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C:\Users\fdaruwala\Documents\Ministry of Energy\Fair Hydro Plan\"/>
    </mc:Choice>
  </mc:AlternateContent>
  <bookViews>
    <workbookView xWindow="0" yWindow="0" windowWidth="10056" windowHeight="2004" tabRatio="877" activeTab="6"/>
  </bookViews>
  <sheets>
    <sheet name="Input" sheetId="6" r:id="rId1"/>
    <sheet name="SystemCost-Chart" sheetId="26" r:id="rId2"/>
    <sheet name="FAC-Timescale" sheetId="30" r:id="rId3"/>
    <sheet name="FAC-Chart" sheetId="21" r:id="rId4"/>
    <sheet name="Debt-Chart" sheetId="25" r:id="rId5"/>
    <sheet name="Net Rate Reduction" sheetId="31" r:id="rId6"/>
    <sheet name="FAC" sheetId="18" r:id="rId7"/>
    <sheet name="Target Savings" sheetId="14" state="hidden" r:id="rId8"/>
    <sheet name="Calculations" sheetId="4" r:id="rId9"/>
    <sheet name="CEB Allocators" sheetId="29" r:id="rId10"/>
    <sheet name="Fixed O&amp;M Schedule_Gas" sheetId="7" r:id="rId11"/>
    <sheet name="Repower Costs" sheetId="8" r:id="rId12"/>
    <sheet name="Historical Inflation" sheetId="9" r:id="rId13"/>
  </sheets>
  <externalReferences>
    <externalReference r:id="rId14"/>
    <externalReference r:id="rId15"/>
    <externalReference r:id="rId16"/>
  </externalReferences>
  <definedNames>
    <definedName name="__FDS_HYPERLINK_TOGGLE_STATE__" hidden="1">"ON"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localSheetId="0" hidden="1">[1]Estimate!#REF!</definedName>
    <definedName name="_Fill" hidden="1">[1]Estimate!#REF!</definedName>
    <definedName name="_xlnm._FilterDatabase" localSheetId="8" hidden="1">Calculations!#REF!</definedName>
    <definedName name="_xlnm._FilterDatabase" localSheetId="9" hidden="1">'CEB Allocators'!$B$2:$BZ$107</definedName>
    <definedName name="_xlnm._FilterDatabase" localSheetId="0" hidden="1">Input!#REF!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ccessDatabase" hidden="1">"C:\DATA\Kevin\Kevin's Model.mdb"</definedName>
    <definedName name="CBWorkbookPriority" hidden="1">-844756298</definedName>
    <definedName name="CIQWBGuid" hidden="1">"18da5c13-4038-451b-a0ea-4bb49130b873"</definedName>
    <definedName name="Conservation_Toggle">Input!$C$8</definedName>
    <definedName name="Graph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  <definedName name="Graph1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  <definedName name="InterestRate">'[2]Raw Data'!$B$1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AVG_PRICE_TARGET" hidden="1">"c82"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ONV_RATE" hidden="1">"c2192"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ST_EPS_SURPRISE" hidden="1">"c1635"</definedName>
    <definedName name="IQ_EXPENSE_CODE_" hidden="1">"019802400"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42184.0762037037</definedName>
    <definedName name="IQ_NAMES_REVISION_DATE__1" hidden="1">41341.0010532407</definedName>
    <definedName name="IQ_NET_DEBT_ISSUED_BR" hidden="1">"c753"</definedName>
    <definedName name="IQ_NET_INT_INC_BR" hidden="1">"c765"</definedName>
    <definedName name="IQ_NTM" hidden="1">6000</definedName>
    <definedName name="IQ_OG_TOTAL_OIL_PRODUCTON" hidden="1">"c2059"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PENSION_OBLIGATION" hidden="1">"c1292"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QRLiquidityO5" hidden="1">[3]Liquidity!$O$6:$O$371</definedName>
    <definedName name="IQRLiquidityU5" hidden="1">[3]Liquidity!$U$6:$U$1692</definedName>
    <definedName name="IQRLiquidityZ5" hidden="1">[3]Liquidity!$Z$6:$Z$1675</definedName>
    <definedName name="IQRTKTMRawDataA3" hidden="1">'[3]TKTM Raw Data'!$A$4:$A$369</definedName>
    <definedName name="Pal_Workbook_GUID" hidden="1">"CJIDBG9LAGS8VPF2DQK4XUW3"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SwapState" hidden="1">TRUE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OH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  <definedName name="Se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  <definedName name="sen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  <definedName name="wrn.Worcester._.Model._._._.Full." hidden="1">{"Title",#N/A,TRUE,"Title";"Assumptions",#N/A,TRUE,"Assumptions";"Cash Flow",#N/A,TRUE,"Cash Flow";"Profit and Loss",#N/A,TRUE,"Profit and Loss";"Balance Sheet",#N/A,TRUE,"Balance Sheet";"Operating Expenditure",#N/A,TRUE,"Operational Expenditure";"Preoperating Expenditure",#N/A,TRUE,"Pre-operating Expenditure";"Revenue",#N/A,TRUE,"Revenue";"Senior Debt",#N/A,TRUE,"Senior Debt";"Subordinated Debt",#N/A,TRUE,"Subordinated Debt";"Debt Service",#N/A,TRUE,"Debt Service";"Depreciation",#N/A,TRUE,"Depreciation charges";"Taxation",#N/A,TRUE,"Taxation";"Dividends",#N/A,TRUE,"Dividends";"Inputs",#N/A,TRUE,"Inputs"}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48" i="4" l="1"/>
  <c r="T549" i="4"/>
  <c r="U548" i="4"/>
  <c r="H444" i="4" l="1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443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32" i="4"/>
  <c r="B444" i="4"/>
  <c r="C444" i="4"/>
  <c r="D444" i="4"/>
  <c r="E444" i="4"/>
  <c r="F444" i="4"/>
  <c r="G444" i="4"/>
  <c r="I444" i="4"/>
  <c r="J444" i="4"/>
  <c r="K444" i="4"/>
  <c r="B445" i="4"/>
  <c r="C445" i="4"/>
  <c r="D445" i="4"/>
  <c r="E445" i="4"/>
  <c r="F445" i="4"/>
  <c r="G445" i="4"/>
  <c r="I445" i="4"/>
  <c r="J445" i="4"/>
  <c r="K445" i="4"/>
  <c r="B446" i="4"/>
  <c r="C446" i="4"/>
  <c r="D446" i="4"/>
  <c r="E446" i="4"/>
  <c r="F446" i="4"/>
  <c r="G446" i="4"/>
  <c r="I446" i="4"/>
  <c r="J446" i="4"/>
  <c r="K446" i="4"/>
  <c r="B447" i="4"/>
  <c r="C447" i="4"/>
  <c r="D447" i="4"/>
  <c r="E447" i="4"/>
  <c r="F447" i="4"/>
  <c r="G447" i="4"/>
  <c r="I447" i="4"/>
  <c r="J447" i="4"/>
  <c r="K447" i="4"/>
  <c r="B448" i="4"/>
  <c r="C448" i="4"/>
  <c r="D448" i="4"/>
  <c r="E448" i="4"/>
  <c r="F448" i="4"/>
  <c r="G448" i="4"/>
  <c r="I448" i="4"/>
  <c r="J448" i="4"/>
  <c r="K448" i="4"/>
  <c r="B449" i="4"/>
  <c r="C449" i="4"/>
  <c r="D449" i="4"/>
  <c r="E449" i="4"/>
  <c r="F449" i="4"/>
  <c r="G449" i="4"/>
  <c r="I449" i="4"/>
  <c r="J449" i="4"/>
  <c r="K449" i="4"/>
  <c r="B450" i="4"/>
  <c r="C450" i="4"/>
  <c r="D450" i="4"/>
  <c r="E450" i="4"/>
  <c r="F450" i="4"/>
  <c r="G450" i="4"/>
  <c r="I450" i="4"/>
  <c r="J450" i="4"/>
  <c r="K450" i="4"/>
  <c r="B451" i="4"/>
  <c r="C451" i="4"/>
  <c r="D451" i="4"/>
  <c r="E451" i="4"/>
  <c r="F451" i="4"/>
  <c r="G451" i="4"/>
  <c r="I451" i="4"/>
  <c r="J451" i="4"/>
  <c r="K451" i="4"/>
  <c r="B452" i="4"/>
  <c r="C452" i="4"/>
  <c r="D452" i="4"/>
  <c r="E452" i="4"/>
  <c r="F452" i="4"/>
  <c r="G452" i="4"/>
  <c r="I452" i="4"/>
  <c r="J452" i="4"/>
  <c r="K452" i="4"/>
  <c r="B453" i="4"/>
  <c r="C453" i="4"/>
  <c r="D453" i="4"/>
  <c r="E453" i="4"/>
  <c r="F453" i="4"/>
  <c r="G453" i="4"/>
  <c r="I453" i="4"/>
  <c r="J453" i="4"/>
  <c r="K453" i="4"/>
  <c r="B454" i="4"/>
  <c r="C454" i="4"/>
  <c r="D454" i="4"/>
  <c r="E454" i="4"/>
  <c r="F454" i="4"/>
  <c r="G454" i="4"/>
  <c r="I454" i="4"/>
  <c r="J454" i="4"/>
  <c r="K454" i="4"/>
  <c r="B455" i="4"/>
  <c r="C455" i="4"/>
  <c r="D455" i="4"/>
  <c r="E455" i="4"/>
  <c r="F455" i="4"/>
  <c r="G455" i="4"/>
  <c r="I455" i="4"/>
  <c r="J455" i="4"/>
  <c r="K455" i="4"/>
  <c r="B456" i="4"/>
  <c r="C456" i="4"/>
  <c r="D456" i="4"/>
  <c r="E456" i="4"/>
  <c r="F456" i="4"/>
  <c r="G456" i="4"/>
  <c r="I456" i="4"/>
  <c r="J456" i="4"/>
  <c r="K456" i="4"/>
  <c r="B457" i="4"/>
  <c r="C457" i="4"/>
  <c r="D457" i="4"/>
  <c r="E457" i="4"/>
  <c r="F457" i="4"/>
  <c r="G457" i="4"/>
  <c r="I457" i="4"/>
  <c r="J457" i="4"/>
  <c r="K457" i="4"/>
  <c r="B458" i="4"/>
  <c r="C458" i="4"/>
  <c r="D458" i="4"/>
  <c r="E458" i="4"/>
  <c r="F458" i="4"/>
  <c r="G458" i="4"/>
  <c r="I458" i="4"/>
  <c r="J458" i="4"/>
  <c r="K458" i="4"/>
  <c r="B459" i="4"/>
  <c r="C459" i="4"/>
  <c r="D459" i="4"/>
  <c r="E459" i="4"/>
  <c r="F459" i="4"/>
  <c r="G459" i="4"/>
  <c r="I459" i="4"/>
  <c r="J459" i="4"/>
  <c r="K459" i="4"/>
  <c r="B460" i="4"/>
  <c r="C460" i="4"/>
  <c r="D460" i="4"/>
  <c r="E460" i="4"/>
  <c r="F460" i="4"/>
  <c r="G460" i="4"/>
  <c r="I460" i="4"/>
  <c r="J460" i="4"/>
  <c r="K460" i="4"/>
  <c r="B461" i="4"/>
  <c r="C461" i="4"/>
  <c r="D461" i="4"/>
  <c r="E461" i="4"/>
  <c r="F461" i="4"/>
  <c r="G461" i="4"/>
  <c r="I461" i="4"/>
  <c r="J461" i="4"/>
  <c r="K461" i="4"/>
  <c r="B462" i="4"/>
  <c r="C462" i="4"/>
  <c r="D462" i="4"/>
  <c r="E462" i="4"/>
  <c r="F462" i="4"/>
  <c r="G462" i="4"/>
  <c r="I462" i="4"/>
  <c r="J462" i="4"/>
  <c r="K462" i="4"/>
  <c r="B463" i="4"/>
  <c r="C463" i="4"/>
  <c r="D463" i="4"/>
  <c r="E463" i="4"/>
  <c r="F463" i="4"/>
  <c r="G463" i="4"/>
  <c r="I463" i="4"/>
  <c r="J463" i="4"/>
  <c r="K463" i="4"/>
  <c r="B464" i="4"/>
  <c r="C464" i="4"/>
  <c r="D464" i="4"/>
  <c r="E464" i="4"/>
  <c r="F464" i="4"/>
  <c r="G464" i="4"/>
  <c r="I464" i="4"/>
  <c r="J464" i="4"/>
  <c r="K464" i="4"/>
  <c r="B465" i="4"/>
  <c r="C465" i="4"/>
  <c r="D465" i="4"/>
  <c r="E465" i="4"/>
  <c r="F465" i="4"/>
  <c r="G465" i="4"/>
  <c r="I465" i="4"/>
  <c r="J465" i="4"/>
  <c r="K465" i="4"/>
  <c r="B466" i="4"/>
  <c r="C466" i="4"/>
  <c r="D466" i="4"/>
  <c r="E466" i="4"/>
  <c r="F466" i="4"/>
  <c r="G466" i="4"/>
  <c r="I466" i="4"/>
  <c r="J466" i="4"/>
  <c r="K466" i="4"/>
  <c r="B467" i="4"/>
  <c r="C467" i="4"/>
  <c r="D467" i="4"/>
  <c r="E467" i="4"/>
  <c r="F467" i="4"/>
  <c r="G467" i="4"/>
  <c r="I467" i="4"/>
  <c r="J467" i="4"/>
  <c r="K467" i="4"/>
  <c r="B468" i="4"/>
  <c r="C468" i="4"/>
  <c r="D468" i="4"/>
  <c r="E468" i="4"/>
  <c r="F468" i="4"/>
  <c r="G468" i="4"/>
  <c r="I468" i="4"/>
  <c r="J468" i="4"/>
  <c r="K468" i="4"/>
  <c r="B469" i="4"/>
  <c r="C469" i="4"/>
  <c r="D469" i="4"/>
  <c r="E469" i="4"/>
  <c r="F469" i="4"/>
  <c r="G469" i="4"/>
  <c r="I469" i="4"/>
  <c r="J469" i="4"/>
  <c r="K469" i="4"/>
  <c r="B470" i="4"/>
  <c r="C470" i="4"/>
  <c r="D470" i="4"/>
  <c r="E470" i="4"/>
  <c r="F470" i="4"/>
  <c r="G470" i="4"/>
  <c r="I470" i="4"/>
  <c r="J470" i="4"/>
  <c r="K470" i="4"/>
  <c r="B471" i="4"/>
  <c r="C471" i="4"/>
  <c r="D471" i="4"/>
  <c r="E471" i="4"/>
  <c r="F471" i="4"/>
  <c r="G471" i="4"/>
  <c r="I471" i="4"/>
  <c r="J471" i="4"/>
  <c r="K471" i="4"/>
  <c r="B472" i="4"/>
  <c r="C472" i="4"/>
  <c r="D472" i="4"/>
  <c r="E472" i="4"/>
  <c r="F472" i="4"/>
  <c r="G472" i="4"/>
  <c r="I472" i="4"/>
  <c r="J472" i="4"/>
  <c r="K472" i="4"/>
  <c r="B473" i="4"/>
  <c r="C473" i="4"/>
  <c r="D473" i="4"/>
  <c r="E473" i="4"/>
  <c r="F473" i="4"/>
  <c r="G473" i="4"/>
  <c r="I473" i="4"/>
  <c r="J473" i="4"/>
  <c r="K473" i="4"/>
  <c r="B474" i="4"/>
  <c r="C474" i="4"/>
  <c r="D474" i="4"/>
  <c r="E474" i="4"/>
  <c r="F474" i="4"/>
  <c r="G474" i="4"/>
  <c r="I474" i="4"/>
  <c r="J474" i="4"/>
  <c r="K474" i="4"/>
  <c r="B475" i="4"/>
  <c r="C475" i="4"/>
  <c r="D475" i="4"/>
  <c r="E475" i="4"/>
  <c r="F475" i="4"/>
  <c r="G475" i="4"/>
  <c r="I475" i="4"/>
  <c r="J475" i="4"/>
  <c r="K475" i="4"/>
  <c r="B476" i="4"/>
  <c r="C476" i="4"/>
  <c r="D476" i="4"/>
  <c r="E476" i="4"/>
  <c r="F476" i="4"/>
  <c r="G476" i="4"/>
  <c r="I476" i="4"/>
  <c r="J476" i="4"/>
  <c r="K476" i="4"/>
  <c r="B477" i="4"/>
  <c r="C477" i="4"/>
  <c r="D477" i="4"/>
  <c r="E477" i="4"/>
  <c r="F477" i="4"/>
  <c r="G477" i="4"/>
  <c r="I477" i="4"/>
  <c r="J477" i="4"/>
  <c r="K477" i="4"/>
  <c r="B478" i="4"/>
  <c r="C478" i="4"/>
  <c r="D478" i="4"/>
  <c r="E478" i="4"/>
  <c r="F478" i="4"/>
  <c r="G478" i="4"/>
  <c r="I478" i="4"/>
  <c r="J478" i="4"/>
  <c r="K478" i="4"/>
  <c r="B479" i="4"/>
  <c r="C479" i="4"/>
  <c r="D479" i="4"/>
  <c r="E479" i="4"/>
  <c r="F479" i="4"/>
  <c r="G479" i="4"/>
  <c r="I479" i="4"/>
  <c r="J479" i="4"/>
  <c r="K479" i="4"/>
  <c r="B480" i="4"/>
  <c r="C480" i="4"/>
  <c r="D480" i="4"/>
  <c r="E480" i="4"/>
  <c r="F480" i="4"/>
  <c r="G480" i="4"/>
  <c r="I480" i="4"/>
  <c r="J480" i="4"/>
  <c r="K480" i="4"/>
  <c r="B481" i="4"/>
  <c r="C481" i="4"/>
  <c r="D481" i="4"/>
  <c r="E481" i="4"/>
  <c r="F481" i="4"/>
  <c r="G481" i="4"/>
  <c r="I481" i="4"/>
  <c r="J481" i="4"/>
  <c r="K481" i="4"/>
  <c r="B482" i="4"/>
  <c r="C482" i="4"/>
  <c r="D482" i="4"/>
  <c r="E482" i="4"/>
  <c r="F482" i="4"/>
  <c r="G482" i="4"/>
  <c r="I482" i="4"/>
  <c r="J482" i="4"/>
  <c r="K482" i="4"/>
  <c r="B483" i="4"/>
  <c r="C483" i="4"/>
  <c r="D483" i="4"/>
  <c r="E483" i="4"/>
  <c r="F483" i="4"/>
  <c r="G483" i="4"/>
  <c r="I483" i="4"/>
  <c r="J483" i="4"/>
  <c r="K483" i="4"/>
  <c r="B484" i="4"/>
  <c r="C484" i="4"/>
  <c r="D484" i="4"/>
  <c r="E484" i="4"/>
  <c r="F484" i="4"/>
  <c r="G484" i="4"/>
  <c r="I484" i="4"/>
  <c r="J484" i="4"/>
  <c r="K484" i="4"/>
  <c r="B485" i="4"/>
  <c r="C485" i="4"/>
  <c r="D485" i="4"/>
  <c r="E485" i="4"/>
  <c r="F485" i="4"/>
  <c r="G485" i="4"/>
  <c r="I485" i="4"/>
  <c r="J485" i="4"/>
  <c r="K485" i="4"/>
  <c r="B486" i="4"/>
  <c r="C486" i="4"/>
  <c r="D486" i="4"/>
  <c r="E486" i="4"/>
  <c r="F486" i="4"/>
  <c r="G486" i="4"/>
  <c r="I486" i="4"/>
  <c r="J486" i="4"/>
  <c r="K486" i="4"/>
  <c r="B487" i="4"/>
  <c r="C487" i="4"/>
  <c r="D487" i="4"/>
  <c r="E487" i="4"/>
  <c r="F487" i="4"/>
  <c r="G487" i="4"/>
  <c r="I487" i="4"/>
  <c r="J487" i="4"/>
  <c r="K487" i="4"/>
  <c r="B488" i="4"/>
  <c r="C488" i="4"/>
  <c r="D488" i="4"/>
  <c r="E488" i="4"/>
  <c r="F488" i="4"/>
  <c r="G488" i="4"/>
  <c r="I488" i="4"/>
  <c r="J488" i="4"/>
  <c r="K488" i="4"/>
  <c r="B489" i="4"/>
  <c r="C489" i="4"/>
  <c r="D489" i="4"/>
  <c r="E489" i="4"/>
  <c r="F489" i="4"/>
  <c r="G489" i="4"/>
  <c r="I489" i="4"/>
  <c r="J489" i="4"/>
  <c r="K489" i="4"/>
  <c r="B490" i="4"/>
  <c r="C490" i="4"/>
  <c r="D490" i="4"/>
  <c r="E490" i="4"/>
  <c r="F490" i="4"/>
  <c r="G490" i="4"/>
  <c r="I490" i="4"/>
  <c r="J490" i="4"/>
  <c r="K490" i="4"/>
  <c r="B491" i="4"/>
  <c r="C491" i="4"/>
  <c r="D491" i="4"/>
  <c r="E491" i="4"/>
  <c r="F491" i="4"/>
  <c r="G491" i="4"/>
  <c r="I491" i="4"/>
  <c r="J491" i="4"/>
  <c r="K491" i="4"/>
  <c r="B492" i="4"/>
  <c r="C492" i="4"/>
  <c r="D492" i="4"/>
  <c r="E492" i="4"/>
  <c r="F492" i="4"/>
  <c r="G492" i="4"/>
  <c r="I492" i="4"/>
  <c r="J492" i="4"/>
  <c r="K492" i="4"/>
  <c r="B493" i="4"/>
  <c r="C493" i="4"/>
  <c r="D493" i="4"/>
  <c r="E493" i="4"/>
  <c r="F493" i="4"/>
  <c r="G493" i="4"/>
  <c r="I493" i="4"/>
  <c r="J493" i="4"/>
  <c r="K493" i="4"/>
  <c r="B494" i="4"/>
  <c r="C494" i="4"/>
  <c r="D494" i="4"/>
  <c r="E494" i="4"/>
  <c r="F494" i="4"/>
  <c r="G494" i="4"/>
  <c r="I494" i="4"/>
  <c r="J494" i="4"/>
  <c r="K494" i="4"/>
  <c r="B495" i="4"/>
  <c r="C495" i="4"/>
  <c r="D495" i="4"/>
  <c r="E495" i="4"/>
  <c r="F495" i="4"/>
  <c r="G495" i="4"/>
  <c r="I495" i="4"/>
  <c r="J495" i="4"/>
  <c r="K495" i="4"/>
  <c r="B496" i="4"/>
  <c r="C496" i="4"/>
  <c r="D496" i="4"/>
  <c r="E496" i="4"/>
  <c r="F496" i="4"/>
  <c r="G496" i="4"/>
  <c r="I496" i="4"/>
  <c r="J496" i="4"/>
  <c r="K496" i="4"/>
  <c r="B497" i="4"/>
  <c r="C497" i="4"/>
  <c r="D497" i="4"/>
  <c r="E497" i="4"/>
  <c r="F497" i="4"/>
  <c r="G497" i="4"/>
  <c r="I497" i="4"/>
  <c r="J497" i="4"/>
  <c r="K497" i="4"/>
  <c r="B498" i="4"/>
  <c r="C498" i="4"/>
  <c r="D498" i="4"/>
  <c r="E498" i="4"/>
  <c r="F498" i="4"/>
  <c r="G498" i="4"/>
  <c r="I498" i="4"/>
  <c r="J498" i="4"/>
  <c r="K498" i="4"/>
  <c r="B499" i="4"/>
  <c r="C499" i="4"/>
  <c r="D499" i="4"/>
  <c r="E499" i="4"/>
  <c r="F499" i="4"/>
  <c r="G499" i="4"/>
  <c r="I499" i="4"/>
  <c r="J499" i="4"/>
  <c r="K499" i="4"/>
  <c r="B500" i="4"/>
  <c r="C500" i="4"/>
  <c r="D500" i="4"/>
  <c r="E500" i="4"/>
  <c r="F500" i="4"/>
  <c r="G500" i="4"/>
  <c r="I500" i="4"/>
  <c r="J500" i="4"/>
  <c r="K500" i="4"/>
  <c r="B501" i="4"/>
  <c r="C501" i="4"/>
  <c r="D501" i="4"/>
  <c r="E501" i="4"/>
  <c r="F501" i="4"/>
  <c r="G501" i="4"/>
  <c r="I501" i="4"/>
  <c r="J501" i="4"/>
  <c r="K501" i="4"/>
  <c r="B502" i="4"/>
  <c r="C502" i="4"/>
  <c r="D502" i="4"/>
  <c r="E502" i="4"/>
  <c r="F502" i="4"/>
  <c r="G502" i="4"/>
  <c r="I502" i="4"/>
  <c r="J502" i="4"/>
  <c r="K502" i="4"/>
  <c r="B503" i="4"/>
  <c r="C503" i="4"/>
  <c r="D503" i="4"/>
  <c r="E503" i="4"/>
  <c r="F503" i="4"/>
  <c r="G503" i="4"/>
  <c r="I503" i="4"/>
  <c r="J503" i="4"/>
  <c r="K503" i="4"/>
  <c r="B504" i="4"/>
  <c r="C504" i="4"/>
  <c r="D504" i="4"/>
  <c r="E504" i="4"/>
  <c r="F504" i="4"/>
  <c r="G504" i="4"/>
  <c r="I504" i="4"/>
  <c r="J504" i="4"/>
  <c r="K504" i="4"/>
  <c r="B505" i="4"/>
  <c r="C505" i="4"/>
  <c r="D505" i="4"/>
  <c r="E505" i="4"/>
  <c r="F505" i="4"/>
  <c r="G505" i="4"/>
  <c r="I505" i="4"/>
  <c r="J505" i="4"/>
  <c r="K505" i="4"/>
  <c r="B506" i="4"/>
  <c r="C506" i="4"/>
  <c r="D506" i="4"/>
  <c r="E506" i="4"/>
  <c r="F506" i="4"/>
  <c r="G506" i="4"/>
  <c r="I506" i="4"/>
  <c r="H506" i="4" s="1"/>
  <c r="J506" i="4"/>
  <c r="K506" i="4"/>
  <c r="B507" i="4"/>
  <c r="C507" i="4"/>
  <c r="D507" i="4"/>
  <c r="E507" i="4"/>
  <c r="F507" i="4"/>
  <c r="G507" i="4"/>
  <c r="I507" i="4"/>
  <c r="H507" i="4" s="1"/>
  <c r="J507" i="4"/>
  <c r="K507" i="4"/>
  <c r="B508" i="4"/>
  <c r="C508" i="4"/>
  <c r="D508" i="4"/>
  <c r="E508" i="4"/>
  <c r="F508" i="4"/>
  <c r="G508" i="4"/>
  <c r="I508" i="4"/>
  <c r="H508" i="4" s="1"/>
  <c r="J508" i="4"/>
  <c r="K508" i="4"/>
  <c r="B509" i="4"/>
  <c r="C509" i="4"/>
  <c r="D509" i="4"/>
  <c r="E509" i="4"/>
  <c r="F509" i="4"/>
  <c r="G509" i="4"/>
  <c r="I509" i="4"/>
  <c r="H509" i="4" s="1"/>
  <c r="J509" i="4"/>
  <c r="K509" i="4"/>
  <c r="B510" i="4"/>
  <c r="C510" i="4"/>
  <c r="D510" i="4"/>
  <c r="E510" i="4"/>
  <c r="F510" i="4"/>
  <c r="G510" i="4"/>
  <c r="I510" i="4"/>
  <c r="H510" i="4" s="1"/>
  <c r="J510" i="4"/>
  <c r="K510" i="4"/>
  <c r="B511" i="4"/>
  <c r="C511" i="4"/>
  <c r="D511" i="4"/>
  <c r="E511" i="4"/>
  <c r="F511" i="4"/>
  <c r="G511" i="4"/>
  <c r="I511" i="4"/>
  <c r="H511" i="4" s="1"/>
  <c r="J511" i="4"/>
  <c r="K511" i="4"/>
  <c r="B512" i="4"/>
  <c r="C512" i="4"/>
  <c r="D512" i="4"/>
  <c r="E512" i="4"/>
  <c r="F512" i="4"/>
  <c r="G512" i="4"/>
  <c r="I512" i="4"/>
  <c r="H512" i="4" s="1"/>
  <c r="J512" i="4"/>
  <c r="K512" i="4"/>
  <c r="B513" i="4"/>
  <c r="C513" i="4"/>
  <c r="D513" i="4"/>
  <c r="E513" i="4"/>
  <c r="F513" i="4"/>
  <c r="G513" i="4"/>
  <c r="I513" i="4"/>
  <c r="H513" i="4" s="1"/>
  <c r="J513" i="4"/>
  <c r="K513" i="4"/>
  <c r="B514" i="4"/>
  <c r="C514" i="4"/>
  <c r="D514" i="4"/>
  <c r="E514" i="4"/>
  <c r="F514" i="4"/>
  <c r="G514" i="4"/>
  <c r="I514" i="4"/>
  <c r="H514" i="4" s="1"/>
  <c r="J514" i="4"/>
  <c r="K514" i="4"/>
  <c r="B515" i="4"/>
  <c r="C515" i="4"/>
  <c r="D515" i="4"/>
  <c r="E515" i="4"/>
  <c r="F515" i="4"/>
  <c r="G515" i="4"/>
  <c r="I515" i="4"/>
  <c r="H515" i="4" s="1"/>
  <c r="J515" i="4"/>
  <c r="K515" i="4"/>
  <c r="B516" i="4"/>
  <c r="C516" i="4"/>
  <c r="D516" i="4"/>
  <c r="E516" i="4"/>
  <c r="F516" i="4"/>
  <c r="G516" i="4"/>
  <c r="I516" i="4"/>
  <c r="H516" i="4" s="1"/>
  <c r="J516" i="4"/>
  <c r="K516" i="4"/>
  <c r="B517" i="4"/>
  <c r="C517" i="4"/>
  <c r="D517" i="4"/>
  <c r="E517" i="4"/>
  <c r="F517" i="4"/>
  <c r="G517" i="4"/>
  <c r="I517" i="4"/>
  <c r="H517" i="4" s="1"/>
  <c r="J517" i="4"/>
  <c r="K517" i="4"/>
  <c r="B518" i="4"/>
  <c r="C518" i="4"/>
  <c r="D518" i="4"/>
  <c r="E518" i="4"/>
  <c r="F518" i="4"/>
  <c r="G518" i="4"/>
  <c r="I518" i="4"/>
  <c r="H518" i="4" s="1"/>
  <c r="J518" i="4"/>
  <c r="K518" i="4"/>
  <c r="B519" i="4"/>
  <c r="C519" i="4"/>
  <c r="D519" i="4"/>
  <c r="E519" i="4"/>
  <c r="F519" i="4"/>
  <c r="G519" i="4"/>
  <c r="I519" i="4"/>
  <c r="H519" i="4" s="1"/>
  <c r="J519" i="4"/>
  <c r="K519" i="4"/>
  <c r="B520" i="4"/>
  <c r="C520" i="4"/>
  <c r="D520" i="4"/>
  <c r="E520" i="4"/>
  <c r="F520" i="4"/>
  <c r="G520" i="4"/>
  <c r="I520" i="4"/>
  <c r="H520" i="4" s="1"/>
  <c r="J520" i="4"/>
  <c r="K520" i="4"/>
  <c r="B521" i="4"/>
  <c r="C521" i="4"/>
  <c r="D521" i="4"/>
  <c r="E521" i="4"/>
  <c r="F521" i="4"/>
  <c r="G521" i="4"/>
  <c r="I521" i="4"/>
  <c r="H521" i="4" s="1"/>
  <c r="J521" i="4"/>
  <c r="K521" i="4"/>
  <c r="B522" i="4"/>
  <c r="C522" i="4"/>
  <c r="D522" i="4"/>
  <c r="E522" i="4"/>
  <c r="F522" i="4"/>
  <c r="G522" i="4"/>
  <c r="I522" i="4"/>
  <c r="H522" i="4" s="1"/>
  <c r="J522" i="4"/>
  <c r="K522" i="4"/>
  <c r="B523" i="4"/>
  <c r="C523" i="4"/>
  <c r="D523" i="4"/>
  <c r="E523" i="4"/>
  <c r="F523" i="4"/>
  <c r="G523" i="4"/>
  <c r="I523" i="4"/>
  <c r="H523" i="4" s="1"/>
  <c r="J523" i="4"/>
  <c r="K523" i="4"/>
  <c r="B524" i="4"/>
  <c r="C524" i="4"/>
  <c r="D524" i="4"/>
  <c r="E524" i="4"/>
  <c r="F524" i="4"/>
  <c r="G524" i="4"/>
  <c r="I524" i="4"/>
  <c r="H524" i="4" s="1"/>
  <c r="J524" i="4"/>
  <c r="K524" i="4"/>
  <c r="B525" i="4"/>
  <c r="C525" i="4"/>
  <c r="D525" i="4"/>
  <c r="E525" i="4"/>
  <c r="F525" i="4"/>
  <c r="G525" i="4"/>
  <c r="I525" i="4"/>
  <c r="H525" i="4" s="1"/>
  <c r="J525" i="4"/>
  <c r="K525" i="4"/>
  <c r="B526" i="4"/>
  <c r="C526" i="4"/>
  <c r="D526" i="4"/>
  <c r="E526" i="4"/>
  <c r="F526" i="4"/>
  <c r="G526" i="4"/>
  <c r="I526" i="4"/>
  <c r="H526" i="4" s="1"/>
  <c r="J526" i="4"/>
  <c r="K526" i="4"/>
  <c r="B527" i="4"/>
  <c r="C527" i="4"/>
  <c r="D527" i="4"/>
  <c r="E527" i="4"/>
  <c r="F527" i="4"/>
  <c r="G527" i="4"/>
  <c r="I527" i="4"/>
  <c r="H527" i="4" s="1"/>
  <c r="J527" i="4"/>
  <c r="K527" i="4"/>
  <c r="B528" i="4"/>
  <c r="C528" i="4"/>
  <c r="D528" i="4"/>
  <c r="E528" i="4"/>
  <c r="F528" i="4"/>
  <c r="G528" i="4"/>
  <c r="I528" i="4"/>
  <c r="H528" i="4" s="1"/>
  <c r="J528" i="4"/>
  <c r="K528" i="4"/>
  <c r="B529" i="4"/>
  <c r="C529" i="4"/>
  <c r="D529" i="4"/>
  <c r="E529" i="4"/>
  <c r="F529" i="4"/>
  <c r="G529" i="4"/>
  <c r="I529" i="4"/>
  <c r="H529" i="4" s="1"/>
  <c r="J529" i="4"/>
  <c r="K529" i="4"/>
  <c r="B530" i="4"/>
  <c r="C530" i="4"/>
  <c r="D530" i="4"/>
  <c r="E530" i="4"/>
  <c r="F530" i="4"/>
  <c r="G530" i="4"/>
  <c r="I530" i="4"/>
  <c r="H530" i="4" s="1"/>
  <c r="J530" i="4"/>
  <c r="K530" i="4"/>
  <c r="B531" i="4"/>
  <c r="C531" i="4"/>
  <c r="D531" i="4"/>
  <c r="E531" i="4"/>
  <c r="F531" i="4"/>
  <c r="G531" i="4"/>
  <c r="I531" i="4"/>
  <c r="H531" i="4" s="1"/>
  <c r="J531" i="4"/>
  <c r="K531" i="4"/>
  <c r="B532" i="4"/>
  <c r="C532" i="4"/>
  <c r="D532" i="4"/>
  <c r="E532" i="4"/>
  <c r="F532" i="4"/>
  <c r="G532" i="4"/>
  <c r="I532" i="4"/>
  <c r="H532" i="4" s="1"/>
  <c r="J532" i="4"/>
  <c r="K532" i="4"/>
  <c r="B533" i="4"/>
  <c r="C533" i="4"/>
  <c r="D533" i="4"/>
  <c r="E533" i="4"/>
  <c r="F533" i="4"/>
  <c r="G533" i="4"/>
  <c r="I533" i="4"/>
  <c r="H533" i="4" s="1"/>
  <c r="J533" i="4"/>
  <c r="K533" i="4"/>
  <c r="B534" i="4"/>
  <c r="C534" i="4"/>
  <c r="D534" i="4"/>
  <c r="E534" i="4"/>
  <c r="F534" i="4"/>
  <c r="G534" i="4"/>
  <c r="I534" i="4"/>
  <c r="H534" i="4" s="1"/>
  <c r="J534" i="4"/>
  <c r="K534" i="4"/>
  <c r="B535" i="4"/>
  <c r="C535" i="4"/>
  <c r="D535" i="4"/>
  <c r="E535" i="4"/>
  <c r="F535" i="4"/>
  <c r="G535" i="4"/>
  <c r="I535" i="4"/>
  <c r="H535" i="4" s="1"/>
  <c r="J535" i="4"/>
  <c r="K535" i="4"/>
  <c r="B536" i="4"/>
  <c r="C536" i="4"/>
  <c r="D536" i="4"/>
  <c r="E536" i="4"/>
  <c r="F536" i="4"/>
  <c r="G536" i="4"/>
  <c r="I536" i="4"/>
  <c r="H536" i="4" s="1"/>
  <c r="J536" i="4"/>
  <c r="K536" i="4"/>
  <c r="B537" i="4"/>
  <c r="C537" i="4"/>
  <c r="D537" i="4"/>
  <c r="E537" i="4"/>
  <c r="F537" i="4"/>
  <c r="G537" i="4"/>
  <c r="I537" i="4"/>
  <c r="H537" i="4" s="1"/>
  <c r="J537" i="4"/>
  <c r="K537" i="4"/>
  <c r="B538" i="4"/>
  <c r="C538" i="4"/>
  <c r="D538" i="4"/>
  <c r="E538" i="4"/>
  <c r="F538" i="4"/>
  <c r="G538" i="4"/>
  <c r="I538" i="4"/>
  <c r="H538" i="4" s="1"/>
  <c r="J538" i="4"/>
  <c r="K538" i="4"/>
  <c r="B539" i="4"/>
  <c r="C539" i="4"/>
  <c r="D539" i="4"/>
  <c r="E539" i="4"/>
  <c r="F539" i="4"/>
  <c r="G539" i="4"/>
  <c r="I539" i="4"/>
  <c r="H539" i="4" s="1"/>
  <c r="J539" i="4"/>
  <c r="K539" i="4"/>
  <c r="B540" i="4"/>
  <c r="C540" i="4"/>
  <c r="D540" i="4"/>
  <c r="E540" i="4"/>
  <c r="F540" i="4"/>
  <c r="G540" i="4"/>
  <c r="I540" i="4"/>
  <c r="H540" i="4" s="1"/>
  <c r="J540" i="4"/>
  <c r="K540" i="4"/>
  <c r="B541" i="4"/>
  <c r="C541" i="4"/>
  <c r="D541" i="4"/>
  <c r="E541" i="4"/>
  <c r="F541" i="4"/>
  <c r="G541" i="4"/>
  <c r="I541" i="4"/>
  <c r="H541" i="4" s="1"/>
  <c r="J541" i="4"/>
  <c r="K541" i="4"/>
  <c r="B542" i="4"/>
  <c r="C542" i="4"/>
  <c r="D542" i="4"/>
  <c r="E542" i="4"/>
  <c r="F542" i="4"/>
  <c r="G542" i="4"/>
  <c r="I542" i="4"/>
  <c r="H542" i="4" s="1"/>
  <c r="J542" i="4"/>
  <c r="K542" i="4"/>
  <c r="B543" i="4"/>
  <c r="C543" i="4"/>
  <c r="D543" i="4"/>
  <c r="E543" i="4"/>
  <c r="F543" i="4"/>
  <c r="G543" i="4"/>
  <c r="I543" i="4"/>
  <c r="H543" i="4" s="1"/>
  <c r="J543" i="4"/>
  <c r="K543" i="4"/>
  <c r="B544" i="4"/>
  <c r="C544" i="4"/>
  <c r="D544" i="4"/>
  <c r="E544" i="4"/>
  <c r="F544" i="4"/>
  <c r="G544" i="4"/>
  <c r="I544" i="4"/>
  <c r="H544" i="4" s="1"/>
  <c r="J544" i="4"/>
  <c r="K544" i="4"/>
  <c r="B545" i="4"/>
  <c r="C545" i="4"/>
  <c r="D545" i="4"/>
  <c r="E545" i="4"/>
  <c r="F545" i="4"/>
  <c r="G545" i="4"/>
  <c r="I545" i="4"/>
  <c r="H545" i="4" s="1"/>
  <c r="J545" i="4"/>
  <c r="K545" i="4"/>
  <c r="B546" i="4"/>
  <c r="C546" i="4"/>
  <c r="D546" i="4"/>
  <c r="E546" i="4"/>
  <c r="F546" i="4"/>
  <c r="G546" i="4"/>
  <c r="I546" i="4"/>
  <c r="H546" i="4" s="1"/>
  <c r="J546" i="4"/>
  <c r="K546" i="4"/>
  <c r="B547" i="4"/>
  <c r="C547" i="4"/>
  <c r="D547" i="4"/>
  <c r="E547" i="4"/>
  <c r="F547" i="4"/>
  <c r="G547" i="4"/>
  <c r="I547" i="4"/>
  <c r="H547" i="4" s="1"/>
  <c r="J547" i="4"/>
  <c r="K547" i="4"/>
  <c r="C443" i="4"/>
  <c r="D443" i="4"/>
  <c r="E443" i="4"/>
  <c r="F443" i="4"/>
  <c r="G443" i="4"/>
  <c r="I443" i="4"/>
  <c r="J443" i="4"/>
  <c r="K443" i="4"/>
  <c r="B443" i="4"/>
  <c r="BO444" i="4"/>
  <c r="BP444" i="4"/>
  <c r="BQ444" i="4"/>
  <c r="BR444" i="4"/>
  <c r="BS444" i="4"/>
  <c r="BT444" i="4"/>
  <c r="BU444" i="4"/>
  <c r="BV444" i="4"/>
  <c r="BW444" i="4"/>
  <c r="BX444" i="4"/>
  <c r="BY444" i="4"/>
  <c r="BZ444" i="4"/>
  <c r="CA444" i="4"/>
  <c r="CB444" i="4"/>
  <c r="CC444" i="4"/>
  <c r="CD444" i="4"/>
  <c r="CE444" i="4"/>
  <c r="CF444" i="4"/>
  <c r="CG444" i="4"/>
  <c r="CH444" i="4"/>
  <c r="BO445" i="4"/>
  <c r="BP445" i="4"/>
  <c r="BQ445" i="4"/>
  <c r="BR445" i="4"/>
  <c r="BS445" i="4"/>
  <c r="BT445" i="4"/>
  <c r="BU445" i="4"/>
  <c r="BV445" i="4"/>
  <c r="BW445" i="4"/>
  <c r="BX445" i="4"/>
  <c r="BY445" i="4"/>
  <c r="BZ445" i="4"/>
  <c r="CA445" i="4"/>
  <c r="CB445" i="4"/>
  <c r="CC445" i="4"/>
  <c r="CD445" i="4"/>
  <c r="CE445" i="4"/>
  <c r="CF445" i="4"/>
  <c r="CG445" i="4"/>
  <c r="CH445" i="4"/>
  <c r="BO446" i="4"/>
  <c r="BP446" i="4"/>
  <c r="BQ446" i="4"/>
  <c r="BR446" i="4"/>
  <c r="BS446" i="4"/>
  <c r="BT446" i="4"/>
  <c r="BU446" i="4"/>
  <c r="BV446" i="4"/>
  <c r="BW446" i="4"/>
  <c r="BX446" i="4"/>
  <c r="BY446" i="4"/>
  <c r="BZ446" i="4"/>
  <c r="CA446" i="4"/>
  <c r="CB446" i="4"/>
  <c r="CC446" i="4"/>
  <c r="CD446" i="4"/>
  <c r="CE446" i="4"/>
  <c r="CF446" i="4"/>
  <c r="CG446" i="4"/>
  <c r="CH446" i="4"/>
  <c r="BO447" i="4"/>
  <c r="BP447" i="4"/>
  <c r="BQ447" i="4"/>
  <c r="BR447" i="4"/>
  <c r="BS447" i="4"/>
  <c r="BT447" i="4"/>
  <c r="BU447" i="4"/>
  <c r="BV447" i="4"/>
  <c r="BW447" i="4"/>
  <c r="BX447" i="4"/>
  <c r="BY447" i="4"/>
  <c r="BZ447" i="4"/>
  <c r="CA447" i="4"/>
  <c r="CB447" i="4"/>
  <c r="CC447" i="4"/>
  <c r="CD447" i="4"/>
  <c r="CE447" i="4"/>
  <c r="CF447" i="4"/>
  <c r="CG447" i="4"/>
  <c r="CH447" i="4"/>
  <c r="BO448" i="4"/>
  <c r="BP448" i="4"/>
  <c r="BQ448" i="4"/>
  <c r="BR448" i="4"/>
  <c r="BS448" i="4"/>
  <c r="BT448" i="4"/>
  <c r="BU448" i="4"/>
  <c r="BV448" i="4"/>
  <c r="BW448" i="4"/>
  <c r="BX448" i="4"/>
  <c r="BY448" i="4"/>
  <c r="BZ448" i="4"/>
  <c r="CA448" i="4"/>
  <c r="CB448" i="4"/>
  <c r="CC448" i="4"/>
  <c r="CD448" i="4"/>
  <c r="CE448" i="4"/>
  <c r="CF448" i="4"/>
  <c r="CG448" i="4"/>
  <c r="CH448" i="4"/>
  <c r="BO449" i="4"/>
  <c r="BP449" i="4"/>
  <c r="BQ449" i="4"/>
  <c r="BR449" i="4"/>
  <c r="BS449" i="4"/>
  <c r="BT449" i="4"/>
  <c r="BU449" i="4"/>
  <c r="BV449" i="4"/>
  <c r="BW449" i="4"/>
  <c r="BX449" i="4"/>
  <c r="BY449" i="4"/>
  <c r="BZ449" i="4"/>
  <c r="CA449" i="4"/>
  <c r="CB449" i="4"/>
  <c r="CC449" i="4"/>
  <c r="CD449" i="4"/>
  <c r="CE449" i="4"/>
  <c r="CF449" i="4"/>
  <c r="CG449" i="4"/>
  <c r="CH449" i="4"/>
  <c r="BO450" i="4"/>
  <c r="BP450" i="4"/>
  <c r="BQ450" i="4"/>
  <c r="BR450" i="4"/>
  <c r="BS450" i="4"/>
  <c r="BT450" i="4"/>
  <c r="BU450" i="4"/>
  <c r="BV450" i="4"/>
  <c r="BW450" i="4"/>
  <c r="BX450" i="4"/>
  <c r="BY450" i="4"/>
  <c r="BZ450" i="4"/>
  <c r="CA450" i="4"/>
  <c r="CB450" i="4"/>
  <c r="CC450" i="4"/>
  <c r="CD450" i="4"/>
  <c r="CE450" i="4"/>
  <c r="CF450" i="4"/>
  <c r="CG450" i="4"/>
  <c r="CH450" i="4"/>
  <c r="BO451" i="4"/>
  <c r="BP451" i="4"/>
  <c r="BQ451" i="4"/>
  <c r="BR451" i="4"/>
  <c r="BS451" i="4"/>
  <c r="BT451" i="4"/>
  <c r="BU451" i="4"/>
  <c r="BV451" i="4"/>
  <c r="BW451" i="4"/>
  <c r="BX451" i="4"/>
  <c r="BY451" i="4"/>
  <c r="BZ451" i="4"/>
  <c r="CA451" i="4"/>
  <c r="CB451" i="4"/>
  <c r="CC451" i="4"/>
  <c r="CD451" i="4"/>
  <c r="CE451" i="4"/>
  <c r="CF451" i="4"/>
  <c r="CG451" i="4"/>
  <c r="CH451" i="4"/>
  <c r="BO452" i="4"/>
  <c r="BP452" i="4"/>
  <c r="BQ452" i="4"/>
  <c r="BR452" i="4"/>
  <c r="BS452" i="4"/>
  <c r="BT452" i="4"/>
  <c r="BU452" i="4"/>
  <c r="BV452" i="4"/>
  <c r="BW452" i="4"/>
  <c r="BX452" i="4"/>
  <c r="BY452" i="4"/>
  <c r="BZ452" i="4"/>
  <c r="CA452" i="4"/>
  <c r="CB452" i="4"/>
  <c r="CC452" i="4"/>
  <c r="CD452" i="4"/>
  <c r="CE452" i="4"/>
  <c r="CF452" i="4"/>
  <c r="CG452" i="4"/>
  <c r="CH452" i="4"/>
  <c r="BO453" i="4"/>
  <c r="BP453" i="4"/>
  <c r="BQ453" i="4"/>
  <c r="BR453" i="4"/>
  <c r="BS453" i="4"/>
  <c r="BT453" i="4"/>
  <c r="BU453" i="4"/>
  <c r="BV453" i="4"/>
  <c r="BW453" i="4"/>
  <c r="BX453" i="4"/>
  <c r="BY453" i="4"/>
  <c r="BZ453" i="4"/>
  <c r="CA453" i="4"/>
  <c r="CB453" i="4"/>
  <c r="CC453" i="4"/>
  <c r="CD453" i="4"/>
  <c r="CE453" i="4"/>
  <c r="CF453" i="4"/>
  <c r="CG453" i="4"/>
  <c r="CH453" i="4"/>
  <c r="BO454" i="4"/>
  <c r="BP454" i="4"/>
  <c r="BQ454" i="4"/>
  <c r="BR454" i="4"/>
  <c r="BS454" i="4"/>
  <c r="BT454" i="4"/>
  <c r="BU454" i="4"/>
  <c r="BV454" i="4"/>
  <c r="BW454" i="4"/>
  <c r="BX454" i="4"/>
  <c r="BY454" i="4"/>
  <c r="BZ454" i="4"/>
  <c r="CA454" i="4"/>
  <c r="CB454" i="4"/>
  <c r="CC454" i="4"/>
  <c r="CD454" i="4"/>
  <c r="CE454" i="4"/>
  <c r="CF454" i="4"/>
  <c r="CG454" i="4"/>
  <c r="CH454" i="4"/>
  <c r="BO455" i="4"/>
  <c r="BP455" i="4"/>
  <c r="BQ455" i="4"/>
  <c r="BR455" i="4"/>
  <c r="BS455" i="4"/>
  <c r="BT455" i="4"/>
  <c r="BU455" i="4"/>
  <c r="BV455" i="4"/>
  <c r="BW455" i="4"/>
  <c r="BX455" i="4"/>
  <c r="BY455" i="4"/>
  <c r="BZ455" i="4"/>
  <c r="CA455" i="4"/>
  <c r="CB455" i="4"/>
  <c r="CC455" i="4"/>
  <c r="CD455" i="4"/>
  <c r="CE455" i="4"/>
  <c r="CF455" i="4"/>
  <c r="CG455" i="4"/>
  <c r="CH455" i="4"/>
  <c r="BO456" i="4"/>
  <c r="BP456" i="4"/>
  <c r="BQ456" i="4"/>
  <c r="BR456" i="4"/>
  <c r="BS456" i="4"/>
  <c r="BT456" i="4"/>
  <c r="BU456" i="4"/>
  <c r="BV456" i="4"/>
  <c r="BW456" i="4"/>
  <c r="BX456" i="4"/>
  <c r="BY456" i="4"/>
  <c r="BZ456" i="4"/>
  <c r="CA456" i="4"/>
  <c r="CB456" i="4"/>
  <c r="CC456" i="4"/>
  <c r="CD456" i="4"/>
  <c r="CE456" i="4"/>
  <c r="CF456" i="4"/>
  <c r="CG456" i="4"/>
  <c r="CH456" i="4"/>
  <c r="BO457" i="4"/>
  <c r="BP457" i="4"/>
  <c r="BQ457" i="4"/>
  <c r="BR457" i="4"/>
  <c r="BS457" i="4"/>
  <c r="BT457" i="4"/>
  <c r="BU457" i="4"/>
  <c r="BV457" i="4"/>
  <c r="BW457" i="4"/>
  <c r="BX457" i="4"/>
  <c r="BY457" i="4"/>
  <c r="BZ457" i="4"/>
  <c r="CA457" i="4"/>
  <c r="CB457" i="4"/>
  <c r="CC457" i="4"/>
  <c r="CD457" i="4"/>
  <c r="CE457" i="4"/>
  <c r="CF457" i="4"/>
  <c r="CG457" i="4"/>
  <c r="CH457" i="4"/>
  <c r="BO458" i="4"/>
  <c r="BP458" i="4"/>
  <c r="BQ458" i="4"/>
  <c r="BR458" i="4"/>
  <c r="BS458" i="4"/>
  <c r="BT458" i="4"/>
  <c r="BU458" i="4"/>
  <c r="BV458" i="4"/>
  <c r="BW458" i="4"/>
  <c r="BX458" i="4"/>
  <c r="BY458" i="4"/>
  <c r="BZ458" i="4"/>
  <c r="CA458" i="4"/>
  <c r="CB458" i="4"/>
  <c r="CC458" i="4"/>
  <c r="CD458" i="4"/>
  <c r="CE458" i="4"/>
  <c r="CF458" i="4"/>
  <c r="CG458" i="4"/>
  <c r="CH458" i="4"/>
  <c r="BO459" i="4"/>
  <c r="BP459" i="4"/>
  <c r="BQ459" i="4"/>
  <c r="BR459" i="4"/>
  <c r="BS459" i="4"/>
  <c r="BT459" i="4"/>
  <c r="BU459" i="4"/>
  <c r="BV459" i="4"/>
  <c r="BW459" i="4"/>
  <c r="BX459" i="4"/>
  <c r="BY459" i="4"/>
  <c r="BZ459" i="4"/>
  <c r="CA459" i="4"/>
  <c r="CB459" i="4"/>
  <c r="CC459" i="4"/>
  <c r="CD459" i="4"/>
  <c r="CE459" i="4"/>
  <c r="CF459" i="4"/>
  <c r="CG459" i="4"/>
  <c r="CH459" i="4"/>
  <c r="BO460" i="4"/>
  <c r="BP460" i="4"/>
  <c r="BQ460" i="4"/>
  <c r="BR460" i="4"/>
  <c r="BS460" i="4"/>
  <c r="BT460" i="4"/>
  <c r="BU460" i="4"/>
  <c r="BV460" i="4"/>
  <c r="BW460" i="4"/>
  <c r="BX460" i="4"/>
  <c r="BY460" i="4"/>
  <c r="BZ460" i="4"/>
  <c r="CA460" i="4"/>
  <c r="CB460" i="4"/>
  <c r="CC460" i="4"/>
  <c r="CD460" i="4"/>
  <c r="CE460" i="4"/>
  <c r="CF460" i="4"/>
  <c r="CG460" i="4"/>
  <c r="CH460" i="4"/>
  <c r="BO461" i="4"/>
  <c r="BP461" i="4"/>
  <c r="BQ461" i="4"/>
  <c r="BR461" i="4"/>
  <c r="BS461" i="4"/>
  <c r="BT461" i="4"/>
  <c r="BU461" i="4"/>
  <c r="BV461" i="4"/>
  <c r="BW461" i="4"/>
  <c r="BX461" i="4"/>
  <c r="BY461" i="4"/>
  <c r="BZ461" i="4"/>
  <c r="CA461" i="4"/>
  <c r="CB461" i="4"/>
  <c r="CC461" i="4"/>
  <c r="CD461" i="4"/>
  <c r="CE461" i="4"/>
  <c r="CF461" i="4"/>
  <c r="CG461" i="4"/>
  <c r="CH461" i="4"/>
  <c r="BO462" i="4"/>
  <c r="BP462" i="4"/>
  <c r="BQ462" i="4"/>
  <c r="BR462" i="4"/>
  <c r="BS462" i="4"/>
  <c r="BT462" i="4"/>
  <c r="BU462" i="4"/>
  <c r="BV462" i="4"/>
  <c r="BW462" i="4"/>
  <c r="BX462" i="4"/>
  <c r="BY462" i="4"/>
  <c r="BZ462" i="4"/>
  <c r="CA462" i="4"/>
  <c r="CB462" i="4"/>
  <c r="CC462" i="4"/>
  <c r="CD462" i="4"/>
  <c r="CE462" i="4"/>
  <c r="CF462" i="4"/>
  <c r="CG462" i="4"/>
  <c r="CH462" i="4"/>
  <c r="BO463" i="4"/>
  <c r="BP463" i="4"/>
  <c r="BQ463" i="4"/>
  <c r="BR463" i="4"/>
  <c r="BS463" i="4"/>
  <c r="BT463" i="4"/>
  <c r="BU463" i="4"/>
  <c r="BV463" i="4"/>
  <c r="BW463" i="4"/>
  <c r="BX463" i="4"/>
  <c r="BY463" i="4"/>
  <c r="BZ463" i="4"/>
  <c r="CA463" i="4"/>
  <c r="CB463" i="4"/>
  <c r="CC463" i="4"/>
  <c r="CD463" i="4"/>
  <c r="CE463" i="4"/>
  <c r="CF463" i="4"/>
  <c r="CG463" i="4"/>
  <c r="CH463" i="4"/>
  <c r="BO464" i="4"/>
  <c r="BP464" i="4"/>
  <c r="BQ464" i="4"/>
  <c r="BR464" i="4"/>
  <c r="BS464" i="4"/>
  <c r="BT464" i="4"/>
  <c r="BU464" i="4"/>
  <c r="BV464" i="4"/>
  <c r="BW464" i="4"/>
  <c r="BX464" i="4"/>
  <c r="BY464" i="4"/>
  <c r="BZ464" i="4"/>
  <c r="CA464" i="4"/>
  <c r="CB464" i="4"/>
  <c r="CC464" i="4"/>
  <c r="CD464" i="4"/>
  <c r="CE464" i="4"/>
  <c r="CF464" i="4"/>
  <c r="CG464" i="4"/>
  <c r="CH464" i="4"/>
  <c r="BO465" i="4"/>
  <c r="BP465" i="4"/>
  <c r="BQ465" i="4"/>
  <c r="BR465" i="4"/>
  <c r="BS465" i="4"/>
  <c r="BT465" i="4"/>
  <c r="BU465" i="4"/>
  <c r="BV465" i="4"/>
  <c r="BW465" i="4"/>
  <c r="BX465" i="4"/>
  <c r="BY465" i="4"/>
  <c r="BZ465" i="4"/>
  <c r="CA465" i="4"/>
  <c r="CB465" i="4"/>
  <c r="CC465" i="4"/>
  <c r="CD465" i="4"/>
  <c r="CE465" i="4"/>
  <c r="CF465" i="4"/>
  <c r="CG465" i="4"/>
  <c r="CH465" i="4"/>
  <c r="BO466" i="4"/>
  <c r="BP466" i="4"/>
  <c r="BQ466" i="4"/>
  <c r="BR466" i="4"/>
  <c r="BS466" i="4"/>
  <c r="BT466" i="4"/>
  <c r="BU466" i="4"/>
  <c r="BV466" i="4"/>
  <c r="BW466" i="4"/>
  <c r="BX466" i="4"/>
  <c r="BY466" i="4"/>
  <c r="BZ466" i="4"/>
  <c r="CA466" i="4"/>
  <c r="CB466" i="4"/>
  <c r="CC466" i="4"/>
  <c r="CD466" i="4"/>
  <c r="CE466" i="4"/>
  <c r="CF466" i="4"/>
  <c r="CG466" i="4"/>
  <c r="CH466" i="4"/>
  <c r="BO467" i="4"/>
  <c r="BP467" i="4"/>
  <c r="BQ467" i="4"/>
  <c r="BR467" i="4"/>
  <c r="BS467" i="4"/>
  <c r="BT467" i="4"/>
  <c r="BU467" i="4"/>
  <c r="BV467" i="4"/>
  <c r="BW467" i="4"/>
  <c r="BX467" i="4"/>
  <c r="BY467" i="4"/>
  <c r="BZ467" i="4"/>
  <c r="CA467" i="4"/>
  <c r="CB467" i="4"/>
  <c r="CC467" i="4"/>
  <c r="CD467" i="4"/>
  <c r="CE467" i="4"/>
  <c r="CF467" i="4"/>
  <c r="CG467" i="4"/>
  <c r="CH467" i="4"/>
  <c r="BO468" i="4"/>
  <c r="BP468" i="4"/>
  <c r="BQ468" i="4"/>
  <c r="BR468" i="4"/>
  <c r="BS468" i="4"/>
  <c r="BT468" i="4"/>
  <c r="BU468" i="4"/>
  <c r="BV468" i="4"/>
  <c r="BW468" i="4"/>
  <c r="BX468" i="4"/>
  <c r="BY468" i="4"/>
  <c r="BZ468" i="4"/>
  <c r="CA468" i="4"/>
  <c r="CB468" i="4"/>
  <c r="CC468" i="4"/>
  <c r="CD468" i="4"/>
  <c r="CE468" i="4"/>
  <c r="CF468" i="4"/>
  <c r="CG468" i="4"/>
  <c r="CH468" i="4"/>
  <c r="BO469" i="4"/>
  <c r="BP469" i="4"/>
  <c r="BQ469" i="4"/>
  <c r="BR469" i="4"/>
  <c r="BS469" i="4"/>
  <c r="BT469" i="4"/>
  <c r="BU469" i="4"/>
  <c r="BV469" i="4"/>
  <c r="BW469" i="4"/>
  <c r="BX469" i="4"/>
  <c r="BY469" i="4"/>
  <c r="BZ469" i="4"/>
  <c r="CA469" i="4"/>
  <c r="CB469" i="4"/>
  <c r="CC469" i="4"/>
  <c r="CD469" i="4"/>
  <c r="CE469" i="4"/>
  <c r="CF469" i="4"/>
  <c r="CG469" i="4"/>
  <c r="CH469" i="4"/>
  <c r="BO470" i="4"/>
  <c r="BP470" i="4"/>
  <c r="BQ470" i="4"/>
  <c r="BR470" i="4"/>
  <c r="BS470" i="4"/>
  <c r="BT470" i="4"/>
  <c r="BU470" i="4"/>
  <c r="BV470" i="4"/>
  <c r="BW470" i="4"/>
  <c r="BX470" i="4"/>
  <c r="BY470" i="4"/>
  <c r="BZ470" i="4"/>
  <c r="CA470" i="4"/>
  <c r="CB470" i="4"/>
  <c r="CC470" i="4"/>
  <c r="CD470" i="4"/>
  <c r="CE470" i="4"/>
  <c r="CF470" i="4"/>
  <c r="CG470" i="4"/>
  <c r="CH470" i="4"/>
  <c r="BO471" i="4"/>
  <c r="BP471" i="4"/>
  <c r="BQ471" i="4"/>
  <c r="BR471" i="4"/>
  <c r="BS471" i="4"/>
  <c r="BT471" i="4"/>
  <c r="BU471" i="4"/>
  <c r="BV471" i="4"/>
  <c r="BW471" i="4"/>
  <c r="BX471" i="4"/>
  <c r="BY471" i="4"/>
  <c r="BZ471" i="4"/>
  <c r="CA471" i="4"/>
  <c r="CB471" i="4"/>
  <c r="CC471" i="4"/>
  <c r="CD471" i="4"/>
  <c r="CE471" i="4"/>
  <c r="CF471" i="4"/>
  <c r="CG471" i="4"/>
  <c r="CH471" i="4"/>
  <c r="BO472" i="4"/>
  <c r="BP472" i="4"/>
  <c r="BQ472" i="4"/>
  <c r="BR472" i="4"/>
  <c r="BS472" i="4"/>
  <c r="BT472" i="4"/>
  <c r="BU472" i="4"/>
  <c r="BV472" i="4"/>
  <c r="BW472" i="4"/>
  <c r="BX472" i="4"/>
  <c r="BY472" i="4"/>
  <c r="BZ472" i="4"/>
  <c r="CA472" i="4"/>
  <c r="CB472" i="4"/>
  <c r="CC472" i="4"/>
  <c r="CD472" i="4"/>
  <c r="CE472" i="4"/>
  <c r="CF472" i="4"/>
  <c r="CG472" i="4"/>
  <c r="CH472" i="4"/>
  <c r="BO473" i="4"/>
  <c r="BP473" i="4"/>
  <c r="BQ473" i="4"/>
  <c r="BR473" i="4"/>
  <c r="BS473" i="4"/>
  <c r="BT473" i="4"/>
  <c r="BU473" i="4"/>
  <c r="BV473" i="4"/>
  <c r="BW473" i="4"/>
  <c r="BX473" i="4"/>
  <c r="BY473" i="4"/>
  <c r="BZ473" i="4"/>
  <c r="CA473" i="4"/>
  <c r="CB473" i="4"/>
  <c r="CC473" i="4"/>
  <c r="CD473" i="4"/>
  <c r="CE473" i="4"/>
  <c r="CF473" i="4"/>
  <c r="CG473" i="4"/>
  <c r="CH473" i="4"/>
  <c r="BO474" i="4"/>
  <c r="BP474" i="4"/>
  <c r="BQ474" i="4"/>
  <c r="BR474" i="4"/>
  <c r="BS474" i="4"/>
  <c r="BT474" i="4"/>
  <c r="BU474" i="4"/>
  <c r="BV474" i="4"/>
  <c r="BW474" i="4"/>
  <c r="BX474" i="4"/>
  <c r="BY474" i="4"/>
  <c r="BZ474" i="4"/>
  <c r="CA474" i="4"/>
  <c r="CB474" i="4"/>
  <c r="CC474" i="4"/>
  <c r="CD474" i="4"/>
  <c r="CE474" i="4"/>
  <c r="CF474" i="4"/>
  <c r="CG474" i="4"/>
  <c r="CH474" i="4"/>
  <c r="BO475" i="4"/>
  <c r="BP475" i="4"/>
  <c r="BQ475" i="4"/>
  <c r="BR475" i="4"/>
  <c r="BS475" i="4"/>
  <c r="BT475" i="4"/>
  <c r="BU475" i="4"/>
  <c r="BV475" i="4"/>
  <c r="BW475" i="4"/>
  <c r="BX475" i="4"/>
  <c r="BY475" i="4"/>
  <c r="BZ475" i="4"/>
  <c r="CA475" i="4"/>
  <c r="CB475" i="4"/>
  <c r="CC475" i="4"/>
  <c r="CD475" i="4"/>
  <c r="CE475" i="4"/>
  <c r="CF475" i="4"/>
  <c r="CG475" i="4"/>
  <c r="CH475" i="4"/>
  <c r="BO476" i="4"/>
  <c r="BP476" i="4"/>
  <c r="BQ476" i="4"/>
  <c r="BR476" i="4"/>
  <c r="BS476" i="4"/>
  <c r="BT476" i="4"/>
  <c r="BU476" i="4"/>
  <c r="BV476" i="4"/>
  <c r="BW476" i="4"/>
  <c r="BX476" i="4"/>
  <c r="BY476" i="4"/>
  <c r="BZ476" i="4"/>
  <c r="CA476" i="4"/>
  <c r="CB476" i="4"/>
  <c r="CC476" i="4"/>
  <c r="CD476" i="4"/>
  <c r="CE476" i="4"/>
  <c r="CF476" i="4"/>
  <c r="CG476" i="4"/>
  <c r="CH476" i="4"/>
  <c r="BO477" i="4"/>
  <c r="BP477" i="4"/>
  <c r="BQ477" i="4"/>
  <c r="BR477" i="4"/>
  <c r="BS477" i="4"/>
  <c r="BT477" i="4"/>
  <c r="BU477" i="4"/>
  <c r="BV477" i="4"/>
  <c r="BW477" i="4"/>
  <c r="BX477" i="4"/>
  <c r="BY477" i="4"/>
  <c r="BZ477" i="4"/>
  <c r="CA477" i="4"/>
  <c r="CB477" i="4"/>
  <c r="CC477" i="4"/>
  <c r="CD477" i="4"/>
  <c r="CE477" i="4"/>
  <c r="CF477" i="4"/>
  <c r="CG477" i="4"/>
  <c r="CH477" i="4"/>
  <c r="BO478" i="4"/>
  <c r="BP478" i="4"/>
  <c r="BQ478" i="4"/>
  <c r="BR478" i="4"/>
  <c r="BS478" i="4"/>
  <c r="BT478" i="4"/>
  <c r="BU478" i="4"/>
  <c r="BV478" i="4"/>
  <c r="BW478" i="4"/>
  <c r="BX478" i="4"/>
  <c r="BY478" i="4"/>
  <c r="BZ478" i="4"/>
  <c r="CA478" i="4"/>
  <c r="CB478" i="4"/>
  <c r="CC478" i="4"/>
  <c r="CD478" i="4"/>
  <c r="CE478" i="4"/>
  <c r="CF478" i="4"/>
  <c r="CG478" i="4"/>
  <c r="CH478" i="4"/>
  <c r="BO479" i="4"/>
  <c r="BP479" i="4"/>
  <c r="BQ479" i="4"/>
  <c r="BR479" i="4"/>
  <c r="BS479" i="4"/>
  <c r="BT479" i="4"/>
  <c r="BU479" i="4"/>
  <c r="BV479" i="4"/>
  <c r="BW479" i="4"/>
  <c r="BX479" i="4"/>
  <c r="BY479" i="4"/>
  <c r="BZ479" i="4"/>
  <c r="CA479" i="4"/>
  <c r="CB479" i="4"/>
  <c r="CC479" i="4"/>
  <c r="CD479" i="4"/>
  <c r="CE479" i="4"/>
  <c r="CF479" i="4"/>
  <c r="CG479" i="4"/>
  <c r="CH479" i="4"/>
  <c r="BO480" i="4"/>
  <c r="BP480" i="4"/>
  <c r="BQ480" i="4"/>
  <c r="BR480" i="4"/>
  <c r="BS480" i="4"/>
  <c r="BT480" i="4"/>
  <c r="BU480" i="4"/>
  <c r="BV480" i="4"/>
  <c r="BW480" i="4"/>
  <c r="BX480" i="4"/>
  <c r="BY480" i="4"/>
  <c r="BZ480" i="4"/>
  <c r="CA480" i="4"/>
  <c r="CB480" i="4"/>
  <c r="CC480" i="4"/>
  <c r="CD480" i="4"/>
  <c r="CE480" i="4"/>
  <c r="CF480" i="4"/>
  <c r="CG480" i="4"/>
  <c r="CH480" i="4"/>
  <c r="BO481" i="4"/>
  <c r="BP481" i="4"/>
  <c r="BQ481" i="4"/>
  <c r="BR481" i="4"/>
  <c r="BS481" i="4"/>
  <c r="BT481" i="4"/>
  <c r="BU481" i="4"/>
  <c r="BV481" i="4"/>
  <c r="BW481" i="4"/>
  <c r="BX481" i="4"/>
  <c r="BY481" i="4"/>
  <c r="BZ481" i="4"/>
  <c r="CA481" i="4"/>
  <c r="CB481" i="4"/>
  <c r="CC481" i="4"/>
  <c r="CD481" i="4"/>
  <c r="CE481" i="4"/>
  <c r="CF481" i="4"/>
  <c r="CG481" i="4"/>
  <c r="CH481" i="4"/>
  <c r="BO482" i="4"/>
  <c r="BP482" i="4"/>
  <c r="BQ482" i="4"/>
  <c r="BR482" i="4"/>
  <c r="BS482" i="4"/>
  <c r="BT482" i="4"/>
  <c r="BU482" i="4"/>
  <c r="BV482" i="4"/>
  <c r="BW482" i="4"/>
  <c r="BX482" i="4"/>
  <c r="BY482" i="4"/>
  <c r="BZ482" i="4"/>
  <c r="CA482" i="4"/>
  <c r="CB482" i="4"/>
  <c r="CC482" i="4"/>
  <c r="CD482" i="4"/>
  <c r="CE482" i="4"/>
  <c r="CF482" i="4"/>
  <c r="CG482" i="4"/>
  <c r="CH482" i="4"/>
  <c r="BO483" i="4"/>
  <c r="BP483" i="4"/>
  <c r="BQ483" i="4"/>
  <c r="BR483" i="4"/>
  <c r="BS483" i="4"/>
  <c r="BT483" i="4"/>
  <c r="BU483" i="4"/>
  <c r="BV483" i="4"/>
  <c r="BW483" i="4"/>
  <c r="BX483" i="4"/>
  <c r="BY483" i="4"/>
  <c r="BZ483" i="4"/>
  <c r="CA483" i="4"/>
  <c r="CB483" i="4"/>
  <c r="CC483" i="4"/>
  <c r="CD483" i="4"/>
  <c r="CE483" i="4"/>
  <c r="CF483" i="4"/>
  <c r="CG483" i="4"/>
  <c r="CH483" i="4"/>
  <c r="BO484" i="4"/>
  <c r="BP484" i="4"/>
  <c r="BQ484" i="4"/>
  <c r="BR484" i="4"/>
  <c r="BS484" i="4"/>
  <c r="BT484" i="4"/>
  <c r="BU484" i="4"/>
  <c r="BV484" i="4"/>
  <c r="BW484" i="4"/>
  <c r="BX484" i="4"/>
  <c r="BY484" i="4"/>
  <c r="BZ484" i="4"/>
  <c r="CA484" i="4"/>
  <c r="CB484" i="4"/>
  <c r="CC484" i="4"/>
  <c r="CD484" i="4"/>
  <c r="CE484" i="4"/>
  <c r="CF484" i="4"/>
  <c r="CG484" i="4"/>
  <c r="CH484" i="4"/>
  <c r="BO485" i="4"/>
  <c r="BP485" i="4"/>
  <c r="BQ485" i="4"/>
  <c r="BR485" i="4"/>
  <c r="BS485" i="4"/>
  <c r="BT485" i="4"/>
  <c r="BU485" i="4"/>
  <c r="BV485" i="4"/>
  <c r="BW485" i="4"/>
  <c r="BX485" i="4"/>
  <c r="BY485" i="4"/>
  <c r="BZ485" i="4"/>
  <c r="CA485" i="4"/>
  <c r="CB485" i="4"/>
  <c r="CC485" i="4"/>
  <c r="CD485" i="4"/>
  <c r="CE485" i="4"/>
  <c r="CF485" i="4"/>
  <c r="CG485" i="4"/>
  <c r="CH485" i="4"/>
  <c r="BO486" i="4"/>
  <c r="BP486" i="4"/>
  <c r="BQ486" i="4"/>
  <c r="BR486" i="4"/>
  <c r="BS486" i="4"/>
  <c r="BT486" i="4"/>
  <c r="BU486" i="4"/>
  <c r="BV486" i="4"/>
  <c r="BW486" i="4"/>
  <c r="BX486" i="4"/>
  <c r="BY486" i="4"/>
  <c r="BZ486" i="4"/>
  <c r="CA486" i="4"/>
  <c r="CB486" i="4"/>
  <c r="CC486" i="4"/>
  <c r="CD486" i="4"/>
  <c r="CE486" i="4"/>
  <c r="CF486" i="4"/>
  <c r="CG486" i="4"/>
  <c r="CH486" i="4"/>
  <c r="BO487" i="4"/>
  <c r="BP487" i="4"/>
  <c r="BQ487" i="4"/>
  <c r="BR487" i="4"/>
  <c r="BS487" i="4"/>
  <c r="BT487" i="4"/>
  <c r="BU487" i="4"/>
  <c r="BV487" i="4"/>
  <c r="BW487" i="4"/>
  <c r="BX487" i="4"/>
  <c r="BY487" i="4"/>
  <c r="BZ487" i="4"/>
  <c r="CA487" i="4"/>
  <c r="CB487" i="4"/>
  <c r="CC487" i="4"/>
  <c r="CD487" i="4"/>
  <c r="CE487" i="4"/>
  <c r="CF487" i="4"/>
  <c r="CG487" i="4"/>
  <c r="CH487" i="4"/>
  <c r="BO488" i="4"/>
  <c r="BP488" i="4"/>
  <c r="BQ488" i="4"/>
  <c r="BR488" i="4"/>
  <c r="BS488" i="4"/>
  <c r="BT488" i="4"/>
  <c r="BU488" i="4"/>
  <c r="BV488" i="4"/>
  <c r="BW488" i="4"/>
  <c r="BX488" i="4"/>
  <c r="BY488" i="4"/>
  <c r="BZ488" i="4"/>
  <c r="CA488" i="4"/>
  <c r="CB488" i="4"/>
  <c r="CC488" i="4"/>
  <c r="CD488" i="4"/>
  <c r="CE488" i="4"/>
  <c r="CF488" i="4"/>
  <c r="CG488" i="4"/>
  <c r="CH488" i="4"/>
  <c r="BO489" i="4"/>
  <c r="BP489" i="4"/>
  <c r="BQ489" i="4"/>
  <c r="BR489" i="4"/>
  <c r="BS489" i="4"/>
  <c r="BT489" i="4"/>
  <c r="BU489" i="4"/>
  <c r="BV489" i="4"/>
  <c r="BW489" i="4"/>
  <c r="BX489" i="4"/>
  <c r="BY489" i="4"/>
  <c r="BZ489" i="4"/>
  <c r="CA489" i="4"/>
  <c r="CB489" i="4"/>
  <c r="CC489" i="4"/>
  <c r="CD489" i="4"/>
  <c r="CE489" i="4"/>
  <c r="CF489" i="4"/>
  <c r="CG489" i="4"/>
  <c r="CH489" i="4"/>
  <c r="BO490" i="4"/>
  <c r="BP490" i="4"/>
  <c r="BQ490" i="4"/>
  <c r="BR490" i="4"/>
  <c r="BS490" i="4"/>
  <c r="BT490" i="4"/>
  <c r="BU490" i="4"/>
  <c r="BV490" i="4"/>
  <c r="BW490" i="4"/>
  <c r="BX490" i="4"/>
  <c r="BY490" i="4"/>
  <c r="BZ490" i="4"/>
  <c r="CA490" i="4"/>
  <c r="CB490" i="4"/>
  <c r="CC490" i="4"/>
  <c r="CD490" i="4"/>
  <c r="CE490" i="4"/>
  <c r="CF490" i="4"/>
  <c r="CG490" i="4"/>
  <c r="CH490" i="4"/>
  <c r="BO491" i="4"/>
  <c r="BP491" i="4"/>
  <c r="BQ491" i="4"/>
  <c r="BR491" i="4"/>
  <c r="BS491" i="4"/>
  <c r="BT491" i="4"/>
  <c r="BU491" i="4"/>
  <c r="BV491" i="4"/>
  <c r="BW491" i="4"/>
  <c r="BX491" i="4"/>
  <c r="BY491" i="4"/>
  <c r="BZ491" i="4"/>
  <c r="CA491" i="4"/>
  <c r="CB491" i="4"/>
  <c r="CC491" i="4"/>
  <c r="CD491" i="4"/>
  <c r="CE491" i="4"/>
  <c r="CF491" i="4"/>
  <c r="CG491" i="4"/>
  <c r="CH491" i="4"/>
  <c r="BO492" i="4"/>
  <c r="BP492" i="4"/>
  <c r="BQ492" i="4"/>
  <c r="BR492" i="4"/>
  <c r="BS492" i="4"/>
  <c r="BT492" i="4"/>
  <c r="BU492" i="4"/>
  <c r="BV492" i="4"/>
  <c r="BW492" i="4"/>
  <c r="BX492" i="4"/>
  <c r="BY492" i="4"/>
  <c r="BZ492" i="4"/>
  <c r="CA492" i="4"/>
  <c r="CB492" i="4"/>
  <c r="CC492" i="4"/>
  <c r="CD492" i="4"/>
  <c r="CE492" i="4"/>
  <c r="CF492" i="4"/>
  <c r="CG492" i="4"/>
  <c r="CH492" i="4"/>
  <c r="BO493" i="4"/>
  <c r="BP493" i="4"/>
  <c r="BQ493" i="4"/>
  <c r="BR493" i="4"/>
  <c r="BS493" i="4"/>
  <c r="BT493" i="4"/>
  <c r="BU493" i="4"/>
  <c r="BV493" i="4"/>
  <c r="BW493" i="4"/>
  <c r="BX493" i="4"/>
  <c r="BY493" i="4"/>
  <c r="BZ493" i="4"/>
  <c r="CA493" i="4"/>
  <c r="CB493" i="4"/>
  <c r="CC493" i="4"/>
  <c r="CD493" i="4"/>
  <c r="CE493" i="4"/>
  <c r="CF493" i="4"/>
  <c r="CG493" i="4"/>
  <c r="CH493" i="4"/>
  <c r="BO494" i="4"/>
  <c r="BP494" i="4"/>
  <c r="BQ494" i="4"/>
  <c r="BR494" i="4"/>
  <c r="BS494" i="4"/>
  <c r="BT494" i="4"/>
  <c r="BU494" i="4"/>
  <c r="BV494" i="4"/>
  <c r="BW494" i="4"/>
  <c r="BX494" i="4"/>
  <c r="BY494" i="4"/>
  <c r="BZ494" i="4"/>
  <c r="CA494" i="4"/>
  <c r="CB494" i="4"/>
  <c r="CC494" i="4"/>
  <c r="CD494" i="4"/>
  <c r="CE494" i="4"/>
  <c r="CF494" i="4"/>
  <c r="CG494" i="4"/>
  <c r="CH494" i="4"/>
  <c r="BO495" i="4"/>
  <c r="BP495" i="4"/>
  <c r="BQ495" i="4"/>
  <c r="BR495" i="4"/>
  <c r="BS495" i="4"/>
  <c r="BT495" i="4"/>
  <c r="BU495" i="4"/>
  <c r="BV495" i="4"/>
  <c r="BW495" i="4"/>
  <c r="BX495" i="4"/>
  <c r="BY495" i="4"/>
  <c r="BZ495" i="4"/>
  <c r="CA495" i="4"/>
  <c r="CB495" i="4"/>
  <c r="CC495" i="4"/>
  <c r="CD495" i="4"/>
  <c r="CE495" i="4"/>
  <c r="CF495" i="4"/>
  <c r="CG495" i="4"/>
  <c r="CH495" i="4"/>
  <c r="BO496" i="4"/>
  <c r="BP496" i="4"/>
  <c r="BQ496" i="4"/>
  <c r="BR496" i="4"/>
  <c r="BS496" i="4"/>
  <c r="BT496" i="4"/>
  <c r="BU496" i="4"/>
  <c r="BV496" i="4"/>
  <c r="BW496" i="4"/>
  <c r="BX496" i="4"/>
  <c r="BY496" i="4"/>
  <c r="BZ496" i="4"/>
  <c r="CA496" i="4"/>
  <c r="CB496" i="4"/>
  <c r="CC496" i="4"/>
  <c r="CD496" i="4"/>
  <c r="CE496" i="4"/>
  <c r="CF496" i="4"/>
  <c r="CG496" i="4"/>
  <c r="CH496" i="4"/>
  <c r="BO497" i="4"/>
  <c r="BP497" i="4"/>
  <c r="BQ497" i="4"/>
  <c r="BR497" i="4"/>
  <c r="BS497" i="4"/>
  <c r="BT497" i="4"/>
  <c r="BU497" i="4"/>
  <c r="BV497" i="4"/>
  <c r="BW497" i="4"/>
  <c r="BX497" i="4"/>
  <c r="BY497" i="4"/>
  <c r="BZ497" i="4"/>
  <c r="CA497" i="4"/>
  <c r="CB497" i="4"/>
  <c r="CC497" i="4"/>
  <c r="CD497" i="4"/>
  <c r="CE497" i="4"/>
  <c r="CF497" i="4"/>
  <c r="CG497" i="4"/>
  <c r="CH497" i="4"/>
  <c r="BO498" i="4"/>
  <c r="BP498" i="4"/>
  <c r="BQ498" i="4"/>
  <c r="BR498" i="4"/>
  <c r="BS498" i="4"/>
  <c r="BT498" i="4"/>
  <c r="BU498" i="4"/>
  <c r="BV498" i="4"/>
  <c r="BW498" i="4"/>
  <c r="BX498" i="4"/>
  <c r="BY498" i="4"/>
  <c r="BZ498" i="4"/>
  <c r="CA498" i="4"/>
  <c r="CB498" i="4"/>
  <c r="CC498" i="4"/>
  <c r="CD498" i="4"/>
  <c r="CE498" i="4"/>
  <c r="CF498" i="4"/>
  <c r="CG498" i="4"/>
  <c r="CH498" i="4"/>
  <c r="BO499" i="4"/>
  <c r="BP499" i="4"/>
  <c r="BQ499" i="4"/>
  <c r="BR499" i="4"/>
  <c r="BS499" i="4"/>
  <c r="BT499" i="4"/>
  <c r="BU499" i="4"/>
  <c r="BV499" i="4"/>
  <c r="BW499" i="4"/>
  <c r="BX499" i="4"/>
  <c r="BY499" i="4"/>
  <c r="BZ499" i="4"/>
  <c r="CA499" i="4"/>
  <c r="CB499" i="4"/>
  <c r="CC499" i="4"/>
  <c r="CD499" i="4"/>
  <c r="CE499" i="4"/>
  <c r="CF499" i="4"/>
  <c r="CG499" i="4"/>
  <c r="CH499" i="4"/>
  <c r="BO500" i="4"/>
  <c r="BP500" i="4"/>
  <c r="BQ500" i="4"/>
  <c r="BR500" i="4"/>
  <c r="BS500" i="4"/>
  <c r="BT500" i="4"/>
  <c r="BU500" i="4"/>
  <c r="BV500" i="4"/>
  <c r="BW500" i="4"/>
  <c r="BX500" i="4"/>
  <c r="BY500" i="4"/>
  <c r="BZ500" i="4"/>
  <c r="CA500" i="4"/>
  <c r="CB500" i="4"/>
  <c r="CC500" i="4"/>
  <c r="CD500" i="4"/>
  <c r="CE500" i="4"/>
  <c r="CF500" i="4"/>
  <c r="CG500" i="4"/>
  <c r="CH500" i="4"/>
  <c r="BO501" i="4"/>
  <c r="BP501" i="4"/>
  <c r="BQ501" i="4"/>
  <c r="BR501" i="4"/>
  <c r="BS501" i="4"/>
  <c r="BT501" i="4"/>
  <c r="BU501" i="4"/>
  <c r="BV501" i="4"/>
  <c r="BW501" i="4"/>
  <c r="BX501" i="4"/>
  <c r="BY501" i="4"/>
  <c r="BZ501" i="4"/>
  <c r="CA501" i="4"/>
  <c r="CB501" i="4"/>
  <c r="CC501" i="4"/>
  <c r="CD501" i="4"/>
  <c r="CE501" i="4"/>
  <c r="CF501" i="4"/>
  <c r="CG501" i="4"/>
  <c r="CH501" i="4"/>
  <c r="BO502" i="4"/>
  <c r="BP502" i="4"/>
  <c r="BQ502" i="4"/>
  <c r="BR502" i="4"/>
  <c r="BS502" i="4"/>
  <c r="BT502" i="4"/>
  <c r="BU502" i="4"/>
  <c r="BV502" i="4"/>
  <c r="BW502" i="4"/>
  <c r="BX502" i="4"/>
  <c r="BY502" i="4"/>
  <c r="BZ502" i="4"/>
  <c r="CA502" i="4"/>
  <c r="CB502" i="4"/>
  <c r="CC502" i="4"/>
  <c r="CD502" i="4"/>
  <c r="CE502" i="4"/>
  <c r="CF502" i="4"/>
  <c r="CG502" i="4"/>
  <c r="CH502" i="4"/>
  <c r="BO503" i="4"/>
  <c r="BP503" i="4"/>
  <c r="BQ503" i="4"/>
  <c r="BR503" i="4"/>
  <c r="BS503" i="4"/>
  <c r="BT503" i="4"/>
  <c r="BU503" i="4"/>
  <c r="BV503" i="4"/>
  <c r="BW503" i="4"/>
  <c r="BX503" i="4"/>
  <c r="BY503" i="4"/>
  <c r="BZ503" i="4"/>
  <c r="CA503" i="4"/>
  <c r="CB503" i="4"/>
  <c r="CC503" i="4"/>
  <c r="CD503" i="4"/>
  <c r="CE503" i="4"/>
  <c r="CF503" i="4"/>
  <c r="CG503" i="4"/>
  <c r="CH503" i="4"/>
  <c r="BO504" i="4"/>
  <c r="BP504" i="4"/>
  <c r="BQ504" i="4"/>
  <c r="BR504" i="4"/>
  <c r="BS504" i="4"/>
  <c r="BT504" i="4"/>
  <c r="BU504" i="4"/>
  <c r="BV504" i="4"/>
  <c r="BW504" i="4"/>
  <c r="BX504" i="4"/>
  <c r="BY504" i="4"/>
  <c r="BZ504" i="4"/>
  <c r="CA504" i="4"/>
  <c r="CB504" i="4"/>
  <c r="CC504" i="4"/>
  <c r="CD504" i="4"/>
  <c r="CE504" i="4"/>
  <c r="CF504" i="4"/>
  <c r="CG504" i="4"/>
  <c r="CH504" i="4"/>
  <c r="BO505" i="4"/>
  <c r="BP505" i="4"/>
  <c r="BQ505" i="4"/>
  <c r="BR505" i="4"/>
  <c r="BS505" i="4"/>
  <c r="BT505" i="4"/>
  <c r="BU505" i="4"/>
  <c r="BV505" i="4"/>
  <c r="BW505" i="4"/>
  <c r="BX505" i="4"/>
  <c r="BY505" i="4"/>
  <c r="BZ505" i="4"/>
  <c r="CA505" i="4"/>
  <c r="CB505" i="4"/>
  <c r="CC505" i="4"/>
  <c r="CD505" i="4"/>
  <c r="CE505" i="4"/>
  <c r="CF505" i="4"/>
  <c r="CG505" i="4"/>
  <c r="CH505" i="4"/>
  <c r="BO506" i="4"/>
  <c r="BP506" i="4"/>
  <c r="BQ506" i="4"/>
  <c r="BR506" i="4"/>
  <c r="BS506" i="4"/>
  <c r="BT506" i="4"/>
  <c r="BU506" i="4"/>
  <c r="BV506" i="4"/>
  <c r="BW506" i="4"/>
  <c r="BX506" i="4"/>
  <c r="BY506" i="4"/>
  <c r="BZ506" i="4"/>
  <c r="CA506" i="4"/>
  <c r="CB506" i="4"/>
  <c r="CC506" i="4"/>
  <c r="CD506" i="4"/>
  <c r="CE506" i="4"/>
  <c r="CF506" i="4"/>
  <c r="CG506" i="4"/>
  <c r="CH506" i="4"/>
  <c r="BO507" i="4"/>
  <c r="BP507" i="4"/>
  <c r="BQ507" i="4"/>
  <c r="BR507" i="4"/>
  <c r="BS507" i="4"/>
  <c r="BT507" i="4"/>
  <c r="BU507" i="4"/>
  <c r="BV507" i="4"/>
  <c r="BW507" i="4"/>
  <c r="BX507" i="4"/>
  <c r="BY507" i="4"/>
  <c r="BZ507" i="4"/>
  <c r="CA507" i="4"/>
  <c r="CB507" i="4"/>
  <c r="CC507" i="4"/>
  <c r="CD507" i="4"/>
  <c r="CE507" i="4"/>
  <c r="CF507" i="4"/>
  <c r="CG507" i="4"/>
  <c r="CH507" i="4"/>
  <c r="BO508" i="4"/>
  <c r="BP508" i="4"/>
  <c r="BQ508" i="4"/>
  <c r="BR508" i="4"/>
  <c r="BS508" i="4"/>
  <c r="BT508" i="4"/>
  <c r="BU508" i="4"/>
  <c r="BV508" i="4"/>
  <c r="BW508" i="4"/>
  <c r="BX508" i="4"/>
  <c r="BY508" i="4"/>
  <c r="BZ508" i="4"/>
  <c r="CA508" i="4"/>
  <c r="CB508" i="4"/>
  <c r="CC508" i="4"/>
  <c r="CD508" i="4"/>
  <c r="CE508" i="4"/>
  <c r="CF508" i="4"/>
  <c r="CG508" i="4"/>
  <c r="CH508" i="4"/>
  <c r="BO509" i="4"/>
  <c r="BP509" i="4"/>
  <c r="BQ509" i="4"/>
  <c r="BR509" i="4"/>
  <c r="BS509" i="4"/>
  <c r="BT509" i="4"/>
  <c r="BU509" i="4"/>
  <c r="BV509" i="4"/>
  <c r="BW509" i="4"/>
  <c r="BX509" i="4"/>
  <c r="BY509" i="4"/>
  <c r="BZ509" i="4"/>
  <c r="CA509" i="4"/>
  <c r="CB509" i="4"/>
  <c r="CC509" i="4"/>
  <c r="CD509" i="4"/>
  <c r="CE509" i="4"/>
  <c r="CF509" i="4"/>
  <c r="CG509" i="4"/>
  <c r="CH509" i="4"/>
  <c r="BO510" i="4"/>
  <c r="BP510" i="4"/>
  <c r="BQ510" i="4"/>
  <c r="BR510" i="4"/>
  <c r="BS510" i="4"/>
  <c r="BT510" i="4"/>
  <c r="BU510" i="4"/>
  <c r="BV510" i="4"/>
  <c r="BW510" i="4"/>
  <c r="BX510" i="4"/>
  <c r="BY510" i="4"/>
  <c r="BZ510" i="4"/>
  <c r="CA510" i="4"/>
  <c r="CB510" i="4"/>
  <c r="CC510" i="4"/>
  <c r="CD510" i="4"/>
  <c r="CE510" i="4"/>
  <c r="CF510" i="4"/>
  <c r="CG510" i="4"/>
  <c r="CH510" i="4"/>
  <c r="BO511" i="4"/>
  <c r="BP511" i="4"/>
  <c r="BQ511" i="4"/>
  <c r="BR511" i="4"/>
  <c r="BS511" i="4"/>
  <c r="BT511" i="4"/>
  <c r="BU511" i="4"/>
  <c r="BV511" i="4"/>
  <c r="BW511" i="4"/>
  <c r="BX511" i="4"/>
  <c r="BY511" i="4"/>
  <c r="BZ511" i="4"/>
  <c r="CA511" i="4"/>
  <c r="CB511" i="4"/>
  <c r="CC511" i="4"/>
  <c r="CD511" i="4"/>
  <c r="CE511" i="4"/>
  <c r="CF511" i="4"/>
  <c r="CG511" i="4"/>
  <c r="CH511" i="4"/>
  <c r="BO512" i="4"/>
  <c r="BP512" i="4"/>
  <c r="BQ512" i="4"/>
  <c r="BR512" i="4"/>
  <c r="BS512" i="4"/>
  <c r="BT512" i="4"/>
  <c r="BU512" i="4"/>
  <c r="BV512" i="4"/>
  <c r="BW512" i="4"/>
  <c r="BX512" i="4"/>
  <c r="BY512" i="4"/>
  <c r="BZ512" i="4"/>
  <c r="CA512" i="4"/>
  <c r="CB512" i="4"/>
  <c r="CC512" i="4"/>
  <c r="CD512" i="4"/>
  <c r="CE512" i="4"/>
  <c r="CF512" i="4"/>
  <c r="CG512" i="4"/>
  <c r="CH512" i="4"/>
  <c r="BO513" i="4"/>
  <c r="BP513" i="4"/>
  <c r="BQ513" i="4"/>
  <c r="BR513" i="4"/>
  <c r="BS513" i="4"/>
  <c r="BT513" i="4"/>
  <c r="BU513" i="4"/>
  <c r="BV513" i="4"/>
  <c r="BW513" i="4"/>
  <c r="BX513" i="4"/>
  <c r="BY513" i="4"/>
  <c r="BZ513" i="4"/>
  <c r="CA513" i="4"/>
  <c r="CB513" i="4"/>
  <c r="CC513" i="4"/>
  <c r="CD513" i="4"/>
  <c r="CE513" i="4"/>
  <c r="CF513" i="4"/>
  <c r="CG513" i="4"/>
  <c r="CH513" i="4"/>
  <c r="BO514" i="4"/>
  <c r="BP514" i="4"/>
  <c r="BQ514" i="4"/>
  <c r="BR514" i="4"/>
  <c r="BS514" i="4"/>
  <c r="BT514" i="4"/>
  <c r="BU514" i="4"/>
  <c r="BV514" i="4"/>
  <c r="BW514" i="4"/>
  <c r="BX514" i="4"/>
  <c r="BY514" i="4"/>
  <c r="BZ514" i="4"/>
  <c r="CA514" i="4"/>
  <c r="CB514" i="4"/>
  <c r="CC514" i="4"/>
  <c r="CD514" i="4"/>
  <c r="CE514" i="4"/>
  <c r="CF514" i="4"/>
  <c r="CG514" i="4"/>
  <c r="CH514" i="4"/>
  <c r="BP443" i="4"/>
  <c r="BQ443" i="4"/>
  <c r="BR443" i="4"/>
  <c r="BS443" i="4"/>
  <c r="BT443" i="4"/>
  <c r="BU443" i="4"/>
  <c r="BV443" i="4"/>
  <c r="BW443" i="4"/>
  <c r="BX443" i="4"/>
  <c r="BY443" i="4"/>
  <c r="BZ443" i="4"/>
  <c r="CA443" i="4"/>
  <c r="CB443" i="4"/>
  <c r="CC443" i="4"/>
  <c r="CD443" i="4"/>
  <c r="CE443" i="4"/>
  <c r="CF443" i="4"/>
  <c r="CG443" i="4"/>
  <c r="CH443" i="4"/>
  <c r="BO443" i="4"/>
  <c r="C442" i="4"/>
  <c r="D442" i="4"/>
  <c r="E442" i="4"/>
  <c r="F442" i="4"/>
  <c r="G442" i="4"/>
  <c r="H442" i="4"/>
  <c r="I442" i="4"/>
  <c r="J442" i="4"/>
  <c r="K442" i="4"/>
  <c r="U442" i="4"/>
  <c r="V442" i="4"/>
  <c r="W442" i="4"/>
  <c r="X442" i="4"/>
  <c r="Y442" i="4"/>
  <c r="Z442" i="4"/>
  <c r="AA442" i="4"/>
  <c r="AB442" i="4"/>
  <c r="AC442" i="4"/>
  <c r="AD442" i="4"/>
  <c r="AE442" i="4"/>
  <c r="AF442" i="4"/>
  <c r="AG442" i="4"/>
  <c r="AH442" i="4"/>
  <c r="AI442" i="4"/>
  <c r="AJ442" i="4"/>
  <c r="AK442" i="4"/>
  <c r="AL442" i="4"/>
  <c r="AM442" i="4"/>
  <c r="AN442" i="4"/>
  <c r="AO442" i="4"/>
  <c r="AP442" i="4"/>
  <c r="AQ442" i="4"/>
  <c r="AR442" i="4"/>
  <c r="AS442" i="4"/>
  <c r="AT442" i="4"/>
  <c r="AU442" i="4"/>
  <c r="AV442" i="4"/>
  <c r="AW442" i="4"/>
  <c r="AX442" i="4"/>
  <c r="AY442" i="4"/>
  <c r="AZ442" i="4"/>
  <c r="BA442" i="4"/>
  <c r="BB442" i="4"/>
  <c r="BC442" i="4"/>
  <c r="BD442" i="4"/>
  <c r="BE442" i="4"/>
  <c r="BF442" i="4"/>
  <c r="BG442" i="4"/>
  <c r="BH442" i="4"/>
  <c r="BI442" i="4"/>
  <c r="BJ442" i="4"/>
  <c r="BK442" i="4"/>
  <c r="BL442" i="4"/>
  <c r="BM442" i="4"/>
  <c r="BN442" i="4"/>
  <c r="BO442" i="4"/>
  <c r="BP442" i="4"/>
  <c r="BQ442" i="4"/>
  <c r="BR442" i="4"/>
  <c r="BS442" i="4"/>
  <c r="BT442" i="4"/>
  <c r="BU442" i="4"/>
  <c r="BV442" i="4"/>
  <c r="BW442" i="4"/>
  <c r="BX442" i="4"/>
  <c r="BY442" i="4"/>
  <c r="BZ442" i="4"/>
  <c r="CA442" i="4"/>
  <c r="CB442" i="4"/>
  <c r="CC442" i="4"/>
  <c r="CD442" i="4"/>
  <c r="CE442" i="4"/>
  <c r="CF442" i="4"/>
  <c r="CG442" i="4"/>
  <c r="CH442" i="4"/>
  <c r="B442" i="4"/>
  <c r="G384" i="4" l="1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5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15" i="4"/>
  <c r="B333" i="4" l="1"/>
  <c r="C333" i="4"/>
  <c r="E333" i="4"/>
  <c r="F333" i="4"/>
  <c r="G333" i="4"/>
  <c r="I333" i="4"/>
  <c r="J333" i="4"/>
  <c r="B334" i="4"/>
  <c r="C334" i="4"/>
  <c r="E334" i="4"/>
  <c r="F334" i="4"/>
  <c r="G334" i="4"/>
  <c r="I334" i="4"/>
  <c r="J334" i="4"/>
  <c r="B335" i="4"/>
  <c r="C335" i="4"/>
  <c r="E335" i="4"/>
  <c r="F335" i="4"/>
  <c r="G335" i="4"/>
  <c r="I335" i="4"/>
  <c r="J335" i="4"/>
  <c r="B336" i="4"/>
  <c r="C336" i="4"/>
  <c r="E336" i="4"/>
  <c r="F336" i="4"/>
  <c r="G336" i="4"/>
  <c r="I336" i="4"/>
  <c r="J336" i="4"/>
  <c r="B337" i="4"/>
  <c r="C337" i="4"/>
  <c r="E337" i="4"/>
  <c r="F337" i="4"/>
  <c r="G337" i="4"/>
  <c r="I337" i="4"/>
  <c r="J337" i="4"/>
  <c r="B338" i="4"/>
  <c r="C338" i="4"/>
  <c r="E338" i="4"/>
  <c r="F338" i="4"/>
  <c r="G338" i="4"/>
  <c r="I338" i="4"/>
  <c r="J338" i="4"/>
  <c r="B339" i="4"/>
  <c r="C339" i="4"/>
  <c r="E339" i="4"/>
  <c r="F339" i="4"/>
  <c r="G339" i="4"/>
  <c r="I339" i="4"/>
  <c r="J339" i="4"/>
  <c r="B340" i="4"/>
  <c r="C340" i="4"/>
  <c r="E340" i="4"/>
  <c r="F340" i="4"/>
  <c r="G340" i="4"/>
  <c r="I340" i="4"/>
  <c r="J340" i="4"/>
  <c r="B341" i="4"/>
  <c r="C341" i="4"/>
  <c r="E341" i="4"/>
  <c r="F341" i="4"/>
  <c r="G341" i="4"/>
  <c r="I341" i="4"/>
  <c r="J341" i="4"/>
  <c r="B342" i="4"/>
  <c r="C342" i="4"/>
  <c r="E342" i="4"/>
  <c r="F342" i="4"/>
  <c r="G342" i="4"/>
  <c r="I342" i="4"/>
  <c r="J342" i="4"/>
  <c r="B343" i="4"/>
  <c r="C343" i="4"/>
  <c r="E343" i="4"/>
  <c r="F343" i="4"/>
  <c r="G343" i="4"/>
  <c r="I343" i="4"/>
  <c r="J343" i="4"/>
  <c r="B344" i="4"/>
  <c r="C344" i="4"/>
  <c r="E344" i="4"/>
  <c r="F344" i="4"/>
  <c r="I344" i="4"/>
  <c r="J344" i="4"/>
  <c r="K344" i="4"/>
  <c r="B345" i="4"/>
  <c r="C345" i="4"/>
  <c r="E345" i="4"/>
  <c r="F345" i="4"/>
  <c r="I345" i="4"/>
  <c r="J345" i="4"/>
  <c r="K345" i="4"/>
  <c r="B346" i="4"/>
  <c r="C346" i="4"/>
  <c r="E346" i="4"/>
  <c r="F346" i="4"/>
  <c r="I346" i="4"/>
  <c r="J346" i="4"/>
  <c r="K346" i="4"/>
  <c r="B347" i="4"/>
  <c r="C347" i="4"/>
  <c r="E347" i="4"/>
  <c r="F347" i="4"/>
  <c r="I347" i="4"/>
  <c r="J347" i="4"/>
  <c r="K347" i="4"/>
  <c r="B348" i="4"/>
  <c r="C348" i="4"/>
  <c r="E348" i="4"/>
  <c r="F348" i="4"/>
  <c r="I348" i="4"/>
  <c r="J348" i="4"/>
  <c r="K348" i="4"/>
  <c r="B349" i="4"/>
  <c r="C349" i="4"/>
  <c r="E349" i="4"/>
  <c r="F349" i="4"/>
  <c r="I349" i="4"/>
  <c r="J349" i="4"/>
  <c r="K349" i="4"/>
  <c r="B350" i="4"/>
  <c r="C350" i="4"/>
  <c r="E350" i="4"/>
  <c r="F350" i="4"/>
  <c r="I350" i="4"/>
  <c r="J350" i="4"/>
  <c r="K350" i="4"/>
  <c r="B351" i="4"/>
  <c r="C351" i="4"/>
  <c r="E351" i="4"/>
  <c r="F351" i="4"/>
  <c r="I351" i="4"/>
  <c r="J351" i="4"/>
  <c r="K351" i="4"/>
  <c r="B352" i="4"/>
  <c r="C352" i="4"/>
  <c r="E352" i="4"/>
  <c r="F352" i="4"/>
  <c r="I352" i="4"/>
  <c r="J352" i="4"/>
  <c r="K352" i="4"/>
  <c r="B353" i="4"/>
  <c r="C353" i="4"/>
  <c r="E353" i="4"/>
  <c r="F353" i="4"/>
  <c r="I353" i="4"/>
  <c r="J353" i="4"/>
  <c r="K353" i="4"/>
  <c r="B354" i="4"/>
  <c r="C354" i="4"/>
  <c r="E354" i="4"/>
  <c r="F354" i="4"/>
  <c r="I354" i="4"/>
  <c r="J354" i="4"/>
  <c r="K354" i="4"/>
  <c r="B355" i="4"/>
  <c r="C355" i="4"/>
  <c r="E355" i="4"/>
  <c r="F355" i="4"/>
  <c r="I355" i="4"/>
  <c r="J355" i="4"/>
  <c r="K355" i="4"/>
  <c r="B356" i="4"/>
  <c r="C356" i="4"/>
  <c r="E356" i="4"/>
  <c r="F356" i="4"/>
  <c r="I356" i="4"/>
  <c r="J356" i="4"/>
  <c r="K356" i="4"/>
  <c r="B357" i="4"/>
  <c r="C357" i="4"/>
  <c r="E357" i="4"/>
  <c r="F357" i="4"/>
  <c r="I357" i="4"/>
  <c r="J357" i="4"/>
  <c r="K357" i="4"/>
  <c r="B358" i="4"/>
  <c r="C358" i="4"/>
  <c r="E358" i="4"/>
  <c r="F358" i="4"/>
  <c r="I358" i="4"/>
  <c r="J358" i="4"/>
  <c r="K358" i="4"/>
  <c r="B359" i="4"/>
  <c r="C359" i="4"/>
  <c r="E359" i="4"/>
  <c r="F359" i="4"/>
  <c r="I359" i="4"/>
  <c r="J359" i="4"/>
  <c r="K359" i="4"/>
  <c r="B360" i="4"/>
  <c r="C360" i="4"/>
  <c r="E360" i="4"/>
  <c r="F360" i="4"/>
  <c r="I360" i="4"/>
  <c r="J360" i="4"/>
  <c r="K360" i="4"/>
  <c r="B361" i="4"/>
  <c r="C361" i="4"/>
  <c r="E361" i="4"/>
  <c r="F361" i="4"/>
  <c r="I361" i="4"/>
  <c r="J361" i="4"/>
  <c r="K361" i="4"/>
  <c r="B362" i="4"/>
  <c r="C362" i="4"/>
  <c r="E362" i="4"/>
  <c r="F362" i="4"/>
  <c r="I362" i="4"/>
  <c r="J362" i="4"/>
  <c r="K362" i="4"/>
  <c r="B363" i="4"/>
  <c r="C363" i="4"/>
  <c r="E363" i="4"/>
  <c r="F363" i="4"/>
  <c r="I363" i="4"/>
  <c r="J363" i="4"/>
  <c r="K363" i="4"/>
  <c r="B364" i="4"/>
  <c r="C364" i="4"/>
  <c r="E364" i="4"/>
  <c r="F364" i="4"/>
  <c r="I364" i="4"/>
  <c r="J364" i="4"/>
  <c r="K364" i="4"/>
  <c r="B365" i="4"/>
  <c r="C365" i="4"/>
  <c r="E365" i="4"/>
  <c r="F365" i="4"/>
  <c r="I365" i="4"/>
  <c r="J365" i="4"/>
  <c r="K365" i="4"/>
  <c r="B366" i="4"/>
  <c r="C366" i="4"/>
  <c r="E366" i="4"/>
  <c r="F366" i="4"/>
  <c r="I366" i="4"/>
  <c r="J366" i="4"/>
  <c r="K366" i="4"/>
  <c r="B367" i="4"/>
  <c r="C367" i="4"/>
  <c r="E367" i="4"/>
  <c r="F367" i="4"/>
  <c r="I367" i="4"/>
  <c r="J367" i="4"/>
  <c r="K367" i="4"/>
  <c r="B368" i="4"/>
  <c r="C368" i="4"/>
  <c r="E368" i="4"/>
  <c r="F368" i="4"/>
  <c r="I368" i="4"/>
  <c r="J368" i="4"/>
  <c r="K368" i="4"/>
  <c r="B369" i="4"/>
  <c r="C369" i="4"/>
  <c r="E369" i="4"/>
  <c r="F369" i="4"/>
  <c r="I369" i="4"/>
  <c r="J369" i="4"/>
  <c r="K369" i="4"/>
  <c r="B370" i="4"/>
  <c r="C370" i="4"/>
  <c r="E370" i="4"/>
  <c r="F370" i="4"/>
  <c r="I370" i="4"/>
  <c r="J370" i="4"/>
  <c r="K370" i="4"/>
  <c r="B371" i="4"/>
  <c r="C371" i="4"/>
  <c r="E371" i="4"/>
  <c r="F371" i="4"/>
  <c r="I371" i="4"/>
  <c r="J371" i="4"/>
  <c r="K371" i="4"/>
  <c r="B372" i="4"/>
  <c r="C372" i="4"/>
  <c r="E372" i="4"/>
  <c r="F372" i="4"/>
  <c r="I372" i="4"/>
  <c r="J372" i="4"/>
  <c r="K372" i="4"/>
  <c r="B373" i="4"/>
  <c r="C373" i="4"/>
  <c r="E373" i="4"/>
  <c r="F373" i="4"/>
  <c r="I373" i="4"/>
  <c r="J373" i="4"/>
  <c r="K373" i="4"/>
  <c r="B374" i="4"/>
  <c r="C374" i="4"/>
  <c r="E374" i="4"/>
  <c r="F374" i="4"/>
  <c r="I374" i="4"/>
  <c r="J374" i="4"/>
  <c r="K374" i="4"/>
  <c r="B375" i="4"/>
  <c r="C375" i="4"/>
  <c r="E375" i="4"/>
  <c r="F375" i="4"/>
  <c r="I375" i="4"/>
  <c r="J375" i="4"/>
  <c r="K375" i="4"/>
  <c r="B376" i="4"/>
  <c r="C376" i="4"/>
  <c r="E376" i="4"/>
  <c r="F376" i="4"/>
  <c r="I376" i="4"/>
  <c r="J376" i="4"/>
  <c r="K376" i="4"/>
  <c r="B377" i="4"/>
  <c r="C377" i="4"/>
  <c r="E377" i="4"/>
  <c r="F377" i="4"/>
  <c r="I377" i="4"/>
  <c r="J377" i="4"/>
  <c r="K377" i="4"/>
  <c r="B378" i="4"/>
  <c r="C378" i="4"/>
  <c r="E378" i="4"/>
  <c r="F378" i="4"/>
  <c r="I378" i="4"/>
  <c r="J378" i="4"/>
  <c r="K378" i="4"/>
  <c r="B379" i="4"/>
  <c r="C379" i="4"/>
  <c r="E379" i="4"/>
  <c r="F379" i="4"/>
  <c r="I379" i="4"/>
  <c r="J379" i="4"/>
  <c r="K379" i="4"/>
  <c r="B380" i="4"/>
  <c r="C380" i="4"/>
  <c r="E380" i="4"/>
  <c r="F380" i="4"/>
  <c r="I380" i="4"/>
  <c r="J380" i="4"/>
  <c r="K380" i="4"/>
  <c r="B381" i="4"/>
  <c r="C381" i="4"/>
  <c r="E381" i="4"/>
  <c r="F381" i="4"/>
  <c r="I381" i="4"/>
  <c r="J381" i="4"/>
  <c r="K381" i="4"/>
  <c r="B382" i="4"/>
  <c r="C382" i="4"/>
  <c r="E382" i="4"/>
  <c r="F382" i="4"/>
  <c r="I382" i="4"/>
  <c r="J382" i="4"/>
  <c r="K382" i="4"/>
  <c r="B383" i="4"/>
  <c r="C383" i="4"/>
  <c r="E383" i="4"/>
  <c r="F383" i="4"/>
  <c r="G383" i="4"/>
  <c r="I383" i="4"/>
  <c r="J383" i="4"/>
  <c r="B384" i="4"/>
  <c r="C384" i="4"/>
  <c r="E384" i="4"/>
  <c r="F384" i="4"/>
  <c r="I384" i="4"/>
  <c r="J384" i="4"/>
  <c r="K384" i="4"/>
  <c r="B385" i="4"/>
  <c r="C385" i="4"/>
  <c r="E385" i="4"/>
  <c r="F385" i="4"/>
  <c r="I385" i="4"/>
  <c r="J385" i="4"/>
  <c r="K385" i="4"/>
  <c r="B386" i="4"/>
  <c r="C386" i="4"/>
  <c r="E386" i="4"/>
  <c r="F386" i="4"/>
  <c r="I386" i="4"/>
  <c r="J386" i="4"/>
  <c r="K386" i="4"/>
  <c r="B387" i="4"/>
  <c r="C387" i="4"/>
  <c r="E387" i="4"/>
  <c r="F387" i="4"/>
  <c r="I387" i="4"/>
  <c r="J387" i="4"/>
  <c r="K387" i="4"/>
  <c r="B388" i="4"/>
  <c r="C388" i="4"/>
  <c r="E388" i="4"/>
  <c r="F388" i="4"/>
  <c r="I388" i="4"/>
  <c r="J388" i="4"/>
  <c r="K388" i="4"/>
  <c r="B389" i="4"/>
  <c r="C389" i="4"/>
  <c r="D389" i="4"/>
  <c r="E389" i="4"/>
  <c r="F389" i="4"/>
  <c r="I389" i="4"/>
  <c r="J389" i="4"/>
  <c r="K389" i="4"/>
  <c r="B390" i="4"/>
  <c r="C390" i="4"/>
  <c r="D390" i="4"/>
  <c r="E390" i="4"/>
  <c r="F390" i="4"/>
  <c r="I390" i="4"/>
  <c r="J390" i="4"/>
  <c r="K390" i="4"/>
  <c r="B391" i="4"/>
  <c r="C391" i="4"/>
  <c r="D391" i="4"/>
  <c r="E391" i="4"/>
  <c r="F391" i="4"/>
  <c r="I391" i="4"/>
  <c r="J391" i="4"/>
  <c r="K391" i="4"/>
  <c r="B392" i="4"/>
  <c r="C392" i="4"/>
  <c r="D392" i="4"/>
  <c r="E392" i="4"/>
  <c r="F392" i="4"/>
  <c r="I392" i="4"/>
  <c r="J392" i="4"/>
  <c r="K392" i="4"/>
  <c r="B393" i="4"/>
  <c r="C393" i="4"/>
  <c r="D393" i="4"/>
  <c r="E393" i="4"/>
  <c r="F393" i="4"/>
  <c r="I393" i="4"/>
  <c r="J393" i="4"/>
  <c r="K393" i="4"/>
  <c r="B394" i="4"/>
  <c r="C394" i="4"/>
  <c r="D394" i="4"/>
  <c r="E394" i="4"/>
  <c r="F394" i="4"/>
  <c r="I394" i="4"/>
  <c r="J394" i="4"/>
  <c r="K394" i="4"/>
  <c r="B395" i="4"/>
  <c r="C395" i="4"/>
  <c r="D395" i="4"/>
  <c r="E395" i="4"/>
  <c r="F395" i="4"/>
  <c r="I395" i="4"/>
  <c r="H395" i="4" s="1"/>
  <c r="J395" i="4"/>
  <c r="K395" i="4"/>
  <c r="B396" i="4"/>
  <c r="C396" i="4"/>
  <c r="D396" i="4"/>
  <c r="E396" i="4"/>
  <c r="F396" i="4"/>
  <c r="I396" i="4"/>
  <c r="H396" i="4" s="1"/>
  <c r="J396" i="4"/>
  <c r="K396" i="4"/>
  <c r="B397" i="4"/>
  <c r="C397" i="4"/>
  <c r="D397" i="4"/>
  <c r="E397" i="4"/>
  <c r="F397" i="4"/>
  <c r="I397" i="4"/>
  <c r="H397" i="4" s="1"/>
  <c r="J397" i="4"/>
  <c r="K397" i="4"/>
  <c r="B398" i="4"/>
  <c r="C398" i="4"/>
  <c r="D398" i="4"/>
  <c r="E398" i="4"/>
  <c r="F398" i="4"/>
  <c r="I398" i="4"/>
  <c r="H398" i="4" s="1"/>
  <c r="J398" i="4"/>
  <c r="K398" i="4"/>
  <c r="B399" i="4"/>
  <c r="C399" i="4"/>
  <c r="D399" i="4"/>
  <c r="E399" i="4"/>
  <c r="F399" i="4"/>
  <c r="I399" i="4"/>
  <c r="H399" i="4" s="1"/>
  <c r="J399" i="4"/>
  <c r="K399" i="4"/>
  <c r="B400" i="4"/>
  <c r="C400" i="4"/>
  <c r="D400" i="4"/>
  <c r="E400" i="4"/>
  <c r="F400" i="4"/>
  <c r="I400" i="4"/>
  <c r="H400" i="4" s="1"/>
  <c r="J400" i="4"/>
  <c r="K400" i="4"/>
  <c r="B401" i="4"/>
  <c r="C401" i="4"/>
  <c r="D401" i="4"/>
  <c r="E401" i="4"/>
  <c r="F401" i="4"/>
  <c r="I401" i="4"/>
  <c r="H401" i="4" s="1"/>
  <c r="J401" i="4"/>
  <c r="K401" i="4"/>
  <c r="B402" i="4"/>
  <c r="C402" i="4"/>
  <c r="D402" i="4"/>
  <c r="E402" i="4"/>
  <c r="F402" i="4"/>
  <c r="I402" i="4"/>
  <c r="H402" i="4" s="1"/>
  <c r="J402" i="4"/>
  <c r="K402" i="4"/>
  <c r="B403" i="4"/>
  <c r="C403" i="4"/>
  <c r="D403" i="4"/>
  <c r="E403" i="4"/>
  <c r="F403" i="4"/>
  <c r="I403" i="4"/>
  <c r="H403" i="4" s="1"/>
  <c r="J403" i="4"/>
  <c r="K403" i="4"/>
  <c r="B404" i="4"/>
  <c r="C404" i="4"/>
  <c r="D404" i="4"/>
  <c r="E404" i="4"/>
  <c r="F404" i="4"/>
  <c r="I404" i="4"/>
  <c r="H404" i="4" s="1"/>
  <c r="J404" i="4"/>
  <c r="K404" i="4"/>
  <c r="B405" i="4"/>
  <c r="C405" i="4"/>
  <c r="D405" i="4"/>
  <c r="E405" i="4"/>
  <c r="F405" i="4"/>
  <c r="I405" i="4"/>
  <c r="H405" i="4" s="1"/>
  <c r="J405" i="4"/>
  <c r="K405" i="4"/>
  <c r="B406" i="4"/>
  <c r="C406" i="4"/>
  <c r="D406" i="4"/>
  <c r="E406" i="4"/>
  <c r="F406" i="4"/>
  <c r="I406" i="4"/>
  <c r="H406" i="4" s="1"/>
  <c r="J406" i="4"/>
  <c r="K406" i="4"/>
  <c r="B407" i="4"/>
  <c r="C407" i="4"/>
  <c r="D407" i="4"/>
  <c r="E407" i="4"/>
  <c r="F407" i="4"/>
  <c r="I407" i="4"/>
  <c r="H407" i="4" s="1"/>
  <c r="J407" i="4"/>
  <c r="K407" i="4"/>
  <c r="B408" i="4"/>
  <c r="C408" i="4"/>
  <c r="D408" i="4"/>
  <c r="E408" i="4"/>
  <c r="F408" i="4"/>
  <c r="I408" i="4"/>
  <c r="H408" i="4" s="1"/>
  <c r="J408" i="4"/>
  <c r="K408" i="4"/>
  <c r="B409" i="4"/>
  <c r="C409" i="4"/>
  <c r="D409" i="4"/>
  <c r="E409" i="4"/>
  <c r="F409" i="4"/>
  <c r="I409" i="4"/>
  <c r="H409" i="4" s="1"/>
  <c r="J409" i="4"/>
  <c r="K409" i="4"/>
  <c r="B410" i="4"/>
  <c r="C410" i="4"/>
  <c r="D410" i="4"/>
  <c r="E410" i="4"/>
  <c r="F410" i="4"/>
  <c r="I410" i="4"/>
  <c r="H410" i="4" s="1"/>
  <c r="J410" i="4"/>
  <c r="K410" i="4"/>
  <c r="B411" i="4"/>
  <c r="C411" i="4"/>
  <c r="D411" i="4"/>
  <c r="E411" i="4"/>
  <c r="F411" i="4"/>
  <c r="I411" i="4"/>
  <c r="H411" i="4" s="1"/>
  <c r="J411" i="4"/>
  <c r="K411" i="4"/>
  <c r="B412" i="4"/>
  <c r="C412" i="4"/>
  <c r="D412" i="4"/>
  <c r="E412" i="4"/>
  <c r="F412" i="4"/>
  <c r="I412" i="4"/>
  <c r="H412" i="4" s="1"/>
  <c r="J412" i="4"/>
  <c r="K412" i="4"/>
  <c r="B413" i="4"/>
  <c r="C413" i="4"/>
  <c r="D413" i="4"/>
  <c r="E413" i="4"/>
  <c r="F413" i="4"/>
  <c r="I413" i="4"/>
  <c r="H413" i="4" s="1"/>
  <c r="J413" i="4"/>
  <c r="K413" i="4"/>
  <c r="B414" i="4"/>
  <c r="C414" i="4"/>
  <c r="D414" i="4"/>
  <c r="E414" i="4"/>
  <c r="F414" i="4"/>
  <c r="I414" i="4"/>
  <c r="H414" i="4" s="1"/>
  <c r="J414" i="4"/>
  <c r="K414" i="4"/>
  <c r="B415" i="4"/>
  <c r="C415" i="4"/>
  <c r="D415" i="4"/>
  <c r="E415" i="4"/>
  <c r="F415" i="4"/>
  <c r="I415" i="4"/>
  <c r="H415" i="4" s="1"/>
  <c r="J415" i="4"/>
  <c r="K415" i="4"/>
  <c r="B416" i="4"/>
  <c r="C416" i="4"/>
  <c r="D416" i="4"/>
  <c r="E416" i="4"/>
  <c r="F416" i="4"/>
  <c r="I416" i="4"/>
  <c r="H416" i="4" s="1"/>
  <c r="J416" i="4"/>
  <c r="K416" i="4"/>
  <c r="B417" i="4"/>
  <c r="C417" i="4"/>
  <c r="D417" i="4"/>
  <c r="E417" i="4"/>
  <c r="F417" i="4"/>
  <c r="I417" i="4"/>
  <c r="H417" i="4" s="1"/>
  <c r="J417" i="4"/>
  <c r="K417" i="4"/>
  <c r="B418" i="4"/>
  <c r="C418" i="4"/>
  <c r="D418" i="4"/>
  <c r="E418" i="4"/>
  <c r="F418" i="4"/>
  <c r="I418" i="4"/>
  <c r="H418" i="4" s="1"/>
  <c r="J418" i="4"/>
  <c r="K418" i="4"/>
  <c r="B419" i="4"/>
  <c r="C419" i="4"/>
  <c r="D419" i="4"/>
  <c r="E419" i="4"/>
  <c r="F419" i="4"/>
  <c r="I419" i="4"/>
  <c r="H419" i="4" s="1"/>
  <c r="J419" i="4"/>
  <c r="K419" i="4"/>
  <c r="B420" i="4"/>
  <c r="C420" i="4"/>
  <c r="D420" i="4"/>
  <c r="E420" i="4"/>
  <c r="F420" i="4"/>
  <c r="I420" i="4"/>
  <c r="H420" i="4" s="1"/>
  <c r="J420" i="4"/>
  <c r="K420" i="4"/>
  <c r="B421" i="4"/>
  <c r="C421" i="4"/>
  <c r="D421" i="4"/>
  <c r="E421" i="4"/>
  <c r="F421" i="4"/>
  <c r="I421" i="4"/>
  <c r="H421" i="4" s="1"/>
  <c r="J421" i="4"/>
  <c r="K421" i="4"/>
  <c r="B422" i="4"/>
  <c r="C422" i="4"/>
  <c r="D422" i="4"/>
  <c r="E422" i="4"/>
  <c r="F422" i="4"/>
  <c r="I422" i="4"/>
  <c r="H422" i="4" s="1"/>
  <c r="J422" i="4"/>
  <c r="K422" i="4"/>
  <c r="B423" i="4"/>
  <c r="C423" i="4"/>
  <c r="D423" i="4"/>
  <c r="E423" i="4"/>
  <c r="F423" i="4"/>
  <c r="I423" i="4"/>
  <c r="H423" i="4" s="1"/>
  <c r="J423" i="4"/>
  <c r="K423" i="4"/>
  <c r="B424" i="4"/>
  <c r="C424" i="4"/>
  <c r="D424" i="4"/>
  <c r="E424" i="4"/>
  <c r="F424" i="4"/>
  <c r="I424" i="4"/>
  <c r="H424" i="4" s="1"/>
  <c r="J424" i="4"/>
  <c r="K424" i="4"/>
  <c r="B425" i="4"/>
  <c r="C425" i="4"/>
  <c r="D425" i="4"/>
  <c r="E425" i="4"/>
  <c r="F425" i="4"/>
  <c r="I425" i="4"/>
  <c r="H425" i="4" s="1"/>
  <c r="J425" i="4"/>
  <c r="K425" i="4"/>
  <c r="B426" i="4"/>
  <c r="C426" i="4"/>
  <c r="D426" i="4"/>
  <c r="E426" i="4"/>
  <c r="F426" i="4"/>
  <c r="I426" i="4"/>
  <c r="H426" i="4" s="1"/>
  <c r="J426" i="4"/>
  <c r="K426" i="4"/>
  <c r="B427" i="4"/>
  <c r="C427" i="4"/>
  <c r="D427" i="4"/>
  <c r="E427" i="4"/>
  <c r="F427" i="4"/>
  <c r="I427" i="4"/>
  <c r="H427" i="4" s="1"/>
  <c r="J427" i="4"/>
  <c r="K427" i="4"/>
  <c r="B428" i="4"/>
  <c r="C428" i="4"/>
  <c r="D428" i="4"/>
  <c r="E428" i="4"/>
  <c r="F428" i="4"/>
  <c r="I428" i="4"/>
  <c r="H428" i="4" s="1"/>
  <c r="J428" i="4"/>
  <c r="K428" i="4"/>
  <c r="B429" i="4"/>
  <c r="C429" i="4"/>
  <c r="D429" i="4"/>
  <c r="E429" i="4"/>
  <c r="F429" i="4"/>
  <c r="I429" i="4"/>
  <c r="H429" i="4" s="1"/>
  <c r="J429" i="4"/>
  <c r="K429" i="4"/>
  <c r="B430" i="4"/>
  <c r="C430" i="4"/>
  <c r="D430" i="4"/>
  <c r="E430" i="4"/>
  <c r="F430" i="4"/>
  <c r="I430" i="4"/>
  <c r="H430" i="4" s="1"/>
  <c r="J430" i="4"/>
  <c r="K430" i="4"/>
  <c r="B431" i="4"/>
  <c r="C431" i="4"/>
  <c r="D431" i="4"/>
  <c r="E431" i="4"/>
  <c r="F431" i="4"/>
  <c r="I431" i="4"/>
  <c r="H431" i="4" s="1"/>
  <c r="J431" i="4"/>
  <c r="K431" i="4"/>
  <c r="B432" i="4"/>
  <c r="C432" i="4"/>
  <c r="D432" i="4"/>
  <c r="E432" i="4"/>
  <c r="F432" i="4"/>
  <c r="I432" i="4"/>
  <c r="H432" i="4" s="1"/>
  <c r="J432" i="4"/>
  <c r="K432" i="4"/>
  <c r="B433" i="4"/>
  <c r="C433" i="4"/>
  <c r="D433" i="4"/>
  <c r="E433" i="4"/>
  <c r="F433" i="4"/>
  <c r="I433" i="4"/>
  <c r="H433" i="4" s="1"/>
  <c r="J433" i="4"/>
  <c r="K433" i="4"/>
  <c r="B434" i="4"/>
  <c r="C434" i="4"/>
  <c r="D434" i="4"/>
  <c r="E434" i="4"/>
  <c r="F434" i="4"/>
  <c r="I434" i="4"/>
  <c r="H434" i="4" s="1"/>
  <c r="J434" i="4"/>
  <c r="K434" i="4"/>
  <c r="B435" i="4"/>
  <c r="C435" i="4"/>
  <c r="D435" i="4"/>
  <c r="E435" i="4"/>
  <c r="F435" i="4"/>
  <c r="I435" i="4"/>
  <c r="H435" i="4" s="1"/>
  <c r="J435" i="4"/>
  <c r="K435" i="4"/>
  <c r="B436" i="4"/>
  <c r="C436" i="4"/>
  <c r="D436" i="4"/>
  <c r="E436" i="4"/>
  <c r="F436" i="4"/>
  <c r="I436" i="4"/>
  <c r="H436" i="4" s="1"/>
  <c r="J436" i="4"/>
  <c r="K436" i="4"/>
  <c r="J332" i="4"/>
  <c r="I332" i="4"/>
  <c r="G332" i="4"/>
  <c r="F332" i="4"/>
  <c r="E332" i="4"/>
  <c r="C332" i="4"/>
  <c r="B332" i="4"/>
  <c r="B223" i="4"/>
  <c r="C223" i="4"/>
  <c r="E223" i="4"/>
  <c r="F223" i="4"/>
  <c r="G223" i="4"/>
  <c r="I223" i="4"/>
  <c r="H223" i="4" s="1"/>
  <c r="J223" i="4"/>
  <c r="B224" i="4"/>
  <c r="C224" i="4"/>
  <c r="E224" i="4"/>
  <c r="F224" i="4"/>
  <c r="G224" i="4"/>
  <c r="I224" i="4"/>
  <c r="J224" i="4"/>
  <c r="B225" i="4"/>
  <c r="C225" i="4"/>
  <c r="E225" i="4"/>
  <c r="F225" i="4"/>
  <c r="G225" i="4"/>
  <c r="I225" i="4"/>
  <c r="J225" i="4"/>
  <c r="B226" i="4"/>
  <c r="C226" i="4"/>
  <c r="E226" i="4"/>
  <c r="F226" i="4"/>
  <c r="G226" i="4"/>
  <c r="I226" i="4"/>
  <c r="H226" i="4" s="1"/>
  <c r="J226" i="4"/>
  <c r="B227" i="4"/>
  <c r="C227" i="4"/>
  <c r="E227" i="4"/>
  <c r="F227" i="4"/>
  <c r="G227" i="4"/>
  <c r="I227" i="4"/>
  <c r="H227" i="4" s="1"/>
  <c r="J227" i="4"/>
  <c r="B228" i="4"/>
  <c r="C228" i="4"/>
  <c r="E228" i="4"/>
  <c r="F228" i="4"/>
  <c r="G228" i="4"/>
  <c r="I228" i="4"/>
  <c r="J228" i="4"/>
  <c r="B229" i="4"/>
  <c r="C229" i="4"/>
  <c r="E229" i="4"/>
  <c r="F229" i="4"/>
  <c r="G229" i="4"/>
  <c r="I229" i="4"/>
  <c r="H229" i="4" s="1"/>
  <c r="J229" i="4"/>
  <c r="B230" i="4"/>
  <c r="C230" i="4"/>
  <c r="E230" i="4"/>
  <c r="F230" i="4"/>
  <c r="G230" i="4"/>
  <c r="I230" i="4"/>
  <c r="J230" i="4"/>
  <c r="H230" i="4" s="1"/>
  <c r="B231" i="4"/>
  <c r="C231" i="4"/>
  <c r="E231" i="4"/>
  <c r="F231" i="4"/>
  <c r="G231" i="4"/>
  <c r="I231" i="4"/>
  <c r="J231" i="4"/>
  <c r="B232" i="4"/>
  <c r="C232" i="4"/>
  <c r="E232" i="4"/>
  <c r="F232" i="4"/>
  <c r="G232" i="4"/>
  <c r="I232" i="4"/>
  <c r="J232" i="4"/>
  <c r="H232" i="4" s="1"/>
  <c r="B233" i="4"/>
  <c r="C233" i="4"/>
  <c r="E233" i="4"/>
  <c r="F233" i="4"/>
  <c r="G233" i="4"/>
  <c r="I233" i="4"/>
  <c r="H233" i="4" s="1"/>
  <c r="J233" i="4"/>
  <c r="B234" i="4"/>
  <c r="C234" i="4"/>
  <c r="E234" i="4"/>
  <c r="F234" i="4"/>
  <c r="I234" i="4"/>
  <c r="H234" i="4" s="1"/>
  <c r="J234" i="4"/>
  <c r="K234" i="4"/>
  <c r="B235" i="4"/>
  <c r="C235" i="4"/>
  <c r="E235" i="4"/>
  <c r="F235" i="4"/>
  <c r="I235" i="4"/>
  <c r="H235" i="4" s="1"/>
  <c r="J235" i="4"/>
  <c r="K235" i="4"/>
  <c r="B236" i="4"/>
  <c r="C236" i="4"/>
  <c r="E236" i="4"/>
  <c r="F236" i="4"/>
  <c r="I236" i="4"/>
  <c r="J236" i="4"/>
  <c r="K236" i="4"/>
  <c r="B237" i="4"/>
  <c r="C237" i="4"/>
  <c r="E237" i="4"/>
  <c r="F237" i="4"/>
  <c r="I237" i="4"/>
  <c r="H237" i="4" s="1"/>
  <c r="J237" i="4"/>
  <c r="K237" i="4"/>
  <c r="B238" i="4"/>
  <c r="C238" i="4"/>
  <c r="E238" i="4"/>
  <c r="F238" i="4"/>
  <c r="I238" i="4"/>
  <c r="H238" i="4" s="1"/>
  <c r="J238" i="4"/>
  <c r="K238" i="4"/>
  <c r="B239" i="4"/>
  <c r="C239" i="4"/>
  <c r="E239" i="4"/>
  <c r="F239" i="4"/>
  <c r="I239" i="4"/>
  <c r="H239" i="4" s="1"/>
  <c r="J239" i="4"/>
  <c r="K239" i="4"/>
  <c r="B240" i="4"/>
  <c r="C240" i="4"/>
  <c r="E240" i="4"/>
  <c r="F240" i="4"/>
  <c r="I240" i="4"/>
  <c r="H240" i="4" s="1"/>
  <c r="J240" i="4"/>
  <c r="K240" i="4"/>
  <c r="B241" i="4"/>
  <c r="C241" i="4"/>
  <c r="E241" i="4"/>
  <c r="F241" i="4"/>
  <c r="I241" i="4"/>
  <c r="H241" i="4" s="1"/>
  <c r="J241" i="4"/>
  <c r="K241" i="4"/>
  <c r="B242" i="4"/>
  <c r="C242" i="4"/>
  <c r="E242" i="4"/>
  <c r="F242" i="4"/>
  <c r="I242" i="4"/>
  <c r="H242" i="4" s="1"/>
  <c r="J242" i="4"/>
  <c r="K242" i="4"/>
  <c r="B243" i="4"/>
  <c r="C243" i="4"/>
  <c r="E243" i="4"/>
  <c r="F243" i="4"/>
  <c r="I243" i="4"/>
  <c r="H243" i="4" s="1"/>
  <c r="J243" i="4"/>
  <c r="K243" i="4"/>
  <c r="B244" i="4"/>
  <c r="C244" i="4"/>
  <c r="E244" i="4"/>
  <c r="F244" i="4"/>
  <c r="I244" i="4"/>
  <c r="H244" i="4" s="1"/>
  <c r="J244" i="4"/>
  <c r="K244" i="4"/>
  <c r="B245" i="4"/>
  <c r="C245" i="4"/>
  <c r="E245" i="4"/>
  <c r="F245" i="4"/>
  <c r="I245" i="4"/>
  <c r="H245" i="4" s="1"/>
  <c r="J245" i="4"/>
  <c r="K245" i="4"/>
  <c r="B246" i="4"/>
  <c r="C246" i="4"/>
  <c r="E246" i="4"/>
  <c r="F246" i="4"/>
  <c r="I246" i="4"/>
  <c r="J246" i="4"/>
  <c r="K246" i="4"/>
  <c r="B247" i="4"/>
  <c r="C247" i="4"/>
  <c r="E247" i="4"/>
  <c r="F247" i="4"/>
  <c r="I247" i="4"/>
  <c r="J247" i="4"/>
  <c r="K247" i="4"/>
  <c r="B248" i="4"/>
  <c r="C248" i="4"/>
  <c r="E248" i="4"/>
  <c r="F248" i="4"/>
  <c r="I248" i="4"/>
  <c r="J248" i="4"/>
  <c r="H248" i="4" s="1"/>
  <c r="K248" i="4"/>
  <c r="B249" i="4"/>
  <c r="C249" i="4"/>
  <c r="E249" i="4"/>
  <c r="F249" i="4"/>
  <c r="I249" i="4"/>
  <c r="J249" i="4"/>
  <c r="K249" i="4"/>
  <c r="B250" i="4"/>
  <c r="C250" i="4"/>
  <c r="E250" i="4"/>
  <c r="F250" i="4"/>
  <c r="I250" i="4"/>
  <c r="J250" i="4"/>
  <c r="H250" i="4" s="1"/>
  <c r="K250" i="4"/>
  <c r="B251" i="4"/>
  <c r="C251" i="4"/>
  <c r="E251" i="4"/>
  <c r="F251" i="4"/>
  <c r="I251" i="4"/>
  <c r="J251" i="4"/>
  <c r="K251" i="4"/>
  <c r="B252" i="4"/>
  <c r="C252" i="4"/>
  <c r="E252" i="4"/>
  <c r="F252" i="4"/>
  <c r="I252" i="4"/>
  <c r="J252" i="4"/>
  <c r="H252" i="4" s="1"/>
  <c r="K252" i="4"/>
  <c r="B253" i="4"/>
  <c r="C253" i="4"/>
  <c r="E253" i="4"/>
  <c r="F253" i="4"/>
  <c r="I253" i="4"/>
  <c r="J253" i="4"/>
  <c r="K253" i="4"/>
  <c r="B254" i="4"/>
  <c r="C254" i="4"/>
  <c r="E254" i="4"/>
  <c r="F254" i="4"/>
  <c r="I254" i="4"/>
  <c r="J254" i="4"/>
  <c r="H254" i="4" s="1"/>
  <c r="K254" i="4"/>
  <c r="B255" i="4"/>
  <c r="C255" i="4"/>
  <c r="E255" i="4"/>
  <c r="F255" i="4"/>
  <c r="I255" i="4"/>
  <c r="J255" i="4"/>
  <c r="K255" i="4"/>
  <c r="B256" i="4"/>
  <c r="C256" i="4"/>
  <c r="E256" i="4"/>
  <c r="F256" i="4"/>
  <c r="I256" i="4"/>
  <c r="J256" i="4"/>
  <c r="H256" i="4" s="1"/>
  <c r="K256" i="4"/>
  <c r="B257" i="4"/>
  <c r="C257" i="4"/>
  <c r="E257" i="4"/>
  <c r="F257" i="4"/>
  <c r="I257" i="4"/>
  <c r="J257" i="4"/>
  <c r="K257" i="4"/>
  <c r="B258" i="4"/>
  <c r="C258" i="4"/>
  <c r="E258" i="4"/>
  <c r="F258" i="4"/>
  <c r="I258" i="4"/>
  <c r="J258" i="4"/>
  <c r="H258" i="4" s="1"/>
  <c r="K258" i="4"/>
  <c r="B259" i="4"/>
  <c r="C259" i="4"/>
  <c r="E259" i="4"/>
  <c r="F259" i="4"/>
  <c r="I259" i="4"/>
  <c r="J259" i="4"/>
  <c r="K259" i="4"/>
  <c r="B260" i="4"/>
  <c r="C260" i="4"/>
  <c r="E260" i="4"/>
  <c r="F260" i="4"/>
  <c r="I260" i="4"/>
  <c r="J260" i="4"/>
  <c r="H260" i="4" s="1"/>
  <c r="K260" i="4"/>
  <c r="B261" i="4"/>
  <c r="C261" i="4"/>
  <c r="E261" i="4"/>
  <c r="F261" i="4"/>
  <c r="I261" i="4"/>
  <c r="J261" i="4"/>
  <c r="K261" i="4"/>
  <c r="B262" i="4"/>
  <c r="C262" i="4"/>
  <c r="E262" i="4"/>
  <c r="F262" i="4"/>
  <c r="I262" i="4"/>
  <c r="J262" i="4"/>
  <c r="H262" i="4" s="1"/>
  <c r="K262" i="4"/>
  <c r="B263" i="4"/>
  <c r="C263" i="4"/>
  <c r="E263" i="4"/>
  <c r="F263" i="4"/>
  <c r="I263" i="4"/>
  <c r="J263" i="4"/>
  <c r="K263" i="4"/>
  <c r="B264" i="4"/>
  <c r="C264" i="4"/>
  <c r="E264" i="4"/>
  <c r="F264" i="4"/>
  <c r="I264" i="4"/>
  <c r="J264" i="4"/>
  <c r="H264" i="4" s="1"/>
  <c r="K264" i="4"/>
  <c r="B265" i="4"/>
  <c r="C265" i="4"/>
  <c r="E265" i="4"/>
  <c r="F265" i="4"/>
  <c r="I265" i="4"/>
  <c r="J265" i="4"/>
  <c r="K265" i="4"/>
  <c r="B266" i="4"/>
  <c r="C266" i="4"/>
  <c r="E266" i="4"/>
  <c r="F266" i="4"/>
  <c r="I266" i="4"/>
  <c r="J266" i="4"/>
  <c r="H266" i="4" s="1"/>
  <c r="K266" i="4"/>
  <c r="B267" i="4"/>
  <c r="C267" i="4"/>
  <c r="E267" i="4"/>
  <c r="F267" i="4"/>
  <c r="I267" i="4"/>
  <c r="J267" i="4"/>
  <c r="K267" i="4"/>
  <c r="B268" i="4"/>
  <c r="C268" i="4"/>
  <c r="E268" i="4"/>
  <c r="F268" i="4"/>
  <c r="I268" i="4"/>
  <c r="J268" i="4"/>
  <c r="H268" i="4" s="1"/>
  <c r="K268" i="4"/>
  <c r="B269" i="4"/>
  <c r="C269" i="4"/>
  <c r="E269" i="4"/>
  <c r="F269" i="4"/>
  <c r="I269" i="4"/>
  <c r="J269" i="4"/>
  <c r="K269" i="4"/>
  <c r="B270" i="4"/>
  <c r="C270" i="4"/>
  <c r="E270" i="4"/>
  <c r="F270" i="4"/>
  <c r="I270" i="4"/>
  <c r="J270" i="4"/>
  <c r="H270" i="4" s="1"/>
  <c r="K270" i="4"/>
  <c r="B271" i="4"/>
  <c r="C271" i="4"/>
  <c r="E271" i="4"/>
  <c r="F271" i="4"/>
  <c r="I271" i="4"/>
  <c r="J271" i="4"/>
  <c r="K271" i="4"/>
  <c r="B272" i="4"/>
  <c r="C272" i="4"/>
  <c r="E272" i="4"/>
  <c r="F272" i="4"/>
  <c r="I272" i="4"/>
  <c r="J272" i="4"/>
  <c r="H272" i="4" s="1"/>
  <c r="K272" i="4"/>
  <c r="B273" i="4"/>
  <c r="C273" i="4"/>
  <c r="E273" i="4"/>
  <c r="F273" i="4"/>
  <c r="G273" i="4"/>
  <c r="I273" i="4"/>
  <c r="H273" i="4" s="1"/>
  <c r="J273" i="4"/>
  <c r="B274" i="4"/>
  <c r="C274" i="4"/>
  <c r="E274" i="4"/>
  <c r="F274" i="4"/>
  <c r="I274" i="4"/>
  <c r="J274" i="4"/>
  <c r="K274" i="4"/>
  <c r="B275" i="4"/>
  <c r="C275" i="4"/>
  <c r="E275" i="4"/>
  <c r="F275" i="4"/>
  <c r="I275" i="4"/>
  <c r="H275" i="4" s="1"/>
  <c r="J275" i="4"/>
  <c r="K275" i="4"/>
  <c r="B276" i="4"/>
  <c r="C276" i="4"/>
  <c r="E276" i="4"/>
  <c r="F276" i="4"/>
  <c r="H276" i="4"/>
  <c r="I276" i="4"/>
  <c r="J276" i="4"/>
  <c r="K276" i="4"/>
  <c r="B277" i="4"/>
  <c r="C277" i="4"/>
  <c r="E277" i="4"/>
  <c r="F277" i="4"/>
  <c r="I277" i="4"/>
  <c r="H277" i="4" s="1"/>
  <c r="J277" i="4"/>
  <c r="K277" i="4"/>
  <c r="B278" i="4"/>
  <c r="C278" i="4"/>
  <c r="E278" i="4"/>
  <c r="F278" i="4"/>
  <c r="H278" i="4"/>
  <c r="I278" i="4"/>
  <c r="J278" i="4"/>
  <c r="K278" i="4"/>
  <c r="B279" i="4"/>
  <c r="C279" i="4"/>
  <c r="D279" i="4"/>
  <c r="E279" i="4"/>
  <c r="F279" i="4"/>
  <c r="I279" i="4"/>
  <c r="H279" i="4" s="1"/>
  <c r="J279" i="4"/>
  <c r="K279" i="4"/>
  <c r="B280" i="4"/>
  <c r="C280" i="4"/>
  <c r="D280" i="4"/>
  <c r="E280" i="4"/>
  <c r="F280" i="4"/>
  <c r="I280" i="4"/>
  <c r="J280" i="4"/>
  <c r="K280" i="4"/>
  <c r="B281" i="4"/>
  <c r="C281" i="4"/>
  <c r="D281" i="4"/>
  <c r="E281" i="4"/>
  <c r="F281" i="4"/>
  <c r="I281" i="4"/>
  <c r="H281" i="4" s="1"/>
  <c r="J281" i="4"/>
  <c r="K281" i="4"/>
  <c r="B282" i="4"/>
  <c r="C282" i="4"/>
  <c r="D282" i="4"/>
  <c r="E282" i="4"/>
  <c r="F282" i="4"/>
  <c r="I282" i="4"/>
  <c r="J282" i="4"/>
  <c r="K282" i="4"/>
  <c r="B283" i="4"/>
  <c r="C283" i="4"/>
  <c r="D283" i="4"/>
  <c r="E283" i="4"/>
  <c r="F283" i="4"/>
  <c r="I283" i="4"/>
  <c r="J283" i="4"/>
  <c r="K283" i="4"/>
  <c r="B284" i="4"/>
  <c r="C284" i="4"/>
  <c r="D284" i="4"/>
  <c r="E284" i="4"/>
  <c r="F284" i="4"/>
  <c r="I284" i="4"/>
  <c r="J284" i="4"/>
  <c r="K284" i="4"/>
  <c r="B285" i="4"/>
  <c r="C285" i="4"/>
  <c r="D285" i="4"/>
  <c r="E285" i="4"/>
  <c r="F285" i="4"/>
  <c r="I285" i="4"/>
  <c r="H285" i="4" s="1"/>
  <c r="J285" i="4"/>
  <c r="K285" i="4"/>
  <c r="B286" i="4"/>
  <c r="C286" i="4"/>
  <c r="D286" i="4"/>
  <c r="E286" i="4"/>
  <c r="F286" i="4"/>
  <c r="I286" i="4"/>
  <c r="H286" i="4" s="1"/>
  <c r="J286" i="4"/>
  <c r="K286" i="4"/>
  <c r="B287" i="4"/>
  <c r="C287" i="4"/>
  <c r="D287" i="4"/>
  <c r="E287" i="4"/>
  <c r="F287" i="4"/>
  <c r="I287" i="4"/>
  <c r="H287" i="4" s="1"/>
  <c r="J287" i="4"/>
  <c r="K287" i="4"/>
  <c r="B288" i="4"/>
  <c r="C288" i="4"/>
  <c r="D288" i="4"/>
  <c r="E288" i="4"/>
  <c r="F288" i="4"/>
  <c r="I288" i="4"/>
  <c r="H288" i="4" s="1"/>
  <c r="J288" i="4"/>
  <c r="K288" i="4"/>
  <c r="B289" i="4"/>
  <c r="C289" i="4"/>
  <c r="D289" i="4"/>
  <c r="E289" i="4"/>
  <c r="F289" i="4"/>
  <c r="I289" i="4"/>
  <c r="H289" i="4" s="1"/>
  <c r="J289" i="4"/>
  <c r="K289" i="4"/>
  <c r="B290" i="4"/>
  <c r="C290" i="4"/>
  <c r="D290" i="4"/>
  <c r="E290" i="4"/>
  <c r="F290" i="4"/>
  <c r="I290" i="4"/>
  <c r="H290" i="4" s="1"/>
  <c r="J290" i="4"/>
  <c r="K290" i="4"/>
  <c r="B291" i="4"/>
  <c r="C291" i="4"/>
  <c r="D291" i="4"/>
  <c r="E291" i="4"/>
  <c r="F291" i="4"/>
  <c r="I291" i="4"/>
  <c r="H291" i="4" s="1"/>
  <c r="J291" i="4"/>
  <c r="K291" i="4"/>
  <c r="B292" i="4"/>
  <c r="C292" i="4"/>
  <c r="D292" i="4"/>
  <c r="E292" i="4"/>
  <c r="F292" i="4"/>
  <c r="I292" i="4"/>
  <c r="H292" i="4" s="1"/>
  <c r="J292" i="4"/>
  <c r="K292" i="4"/>
  <c r="B293" i="4"/>
  <c r="C293" i="4"/>
  <c r="D293" i="4"/>
  <c r="E293" i="4"/>
  <c r="F293" i="4"/>
  <c r="I293" i="4"/>
  <c r="H293" i="4" s="1"/>
  <c r="J293" i="4"/>
  <c r="K293" i="4"/>
  <c r="B294" i="4"/>
  <c r="C294" i="4"/>
  <c r="D294" i="4"/>
  <c r="E294" i="4"/>
  <c r="F294" i="4"/>
  <c r="I294" i="4"/>
  <c r="H294" i="4" s="1"/>
  <c r="J294" i="4"/>
  <c r="K294" i="4"/>
  <c r="B295" i="4"/>
  <c r="C295" i="4"/>
  <c r="D295" i="4"/>
  <c r="E295" i="4"/>
  <c r="F295" i="4"/>
  <c r="I295" i="4"/>
  <c r="H295" i="4" s="1"/>
  <c r="J295" i="4"/>
  <c r="K295" i="4"/>
  <c r="B296" i="4"/>
  <c r="C296" i="4"/>
  <c r="D296" i="4"/>
  <c r="E296" i="4"/>
  <c r="F296" i="4"/>
  <c r="I296" i="4"/>
  <c r="H296" i="4" s="1"/>
  <c r="J296" i="4"/>
  <c r="K296" i="4"/>
  <c r="B297" i="4"/>
  <c r="C297" i="4"/>
  <c r="D297" i="4"/>
  <c r="E297" i="4"/>
  <c r="F297" i="4"/>
  <c r="I297" i="4"/>
  <c r="H297" i="4" s="1"/>
  <c r="J297" i="4"/>
  <c r="K297" i="4"/>
  <c r="B298" i="4"/>
  <c r="C298" i="4"/>
  <c r="D298" i="4"/>
  <c r="E298" i="4"/>
  <c r="F298" i="4"/>
  <c r="I298" i="4"/>
  <c r="H298" i="4" s="1"/>
  <c r="J298" i="4"/>
  <c r="K298" i="4"/>
  <c r="B299" i="4"/>
  <c r="C299" i="4"/>
  <c r="D299" i="4"/>
  <c r="E299" i="4"/>
  <c r="F299" i="4"/>
  <c r="I299" i="4"/>
  <c r="H299" i="4" s="1"/>
  <c r="J299" i="4"/>
  <c r="K299" i="4"/>
  <c r="B300" i="4"/>
  <c r="C300" i="4"/>
  <c r="D300" i="4"/>
  <c r="E300" i="4"/>
  <c r="F300" i="4"/>
  <c r="I300" i="4"/>
  <c r="H300" i="4" s="1"/>
  <c r="J300" i="4"/>
  <c r="K300" i="4"/>
  <c r="B301" i="4"/>
  <c r="C301" i="4"/>
  <c r="D301" i="4"/>
  <c r="E301" i="4"/>
  <c r="F301" i="4"/>
  <c r="I301" i="4"/>
  <c r="H301" i="4" s="1"/>
  <c r="J301" i="4"/>
  <c r="K301" i="4"/>
  <c r="B302" i="4"/>
  <c r="C302" i="4"/>
  <c r="D302" i="4"/>
  <c r="E302" i="4"/>
  <c r="F302" i="4"/>
  <c r="I302" i="4"/>
  <c r="H302" i="4" s="1"/>
  <c r="J302" i="4"/>
  <c r="K302" i="4"/>
  <c r="B303" i="4"/>
  <c r="C303" i="4"/>
  <c r="D303" i="4"/>
  <c r="E303" i="4"/>
  <c r="F303" i="4"/>
  <c r="I303" i="4"/>
  <c r="H303" i="4" s="1"/>
  <c r="J303" i="4"/>
  <c r="K303" i="4"/>
  <c r="B304" i="4"/>
  <c r="C304" i="4"/>
  <c r="D304" i="4"/>
  <c r="E304" i="4"/>
  <c r="F304" i="4"/>
  <c r="I304" i="4"/>
  <c r="H304" i="4" s="1"/>
  <c r="J304" i="4"/>
  <c r="K304" i="4"/>
  <c r="B305" i="4"/>
  <c r="C305" i="4"/>
  <c r="D305" i="4"/>
  <c r="E305" i="4"/>
  <c r="F305" i="4"/>
  <c r="I305" i="4"/>
  <c r="H305" i="4" s="1"/>
  <c r="J305" i="4"/>
  <c r="K305" i="4"/>
  <c r="B306" i="4"/>
  <c r="C306" i="4"/>
  <c r="D306" i="4"/>
  <c r="E306" i="4"/>
  <c r="F306" i="4"/>
  <c r="I306" i="4"/>
  <c r="H306" i="4" s="1"/>
  <c r="J306" i="4"/>
  <c r="K306" i="4"/>
  <c r="B307" i="4"/>
  <c r="C307" i="4"/>
  <c r="D307" i="4"/>
  <c r="E307" i="4"/>
  <c r="F307" i="4"/>
  <c r="I307" i="4"/>
  <c r="H307" i="4" s="1"/>
  <c r="J307" i="4"/>
  <c r="K307" i="4"/>
  <c r="B308" i="4"/>
  <c r="C308" i="4"/>
  <c r="D308" i="4"/>
  <c r="E308" i="4"/>
  <c r="F308" i="4"/>
  <c r="I308" i="4"/>
  <c r="H308" i="4" s="1"/>
  <c r="J308" i="4"/>
  <c r="K308" i="4"/>
  <c r="B309" i="4"/>
  <c r="C309" i="4"/>
  <c r="D309" i="4"/>
  <c r="E309" i="4"/>
  <c r="F309" i="4"/>
  <c r="I309" i="4"/>
  <c r="H309" i="4" s="1"/>
  <c r="J309" i="4"/>
  <c r="K309" i="4"/>
  <c r="B310" i="4"/>
  <c r="C310" i="4"/>
  <c r="D310" i="4"/>
  <c r="E310" i="4"/>
  <c r="F310" i="4"/>
  <c r="I310" i="4"/>
  <c r="H310" i="4" s="1"/>
  <c r="J310" i="4"/>
  <c r="K310" i="4"/>
  <c r="B311" i="4"/>
  <c r="C311" i="4"/>
  <c r="D311" i="4"/>
  <c r="E311" i="4"/>
  <c r="F311" i="4"/>
  <c r="I311" i="4"/>
  <c r="H311" i="4" s="1"/>
  <c r="J311" i="4"/>
  <c r="K311" i="4"/>
  <c r="B312" i="4"/>
  <c r="C312" i="4"/>
  <c r="D312" i="4"/>
  <c r="E312" i="4"/>
  <c r="F312" i="4"/>
  <c r="I312" i="4"/>
  <c r="H312" i="4" s="1"/>
  <c r="J312" i="4"/>
  <c r="K312" i="4"/>
  <c r="B313" i="4"/>
  <c r="C313" i="4"/>
  <c r="D313" i="4"/>
  <c r="E313" i="4"/>
  <c r="F313" i="4"/>
  <c r="I313" i="4"/>
  <c r="H313" i="4" s="1"/>
  <c r="J313" i="4"/>
  <c r="K313" i="4"/>
  <c r="B314" i="4"/>
  <c r="C314" i="4"/>
  <c r="D314" i="4"/>
  <c r="E314" i="4"/>
  <c r="F314" i="4"/>
  <c r="I314" i="4"/>
  <c r="H314" i="4" s="1"/>
  <c r="J314" i="4"/>
  <c r="K314" i="4"/>
  <c r="B315" i="4"/>
  <c r="C315" i="4"/>
  <c r="D315" i="4"/>
  <c r="E315" i="4"/>
  <c r="F315" i="4"/>
  <c r="I315" i="4"/>
  <c r="H315" i="4" s="1"/>
  <c r="J315" i="4"/>
  <c r="K315" i="4"/>
  <c r="B316" i="4"/>
  <c r="C316" i="4"/>
  <c r="D316" i="4"/>
  <c r="E316" i="4"/>
  <c r="F316" i="4"/>
  <c r="I316" i="4"/>
  <c r="H316" i="4" s="1"/>
  <c r="J316" i="4"/>
  <c r="K316" i="4"/>
  <c r="B317" i="4"/>
  <c r="C317" i="4"/>
  <c r="D317" i="4"/>
  <c r="E317" i="4"/>
  <c r="F317" i="4"/>
  <c r="I317" i="4"/>
  <c r="H317" i="4" s="1"/>
  <c r="J317" i="4"/>
  <c r="K317" i="4"/>
  <c r="B318" i="4"/>
  <c r="C318" i="4"/>
  <c r="D318" i="4"/>
  <c r="E318" i="4"/>
  <c r="F318" i="4"/>
  <c r="I318" i="4"/>
  <c r="H318" i="4" s="1"/>
  <c r="J318" i="4"/>
  <c r="K318" i="4"/>
  <c r="B319" i="4"/>
  <c r="C319" i="4"/>
  <c r="D319" i="4"/>
  <c r="E319" i="4"/>
  <c r="F319" i="4"/>
  <c r="I319" i="4"/>
  <c r="H319" i="4" s="1"/>
  <c r="J319" i="4"/>
  <c r="K319" i="4"/>
  <c r="B320" i="4"/>
  <c r="C320" i="4"/>
  <c r="D320" i="4"/>
  <c r="E320" i="4"/>
  <c r="F320" i="4"/>
  <c r="I320" i="4"/>
  <c r="H320" i="4" s="1"/>
  <c r="J320" i="4"/>
  <c r="K320" i="4"/>
  <c r="B321" i="4"/>
  <c r="C321" i="4"/>
  <c r="D321" i="4"/>
  <c r="E321" i="4"/>
  <c r="F321" i="4"/>
  <c r="I321" i="4"/>
  <c r="H321" i="4" s="1"/>
  <c r="J321" i="4"/>
  <c r="K321" i="4"/>
  <c r="B322" i="4"/>
  <c r="C322" i="4"/>
  <c r="D322" i="4"/>
  <c r="E322" i="4"/>
  <c r="F322" i="4"/>
  <c r="I322" i="4"/>
  <c r="H322" i="4" s="1"/>
  <c r="J322" i="4"/>
  <c r="K322" i="4"/>
  <c r="B323" i="4"/>
  <c r="C323" i="4"/>
  <c r="D323" i="4"/>
  <c r="E323" i="4"/>
  <c r="F323" i="4"/>
  <c r="I323" i="4"/>
  <c r="H323" i="4" s="1"/>
  <c r="J323" i="4"/>
  <c r="K323" i="4"/>
  <c r="B324" i="4"/>
  <c r="C324" i="4"/>
  <c r="D324" i="4"/>
  <c r="E324" i="4"/>
  <c r="F324" i="4"/>
  <c r="I324" i="4"/>
  <c r="H324" i="4" s="1"/>
  <c r="J324" i="4"/>
  <c r="K324" i="4"/>
  <c r="B325" i="4"/>
  <c r="C325" i="4"/>
  <c r="D325" i="4"/>
  <c r="E325" i="4"/>
  <c r="F325" i="4"/>
  <c r="I325" i="4"/>
  <c r="H325" i="4" s="1"/>
  <c r="J325" i="4"/>
  <c r="K325" i="4"/>
  <c r="B326" i="4"/>
  <c r="C326" i="4"/>
  <c r="D326" i="4"/>
  <c r="E326" i="4"/>
  <c r="F326" i="4"/>
  <c r="I326" i="4"/>
  <c r="H326" i="4" s="1"/>
  <c r="J326" i="4"/>
  <c r="K326" i="4"/>
  <c r="J222" i="4"/>
  <c r="I222" i="4"/>
  <c r="G222" i="4"/>
  <c r="F222" i="4"/>
  <c r="E222" i="4"/>
  <c r="C222" i="4"/>
  <c r="B222" i="4"/>
  <c r="U221" i="4"/>
  <c r="U331" i="4"/>
  <c r="U111" i="4"/>
  <c r="B113" i="4"/>
  <c r="C113" i="4"/>
  <c r="E113" i="4"/>
  <c r="F113" i="4"/>
  <c r="G113" i="4"/>
  <c r="I113" i="4"/>
  <c r="J113" i="4"/>
  <c r="B114" i="4"/>
  <c r="C114" i="4"/>
  <c r="E114" i="4"/>
  <c r="F114" i="4"/>
  <c r="G114" i="4"/>
  <c r="I114" i="4"/>
  <c r="J114" i="4"/>
  <c r="H114" i="4" s="1"/>
  <c r="B115" i="4"/>
  <c r="C115" i="4"/>
  <c r="E115" i="4"/>
  <c r="F115" i="4"/>
  <c r="G115" i="4"/>
  <c r="I115" i="4"/>
  <c r="J115" i="4"/>
  <c r="B116" i="4"/>
  <c r="C116" i="4"/>
  <c r="E116" i="4"/>
  <c r="F116" i="4"/>
  <c r="G116" i="4"/>
  <c r="I116" i="4"/>
  <c r="J116" i="4"/>
  <c r="B117" i="4"/>
  <c r="C117" i="4"/>
  <c r="E117" i="4"/>
  <c r="F117" i="4"/>
  <c r="G117" i="4"/>
  <c r="I117" i="4"/>
  <c r="J117" i="4"/>
  <c r="B118" i="4"/>
  <c r="C118" i="4"/>
  <c r="E118" i="4"/>
  <c r="F118" i="4"/>
  <c r="G118" i="4"/>
  <c r="I118" i="4"/>
  <c r="J118" i="4"/>
  <c r="H118" i="4" s="1"/>
  <c r="B119" i="4"/>
  <c r="C119" i="4"/>
  <c r="E119" i="4"/>
  <c r="F119" i="4"/>
  <c r="G119" i="4"/>
  <c r="I119" i="4"/>
  <c r="J119" i="4"/>
  <c r="B120" i="4"/>
  <c r="C120" i="4"/>
  <c r="E120" i="4"/>
  <c r="F120" i="4"/>
  <c r="G120" i="4"/>
  <c r="I120" i="4"/>
  <c r="J120" i="4"/>
  <c r="B121" i="4"/>
  <c r="C121" i="4"/>
  <c r="E121" i="4"/>
  <c r="F121" i="4"/>
  <c r="G121" i="4"/>
  <c r="I121" i="4"/>
  <c r="J121" i="4"/>
  <c r="B122" i="4"/>
  <c r="C122" i="4"/>
  <c r="E122" i="4"/>
  <c r="F122" i="4"/>
  <c r="G122" i="4"/>
  <c r="I122" i="4"/>
  <c r="J122" i="4"/>
  <c r="H122" i="4" s="1"/>
  <c r="B123" i="4"/>
  <c r="C123" i="4"/>
  <c r="E123" i="4"/>
  <c r="F123" i="4"/>
  <c r="G123" i="4"/>
  <c r="I123" i="4"/>
  <c r="J123" i="4"/>
  <c r="B124" i="4"/>
  <c r="C124" i="4"/>
  <c r="E124" i="4"/>
  <c r="F124" i="4"/>
  <c r="I124" i="4"/>
  <c r="J124" i="4"/>
  <c r="K124" i="4"/>
  <c r="B125" i="4"/>
  <c r="C125" i="4"/>
  <c r="E125" i="4"/>
  <c r="F125" i="4"/>
  <c r="I125" i="4"/>
  <c r="J125" i="4"/>
  <c r="K125" i="4"/>
  <c r="B126" i="4"/>
  <c r="C126" i="4"/>
  <c r="E126" i="4"/>
  <c r="F126" i="4"/>
  <c r="I126" i="4"/>
  <c r="J126" i="4"/>
  <c r="K126" i="4"/>
  <c r="B127" i="4"/>
  <c r="C127" i="4"/>
  <c r="E127" i="4"/>
  <c r="F127" i="4"/>
  <c r="I127" i="4"/>
  <c r="H127" i="4" s="1"/>
  <c r="J127" i="4"/>
  <c r="K127" i="4"/>
  <c r="B128" i="4"/>
  <c r="C128" i="4"/>
  <c r="E128" i="4"/>
  <c r="F128" i="4"/>
  <c r="I128" i="4"/>
  <c r="J128" i="4"/>
  <c r="K128" i="4"/>
  <c r="B129" i="4"/>
  <c r="C129" i="4"/>
  <c r="E129" i="4"/>
  <c r="F129" i="4"/>
  <c r="I129" i="4"/>
  <c r="J129" i="4"/>
  <c r="K129" i="4"/>
  <c r="B130" i="4"/>
  <c r="C130" i="4"/>
  <c r="E130" i="4"/>
  <c r="F130" i="4"/>
  <c r="I130" i="4"/>
  <c r="J130" i="4"/>
  <c r="K130" i="4"/>
  <c r="B131" i="4"/>
  <c r="C131" i="4"/>
  <c r="E131" i="4"/>
  <c r="F131" i="4"/>
  <c r="I131" i="4"/>
  <c r="H131" i="4" s="1"/>
  <c r="J131" i="4"/>
  <c r="K131" i="4"/>
  <c r="B132" i="4"/>
  <c r="C132" i="4"/>
  <c r="E132" i="4"/>
  <c r="F132" i="4"/>
  <c r="I132" i="4"/>
  <c r="J132" i="4"/>
  <c r="K132" i="4"/>
  <c r="B133" i="4"/>
  <c r="C133" i="4"/>
  <c r="E133" i="4"/>
  <c r="F133" i="4"/>
  <c r="I133" i="4"/>
  <c r="J133" i="4"/>
  <c r="K133" i="4"/>
  <c r="B134" i="4"/>
  <c r="C134" i="4"/>
  <c r="E134" i="4"/>
  <c r="F134" i="4"/>
  <c r="I134" i="4"/>
  <c r="J134" i="4"/>
  <c r="K134" i="4"/>
  <c r="B135" i="4"/>
  <c r="C135" i="4"/>
  <c r="E135" i="4"/>
  <c r="F135" i="4"/>
  <c r="I135" i="4"/>
  <c r="H135" i="4" s="1"/>
  <c r="J135" i="4"/>
  <c r="K135" i="4"/>
  <c r="B136" i="4"/>
  <c r="C136" i="4"/>
  <c r="E136" i="4"/>
  <c r="F136" i="4"/>
  <c r="I136" i="4"/>
  <c r="J136" i="4"/>
  <c r="K136" i="4"/>
  <c r="B137" i="4"/>
  <c r="C137" i="4"/>
  <c r="E137" i="4"/>
  <c r="F137" i="4"/>
  <c r="I137" i="4"/>
  <c r="J137" i="4"/>
  <c r="K137" i="4"/>
  <c r="B138" i="4"/>
  <c r="C138" i="4"/>
  <c r="E138" i="4"/>
  <c r="F138" i="4"/>
  <c r="I138" i="4"/>
  <c r="J138" i="4"/>
  <c r="K138" i="4"/>
  <c r="B139" i="4"/>
  <c r="C139" i="4"/>
  <c r="E139" i="4"/>
  <c r="F139" i="4"/>
  <c r="I139" i="4"/>
  <c r="H139" i="4" s="1"/>
  <c r="J139" i="4"/>
  <c r="K139" i="4"/>
  <c r="B140" i="4"/>
  <c r="C140" i="4"/>
  <c r="E140" i="4"/>
  <c r="F140" i="4"/>
  <c r="I140" i="4"/>
  <c r="J140" i="4"/>
  <c r="K140" i="4"/>
  <c r="B141" i="4"/>
  <c r="C141" i="4"/>
  <c r="E141" i="4"/>
  <c r="F141" i="4"/>
  <c r="I141" i="4"/>
  <c r="J141" i="4"/>
  <c r="K141" i="4"/>
  <c r="B142" i="4"/>
  <c r="C142" i="4"/>
  <c r="E142" i="4"/>
  <c r="F142" i="4"/>
  <c r="I142" i="4"/>
  <c r="J142" i="4"/>
  <c r="K142" i="4"/>
  <c r="B143" i="4"/>
  <c r="C143" i="4"/>
  <c r="E143" i="4"/>
  <c r="F143" i="4"/>
  <c r="I143" i="4"/>
  <c r="H143" i="4" s="1"/>
  <c r="J143" i="4"/>
  <c r="K143" i="4"/>
  <c r="B144" i="4"/>
  <c r="C144" i="4"/>
  <c r="E144" i="4"/>
  <c r="F144" i="4"/>
  <c r="I144" i="4"/>
  <c r="J144" i="4"/>
  <c r="K144" i="4"/>
  <c r="B145" i="4"/>
  <c r="C145" i="4"/>
  <c r="E145" i="4"/>
  <c r="F145" i="4"/>
  <c r="I145" i="4"/>
  <c r="J145" i="4"/>
  <c r="K145" i="4"/>
  <c r="B146" i="4"/>
  <c r="C146" i="4"/>
  <c r="E146" i="4"/>
  <c r="F146" i="4"/>
  <c r="I146" i="4"/>
  <c r="J146" i="4"/>
  <c r="K146" i="4"/>
  <c r="B147" i="4"/>
  <c r="C147" i="4"/>
  <c r="E147" i="4"/>
  <c r="F147" i="4"/>
  <c r="I147" i="4"/>
  <c r="H147" i="4" s="1"/>
  <c r="J147" i="4"/>
  <c r="K147" i="4"/>
  <c r="B148" i="4"/>
  <c r="C148" i="4"/>
  <c r="E148" i="4"/>
  <c r="F148" i="4"/>
  <c r="I148" i="4"/>
  <c r="J148" i="4"/>
  <c r="K148" i="4"/>
  <c r="B149" i="4"/>
  <c r="C149" i="4"/>
  <c r="E149" i="4"/>
  <c r="F149" i="4"/>
  <c r="I149" i="4"/>
  <c r="J149" i="4"/>
  <c r="K149" i="4"/>
  <c r="B150" i="4"/>
  <c r="C150" i="4"/>
  <c r="E150" i="4"/>
  <c r="F150" i="4"/>
  <c r="I150" i="4"/>
  <c r="J150" i="4"/>
  <c r="K150" i="4"/>
  <c r="B151" i="4"/>
  <c r="C151" i="4"/>
  <c r="E151" i="4"/>
  <c r="F151" i="4"/>
  <c r="I151" i="4"/>
  <c r="H151" i="4" s="1"/>
  <c r="J151" i="4"/>
  <c r="K151" i="4"/>
  <c r="B152" i="4"/>
  <c r="C152" i="4"/>
  <c r="E152" i="4"/>
  <c r="F152" i="4"/>
  <c r="I152" i="4"/>
  <c r="J152" i="4"/>
  <c r="K152" i="4"/>
  <c r="B153" i="4"/>
  <c r="C153" i="4"/>
  <c r="E153" i="4"/>
  <c r="F153" i="4"/>
  <c r="I153" i="4"/>
  <c r="J153" i="4"/>
  <c r="K153" i="4"/>
  <c r="B154" i="4"/>
  <c r="C154" i="4"/>
  <c r="E154" i="4"/>
  <c r="F154" i="4"/>
  <c r="I154" i="4"/>
  <c r="J154" i="4"/>
  <c r="K154" i="4"/>
  <c r="B155" i="4"/>
  <c r="C155" i="4"/>
  <c r="E155" i="4"/>
  <c r="F155" i="4"/>
  <c r="I155" i="4"/>
  <c r="H155" i="4" s="1"/>
  <c r="J155" i="4"/>
  <c r="K155" i="4"/>
  <c r="B156" i="4"/>
  <c r="C156" i="4"/>
  <c r="E156" i="4"/>
  <c r="F156" i="4"/>
  <c r="I156" i="4"/>
  <c r="J156" i="4"/>
  <c r="K156" i="4"/>
  <c r="B157" i="4"/>
  <c r="C157" i="4"/>
  <c r="E157" i="4"/>
  <c r="F157" i="4"/>
  <c r="I157" i="4"/>
  <c r="J157" i="4"/>
  <c r="K157" i="4"/>
  <c r="B158" i="4"/>
  <c r="C158" i="4"/>
  <c r="E158" i="4"/>
  <c r="F158" i="4"/>
  <c r="I158" i="4"/>
  <c r="J158" i="4"/>
  <c r="K158" i="4"/>
  <c r="B159" i="4"/>
  <c r="C159" i="4"/>
  <c r="E159" i="4"/>
  <c r="F159" i="4"/>
  <c r="I159" i="4"/>
  <c r="H159" i="4" s="1"/>
  <c r="J159" i="4"/>
  <c r="K159" i="4"/>
  <c r="B160" i="4"/>
  <c r="C160" i="4"/>
  <c r="E160" i="4"/>
  <c r="F160" i="4"/>
  <c r="I160" i="4"/>
  <c r="J160" i="4"/>
  <c r="K160" i="4"/>
  <c r="B161" i="4"/>
  <c r="C161" i="4"/>
  <c r="E161" i="4"/>
  <c r="F161" i="4"/>
  <c r="I161" i="4"/>
  <c r="J161" i="4"/>
  <c r="K161" i="4"/>
  <c r="B162" i="4"/>
  <c r="C162" i="4"/>
  <c r="E162" i="4"/>
  <c r="F162" i="4"/>
  <c r="I162" i="4"/>
  <c r="J162" i="4"/>
  <c r="K162" i="4"/>
  <c r="B163" i="4"/>
  <c r="C163" i="4"/>
  <c r="E163" i="4"/>
  <c r="F163" i="4"/>
  <c r="G163" i="4"/>
  <c r="I163" i="4"/>
  <c r="J163" i="4"/>
  <c r="B164" i="4"/>
  <c r="C164" i="4"/>
  <c r="E164" i="4"/>
  <c r="F164" i="4"/>
  <c r="I164" i="4"/>
  <c r="J164" i="4"/>
  <c r="K164" i="4"/>
  <c r="B165" i="4"/>
  <c r="C165" i="4"/>
  <c r="E165" i="4"/>
  <c r="F165" i="4"/>
  <c r="I165" i="4"/>
  <c r="J165" i="4"/>
  <c r="K165" i="4"/>
  <c r="B166" i="4"/>
  <c r="C166" i="4"/>
  <c r="E166" i="4"/>
  <c r="F166" i="4"/>
  <c r="I166" i="4"/>
  <c r="J166" i="4"/>
  <c r="K166" i="4"/>
  <c r="B167" i="4"/>
  <c r="C167" i="4"/>
  <c r="E167" i="4"/>
  <c r="F167" i="4"/>
  <c r="I167" i="4"/>
  <c r="H167" i="4" s="1"/>
  <c r="J167" i="4"/>
  <c r="K167" i="4"/>
  <c r="B168" i="4"/>
  <c r="C168" i="4"/>
  <c r="E168" i="4"/>
  <c r="F168" i="4"/>
  <c r="I168" i="4"/>
  <c r="J168" i="4"/>
  <c r="K168" i="4"/>
  <c r="B169" i="4"/>
  <c r="C169" i="4"/>
  <c r="D169" i="4"/>
  <c r="E169" i="4"/>
  <c r="F169" i="4"/>
  <c r="I169" i="4"/>
  <c r="J169" i="4"/>
  <c r="K169" i="4"/>
  <c r="B170" i="4"/>
  <c r="C170" i="4"/>
  <c r="D170" i="4"/>
  <c r="E170" i="4"/>
  <c r="F170" i="4"/>
  <c r="I170" i="4"/>
  <c r="J170" i="4"/>
  <c r="K170" i="4"/>
  <c r="B171" i="4"/>
  <c r="C171" i="4"/>
  <c r="D171" i="4"/>
  <c r="E171" i="4"/>
  <c r="F171" i="4"/>
  <c r="I171" i="4"/>
  <c r="J171" i="4"/>
  <c r="K171" i="4"/>
  <c r="B172" i="4"/>
  <c r="C172" i="4"/>
  <c r="D172" i="4"/>
  <c r="E172" i="4"/>
  <c r="F172" i="4"/>
  <c r="I172" i="4"/>
  <c r="J172" i="4"/>
  <c r="K172" i="4"/>
  <c r="B173" i="4"/>
  <c r="C173" i="4"/>
  <c r="D173" i="4"/>
  <c r="E173" i="4"/>
  <c r="F173" i="4"/>
  <c r="I173" i="4"/>
  <c r="J173" i="4"/>
  <c r="K173" i="4"/>
  <c r="B174" i="4"/>
  <c r="C174" i="4"/>
  <c r="D174" i="4"/>
  <c r="E174" i="4"/>
  <c r="F174" i="4"/>
  <c r="I174" i="4"/>
  <c r="J174" i="4"/>
  <c r="K174" i="4"/>
  <c r="B175" i="4"/>
  <c r="C175" i="4"/>
  <c r="D175" i="4"/>
  <c r="E175" i="4"/>
  <c r="F175" i="4"/>
  <c r="I175" i="4"/>
  <c r="J175" i="4"/>
  <c r="K175" i="4"/>
  <c r="B176" i="4"/>
  <c r="C176" i="4"/>
  <c r="D176" i="4"/>
  <c r="E176" i="4"/>
  <c r="F176" i="4"/>
  <c r="I176" i="4"/>
  <c r="J176" i="4"/>
  <c r="K176" i="4"/>
  <c r="B177" i="4"/>
  <c r="C177" i="4"/>
  <c r="D177" i="4"/>
  <c r="E177" i="4"/>
  <c r="F177" i="4"/>
  <c r="I177" i="4"/>
  <c r="J177" i="4"/>
  <c r="K177" i="4"/>
  <c r="B178" i="4"/>
  <c r="C178" i="4"/>
  <c r="D178" i="4"/>
  <c r="E178" i="4"/>
  <c r="F178" i="4"/>
  <c r="I178" i="4"/>
  <c r="J178" i="4"/>
  <c r="K178" i="4"/>
  <c r="B179" i="4"/>
  <c r="C179" i="4"/>
  <c r="D179" i="4"/>
  <c r="E179" i="4"/>
  <c r="F179" i="4"/>
  <c r="I179" i="4"/>
  <c r="J179" i="4"/>
  <c r="K179" i="4"/>
  <c r="B180" i="4"/>
  <c r="C180" i="4"/>
  <c r="D180" i="4"/>
  <c r="E180" i="4"/>
  <c r="F180" i="4"/>
  <c r="I180" i="4"/>
  <c r="J180" i="4"/>
  <c r="K180" i="4"/>
  <c r="B181" i="4"/>
  <c r="C181" i="4"/>
  <c r="D181" i="4"/>
  <c r="E181" i="4"/>
  <c r="F181" i="4"/>
  <c r="I181" i="4"/>
  <c r="J181" i="4"/>
  <c r="K181" i="4"/>
  <c r="B182" i="4"/>
  <c r="C182" i="4"/>
  <c r="D182" i="4"/>
  <c r="E182" i="4"/>
  <c r="F182" i="4"/>
  <c r="I182" i="4"/>
  <c r="J182" i="4"/>
  <c r="K182" i="4"/>
  <c r="B183" i="4"/>
  <c r="C183" i="4"/>
  <c r="D183" i="4"/>
  <c r="E183" i="4"/>
  <c r="F183" i="4"/>
  <c r="I183" i="4"/>
  <c r="J183" i="4"/>
  <c r="K183" i="4"/>
  <c r="B184" i="4"/>
  <c r="C184" i="4"/>
  <c r="D184" i="4"/>
  <c r="E184" i="4"/>
  <c r="F184" i="4"/>
  <c r="I184" i="4"/>
  <c r="J184" i="4"/>
  <c r="K184" i="4"/>
  <c r="B185" i="4"/>
  <c r="C185" i="4"/>
  <c r="D185" i="4"/>
  <c r="E185" i="4"/>
  <c r="F185" i="4"/>
  <c r="I185" i="4"/>
  <c r="J185" i="4"/>
  <c r="K185" i="4"/>
  <c r="B186" i="4"/>
  <c r="C186" i="4"/>
  <c r="D186" i="4"/>
  <c r="E186" i="4"/>
  <c r="F186" i="4"/>
  <c r="I186" i="4"/>
  <c r="J186" i="4"/>
  <c r="K186" i="4"/>
  <c r="B187" i="4"/>
  <c r="C187" i="4"/>
  <c r="D187" i="4"/>
  <c r="E187" i="4"/>
  <c r="F187" i="4"/>
  <c r="I187" i="4"/>
  <c r="J187" i="4"/>
  <c r="K187" i="4"/>
  <c r="B188" i="4"/>
  <c r="C188" i="4"/>
  <c r="D188" i="4"/>
  <c r="E188" i="4"/>
  <c r="F188" i="4"/>
  <c r="I188" i="4"/>
  <c r="J188" i="4"/>
  <c r="K188" i="4"/>
  <c r="B189" i="4"/>
  <c r="C189" i="4"/>
  <c r="D189" i="4"/>
  <c r="E189" i="4"/>
  <c r="F189" i="4"/>
  <c r="I189" i="4"/>
  <c r="J189" i="4"/>
  <c r="K189" i="4"/>
  <c r="B190" i="4"/>
  <c r="C190" i="4"/>
  <c r="D190" i="4"/>
  <c r="E190" i="4"/>
  <c r="F190" i="4"/>
  <c r="I190" i="4"/>
  <c r="J190" i="4"/>
  <c r="K190" i="4"/>
  <c r="B191" i="4"/>
  <c r="C191" i="4"/>
  <c r="D191" i="4"/>
  <c r="E191" i="4"/>
  <c r="F191" i="4"/>
  <c r="I191" i="4"/>
  <c r="J191" i="4"/>
  <c r="K191" i="4"/>
  <c r="B192" i="4"/>
  <c r="C192" i="4"/>
  <c r="D192" i="4"/>
  <c r="E192" i="4"/>
  <c r="F192" i="4"/>
  <c r="I192" i="4"/>
  <c r="J192" i="4"/>
  <c r="K192" i="4"/>
  <c r="B193" i="4"/>
  <c r="C193" i="4"/>
  <c r="D193" i="4"/>
  <c r="E193" i="4"/>
  <c r="F193" i="4"/>
  <c r="I193" i="4"/>
  <c r="J193" i="4"/>
  <c r="K193" i="4"/>
  <c r="B194" i="4"/>
  <c r="C194" i="4"/>
  <c r="D194" i="4"/>
  <c r="E194" i="4"/>
  <c r="F194" i="4"/>
  <c r="I194" i="4"/>
  <c r="J194" i="4"/>
  <c r="K194" i="4"/>
  <c r="B195" i="4"/>
  <c r="C195" i="4"/>
  <c r="D195" i="4"/>
  <c r="E195" i="4"/>
  <c r="F195" i="4"/>
  <c r="I195" i="4"/>
  <c r="J195" i="4"/>
  <c r="K195" i="4"/>
  <c r="B196" i="4"/>
  <c r="C196" i="4"/>
  <c r="D196" i="4"/>
  <c r="E196" i="4"/>
  <c r="F196" i="4"/>
  <c r="I196" i="4"/>
  <c r="J196" i="4"/>
  <c r="K196" i="4"/>
  <c r="B197" i="4"/>
  <c r="C197" i="4"/>
  <c r="D197" i="4"/>
  <c r="E197" i="4"/>
  <c r="F197" i="4"/>
  <c r="I197" i="4"/>
  <c r="J197" i="4"/>
  <c r="K197" i="4"/>
  <c r="B198" i="4"/>
  <c r="C198" i="4"/>
  <c r="D198" i="4"/>
  <c r="E198" i="4"/>
  <c r="F198" i="4"/>
  <c r="I198" i="4"/>
  <c r="J198" i="4"/>
  <c r="K198" i="4"/>
  <c r="B199" i="4"/>
  <c r="C199" i="4"/>
  <c r="D199" i="4"/>
  <c r="E199" i="4"/>
  <c r="F199" i="4"/>
  <c r="I199" i="4"/>
  <c r="J199" i="4"/>
  <c r="K199" i="4"/>
  <c r="B200" i="4"/>
  <c r="C200" i="4"/>
  <c r="D200" i="4"/>
  <c r="E200" i="4"/>
  <c r="F200" i="4"/>
  <c r="I200" i="4"/>
  <c r="J200" i="4"/>
  <c r="K200" i="4"/>
  <c r="B201" i="4"/>
  <c r="C201" i="4"/>
  <c r="D201" i="4"/>
  <c r="E201" i="4"/>
  <c r="F201" i="4"/>
  <c r="I201" i="4"/>
  <c r="J201" i="4"/>
  <c r="K201" i="4"/>
  <c r="B202" i="4"/>
  <c r="C202" i="4"/>
  <c r="D202" i="4"/>
  <c r="E202" i="4"/>
  <c r="F202" i="4"/>
  <c r="I202" i="4"/>
  <c r="J202" i="4"/>
  <c r="K202" i="4"/>
  <c r="B203" i="4"/>
  <c r="C203" i="4"/>
  <c r="D203" i="4"/>
  <c r="E203" i="4"/>
  <c r="F203" i="4"/>
  <c r="I203" i="4"/>
  <c r="J203" i="4"/>
  <c r="K203" i="4"/>
  <c r="B204" i="4"/>
  <c r="C204" i="4"/>
  <c r="D204" i="4"/>
  <c r="E204" i="4"/>
  <c r="F204" i="4"/>
  <c r="I204" i="4"/>
  <c r="J204" i="4"/>
  <c r="K204" i="4"/>
  <c r="B205" i="4"/>
  <c r="C205" i="4"/>
  <c r="D205" i="4"/>
  <c r="E205" i="4"/>
  <c r="F205" i="4"/>
  <c r="I205" i="4"/>
  <c r="J205" i="4"/>
  <c r="K205" i="4"/>
  <c r="B206" i="4"/>
  <c r="C206" i="4"/>
  <c r="D206" i="4"/>
  <c r="E206" i="4"/>
  <c r="F206" i="4"/>
  <c r="I206" i="4"/>
  <c r="J206" i="4"/>
  <c r="K206" i="4"/>
  <c r="B207" i="4"/>
  <c r="C207" i="4"/>
  <c r="D207" i="4"/>
  <c r="E207" i="4"/>
  <c r="F207" i="4"/>
  <c r="I207" i="4"/>
  <c r="J207" i="4"/>
  <c r="K207" i="4"/>
  <c r="B208" i="4"/>
  <c r="C208" i="4"/>
  <c r="D208" i="4"/>
  <c r="E208" i="4"/>
  <c r="F208" i="4"/>
  <c r="I208" i="4"/>
  <c r="J208" i="4"/>
  <c r="K208" i="4"/>
  <c r="B209" i="4"/>
  <c r="C209" i="4"/>
  <c r="D209" i="4"/>
  <c r="E209" i="4"/>
  <c r="F209" i="4"/>
  <c r="I209" i="4"/>
  <c r="J209" i="4"/>
  <c r="K209" i="4"/>
  <c r="B210" i="4"/>
  <c r="C210" i="4"/>
  <c r="D210" i="4"/>
  <c r="E210" i="4"/>
  <c r="F210" i="4"/>
  <c r="I210" i="4"/>
  <c r="J210" i="4"/>
  <c r="K210" i="4"/>
  <c r="B211" i="4"/>
  <c r="C211" i="4"/>
  <c r="D211" i="4"/>
  <c r="E211" i="4"/>
  <c r="F211" i="4"/>
  <c r="I211" i="4"/>
  <c r="J211" i="4"/>
  <c r="K211" i="4"/>
  <c r="B212" i="4"/>
  <c r="C212" i="4"/>
  <c r="D212" i="4"/>
  <c r="E212" i="4"/>
  <c r="F212" i="4"/>
  <c r="I212" i="4"/>
  <c r="J212" i="4"/>
  <c r="K212" i="4"/>
  <c r="B213" i="4"/>
  <c r="C213" i="4"/>
  <c r="D213" i="4"/>
  <c r="E213" i="4"/>
  <c r="F213" i="4"/>
  <c r="I213" i="4"/>
  <c r="J213" i="4"/>
  <c r="K213" i="4"/>
  <c r="B214" i="4"/>
  <c r="C214" i="4"/>
  <c r="D214" i="4"/>
  <c r="E214" i="4"/>
  <c r="F214" i="4"/>
  <c r="I214" i="4"/>
  <c r="J214" i="4"/>
  <c r="K214" i="4"/>
  <c r="B215" i="4"/>
  <c r="C215" i="4"/>
  <c r="D215" i="4"/>
  <c r="E215" i="4"/>
  <c r="F215" i="4"/>
  <c r="I215" i="4"/>
  <c r="J215" i="4"/>
  <c r="K215" i="4"/>
  <c r="B216" i="4"/>
  <c r="C216" i="4"/>
  <c r="D216" i="4"/>
  <c r="E216" i="4"/>
  <c r="F216" i="4"/>
  <c r="I216" i="4"/>
  <c r="J216" i="4"/>
  <c r="K216" i="4"/>
  <c r="C112" i="4"/>
  <c r="E112" i="4"/>
  <c r="F112" i="4"/>
  <c r="G112" i="4"/>
  <c r="I112" i="4"/>
  <c r="J112" i="4"/>
  <c r="B112" i="4"/>
  <c r="H284" i="4" l="1"/>
  <c r="H282" i="4"/>
  <c r="H194" i="4"/>
  <c r="H192" i="4"/>
  <c r="H163" i="4"/>
  <c r="H280" i="4"/>
  <c r="H271" i="4"/>
  <c r="H269" i="4"/>
  <c r="H267" i="4"/>
  <c r="H265" i="4"/>
  <c r="H263" i="4"/>
  <c r="H261" i="4"/>
  <c r="H259" i="4"/>
  <c r="H257" i="4"/>
  <c r="H255" i="4"/>
  <c r="H253" i="4"/>
  <c r="H251" i="4"/>
  <c r="H249" i="4"/>
  <c r="H247" i="4"/>
  <c r="H225" i="4"/>
  <c r="H283" i="4"/>
  <c r="H228" i="4"/>
  <c r="H274" i="4"/>
  <c r="H231" i="4"/>
  <c r="H224" i="4"/>
  <c r="H246" i="4"/>
  <c r="H236" i="4"/>
  <c r="H222" i="4"/>
  <c r="H112" i="4"/>
  <c r="H123" i="4"/>
  <c r="H119" i="4"/>
  <c r="H115" i="4"/>
  <c r="H215" i="4"/>
  <c r="H213" i="4"/>
  <c r="H211" i="4"/>
  <c r="H209" i="4"/>
  <c r="H207" i="4"/>
  <c r="H205" i="4"/>
  <c r="H203" i="4"/>
  <c r="H201" i="4"/>
  <c r="H199" i="4"/>
  <c r="H197" i="4"/>
  <c r="H189" i="4"/>
  <c r="H187" i="4"/>
  <c r="H185" i="4"/>
  <c r="H183" i="4"/>
  <c r="H181" i="4"/>
  <c r="H179" i="4"/>
  <c r="H177" i="4"/>
  <c r="H175" i="4"/>
  <c r="H173" i="4"/>
  <c r="H171" i="4"/>
  <c r="H169" i="4"/>
  <c r="H121" i="4"/>
  <c r="H117" i="4"/>
  <c r="H113" i="4"/>
  <c r="H165" i="4"/>
  <c r="H161" i="4"/>
  <c r="H157" i="4"/>
  <c r="H153" i="4"/>
  <c r="H149" i="4"/>
  <c r="H145" i="4"/>
  <c r="H141" i="4"/>
  <c r="H137" i="4"/>
  <c r="H133" i="4"/>
  <c r="H129" i="4"/>
  <c r="H125" i="4"/>
  <c r="H120" i="4"/>
  <c r="H116" i="4"/>
  <c r="H216" i="4"/>
  <c r="H214" i="4"/>
  <c r="H212" i="4"/>
  <c r="H210" i="4"/>
  <c r="H208" i="4"/>
  <c r="H206" i="4"/>
  <c r="H204" i="4"/>
  <c r="H202" i="4"/>
  <c r="H200" i="4"/>
  <c r="H198" i="4"/>
  <c r="H196" i="4"/>
  <c r="H190" i="4"/>
  <c r="H188" i="4"/>
  <c r="H186" i="4"/>
  <c r="H184" i="4"/>
  <c r="H182" i="4"/>
  <c r="H180" i="4"/>
  <c r="H178" i="4"/>
  <c r="H176" i="4"/>
  <c r="H174" i="4"/>
  <c r="H172" i="4"/>
  <c r="H170" i="4"/>
  <c r="H168" i="4"/>
  <c r="H166" i="4"/>
  <c r="H164" i="4"/>
  <c r="H195" i="4"/>
  <c r="H193" i="4"/>
  <c r="H191" i="4"/>
  <c r="H162" i="4"/>
  <c r="H160" i="4"/>
  <c r="H158" i="4"/>
  <c r="H156" i="4"/>
  <c r="H154" i="4"/>
  <c r="H152" i="4"/>
  <c r="H150" i="4"/>
  <c r="H148" i="4"/>
  <c r="H146" i="4"/>
  <c r="H144" i="4"/>
  <c r="H142" i="4"/>
  <c r="H140" i="4"/>
  <c r="H138" i="4"/>
  <c r="H136" i="4"/>
  <c r="H134" i="4"/>
  <c r="H132" i="4"/>
  <c r="H130" i="4"/>
  <c r="H128" i="4"/>
  <c r="H126" i="4"/>
  <c r="H124" i="4"/>
  <c r="AX46" i="18"/>
  <c r="AY46" i="18"/>
  <c r="AZ46" i="18"/>
  <c r="BA46" i="18"/>
  <c r="BB46" i="18"/>
  <c r="BC46" i="18"/>
  <c r="BD46" i="18"/>
  <c r="BE46" i="18"/>
  <c r="BF46" i="18"/>
  <c r="BG46" i="18"/>
  <c r="BH46" i="18"/>
  <c r="BI46" i="18"/>
  <c r="BJ46" i="18"/>
  <c r="BK46" i="18"/>
  <c r="BL46" i="18"/>
  <c r="BM46" i="18"/>
  <c r="BN46" i="18"/>
  <c r="BO46" i="18"/>
  <c r="BP46" i="18"/>
  <c r="BQ46" i="18"/>
  <c r="BR46" i="18"/>
  <c r="BS46" i="18"/>
  <c r="BT46" i="18"/>
  <c r="AX15" i="18"/>
  <c r="AY15" i="18"/>
  <c r="AZ15" i="18"/>
  <c r="BA15" i="18"/>
  <c r="BB15" i="18"/>
  <c r="BC15" i="18"/>
  <c r="BD15" i="18"/>
  <c r="BE15" i="18"/>
  <c r="BF15" i="18"/>
  <c r="BG15" i="18"/>
  <c r="BH15" i="18"/>
  <c r="BI15" i="18"/>
  <c r="BJ15" i="18"/>
  <c r="BK15" i="18"/>
  <c r="BL15" i="18"/>
  <c r="BM15" i="18"/>
  <c r="BN15" i="18"/>
  <c r="BO15" i="18"/>
  <c r="BP15" i="18"/>
  <c r="BQ15" i="18"/>
  <c r="BR15" i="18"/>
  <c r="BS15" i="18"/>
  <c r="BT15" i="18"/>
  <c r="C221" i="4" l="1"/>
  <c r="C331" i="4" s="1"/>
  <c r="D221" i="4"/>
  <c r="D331" i="4" s="1"/>
  <c r="E221" i="4"/>
  <c r="E331" i="4" s="1"/>
  <c r="F221" i="4"/>
  <c r="F331" i="4" s="1"/>
  <c r="G221" i="4"/>
  <c r="G331" i="4" s="1"/>
  <c r="H221" i="4"/>
  <c r="H331" i="4" s="1"/>
  <c r="I221" i="4"/>
  <c r="I331" i="4" s="1"/>
  <c r="J221" i="4"/>
  <c r="J331" i="4" s="1"/>
  <c r="K221" i="4"/>
  <c r="K331" i="4" s="1"/>
  <c r="B221" i="4"/>
  <c r="B331" i="4" s="1"/>
  <c r="N2" i="29"/>
  <c r="B2" i="29"/>
  <c r="C2" i="29"/>
  <c r="D2" i="29"/>
  <c r="E2" i="29"/>
  <c r="F2" i="29"/>
  <c r="G2" i="29"/>
  <c r="H2" i="29"/>
  <c r="I2" i="29"/>
  <c r="J2" i="29"/>
  <c r="K2" i="29"/>
  <c r="B3" i="29"/>
  <c r="C3" i="29"/>
  <c r="E3" i="29"/>
  <c r="F3" i="29"/>
  <c r="G3" i="29"/>
  <c r="H3" i="29"/>
  <c r="I3" i="29"/>
  <c r="J3" i="29"/>
  <c r="B4" i="29"/>
  <c r="C4" i="29"/>
  <c r="E4" i="29"/>
  <c r="F4" i="29"/>
  <c r="G4" i="29"/>
  <c r="H4" i="29"/>
  <c r="I4" i="29"/>
  <c r="J4" i="29"/>
  <c r="B5" i="29"/>
  <c r="C5" i="29"/>
  <c r="E5" i="29"/>
  <c r="F5" i="29"/>
  <c r="G5" i="29"/>
  <c r="H5" i="29"/>
  <c r="I5" i="29"/>
  <c r="J5" i="29"/>
  <c r="B6" i="29"/>
  <c r="C6" i="29"/>
  <c r="E6" i="29"/>
  <c r="F6" i="29"/>
  <c r="G6" i="29"/>
  <c r="H6" i="29"/>
  <c r="I6" i="29"/>
  <c r="J6" i="29"/>
  <c r="B7" i="29"/>
  <c r="C7" i="29"/>
  <c r="E7" i="29"/>
  <c r="F7" i="29"/>
  <c r="G7" i="29"/>
  <c r="H7" i="29"/>
  <c r="I7" i="29"/>
  <c r="J7" i="29"/>
  <c r="B8" i="29"/>
  <c r="C8" i="29"/>
  <c r="E8" i="29"/>
  <c r="F8" i="29"/>
  <c r="G8" i="29"/>
  <c r="H8" i="29"/>
  <c r="I8" i="29"/>
  <c r="J8" i="29"/>
  <c r="B9" i="29"/>
  <c r="C9" i="29"/>
  <c r="E9" i="29"/>
  <c r="F9" i="29"/>
  <c r="G9" i="29"/>
  <c r="H9" i="29"/>
  <c r="I9" i="29"/>
  <c r="J9" i="29"/>
  <c r="B10" i="29"/>
  <c r="C10" i="29"/>
  <c r="E10" i="29"/>
  <c r="F10" i="29"/>
  <c r="G10" i="29"/>
  <c r="H10" i="29"/>
  <c r="I10" i="29"/>
  <c r="J10" i="29"/>
  <c r="B11" i="29"/>
  <c r="C11" i="29"/>
  <c r="E11" i="29"/>
  <c r="F11" i="29"/>
  <c r="G11" i="29"/>
  <c r="H11" i="29"/>
  <c r="I11" i="29"/>
  <c r="J11" i="29"/>
  <c r="B12" i="29"/>
  <c r="C12" i="29"/>
  <c r="E12" i="29"/>
  <c r="F12" i="29"/>
  <c r="G12" i="29"/>
  <c r="H12" i="29"/>
  <c r="I12" i="29"/>
  <c r="J12" i="29"/>
  <c r="B13" i="29"/>
  <c r="C13" i="29"/>
  <c r="E13" i="29"/>
  <c r="F13" i="29"/>
  <c r="G13" i="29"/>
  <c r="H13" i="29"/>
  <c r="I13" i="29"/>
  <c r="J13" i="29"/>
  <c r="B14" i="29"/>
  <c r="C14" i="29"/>
  <c r="E14" i="29"/>
  <c r="F14" i="29"/>
  <c r="G14" i="29"/>
  <c r="H14" i="29"/>
  <c r="I14" i="29"/>
  <c r="J14" i="29"/>
  <c r="B15" i="29"/>
  <c r="C15" i="29"/>
  <c r="E15" i="29"/>
  <c r="F15" i="29"/>
  <c r="G15" i="29"/>
  <c r="H15" i="29"/>
  <c r="I15" i="29"/>
  <c r="J15" i="29"/>
  <c r="K15" i="29"/>
  <c r="M15" i="29" s="1"/>
  <c r="B16" i="29"/>
  <c r="C16" i="29"/>
  <c r="E16" i="29"/>
  <c r="F16" i="29"/>
  <c r="G16" i="29"/>
  <c r="H16" i="29"/>
  <c r="I16" i="29"/>
  <c r="J16" i="29"/>
  <c r="K16" i="29"/>
  <c r="B17" i="29"/>
  <c r="C17" i="29"/>
  <c r="E17" i="29"/>
  <c r="F17" i="29"/>
  <c r="G17" i="29"/>
  <c r="H17" i="29"/>
  <c r="I17" i="29"/>
  <c r="J17" i="29"/>
  <c r="K17" i="29"/>
  <c r="B18" i="29"/>
  <c r="C18" i="29"/>
  <c r="E18" i="29"/>
  <c r="F18" i="29"/>
  <c r="G18" i="29"/>
  <c r="H18" i="29"/>
  <c r="I18" i="29"/>
  <c r="J18" i="29"/>
  <c r="K18" i="29"/>
  <c r="B19" i="29"/>
  <c r="C19" i="29"/>
  <c r="E19" i="29"/>
  <c r="F19" i="29"/>
  <c r="G19" i="29"/>
  <c r="H19" i="29"/>
  <c r="I19" i="29"/>
  <c r="J19" i="29"/>
  <c r="K19" i="29"/>
  <c r="M19" i="29" s="1"/>
  <c r="B20" i="29"/>
  <c r="C20" i="29"/>
  <c r="E20" i="29"/>
  <c r="F20" i="29"/>
  <c r="G20" i="29"/>
  <c r="H20" i="29"/>
  <c r="I20" i="29"/>
  <c r="J20" i="29"/>
  <c r="K20" i="29"/>
  <c r="B21" i="29"/>
  <c r="C21" i="29"/>
  <c r="E21" i="29"/>
  <c r="F21" i="29"/>
  <c r="G21" i="29"/>
  <c r="H21" i="29"/>
  <c r="I21" i="29"/>
  <c r="J21" i="29"/>
  <c r="K21" i="29"/>
  <c r="B22" i="29"/>
  <c r="C22" i="29"/>
  <c r="E22" i="29"/>
  <c r="F22" i="29"/>
  <c r="G22" i="29"/>
  <c r="H22" i="29"/>
  <c r="I22" i="29"/>
  <c r="J22" i="29"/>
  <c r="K22" i="29"/>
  <c r="B23" i="29"/>
  <c r="C23" i="29"/>
  <c r="E23" i="29"/>
  <c r="F23" i="29"/>
  <c r="G23" i="29"/>
  <c r="H23" i="29"/>
  <c r="I23" i="29"/>
  <c r="J23" i="29"/>
  <c r="K23" i="29"/>
  <c r="M23" i="29" s="1"/>
  <c r="B24" i="29"/>
  <c r="C24" i="29"/>
  <c r="E24" i="29"/>
  <c r="F24" i="29"/>
  <c r="G24" i="29"/>
  <c r="H24" i="29"/>
  <c r="I24" i="29"/>
  <c r="J24" i="29"/>
  <c r="K24" i="29"/>
  <c r="B25" i="29"/>
  <c r="C25" i="29"/>
  <c r="E25" i="29"/>
  <c r="F25" i="29"/>
  <c r="G25" i="29"/>
  <c r="H25" i="29"/>
  <c r="I25" i="29"/>
  <c r="J25" i="29"/>
  <c r="K25" i="29"/>
  <c r="B26" i="29"/>
  <c r="C26" i="29"/>
  <c r="E26" i="29"/>
  <c r="F26" i="29"/>
  <c r="G26" i="29"/>
  <c r="H26" i="29"/>
  <c r="I26" i="29"/>
  <c r="J26" i="29"/>
  <c r="K26" i="29"/>
  <c r="B27" i="29"/>
  <c r="C27" i="29"/>
  <c r="E27" i="29"/>
  <c r="F27" i="29"/>
  <c r="G27" i="29"/>
  <c r="H27" i="29"/>
  <c r="I27" i="29"/>
  <c r="J27" i="29"/>
  <c r="K27" i="29"/>
  <c r="M27" i="29" s="1"/>
  <c r="B28" i="29"/>
  <c r="C28" i="29"/>
  <c r="E28" i="29"/>
  <c r="F28" i="29"/>
  <c r="G28" i="29"/>
  <c r="H28" i="29"/>
  <c r="I28" i="29"/>
  <c r="J28" i="29"/>
  <c r="K28" i="29"/>
  <c r="B29" i="29"/>
  <c r="C29" i="29"/>
  <c r="E29" i="29"/>
  <c r="F29" i="29"/>
  <c r="G29" i="29"/>
  <c r="H29" i="29"/>
  <c r="I29" i="29"/>
  <c r="J29" i="29"/>
  <c r="K29" i="29"/>
  <c r="B30" i="29"/>
  <c r="C30" i="29"/>
  <c r="E30" i="29"/>
  <c r="F30" i="29"/>
  <c r="G30" i="29"/>
  <c r="H30" i="29"/>
  <c r="I30" i="29"/>
  <c r="J30" i="29"/>
  <c r="K30" i="29"/>
  <c r="B31" i="29"/>
  <c r="C31" i="29"/>
  <c r="E31" i="29"/>
  <c r="F31" i="29"/>
  <c r="G31" i="29"/>
  <c r="H31" i="29"/>
  <c r="I31" i="29"/>
  <c r="J31" i="29"/>
  <c r="K31" i="29"/>
  <c r="M31" i="29" s="1"/>
  <c r="B32" i="29"/>
  <c r="C32" i="29"/>
  <c r="E32" i="29"/>
  <c r="F32" i="29"/>
  <c r="G32" i="29"/>
  <c r="H32" i="29"/>
  <c r="I32" i="29"/>
  <c r="J32" i="29"/>
  <c r="K32" i="29"/>
  <c r="B33" i="29"/>
  <c r="C33" i="29"/>
  <c r="E33" i="29"/>
  <c r="F33" i="29"/>
  <c r="G33" i="29"/>
  <c r="H33" i="29"/>
  <c r="I33" i="29"/>
  <c r="J33" i="29"/>
  <c r="K33" i="29"/>
  <c r="B34" i="29"/>
  <c r="C34" i="29"/>
  <c r="E34" i="29"/>
  <c r="F34" i="29"/>
  <c r="G34" i="29"/>
  <c r="H34" i="29"/>
  <c r="I34" i="29"/>
  <c r="J34" i="29"/>
  <c r="K34" i="29"/>
  <c r="B35" i="29"/>
  <c r="C35" i="29"/>
  <c r="E35" i="29"/>
  <c r="F35" i="29"/>
  <c r="G35" i="29"/>
  <c r="H35" i="29"/>
  <c r="I35" i="29"/>
  <c r="J35" i="29"/>
  <c r="K35" i="29"/>
  <c r="M35" i="29" s="1"/>
  <c r="B36" i="29"/>
  <c r="C36" i="29"/>
  <c r="E36" i="29"/>
  <c r="F36" i="29"/>
  <c r="G36" i="29"/>
  <c r="H36" i="29"/>
  <c r="I36" i="29"/>
  <c r="J36" i="29"/>
  <c r="K36" i="29"/>
  <c r="B37" i="29"/>
  <c r="C37" i="29"/>
  <c r="E37" i="29"/>
  <c r="F37" i="29"/>
  <c r="G37" i="29"/>
  <c r="H37" i="29"/>
  <c r="I37" i="29"/>
  <c r="J37" i="29"/>
  <c r="K37" i="29"/>
  <c r="B38" i="29"/>
  <c r="C38" i="29"/>
  <c r="E38" i="29"/>
  <c r="F38" i="29"/>
  <c r="G38" i="29"/>
  <c r="H38" i="29"/>
  <c r="I38" i="29"/>
  <c r="J38" i="29"/>
  <c r="K38" i="29"/>
  <c r="B39" i="29"/>
  <c r="C39" i="29"/>
  <c r="E39" i="29"/>
  <c r="F39" i="29"/>
  <c r="G39" i="29"/>
  <c r="H39" i="29"/>
  <c r="I39" i="29"/>
  <c r="J39" i="29"/>
  <c r="K39" i="29"/>
  <c r="M39" i="29" s="1"/>
  <c r="B40" i="29"/>
  <c r="C40" i="29"/>
  <c r="E40" i="29"/>
  <c r="F40" i="29"/>
  <c r="G40" i="29"/>
  <c r="H40" i="29"/>
  <c r="I40" i="29"/>
  <c r="J40" i="29"/>
  <c r="K40" i="29"/>
  <c r="B41" i="29"/>
  <c r="C41" i="29"/>
  <c r="E41" i="29"/>
  <c r="F41" i="29"/>
  <c r="G41" i="29"/>
  <c r="H41" i="29"/>
  <c r="I41" i="29"/>
  <c r="J41" i="29"/>
  <c r="K41" i="29"/>
  <c r="B42" i="29"/>
  <c r="C42" i="29"/>
  <c r="E42" i="29"/>
  <c r="F42" i="29"/>
  <c r="G42" i="29"/>
  <c r="H42" i="29"/>
  <c r="I42" i="29"/>
  <c r="J42" i="29"/>
  <c r="K42" i="29"/>
  <c r="B43" i="29"/>
  <c r="C43" i="29"/>
  <c r="E43" i="29"/>
  <c r="F43" i="29"/>
  <c r="G43" i="29"/>
  <c r="H43" i="29"/>
  <c r="I43" i="29"/>
  <c r="J43" i="29"/>
  <c r="K43" i="29"/>
  <c r="M43" i="29" s="1"/>
  <c r="B44" i="29"/>
  <c r="C44" i="29"/>
  <c r="E44" i="29"/>
  <c r="F44" i="29"/>
  <c r="G44" i="29"/>
  <c r="H44" i="29"/>
  <c r="I44" i="29"/>
  <c r="J44" i="29"/>
  <c r="K44" i="29"/>
  <c r="B45" i="29"/>
  <c r="C45" i="29"/>
  <c r="E45" i="29"/>
  <c r="F45" i="29"/>
  <c r="G45" i="29"/>
  <c r="H45" i="29"/>
  <c r="I45" i="29"/>
  <c r="J45" i="29"/>
  <c r="K45" i="29"/>
  <c r="B46" i="29"/>
  <c r="C46" i="29"/>
  <c r="E46" i="29"/>
  <c r="F46" i="29"/>
  <c r="G46" i="29"/>
  <c r="H46" i="29"/>
  <c r="I46" i="29"/>
  <c r="J46" i="29"/>
  <c r="K46" i="29"/>
  <c r="B47" i="29"/>
  <c r="C47" i="29"/>
  <c r="E47" i="29"/>
  <c r="F47" i="29"/>
  <c r="G47" i="29"/>
  <c r="H47" i="29"/>
  <c r="I47" i="29"/>
  <c r="J47" i="29"/>
  <c r="K47" i="29"/>
  <c r="M47" i="29" s="1"/>
  <c r="B48" i="29"/>
  <c r="C48" i="29"/>
  <c r="E48" i="29"/>
  <c r="F48" i="29"/>
  <c r="G48" i="29"/>
  <c r="H48" i="29"/>
  <c r="I48" i="29"/>
  <c r="J48" i="29"/>
  <c r="K48" i="29"/>
  <c r="B49" i="29"/>
  <c r="C49" i="29"/>
  <c r="E49" i="29"/>
  <c r="F49" i="29"/>
  <c r="G49" i="29"/>
  <c r="H49" i="29"/>
  <c r="I49" i="29"/>
  <c r="J49" i="29"/>
  <c r="K49" i="29"/>
  <c r="B50" i="29"/>
  <c r="C50" i="29"/>
  <c r="E50" i="29"/>
  <c r="F50" i="29"/>
  <c r="G50" i="29"/>
  <c r="H50" i="29"/>
  <c r="I50" i="29"/>
  <c r="J50" i="29"/>
  <c r="K50" i="29"/>
  <c r="B51" i="29"/>
  <c r="C51" i="29"/>
  <c r="E51" i="29"/>
  <c r="F51" i="29"/>
  <c r="G51" i="29"/>
  <c r="H51" i="29"/>
  <c r="I51" i="29"/>
  <c r="J51" i="29"/>
  <c r="K51" i="29"/>
  <c r="M51" i="29" s="1"/>
  <c r="B52" i="29"/>
  <c r="C52" i="29"/>
  <c r="E52" i="29"/>
  <c r="F52" i="29"/>
  <c r="G52" i="29"/>
  <c r="H52" i="29"/>
  <c r="I52" i="29"/>
  <c r="J52" i="29"/>
  <c r="K52" i="29"/>
  <c r="M52" i="29" s="1"/>
  <c r="B53" i="29"/>
  <c r="C53" i="29"/>
  <c r="E53" i="29"/>
  <c r="F53" i="29"/>
  <c r="G53" i="29"/>
  <c r="H53" i="29"/>
  <c r="I53" i="29"/>
  <c r="J53" i="29"/>
  <c r="K53" i="29"/>
  <c r="B54" i="29"/>
  <c r="C54" i="29"/>
  <c r="E54" i="29"/>
  <c r="F54" i="29"/>
  <c r="G54" i="29"/>
  <c r="H54" i="29"/>
  <c r="I54" i="29"/>
  <c r="J54" i="29"/>
  <c r="B55" i="29"/>
  <c r="C55" i="29"/>
  <c r="E55" i="29"/>
  <c r="F55" i="29"/>
  <c r="G55" i="29"/>
  <c r="H55" i="29"/>
  <c r="I55" i="29"/>
  <c r="J55" i="29"/>
  <c r="K55" i="29"/>
  <c r="B56" i="29"/>
  <c r="C56" i="29"/>
  <c r="E56" i="29"/>
  <c r="F56" i="29"/>
  <c r="G56" i="29"/>
  <c r="H56" i="29"/>
  <c r="I56" i="29"/>
  <c r="J56" i="29"/>
  <c r="K56" i="29"/>
  <c r="M56" i="29" s="1"/>
  <c r="B57" i="29"/>
  <c r="C57" i="29"/>
  <c r="E57" i="29"/>
  <c r="F57" i="29"/>
  <c r="G57" i="29"/>
  <c r="H57" i="29"/>
  <c r="I57" i="29"/>
  <c r="J57" i="29"/>
  <c r="K57" i="29"/>
  <c r="M57" i="29" s="1"/>
  <c r="B58" i="29"/>
  <c r="C58" i="29"/>
  <c r="E58" i="29"/>
  <c r="F58" i="29"/>
  <c r="G58" i="29"/>
  <c r="H58" i="29"/>
  <c r="I58" i="29"/>
  <c r="J58" i="29"/>
  <c r="K58" i="29"/>
  <c r="B59" i="29"/>
  <c r="C59" i="29"/>
  <c r="E59" i="29"/>
  <c r="F59" i="29"/>
  <c r="G59" i="29"/>
  <c r="H59" i="29"/>
  <c r="I59" i="29"/>
  <c r="J59" i="29"/>
  <c r="K59" i="29"/>
  <c r="B60" i="29"/>
  <c r="C60" i="29"/>
  <c r="D60" i="29"/>
  <c r="E60" i="29"/>
  <c r="F60" i="29"/>
  <c r="G60" i="29"/>
  <c r="H60" i="29"/>
  <c r="I60" i="29"/>
  <c r="J60" i="29"/>
  <c r="K60" i="29"/>
  <c r="B61" i="29"/>
  <c r="C61" i="29"/>
  <c r="D61" i="29"/>
  <c r="E61" i="29"/>
  <c r="F61" i="29"/>
  <c r="G61" i="29"/>
  <c r="H61" i="29"/>
  <c r="I61" i="29"/>
  <c r="J61" i="29"/>
  <c r="K61" i="29"/>
  <c r="B62" i="29"/>
  <c r="C62" i="29"/>
  <c r="D62" i="29"/>
  <c r="E62" i="29"/>
  <c r="F62" i="29"/>
  <c r="G62" i="29"/>
  <c r="H62" i="29"/>
  <c r="I62" i="29"/>
  <c r="J62" i="29"/>
  <c r="K62" i="29"/>
  <c r="B63" i="29"/>
  <c r="C63" i="29"/>
  <c r="D63" i="29"/>
  <c r="E63" i="29"/>
  <c r="F63" i="29"/>
  <c r="G63" i="29"/>
  <c r="H63" i="29"/>
  <c r="I63" i="29"/>
  <c r="J63" i="29"/>
  <c r="K63" i="29"/>
  <c r="B64" i="29"/>
  <c r="C64" i="29"/>
  <c r="D64" i="29"/>
  <c r="E64" i="29"/>
  <c r="F64" i="29"/>
  <c r="G64" i="29"/>
  <c r="H64" i="29"/>
  <c r="I64" i="29"/>
  <c r="J64" i="29"/>
  <c r="K64" i="29"/>
  <c r="B65" i="29"/>
  <c r="C65" i="29"/>
  <c r="D65" i="29"/>
  <c r="E65" i="29"/>
  <c r="F65" i="29"/>
  <c r="G65" i="29"/>
  <c r="H65" i="29"/>
  <c r="I65" i="29"/>
  <c r="J65" i="29"/>
  <c r="K65" i="29"/>
  <c r="B66" i="29"/>
  <c r="C66" i="29"/>
  <c r="D66" i="29"/>
  <c r="E66" i="29"/>
  <c r="F66" i="29"/>
  <c r="G66" i="29"/>
  <c r="H66" i="29"/>
  <c r="I66" i="29"/>
  <c r="J66" i="29"/>
  <c r="K66" i="29"/>
  <c r="B67" i="29"/>
  <c r="C67" i="29"/>
  <c r="D67" i="29"/>
  <c r="E67" i="29"/>
  <c r="F67" i="29"/>
  <c r="G67" i="29"/>
  <c r="H67" i="29"/>
  <c r="I67" i="29"/>
  <c r="J67" i="29"/>
  <c r="K67" i="29"/>
  <c r="B68" i="29"/>
  <c r="C68" i="29"/>
  <c r="D68" i="29"/>
  <c r="E68" i="29"/>
  <c r="F68" i="29"/>
  <c r="G68" i="29"/>
  <c r="H68" i="29"/>
  <c r="I68" i="29"/>
  <c r="J68" i="29"/>
  <c r="K68" i="29"/>
  <c r="M68" i="29" s="1"/>
  <c r="B69" i="29"/>
  <c r="C69" i="29"/>
  <c r="D69" i="29"/>
  <c r="E69" i="29"/>
  <c r="F69" i="29"/>
  <c r="G69" i="29"/>
  <c r="H69" i="29"/>
  <c r="I69" i="29"/>
  <c r="J69" i="29"/>
  <c r="K69" i="29"/>
  <c r="B70" i="29"/>
  <c r="C70" i="29"/>
  <c r="D70" i="29"/>
  <c r="E70" i="29"/>
  <c r="F70" i="29"/>
  <c r="G70" i="29"/>
  <c r="H70" i="29"/>
  <c r="I70" i="29"/>
  <c r="J70" i="29"/>
  <c r="K70" i="29"/>
  <c r="M70" i="29" s="1"/>
  <c r="B71" i="29"/>
  <c r="C71" i="29"/>
  <c r="D71" i="29"/>
  <c r="E71" i="29"/>
  <c r="F71" i="29"/>
  <c r="G71" i="29"/>
  <c r="H71" i="29"/>
  <c r="I71" i="29"/>
  <c r="J71" i="29"/>
  <c r="K71" i="29"/>
  <c r="B72" i="29"/>
  <c r="C72" i="29"/>
  <c r="D72" i="29"/>
  <c r="E72" i="29"/>
  <c r="F72" i="29"/>
  <c r="G72" i="29"/>
  <c r="H72" i="29"/>
  <c r="I72" i="29"/>
  <c r="J72" i="29"/>
  <c r="K72" i="29"/>
  <c r="M72" i="29" s="1"/>
  <c r="B73" i="29"/>
  <c r="C73" i="29"/>
  <c r="D73" i="29"/>
  <c r="E73" i="29"/>
  <c r="F73" i="29"/>
  <c r="G73" i="29"/>
  <c r="H73" i="29"/>
  <c r="I73" i="29"/>
  <c r="J73" i="29"/>
  <c r="K73" i="29"/>
  <c r="B74" i="29"/>
  <c r="C74" i="29"/>
  <c r="D74" i="29"/>
  <c r="E74" i="29"/>
  <c r="F74" i="29"/>
  <c r="G74" i="29"/>
  <c r="H74" i="29"/>
  <c r="I74" i="29"/>
  <c r="J74" i="29"/>
  <c r="K74" i="29"/>
  <c r="M74" i="29" s="1"/>
  <c r="B75" i="29"/>
  <c r="C75" i="29"/>
  <c r="D75" i="29"/>
  <c r="E75" i="29"/>
  <c r="F75" i="29"/>
  <c r="G75" i="29"/>
  <c r="H75" i="29"/>
  <c r="I75" i="29"/>
  <c r="J75" i="29"/>
  <c r="K75" i="29"/>
  <c r="B76" i="29"/>
  <c r="C76" i="29"/>
  <c r="D76" i="29"/>
  <c r="E76" i="29"/>
  <c r="F76" i="29"/>
  <c r="G76" i="29"/>
  <c r="H76" i="29"/>
  <c r="I76" i="29"/>
  <c r="J76" i="29"/>
  <c r="K76" i="29"/>
  <c r="M76" i="29" s="1"/>
  <c r="B77" i="29"/>
  <c r="C77" i="29"/>
  <c r="D77" i="29"/>
  <c r="E77" i="29"/>
  <c r="F77" i="29"/>
  <c r="G77" i="29"/>
  <c r="H77" i="29"/>
  <c r="I77" i="29"/>
  <c r="J77" i="29"/>
  <c r="K77" i="29"/>
  <c r="B78" i="29"/>
  <c r="C78" i="29"/>
  <c r="D78" i="29"/>
  <c r="E78" i="29"/>
  <c r="F78" i="29"/>
  <c r="G78" i="29"/>
  <c r="H78" i="29"/>
  <c r="I78" i="29"/>
  <c r="J78" i="29"/>
  <c r="K78" i="29"/>
  <c r="M78" i="29" s="1"/>
  <c r="B79" i="29"/>
  <c r="C79" i="29"/>
  <c r="D79" i="29"/>
  <c r="E79" i="29"/>
  <c r="F79" i="29"/>
  <c r="G79" i="29"/>
  <c r="H79" i="29"/>
  <c r="I79" i="29"/>
  <c r="J79" i="29"/>
  <c r="K79" i="29"/>
  <c r="B80" i="29"/>
  <c r="C80" i="29"/>
  <c r="D80" i="29"/>
  <c r="E80" i="29"/>
  <c r="F80" i="29"/>
  <c r="G80" i="29"/>
  <c r="H80" i="29"/>
  <c r="I80" i="29"/>
  <c r="J80" i="29"/>
  <c r="K80" i="29"/>
  <c r="M80" i="29" s="1"/>
  <c r="B81" i="29"/>
  <c r="C81" i="29"/>
  <c r="D81" i="29"/>
  <c r="E81" i="29"/>
  <c r="F81" i="29"/>
  <c r="G81" i="29"/>
  <c r="H81" i="29"/>
  <c r="I81" i="29"/>
  <c r="J81" i="29"/>
  <c r="K81" i="29"/>
  <c r="B82" i="29"/>
  <c r="C82" i="29"/>
  <c r="D82" i="29"/>
  <c r="E82" i="29"/>
  <c r="F82" i="29"/>
  <c r="G82" i="29"/>
  <c r="H82" i="29"/>
  <c r="I82" i="29"/>
  <c r="J82" i="29"/>
  <c r="K82" i="29"/>
  <c r="M82" i="29" s="1"/>
  <c r="B83" i="29"/>
  <c r="C83" i="29"/>
  <c r="D83" i="29"/>
  <c r="E83" i="29"/>
  <c r="F83" i="29"/>
  <c r="G83" i="29"/>
  <c r="H83" i="29"/>
  <c r="I83" i="29"/>
  <c r="J83" i="29"/>
  <c r="K83" i="29"/>
  <c r="B84" i="29"/>
  <c r="C84" i="29"/>
  <c r="D84" i="29"/>
  <c r="E84" i="29"/>
  <c r="F84" i="29"/>
  <c r="G84" i="29"/>
  <c r="H84" i="29"/>
  <c r="I84" i="29"/>
  <c r="J84" i="29"/>
  <c r="K84" i="29"/>
  <c r="M84" i="29" s="1"/>
  <c r="B85" i="29"/>
  <c r="C85" i="29"/>
  <c r="D85" i="29"/>
  <c r="E85" i="29"/>
  <c r="F85" i="29"/>
  <c r="G85" i="29"/>
  <c r="H85" i="29"/>
  <c r="I85" i="29"/>
  <c r="J85" i="29"/>
  <c r="K85" i="29"/>
  <c r="B86" i="29"/>
  <c r="C86" i="29"/>
  <c r="D86" i="29"/>
  <c r="E86" i="29"/>
  <c r="F86" i="29"/>
  <c r="G86" i="29"/>
  <c r="H86" i="29"/>
  <c r="I86" i="29"/>
  <c r="J86" i="29"/>
  <c r="K86" i="29"/>
  <c r="M86" i="29" s="1"/>
  <c r="B87" i="29"/>
  <c r="C87" i="29"/>
  <c r="D87" i="29"/>
  <c r="E87" i="29"/>
  <c r="F87" i="29"/>
  <c r="G87" i="29"/>
  <c r="H87" i="29"/>
  <c r="I87" i="29"/>
  <c r="J87" i="29"/>
  <c r="K87" i="29"/>
  <c r="B88" i="29"/>
  <c r="C88" i="29"/>
  <c r="D88" i="29"/>
  <c r="E88" i="29"/>
  <c r="F88" i="29"/>
  <c r="G88" i="29"/>
  <c r="H88" i="29"/>
  <c r="I88" i="29"/>
  <c r="J88" i="29"/>
  <c r="K88" i="29"/>
  <c r="M88" i="29" s="1"/>
  <c r="B89" i="29"/>
  <c r="C89" i="29"/>
  <c r="D89" i="29"/>
  <c r="E89" i="29"/>
  <c r="F89" i="29"/>
  <c r="G89" i="29"/>
  <c r="H89" i="29"/>
  <c r="I89" i="29"/>
  <c r="J89" i="29"/>
  <c r="K89" i="29"/>
  <c r="B90" i="29"/>
  <c r="C90" i="29"/>
  <c r="D90" i="29"/>
  <c r="E90" i="29"/>
  <c r="F90" i="29"/>
  <c r="G90" i="29"/>
  <c r="H90" i="29"/>
  <c r="I90" i="29"/>
  <c r="J90" i="29"/>
  <c r="K90" i="29"/>
  <c r="M90" i="29" s="1"/>
  <c r="B91" i="29"/>
  <c r="C91" i="29"/>
  <c r="D91" i="29"/>
  <c r="E91" i="29"/>
  <c r="F91" i="29"/>
  <c r="G91" i="29"/>
  <c r="H91" i="29"/>
  <c r="I91" i="29"/>
  <c r="J91" i="29"/>
  <c r="K91" i="29"/>
  <c r="B92" i="29"/>
  <c r="C92" i="29"/>
  <c r="D92" i="29"/>
  <c r="E92" i="29"/>
  <c r="F92" i="29"/>
  <c r="G92" i="29"/>
  <c r="H92" i="29"/>
  <c r="I92" i="29"/>
  <c r="J92" i="29"/>
  <c r="K92" i="29"/>
  <c r="M92" i="29" s="1"/>
  <c r="B93" i="29"/>
  <c r="C93" i="29"/>
  <c r="D93" i="29"/>
  <c r="E93" i="29"/>
  <c r="F93" i="29"/>
  <c r="G93" i="29"/>
  <c r="H93" i="29"/>
  <c r="I93" i="29"/>
  <c r="J93" i="29"/>
  <c r="K93" i="29"/>
  <c r="B94" i="29"/>
  <c r="C94" i="29"/>
  <c r="D94" i="29"/>
  <c r="E94" i="29"/>
  <c r="F94" i="29"/>
  <c r="G94" i="29"/>
  <c r="H94" i="29"/>
  <c r="I94" i="29"/>
  <c r="J94" i="29"/>
  <c r="K94" i="29"/>
  <c r="M94" i="29" s="1"/>
  <c r="B95" i="29"/>
  <c r="C95" i="29"/>
  <c r="D95" i="29"/>
  <c r="E95" i="29"/>
  <c r="F95" i="29"/>
  <c r="G95" i="29"/>
  <c r="H95" i="29"/>
  <c r="I95" i="29"/>
  <c r="J95" i="29"/>
  <c r="K95" i="29"/>
  <c r="B96" i="29"/>
  <c r="C96" i="29"/>
  <c r="D96" i="29"/>
  <c r="E96" i="29"/>
  <c r="F96" i="29"/>
  <c r="G96" i="29"/>
  <c r="H96" i="29"/>
  <c r="I96" i="29"/>
  <c r="J96" i="29"/>
  <c r="K96" i="29"/>
  <c r="M96" i="29" s="1"/>
  <c r="B97" i="29"/>
  <c r="C97" i="29"/>
  <c r="D97" i="29"/>
  <c r="E97" i="29"/>
  <c r="F97" i="29"/>
  <c r="G97" i="29"/>
  <c r="H97" i="29"/>
  <c r="I97" i="29"/>
  <c r="J97" i="29"/>
  <c r="K97" i="29"/>
  <c r="B98" i="29"/>
  <c r="C98" i="29"/>
  <c r="D98" i="29"/>
  <c r="E98" i="29"/>
  <c r="F98" i="29"/>
  <c r="G98" i="29"/>
  <c r="H98" i="29"/>
  <c r="I98" i="29"/>
  <c r="J98" i="29"/>
  <c r="K98" i="29"/>
  <c r="M98" i="29" s="1"/>
  <c r="B99" i="29"/>
  <c r="C99" i="29"/>
  <c r="D99" i="29"/>
  <c r="E99" i="29"/>
  <c r="F99" i="29"/>
  <c r="G99" i="29"/>
  <c r="H99" i="29"/>
  <c r="I99" i="29"/>
  <c r="J99" i="29"/>
  <c r="K99" i="29"/>
  <c r="B100" i="29"/>
  <c r="C100" i="29"/>
  <c r="D100" i="29"/>
  <c r="E100" i="29"/>
  <c r="F100" i="29"/>
  <c r="G100" i="29"/>
  <c r="H100" i="29"/>
  <c r="I100" i="29"/>
  <c r="J100" i="29"/>
  <c r="K100" i="29"/>
  <c r="M100" i="29" s="1"/>
  <c r="B101" i="29"/>
  <c r="C101" i="29"/>
  <c r="D101" i="29"/>
  <c r="E101" i="29"/>
  <c r="F101" i="29"/>
  <c r="G101" i="29"/>
  <c r="H101" i="29"/>
  <c r="I101" i="29"/>
  <c r="J101" i="29"/>
  <c r="K101" i="29"/>
  <c r="B102" i="29"/>
  <c r="C102" i="29"/>
  <c r="D102" i="29"/>
  <c r="E102" i="29"/>
  <c r="F102" i="29"/>
  <c r="G102" i="29"/>
  <c r="H102" i="29"/>
  <c r="I102" i="29"/>
  <c r="J102" i="29"/>
  <c r="K102" i="29"/>
  <c r="M102" i="29" s="1"/>
  <c r="B103" i="29"/>
  <c r="C103" i="29"/>
  <c r="D103" i="29"/>
  <c r="E103" i="29"/>
  <c r="F103" i="29"/>
  <c r="G103" i="29"/>
  <c r="H103" i="29"/>
  <c r="I103" i="29"/>
  <c r="J103" i="29"/>
  <c r="K103" i="29"/>
  <c r="B104" i="29"/>
  <c r="C104" i="29"/>
  <c r="D104" i="29"/>
  <c r="E104" i="29"/>
  <c r="F104" i="29"/>
  <c r="G104" i="29"/>
  <c r="H104" i="29"/>
  <c r="I104" i="29"/>
  <c r="J104" i="29"/>
  <c r="K104" i="29"/>
  <c r="M104" i="29" s="1"/>
  <c r="B105" i="29"/>
  <c r="C105" i="29"/>
  <c r="D105" i="29"/>
  <c r="E105" i="29"/>
  <c r="F105" i="29"/>
  <c r="G105" i="29"/>
  <c r="H105" i="29"/>
  <c r="I105" i="29"/>
  <c r="J105" i="29"/>
  <c r="K105" i="29"/>
  <c r="B106" i="29"/>
  <c r="C106" i="29"/>
  <c r="D106" i="29"/>
  <c r="E106" i="29"/>
  <c r="F106" i="29"/>
  <c r="G106" i="29"/>
  <c r="H106" i="29"/>
  <c r="I106" i="29"/>
  <c r="J106" i="29"/>
  <c r="K106" i="29"/>
  <c r="M106" i="29" s="1"/>
  <c r="B107" i="29"/>
  <c r="C107" i="29"/>
  <c r="D107" i="29"/>
  <c r="E107" i="29"/>
  <c r="F107" i="29"/>
  <c r="G107" i="29"/>
  <c r="H107" i="29"/>
  <c r="I107" i="29"/>
  <c r="J107" i="29"/>
  <c r="K107" i="29"/>
  <c r="M66" i="29" l="1"/>
  <c r="M58" i="29"/>
  <c r="M53" i="29"/>
  <c r="M49" i="29"/>
  <c r="M45" i="29"/>
  <c r="M41" i="29"/>
  <c r="M37" i="29"/>
  <c r="M33" i="29"/>
  <c r="M29" i="29"/>
  <c r="M25" i="29"/>
  <c r="M21" i="29"/>
  <c r="M17" i="29"/>
  <c r="M48" i="29"/>
  <c r="M44" i="29"/>
  <c r="M40" i="29"/>
  <c r="M36" i="29"/>
  <c r="M32" i="29"/>
  <c r="M28" i="29"/>
  <c r="M24" i="29"/>
  <c r="M20" i="29"/>
  <c r="M16" i="29"/>
  <c r="O2" i="29"/>
  <c r="N15" i="29"/>
  <c r="N17" i="29"/>
  <c r="N19" i="29"/>
  <c r="N16" i="29"/>
  <c r="N18" i="29"/>
  <c r="N20" i="29"/>
  <c r="N22" i="29"/>
  <c r="N24" i="29"/>
  <c r="N26" i="29"/>
  <c r="N28" i="29"/>
  <c r="N21" i="29"/>
  <c r="N25" i="29"/>
  <c r="N29" i="29"/>
  <c r="N30" i="29"/>
  <c r="N32" i="29"/>
  <c r="N34" i="29"/>
  <c r="N36" i="29"/>
  <c r="N38" i="29"/>
  <c r="N40" i="29"/>
  <c r="N42" i="29"/>
  <c r="N44" i="29"/>
  <c r="N23" i="29"/>
  <c r="N33" i="29"/>
  <c r="N37" i="29"/>
  <c r="N41" i="29"/>
  <c r="N46" i="29"/>
  <c r="N48" i="29"/>
  <c r="N50" i="29"/>
  <c r="N52" i="29"/>
  <c r="N56" i="29"/>
  <c r="N58" i="29"/>
  <c r="N66" i="29"/>
  <c r="N68" i="29"/>
  <c r="N70" i="29"/>
  <c r="N72" i="29"/>
  <c r="N74" i="29"/>
  <c r="N76" i="29"/>
  <c r="N78" i="29"/>
  <c r="N80" i="29"/>
  <c r="N31" i="29"/>
  <c r="N43" i="29"/>
  <c r="N47" i="29"/>
  <c r="N51" i="29"/>
  <c r="N55" i="29"/>
  <c r="N27" i="29"/>
  <c r="N35" i="29"/>
  <c r="N39" i="29"/>
  <c r="N45" i="29"/>
  <c r="N49" i="29"/>
  <c r="N53" i="29"/>
  <c r="N57" i="29"/>
  <c r="N67" i="29"/>
  <c r="N82" i="29"/>
  <c r="N69" i="29"/>
  <c r="N73" i="29"/>
  <c r="N77" i="29"/>
  <c r="N81" i="29"/>
  <c r="N59" i="29"/>
  <c r="N71" i="29"/>
  <c r="N75" i="29"/>
  <c r="N79" i="29"/>
  <c r="N84" i="29"/>
  <c r="N86" i="29"/>
  <c r="N88" i="29"/>
  <c r="N90" i="29"/>
  <c r="N92" i="29"/>
  <c r="N94" i="29"/>
  <c r="N96" i="29"/>
  <c r="N98" i="29"/>
  <c r="N100" i="29"/>
  <c r="N102" i="29"/>
  <c r="N83" i="29"/>
  <c r="N85" i="29"/>
  <c r="N87" i="29"/>
  <c r="N89" i="29"/>
  <c r="N91" i="29"/>
  <c r="N93" i="29"/>
  <c r="N95" i="29"/>
  <c r="N97" i="29"/>
  <c r="N99" i="29"/>
  <c r="N101" i="29"/>
  <c r="N103" i="29"/>
  <c r="N105" i="29"/>
  <c r="N107" i="29"/>
  <c r="N104" i="29"/>
  <c r="N106" i="29"/>
  <c r="M107" i="29"/>
  <c r="M105" i="29"/>
  <c r="M103" i="29"/>
  <c r="M101" i="29"/>
  <c r="M99" i="29"/>
  <c r="M97" i="29"/>
  <c r="M95" i="29"/>
  <c r="M93" i="29"/>
  <c r="M91" i="29"/>
  <c r="M89" i="29"/>
  <c r="M87" i="29"/>
  <c r="M85" i="29"/>
  <c r="M83" i="29"/>
  <c r="M81" i="29"/>
  <c r="M79" i="29"/>
  <c r="M77" i="29"/>
  <c r="M75" i="29"/>
  <c r="M73" i="29"/>
  <c r="M71" i="29"/>
  <c r="M69" i="29"/>
  <c r="M67" i="29"/>
  <c r="M59" i="29"/>
  <c r="M55" i="29"/>
  <c r="M50" i="29"/>
  <c r="M46" i="29"/>
  <c r="M42" i="29"/>
  <c r="M38" i="29"/>
  <c r="M34" i="29"/>
  <c r="M30" i="29"/>
  <c r="M26" i="29"/>
  <c r="M22" i="29"/>
  <c r="M18" i="29"/>
  <c r="O62" i="29"/>
  <c r="M62" i="29"/>
  <c r="N62" i="29"/>
  <c r="M63" i="29"/>
  <c r="N63" i="29"/>
  <c r="O63" i="29"/>
  <c r="O64" i="29"/>
  <c r="M64" i="29"/>
  <c r="N64" i="29"/>
  <c r="M60" i="29"/>
  <c r="N60" i="29"/>
  <c r="O60" i="29"/>
  <c r="M65" i="29"/>
  <c r="N65" i="29"/>
  <c r="O65" i="29"/>
  <c r="O61" i="29"/>
  <c r="M61" i="29"/>
  <c r="N61" i="29"/>
  <c r="AW14" i="7"/>
  <c r="AX14" i="7" s="1"/>
  <c r="AY14" i="7" s="1"/>
  <c r="AZ14" i="7" s="1"/>
  <c r="BA14" i="7" s="1"/>
  <c r="BB14" i="7" s="1"/>
  <c r="BC14" i="7" s="1"/>
  <c r="BD14" i="7" s="1"/>
  <c r="BE14" i="7" s="1"/>
  <c r="BF14" i="7" s="1"/>
  <c r="BG14" i="7" s="1"/>
  <c r="BH14" i="7" s="1"/>
  <c r="BI14" i="7" s="1"/>
  <c r="BJ14" i="7" s="1"/>
  <c r="BK14" i="7" s="1"/>
  <c r="BL14" i="7" s="1"/>
  <c r="BM14" i="7" s="1"/>
  <c r="BN14" i="7" s="1"/>
  <c r="BO14" i="7" s="1"/>
  <c r="BP14" i="7" s="1"/>
  <c r="AW13" i="7"/>
  <c r="AX13" i="7" s="1"/>
  <c r="AY13" i="7" s="1"/>
  <c r="AZ13" i="7" s="1"/>
  <c r="BA13" i="7" s="1"/>
  <c r="BB13" i="7" s="1"/>
  <c r="BC13" i="7" s="1"/>
  <c r="BD13" i="7" s="1"/>
  <c r="BE13" i="7" s="1"/>
  <c r="BF13" i="7" s="1"/>
  <c r="BG13" i="7" s="1"/>
  <c r="BH13" i="7" s="1"/>
  <c r="BI13" i="7" s="1"/>
  <c r="BJ13" i="7" s="1"/>
  <c r="BK13" i="7" s="1"/>
  <c r="BL13" i="7" s="1"/>
  <c r="BM13" i="7" s="1"/>
  <c r="BN13" i="7" s="1"/>
  <c r="BO13" i="7" s="1"/>
  <c r="BP13" i="7" s="1"/>
  <c r="AW12" i="7"/>
  <c r="AX12" i="7" s="1"/>
  <c r="AY12" i="7" s="1"/>
  <c r="AZ12" i="7" s="1"/>
  <c r="BA12" i="7" s="1"/>
  <c r="BB12" i="7" s="1"/>
  <c r="BC12" i="7" s="1"/>
  <c r="BD12" i="7" s="1"/>
  <c r="BE12" i="7" s="1"/>
  <c r="BF12" i="7" s="1"/>
  <c r="BG12" i="7" s="1"/>
  <c r="BH12" i="7" s="1"/>
  <c r="BI12" i="7" s="1"/>
  <c r="BJ12" i="7" s="1"/>
  <c r="BK12" i="7" s="1"/>
  <c r="BL12" i="7" s="1"/>
  <c r="BM12" i="7" s="1"/>
  <c r="BN12" i="7" s="1"/>
  <c r="BO12" i="7" s="1"/>
  <c r="BP12" i="7" s="1"/>
  <c r="AW11" i="7"/>
  <c r="AX11" i="7" s="1"/>
  <c r="AY11" i="7" s="1"/>
  <c r="AZ11" i="7" s="1"/>
  <c r="BA11" i="7" s="1"/>
  <c r="BB11" i="7" s="1"/>
  <c r="BC11" i="7" s="1"/>
  <c r="BD11" i="7" s="1"/>
  <c r="BE11" i="7" s="1"/>
  <c r="BF11" i="7" s="1"/>
  <c r="BG11" i="7" s="1"/>
  <c r="BH11" i="7" s="1"/>
  <c r="BI11" i="7" s="1"/>
  <c r="BJ11" i="7" s="1"/>
  <c r="BK11" i="7" s="1"/>
  <c r="BL11" i="7" s="1"/>
  <c r="BM11" i="7" s="1"/>
  <c r="BN11" i="7" s="1"/>
  <c r="BO11" i="7" s="1"/>
  <c r="BP11" i="7" s="1"/>
  <c r="AW8" i="7"/>
  <c r="AX8" i="7" s="1"/>
  <c r="AY8" i="7" s="1"/>
  <c r="AZ8" i="7" s="1"/>
  <c r="BA8" i="7" s="1"/>
  <c r="BB8" i="7" s="1"/>
  <c r="BC8" i="7" s="1"/>
  <c r="BD8" i="7" s="1"/>
  <c r="BE8" i="7" s="1"/>
  <c r="BF8" i="7" s="1"/>
  <c r="BG8" i="7" s="1"/>
  <c r="BH8" i="7" s="1"/>
  <c r="BI8" i="7" s="1"/>
  <c r="BJ8" i="7" s="1"/>
  <c r="BK8" i="7" s="1"/>
  <c r="BL8" i="7" s="1"/>
  <c r="BM8" i="7" s="1"/>
  <c r="BN8" i="7" s="1"/>
  <c r="BO8" i="7" s="1"/>
  <c r="BP8" i="7" s="1"/>
  <c r="AW7" i="7"/>
  <c r="AX7" i="7" s="1"/>
  <c r="AY7" i="7" s="1"/>
  <c r="AZ7" i="7" s="1"/>
  <c r="BA7" i="7" s="1"/>
  <c r="BB7" i="7" s="1"/>
  <c r="BC7" i="7" s="1"/>
  <c r="BD7" i="7" s="1"/>
  <c r="BE7" i="7" s="1"/>
  <c r="BF7" i="7" s="1"/>
  <c r="BG7" i="7" s="1"/>
  <c r="BH7" i="7" s="1"/>
  <c r="BI7" i="7" s="1"/>
  <c r="BJ7" i="7" s="1"/>
  <c r="BK7" i="7" s="1"/>
  <c r="BL7" i="7" s="1"/>
  <c r="BM7" i="7" s="1"/>
  <c r="BN7" i="7" s="1"/>
  <c r="BO7" i="7" s="1"/>
  <c r="BP7" i="7" s="1"/>
  <c r="AW6" i="7"/>
  <c r="AX6" i="7" s="1"/>
  <c r="AY6" i="7" s="1"/>
  <c r="AZ6" i="7" s="1"/>
  <c r="BA6" i="7" s="1"/>
  <c r="BB6" i="7" s="1"/>
  <c r="BC6" i="7" s="1"/>
  <c r="BD6" i="7" s="1"/>
  <c r="BE6" i="7" s="1"/>
  <c r="BF6" i="7" s="1"/>
  <c r="BG6" i="7" s="1"/>
  <c r="BH6" i="7" s="1"/>
  <c r="BI6" i="7" s="1"/>
  <c r="BJ6" i="7" s="1"/>
  <c r="BK6" i="7" s="1"/>
  <c r="BL6" i="7" s="1"/>
  <c r="BM6" i="7" s="1"/>
  <c r="BN6" i="7" s="1"/>
  <c r="BO6" i="7" s="1"/>
  <c r="BP6" i="7" s="1"/>
  <c r="AW5" i="7"/>
  <c r="AX5" i="7" s="1"/>
  <c r="AY5" i="7" s="1"/>
  <c r="AZ5" i="7" s="1"/>
  <c r="BA5" i="7" s="1"/>
  <c r="BB5" i="7" s="1"/>
  <c r="BC5" i="7" s="1"/>
  <c r="BD5" i="7" s="1"/>
  <c r="BE5" i="7" s="1"/>
  <c r="BF5" i="7" s="1"/>
  <c r="BG5" i="7" s="1"/>
  <c r="BH5" i="7" s="1"/>
  <c r="BI5" i="7" s="1"/>
  <c r="BJ5" i="7" s="1"/>
  <c r="BK5" i="7" s="1"/>
  <c r="BL5" i="7" s="1"/>
  <c r="BM5" i="7" s="1"/>
  <c r="BN5" i="7" s="1"/>
  <c r="BO5" i="7" s="1"/>
  <c r="BP5" i="7" s="1"/>
  <c r="AW4" i="7"/>
  <c r="AX4" i="7" s="1"/>
  <c r="AY4" i="7" s="1"/>
  <c r="AZ4" i="7" s="1"/>
  <c r="BA4" i="7" s="1"/>
  <c r="BB4" i="7" s="1"/>
  <c r="BC4" i="7" s="1"/>
  <c r="BD4" i="7" s="1"/>
  <c r="BE4" i="7" s="1"/>
  <c r="BF4" i="7" s="1"/>
  <c r="BG4" i="7" s="1"/>
  <c r="BH4" i="7" s="1"/>
  <c r="BI4" i="7" s="1"/>
  <c r="BJ4" i="7" s="1"/>
  <c r="BK4" i="7" s="1"/>
  <c r="BL4" i="7" s="1"/>
  <c r="BM4" i="7" s="1"/>
  <c r="BN4" i="7" s="1"/>
  <c r="BO4" i="7" s="1"/>
  <c r="BP4" i="7" s="1"/>
  <c r="AW3" i="7"/>
  <c r="AX3" i="7" s="1"/>
  <c r="AY3" i="7" s="1"/>
  <c r="AZ3" i="7" s="1"/>
  <c r="BA3" i="7" s="1"/>
  <c r="BB3" i="7" s="1"/>
  <c r="BC3" i="7" s="1"/>
  <c r="BD3" i="7" s="1"/>
  <c r="BE3" i="7" s="1"/>
  <c r="BF3" i="7" s="1"/>
  <c r="BG3" i="7" s="1"/>
  <c r="BH3" i="7" s="1"/>
  <c r="BI3" i="7" s="1"/>
  <c r="BJ3" i="7" s="1"/>
  <c r="BK3" i="7" s="1"/>
  <c r="BL3" i="7" s="1"/>
  <c r="BM3" i="7" s="1"/>
  <c r="BN3" i="7" s="1"/>
  <c r="BO3" i="7" s="1"/>
  <c r="BP3" i="7" s="1"/>
  <c r="P2" i="29" l="1"/>
  <c r="O15" i="29"/>
  <c r="O16" i="29"/>
  <c r="O18" i="29"/>
  <c r="O17" i="29"/>
  <c r="O19" i="29"/>
  <c r="O20" i="29"/>
  <c r="O22" i="29"/>
  <c r="O24" i="29"/>
  <c r="O26" i="29"/>
  <c r="O28" i="29"/>
  <c r="O21" i="29"/>
  <c r="O25" i="29"/>
  <c r="O29" i="29"/>
  <c r="O30" i="29"/>
  <c r="O32" i="29"/>
  <c r="O34" i="29"/>
  <c r="O36" i="29"/>
  <c r="O38" i="29"/>
  <c r="O40" i="29"/>
  <c r="O42" i="29"/>
  <c r="O44" i="29"/>
  <c r="O27" i="29"/>
  <c r="O31" i="29"/>
  <c r="O35" i="29"/>
  <c r="O23" i="29"/>
  <c r="O33" i="29"/>
  <c r="O37" i="29"/>
  <c r="O41" i="29"/>
  <c r="O46" i="29"/>
  <c r="O48" i="29"/>
  <c r="O50" i="29"/>
  <c r="O52" i="29"/>
  <c r="O56" i="29"/>
  <c r="O58" i="29"/>
  <c r="O66" i="29"/>
  <c r="O68" i="29"/>
  <c r="O70" i="29"/>
  <c r="O72" i="29"/>
  <c r="O74" i="29"/>
  <c r="O76" i="29"/>
  <c r="O78" i="29"/>
  <c r="O80" i="29"/>
  <c r="O43" i="29"/>
  <c r="O47" i="29"/>
  <c r="O51" i="29"/>
  <c r="O55" i="29"/>
  <c r="O39" i="29"/>
  <c r="O45" i="29"/>
  <c r="O53" i="29"/>
  <c r="O59" i="29"/>
  <c r="O71" i="29"/>
  <c r="O75" i="29"/>
  <c r="O79" i="29"/>
  <c r="O57" i="29"/>
  <c r="O67" i="29"/>
  <c r="O82" i="29"/>
  <c r="O69" i="29"/>
  <c r="O73" i="29"/>
  <c r="O77" i="29"/>
  <c r="O81" i="29"/>
  <c r="O49" i="29"/>
  <c r="O84" i="29"/>
  <c r="O86" i="29"/>
  <c r="O88" i="29"/>
  <c r="O90" i="29"/>
  <c r="O92" i="29"/>
  <c r="O94" i="29"/>
  <c r="O96" i="29"/>
  <c r="O98" i="29"/>
  <c r="O100" i="29"/>
  <c r="O102" i="29"/>
  <c r="O83" i="29"/>
  <c r="O85" i="29"/>
  <c r="O87" i="29"/>
  <c r="O89" i="29"/>
  <c r="O91" i="29"/>
  <c r="O93" i="29"/>
  <c r="O95" i="29"/>
  <c r="O97" i="29"/>
  <c r="O99" i="29"/>
  <c r="O101" i="29"/>
  <c r="O104" i="29"/>
  <c r="O106" i="29"/>
  <c r="O103" i="29"/>
  <c r="O105" i="29"/>
  <c r="O107" i="29"/>
  <c r="BA56" i="18"/>
  <c r="BB56" i="18"/>
  <c r="BC56" i="18"/>
  <c r="BD56" i="18"/>
  <c r="BE56" i="18"/>
  <c r="BF56" i="18"/>
  <c r="BG56" i="18"/>
  <c r="BH56" i="18"/>
  <c r="BI56" i="18"/>
  <c r="BJ56" i="18"/>
  <c r="BK56" i="18"/>
  <c r="BL56" i="18"/>
  <c r="BM56" i="18"/>
  <c r="BN56" i="18"/>
  <c r="BO56" i="18"/>
  <c r="BP56" i="18"/>
  <c r="BQ56" i="18"/>
  <c r="BR56" i="18"/>
  <c r="BS56" i="18"/>
  <c r="BT56" i="18"/>
  <c r="BA57" i="18"/>
  <c r="BB57" i="18"/>
  <c r="BC57" i="18"/>
  <c r="BD57" i="18"/>
  <c r="BE57" i="18"/>
  <c r="BF57" i="18"/>
  <c r="BG57" i="18"/>
  <c r="BH57" i="18"/>
  <c r="BI57" i="18"/>
  <c r="BJ57" i="18"/>
  <c r="BK57" i="18"/>
  <c r="BL57" i="18"/>
  <c r="BM57" i="18"/>
  <c r="BN57" i="18"/>
  <c r="BO57" i="18"/>
  <c r="BP57" i="18"/>
  <c r="BQ57" i="18"/>
  <c r="BR57" i="18"/>
  <c r="BS57" i="18"/>
  <c r="BT57" i="18"/>
  <c r="BA58" i="18"/>
  <c r="BB58" i="18"/>
  <c r="BC58" i="18"/>
  <c r="BD58" i="18"/>
  <c r="BE58" i="18"/>
  <c r="BF58" i="18"/>
  <c r="BG58" i="18"/>
  <c r="BH58" i="18"/>
  <c r="BI58" i="18"/>
  <c r="BJ58" i="18"/>
  <c r="BK58" i="18"/>
  <c r="BL58" i="18"/>
  <c r="BM58" i="18"/>
  <c r="BN58" i="18"/>
  <c r="BO58" i="18"/>
  <c r="BP58" i="18"/>
  <c r="BQ58" i="18"/>
  <c r="BR58" i="18"/>
  <c r="BS58" i="18"/>
  <c r="BT58" i="18"/>
  <c r="U15" i="4"/>
  <c r="U344" i="4" s="1"/>
  <c r="U16" i="4"/>
  <c r="U345" i="4" s="1"/>
  <c r="U17" i="4"/>
  <c r="U346" i="4" s="1"/>
  <c r="U18" i="4"/>
  <c r="U347" i="4" s="1"/>
  <c r="U19" i="4"/>
  <c r="U348" i="4" s="1"/>
  <c r="U20" i="4"/>
  <c r="U349" i="4" s="1"/>
  <c r="U21" i="4"/>
  <c r="U350" i="4" s="1"/>
  <c r="U22" i="4"/>
  <c r="U351" i="4" s="1"/>
  <c r="U23" i="4"/>
  <c r="U352" i="4" s="1"/>
  <c r="U24" i="4"/>
  <c r="U353" i="4" s="1"/>
  <c r="U25" i="4"/>
  <c r="U354" i="4" s="1"/>
  <c r="U26" i="4"/>
  <c r="U355" i="4" s="1"/>
  <c r="U27" i="4"/>
  <c r="U356" i="4" s="1"/>
  <c r="U28" i="4"/>
  <c r="U357" i="4" s="1"/>
  <c r="U29" i="4"/>
  <c r="U358" i="4" s="1"/>
  <c r="U30" i="4"/>
  <c r="U359" i="4" s="1"/>
  <c r="U31" i="4"/>
  <c r="U360" i="4" s="1"/>
  <c r="U32" i="4"/>
  <c r="U361" i="4" s="1"/>
  <c r="U33" i="4"/>
  <c r="U362" i="4" s="1"/>
  <c r="U34" i="4"/>
  <c r="U363" i="4" s="1"/>
  <c r="U35" i="4"/>
  <c r="U364" i="4" s="1"/>
  <c r="U36" i="4"/>
  <c r="U365" i="4" s="1"/>
  <c r="U37" i="4"/>
  <c r="U366" i="4" s="1"/>
  <c r="U38" i="4"/>
  <c r="U367" i="4" s="1"/>
  <c r="U39" i="4"/>
  <c r="U368" i="4" s="1"/>
  <c r="U40" i="4"/>
  <c r="U369" i="4" s="1"/>
  <c r="U41" i="4"/>
  <c r="U370" i="4" s="1"/>
  <c r="U42" i="4"/>
  <c r="U371" i="4" s="1"/>
  <c r="U43" i="4"/>
  <c r="U372" i="4" s="1"/>
  <c r="U44" i="4"/>
  <c r="U373" i="4" s="1"/>
  <c r="U45" i="4"/>
  <c r="U374" i="4" s="1"/>
  <c r="U46" i="4"/>
  <c r="U375" i="4" s="1"/>
  <c r="U47" i="4"/>
  <c r="U376" i="4" s="1"/>
  <c r="U48" i="4"/>
  <c r="U377" i="4" s="1"/>
  <c r="U49" i="4"/>
  <c r="U378" i="4" s="1"/>
  <c r="U50" i="4"/>
  <c r="U379" i="4" s="1"/>
  <c r="U51" i="4"/>
  <c r="U380" i="4" s="1"/>
  <c r="U52" i="4"/>
  <c r="U381" i="4" s="1"/>
  <c r="U53" i="4"/>
  <c r="U382" i="4" s="1"/>
  <c r="U55" i="4"/>
  <c r="U384" i="4" s="1"/>
  <c r="U56" i="4"/>
  <c r="U385" i="4" s="1"/>
  <c r="U57" i="4"/>
  <c r="U386" i="4" s="1"/>
  <c r="U58" i="4"/>
  <c r="U387" i="4" s="1"/>
  <c r="U59" i="4"/>
  <c r="U388" i="4" s="1"/>
  <c r="AW15" i="7"/>
  <c r="AX15" i="7" s="1"/>
  <c r="AY15" i="7" s="1"/>
  <c r="AZ15" i="7" s="1"/>
  <c r="BA15" i="7" s="1"/>
  <c r="BB15" i="7" s="1"/>
  <c r="BC15" i="7" s="1"/>
  <c r="BD15" i="7" s="1"/>
  <c r="BE15" i="7" s="1"/>
  <c r="BF15" i="7" s="1"/>
  <c r="BG15" i="7" s="1"/>
  <c r="BH15" i="7" s="1"/>
  <c r="BI15" i="7" s="1"/>
  <c r="BJ15" i="7" s="1"/>
  <c r="BK15" i="7" s="1"/>
  <c r="BL15" i="7" s="1"/>
  <c r="BM15" i="7" s="1"/>
  <c r="BN15" i="7" s="1"/>
  <c r="BO15" i="7" s="1"/>
  <c r="BP15" i="7" s="1"/>
  <c r="AW10" i="7"/>
  <c r="AX10" i="7" s="1"/>
  <c r="AY10" i="7" s="1"/>
  <c r="AW9" i="7"/>
  <c r="AX9" i="7" s="1"/>
  <c r="AY9" i="7" s="1"/>
  <c r="AZ9" i="7" s="1"/>
  <c r="Q2" i="29" l="1"/>
  <c r="P15" i="29"/>
  <c r="P16" i="29"/>
  <c r="P18" i="29"/>
  <c r="P17" i="29"/>
  <c r="P19" i="29"/>
  <c r="P21" i="29"/>
  <c r="P23" i="29"/>
  <c r="P25" i="29"/>
  <c r="P27" i="29"/>
  <c r="P29" i="29"/>
  <c r="P20" i="29"/>
  <c r="P24" i="29"/>
  <c r="P28" i="29"/>
  <c r="P31" i="29"/>
  <c r="P33" i="29"/>
  <c r="P35" i="29"/>
  <c r="P37" i="29"/>
  <c r="P39" i="29"/>
  <c r="P41" i="29"/>
  <c r="P43" i="29"/>
  <c r="P22" i="29"/>
  <c r="P32" i="29"/>
  <c r="P36" i="29"/>
  <c r="P40" i="29"/>
  <c r="P44" i="29"/>
  <c r="P45" i="29"/>
  <c r="P47" i="29"/>
  <c r="P49" i="29"/>
  <c r="P51" i="29"/>
  <c r="P53" i="29"/>
  <c r="P55" i="29"/>
  <c r="P57" i="29"/>
  <c r="P59" i="29"/>
  <c r="P67" i="29"/>
  <c r="P69" i="29"/>
  <c r="P71" i="29"/>
  <c r="P73" i="29"/>
  <c r="P75" i="29"/>
  <c r="P77" i="29"/>
  <c r="P79" i="29"/>
  <c r="P81" i="29"/>
  <c r="P30" i="29"/>
  <c r="P42" i="29"/>
  <c r="P46" i="29"/>
  <c r="P50" i="29"/>
  <c r="P58" i="29"/>
  <c r="P26" i="29"/>
  <c r="P34" i="29"/>
  <c r="P38" i="29"/>
  <c r="P48" i="29"/>
  <c r="P52" i="29"/>
  <c r="P56" i="29"/>
  <c r="P66" i="29"/>
  <c r="P72" i="29"/>
  <c r="P76" i="29"/>
  <c r="P80" i="29"/>
  <c r="P68" i="29"/>
  <c r="P82" i="29"/>
  <c r="P70" i="29"/>
  <c r="P74" i="29"/>
  <c r="P78" i="29"/>
  <c r="P83" i="29"/>
  <c r="P85" i="29"/>
  <c r="P87" i="29"/>
  <c r="P89" i="29"/>
  <c r="P91" i="29"/>
  <c r="P93" i="29"/>
  <c r="P95" i="29"/>
  <c r="P97" i="29"/>
  <c r="P99" i="29"/>
  <c r="P101" i="29"/>
  <c r="P84" i="29"/>
  <c r="P86" i="29"/>
  <c r="P88" i="29"/>
  <c r="P90" i="29"/>
  <c r="P92" i="29"/>
  <c r="P94" i="29"/>
  <c r="P96" i="29"/>
  <c r="P98" i="29"/>
  <c r="P100" i="29"/>
  <c r="P102" i="29"/>
  <c r="P104" i="29"/>
  <c r="P106" i="29"/>
  <c r="P103" i="29"/>
  <c r="P105" i="29"/>
  <c r="P107" i="29"/>
  <c r="P61" i="29"/>
  <c r="P62" i="29"/>
  <c r="P63" i="29"/>
  <c r="P64" i="29"/>
  <c r="P60" i="29"/>
  <c r="P65" i="29"/>
  <c r="BA9" i="7"/>
  <c r="BB9" i="7" s="1"/>
  <c r="BC9" i="7" s="1"/>
  <c r="BD9" i="7" s="1"/>
  <c r="BE9" i="7" s="1"/>
  <c r="BF9" i="7" s="1"/>
  <c r="BG9" i="7" s="1"/>
  <c r="BH9" i="7" s="1"/>
  <c r="BI9" i="7" s="1"/>
  <c r="BJ9" i="7" s="1"/>
  <c r="BK9" i="7" s="1"/>
  <c r="BL9" i="7" s="1"/>
  <c r="BM9" i="7" s="1"/>
  <c r="BN9" i="7" s="1"/>
  <c r="BO9" i="7" s="1"/>
  <c r="BP9" i="7" s="1"/>
  <c r="AZ10" i="7"/>
  <c r="R2" i="29" l="1"/>
  <c r="Q17" i="29"/>
  <c r="Q19" i="29"/>
  <c r="Q15" i="29"/>
  <c r="Q16" i="29"/>
  <c r="Q18" i="29"/>
  <c r="Q21" i="29"/>
  <c r="Q23" i="29"/>
  <c r="Q25" i="29"/>
  <c r="Q27" i="29"/>
  <c r="Q29" i="29"/>
  <c r="Q20" i="29"/>
  <c r="Q24" i="29"/>
  <c r="Q28" i="29"/>
  <c r="Q31" i="29"/>
  <c r="Q33" i="29"/>
  <c r="Q35" i="29"/>
  <c r="Q37" i="29"/>
  <c r="Q39" i="29"/>
  <c r="Q41" i="29"/>
  <c r="Q43" i="29"/>
  <c r="Q26" i="29"/>
  <c r="Q30" i="29"/>
  <c r="Q34" i="29"/>
  <c r="Q22" i="29"/>
  <c r="Q32" i="29"/>
  <c r="Q36" i="29"/>
  <c r="Q40" i="29"/>
  <c r="Q44" i="29"/>
  <c r="Q45" i="29"/>
  <c r="Q47" i="29"/>
  <c r="Q49" i="29"/>
  <c r="Q51" i="29"/>
  <c r="Q53" i="29"/>
  <c r="Q55" i="29"/>
  <c r="Q57" i="29"/>
  <c r="Q59" i="29"/>
  <c r="Q67" i="29"/>
  <c r="Q69" i="29"/>
  <c r="Q71" i="29"/>
  <c r="Q73" i="29"/>
  <c r="Q75" i="29"/>
  <c r="Q77" i="29"/>
  <c r="Q79" i="29"/>
  <c r="Q81" i="29"/>
  <c r="Q42" i="29"/>
  <c r="Q46" i="29"/>
  <c r="Q50" i="29"/>
  <c r="Q38" i="29"/>
  <c r="Q52" i="29"/>
  <c r="Q70" i="29"/>
  <c r="Q74" i="29"/>
  <c r="Q78" i="29"/>
  <c r="Q56" i="29"/>
  <c r="Q66" i="29"/>
  <c r="Q72" i="29"/>
  <c r="Q76" i="29"/>
  <c r="Q80" i="29"/>
  <c r="Q48" i="29"/>
  <c r="Q58" i="29"/>
  <c r="Q68" i="29"/>
  <c r="Q82" i="29"/>
  <c r="Q83" i="29"/>
  <c r="Q85" i="29"/>
  <c r="Q87" i="29"/>
  <c r="Q89" i="29"/>
  <c r="Q91" i="29"/>
  <c r="Q93" i="29"/>
  <c r="Q95" i="29"/>
  <c r="Q97" i="29"/>
  <c r="Q99" i="29"/>
  <c r="Q101" i="29"/>
  <c r="Q84" i="29"/>
  <c r="Q86" i="29"/>
  <c r="Q88" i="29"/>
  <c r="Q90" i="29"/>
  <c r="Q92" i="29"/>
  <c r="Q94" i="29"/>
  <c r="Q96" i="29"/>
  <c r="Q98" i="29"/>
  <c r="Q100" i="29"/>
  <c r="Q102" i="29"/>
  <c r="Q103" i="29"/>
  <c r="Q105" i="29"/>
  <c r="Q107" i="29"/>
  <c r="Q104" i="29"/>
  <c r="Q106" i="29"/>
  <c r="Q62" i="29"/>
  <c r="Q63" i="29"/>
  <c r="Q60" i="29"/>
  <c r="Q61" i="29"/>
  <c r="Q64" i="29"/>
  <c r="Q65" i="29"/>
  <c r="BA10" i="7"/>
  <c r="T56" i="18"/>
  <c r="T57" i="18" s="1"/>
  <c r="T58" i="18" s="1"/>
  <c r="U56" i="18"/>
  <c r="U57" i="18" s="1"/>
  <c r="U58" i="18" s="1"/>
  <c r="V56" i="18"/>
  <c r="V57" i="18" s="1"/>
  <c r="V58" i="18" s="1"/>
  <c r="W56" i="18"/>
  <c r="W57" i="18" s="1"/>
  <c r="W58" i="18" s="1"/>
  <c r="X56" i="18"/>
  <c r="X57" i="18" s="1"/>
  <c r="X58" i="18" s="1"/>
  <c r="Y56" i="18"/>
  <c r="Y57" i="18" s="1"/>
  <c r="Y58" i="18" s="1"/>
  <c r="Z56" i="18"/>
  <c r="Z57" i="18" s="1"/>
  <c r="Z58" i="18" s="1"/>
  <c r="AA56" i="18"/>
  <c r="AA57" i="18" s="1"/>
  <c r="AA58" i="18" s="1"/>
  <c r="AB56" i="18"/>
  <c r="AB57" i="18" s="1"/>
  <c r="AB58" i="18" s="1"/>
  <c r="AC56" i="18"/>
  <c r="AC57" i="18" s="1"/>
  <c r="AC58" i="18" s="1"/>
  <c r="AD56" i="18"/>
  <c r="AD57" i="18" s="1"/>
  <c r="AD58" i="18" s="1"/>
  <c r="AE56" i="18"/>
  <c r="AE57" i="18" s="1"/>
  <c r="AE58" i="18" s="1"/>
  <c r="AF56" i="18"/>
  <c r="AF57" i="18" s="1"/>
  <c r="AF58" i="18" s="1"/>
  <c r="AG56" i="18"/>
  <c r="AG57" i="18" s="1"/>
  <c r="AG58" i="18" s="1"/>
  <c r="AH56" i="18"/>
  <c r="AH57" i="18" s="1"/>
  <c r="AH58" i="18" s="1"/>
  <c r="AI56" i="18"/>
  <c r="AI57" i="18" s="1"/>
  <c r="AI58" i="18" s="1"/>
  <c r="AJ56" i="18"/>
  <c r="AJ57" i="18" s="1"/>
  <c r="AJ58" i="18" s="1"/>
  <c r="AK56" i="18"/>
  <c r="AK57" i="18" s="1"/>
  <c r="AK58" i="18" s="1"/>
  <c r="AL56" i="18"/>
  <c r="AL57" i="18" s="1"/>
  <c r="AL58" i="18" s="1"/>
  <c r="AM56" i="18"/>
  <c r="AM57" i="18" s="1"/>
  <c r="AM58" i="18" s="1"/>
  <c r="AN56" i="18"/>
  <c r="AN57" i="18" s="1"/>
  <c r="AN58" i="18" s="1"/>
  <c r="AO56" i="18"/>
  <c r="AO57" i="18" s="1"/>
  <c r="AO58" i="18" s="1"/>
  <c r="AP56" i="18"/>
  <c r="AP57" i="18" s="1"/>
  <c r="AP58" i="18" s="1"/>
  <c r="AQ56" i="18"/>
  <c r="AQ57" i="18" s="1"/>
  <c r="AQ58" i="18" s="1"/>
  <c r="AR56" i="18"/>
  <c r="AR57" i="18" s="1"/>
  <c r="AR58" i="18" s="1"/>
  <c r="AS56" i="18"/>
  <c r="AS57" i="18" s="1"/>
  <c r="AS58" i="18" s="1"/>
  <c r="AT56" i="18"/>
  <c r="AT57" i="18" s="1"/>
  <c r="AT58" i="18" s="1"/>
  <c r="AU56" i="18"/>
  <c r="AU57" i="18" s="1"/>
  <c r="AU58" i="18" s="1"/>
  <c r="AV56" i="18"/>
  <c r="AV57" i="18" s="1"/>
  <c r="AV58" i="18" s="1"/>
  <c r="AW56" i="18"/>
  <c r="AW57" i="18" s="1"/>
  <c r="AW58" i="18" s="1"/>
  <c r="AX56" i="18"/>
  <c r="AX57" i="18" s="1"/>
  <c r="AX58" i="18" s="1"/>
  <c r="AY56" i="18"/>
  <c r="AY57" i="18" s="1"/>
  <c r="AY58" i="18" s="1"/>
  <c r="AZ56" i="18"/>
  <c r="AZ57" i="18" s="1"/>
  <c r="AZ58" i="18" s="1"/>
  <c r="S56" i="18"/>
  <c r="S57" i="18" s="1"/>
  <c r="S58" i="18" s="1"/>
  <c r="S2" i="29" l="1"/>
  <c r="R17" i="29"/>
  <c r="R19" i="29"/>
  <c r="R15" i="29"/>
  <c r="R16" i="29"/>
  <c r="R18" i="29"/>
  <c r="R20" i="29"/>
  <c r="R22" i="29"/>
  <c r="R24" i="29"/>
  <c r="R26" i="29"/>
  <c r="R28" i="29"/>
  <c r="R23" i="29"/>
  <c r="R27" i="29"/>
  <c r="R30" i="29"/>
  <c r="R32" i="29"/>
  <c r="R34" i="29"/>
  <c r="R36" i="29"/>
  <c r="R38" i="29"/>
  <c r="R40" i="29"/>
  <c r="R42" i="29"/>
  <c r="R44" i="29"/>
  <c r="R21" i="29"/>
  <c r="R29" i="29"/>
  <c r="R31" i="29"/>
  <c r="R35" i="29"/>
  <c r="R39" i="29"/>
  <c r="R43" i="29"/>
  <c r="R46" i="29"/>
  <c r="R48" i="29"/>
  <c r="R50" i="29"/>
  <c r="R52" i="29"/>
  <c r="R56" i="29"/>
  <c r="R58" i="29"/>
  <c r="R66" i="29"/>
  <c r="R68" i="29"/>
  <c r="R70" i="29"/>
  <c r="R72" i="29"/>
  <c r="R74" i="29"/>
  <c r="R76" i="29"/>
  <c r="R78" i="29"/>
  <c r="R80" i="29"/>
  <c r="R41" i="29"/>
  <c r="R45" i="29"/>
  <c r="R49" i="29"/>
  <c r="R53" i="29"/>
  <c r="R57" i="29"/>
  <c r="R25" i="29"/>
  <c r="R33" i="29"/>
  <c r="R37" i="29"/>
  <c r="R47" i="29"/>
  <c r="R51" i="29"/>
  <c r="R55" i="29"/>
  <c r="R59" i="29"/>
  <c r="R82" i="29"/>
  <c r="R71" i="29"/>
  <c r="R75" i="29"/>
  <c r="R79" i="29"/>
  <c r="R67" i="29"/>
  <c r="R69" i="29"/>
  <c r="R73" i="29"/>
  <c r="R77" i="29"/>
  <c r="R81" i="29"/>
  <c r="R84" i="29"/>
  <c r="R86" i="29"/>
  <c r="R88" i="29"/>
  <c r="R90" i="29"/>
  <c r="R92" i="29"/>
  <c r="R94" i="29"/>
  <c r="R96" i="29"/>
  <c r="R98" i="29"/>
  <c r="R100" i="29"/>
  <c r="R102" i="29"/>
  <c r="R83" i="29"/>
  <c r="R85" i="29"/>
  <c r="R87" i="29"/>
  <c r="R89" i="29"/>
  <c r="R91" i="29"/>
  <c r="R93" i="29"/>
  <c r="R95" i="29"/>
  <c r="R97" i="29"/>
  <c r="R99" i="29"/>
  <c r="R101" i="29"/>
  <c r="R103" i="29"/>
  <c r="R105" i="29"/>
  <c r="R107" i="29"/>
  <c r="R104" i="29"/>
  <c r="R106" i="29"/>
  <c r="R62" i="29"/>
  <c r="R63" i="29"/>
  <c r="R64" i="29"/>
  <c r="R60" i="29"/>
  <c r="R65" i="29"/>
  <c r="R61" i="29"/>
  <c r="BB10" i="7"/>
  <c r="M54" i="4"/>
  <c r="M6" i="4"/>
  <c r="M9" i="4"/>
  <c r="M10" i="4"/>
  <c r="M11" i="4"/>
  <c r="M13" i="4"/>
  <c r="M3" i="4"/>
  <c r="T2" i="29" l="1"/>
  <c r="S15" i="29"/>
  <c r="S16" i="29"/>
  <c r="S18" i="29"/>
  <c r="S17" i="29"/>
  <c r="S20" i="29"/>
  <c r="S22" i="29"/>
  <c r="S24" i="29"/>
  <c r="S26" i="29"/>
  <c r="S28" i="29"/>
  <c r="S23" i="29"/>
  <c r="S27" i="29"/>
  <c r="S30" i="29"/>
  <c r="S32" i="29"/>
  <c r="S34" i="29"/>
  <c r="S36" i="29"/>
  <c r="S38" i="29"/>
  <c r="S40" i="29"/>
  <c r="S42" i="29"/>
  <c r="S44" i="29"/>
  <c r="S25" i="29"/>
  <c r="S33" i="29"/>
  <c r="S19" i="29"/>
  <c r="S21" i="29"/>
  <c r="S29" i="29"/>
  <c r="S31" i="29"/>
  <c r="S35" i="29"/>
  <c r="S39" i="29"/>
  <c r="S43" i="29"/>
  <c r="S46" i="29"/>
  <c r="S48" i="29"/>
  <c r="S50" i="29"/>
  <c r="S52" i="29"/>
  <c r="S56" i="29"/>
  <c r="S58" i="29"/>
  <c r="S66" i="29"/>
  <c r="S68" i="29"/>
  <c r="S70" i="29"/>
  <c r="S72" i="29"/>
  <c r="S74" i="29"/>
  <c r="S76" i="29"/>
  <c r="S78" i="29"/>
  <c r="S80" i="29"/>
  <c r="S41" i="29"/>
  <c r="S45" i="29"/>
  <c r="S49" i="29"/>
  <c r="S53" i="29"/>
  <c r="S57" i="29"/>
  <c r="S37" i="29"/>
  <c r="S51" i="29"/>
  <c r="S69" i="29"/>
  <c r="S73" i="29"/>
  <c r="S77" i="29"/>
  <c r="S81" i="29"/>
  <c r="S55" i="29"/>
  <c r="S59" i="29"/>
  <c r="S82" i="29"/>
  <c r="S71" i="29"/>
  <c r="S75" i="29"/>
  <c r="S79" i="29"/>
  <c r="S47" i="29"/>
  <c r="S67" i="29"/>
  <c r="S84" i="29"/>
  <c r="S86" i="29"/>
  <c r="S88" i="29"/>
  <c r="S90" i="29"/>
  <c r="S92" i="29"/>
  <c r="S94" i="29"/>
  <c r="S96" i="29"/>
  <c r="S98" i="29"/>
  <c r="S100" i="29"/>
  <c r="S83" i="29"/>
  <c r="S85" i="29"/>
  <c r="S87" i="29"/>
  <c r="S89" i="29"/>
  <c r="S91" i="29"/>
  <c r="S93" i="29"/>
  <c r="S95" i="29"/>
  <c r="S97" i="29"/>
  <c r="S99" i="29"/>
  <c r="S101" i="29"/>
  <c r="S104" i="29"/>
  <c r="S106" i="29"/>
  <c r="S102" i="29"/>
  <c r="S103" i="29"/>
  <c r="S105" i="29"/>
  <c r="S107" i="29"/>
  <c r="S61" i="29"/>
  <c r="S63" i="29"/>
  <c r="S65" i="29"/>
  <c r="S62" i="29"/>
  <c r="S64" i="29"/>
  <c r="S60" i="29"/>
  <c r="BC10" i="7"/>
  <c r="U2" i="29" l="1"/>
  <c r="T15" i="29"/>
  <c r="T16" i="29"/>
  <c r="T18" i="29"/>
  <c r="T17" i="29"/>
  <c r="T19" i="29"/>
  <c r="T21" i="29"/>
  <c r="T23" i="29"/>
  <c r="T25" i="29"/>
  <c r="T27" i="29"/>
  <c r="T29" i="29"/>
  <c r="T22" i="29"/>
  <c r="T26" i="29"/>
  <c r="T31" i="29"/>
  <c r="T33" i="29"/>
  <c r="T35" i="29"/>
  <c r="T37" i="29"/>
  <c r="T39" i="29"/>
  <c r="T41" i="29"/>
  <c r="T43" i="29"/>
  <c r="T20" i="29"/>
  <c r="T28" i="29"/>
  <c r="T30" i="29"/>
  <c r="T34" i="29"/>
  <c r="T38" i="29"/>
  <c r="T42" i="29"/>
  <c r="T45" i="29"/>
  <c r="T47" i="29"/>
  <c r="T49" i="29"/>
  <c r="T51" i="29"/>
  <c r="T53" i="29"/>
  <c r="T55" i="29"/>
  <c r="T57" i="29"/>
  <c r="T59" i="29"/>
  <c r="T67" i="29"/>
  <c r="T69" i="29"/>
  <c r="T71" i="29"/>
  <c r="T73" i="29"/>
  <c r="T75" i="29"/>
  <c r="T77" i="29"/>
  <c r="T79" i="29"/>
  <c r="T81" i="29"/>
  <c r="T40" i="29"/>
  <c r="T48" i="29"/>
  <c r="T52" i="29"/>
  <c r="T56" i="29"/>
  <c r="T24" i="29"/>
  <c r="T32" i="29"/>
  <c r="T36" i="29"/>
  <c r="T44" i="29"/>
  <c r="T46" i="29"/>
  <c r="T50" i="29"/>
  <c r="T58" i="29"/>
  <c r="T68" i="29"/>
  <c r="T70" i="29"/>
  <c r="T74" i="29"/>
  <c r="T78" i="29"/>
  <c r="T66" i="29"/>
  <c r="T82" i="29"/>
  <c r="T72" i="29"/>
  <c r="T76" i="29"/>
  <c r="T80" i="29"/>
  <c r="T83" i="29"/>
  <c r="T85" i="29"/>
  <c r="T87" i="29"/>
  <c r="T89" i="29"/>
  <c r="T91" i="29"/>
  <c r="T93" i="29"/>
  <c r="T95" i="29"/>
  <c r="T97" i="29"/>
  <c r="T99" i="29"/>
  <c r="T101" i="29"/>
  <c r="T84" i="29"/>
  <c r="T86" i="29"/>
  <c r="T88" i="29"/>
  <c r="T90" i="29"/>
  <c r="T92" i="29"/>
  <c r="T94" i="29"/>
  <c r="T96" i="29"/>
  <c r="T98" i="29"/>
  <c r="T100" i="29"/>
  <c r="T102" i="29"/>
  <c r="T104" i="29"/>
  <c r="T106" i="29"/>
  <c r="T103" i="29"/>
  <c r="T105" i="29"/>
  <c r="T107" i="29"/>
  <c r="T65" i="29"/>
  <c r="T63" i="29"/>
  <c r="T61" i="29"/>
  <c r="T62" i="29"/>
  <c r="T64" i="29"/>
  <c r="T60" i="29"/>
  <c r="BD10" i="7"/>
  <c r="BE10" i="7" s="1"/>
  <c r="BF10" i="7" s="1"/>
  <c r="BG10" i="7" s="1"/>
  <c r="BH10" i="7" s="1"/>
  <c r="BI10" i="7" s="1"/>
  <c r="BJ10" i="7" s="1"/>
  <c r="BK10" i="7" s="1"/>
  <c r="BL10" i="7" s="1"/>
  <c r="BM10" i="7" s="1"/>
  <c r="BN10" i="7" s="1"/>
  <c r="BO10" i="7" s="1"/>
  <c r="BP10" i="7" s="1"/>
  <c r="F47" i="18"/>
  <c r="F37" i="18"/>
  <c r="F26" i="18"/>
  <c r="F16" i="18"/>
  <c r="V2" i="29" l="1"/>
  <c r="U17" i="29"/>
  <c r="U19" i="29"/>
  <c r="U16" i="29"/>
  <c r="U18" i="29"/>
  <c r="U15" i="29"/>
  <c r="U21" i="29"/>
  <c r="U23" i="29"/>
  <c r="U25" i="29"/>
  <c r="U27" i="29"/>
  <c r="U29" i="29"/>
  <c r="U22" i="29"/>
  <c r="U26" i="29"/>
  <c r="U31" i="29"/>
  <c r="U33" i="29"/>
  <c r="U35" i="29"/>
  <c r="U37" i="29"/>
  <c r="U39" i="29"/>
  <c r="U41" i="29"/>
  <c r="U43" i="29"/>
  <c r="U24" i="29"/>
  <c r="U32" i="29"/>
  <c r="U36" i="29"/>
  <c r="U20" i="29"/>
  <c r="U28" i="29"/>
  <c r="U30" i="29"/>
  <c r="U34" i="29"/>
  <c r="U38" i="29"/>
  <c r="U42" i="29"/>
  <c r="U45" i="29"/>
  <c r="U47" i="29"/>
  <c r="U49" i="29"/>
  <c r="U51" i="29"/>
  <c r="U53" i="29"/>
  <c r="U55" i="29"/>
  <c r="U57" i="29"/>
  <c r="U59" i="29"/>
  <c r="U67" i="29"/>
  <c r="U69" i="29"/>
  <c r="U71" i="29"/>
  <c r="U73" i="29"/>
  <c r="U75" i="29"/>
  <c r="U77" i="29"/>
  <c r="U79" i="29"/>
  <c r="U81" i="29"/>
  <c r="U40" i="29"/>
  <c r="U48" i="29"/>
  <c r="U52" i="29"/>
  <c r="U56" i="29"/>
  <c r="U44" i="29"/>
  <c r="U50" i="29"/>
  <c r="U58" i="29"/>
  <c r="U68" i="29"/>
  <c r="U72" i="29"/>
  <c r="U76" i="29"/>
  <c r="U80" i="29"/>
  <c r="U70" i="29"/>
  <c r="U74" i="29"/>
  <c r="U78" i="29"/>
  <c r="U46" i="29"/>
  <c r="U66" i="29"/>
  <c r="U82" i="29"/>
  <c r="U83" i="29"/>
  <c r="U85" i="29"/>
  <c r="U87" i="29"/>
  <c r="U89" i="29"/>
  <c r="U91" i="29"/>
  <c r="U93" i="29"/>
  <c r="U95" i="29"/>
  <c r="U97" i="29"/>
  <c r="U99" i="29"/>
  <c r="U101" i="29"/>
  <c r="U84" i="29"/>
  <c r="U86" i="29"/>
  <c r="U88" i="29"/>
  <c r="U90" i="29"/>
  <c r="U92" i="29"/>
  <c r="U94" i="29"/>
  <c r="U96" i="29"/>
  <c r="U98" i="29"/>
  <c r="U100" i="29"/>
  <c r="U102" i="29"/>
  <c r="U103" i="29"/>
  <c r="U105" i="29"/>
  <c r="U107" i="29"/>
  <c r="U104" i="29"/>
  <c r="U106" i="29"/>
  <c r="U65" i="29"/>
  <c r="U63" i="29"/>
  <c r="U60" i="29"/>
  <c r="U61" i="29"/>
  <c r="U62" i="29"/>
  <c r="U64" i="29"/>
  <c r="G47" i="18"/>
  <c r="G49" i="18" s="1"/>
  <c r="G16" i="18"/>
  <c r="G18" i="18" s="1"/>
  <c r="W2" i="29" l="1"/>
  <c r="V15" i="29"/>
  <c r="V17" i="29"/>
  <c r="V16" i="29"/>
  <c r="V18" i="29"/>
  <c r="V20" i="29"/>
  <c r="V22" i="29"/>
  <c r="V24" i="29"/>
  <c r="V26" i="29"/>
  <c r="V28" i="29"/>
  <c r="V21" i="29"/>
  <c r="V25" i="29"/>
  <c r="V29" i="29"/>
  <c r="V30" i="29"/>
  <c r="V32" i="29"/>
  <c r="V34" i="29"/>
  <c r="V36" i="29"/>
  <c r="V38" i="29"/>
  <c r="V40" i="29"/>
  <c r="V42" i="29"/>
  <c r="V44" i="29"/>
  <c r="V27" i="29"/>
  <c r="V33" i="29"/>
  <c r="V37" i="29"/>
  <c r="V41" i="29"/>
  <c r="V46" i="29"/>
  <c r="V48" i="29"/>
  <c r="V50" i="29"/>
  <c r="V52" i="29"/>
  <c r="V56" i="29"/>
  <c r="V58" i="29"/>
  <c r="V66" i="29"/>
  <c r="V68" i="29"/>
  <c r="V70" i="29"/>
  <c r="V72" i="29"/>
  <c r="V74" i="29"/>
  <c r="V76" i="29"/>
  <c r="V78" i="29"/>
  <c r="V80" i="29"/>
  <c r="V19" i="29"/>
  <c r="V39" i="29"/>
  <c r="V47" i="29"/>
  <c r="V51" i="29"/>
  <c r="V55" i="29"/>
  <c r="V23" i="29"/>
  <c r="V31" i="29"/>
  <c r="V35" i="29"/>
  <c r="V43" i="29"/>
  <c r="V45" i="29"/>
  <c r="V49" i="29"/>
  <c r="V53" i="29"/>
  <c r="V57" i="29"/>
  <c r="V67" i="29"/>
  <c r="V82" i="29"/>
  <c r="V69" i="29"/>
  <c r="V73" i="29"/>
  <c r="V77" i="29"/>
  <c r="V81" i="29"/>
  <c r="V59" i="29"/>
  <c r="V71" i="29"/>
  <c r="V75" i="29"/>
  <c r="V79" i="29"/>
  <c r="V84" i="29"/>
  <c r="V86" i="29"/>
  <c r="V88" i="29"/>
  <c r="V90" i="29"/>
  <c r="V92" i="29"/>
  <c r="V94" i="29"/>
  <c r="V96" i="29"/>
  <c r="V98" i="29"/>
  <c r="V100" i="29"/>
  <c r="V102" i="29"/>
  <c r="V83" i="29"/>
  <c r="V85" i="29"/>
  <c r="V87" i="29"/>
  <c r="V89" i="29"/>
  <c r="V91" i="29"/>
  <c r="V93" i="29"/>
  <c r="V95" i="29"/>
  <c r="V97" i="29"/>
  <c r="V99" i="29"/>
  <c r="V101" i="29"/>
  <c r="V103" i="29"/>
  <c r="V105" i="29"/>
  <c r="V107" i="29"/>
  <c r="V104" i="29"/>
  <c r="V106" i="29"/>
  <c r="V62" i="29"/>
  <c r="V64" i="29"/>
  <c r="V65" i="29"/>
  <c r="V63" i="29"/>
  <c r="V60" i="29"/>
  <c r="V61" i="29"/>
  <c r="C9" i="14"/>
  <c r="M58" i="8"/>
  <c r="M58" i="4" s="1"/>
  <c r="M52" i="8"/>
  <c r="M52" i="4" s="1"/>
  <c r="M51" i="8"/>
  <c r="M51" i="4" s="1"/>
  <c r="M48" i="8"/>
  <c r="M48" i="4" s="1"/>
  <c r="M47" i="8"/>
  <c r="M47" i="4" s="1"/>
  <c r="M46" i="8"/>
  <c r="M46" i="4" s="1"/>
  <c r="M45" i="8"/>
  <c r="M45" i="4" s="1"/>
  <c r="M44" i="8"/>
  <c r="M44" i="4" s="1"/>
  <c r="M43" i="8"/>
  <c r="M43" i="4" s="1"/>
  <c r="M42" i="8"/>
  <c r="M42" i="4" s="1"/>
  <c r="M41" i="8"/>
  <c r="M41" i="4" s="1"/>
  <c r="M40" i="8"/>
  <c r="M40" i="4" s="1"/>
  <c r="M39" i="8"/>
  <c r="M39" i="4" s="1"/>
  <c r="M38" i="8"/>
  <c r="M38" i="4" s="1"/>
  <c r="M37" i="8"/>
  <c r="M37" i="4" s="1"/>
  <c r="M26" i="8"/>
  <c r="M26" i="4" s="1"/>
  <c r="M25" i="8"/>
  <c r="M25" i="4" s="1"/>
  <c r="M24" i="8"/>
  <c r="M24" i="4" s="1"/>
  <c r="M23" i="8"/>
  <c r="M23" i="4" s="1"/>
  <c r="M22" i="8"/>
  <c r="M22" i="4" s="1"/>
  <c r="M21" i="8"/>
  <c r="M21" i="4" s="1"/>
  <c r="M20" i="8"/>
  <c r="M20" i="4" s="1"/>
  <c r="M19" i="8"/>
  <c r="M19" i="4" s="1"/>
  <c r="M18" i="8"/>
  <c r="M18" i="4" s="1"/>
  <c r="M17" i="8"/>
  <c r="M17" i="4" s="1"/>
  <c r="M16" i="8"/>
  <c r="M16" i="4" s="1"/>
  <c r="M15" i="8"/>
  <c r="M15" i="4" s="1"/>
  <c r="X2" i="29" l="1"/>
  <c r="W16" i="29"/>
  <c r="W18" i="29"/>
  <c r="W15" i="29"/>
  <c r="W17" i="29"/>
  <c r="W19" i="29"/>
  <c r="W20" i="29"/>
  <c r="W22" i="29"/>
  <c r="W24" i="29"/>
  <c r="W26" i="29"/>
  <c r="W28" i="29"/>
  <c r="W21" i="29"/>
  <c r="W25" i="29"/>
  <c r="W29" i="29"/>
  <c r="W30" i="29"/>
  <c r="W32" i="29"/>
  <c r="W34" i="29"/>
  <c r="W36" i="29"/>
  <c r="W38" i="29"/>
  <c r="W40" i="29"/>
  <c r="W42" i="29"/>
  <c r="W44" i="29"/>
  <c r="W23" i="29"/>
  <c r="W31" i="29"/>
  <c r="W35" i="29"/>
  <c r="W27" i="29"/>
  <c r="W33" i="29"/>
  <c r="W37" i="29"/>
  <c r="W41" i="29"/>
  <c r="W46" i="29"/>
  <c r="W48" i="29"/>
  <c r="W50" i="29"/>
  <c r="W52" i="29"/>
  <c r="W56" i="29"/>
  <c r="W58" i="29"/>
  <c r="W66" i="29"/>
  <c r="W68" i="29"/>
  <c r="W70" i="29"/>
  <c r="W72" i="29"/>
  <c r="W74" i="29"/>
  <c r="W76" i="29"/>
  <c r="W78" i="29"/>
  <c r="W80" i="29"/>
  <c r="W39" i="29"/>
  <c r="W47" i="29"/>
  <c r="W51" i="29"/>
  <c r="W55" i="29"/>
  <c r="W43" i="29"/>
  <c r="W45" i="29"/>
  <c r="W49" i="29"/>
  <c r="W67" i="29"/>
  <c r="W71" i="29"/>
  <c r="W75" i="29"/>
  <c r="W79" i="29"/>
  <c r="W53" i="29"/>
  <c r="W82" i="29"/>
  <c r="W57" i="29"/>
  <c r="W69" i="29"/>
  <c r="W73" i="29"/>
  <c r="W77" i="29"/>
  <c r="W81" i="29"/>
  <c r="W59" i="29"/>
  <c r="W84" i="29"/>
  <c r="W86" i="29"/>
  <c r="W88" i="29"/>
  <c r="W90" i="29"/>
  <c r="W92" i="29"/>
  <c r="W94" i="29"/>
  <c r="W96" i="29"/>
  <c r="W98" i="29"/>
  <c r="W100" i="29"/>
  <c r="W83" i="29"/>
  <c r="W85" i="29"/>
  <c r="W87" i="29"/>
  <c r="W89" i="29"/>
  <c r="W91" i="29"/>
  <c r="W93" i="29"/>
  <c r="W95" i="29"/>
  <c r="W97" i="29"/>
  <c r="W99" i="29"/>
  <c r="W101" i="29"/>
  <c r="W104" i="29"/>
  <c r="W106" i="29"/>
  <c r="W103" i="29"/>
  <c r="W105" i="29"/>
  <c r="W107" i="29"/>
  <c r="W102" i="29"/>
  <c r="W62" i="29"/>
  <c r="W64" i="29"/>
  <c r="W60" i="29"/>
  <c r="W65" i="29"/>
  <c r="W61" i="29"/>
  <c r="W63" i="29"/>
  <c r="U107" i="4"/>
  <c r="U436" i="4" s="1"/>
  <c r="U106" i="4"/>
  <c r="U435" i="4" s="1"/>
  <c r="U105" i="4"/>
  <c r="U434" i="4" s="1"/>
  <c r="U104" i="4"/>
  <c r="U433" i="4" s="1"/>
  <c r="U103" i="4"/>
  <c r="U432" i="4" s="1"/>
  <c r="U102" i="4"/>
  <c r="U431" i="4" s="1"/>
  <c r="U101" i="4"/>
  <c r="U430" i="4" s="1"/>
  <c r="U100" i="4"/>
  <c r="U429" i="4" s="1"/>
  <c r="U99" i="4"/>
  <c r="U428" i="4" s="1"/>
  <c r="U98" i="4"/>
  <c r="U427" i="4" s="1"/>
  <c r="U97" i="4"/>
  <c r="U426" i="4" s="1"/>
  <c r="U96" i="4"/>
  <c r="U425" i="4" s="1"/>
  <c r="U95" i="4"/>
  <c r="U424" i="4" s="1"/>
  <c r="U94" i="4"/>
  <c r="U423" i="4" s="1"/>
  <c r="U93" i="4"/>
  <c r="U422" i="4" s="1"/>
  <c r="U92" i="4"/>
  <c r="U421" i="4" s="1"/>
  <c r="U91" i="4"/>
  <c r="U420" i="4" s="1"/>
  <c r="U90" i="4"/>
  <c r="U419" i="4" s="1"/>
  <c r="U89" i="4"/>
  <c r="U418" i="4" s="1"/>
  <c r="U88" i="4"/>
  <c r="U417" i="4" s="1"/>
  <c r="U87" i="4"/>
  <c r="U416" i="4" s="1"/>
  <c r="U86" i="4"/>
  <c r="U415" i="4" s="1"/>
  <c r="U85" i="4"/>
  <c r="U414" i="4" s="1"/>
  <c r="U84" i="4"/>
  <c r="U413" i="4" s="1"/>
  <c r="U83" i="4"/>
  <c r="U412" i="4" s="1"/>
  <c r="U82" i="4"/>
  <c r="U411" i="4" s="1"/>
  <c r="U81" i="4"/>
  <c r="U410" i="4" s="1"/>
  <c r="U80" i="4"/>
  <c r="U409" i="4" s="1"/>
  <c r="U79" i="4"/>
  <c r="U408" i="4" s="1"/>
  <c r="U78" i="4"/>
  <c r="U407" i="4" s="1"/>
  <c r="U77" i="4"/>
  <c r="U406" i="4" s="1"/>
  <c r="U76" i="4"/>
  <c r="U405" i="4" s="1"/>
  <c r="U75" i="4"/>
  <c r="U404" i="4" s="1"/>
  <c r="U74" i="4"/>
  <c r="U403" i="4" s="1"/>
  <c r="U73" i="4"/>
  <c r="U402" i="4" s="1"/>
  <c r="U72" i="4"/>
  <c r="U401" i="4" s="1"/>
  <c r="U71" i="4"/>
  <c r="U400" i="4" s="1"/>
  <c r="U70" i="4"/>
  <c r="U399" i="4" s="1"/>
  <c r="U69" i="4"/>
  <c r="U398" i="4" s="1"/>
  <c r="U68" i="4"/>
  <c r="U397" i="4" s="1"/>
  <c r="U67" i="4"/>
  <c r="U396" i="4" s="1"/>
  <c r="U66" i="4"/>
  <c r="U395" i="4" s="1"/>
  <c r="U65" i="4"/>
  <c r="U394" i="4" s="1"/>
  <c r="U64" i="4"/>
  <c r="U393" i="4" s="1"/>
  <c r="U63" i="4"/>
  <c r="U392" i="4" s="1"/>
  <c r="U62" i="4"/>
  <c r="U391" i="4" s="1"/>
  <c r="U61" i="4"/>
  <c r="U390" i="4" s="1"/>
  <c r="U60" i="4"/>
  <c r="U389" i="4" s="1"/>
  <c r="Y2" i="29" l="1"/>
  <c r="X15" i="29"/>
  <c r="X16" i="29"/>
  <c r="X18" i="29"/>
  <c r="X17" i="29"/>
  <c r="X19" i="29"/>
  <c r="X21" i="29"/>
  <c r="X23" i="29"/>
  <c r="X25" i="29"/>
  <c r="X27" i="29"/>
  <c r="X29" i="29"/>
  <c r="X20" i="29"/>
  <c r="X24" i="29"/>
  <c r="X28" i="29"/>
  <c r="X31" i="29"/>
  <c r="X33" i="29"/>
  <c r="X35" i="29"/>
  <c r="X37" i="29"/>
  <c r="X39" i="29"/>
  <c r="X41" i="29"/>
  <c r="X43" i="29"/>
  <c r="X26" i="29"/>
  <c r="X32" i="29"/>
  <c r="X36" i="29"/>
  <c r="X40" i="29"/>
  <c r="X44" i="29"/>
  <c r="X45" i="29"/>
  <c r="X47" i="29"/>
  <c r="X49" i="29"/>
  <c r="X51" i="29"/>
  <c r="X53" i="29"/>
  <c r="X55" i="29"/>
  <c r="X57" i="29"/>
  <c r="X59" i="29"/>
  <c r="X67" i="29"/>
  <c r="X69" i="29"/>
  <c r="X71" i="29"/>
  <c r="X73" i="29"/>
  <c r="X75" i="29"/>
  <c r="X77" i="29"/>
  <c r="X79" i="29"/>
  <c r="X81" i="29"/>
  <c r="X38" i="29"/>
  <c r="X46" i="29"/>
  <c r="X50" i="29"/>
  <c r="X58" i="29"/>
  <c r="X22" i="29"/>
  <c r="X30" i="29"/>
  <c r="X34" i="29"/>
  <c r="X42" i="29"/>
  <c r="X48" i="29"/>
  <c r="X52" i="29"/>
  <c r="X56" i="29"/>
  <c r="X66" i="29"/>
  <c r="X68" i="29"/>
  <c r="X72" i="29"/>
  <c r="X76" i="29"/>
  <c r="X80" i="29"/>
  <c r="X82" i="29"/>
  <c r="X70" i="29"/>
  <c r="X74" i="29"/>
  <c r="X78" i="29"/>
  <c r="X83" i="29"/>
  <c r="X85" i="29"/>
  <c r="X87" i="29"/>
  <c r="X89" i="29"/>
  <c r="X91" i="29"/>
  <c r="X93" i="29"/>
  <c r="X95" i="29"/>
  <c r="X97" i="29"/>
  <c r="X99" i="29"/>
  <c r="X101" i="29"/>
  <c r="X84" i="29"/>
  <c r="X86" i="29"/>
  <c r="X88" i="29"/>
  <c r="X90" i="29"/>
  <c r="X92" i="29"/>
  <c r="X94" i="29"/>
  <c r="X96" i="29"/>
  <c r="X98" i="29"/>
  <c r="X100" i="29"/>
  <c r="X102" i="29"/>
  <c r="X104" i="29"/>
  <c r="X106" i="29"/>
  <c r="X103" i="29"/>
  <c r="X105" i="29"/>
  <c r="X107" i="29"/>
  <c r="X62" i="29"/>
  <c r="X64" i="29"/>
  <c r="X60" i="29"/>
  <c r="X63" i="29"/>
  <c r="X65" i="29"/>
  <c r="X61" i="29"/>
  <c r="L65" i="4"/>
  <c r="L64" i="4"/>
  <c r="L63" i="4"/>
  <c r="L62" i="4"/>
  <c r="L61" i="4"/>
  <c r="AG1" i="4"/>
  <c r="N1" i="7"/>
  <c r="AF1" i="4" s="1"/>
  <c r="M1" i="7"/>
  <c r="AE1" i="4" s="1"/>
  <c r="L1" i="7"/>
  <c r="AD1" i="4" s="1"/>
  <c r="K1" i="7"/>
  <c r="AC1" i="4" s="1"/>
  <c r="J1" i="7"/>
  <c r="AB1" i="4" s="1"/>
  <c r="I1" i="7"/>
  <c r="AA1" i="4" s="1"/>
  <c r="H1" i="7"/>
  <c r="Z1" i="4" s="1"/>
  <c r="G1" i="7"/>
  <c r="Y1" i="4" s="1"/>
  <c r="F1" i="7"/>
  <c r="X1" i="4" s="1"/>
  <c r="E1" i="7"/>
  <c r="W1" i="4" s="1"/>
  <c r="D1" i="7"/>
  <c r="V1" i="4" s="1"/>
  <c r="C1" i="7"/>
  <c r="U1" i="4" s="1"/>
  <c r="Z2" i="29" l="1"/>
  <c r="Y17" i="29"/>
  <c r="Y19" i="29"/>
  <c r="Y15" i="29"/>
  <c r="Y16" i="29"/>
  <c r="Y18" i="29"/>
  <c r="Y21" i="29"/>
  <c r="Y23" i="29"/>
  <c r="Y25" i="29"/>
  <c r="Y27" i="29"/>
  <c r="Y29" i="29"/>
  <c r="Y20" i="29"/>
  <c r="Y24" i="29"/>
  <c r="Y28" i="29"/>
  <c r="Y31" i="29"/>
  <c r="Y33" i="29"/>
  <c r="Y35" i="29"/>
  <c r="Y37" i="29"/>
  <c r="Y39" i="29"/>
  <c r="Y41" i="29"/>
  <c r="Y43" i="29"/>
  <c r="Y22" i="29"/>
  <c r="Y30" i="29"/>
  <c r="Y34" i="29"/>
  <c r="Y26" i="29"/>
  <c r="Y32" i="29"/>
  <c r="Y36" i="29"/>
  <c r="Y40" i="29"/>
  <c r="Y44" i="29"/>
  <c r="Y45" i="29"/>
  <c r="Y47" i="29"/>
  <c r="Y49" i="29"/>
  <c r="Y51" i="29"/>
  <c r="Y53" i="29"/>
  <c r="Y55" i="29"/>
  <c r="Y57" i="29"/>
  <c r="Y59" i="29"/>
  <c r="Y67" i="29"/>
  <c r="Y69" i="29"/>
  <c r="Y71" i="29"/>
  <c r="Y73" i="29"/>
  <c r="Y75" i="29"/>
  <c r="Y77" i="29"/>
  <c r="Y79" i="29"/>
  <c r="Y81" i="29"/>
  <c r="Y38" i="29"/>
  <c r="Y46" i="29"/>
  <c r="Y50" i="29"/>
  <c r="Y42" i="29"/>
  <c r="Y48" i="29"/>
  <c r="Y66" i="29"/>
  <c r="Y70" i="29"/>
  <c r="Y74" i="29"/>
  <c r="Y78" i="29"/>
  <c r="Y52" i="29"/>
  <c r="Y58" i="29"/>
  <c r="Y56" i="29"/>
  <c r="Y68" i="29"/>
  <c r="Y72" i="29"/>
  <c r="Y76" i="29"/>
  <c r="Y80" i="29"/>
  <c r="Y83" i="29"/>
  <c r="Y85" i="29"/>
  <c r="Y87" i="29"/>
  <c r="Y89" i="29"/>
  <c r="Y91" i="29"/>
  <c r="Y93" i="29"/>
  <c r="Y95" i="29"/>
  <c r="Y97" i="29"/>
  <c r="Y99" i="29"/>
  <c r="Y101" i="29"/>
  <c r="Y82" i="29"/>
  <c r="Y84" i="29"/>
  <c r="Y86" i="29"/>
  <c r="Y88" i="29"/>
  <c r="Y90" i="29"/>
  <c r="Y92" i="29"/>
  <c r="Y94" i="29"/>
  <c r="Y96" i="29"/>
  <c r="Y98" i="29"/>
  <c r="Y100" i="29"/>
  <c r="Y102" i="29"/>
  <c r="Y103" i="29"/>
  <c r="Y105" i="29"/>
  <c r="Y107" i="29"/>
  <c r="Y104" i="29"/>
  <c r="Y106" i="29"/>
  <c r="Y62" i="29"/>
  <c r="Y65" i="29"/>
  <c r="Y63" i="29"/>
  <c r="Y64" i="29"/>
  <c r="Y60" i="29"/>
  <c r="Y61" i="29"/>
  <c r="P1" i="7"/>
  <c r="AH1" i="4" s="1"/>
  <c r="K59" i="8"/>
  <c r="L59" i="8" s="1"/>
  <c r="K58" i="8"/>
  <c r="K57" i="8"/>
  <c r="L57" i="8" s="1"/>
  <c r="K56" i="8"/>
  <c r="L56" i="8" s="1"/>
  <c r="K55" i="8"/>
  <c r="L55" i="8" s="1"/>
  <c r="K53" i="8"/>
  <c r="L53" i="8" s="1"/>
  <c r="K52" i="8"/>
  <c r="K51" i="8"/>
  <c r="K50" i="8"/>
  <c r="L50" i="8" s="1"/>
  <c r="K49" i="8"/>
  <c r="L49" i="8" s="1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L36" i="8" s="1"/>
  <c r="K35" i="8"/>
  <c r="L35" i="8" s="1"/>
  <c r="K34" i="8"/>
  <c r="L34" i="8" s="1"/>
  <c r="K33" i="8"/>
  <c r="L33" i="8" s="1"/>
  <c r="K32" i="8"/>
  <c r="L32" i="8" s="1"/>
  <c r="K31" i="8"/>
  <c r="L31" i="8" s="1"/>
  <c r="K30" i="8"/>
  <c r="L30" i="8" s="1"/>
  <c r="K29" i="8"/>
  <c r="L29" i="8" s="1"/>
  <c r="K28" i="8"/>
  <c r="L28" i="8" s="1"/>
  <c r="K27" i="8"/>
  <c r="L27" i="8" s="1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L14" i="8" s="1"/>
  <c r="K12" i="8"/>
  <c r="L12" i="8" s="1"/>
  <c r="K8" i="8"/>
  <c r="L8" i="8" s="1"/>
  <c r="K7" i="8"/>
  <c r="L7" i="8" s="1"/>
  <c r="K5" i="8"/>
  <c r="L5" i="8" s="1"/>
  <c r="K4" i="8"/>
  <c r="L4" i="8" s="1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AA2" i="29" l="1"/>
  <c r="Z17" i="29"/>
  <c r="Z15" i="29"/>
  <c r="Z16" i="29"/>
  <c r="Z18" i="29"/>
  <c r="Z20" i="29"/>
  <c r="Z22" i="29"/>
  <c r="Z24" i="29"/>
  <c r="Z26" i="29"/>
  <c r="Z28" i="29"/>
  <c r="Z19" i="29"/>
  <c r="Z23" i="29"/>
  <c r="Z27" i="29"/>
  <c r="Z30" i="29"/>
  <c r="Z32" i="29"/>
  <c r="Z34" i="29"/>
  <c r="Z36" i="29"/>
  <c r="Z38" i="29"/>
  <c r="Z40" i="29"/>
  <c r="Z42" i="29"/>
  <c r="Z44" i="29"/>
  <c r="Z25" i="29"/>
  <c r="Z31" i="29"/>
  <c r="Z35" i="29"/>
  <c r="Z39" i="29"/>
  <c r="Z43" i="29"/>
  <c r="Z46" i="29"/>
  <c r="Z48" i="29"/>
  <c r="Z50" i="29"/>
  <c r="Z52" i="29"/>
  <c r="Z56" i="29"/>
  <c r="Z58" i="29"/>
  <c r="Z66" i="29"/>
  <c r="Z68" i="29"/>
  <c r="Z70" i="29"/>
  <c r="Z72" i="29"/>
  <c r="Z74" i="29"/>
  <c r="Z76" i="29"/>
  <c r="Z78" i="29"/>
  <c r="Z80" i="29"/>
  <c r="Z37" i="29"/>
  <c r="Z45" i="29"/>
  <c r="Z49" i="29"/>
  <c r="Z53" i="29"/>
  <c r="Z57" i="29"/>
  <c r="Z21" i="29"/>
  <c r="Z29" i="29"/>
  <c r="Z33" i="29"/>
  <c r="Z41" i="29"/>
  <c r="Z47" i="29"/>
  <c r="Z51" i="29"/>
  <c r="Z55" i="29"/>
  <c r="Z59" i="29"/>
  <c r="Z67" i="29"/>
  <c r="Z71" i="29"/>
  <c r="Z75" i="29"/>
  <c r="Z79" i="29"/>
  <c r="Z69" i="29"/>
  <c r="Z73" i="29"/>
  <c r="Z77" i="29"/>
  <c r="Z81" i="29"/>
  <c r="Z84" i="29"/>
  <c r="Z86" i="29"/>
  <c r="Z88" i="29"/>
  <c r="Z90" i="29"/>
  <c r="Z92" i="29"/>
  <c r="Z94" i="29"/>
  <c r="Z96" i="29"/>
  <c r="Z98" i="29"/>
  <c r="Z100" i="29"/>
  <c r="Z102" i="29"/>
  <c r="Z83" i="29"/>
  <c r="Z85" i="29"/>
  <c r="Z87" i="29"/>
  <c r="Z89" i="29"/>
  <c r="Z91" i="29"/>
  <c r="Z93" i="29"/>
  <c r="Z95" i="29"/>
  <c r="Z97" i="29"/>
  <c r="Z99" i="29"/>
  <c r="Z101" i="29"/>
  <c r="Z82" i="29"/>
  <c r="Z103" i="29"/>
  <c r="Z105" i="29"/>
  <c r="Z107" i="29"/>
  <c r="Z104" i="29"/>
  <c r="Z106" i="29"/>
  <c r="Z63" i="29"/>
  <c r="Z60" i="29"/>
  <c r="Z61" i="29"/>
  <c r="Z62" i="29"/>
  <c r="Z65" i="29"/>
  <c r="Z64" i="29"/>
  <c r="M57" i="8"/>
  <c r="M57" i="4" s="1"/>
  <c r="M4" i="8"/>
  <c r="M4" i="4" s="1"/>
  <c r="M12" i="8"/>
  <c r="M12" i="4" s="1"/>
  <c r="M29" i="8"/>
  <c r="M29" i="4" s="1"/>
  <c r="M33" i="8"/>
  <c r="M33" i="4" s="1"/>
  <c r="M49" i="8"/>
  <c r="M49" i="4" s="1"/>
  <c r="M53" i="8"/>
  <c r="M53" i="4" s="1"/>
  <c r="M55" i="8"/>
  <c r="M55" i="4" s="1"/>
  <c r="M7" i="8"/>
  <c r="M7" i="4" s="1"/>
  <c r="M27" i="8"/>
  <c r="M27" i="4" s="1"/>
  <c r="M31" i="8"/>
  <c r="M31" i="4" s="1"/>
  <c r="M35" i="8"/>
  <c r="M35" i="4" s="1"/>
  <c r="M56" i="8"/>
  <c r="M56" i="4" s="1"/>
  <c r="M8" i="8"/>
  <c r="M8" i="4" s="1"/>
  <c r="M28" i="8"/>
  <c r="M28" i="4" s="1"/>
  <c r="M32" i="8"/>
  <c r="M32" i="4" s="1"/>
  <c r="M36" i="8"/>
  <c r="M36" i="4" s="1"/>
  <c r="M59" i="8"/>
  <c r="M59" i="4" s="1"/>
  <c r="M5" i="8"/>
  <c r="M5" i="4" s="1"/>
  <c r="M14" i="8"/>
  <c r="M14" i="4" s="1"/>
  <c r="M30" i="8"/>
  <c r="M30" i="4" s="1"/>
  <c r="M34" i="8"/>
  <c r="M34" i="4" s="1"/>
  <c r="M50" i="8"/>
  <c r="M50" i="4" s="1"/>
  <c r="Q1" i="7"/>
  <c r="AB2" i="29" l="1"/>
  <c r="AA15" i="29"/>
  <c r="AA16" i="29"/>
  <c r="AA18" i="29"/>
  <c r="AA17" i="29"/>
  <c r="AA20" i="29"/>
  <c r="AA22" i="29"/>
  <c r="AA24" i="29"/>
  <c r="AA26" i="29"/>
  <c r="AA28" i="29"/>
  <c r="AA19" i="29"/>
  <c r="AA23" i="29"/>
  <c r="AA27" i="29"/>
  <c r="AA30" i="29"/>
  <c r="AA32" i="29"/>
  <c r="AA34" i="29"/>
  <c r="AA36" i="29"/>
  <c r="AA38" i="29"/>
  <c r="AA40" i="29"/>
  <c r="AA42" i="29"/>
  <c r="AA44" i="29"/>
  <c r="AA21" i="29"/>
  <c r="AA29" i="29"/>
  <c r="AA33" i="29"/>
  <c r="AA25" i="29"/>
  <c r="AA31" i="29"/>
  <c r="AA35" i="29"/>
  <c r="AA39" i="29"/>
  <c r="AA43" i="29"/>
  <c r="AA46" i="29"/>
  <c r="AA48" i="29"/>
  <c r="AA50" i="29"/>
  <c r="AA52" i="29"/>
  <c r="AA56" i="29"/>
  <c r="AA58" i="29"/>
  <c r="AA66" i="29"/>
  <c r="AA68" i="29"/>
  <c r="AA70" i="29"/>
  <c r="AA72" i="29"/>
  <c r="AA74" i="29"/>
  <c r="AA76" i="29"/>
  <c r="AA78" i="29"/>
  <c r="AA80" i="29"/>
  <c r="AA37" i="29"/>
  <c r="AA45" i="29"/>
  <c r="AA49" i="29"/>
  <c r="AA53" i="29"/>
  <c r="AA57" i="29"/>
  <c r="AA41" i="29"/>
  <c r="AA47" i="29"/>
  <c r="AA59" i="29"/>
  <c r="AA69" i="29"/>
  <c r="AA73" i="29"/>
  <c r="AA77" i="29"/>
  <c r="AA81" i="29"/>
  <c r="AA51" i="29"/>
  <c r="AA82" i="29"/>
  <c r="AA55" i="29"/>
  <c r="AA67" i="29"/>
  <c r="AA71" i="29"/>
  <c r="AA75" i="29"/>
  <c r="AA79" i="29"/>
  <c r="AA84" i="29"/>
  <c r="AA86" i="29"/>
  <c r="AA88" i="29"/>
  <c r="AA90" i="29"/>
  <c r="AA92" i="29"/>
  <c r="AA94" i="29"/>
  <c r="AA96" i="29"/>
  <c r="AA98" i="29"/>
  <c r="AA100" i="29"/>
  <c r="AA83" i="29"/>
  <c r="AA85" i="29"/>
  <c r="AA87" i="29"/>
  <c r="AA89" i="29"/>
  <c r="AA91" i="29"/>
  <c r="AA93" i="29"/>
  <c r="AA95" i="29"/>
  <c r="AA97" i="29"/>
  <c r="AA99" i="29"/>
  <c r="AA101" i="29"/>
  <c r="AA102" i="29"/>
  <c r="AA104" i="29"/>
  <c r="AA106" i="29"/>
  <c r="AA103" i="29"/>
  <c r="AA105" i="29"/>
  <c r="AA107" i="29"/>
  <c r="AA62" i="29"/>
  <c r="AA64" i="29"/>
  <c r="AA60" i="29"/>
  <c r="AA65" i="29"/>
  <c r="AA63" i="29"/>
  <c r="AA61" i="29"/>
  <c r="R1" i="7"/>
  <c r="AI1" i="4"/>
  <c r="AC2" i="29" l="1"/>
  <c r="AB15" i="29"/>
  <c r="AB16" i="29"/>
  <c r="AB18" i="29"/>
  <c r="AB17" i="29"/>
  <c r="AB19" i="29"/>
  <c r="AB21" i="29"/>
  <c r="AB23" i="29"/>
  <c r="AB25" i="29"/>
  <c r="AB27" i="29"/>
  <c r="AB29" i="29"/>
  <c r="AB22" i="29"/>
  <c r="AB26" i="29"/>
  <c r="AB31" i="29"/>
  <c r="AB33" i="29"/>
  <c r="AB35" i="29"/>
  <c r="AB37" i="29"/>
  <c r="AB39" i="29"/>
  <c r="AB41" i="29"/>
  <c r="AB43" i="29"/>
  <c r="AB24" i="29"/>
  <c r="AB30" i="29"/>
  <c r="AB34" i="29"/>
  <c r="AB38" i="29"/>
  <c r="AB42" i="29"/>
  <c r="AB45" i="29"/>
  <c r="AB47" i="29"/>
  <c r="AB49" i="29"/>
  <c r="AB51" i="29"/>
  <c r="AB53" i="29"/>
  <c r="AB55" i="29"/>
  <c r="AB57" i="29"/>
  <c r="AB59" i="29"/>
  <c r="AB67" i="29"/>
  <c r="AB69" i="29"/>
  <c r="AB71" i="29"/>
  <c r="AB73" i="29"/>
  <c r="AB75" i="29"/>
  <c r="AB77" i="29"/>
  <c r="AB79" i="29"/>
  <c r="AB81" i="29"/>
  <c r="AB44" i="29"/>
  <c r="AB48" i="29"/>
  <c r="AB52" i="29"/>
  <c r="AB56" i="29"/>
  <c r="AB20" i="29"/>
  <c r="AB28" i="29"/>
  <c r="AB32" i="29"/>
  <c r="AB40" i="29"/>
  <c r="AB46" i="29"/>
  <c r="AB50" i="29"/>
  <c r="AB58" i="29"/>
  <c r="AB36" i="29"/>
  <c r="AB66" i="29"/>
  <c r="AB70" i="29"/>
  <c r="AB74" i="29"/>
  <c r="AB78" i="29"/>
  <c r="AB82" i="29"/>
  <c r="AB68" i="29"/>
  <c r="AB72" i="29"/>
  <c r="AB76" i="29"/>
  <c r="AB80" i="29"/>
  <c r="AB83" i="29"/>
  <c r="AB85" i="29"/>
  <c r="AB87" i="29"/>
  <c r="AB89" i="29"/>
  <c r="AB91" i="29"/>
  <c r="AB93" i="29"/>
  <c r="AB95" i="29"/>
  <c r="AB97" i="29"/>
  <c r="AB99" i="29"/>
  <c r="AB101" i="29"/>
  <c r="AB84" i="29"/>
  <c r="AB86" i="29"/>
  <c r="AB88" i="29"/>
  <c r="AB90" i="29"/>
  <c r="AB92" i="29"/>
  <c r="AB94" i="29"/>
  <c r="AB96" i="29"/>
  <c r="AB98" i="29"/>
  <c r="AB100" i="29"/>
  <c r="AB102" i="29"/>
  <c r="AB104" i="29"/>
  <c r="AB106" i="29"/>
  <c r="AB103" i="29"/>
  <c r="AB105" i="29"/>
  <c r="AB107" i="29"/>
  <c r="AB65" i="29"/>
  <c r="AB61" i="29"/>
  <c r="AB62" i="29"/>
  <c r="AB64" i="29"/>
  <c r="AB60" i="29"/>
  <c r="AB63" i="29"/>
  <c r="S1" i="7"/>
  <c r="AJ1" i="4"/>
  <c r="AD2" i="29" l="1"/>
  <c r="AC17" i="29"/>
  <c r="AC19" i="29"/>
  <c r="AC15" i="29"/>
  <c r="AC16" i="29"/>
  <c r="AC18" i="29"/>
  <c r="AC21" i="29"/>
  <c r="AC23" i="29"/>
  <c r="AC25" i="29"/>
  <c r="AC27" i="29"/>
  <c r="AC29" i="29"/>
  <c r="AC22" i="29"/>
  <c r="AC26" i="29"/>
  <c r="AC31" i="29"/>
  <c r="AC33" i="29"/>
  <c r="AC35" i="29"/>
  <c r="AC37" i="29"/>
  <c r="AC39" i="29"/>
  <c r="AC41" i="29"/>
  <c r="AC43" i="29"/>
  <c r="AC20" i="29"/>
  <c r="AC28" i="29"/>
  <c r="AC32" i="29"/>
  <c r="AC36" i="29"/>
  <c r="AC24" i="29"/>
  <c r="AC30" i="29"/>
  <c r="AC34" i="29"/>
  <c r="AC38" i="29"/>
  <c r="AC42" i="29"/>
  <c r="AC45" i="29"/>
  <c r="AC47" i="29"/>
  <c r="AC49" i="29"/>
  <c r="AC51" i="29"/>
  <c r="AC53" i="29"/>
  <c r="AC55" i="29"/>
  <c r="AC57" i="29"/>
  <c r="AC59" i="29"/>
  <c r="AC67" i="29"/>
  <c r="AC69" i="29"/>
  <c r="AC71" i="29"/>
  <c r="AC73" i="29"/>
  <c r="AC75" i="29"/>
  <c r="AC77" i="29"/>
  <c r="AC79" i="29"/>
  <c r="AC81" i="29"/>
  <c r="AC44" i="29"/>
  <c r="AC48" i="29"/>
  <c r="AC52" i="29"/>
  <c r="AC56" i="29"/>
  <c r="AC40" i="29"/>
  <c r="AC46" i="29"/>
  <c r="AC68" i="29"/>
  <c r="AC72" i="29"/>
  <c r="AC76" i="29"/>
  <c r="AC80" i="29"/>
  <c r="AC50" i="29"/>
  <c r="AC58" i="29"/>
  <c r="AC66" i="29"/>
  <c r="AC70" i="29"/>
  <c r="AC74" i="29"/>
  <c r="AC78" i="29"/>
  <c r="AC82" i="29"/>
  <c r="AC83" i="29"/>
  <c r="AC85" i="29"/>
  <c r="AC87" i="29"/>
  <c r="AC89" i="29"/>
  <c r="AC91" i="29"/>
  <c r="AC93" i="29"/>
  <c r="AC95" i="29"/>
  <c r="AC97" i="29"/>
  <c r="AC99" i="29"/>
  <c r="AC101" i="29"/>
  <c r="AC84" i="29"/>
  <c r="AC86" i="29"/>
  <c r="AC88" i="29"/>
  <c r="AC90" i="29"/>
  <c r="AC92" i="29"/>
  <c r="AC94" i="29"/>
  <c r="AC96" i="29"/>
  <c r="AC98" i="29"/>
  <c r="AC100" i="29"/>
  <c r="AC102" i="29"/>
  <c r="AC103" i="29"/>
  <c r="AC105" i="29"/>
  <c r="AC107" i="29"/>
  <c r="AC104" i="29"/>
  <c r="AC106" i="29"/>
  <c r="AC62" i="29"/>
  <c r="AC63" i="29"/>
  <c r="AC64" i="29"/>
  <c r="AC60" i="29"/>
  <c r="AC61" i="29"/>
  <c r="AC65" i="29"/>
  <c r="T1" i="7"/>
  <c r="AK1" i="4"/>
  <c r="AE2" i="29" l="1"/>
  <c r="AD17" i="29"/>
  <c r="AD15" i="29"/>
  <c r="AD16" i="29"/>
  <c r="AD18" i="29"/>
  <c r="AD20" i="29"/>
  <c r="AD22" i="29"/>
  <c r="AD24" i="29"/>
  <c r="AD26" i="29"/>
  <c r="AD28" i="29"/>
  <c r="AD21" i="29"/>
  <c r="AD25" i="29"/>
  <c r="AD29" i="29"/>
  <c r="AD30" i="29"/>
  <c r="AD32" i="29"/>
  <c r="AD34" i="29"/>
  <c r="AD36" i="29"/>
  <c r="AD38" i="29"/>
  <c r="AD40" i="29"/>
  <c r="AD42" i="29"/>
  <c r="AD44" i="29"/>
  <c r="AD19" i="29"/>
  <c r="AD23" i="29"/>
  <c r="AD33" i="29"/>
  <c r="AD37" i="29"/>
  <c r="AD41" i="29"/>
  <c r="AD46" i="29"/>
  <c r="AD48" i="29"/>
  <c r="AD50" i="29"/>
  <c r="AD52" i="29"/>
  <c r="AD56" i="29"/>
  <c r="AD58" i="29"/>
  <c r="AD66" i="29"/>
  <c r="AD68" i="29"/>
  <c r="AD70" i="29"/>
  <c r="AD72" i="29"/>
  <c r="AD74" i="29"/>
  <c r="AD76" i="29"/>
  <c r="AD78" i="29"/>
  <c r="AD80" i="29"/>
  <c r="AD43" i="29"/>
  <c r="AD47" i="29"/>
  <c r="AD51" i="29"/>
  <c r="AD55" i="29"/>
  <c r="AD27" i="29"/>
  <c r="AD31" i="29"/>
  <c r="AD39" i="29"/>
  <c r="AD45" i="29"/>
  <c r="AD49" i="29"/>
  <c r="AD53" i="29"/>
  <c r="AD57" i="29"/>
  <c r="AD67" i="29"/>
  <c r="AD35" i="29"/>
  <c r="AD59" i="29"/>
  <c r="AD69" i="29"/>
  <c r="AD73" i="29"/>
  <c r="AD77" i="29"/>
  <c r="AD81" i="29"/>
  <c r="AD71" i="29"/>
  <c r="AD75" i="29"/>
  <c r="AD79" i="29"/>
  <c r="AD84" i="29"/>
  <c r="AD86" i="29"/>
  <c r="AD88" i="29"/>
  <c r="AD90" i="29"/>
  <c r="AD92" i="29"/>
  <c r="AD94" i="29"/>
  <c r="AD96" i="29"/>
  <c r="AD98" i="29"/>
  <c r="AD100" i="29"/>
  <c r="AD102" i="29"/>
  <c r="AD82" i="29"/>
  <c r="AD83" i="29"/>
  <c r="AD85" i="29"/>
  <c r="AD87" i="29"/>
  <c r="AD89" i="29"/>
  <c r="AD91" i="29"/>
  <c r="AD93" i="29"/>
  <c r="AD95" i="29"/>
  <c r="AD97" i="29"/>
  <c r="AD99" i="29"/>
  <c r="AD101" i="29"/>
  <c r="AD103" i="29"/>
  <c r="AD105" i="29"/>
  <c r="AD107" i="29"/>
  <c r="AD104" i="29"/>
  <c r="AD106" i="29"/>
  <c r="AD62" i="29"/>
  <c r="AD63" i="29"/>
  <c r="AD64" i="29"/>
  <c r="AD60" i="29"/>
  <c r="AD61" i="29"/>
  <c r="AD65" i="29"/>
  <c r="U1" i="7"/>
  <c r="AL1" i="4"/>
  <c r="AF2" i="29" l="1"/>
  <c r="AE16" i="29"/>
  <c r="AE18" i="29"/>
  <c r="AE17" i="29"/>
  <c r="AE15" i="29"/>
  <c r="AE19" i="29"/>
  <c r="AE20" i="29"/>
  <c r="AE22" i="29"/>
  <c r="AE24" i="29"/>
  <c r="AE26" i="29"/>
  <c r="AE28" i="29"/>
  <c r="AE21" i="29"/>
  <c r="AE25" i="29"/>
  <c r="AE29" i="29"/>
  <c r="AE30" i="29"/>
  <c r="AE32" i="29"/>
  <c r="AE34" i="29"/>
  <c r="AE36" i="29"/>
  <c r="AE38" i="29"/>
  <c r="AE40" i="29"/>
  <c r="AE42" i="29"/>
  <c r="AE44" i="29"/>
  <c r="AE27" i="29"/>
  <c r="AE31" i="29"/>
  <c r="AE35" i="29"/>
  <c r="AE23" i="29"/>
  <c r="AE33" i="29"/>
  <c r="AE37" i="29"/>
  <c r="AE41" i="29"/>
  <c r="AE46" i="29"/>
  <c r="AE48" i="29"/>
  <c r="AE50" i="29"/>
  <c r="AE52" i="29"/>
  <c r="AE56" i="29"/>
  <c r="AE58" i="29"/>
  <c r="AE66" i="29"/>
  <c r="AE68" i="29"/>
  <c r="AE70" i="29"/>
  <c r="AE72" i="29"/>
  <c r="AE74" i="29"/>
  <c r="AE76" i="29"/>
  <c r="AE78" i="29"/>
  <c r="AE80" i="29"/>
  <c r="AE43" i="29"/>
  <c r="AE47" i="29"/>
  <c r="AE51" i="29"/>
  <c r="AE55" i="29"/>
  <c r="AE39" i="29"/>
  <c r="AE45" i="29"/>
  <c r="AE71" i="29"/>
  <c r="AE75" i="29"/>
  <c r="AE79" i="29"/>
  <c r="AE49" i="29"/>
  <c r="AE82" i="29"/>
  <c r="AE53" i="29"/>
  <c r="AE59" i="29"/>
  <c r="AE69" i="29"/>
  <c r="AE73" i="29"/>
  <c r="AE77" i="29"/>
  <c r="AE81" i="29"/>
  <c r="AE57" i="29"/>
  <c r="AE67" i="29"/>
  <c r="AE84" i="29"/>
  <c r="AE86" i="29"/>
  <c r="AE88" i="29"/>
  <c r="AE90" i="29"/>
  <c r="AE92" i="29"/>
  <c r="AE94" i="29"/>
  <c r="AE96" i="29"/>
  <c r="AE98" i="29"/>
  <c r="AE100" i="29"/>
  <c r="AE83" i="29"/>
  <c r="AE85" i="29"/>
  <c r="AE87" i="29"/>
  <c r="AE89" i="29"/>
  <c r="AE91" i="29"/>
  <c r="AE93" i="29"/>
  <c r="AE95" i="29"/>
  <c r="AE97" i="29"/>
  <c r="AE99" i="29"/>
  <c r="AE101" i="29"/>
  <c r="AE104" i="29"/>
  <c r="AE106" i="29"/>
  <c r="AE102" i="29"/>
  <c r="AE103" i="29"/>
  <c r="AE105" i="29"/>
  <c r="AE107" i="29"/>
  <c r="AE63" i="29"/>
  <c r="AE61" i="29"/>
  <c r="AE62" i="29"/>
  <c r="AE64" i="29"/>
  <c r="AE60" i="29"/>
  <c r="AE65" i="29"/>
  <c r="V1" i="7"/>
  <c r="AM1" i="4"/>
  <c r="AG2" i="29" l="1"/>
  <c r="AF15" i="29"/>
  <c r="AF16" i="29"/>
  <c r="AF18" i="29"/>
  <c r="AF17" i="29"/>
  <c r="AF19" i="29"/>
  <c r="AF21" i="29"/>
  <c r="AF23" i="29"/>
  <c r="AF25" i="29"/>
  <c r="AF27" i="29"/>
  <c r="AF29" i="29"/>
  <c r="AF20" i="29"/>
  <c r="AF24" i="29"/>
  <c r="AF28" i="29"/>
  <c r="AF31" i="29"/>
  <c r="AF33" i="29"/>
  <c r="AF35" i="29"/>
  <c r="AF37" i="29"/>
  <c r="AF39" i="29"/>
  <c r="AF41" i="29"/>
  <c r="AF43" i="29"/>
  <c r="AF22" i="29"/>
  <c r="AF32" i="29"/>
  <c r="AF36" i="29"/>
  <c r="AF40" i="29"/>
  <c r="AF44" i="29"/>
  <c r="AF45" i="29"/>
  <c r="AF47" i="29"/>
  <c r="AF49" i="29"/>
  <c r="AF51" i="29"/>
  <c r="AF53" i="29"/>
  <c r="AF55" i="29"/>
  <c r="AF57" i="29"/>
  <c r="AF59" i="29"/>
  <c r="AF67" i="29"/>
  <c r="AF69" i="29"/>
  <c r="AF71" i="29"/>
  <c r="AF73" i="29"/>
  <c r="AF75" i="29"/>
  <c r="AF77" i="29"/>
  <c r="AF79" i="29"/>
  <c r="AF81" i="29"/>
  <c r="AF42" i="29"/>
  <c r="AF46" i="29"/>
  <c r="AF50" i="29"/>
  <c r="AF58" i="29"/>
  <c r="AF26" i="29"/>
  <c r="AF30" i="29"/>
  <c r="AF38" i="29"/>
  <c r="AF48" i="29"/>
  <c r="AF52" i="29"/>
  <c r="AF56" i="29"/>
  <c r="AF66" i="29"/>
  <c r="AF34" i="29"/>
  <c r="AF68" i="29"/>
  <c r="AF72" i="29"/>
  <c r="AF76" i="29"/>
  <c r="AF80" i="29"/>
  <c r="AF70" i="29"/>
  <c r="AF74" i="29"/>
  <c r="AF78" i="29"/>
  <c r="AF83" i="29"/>
  <c r="AF85" i="29"/>
  <c r="AF87" i="29"/>
  <c r="AF89" i="29"/>
  <c r="AF91" i="29"/>
  <c r="AF93" i="29"/>
  <c r="AF95" i="29"/>
  <c r="AF97" i="29"/>
  <c r="AF99" i="29"/>
  <c r="AF101" i="29"/>
  <c r="AF82" i="29"/>
  <c r="AF84" i="29"/>
  <c r="AF86" i="29"/>
  <c r="AF88" i="29"/>
  <c r="AF90" i="29"/>
  <c r="AF92" i="29"/>
  <c r="AF94" i="29"/>
  <c r="AF96" i="29"/>
  <c r="AF98" i="29"/>
  <c r="AF100" i="29"/>
  <c r="AF102" i="29"/>
  <c r="AF104" i="29"/>
  <c r="AF106" i="29"/>
  <c r="AF103" i="29"/>
  <c r="AF105" i="29"/>
  <c r="AF107" i="29"/>
  <c r="AF63" i="29"/>
  <c r="AF65" i="29"/>
  <c r="AF61" i="29"/>
  <c r="AF62" i="29"/>
  <c r="AF64" i="29"/>
  <c r="AF60" i="29"/>
  <c r="W1" i="7"/>
  <c r="AN1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  <c r="AH2" i="29" l="1"/>
  <c r="AG15" i="29"/>
  <c r="AG17" i="29"/>
  <c r="AG19" i="29"/>
  <c r="AG16" i="29"/>
  <c r="AG18" i="29"/>
  <c r="AG21" i="29"/>
  <c r="AG23" i="29"/>
  <c r="AG25" i="29"/>
  <c r="AG27" i="29"/>
  <c r="AG29" i="29"/>
  <c r="AG20" i="29"/>
  <c r="AG24" i="29"/>
  <c r="AG28" i="29"/>
  <c r="AG31" i="29"/>
  <c r="AG33" i="29"/>
  <c r="AG35" i="29"/>
  <c r="AG37" i="29"/>
  <c r="AG39" i="29"/>
  <c r="AG41" i="29"/>
  <c r="AG43" i="29"/>
  <c r="AG26" i="29"/>
  <c r="AG30" i="29"/>
  <c r="AG34" i="29"/>
  <c r="AG22" i="29"/>
  <c r="AG32" i="29"/>
  <c r="AG36" i="29"/>
  <c r="AG40" i="29"/>
  <c r="AG44" i="29"/>
  <c r="AG45" i="29"/>
  <c r="AG47" i="29"/>
  <c r="AG49" i="29"/>
  <c r="AG51" i="29"/>
  <c r="AG53" i="29"/>
  <c r="AG55" i="29"/>
  <c r="AG57" i="29"/>
  <c r="AG59" i="29"/>
  <c r="AG67" i="29"/>
  <c r="AG69" i="29"/>
  <c r="AG71" i="29"/>
  <c r="AG73" i="29"/>
  <c r="AG75" i="29"/>
  <c r="AG77" i="29"/>
  <c r="AG79" i="29"/>
  <c r="AG81" i="29"/>
  <c r="AG42" i="29"/>
  <c r="AG46" i="29"/>
  <c r="AG50" i="29"/>
  <c r="AG38" i="29"/>
  <c r="AG70" i="29"/>
  <c r="AG74" i="29"/>
  <c r="AG78" i="29"/>
  <c r="AG48" i="29"/>
  <c r="AG52" i="29"/>
  <c r="AG68" i="29"/>
  <c r="AG72" i="29"/>
  <c r="AG76" i="29"/>
  <c r="AG80" i="29"/>
  <c r="AG56" i="29"/>
  <c r="AG58" i="29"/>
  <c r="AG66" i="29"/>
  <c r="AG83" i="29"/>
  <c r="AG85" i="29"/>
  <c r="AG87" i="29"/>
  <c r="AG89" i="29"/>
  <c r="AG91" i="29"/>
  <c r="AG93" i="29"/>
  <c r="AG95" i="29"/>
  <c r="AG97" i="29"/>
  <c r="AG99" i="29"/>
  <c r="AG101" i="29"/>
  <c r="AG82" i="29"/>
  <c r="AG84" i="29"/>
  <c r="AG86" i="29"/>
  <c r="AG88" i="29"/>
  <c r="AG90" i="29"/>
  <c r="AG92" i="29"/>
  <c r="AG94" i="29"/>
  <c r="AG96" i="29"/>
  <c r="AG98" i="29"/>
  <c r="AG100" i="29"/>
  <c r="AG102" i="29"/>
  <c r="AG103" i="29"/>
  <c r="AG105" i="29"/>
  <c r="AG107" i="29"/>
  <c r="AG104" i="29"/>
  <c r="AG106" i="29"/>
  <c r="AG64" i="29"/>
  <c r="AG65" i="29"/>
  <c r="AG63" i="29"/>
  <c r="AG60" i="29"/>
  <c r="AG61" i="29"/>
  <c r="AG62" i="29"/>
  <c r="D222" i="4"/>
  <c r="D332" i="4"/>
  <c r="D335" i="4"/>
  <c r="D225" i="4"/>
  <c r="D339" i="4"/>
  <c r="D229" i="4"/>
  <c r="D343" i="4"/>
  <c r="D233" i="4"/>
  <c r="D347" i="4"/>
  <c r="D237" i="4"/>
  <c r="D351" i="4"/>
  <c r="D241" i="4"/>
  <c r="D355" i="4"/>
  <c r="D245" i="4"/>
  <c r="D359" i="4"/>
  <c r="D249" i="4"/>
  <c r="D363" i="4"/>
  <c r="D253" i="4"/>
  <c r="D367" i="4"/>
  <c r="D257" i="4"/>
  <c r="D371" i="4"/>
  <c r="D261" i="4"/>
  <c r="D375" i="4"/>
  <c r="D265" i="4"/>
  <c r="D379" i="4"/>
  <c r="D269" i="4"/>
  <c r="D383" i="4"/>
  <c r="D273" i="4"/>
  <c r="D387" i="4"/>
  <c r="D277" i="4"/>
  <c r="D340" i="4"/>
  <c r="D230" i="4"/>
  <c r="D344" i="4"/>
  <c r="D234" i="4"/>
  <c r="D348" i="4"/>
  <c r="D238" i="4"/>
  <c r="D352" i="4"/>
  <c r="D242" i="4"/>
  <c r="D356" i="4"/>
  <c r="D246" i="4"/>
  <c r="D360" i="4"/>
  <c r="D250" i="4"/>
  <c r="D364" i="4"/>
  <c r="D254" i="4"/>
  <c r="D368" i="4"/>
  <c r="D258" i="4"/>
  <c r="D372" i="4"/>
  <c r="D262" i="4"/>
  <c r="D376" i="4"/>
  <c r="D266" i="4"/>
  <c r="D380" i="4"/>
  <c r="D270" i="4"/>
  <c r="D384" i="4"/>
  <c r="D274" i="4"/>
  <c r="D388" i="4"/>
  <c r="D278" i="4"/>
  <c r="D336" i="4"/>
  <c r="D226" i="4"/>
  <c r="D333" i="4"/>
  <c r="D223" i="4"/>
  <c r="D337" i="4"/>
  <c r="D227" i="4"/>
  <c r="D341" i="4"/>
  <c r="D231" i="4"/>
  <c r="D235" i="4"/>
  <c r="D345" i="4"/>
  <c r="D239" i="4"/>
  <c r="D349" i="4"/>
  <c r="D243" i="4"/>
  <c r="D353" i="4"/>
  <c r="D247" i="4"/>
  <c r="D357" i="4"/>
  <c r="D361" i="4"/>
  <c r="D251" i="4"/>
  <c r="D365" i="4"/>
  <c r="D255" i="4"/>
  <c r="D369" i="4"/>
  <c r="D259" i="4"/>
  <c r="D373" i="4"/>
  <c r="D263" i="4"/>
  <c r="D377" i="4"/>
  <c r="D267" i="4"/>
  <c r="D381" i="4"/>
  <c r="D271" i="4"/>
  <c r="D385" i="4"/>
  <c r="D275" i="4"/>
  <c r="D334" i="4"/>
  <c r="D224" i="4"/>
  <c r="D338" i="4"/>
  <c r="D228" i="4"/>
  <c r="D342" i="4"/>
  <c r="D232" i="4"/>
  <c r="D346" i="4"/>
  <c r="D236" i="4"/>
  <c r="D350" i="4"/>
  <c r="D240" i="4"/>
  <c r="D354" i="4"/>
  <c r="D244" i="4"/>
  <c r="D358" i="4"/>
  <c r="D248" i="4"/>
  <c r="D362" i="4"/>
  <c r="D252" i="4"/>
  <c r="D366" i="4"/>
  <c r="D256" i="4"/>
  <c r="D370" i="4"/>
  <c r="D260" i="4"/>
  <c r="D374" i="4"/>
  <c r="D264" i="4"/>
  <c r="D378" i="4"/>
  <c r="D268" i="4"/>
  <c r="D382" i="4"/>
  <c r="D272" i="4"/>
  <c r="D386" i="4"/>
  <c r="D276" i="4"/>
  <c r="D3" i="29"/>
  <c r="D112" i="4"/>
  <c r="D23" i="29"/>
  <c r="D132" i="4"/>
  <c r="D51" i="29"/>
  <c r="D160" i="4"/>
  <c r="D19" i="29"/>
  <c r="D128" i="4"/>
  <c r="D31" i="29"/>
  <c r="D140" i="4"/>
  <c r="D43" i="29"/>
  <c r="D152" i="4"/>
  <c r="D59" i="29"/>
  <c r="D168" i="4"/>
  <c r="D12" i="29"/>
  <c r="D121" i="4"/>
  <c r="D28" i="29"/>
  <c r="D137" i="4"/>
  <c r="D56" i="29"/>
  <c r="D165" i="4"/>
  <c r="D11" i="29"/>
  <c r="D120" i="4"/>
  <c r="D35" i="29"/>
  <c r="D144" i="4"/>
  <c r="D47" i="29"/>
  <c r="D156" i="4"/>
  <c r="D4" i="29"/>
  <c r="D113" i="4"/>
  <c r="D16" i="29"/>
  <c r="D125" i="4"/>
  <c r="D24" i="29"/>
  <c r="D133" i="4"/>
  <c r="D36" i="29"/>
  <c r="D145" i="4"/>
  <c r="D40" i="29"/>
  <c r="D149" i="4"/>
  <c r="D48" i="29"/>
  <c r="D157" i="4"/>
  <c r="D5" i="29"/>
  <c r="D114" i="4"/>
  <c r="D9" i="29"/>
  <c r="D118" i="4"/>
  <c r="D13" i="29"/>
  <c r="D122" i="4"/>
  <c r="D17" i="29"/>
  <c r="D126" i="4"/>
  <c r="D21" i="29"/>
  <c r="D130" i="4"/>
  <c r="D25" i="29"/>
  <c r="D134" i="4"/>
  <c r="D29" i="29"/>
  <c r="D138" i="4"/>
  <c r="D33" i="29"/>
  <c r="D142" i="4"/>
  <c r="D37" i="29"/>
  <c r="D146" i="4"/>
  <c r="D41" i="29"/>
  <c r="D150" i="4"/>
  <c r="D45" i="29"/>
  <c r="D154" i="4"/>
  <c r="D49" i="29"/>
  <c r="D158" i="4"/>
  <c r="D53" i="29"/>
  <c r="D162" i="4"/>
  <c r="D57" i="29"/>
  <c r="D166" i="4"/>
  <c r="D7" i="29"/>
  <c r="D116" i="4"/>
  <c r="D15" i="29"/>
  <c r="D124" i="4"/>
  <c r="D27" i="29"/>
  <c r="D136" i="4"/>
  <c r="D39" i="29"/>
  <c r="D148" i="4"/>
  <c r="D55" i="29"/>
  <c r="D164" i="4"/>
  <c r="D8" i="29"/>
  <c r="D117" i="4"/>
  <c r="D20" i="29"/>
  <c r="D129" i="4"/>
  <c r="D32" i="29"/>
  <c r="D141" i="4"/>
  <c r="D44" i="29"/>
  <c r="D153" i="4"/>
  <c r="D52" i="29"/>
  <c r="D161" i="4"/>
  <c r="D6" i="29"/>
  <c r="D115" i="4"/>
  <c r="D10" i="29"/>
  <c r="D119" i="4"/>
  <c r="D14" i="29"/>
  <c r="D123" i="4"/>
  <c r="D18" i="29"/>
  <c r="D127" i="4"/>
  <c r="D22" i="29"/>
  <c r="D131" i="4"/>
  <c r="D26" i="29"/>
  <c r="D135" i="4"/>
  <c r="D30" i="29"/>
  <c r="D139" i="4"/>
  <c r="D34" i="29"/>
  <c r="D143" i="4"/>
  <c r="D38" i="29"/>
  <c r="D147" i="4"/>
  <c r="D42" i="29"/>
  <c r="D151" i="4"/>
  <c r="D46" i="29"/>
  <c r="D155" i="4"/>
  <c r="D50" i="29"/>
  <c r="D159" i="4"/>
  <c r="D54" i="29"/>
  <c r="D163" i="4"/>
  <c r="D58" i="29"/>
  <c r="D167" i="4"/>
  <c r="T23" i="4"/>
  <c r="S23" i="4"/>
  <c r="T35" i="4"/>
  <c r="S35" i="4"/>
  <c r="T39" i="4"/>
  <c r="S39" i="4"/>
  <c r="S55" i="4"/>
  <c r="T55" i="4"/>
  <c r="T17" i="4"/>
  <c r="S17" i="4"/>
  <c r="T29" i="4"/>
  <c r="S29" i="4"/>
  <c r="T37" i="4"/>
  <c r="S37" i="4"/>
  <c r="T45" i="4"/>
  <c r="S45" i="4"/>
  <c r="T53" i="4"/>
  <c r="S53" i="4"/>
  <c r="S18" i="4"/>
  <c r="T18" i="4"/>
  <c r="S22" i="4"/>
  <c r="T22" i="4"/>
  <c r="S26" i="4"/>
  <c r="T26" i="4"/>
  <c r="S30" i="4"/>
  <c r="T30" i="4"/>
  <c r="S34" i="4"/>
  <c r="T34" i="4"/>
  <c r="S38" i="4"/>
  <c r="T38" i="4"/>
  <c r="S42" i="4"/>
  <c r="T42" i="4"/>
  <c r="S46" i="4"/>
  <c r="T46" i="4"/>
  <c r="S50" i="4"/>
  <c r="T50" i="4"/>
  <c r="T58" i="4"/>
  <c r="S58" i="4"/>
  <c r="T19" i="4"/>
  <c r="S19" i="4"/>
  <c r="T27" i="4"/>
  <c r="S27" i="4"/>
  <c r="T43" i="4"/>
  <c r="S43" i="4"/>
  <c r="T51" i="4"/>
  <c r="S51" i="4"/>
  <c r="S16" i="4"/>
  <c r="T16" i="4"/>
  <c r="S20" i="4"/>
  <c r="T20" i="4"/>
  <c r="S24" i="4"/>
  <c r="T24" i="4"/>
  <c r="S28" i="4"/>
  <c r="T28" i="4"/>
  <c r="S32" i="4"/>
  <c r="T32" i="4"/>
  <c r="S36" i="4"/>
  <c r="T36" i="4"/>
  <c r="S40" i="4"/>
  <c r="T40" i="4"/>
  <c r="S44" i="4"/>
  <c r="T44" i="4"/>
  <c r="S48" i="4"/>
  <c r="T48" i="4"/>
  <c r="S52" i="4"/>
  <c r="T52" i="4"/>
  <c r="T56" i="4"/>
  <c r="S56" i="4"/>
  <c r="T15" i="4"/>
  <c r="S15" i="4"/>
  <c r="T31" i="4"/>
  <c r="S31" i="4"/>
  <c r="T47" i="4"/>
  <c r="S47" i="4"/>
  <c r="S59" i="4"/>
  <c r="T59" i="4"/>
  <c r="T21" i="4"/>
  <c r="S21" i="4"/>
  <c r="T25" i="4"/>
  <c r="S25" i="4"/>
  <c r="T33" i="4"/>
  <c r="S33" i="4"/>
  <c r="T41" i="4"/>
  <c r="S41" i="4"/>
  <c r="T49" i="4"/>
  <c r="S49" i="4"/>
  <c r="S57" i="4"/>
  <c r="T57" i="4"/>
  <c r="X1" i="7"/>
  <c r="AO1" i="4"/>
  <c r="Q15" i="4"/>
  <c r="P15" i="4"/>
  <c r="R15" i="4"/>
  <c r="Q19" i="4"/>
  <c r="P19" i="4"/>
  <c r="R19" i="4"/>
  <c r="Q23" i="4"/>
  <c r="P23" i="4"/>
  <c r="R23" i="4"/>
  <c r="Q27" i="4"/>
  <c r="P27" i="4"/>
  <c r="R27" i="4"/>
  <c r="Q31" i="4"/>
  <c r="P31" i="4"/>
  <c r="R31" i="4"/>
  <c r="Q35" i="4"/>
  <c r="P35" i="4"/>
  <c r="R35" i="4"/>
  <c r="Q39" i="4"/>
  <c r="P39" i="4"/>
  <c r="R39" i="4"/>
  <c r="Q43" i="4"/>
  <c r="P43" i="4"/>
  <c r="R43" i="4"/>
  <c r="Q47" i="4"/>
  <c r="P47" i="4"/>
  <c r="R47" i="4"/>
  <c r="Q51" i="4"/>
  <c r="P51" i="4"/>
  <c r="R51" i="4"/>
  <c r="Q55" i="4"/>
  <c r="P55" i="4"/>
  <c r="R55" i="4"/>
  <c r="Q59" i="4"/>
  <c r="P59" i="4"/>
  <c r="R59" i="4"/>
  <c r="Q16" i="4"/>
  <c r="P16" i="4"/>
  <c r="R16" i="4"/>
  <c r="Q20" i="4"/>
  <c r="P20" i="4"/>
  <c r="R20" i="4"/>
  <c r="Q24" i="4"/>
  <c r="P24" i="4"/>
  <c r="R24" i="4"/>
  <c r="Q28" i="4"/>
  <c r="P28" i="4"/>
  <c r="R28" i="4"/>
  <c r="Q32" i="4"/>
  <c r="P32" i="4"/>
  <c r="R32" i="4"/>
  <c r="Q36" i="4"/>
  <c r="P36" i="4"/>
  <c r="R36" i="4"/>
  <c r="Q40" i="4"/>
  <c r="P40" i="4"/>
  <c r="R40" i="4"/>
  <c r="Q44" i="4"/>
  <c r="P44" i="4"/>
  <c r="R44" i="4"/>
  <c r="Q48" i="4"/>
  <c r="P48" i="4"/>
  <c r="R48" i="4"/>
  <c r="Q52" i="4"/>
  <c r="P52" i="4"/>
  <c r="R52" i="4"/>
  <c r="Q56" i="4"/>
  <c r="P56" i="4"/>
  <c r="R56" i="4"/>
  <c r="Q17" i="4"/>
  <c r="P17" i="4"/>
  <c r="R17" i="4"/>
  <c r="Q21" i="4"/>
  <c r="P21" i="4"/>
  <c r="R21" i="4"/>
  <c r="Q25" i="4"/>
  <c r="P25" i="4"/>
  <c r="R25" i="4"/>
  <c r="Q29" i="4"/>
  <c r="P29" i="4"/>
  <c r="R29" i="4"/>
  <c r="Q33" i="4"/>
  <c r="P33" i="4"/>
  <c r="R33" i="4"/>
  <c r="Q37" i="4"/>
  <c r="P37" i="4"/>
  <c r="R37" i="4"/>
  <c r="Q41" i="4"/>
  <c r="P41" i="4"/>
  <c r="R41" i="4"/>
  <c r="Q45" i="4"/>
  <c r="P45" i="4"/>
  <c r="R45" i="4"/>
  <c r="Q49" i="4"/>
  <c r="P49" i="4"/>
  <c r="R49" i="4"/>
  <c r="Q53" i="4"/>
  <c r="P53" i="4"/>
  <c r="R53" i="4"/>
  <c r="Q57" i="4"/>
  <c r="P57" i="4"/>
  <c r="R57" i="4"/>
  <c r="Q18" i="4"/>
  <c r="P18" i="4"/>
  <c r="R18" i="4"/>
  <c r="Q22" i="4"/>
  <c r="P22" i="4"/>
  <c r="R22" i="4"/>
  <c r="Q26" i="4"/>
  <c r="P26" i="4"/>
  <c r="R26" i="4"/>
  <c r="Q30" i="4"/>
  <c r="P30" i="4"/>
  <c r="R30" i="4"/>
  <c r="Q34" i="4"/>
  <c r="P34" i="4"/>
  <c r="R34" i="4"/>
  <c r="Q38" i="4"/>
  <c r="P38" i="4"/>
  <c r="R38" i="4"/>
  <c r="Q42" i="4"/>
  <c r="P42" i="4"/>
  <c r="R42" i="4"/>
  <c r="Q46" i="4"/>
  <c r="P46" i="4"/>
  <c r="R46" i="4"/>
  <c r="Q50" i="4"/>
  <c r="P50" i="4"/>
  <c r="R50" i="4"/>
  <c r="Q58" i="4"/>
  <c r="P58" i="4"/>
  <c r="R58" i="4"/>
  <c r="AI2" i="29" l="1"/>
  <c r="AH15" i="29"/>
  <c r="AH17" i="29"/>
  <c r="AH16" i="29"/>
  <c r="AH18" i="29"/>
  <c r="AH20" i="29"/>
  <c r="AH22" i="29"/>
  <c r="AH24" i="29"/>
  <c r="AH26" i="29"/>
  <c r="AH28" i="29"/>
  <c r="AH19" i="29"/>
  <c r="AH23" i="29"/>
  <c r="AH27" i="29"/>
  <c r="AH30" i="29"/>
  <c r="AH32" i="29"/>
  <c r="AH34" i="29"/>
  <c r="AH36" i="29"/>
  <c r="AH38" i="29"/>
  <c r="AH40" i="29"/>
  <c r="AH42" i="29"/>
  <c r="AH44" i="29"/>
  <c r="AH21" i="29"/>
  <c r="AH29" i="29"/>
  <c r="AH31" i="29"/>
  <c r="AH35" i="29"/>
  <c r="AH39" i="29"/>
  <c r="AH43" i="29"/>
  <c r="AH46" i="29"/>
  <c r="AH48" i="29"/>
  <c r="AH50" i="29"/>
  <c r="AH52" i="29"/>
  <c r="AH56" i="29"/>
  <c r="AH58" i="29"/>
  <c r="AH66" i="29"/>
  <c r="AH68" i="29"/>
  <c r="AH70" i="29"/>
  <c r="AH72" i="29"/>
  <c r="AH74" i="29"/>
  <c r="AH76" i="29"/>
  <c r="AH78" i="29"/>
  <c r="AH80" i="29"/>
  <c r="AH41" i="29"/>
  <c r="AH45" i="29"/>
  <c r="AH49" i="29"/>
  <c r="AH53" i="29"/>
  <c r="AH57" i="29"/>
  <c r="AH25" i="29"/>
  <c r="AH37" i="29"/>
  <c r="AH47" i="29"/>
  <c r="AH51" i="29"/>
  <c r="AH55" i="29"/>
  <c r="AH59" i="29"/>
  <c r="AH33" i="29"/>
  <c r="AH67" i="29"/>
  <c r="AH71" i="29"/>
  <c r="AH75" i="29"/>
  <c r="AH79" i="29"/>
  <c r="AH69" i="29"/>
  <c r="AH73" i="29"/>
  <c r="AH77" i="29"/>
  <c r="AH81" i="29"/>
  <c r="AH82" i="29"/>
  <c r="AH84" i="29"/>
  <c r="AH86" i="29"/>
  <c r="AH88" i="29"/>
  <c r="AH90" i="29"/>
  <c r="AH92" i="29"/>
  <c r="AH94" i="29"/>
  <c r="AH96" i="29"/>
  <c r="AH98" i="29"/>
  <c r="AH100" i="29"/>
  <c r="AH102" i="29"/>
  <c r="AH83" i="29"/>
  <c r="AH85" i="29"/>
  <c r="AH87" i="29"/>
  <c r="AH89" i="29"/>
  <c r="AH91" i="29"/>
  <c r="AH93" i="29"/>
  <c r="AH95" i="29"/>
  <c r="AH97" i="29"/>
  <c r="AH99" i="29"/>
  <c r="AH101" i="29"/>
  <c r="AH103" i="29"/>
  <c r="AH105" i="29"/>
  <c r="AH107" i="29"/>
  <c r="AH104" i="29"/>
  <c r="AH106" i="29"/>
  <c r="AH64" i="29"/>
  <c r="AH62" i="29"/>
  <c r="AH63" i="29"/>
  <c r="AH60" i="29"/>
  <c r="AH61" i="29"/>
  <c r="AH65" i="29"/>
  <c r="Y1" i="7"/>
  <c r="AP1" i="4"/>
  <c r="AJ2" i="29" l="1"/>
  <c r="AI16" i="29"/>
  <c r="AI18" i="29"/>
  <c r="AI15" i="29"/>
  <c r="AI17" i="29"/>
  <c r="AI20" i="29"/>
  <c r="AI22" i="29"/>
  <c r="AI24" i="29"/>
  <c r="AI26" i="29"/>
  <c r="AI28" i="29"/>
  <c r="AI23" i="29"/>
  <c r="AI27" i="29"/>
  <c r="AI30" i="29"/>
  <c r="AI32" i="29"/>
  <c r="AI34" i="29"/>
  <c r="AI36" i="29"/>
  <c r="AI38" i="29"/>
  <c r="AI40" i="29"/>
  <c r="AI42" i="29"/>
  <c r="AI44" i="29"/>
  <c r="AI25" i="29"/>
  <c r="AI33" i="29"/>
  <c r="AI21" i="29"/>
  <c r="AI29" i="29"/>
  <c r="AI31" i="29"/>
  <c r="AI35" i="29"/>
  <c r="AI39" i="29"/>
  <c r="AI43" i="29"/>
  <c r="AI46" i="29"/>
  <c r="AI48" i="29"/>
  <c r="AI50" i="29"/>
  <c r="AI52" i="29"/>
  <c r="AI56" i="29"/>
  <c r="AI58" i="29"/>
  <c r="AI66" i="29"/>
  <c r="AI68" i="29"/>
  <c r="AI70" i="29"/>
  <c r="AI72" i="29"/>
  <c r="AI74" i="29"/>
  <c r="AI76" i="29"/>
  <c r="AI78" i="29"/>
  <c r="AI80" i="29"/>
  <c r="AI41" i="29"/>
  <c r="AI45" i="29"/>
  <c r="AI49" i="29"/>
  <c r="AI53" i="29"/>
  <c r="AI57" i="29"/>
  <c r="AI19" i="29"/>
  <c r="AI37" i="29"/>
  <c r="AI69" i="29"/>
  <c r="AI73" i="29"/>
  <c r="AI77" i="29"/>
  <c r="AI81" i="29"/>
  <c r="AI47" i="29"/>
  <c r="AI67" i="29"/>
  <c r="AI51" i="29"/>
  <c r="AI71" i="29"/>
  <c r="AI75" i="29"/>
  <c r="AI79" i="29"/>
  <c r="AI55" i="29"/>
  <c r="AI59" i="29"/>
  <c r="AI82" i="29"/>
  <c r="AI84" i="29"/>
  <c r="AI86" i="29"/>
  <c r="AI88" i="29"/>
  <c r="AI90" i="29"/>
  <c r="AI92" i="29"/>
  <c r="AI94" i="29"/>
  <c r="AI96" i="29"/>
  <c r="AI98" i="29"/>
  <c r="AI100" i="29"/>
  <c r="AI83" i="29"/>
  <c r="AI85" i="29"/>
  <c r="AI87" i="29"/>
  <c r="AI89" i="29"/>
  <c r="AI91" i="29"/>
  <c r="AI93" i="29"/>
  <c r="AI95" i="29"/>
  <c r="AI97" i="29"/>
  <c r="AI99" i="29"/>
  <c r="AI101" i="29"/>
  <c r="AI104" i="29"/>
  <c r="AI106" i="29"/>
  <c r="AI102" i="29"/>
  <c r="AI103" i="29"/>
  <c r="AI105" i="29"/>
  <c r="AI107" i="29"/>
  <c r="AI63" i="29"/>
  <c r="AI61" i="29"/>
  <c r="AI62" i="29"/>
  <c r="AI64" i="29"/>
  <c r="AI60" i="29"/>
  <c r="AI65" i="29"/>
  <c r="Z1" i="7"/>
  <c r="AQ1" i="4"/>
  <c r="L54" i="4"/>
  <c r="K54" i="4"/>
  <c r="L14" i="4"/>
  <c r="K14" i="4"/>
  <c r="L13" i="4"/>
  <c r="K13" i="4"/>
  <c r="L12" i="4"/>
  <c r="K12" i="4"/>
  <c r="L11" i="4"/>
  <c r="K11" i="4"/>
  <c r="L10" i="4"/>
  <c r="K10" i="4"/>
  <c r="L9" i="4"/>
  <c r="K9" i="4"/>
  <c r="L8" i="4"/>
  <c r="K8" i="4"/>
  <c r="L7" i="4"/>
  <c r="K7" i="4"/>
  <c r="L6" i="4"/>
  <c r="K6" i="4"/>
  <c r="L5" i="4"/>
  <c r="K5" i="4"/>
  <c r="L4" i="4"/>
  <c r="K4" i="4"/>
  <c r="L3" i="4"/>
  <c r="K3" i="4"/>
  <c r="V2" i="4"/>
  <c r="AK2" i="29" l="1"/>
  <c r="AJ15" i="29"/>
  <c r="AJ16" i="29"/>
  <c r="AJ18" i="29"/>
  <c r="AJ17" i="29"/>
  <c r="AJ19" i="29"/>
  <c r="AJ21" i="29"/>
  <c r="AJ23" i="29"/>
  <c r="AJ25" i="29"/>
  <c r="AJ27" i="29"/>
  <c r="AJ29" i="29"/>
  <c r="AJ22" i="29"/>
  <c r="AJ26" i="29"/>
  <c r="AJ31" i="29"/>
  <c r="AJ33" i="29"/>
  <c r="AJ35" i="29"/>
  <c r="AJ37" i="29"/>
  <c r="AJ39" i="29"/>
  <c r="AJ41" i="29"/>
  <c r="AJ43" i="29"/>
  <c r="AJ20" i="29"/>
  <c r="AJ28" i="29"/>
  <c r="AJ30" i="29"/>
  <c r="AJ34" i="29"/>
  <c r="AJ38" i="29"/>
  <c r="AJ42" i="29"/>
  <c r="AJ45" i="29"/>
  <c r="AJ47" i="29"/>
  <c r="AJ49" i="29"/>
  <c r="AJ51" i="29"/>
  <c r="AJ53" i="29"/>
  <c r="AJ55" i="29"/>
  <c r="AJ57" i="29"/>
  <c r="AJ59" i="29"/>
  <c r="AJ67" i="29"/>
  <c r="AJ69" i="29"/>
  <c r="AJ71" i="29"/>
  <c r="AJ73" i="29"/>
  <c r="AJ75" i="29"/>
  <c r="AJ77" i="29"/>
  <c r="AJ79" i="29"/>
  <c r="AJ81" i="29"/>
  <c r="AJ36" i="29"/>
  <c r="AJ40" i="29"/>
  <c r="AJ48" i="29"/>
  <c r="AJ52" i="29"/>
  <c r="AJ56" i="29"/>
  <c r="AJ24" i="29"/>
  <c r="AJ44" i="29"/>
  <c r="AJ46" i="29"/>
  <c r="AJ50" i="29"/>
  <c r="AJ58" i="29"/>
  <c r="AJ32" i="29"/>
  <c r="AJ66" i="29"/>
  <c r="AJ70" i="29"/>
  <c r="AJ74" i="29"/>
  <c r="AJ78" i="29"/>
  <c r="AJ68" i="29"/>
  <c r="AJ72" i="29"/>
  <c r="AJ76" i="29"/>
  <c r="AJ80" i="29"/>
  <c r="AJ83" i="29"/>
  <c r="AJ85" i="29"/>
  <c r="AJ87" i="29"/>
  <c r="AJ89" i="29"/>
  <c r="AJ91" i="29"/>
  <c r="AJ93" i="29"/>
  <c r="AJ95" i="29"/>
  <c r="AJ97" i="29"/>
  <c r="AJ99" i="29"/>
  <c r="AJ101" i="29"/>
  <c r="AJ82" i="29"/>
  <c r="AJ84" i="29"/>
  <c r="AJ86" i="29"/>
  <c r="AJ88" i="29"/>
  <c r="AJ90" i="29"/>
  <c r="AJ92" i="29"/>
  <c r="AJ94" i="29"/>
  <c r="AJ96" i="29"/>
  <c r="AJ98" i="29"/>
  <c r="AJ100" i="29"/>
  <c r="AJ102" i="29"/>
  <c r="AJ104" i="29"/>
  <c r="AJ106" i="29"/>
  <c r="AJ103" i="29"/>
  <c r="AJ105" i="29"/>
  <c r="AJ107" i="29"/>
  <c r="AJ63" i="29"/>
  <c r="AJ65" i="29"/>
  <c r="AJ61" i="29"/>
  <c r="AJ62" i="29"/>
  <c r="AJ64" i="29"/>
  <c r="AJ60" i="29"/>
  <c r="K114" i="4"/>
  <c r="K334" i="4"/>
  <c r="K224" i="4"/>
  <c r="K113" i="4"/>
  <c r="K333" i="4"/>
  <c r="K223" i="4"/>
  <c r="K117" i="4"/>
  <c r="K337" i="4"/>
  <c r="K227" i="4"/>
  <c r="K123" i="4"/>
  <c r="K343" i="4"/>
  <c r="K233" i="4"/>
  <c r="K112" i="4"/>
  <c r="K332" i="4"/>
  <c r="K222" i="4"/>
  <c r="K115" i="4"/>
  <c r="K225" i="4"/>
  <c r="K335" i="4"/>
  <c r="K119" i="4"/>
  <c r="K339" i="4"/>
  <c r="K229" i="4"/>
  <c r="K121" i="4"/>
  <c r="K341" i="4"/>
  <c r="K231" i="4"/>
  <c r="V111" i="4"/>
  <c r="V331" i="4"/>
  <c r="V221" i="4"/>
  <c r="K118" i="4"/>
  <c r="K338" i="4"/>
  <c r="K228" i="4"/>
  <c r="K120" i="4"/>
  <c r="K340" i="4"/>
  <c r="K230" i="4"/>
  <c r="K122" i="4"/>
  <c r="K342" i="4"/>
  <c r="K232" i="4"/>
  <c r="K163" i="4"/>
  <c r="K383" i="4"/>
  <c r="K273" i="4"/>
  <c r="K116" i="4"/>
  <c r="K336" i="4"/>
  <c r="K226" i="4"/>
  <c r="K6" i="29"/>
  <c r="K5" i="29"/>
  <c r="AJ5" i="29" s="1"/>
  <c r="K7" i="29"/>
  <c r="K9" i="29"/>
  <c r="K11" i="29"/>
  <c r="K13" i="29"/>
  <c r="AJ13" i="29" s="1"/>
  <c r="K54" i="29"/>
  <c r="K12" i="29"/>
  <c r="K4" i="29"/>
  <c r="K8" i="29"/>
  <c r="AJ8" i="29" s="1"/>
  <c r="K10" i="29"/>
  <c r="AJ10" i="29" s="1"/>
  <c r="K14" i="29"/>
  <c r="AJ14" i="29" s="1"/>
  <c r="K3" i="29"/>
  <c r="U14" i="4"/>
  <c r="U343" i="4" s="1"/>
  <c r="V14" i="4"/>
  <c r="V343" i="4" s="1"/>
  <c r="U4" i="4"/>
  <c r="U333" i="4" s="1"/>
  <c r="V4" i="4"/>
  <c r="V333" i="4" s="1"/>
  <c r="U6" i="4"/>
  <c r="U335" i="4" s="1"/>
  <c r="V6" i="4"/>
  <c r="V335" i="4" s="1"/>
  <c r="U8" i="4"/>
  <c r="U337" i="4" s="1"/>
  <c r="V8" i="4"/>
  <c r="V337" i="4" s="1"/>
  <c r="U10" i="4"/>
  <c r="U339" i="4" s="1"/>
  <c r="V10" i="4"/>
  <c r="V339" i="4" s="1"/>
  <c r="U12" i="4"/>
  <c r="U341" i="4" s="1"/>
  <c r="V12" i="4"/>
  <c r="V341" i="4" s="1"/>
  <c r="V15" i="4"/>
  <c r="V344" i="4" s="1"/>
  <c r="V17" i="4"/>
  <c r="V346" i="4" s="1"/>
  <c r="V19" i="4"/>
  <c r="V348" i="4" s="1"/>
  <c r="V21" i="4"/>
  <c r="V350" i="4" s="1"/>
  <c r="V23" i="4"/>
  <c r="V352" i="4" s="1"/>
  <c r="V16" i="4"/>
  <c r="V345" i="4" s="1"/>
  <c r="V18" i="4"/>
  <c r="V347" i="4" s="1"/>
  <c r="V20" i="4"/>
  <c r="V349" i="4" s="1"/>
  <c r="V22" i="4"/>
  <c r="V351" i="4" s="1"/>
  <c r="V24" i="4"/>
  <c r="V353" i="4" s="1"/>
  <c r="V26" i="4"/>
  <c r="V355" i="4" s="1"/>
  <c r="V29" i="4"/>
  <c r="V358" i="4" s="1"/>
  <c r="V27" i="4"/>
  <c r="V356" i="4" s="1"/>
  <c r="V30" i="4"/>
  <c r="V359" i="4" s="1"/>
  <c r="V32" i="4"/>
  <c r="V361" i="4" s="1"/>
  <c r="V34" i="4"/>
  <c r="V363" i="4" s="1"/>
  <c r="V36" i="4"/>
  <c r="V365" i="4" s="1"/>
  <c r="V38" i="4"/>
  <c r="V367" i="4" s="1"/>
  <c r="V40" i="4"/>
  <c r="V369" i="4" s="1"/>
  <c r="V42" i="4"/>
  <c r="V371" i="4" s="1"/>
  <c r="V44" i="4"/>
  <c r="V373" i="4" s="1"/>
  <c r="V25" i="4"/>
  <c r="V354" i="4" s="1"/>
  <c r="V28" i="4"/>
  <c r="V357" i="4" s="1"/>
  <c r="V31" i="4"/>
  <c r="V360" i="4" s="1"/>
  <c r="V33" i="4"/>
  <c r="V362" i="4" s="1"/>
  <c r="V35" i="4"/>
  <c r="V364" i="4" s="1"/>
  <c r="V37" i="4"/>
  <c r="V366" i="4" s="1"/>
  <c r="V39" i="4"/>
  <c r="V368" i="4" s="1"/>
  <c r="V41" i="4"/>
  <c r="V370" i="4" s="1"/>
  <c r="V43" i="4"/>
  <c r="V372" i="4" s="1"/>
  <c r="V45" i="4"/>
  <c r="V374" i="4" s="1"/>
  <c r="V46" i="4"/>
  <c r="V375" i="4" s="1"/>
  <c r="V48" i="4"/>
  <c r="V377" i="4" s="1"/>
  <c r="V50" i="4"/>
  <c r="V379" i="4" s="1"/>
  <c r="V52" i="4"/>
  <c r="V381" i="4" s="1"/>
  <c r="V56" i="4"/>
  <c r="V385" i="4" s="1"/>
  <c r="V58" i="4"/>
  <c r="V387" i="4" s="1"/>
  <c r="V47" i="4"/>
  <c r="V376" i="4" s="1"/>
  <c r="V49" i="4"/>
  <c r="V378" i="4" s="1"/>
  <c r="V51" i="4"/>
  <c r="V380" i="4" s="1"/>
  <c r="V53" i="4"/>
  <c r="V382" i="4" s="1"/>
  <c r="V55" i="4"/>
  <c r="V384" i="4" s="1"/>
  <c r="V57" i="4"/>
  <c r="V386" i="4" s="1"/>
  <c r="V59" i="4"/>
  <c r="V388" i="4" s="1"/>
  <c r="U3" i="4"/>
  <c r="U332" i="4" s="1"/>
  <c r="V3" i="4"/>
  <c r="V332" i="4" s="1"/>
  <c r="V7" i="4"/>
  <c r="V336" i="4" s="1"/>
  <c r="U7" i="4"/>
  <c r="U336" i="4" s="1"/>
  <c r="V54" i="4"/>
  <c r="V383" i="4" s="1"/>
  <c r="U54" i="4"/>
  <c r="U383" i="4" s="1"/>
  <c r="U5" i="4"/>
  <c r="U334" i="4" s="1"/>
  <c r="V5" i="4"/>
  <c r="V334" i="4" s="1"/>
  <c r="U9" i="4"/>
  <c r="U338" i="4" s="1"/>
  <c r="V9" i="4"/>
  <c r="V338" i="4" s="1"/>
  <c r="V11" i="4"/>
  <c r="V340" i="4" s="1"/>
  <c r="U11" i="4"/>
  <c r="U340" i="4" s="1"/>
  <c r="U13" i="4"/>
  <c r="U342" i="4" s="1"/>
  <c r="V13" i="4"/>
  <c r="V342" i="4" s="1"/>
  <c r="V106" i="4"/>
  <c r="V435" i="4" s="1"/>
  <c r="V102" i="4"/>
  <c r="V431" i="4" s="1"/>
  <c r="V98" i="4"/>
  <c r="V427" i="4" s="1"/>
  <c r="V94" i="4"/>
  <c r="V423" i="4" s="1"/>
  <c r="V89" i="4"/>
  <c r="V418" i="4" s="1"/>
  <c r="V107" i="4"/>
  <c r="V436" i="4" s="1"/>
  <c r="V105" i="4"/>
  <c r="V434" i="4" s="1"/>
  <c r="V103" i="4"/>
  <c r="V432" i="4" s="1"/>
  <c r="V101" i="4"/>
  <c r="V430" i="4" s="1"/>
  <c r="V99" i="4"/>
  <c r="V428" i="4" s="1"/>
  <c r="V97" i="4"/>
  <c r="V426" i="4" s="1"/>
  <c r="V95" i="4"/>
  <c r="V424" i="4" s="1"/>
  <c r="V93" i="4"/>
  <c r="V422" i="4" s="1"/>
  <c r="V91" i="4"/>
  <c r="V420" i="4" s="1"/>
  <c r="V86" i="4"/>
  <c r="V415" i="4" s="1"/>
  <c r="V82" i="4"/>
  <c r="V411" i="4" s="1"/>
  <c r="V78" i="4"/>
  <c r="V407" i="4" s="1"/>
  <c r="V104" i="4"/>
  <c r="V433" i="4" s="1"/>
  <c r="V96" i="4"/>
  <c r="V425" i="4" s="1"/>
  <c r="V90" i="4"/>
  <c r="V419" i="4" s="1"/>
  <c r="V87" i="4"/>
  <c r="V416" i="4" s="1"/>
  <c r="V85" i="4"/>
  <c r="V414" i="4" s="1"/>
  <c r="V83" i="4"/>
  <c r="V412" i="4" s="1"/>
  <c r="V81" i="4"/>
  <c r="V410" i="4" s="1"/>
  <c r="V79" i="4"/>
  <c r="V408" i="4" s="1"/>
  <c r="V77" i="4"/>
  <c r="V406" i="4" s="1"/>
  <c r="V75" i="4"/>
  <c r="V404" i="4" s="1"/>
  <c r="V71" i="4"/>
  <c r="V400" i="4" s="1"/>
  <c r="V74" i="4"/>
  <c r="V403" i="4" s="1"/>
  <c r="V70" i="4"/>
  <c r="V399" i="4" s="1"/>
  <c r="V100" i="4"/>
  <c r="V429" i="4" s="1"/>
  <c r="V66" i="4"/>
  <c r="V395" i="4" s="1"/>
  <c r="V62" i="4"/>
  <c r="V391" i="4" s="1"/>
  <c r="V88" i="4"/>
  <c r="V417" i="4" s="1"/>
  <c r="V80" i="4"/>
  <c r="V409" i="4" s="1"/>
  <c r="V73" i="4"/>
  <c r="V402" i="4" s="1"/>
  <c r="V67" i="4"/>
  <c r="V396" i="4" s="1"/>
  <c r="V76" i="4"/>
  <c r="V405" i="4" s="1"/>
  <c r="V68" i="4"/>
  <c r="V397" i="4" s="1"/>
  <c r="V84" i="4"/>
  <c r="V413" i="4" s="1"/>
  <c r="V72" i="4"/>
  <c r="V401" i="4" s="1"/>
  <c r="V63" i="4"/>
  <c r="V392" i="4" s="1"/>
  <c r="V61" i="4"/>
  <c r="V390" i="4" s="1"/>
  <c r="V92" i="4"/>
  <c r="V421" i="4" s="1"/>
  <c r="V64" i="4"/>
  <c r="V393" i="4" s="1"/>
  <c r="V60" i="4"/>
  <c r="V389" i="4" s="1"/>
  <c r="V69" i="4"/>
  <c r="V398" i="4" s="1"/>
  <c r="V65" i="4"/>
  <c r="V394" i="4" s="1"/>
  <c r="AA1" i="7"/>
  <c r="AR1" i="4"/>
  <c r="W2" i="4"/>
  <c r="M3" i="29" l="1"/>
  <c r="N3" i="29"/>
  <c r="O3" i="29"/>
  <c r="P3" i="29"/>
  <c r="Q3" i="29"/>
  <c r="R3" i="29"/>
  <c r="S3" i="29"/>
  <c r="T3" i="29"/>
  <c r="U3" i="29"/>
  <c r="V3" i="29"/>
  <c r="W3" i="29"/>
  <c r="X3" i="29"/>
  <c r="Y3" i="29"/>
  <c r="Z3" i="29"/>
  <c r="AA3" i="29"/>
  <c r="AB3" i="29"/>
  <c r="AC3" i="29"/>
  <c r="AD3" i="29"/>
  <c r="AE3" i="29"/>
  <c r="AF3" i="29"/>
  <c r="AG3" i="29"/>
  <c r="AH3" i="29"/>
  <c r="AI3" i="29"/>
  <c r="M4" i="29"/>
  <c r="N4" i="29"/>
  <c r="O4" i="29"/>
  <c r="P4" i="29"/>
  <c r="Q4" i="29"/>
  <c r="R4" i="29"/>
  <c r="S4" i="29"/>
  <c r="T4" i="29"/>
  <c r="U4" i="29"/>
  <c r="V4" i="29"/>
  <c r="W4" i="29"/>
  <c r="X4" i="29"/>
  <c r="Y4" i="29"/>
  <c r="Z4" i="29"/>
  <c r="AA4" i="29"/>
  <c r="AB4" i="29"/>
  <c r="AC4" i="29"/>
  <c r="AD4" i="29"/>
  <c r="AE4" i="29"/>
  <c r="AF4" i="29"/>
  <c r="AG4" i="29"/>
  <c r="AH4" i="29"/>
  <c r="AI4" i="29"/>
  <c r="M11" i="29"/>
  <c r="N11" i="29"/>
  <c r="O11" i="29"/>
  <c r="P11" i="29"/>
  <c r="Q11" i="29"/>
  <c r="R11" i="29"/>
  <c r="S11" i="29"/>
  <c r="T11" i="29"/>
  <c r="U11" i="29"/>
  <c r="V11" i="29"/>
  <c r="W11" i="29"/>
  <c r="X11" i="29"/>
  <c r="Y11" i="29"/>
  <c r="Z11" i="29"/>
  <c r="AA11" i="29"/>
  <c r="AB11" i="29"/>
  <c r="AC11" i="29"/>
  <c r="AD11" i="29"/>
  <c r="AE11" i="29"/>
  <c r="AF11" i="29"/>
  <c r="AG11" i="29"/>
  <c r="AH11" i="29"/>
  <c r="AI11" i="29"/>
  <c r="M6" i="29"/>
  <c r="N6" i="29"/>
  <c r="O6" i="29"/>
  <c r="P6" i="29"/>
  <c r="Q6" i="29"/>
  <c r="R6" i="29"/>
  <c r="S6" i="29"/>
  <c r="T6" i="29"/>
  <c r="U6" i="29"/>
  <c r="V6" i="29"/>
  <c r="W6" i="29"/>
  <c r="X6" i="29"/>
  <c r="Y6" i="29"/>
  <c r="Z6" i="29"/>
  <c r="AA6" i="29"/>
  <c r="AB6" i="29"/>
  <c r="AC6" i="29"/>
  <c r="AD6" i="29"/>
  <c r="AE6" i="29"/>
  <c r="AF6" i="29"/>
  <c r="AG6" i="29"/>
  <c r="AH6" i="29"/>
  <c r="AI6" i="29"/>
  <c r="AJ6" i="29"/>
  <c r="AL2" i="29"/>
  <c r="AK5" i="29"/>
  <c r="AK7" i="29"/>
  <c r="AK4" i="29"/>
  <c r="AK10" i="29"/>
  <c r="AK8" i="29"/>
  <c r="AK6" i="29"/>
  <c r="AK9" i="29"/>
  <c r="AK12" i="29"/>
  <c r="AK14" i="29"/>
  <c r="AK11" i="29"/>
  <c r="AK13" i="29"/>
  <c r="AK17" i="29"/>
  <c r="AK19" i="29"/>
  <c r="AK16" i="29"/>
  <c r="AK15" i="29"/>
  <c r="AK21" i="29"/>
  <c r="AK23" i="29"/>
  <c r="AK25" i="29"/>
  <c r="AK27" i="29"/>
  <c r="AK29" i="29"/>
  <c r="AK18" i="29"/>
  <c r="AK22" i="29"/>
  <c r="AK26" i="29"/>
  <c r="AK31" i="29"/>
  <c r="AK33" i="29"/>
  <c r="AK35" i="29"/>
  <c r="AK37" i="29"/>
  <c r="AK39" i="29"/>
  <c r="AK41" i="29"/>
  <c r="AK43" i="29"/>
  <c r="AK24" i="29"/>
  <c r="AK32" i="29"/>
  <c r="AK36" i="29"/>
  <c r="AK20" i="29"/>
  <c r="AK28" i="29"/>
  <c r="AK30" i="29"/>
  <c r="AK34" i="29"/>
  <c r="AK38" i="29"/>
  <c r="AK42" i="29"/>
  <c r="AK45" i="29"/>
  <c r="AK47" i="29"/>
  <c r="AK49" i="29"/>
  <c r="AK51" i="29"/>
  <c r="AK53" i="29"/>
  <c r="AK55" i="29"/>
  <c r="AK57" i="29"/>
  <c r="AK59" i="29"/>
  <c r="AK67" i="29"/>
  <c r="AK69" i="29"/>
  <c r="AK71" i="29"/>
  <c r="AK73" i="29"/>
  <c r="AK75" i="29"/>
  <c r="AK77" i="29"/>
  <c r="AK79" i="29"/>
  <c r="AK81" i="29"/>
  <c r="AK40" i="29"/>
  <c r="AK48" i="29"/>
  <c r="AK52" i="29"/>
  <c r="AK56" i="29"/>
  <c r="AK44" i="29"/>
  <c r="AK58" i="29"/>
  <c r="AK68" i="29"/>
  <c r="AK72" i="29"/>
  <c r="AK76" i="29"/>
  <c r="AK80" i="29"/>
  <c r="AK46" i="29"/>
  <c r="AK66" i="29"/>
  <c r="AK50" i="29"/>
  <c r="AK70" i="29"/>
  <c r="AK74" i="29"/>
  <c r="AK78" i="29"/>
  <c r="AK54" i="29"/>
  <c r="AK83" i="29"/>
  <c r="AK85" i="29"/>
  <c r="AK87" i="29"/>
  <c r="AK89" i="29"/>
  <c r="AK91" i="29"/>
  <c r="AK93" i="29"/>
  <c r="AK95" i="29"/>
  <c r="AK97" i="29"/>
  <c r="AK99" i="29"/>
  <c r="AK101" i="29"/>
  <c r="AK82" i="29"/>
  <c r="AK84" i="29"/>
  <c r="AK86" i="29"/>
  <c r="AK88" i="29"/>
  <c r="AK90" i="29"/>
  <c r="AK92" i="29"/>
  <c r="AK94" i="29"/>
  <c r="AK96" i="29"/>
  <c r="AK98" i="29"/>
  <c r="AK100" i="29"/>
  <c r="AK102" i="29"/>
  <c r="AK103" i="29"/>
  <c r="AK105" i="29"/>
  <c r="AK107" i="29"/>
  <c r="AK3" i="29"/>
  <c r="AK104" i="29"/>
  <c r="AK106" i="29"/>
  <c r="AK62" i="29"/>
  <c r="AK64" i="29"/>
  <c r="AK65" i="29"/>
  <c r="AK63" i="29"/>
  <c r="AK60" i="29"/>
  <c r="AK61" i="29"/>
  <c r="M14" i="29"/>
  <c r="N14" i="29"/>
  <c r="O14" i="29"/>
  <c r="P14" i="29"/>
  <c r="Q14" i="29"/>
  <c r="R14" i="29"/>
  <c r="S14" i="29"/>
  <c r="T14" i="29"/>
  <c r="U14" i="29"/>
  <c r="V14" i="29"/>
  <c r="W14" i="29"/>
  <c r="X14" i="29"/>
  <c r="Y14" i="29"/>
  <c r="Z14" i="29"/>
  <c r="AA14" i="29"/>
  <c r="AB14" i="29"/>
  <c r="AC14" i="29"/>
  <c r="AD14" i="29"/>
  <c r="AE14" i="29"/>
  <c r="AF14" i="29"/>
  <c r="AG14" i="29"/>
  <c r="AH14" i="29"/>
  <c r="AI14" i="29"/>
  <c r="M12" i="29"/>
  <c r="N12" i="29"/>
  <c r="O12" i="29"/>
  <c r="P12" i="29"/>
  <c r="Q12" i="29"/>
  <c r="R12" i="29"/>
  <c r="S12" i="29"/>
  <c r="T12" i="29"/>
  <c r="U12" i="29"/>
  <c r="V12" i="29"/>
  <c r="W12" i="29"/>
  <c r="X12" i="29"/>
  <c r="Y12" i="29"/>
  <c r="Z12" i="29"/>
  <c r="AA12" i="29"/>
  <c r="AB12" i="29"/>
  <c r="AC12" i="29"/>
  <c r="AD12" i="29"/>
  <c r="AE12" i="29"/>
  <c r="AF12" i="29"/>
  <c r="AG12" i="29"/>
  <c r="AH12" i="29"/>
  <c r="AI12" i="29"/>
  <c r="M9" i="29"/>
  <c r="N9" i="29"/>
  <c r="O9" i="29"/>
  <c r="P9" i="29"/>
  <c r="Q9" i="29"/>
  <c r="R9" i="29"/>
  <c r="S9" i="29"/>
  <c r="T9" i="29"/>
  <c r="U9" i="29"/>
  <c r="V9" i="29"/>
  <c r="W9" i="29"/>
  <c r="X9" i="29"/>
  <c r="Y9" i="29"/>
  <c r="Z9" i="29"/>
  <c r="AA9" i="29"/>
  <c r="AB9" i="29"/>
  <c r="AC9" i="29"/>
  <c r="AD9" i="29"/>
  <c r="AE9" i="29"/>
  <c r="AF9" i="29"/>
  <c r="AG9" i="29"/>
  <c r="AH9" i="29"/>
  <c r="AI9" i="29"/>
  <c r="AJ12" i="29"/>
  <c r="M10" i="29"/>
  <c r="N10" i="29"/>
  <c r="O10" i="29"/>
  <c r="P10" i="29"/>
  <c r="Q10" i="29"/>
  <c r="R10" i="29"/>
  <c r="S10" i="29"/>
  <c r="T10" i="29"/>
  <c r="U10" i="29"/>
  <c r="V10" i="29"/>
  <c r="W10" i="29"/>
  <c r="X10" i="29"/>
  <c r="Y10" i="29"/>
  <c r="Z10" i="29"/>
  <c r="AA10" i="29"/>
  <c r="AB10" i="29"/>
  <c r="AC10" i="29"/>
  <c r="AD10" i="29"/>
  <c r="AE10" i="29"/>
  <c r="AF10" i="29"/>
  <c r="AG10" i="29"/>
  <c r="AH10" i="29"/>
  <c r="AI10" i="29"/>
  <c r="M54" i="29"/>
  <c r="N54" i="29"/>
  <c r="O54" i="29"/>
  <c r="P54" i="29"/>
  <c r="Q54" i="29"/>
  <c r="R54" i="29"/>
  <c r="S54" i="29"/>
  <c r="T54" i="29"/>
  <c r="U54" i="29"/>
  <c r="V54" i="29"/>
  <c r="W54" i="29"/>
  <c r="X54" i="29"/>
  <c r="Y54" i="29"/>
  <c r="Z54" i="29"/>
  <c r="AA54" i="29"/>
  <c r="AB54" i="29"/>
  <c r="AC54" i="29"/>
  <c r="AD54" i="29"/>
  <c r="AE54" i="29"/>
  <c r="AF54" i="29"/>
  <c r="AG54" i="29"/>
  <c r="AH54" i="29"/>
  <c r="AI54" i="29"/>
  <c r="M7" i="29"/>
  <c r="N7" i="29"/>
  <c r="O7" i="29"/>
  <c r="P7" i="29"/>
  <c r="Q7" i="29"/>
  <c r="R7" i="29"/>
  <c r="S7" i="29"/>
  <c r="T7" i="29"/>
  <c r="U7" i="29"/>
  <c r="V7" i="29"/>
  <c r="W7" i="29"/>
  <c r="X7" i="29"/>
  <c r="Y7" i="29"/>
  <c r="Z7" i="29"/>
  <c r="AA7" i="29"/>
  <c r="AB7" i="29"/>
  <c r="AC7" i="29"/>
  <c r="AD7" i="29"/>
  <c r="AE7" i="29"/>
  <c r="AF7" i="29"/>
  <c r="AG7" i="29"/>
  <c r="AH7" i="29"/>
  <c r="AI7" i="29"/>
  <c r="AJ3" i="29"/>
  <c r="AJ54" i="29"/>
  <c r="AJ4" i="29"/>
  <c r="M8" i="29"/>
  <c r="N8" i="29"/>
  <c r="O8" i="29"/>
  <c r="P8" i="29"/>
  <c r="Q8" i="29"/>
  <c r="R8" i="29"/>
  <c r="S8" i="29"/>
  <c r="T8" i="29"/>
  <c r="U8" i="29"/>
  <c r="V8" i="29"/>
  <c r="W8" i="29"/>
  <c r="X8" i="29"/>
  <c r="Y8" i="29"/>
  <c r="Z8" i="29"/>
  <c r="AA8" i="29"/>
  <c r="AB8" i="29"/>
  <c r="AC8" i="29"/>
  <c r="AD8" i="29"/>
  <c r="AE8" i="29"/>
  <c r="AF8" i="29"/>
  <c r="AG8" i="29"/>
  <c r="AH8" i="29"/>
  <c r="AI8" i="29"/>
  <c r="M13" i="29"/>
  <c r="N13" i="29"/>
  <c r="O13" i="29"/>
  <c r="P13" i="29"/>
  <c r="Q13" i="29"/>
  <c r="R13" i="29"/>
  <c r="S13" i="29"/>
  <c r="T13" i="29"/>
  <c r="U13" i="29"/>
  <c r="V13" i="29"/>
  <c r="W13" i="29"/>
  <c r="X13" i="29"/>
  <c r="Y13" i="29"/>
  <c r="Z13" i="29"/>
  <c r="AA13" i="29"/>
  <c r="AB13" i="29"/>
  <c r="AC13" i="29"/>
  <c r="AD13" i="29"/>
  <c r="AE13" i="29"/>
  <c r="AF13" i="29"/>
  <c r="AG13" i="29"/>
  <c r="AH13" i="29"/>
  <c r="AI13" i="29"/>
  <c r="M5" i="29"/>
  <c r="N5" i="29"/>
  <c r="O5" i="29"/>
  <c r="P5" i="29"/>
  <c r="Q5" i="29"/>
  <c r="R5" i="29"/>
  <c r="S5" i="29"/>
  <c r="T5" i="29"/>
  <c r="U5" i="29"/>
  <c r="V5" i="29"/>
  <c r="W5" i="29"/>
  <c r="X5" i="29"/>
  <c r="Y5" i="29"/>
  <c r="Z5" i="29"/>
  <c r="AA5" i="29"/>
  <c r="AB5" i="29"/>
  <c r="AC5" i="29"/>
  <c r="AD5" i="29"/>
  <c r="AE5" i="29"/>
  <c r="AF5" i="29"/>
  <c r="AG5" i="29"/>
  <c r="AH5" i="29"/>
  <c r="AI5" i="29"/>
  <c r="AJ11" i="29"/>
  <c r="AJ9" i="29"/>
  <c r="AJ7" i="29"/>
  <c r="W111" i="4"/>
  <c r="W331" i="4"/>
  <c r="W221" i="4"/>
  <c r="V437" i="4"/>
  <c r="H6" i="18" s="1"/>
  <c r="U437" i="4"/>
  <c r="G6" i="18" s="1"/>
  <c r="W14" i="4"/>
  <c r="W343" i="4" s="1"/>
  <c r="W5" i="4"/>
  <c r="W334" i="4" s="1"/>
  <c r="W7" i="4"/>
  <c r="W336" i="4" s="1"/>
  <c r="W13" i="4"/>
  <c r="W342" i="4" s="1"/>
  <c r="W54" i="4"/>
  <c r="W383" i="4" s="1"/>
  <c r="W3" i="4"/>
  <c r="W332" i="4" s="1"/>
  <c r="W10" i="4"/>
  <c r="W339" i="4" s="1"/>
  <c r="W6" i="4"/>
  <c r="W335" i="4" s="1"/>
  <c r="W4" i="4"/>
  <c r="W333" i="4" s="1"/>
  <c r="W9" i="4"/>
  <c r="W338" i="4" s="1"/>
  <c r="W16" i="4"/>
  <c r="W345" i="4" s="1"/>
  <c r="W18" i="4"/>
  <c r="W347" i="4" s="1"/>
  <c r="W20" i="4"/>
  <c r="W349" i="4" s="1"/>
  <c r="W15" i="4"/>
  <c r="W344" i="4" s="1"/>
  <c r="W17" i="4"/>
  <c r="W346" i="4" s="1"/>
  <c r="W19" i="4"/>
  <c r="W348" i="4" s="1"/>
  <c r="W21" i="4"/>
  <c r="W350" i="4" s="1"/>
  <c r="W28" i="4"/>
  <c r="W357" i="4" s="1"/>
  <c r="W22" i="4"/>
  <c r="W351" i="4" s="1"/>
  <c r="W26" i="4"/>
  <c r="W355" i="4" s="1"/>
  <c r="W31" i="4"/>
  <c r="W360" i="4" s="1"/>
  <c r="W33" i="4"/>
  <c r="W362" i="4" s="1"/>
  <c r="W35" i="4"/>
  <c r="W364" i="4" s="1"/>
  <c r="W37" i="4"/>
  <c r="W366" i="4" s="1"/>
  <c r="W39" i="4"/>
  <c r="W368" i="4" s="1"/>
  <c r="W41" i="4"/>
  <c r="W370" i="4" s="1"/>
  <c r="W24" i="4"/>
  <c r="W353" i="4" s="1"/>
  <c r="W29" i="4"/>
  <c r="W358" i="4" s="1"/>
  <c r="W23" i="4"/>
  <c r="W352" i="4" s="1"/>
  <c r="W27" i="4"/>
  <c r="W356" i="4" s="1"/>
  <c r="W30" i="4"/>
  <c r="W359" i="4" s="1"/>
  <c r="W32" i="4"/>
  <c r="W361" i="4" s="1"/>
  <c r="W34" i="4"/>
  <c r="W363" i="4" s="1"/>
  <c r="W36" i="4"/>
  <c r="W365" i="4" s="1"/>
  <c r="W38" i="4"/>
  <c r="W367" i="4" s="1"/>
  <c r="W40" i="4"/>
  <c r="W369" i="4" s="1"/>
  <c r="W42" i="4"/>
  <c r="W371" i="4" s="1"/>
  <c r="W25" i="4"/>
  <c r="W354" i="4" s="1"/>
  <c r="W43" i="4"/>
  <c r="W372" i="4" s="1"/>
  <c r="W44" i="4"/>
  <c r="W373" i="4" s="1"/>
  <c r="W46" i="4"/>
  <c r="W375" i="4" s="1"/>
  <c r="W48" i="4"/>
  <c r="W377" i="4" s="1"/>
  <c r="W50" i="4"/>
  <c r="W379" i="4" s="1"/>
  <c r="W52" i="4"/>
  <c r="W381" i="4" s="1"/>
  <c r="W56" i="4"/>
  <c r="W385" i="4" s="1"/>
  <c r="W58" i="4"/>
  <c r="W387" i="4" s="1"/>
  <c r="W45" i="4"/>
  <c r="W374" i="4" s="1"/>
  <c r="W47" i="4"/>
  <c r="W376" i="4" s="1"/>
  <c r="W49" i="4"/>
  <c r="W378" i="4" s="1"/>
  <c r="W51" i="4"/>
  <c r="W380" i="4" s="1"/>
  <c r="W53" i="4"/>
  <c r="W382" i="4" s="1"/>
  <c r="W55" i="4"/>
  <c r="W384" i="4" s="1"/>
  <c r="W57" i="4"/>
  <c r="W386" i="4" s="1"/>
  <c r="W59" i="4"/>
  <c r="W388" i="4" s="1"/>
  <c r="W11" i="4"/>
  <c r="W340" i="4" s="1"/>
  <c r="W12" i="4"/>
  <c r="W341" i="4" s="1"/>
  <c r="W8" i="4"/>
  <c r="W337" i="4" s="1"/>
  <c r="W105" i="4"/>
  <c r="W434" i="4" s="1"/>
  <c r="W101" i="4"/>
  <c r="W430" i="4" s="1"/>
  <c r="W97" i="4"/>
  <c r="W426" i="4" s="1"/>
  <c r="W93" i="4"/>
  <c r="W422" i="4" s="1"/>
  <c r="W107" i="4"/>
  <c r="W436" i="4" s="1"/>
  <c r="W103" i="4"/>
  <c r="W432" i="4" s="1"/>
  <c r="W99" i="4"/>
  <c r="W428" i="4" s="1"/>
  <c r="W95" i="4"/>
  <c r="W424" i="4" s="1"/>
  <c r="W92" i="4"/>
  <c r="W421" i="4" s="1"/>
  <c r="W89" i="4"/>
  <c r="W418" i="4" s="1"/>
  <c r="W85" i="4"/>
  <c r="W414" i="4" s="1"/>
  <c r="W81" i="4"/>
  <c r="W410" i="4" s="1"/>
  <c r="W77" i="4"/>
  <c r="W406" i="4" s="1"/>
  <c r="W74" i="4"/>
  <c r="W403" i="4" s="1"/>
  <c r="W72" i="4"/>
  <c r="W401" i="4" s="1"/>
  <c r="W70" i="4"/>
  <c r="W399" i="4" s="1"/>
  <c r="W104" i="4"/>
  <c r="W433" i="4" s="1"/>
  <c r="W102" i="4"/>
  <c r="W431" i="4" s="1"/>
  <c r="W96" i="4"/>
  <c r="W425" i="4" s="1"/>
  <c r="W94" i="4"/>
  <c r="W423" i="4" s="1"/>
  <c r="W90" i="4"/>
  <c r="W419" i="4" s="1"/>
  <c r="W87" i="4"/>
  <c r="W416" i="4" s="1"/>
  <c r="W83" i="4"/>
  <c r="W412" i="4" s="1"/>
  <c r="W79" i="4"/>
  <c r="W408" i="4" s="1"/>
  <c r="W75" i="4"/>
  <c r="W404" i="4" s="1"/>
  <c r="W71" i="4"/>
  <c r="W400" i="4" s="1"/>
  <c r="W68" i="4"/>
  <c r="W397" i="4" s="1"/>
  <c r="W66" i="4"/>
  <c r="W395" i="4" s="1"/>
  <c r="W64" i="4"/>
  <c r="W393" i="4" s="1"/>
  <c r="W62" i="4"/>
  <c r="W391" i="4" s="1"/>
  <c r="W98" i="4"/>
  <c r="W427" i="4" s="1"/>
  <c r="W91" i="4"/>
  <c r="W420" i="4" s="1"/>
  <c r="W88" i="4"/>
  <c r="W417" i="4" s="1"/>
  <c r="W86" i="4"/>
  <c r="W415" i="4" s="1"/>
  <c r="W80" i="4"/>
  <c r="W409" i="4" s="1"/>
  <c r="W78" i="4"/>
  <c r="W407" i="4" s="1"/>
  <c r="W73" i="4"/>
  <c r="W402" i="4" s="1"/>
  <c r="W67" i="4"/>
  <c r="W396" i="4" s="1"/>
  <c r="W63" i="4"/>
  <c r="W392" i="4" s="1"/>
  <c r="W60" i="4"/>
  <c r="W389" i="4" s="1"/>
  <c r="W100" i="4"/>
  <c r="W429" i="4" s="1"/>
  <c r="W61" i="4"/>
  <c r="W390" i="4" s="1"/>
  <c r="W76" i="4"/>
  <c r="W405" i="4" s="1"/>
  <c r="W106" i="4"/>
  <c r="W435" i="4" s="1"/>
  <c r="W84" i="4"/>
  <c r="W413" i="4" s="1"/>
  <c r="W82" i="4"/>
  <c r="W411" i="4" s="1"/>
  <c r="W69" i="4"/>
  <c r="W398" i="4" s="1"/>
  <c r="W65" i="4"/>
  <c r="W394" i="4" s="1"/>
  <c r="AB1" i="7"/>
  <c r="AS1" i="4"/>
  <c r="V108" i="4"/>
  <c r="H2" i="18" s="1"/>
  <c r="H10" i="18" s="1"/>
  <c r="U108" i="4"/>
  <c r="G2" i="18" s="1"/>
  <c r="X2" i="4"/>
  <c r="AM2" i="29" l="1"/>
  <c r="AL6" i="29"/>
  <c r="AL4" i="29"/>
  <c r="AL7" i="29"/>
  <c r="AL5" i="29"/>
  <c r="AL10" i="29"/>
  <c r="AL8" i="29"/>
  <c r="AL9" i="29"/>
  <c r="AL11" i="29"/>
  <c r="AL13" i="29"/>
  <c r="AL12" i="29"/>
  <c r="AL14" i="29"/>
  <c r="AL15" i="29"/>
  <c r="AL17" i="29"/>
  <c r="AL16" i="29"/>
  <c r="AL18" i="29"/>
  <c r="AL20" i="29"/>
  <c r="AL22" i="29"/>
  <c r="AL24" i="29"/>
  <c r="AL26" i="29"/>
  <c r="AL28" i="29"/>
  <c r="AL21" i="29"/>
  <c r="AL25" i="29"/>
  <c r="AL29" i="29"/>
  <c r="AL30" i="29"/>
  <c r="AL32" i="29"/>
  <c r="AL34" i="29"/>
  <c r="AL36" i="29"/>
  <c r="AL38" i="29"/>
  <c r="AL40" i="29"/>
  <c r="AL42" i="29"/>
  <c r="AL44" i="29"/>
  <c r="AL19" i="29"/>
  <c r="AL27" i="29"/>
  <c r="AL33" i="29"/>
  <c r="AL37" i="29"/>
  <c r="AL41" i="29"/>
  <c r="AL46" i="29"/>
  <c r="AL48" i="29"/>
  <c r="AL50" i="29"/>
  <c r="AL52" i="29"/>
  <c r="AL54" i="29"/>
  <c r="AL56" i="29"/>
  <c r="AL58" i="29"/>
  <c r="AL66" i="29"/>
  <c r="AL68" i="29"/>
  <c r="AL70" i="29"/>
  <c r="AL72" i="29"/>
  <c r="AL74" i="29"/>
  <c r="AL76" i="29"/>
  <c r="AL78" i="29"/>
  <c r="AL80" i="29"/>
  <c r="AL35" i="29"/>
  <c r="AL39" i="29"/>
  <c r="AL47" i="29"/>
  <c r="AL51" i="29"/>
  <c r="AL55" i="29"/>
  <c r="AL23" i="29"/>
  <c r="AL43" i="29"/>
  <c r="AL45" i="29"/>
  <c r="AL49" i="29"/>
  <c r="AL53" i="29"/>
  <c r="AL57" i="29"/>
  <c r="AL67" i="29"/>
  <c r="AL31" i="29"/>
  <c r="AL59" i="29"/>
  <c r="AL69" i="29"/>
  <c r="AL73" i="29"/>
  <c r="AL77" i="29"/>
  <c r="AL81" i="29"/>
  <c r="AL71" i="29"/>
  <c r="AL75" i="29"/>
  <c r="AL79" i="29"/>
  <c r="AL82" i="29"/>
  <c r="AL84" i="29"/>
  <c r="AL86" i="29"/>
  <c r="AL88" i="29"/>
  <c r="AL90" i="29"/>
  <c r="AL92" i="29"/>
  <c r="AL94" i="29"/>
  <c r="AL96" i="29"/>
  <c r="AL98" i="29"/>
  <c r="AL100" i="29"/>
  <c r="AL102" i="29"/>
  <c r="AL83" i="29"/>
  <c r="AL85" i="29"/>
  <c r="AL87" i="29"/>
  <c r="AL89" i="29"/>
  <c r="AL91" i="29"/>
  <c r="AL93" i="29"/>
  <c r="AL95" i="29"/>
  <c r="AL97" i="29"/>
  <c r="AL99" i="29"/>
  <c r="AL101" i="29"/>
  <c r="AL103" i="29"/>
  <c r="AL105" i="29"/>
  <c r="AL107" i="29"/>
  <c r="AL3" i="29"/>
  <c r="AL104" i="29"/>
  <c r="AL106" i="29"/>
  <c r="AL65" i="29"/>
  <c r="AL62" i="29"/>
  <c r="AL64" i="29"/>
  <c r="AL63" i="29"/>
  <c r="AL60" i="29"/>
  <c r="AL61" i="29"/>
  <c r="X111" i="4"/>
  <c r="X221" i="4"/>
  <c r="X331" i="4"/>
  <c r="W437" i="4"/>
  <c r="I6" i="18" s="1"/>
  <c r="X16" i="4"/>
  <c r="X345" i="4" s="1"/>
  <c r="X18" i="4"/>
  <c r="X347" i="4" s="1"/>
  <c r="X20" i="4"/>
  <c r="X349" i="4" s="1"/>
  <c r="X22" i="4"/>
  <c r="X351" i="4" s="1"/>
  <c r="X15" i="4"/>
  <c r="X344" i="4" s="1"/>
  <c r="X17" i="4"/>
  <c r="X346" i="4" s="1"/>
  <c r="X19" i="4"/>
  <c r="X348" i="4" s="1"/>
  <c r="X21" i="4"/>
  <c r="X350" i="4" s="1"/>
  <c r="X23" i="4"/>
  <c r="X352" i="4" s="1"/>
  <c r="X25" i="4"/>
  <c r="X354" i="4" s="1"/>
  <c r="X27" i="4"/>
  <c r="X356" i="4" s="1"/>
  <c r="X26" i="4"/>
  <c r="X355" i="4" s="1"/>
  <c r="X31" i="4"/>
  <c r="X360" i="4" s="1"/>
  <c r="X33" i="4"/>
  <c r="X362" i="4" s="1"/>
  <c r="X35" i="4"/>
  <c r="X364" i="4" s="1"/>
  <c r="X37" i="4"/>
  <c r="X366" i="4" s="1"/>
  <c r="X39" i="4"/>
  <c r="X368" i="4" s="1"/>
  <c r="X41" i="4"/>
  <c r="X370" i="4" s="1"/>
  <c r="X43" i="4"/>
  <c r="X372" i="4" s="1"/>
  <c r="X45" i="4"/>
  <c r="X374" i="4" s="1"/>
  <c r="X24" i="4"/>
  <c r="X353" i="4" s="1"/>
  <c r="X29" i="4"/>
  <c r="X358" i="4" s="1"/>
  <c r="X28" i="4"/>
  <c r="X357" i="4" s="1"/>
  <c r="X30" i="4"/>
  <c r="X359" i="4" s="1"/>
  <c r="X32" i="4"/>
  <c r="X361" i="4" s="1"/>
  <c r="X34" i="4"/>
  <c r="X363" i="4" s="1"/>
  <c r="X36" i="4"/>
  <c r="X365" i="4" s="1"/>
  <c r="X38" i="4"/>
  <c r="X367" i="4" s="1"/>
  <c r="X40" i="4"/>
  <c r="X369" i="4" s="1"/>
  <c r="X42" i="4"/>
  <c r="X371" i="4" s="1"/>
  <c r="X44" i="4"/>
  <c r="X373" i="4" s="1"/>
  <c r="X47" i="4"/>
  <c r="X376" i="4" s="1"/>
  <c r="X49" i="4"/>
  <c r="X378" i="4" s="1"/>
  <c r="X51" i="4"/>
  <c r="X380" i="4" s="1"/>
  <c r="X53" i="4"/>
  <c r="X382" i="4" s="1"/>
  <c r="X55" i="4"/>
  <c r="X384" i="4" s="1"/>
  <c r="X57" i="4"/>
  <c r="X386" i="4" s="1"/>
  <c r="X59" i="4"/>
  <c r="X388" i="4" s="1"/>
  <c r="X46" i="4"/>
  <c r="X375" i="4" s="1"/>
  <c r="X48" i="4"/>
  <c r="X377" i="4" s="1"/>
  <c r="X50" i="4"/>
  <c r="X379" i="4" s="1"/>
  <c r="X52" i="4"/>
  <c r="X381" i="4" s="1"/>
  <c r="X56" i="4"/>
  <c r="X385" i="4" s="1"/>
  <c r="X58" i="4"/>
  <c r="X387" i="4" s="1"/>
  <c r="X4" i="4"/>
  <c r="X333" i="4" s="1"/>
  <c r="X8" i="4"/>
  <c r="X337" i="4" s="1"/>
  <c r="X12" i="4"/>
  <c r="X341" i="4" s="1"/>
  <c r="X3" i="4"/>
  <c r="X332" i="4" s="1"/>
  <c r="X11" i="4"/>
  <c r="X340" i="4" s="1"/>
  <c r="X14" i="4"/>
  <c r="X343" i="4" s="1"/>
  <c r="X9" i="4"/>
  <c r="X338" i="4" s="1"/>
  <c r="X6" i="4"/>
  <c r="X335" i="4" s="1"/>
  <c r="X10" i="4"/>
  <c r="X339" i="4" s="1"/>
  <c r="X54" i="4"/>
  <c r="X383" i="4" s="1"/>
  <c r="X13" i="4"/>
  <c r="X342" i="4" s="1"/>
  <c r="X7" i="4"/>
  <c r="X336" i="4" s="1"/>
  <c r="X5" i="4"/>
  <c r="X334" i="4" s="1"/>
  <c r="G10" i="18"/>
  <c r="H42" i="18"/>
  <c r="H46" i="18" s="1"/>
  <c r="X104" i="4"/>
  <c r="X433" i="4" s="1"/>
  <c r="X100" i="4"/>
  <c r="X429" i="4" s="1"/>
  <c r="X96" i="4"/>
  <c r="X425" i="4" s="1"/>
  <c r="X105" i="4"/>
  <c r="X434" i="4" s="1"/>
  <c r="X101" i="4"/>
  <c r="X430" i="4" s="1"/>
  <c r="X97" i="4"/>
  <c r="X426" i="4" s="1"/>
  <c r="X93" i="4"/>
  <c r="X422" i="4" s="1"/>
  <c r="X91" i="4"/>
  <c r="X420" i="4" s="1"/>
  <c r="X90" i="4"/>
  <c r="X419" i="4" s="1"/>
  <c r="X88" i="4"/>
  <c r="X417" i="4" s="1"/>
  <c r="X84" i="4"/>
  <c r="X413" i="4" s="1"/>
  <c r="X80" i="4"/>
  <c r="X409" i="4" s="1"/>
  <c r="X76" i="4"/>
  <c r="X405" i="4" s="1"/>
  <c r="X106" i="4"/>
  <c r="X435" i="4" s="1"/>
  <c r="X98" i="4"/>
  <c r="X427" i="4" s="1"/>
  <c r="X92" i="4"/>
  <c r="X421" i="4" s="1"/>
  <c r="X73" i="4"/>
  <c r="X402" i="4" s="1"/>
  <c r="X72" i="4"/>
  <c r="X401" i="4" s="1"/>
  <c r="X103" i="4"/>
  <c r="X432" i="4" s="1"/>
  <c r="X95" i="4"/>
  <c r="X424" i="4" s="1"/>
  <c r="X85" i="4"/>
  <c r="X414" i="4" s="1"/>
  <c r="X81" i="4"/>
  <c r="X410" i="4" s="1"/>
  <c r="X77" i="4"/>
  <c r="X406" i="4" s="1"/>
  <c r="X107" i="4"/>
  <c r="X436" i="4" s="1"/>
  <c r="X94" i="4"/>
  <c r="X423" i="4" s="1"/>
  <c r="X83" i="4"/>
  <c r="X412" i="4" s="1"/>
  <c r="X75" i="4"/>
  <c r="X404" i="4" s="1"/>
  <c r="X71" i="4"/>
  <c r="X400" i="4" s="1"/>
  <c r="X82" i="4"/>
  <c r="X411" i="4" s="1"/>
  <c r="X69" i="4"/>
  <c r="X398" i="4" s="1"/>
  <c r="X68" i="4"/>
  <c r="X397" i="4" s="1"/>
  <c r="X65" i="4"/>
  <c r="X394" i="4" s="1"/>
  <c r="X99" i="4"/>
  <c r="X428" i="4" s="1"/>
  <c r="X79" i="4"/>
  <c r="X408" i="4" s="1"/>
  <c r="X64" i="4"/>
  <c r="X393" i="4" s="1"/>
  <c r="X89" i="4"/>
  <c r="X418" i="4" s="1"/>
  <c r="X87" i="4"/>
  <c r="X416" i="4" s="1"/>
  <c r="X74" i="4"/>
  <c r="X403" i="4" s="1"/>
  <c r="X66" i="4"/>
  <c r="X395" i="4" s="1"/>
  <c r="X60" i="4"/>
  <c r="X389" i="4" s="1"/>
  <c r="X78" i="4"/>
  <c r="X407" i="4" s="1"/>
  <c r="X70" i="4"/>
  <c r="X399" i="4" s="1"/>
  <c r="X67" i="4"/>
  <c r="X396" i="4" s="1"/>
  <c r="X62" i="4"/>
  <c r="X391" i="4" s="1"/>
  <c r="X61" i="4"/>
  <c r="X390" i="4" s="1"/>
  <c r="X63" i="4"/>
  <c r="X392" i="4" s="1"/>
  <c r="X102" i="4"/>
  <c r="X431" i="4" s="1"/>
  <c r="X86" i="4"/>
  <c r="X415" i="4" s="1"/>
  <c r="AC1" i="7"/>
  <c r="AT1" i="4"/>
  <c r="W108" i="4"/>
  <c r="I2" i="18" s="1"/>
  <c r="I10" i="18" s="1"/>
  <c r="Y2" i="4"/>
  <c r="AN2" i="29" l="1"/>
  <c r="AM4" i="29"/>
  <c r="AM6" i="29"/>
  <c r="AM8" i="29"/>
  <c r="AM9" i="29"/>
  <c r="AM7" i="29"/>
  <c r="AM5" i="29"/>
  <c r="AM11" i="29"/>
  <c r="AM13" i="29"/>
  <c r="AM10" i="29"/>
  <c r="AM12" i="29"/>
  <c r="AM14" i="29"/>
  <c r="AM16" i="29"/>
  <c r="AM18" i="29"/>
  <c r="AM15" i="29"/>
  <c r="AM17" i="29"/>
  <c r="AM19" i="29"/>
  <c r="AM20" i="29"/>
  <c r="AM22" i="29"/>
  <c r="AM24" i="29"/>
  <c r="AM26" i="29"/>
  <c r="AM28" i="29"/>
  <c r="AM21" i="29"/>
  <c r="AM25" i="29"/>
  <c r="AM29" i="29"/>
  <c r="AM30" i="29"/>
  <c r="AM32" i="29"/>
  <c r="AM34" i="29"/>
  <c r="AM36" i="29"/>
  <c r="AM38" i="29"/>
  <c r="AM40" i="29"/>
  <c r="AM42" i="29"/>
  <c r="AM44" i="29"/>
  <c r="AM23" i="29"/>
  <c r="AM31" i="29"/>
  <c r="AM35" i="29"/>
  <c r="AM27" i="29"/>
  <c r="AM33" i="29"/>
  <c r="AM37" i="29"/>
  <c r="AM41" i="29"/>
  <c r="AM46" i="29"/>
  <c r="AM48" i="29"/>
  <c r="AM50" i="29"/>
  <c r="AM52" i="29"/>
  <c r="AM54" i="29"/>
  <c r="AM56" i="29"/>
  <c r="AM58" i="29"/>
  <c r="AM66" i="29"/>
  <c r="AM68" i="29"/>
  <c r="AM70" i="29"/>
  <c r="AM72" i="29"/>
  <c r="AM74" i="29"/>
  <c r="AM76" i="29"/>
  <c r="AM78" i="29"/>
  <c r="AM80" i="29"/>
  <c r="AM39" i="29"/>
  <c r="AM47" i="29"/>
  <c r="AM51" i="29"/>
  <c r="AM55" i="29"/>
  <c r="AM43" i="29"/>
  <c r="AM45" i="29"/>
  <c r="AM57" i="29"/>
  <c r="AM71" i="29"/>
  <c r="AM75" i="29"/>
  <c r="AM79" i="29"/>
  <c r="AM59" i="29"/>
  <c r="AM49" i="29"/>
  <c r="AM67" i="29"/>
  <c r="AM69" i="29"/>
  <c r="AM73" i="29"/>
  <c r="AM77" i="29"/>
  <c r="AM81" i="29"/>
  <c r="AM53" i="29"/>
  <c r="AM82" i="29"/>
  <c r="AM84" i="29"/>
  <c r="AM86" i="29"/>
  <c r="AM88" i="29"/>
  <c r="AM90" i="29"/>
  <c r="AM92" i="29"/>
  <c r="AM94" i="29"/>
  <c r="AM96" i="29"/>
  <c r="AM98" i="29"/>
  <c r="AM100" i="29"/>
  <c r="AM83" i="29"/>
  <c r="AM85" i="29"/>
  <c r="AM87" i="29"/>
  <c r="AM89" i="29"/>
  <c r="AM91" i="29"/>
  <c r="AM93" i="29"/>
  <c r="AM95" i="29"/>
  <c r="AM97" i="29"/>
  <c r="AM99" i="29"/>
  <c r="AM101" i="29"/>
  <c r="AM104" i="29"/>
  <c r="AM106" i="29"/>
  <c r="AM103" i="29"/>
  <c r="AM105" i="29"/>
  <c r="AM107" i="29"/>
  <c r="AM102" i="29"/>
  <c r="AM3" i="29"/>
  <c r="AM62" i="29"/>
  <c r="AM64" i="29"/>
  <c r="AM60" i="29"/>
  <c r="AM65" i="29"/>
  <c r="AM63" i="29"/>
  <c r="AM61" i="29"/>
  <c r="Y111" i="4"/>
  <c r="Y221" i="4"/>
  <c r="Y331" i="4"/>
  <c r="X437" i="4"/>
  <c r="J6" i="18" s="1"/>
  <c r="Y3" i="4"/>
  <c r="Y332" i="4" s="1"/>
  <c r="Y15" i="4"/>
  <c r="Y344" i="4" s="1"/>
  <c r="Y17" i="4"/>
  <c r="Y346" i="4" s="1"/>
  <c r="Y19" i="4"/>
  <c r="Y348" i="4" s="1"/>
  <c r="Y16" i="4"/>
  <c r="Y345" i="4" s="1"/>
  <c r="Y18" i="4"/>
  <c r="Y347" i="4" s="1"/>
  <c r="Y20" i="4"/>
  <c r="Y349" i="4" s="1"/>
  <c r="Y22" i="4"/>
  <c r="Y351" i="4" s="1"/>
  <c r="Y29" i="4"/>
  <c r="Y358" i="4" s="1"/>
  <c r="Y25" i="4"/>
  <c r="Y354" i="4" s="1"/>
  <c r="Y28" i="4"/>
  <c r="Y357" i="4" s="1"/>
  <c r="Y30" i="4"/>
  <c r="Y359" i="4" s="1"/>
  <c r="Y32" i="4"/>
  <c r="Y361" i="4" s="1"/>
  <c r="Y34" i="4"/>
  <c r="Y363" i="4" s="1"/>
  <c r="Y36" i="4"/>
  <c r="Y365" i="4" s="1"/>
  <c r="Y38" i="4"/>
  <c r="Y367" i="4" s="1"/>
  <c r="Y40" i="4"/>
  <c r="Y369" i="4" s="1"/>
  <c r="Y42" i="4"/>
  <c r="Y371" i="4" s="1"/>
  <c r="Y26" i="4"/>
  <c r="Y355" i="4" s="1"/>
  <c r="Y31" i="4"/>
  <c r="Y360" i="4" s="1"/>
  <c r="Y33" i="4"/>
  <c r="Y362" i="4" s="1"/>
  <c r="Y35" i="4"/>
  <c r="Y364" i="4" s="1"/>
  <c r="Y37" i="4"/>
  <c r="Y366" i="4" s="1"/>
  <c r="Y39" i="4"/>
  <c r="Y368" i="4" s="1"/>
  <c r="Y41" i="4"/>
  <c r="Y370" i="4" s="1"/>
  <c r="Y21" i="4"/>
  <c r="Y350" i="4" s="1"/>
  <c r="Y23" i="4"/>
  <c r="Y352" i="4" s="1"/>
  <c r="Y24" i="4"/>
  <c r="Y353" i="4" s="1"/>
  <c r="Y27" i="4"/>
  <c r="Y356" i="4" s="1"/>
  <c r="Y43" i="4"/>
  <c r="Y372" i="4" s="1"/>
  <c r="Y47" i="4"/>
  <c r="Y376" i="4" s="1"/>
  <c r="Y49" i="4"/>
  <c r="Y378" i="4" s="1"/>
  <c r="Y51" i="4"/>
  <c r="Y380" i="4" s="1"/>
  <c r="Y53" i="4"/>
  <c r="Y382" i="4" s="1"/>
  <c r="Y55" i="4"/>
  <c r="Y384" i="4" s="1"/>
  <c r="Y57" i="4"/>
  <c r="Y386" i="4" s="1"/>
  <c r="Y59" i="4"/>
  <c r="Y388" i="4" s="1"/>
  <c r="Y44" i="4"/>
  <c r="Y373" i="4" s="1"/>
  <c r="Y45" i="4"/>
  <c r="Y374" i="4" s="1"/>
  <c r="Y46" i="4"/>
  <c r="Y375" i="4" s="1"/>
  <c r="Y48" i="4"/>
  <c r="Y377" i="4" s="1"/>
  <c r="Y50" i="4"/>
  <c r="Y379" i="4" s="1"/>
  <c r="Y52" i="4"/>
  <c r="Y381" i="4" s="1"/>
  <c r="Y56" i="4"/>
  <c r="Y385" i="4" s="1"/>
  <c r="Y58" i="4"/>
  <c r="Y387" i="4" s="1"/>
  <c r="Y7" i="4"/>
  <c r="Y336" i="4" s="1"/>
  <c r="Y13" i="4"/>
  <c r="Y342" i="4" s="1"/>
  <c r="Y14" i="4"/>
  <c r="Y343" i="4" s="1"/>
  <c r="Y6" i="4"/>
  <c r="Y335" i="4" s="1"/>
  <c r="Y10" i="4"/>
  <c r="Y339" i="4" s="1"/>
  <c r="Y5" i="4"/>
  <c r="Y334" i="4" s="1"/>
  <c r="Y11" i="4"/>
  <c r="Y340" i="4" s="1"/>
  <c r="Y4" i="4"/>
  <c r="Y333" i="4" s="1"/>
  <c r="Y8" i="4"/>
  <c r="Y337" i="4" s="1"/>
  <c r="Y12" i="4"/>
  <c r="Y341" i="4" s="1"/>
  <c r="Y54" i="4"/>
  <c r="Y383" i="4" s="1"/>
  <c r="Y9" i="4"/>
  <c r="Y338" i="4" s="1"/>
  <c r="G42" i="18"/>
  <c r="I42" i="18"/>
  <c r="I46" i="18" s="1"/>
  <c r="Y107" i="4"/>
  <c r="Y436" i="4" s="1"/>
  <c r="Y103" i="4"/>
  <c r="Y432" i="4" s="1"/>
  <c r="Y99" i="4"/>
  <c r="Y428" i="4" s="1"/>
  <c r="Y95" i="4"/>
  <c r="Y424" i="4" s="1"/>
  <c r="Y90" i="4"/>
  <c r="Y419" i="4" s="1"/>
  <c r="Y106" i="4"/>
  <c r="Y435" i="4" s="1"/>
  <c r="Y104" i="4"/>
  <c r="Y433" i="4" s="1"/>
  <c r="Y102" i="4"/>
  <c r="Y431" i="4" s="1"/>
  <c r="Y100" i="4"/>
  <c r="Y429" i="4" s="1"/>
  <c r="Y98" i="4"/>
  <c r="Y427" i="4" s="1"/>
  <c r="Y96" i="4"/>
  <c r="Y425" i="4" s="1"/>
  <c r="Y94" i="4"/>
  <c r="Y423" i="4" s="1"/>
  <c r="Y92" i="4"/>
  <c r="Y421" i="4" s="1"/>
  <c r="Y87" i="4"/>
  <c r="Y416" i="4" s="1"/>
  <c r="Y83" i="4"/>
  <c r="Y412" i="4" s="1"/>
  <c r="Y79" i="4"/>
  <c r="Y408" i="4" s="1"/>
  <c r="Y75" i="4"/>
  <c r="Y404" i="4" s="1"/>
  <c r="Y73" i="4"/>
  <c r="Y402" i="4" s="1"/>
  <c r="Y71" i="4"/>
  <c r="Y400" i="4" s="1"/>
  <c r="Y105" i="4"/>
  <c r="Y434" i="4" s="1"/>
  <c r="Y97" i="4"/>
  <c r="Y426" i="4" s="1"/>
  <c r="Y89" i="4"/>
  <c r="Y418" i="4" s="1"/>
  <c r="Y88" i="4"/>
  <c r="Y417" i="4" s="1"/>
  <c r="Y86" i="4"/>
  <c r="Y415" i="4" s="1"/>
  <c r="Y84" i="4"/>
  <c r="Y413" i="4" s="1"/>
  <c r="Y82" i="4"/>
  <c r="Y411" i="4" s="1"/>
  <c r="Y80" i="4"/>
  <c r="Y409" i="4" s="1"/>
  <c r="Y78" i="4"/>
  <c r="Y407" i="4" s="1"/>
  <c r="Y76" i="4"/>
  <c r="Y405" i="4" s="1"/>
  <c r="Y72" i="4"/>
  <c r="Y401" i="4" s="1"/>
  <c r="Y69" i="4"/>
  <c r="Y398" i="4" s="1"/>
  <c r="Y67" i="4"/>
  <c r="Y396" i="4" s="1"/>
  <c r="Y65" i="4"/>
  <c r="Y394" i="4" s="1"/>
  <c r="Y63" i="4"/>
  <c r="Y392" i="4" s="1"/>
  <c r="Y68" i="4"/>
  <c r="Y397" i="4" s="1"/>
  <c r="Y64" i="4"/>
  <c r="Y393" i="4" s="1"/>
  <c r="Y101" i="4"/>
  <c r="Y430" i="4" s="1"/>
  <c r="Y85" i="4"/>
  <c r="Y414" i="4" s="1"/>
  <c r="Y77" i="4"/>
  <c r="Y406" i="4" s="1"/>
  <c r="Y74" i="4"/>
  <c r="Y403" i="4" s="1"/>
  <c r="Y70" i="4"/>
  <c r="Y399" i="4" s="1"/>
  <c r="Y91" i="4"/>
  <c r="Y420" i="4" s="1"/>
  <c r="Y62" i="4"/>
  <c r="Y391" i="4" s="1"/>
  <c r="Y61" i="4"/>
  <c r="Y390" i="4" s="1"/>
  <c r="Y81" i="4"/>
  <c r="Y410" i="4" s="1"/>
  <c r="Y66" i="4"/>
  <c r="Y395" i="4" s="1"/>
  <c r="Y93" i="4"/>
  <c r="Y422" i="4" s="1"/>
  <c r="Y60" i="4"/>
  <c r="Y389" i="4" s="1"/>
  <c r="AD1" i="7"/>
  <c r="AU1" i="4"/>
  <c r="X108" i="4"/>
  <c r="J2" i="18" s="1"/>
  <c r="Z2" i="4"/>
  <c r="AO2" i="29" l="1"/>
  <c r="AN5" i="29"/>
  <c r="AN8" i="29"/>
  <c r="AN6" i="29"/>
  <c r="AN4" i="29"/>
  <c r="AN9" i="29"/>
  <c r="AN7" i="29"/>
  <c r="AN10" i="29"/>
  <c r="AN12" i="29"/>
  <c r="AN11" i="29"/>
  <c r="AN13" i="29"/>
  <c r="AN15" i="29"/>
  <c r="AN16" i="29"/>
  <c r="AN18" i="29"/>
  <c r="AN14" i="29"/>
  <c r="AN17" i="29"/>
  <c r="AN19" i="29"/>
  <c r="AN21" i="29"/>
  <c r="AN23" i="29"/>
  <c r="AN25" i="29"/>
  <c r="AN27" i="29"/>
  <c r="AN29" i="29"/>
  <c r="AN20" i="29"/>
  <c r="AN24" i="29"/>
  <c r="AN28" i="29"/>
  <c r="AN31" i="29"/>
  <c r="AN33" i="29"/>
  <c r="AN35" i="29"/>
  <c r="AN37" i="29"/>
  <c r="AN39" i="29"/>
  <c r="AN41" i="29"/>
  <c r="AN43" i="29"/>
  <c r="AN26" i="29"/>
  <c r="AN32" i="29"/>
  <c r="AN36" i="29"/>
  <c r="AN40" i="29"/>
  <c r="AN44" i="29"/>
  <c r="AN45" i="29"/>
  <c r="AN47" i="29"/>
  <c r="AN49" i="29"/>
  <c r="AN51" i="29"/>
  <c r="AN53" i="29"/>
  <c r="AN55" i="29"/>
  <c r="AN57" i="29"/>
  <c r="AN59" i="29"/>
  <c r="AN67" i="29"/>
  <c r="AN69" i="29"/>
  <c r="AN71" i="29"/>
  <c r="AN73" i="29"/>
  <c r="AN75" i="29"/>
  <c r="AN77" i="29"/>
  <c r="AN79" i="29"/>
  <c r="AN81" i="29"/>
  <c r="AN34" i="29"/>
  <c r="AN38" i="29"/>
  <c r="AN46" i="29"/>
  <c r="AN50" i="29"/>
  <c r="AN54" i="29"/>
  <c r="AN58" i="29"/>
  <c r="AN22" i="29"/>
  <c r="AN42" i="29"/>
  <c r="AN48" i="29"/>
  <c r="AN52" i="29"/>
  <c r="AN56" i="29"/>
  <c r="AN66" i="29"/>
  <c r="AN30" i="29"/>
  <c r="AN68" i="29"/>
  <c r="AN72" i="29"/>
  <c r="AN76" i="29"/>
  <c r="AN80" i="29"/>
  <c r="AN70" i="29"/>
  <c r="AN74" i="29"/>
  <c r="AN78" i="29"/>
  <c r="AN83" i="29"/>
  <c r="AN85" i="29"/>
  <c r="AN87" i="29"/>
  <c r="AN89" i="29"/>
  <c r="AN91" i="29"/>
  <c r="AN93" i="29"/>
  <c r="AN95" i="29"/>
  <c r="AN97" i="29"/>
  <c r="AN99" i="29"/>
  <c r="AN101" i="29"/>
  <c r="AN82" i="29"/>
  <c r="AN84" i="29"/>
  <c r="AN86" i="29"/>
  <c r="AN88" i="29"/>
  <c r="AN90" i="29"/>
  <c r="AN92" i="29"/>
  <c r="AN94" i="29"/>
  <c r="AN96" i="29"/>
  <c r="AN98" i="29"/>
  <c r="AN100" i="29"/>
  <c r="AN102" i="29"/>
  <c r="AN3" i="29"/>
  <c r="AN104" i="29"/>
  <c r="AN106" i="29"/>
  <c r="AN103" i="29"/>
  <c r="AN105" i="29"/>
  <c r="AN107" i="29"/>
  <c r="AN62" i="29"/>
  <c r="AN64" i="29"/>
  <c r="AN60" i="29"/>
  <c r="AN63" i="29"/>
  <c r="AN65" i="29"/>
  <c r="AN61" i="29"/>
  <c r="Z111" i="4"/>
  <c r="Z331" i="4"/>
  <c r="Z221" i="4"/>
  <c r="J10" i="18"/>
  <c r="Y437" i="4"/>
  <c r="K6" i="18" s="1"/>
  <c r="G46" i="18"/>
  <c r="G50" i="18" s="1"/>
  <c r="H45" i="18" s="1"/>
  <c r="H47" i="18" s="1"/>
  <c r="H49" i="18" s="1"/>
  <c r="H52" i="18" s="1"/>
  <c r="H65" i="18" s="1"/>
  <c r="Z15" i="4"/>
  <c r="Z344" i="4" s="1"/>
  <c r="Z17" i="4"/>
  <c r="Z346" i="4" s="1"/>
  <c r="Z19" i="4"/>
  <c r="Z348" i="4" s="1"/>
  <c r="Z21" i="4"/>
  <c r="Z350" i="4" s="1"/>
  <c r="Z23" i="4"/>
  <c r="Z352" i="4" s="1"/>
  <c r="Z16" i="4"/>
  <c r="Z345" i="4" s="1"/>
  <c r="Z18" i="4"/>
  <c r="Z347" i="4" s="1"/>
  <c r="Z20" i="4"/>
  <c r="Z349" i="4" s="1"/>
  <c r="Z22" i="4"/>
  <c r="Z351" i="4" s="1"/>
  <c r="Z24" i="4"/>
  <c r="Z353" i="4" s="1"/>
  <c r="Z26" i="4"/>
  <c r="Z355" i="4" s="1"/>
  <c r="Z27" i="4"/>
  <c r="Z356" i="4" s="1"/>
  <c r="Z25" i="4"/>
  <c r="Z354" i="4" s="1"/>
  <c r="Z28" i="4"/>
  <c r="Z357" i="4" s="1"/>
  <c r="Z30" i="4"/>
  <c r="Z359" i="4" s="1"/>
  <c r="Z32" i="4"/>
  <c r="Z361" i="4" s="1"/>
  <c r="Z34" i="4"/>
  <c r="Z363" i="4" s="1"/>
  <c r="Z36" i="4"/>
  <c r="Z365" i="4" s="1"/>
  <c r="Z38" i="4"/>
  <c r="Z367" i="4" s="1"/>
  <c r="Z40" i="4"/>
  <c r="Z369" i="4" s="1"/>
  <c r="Z42" i="4"/>
  <c r="Z371" i="4" s="1"/>
  <c r="Z44" i="4"/>
  <c r="Z373" i="4" s="1"/>
  <c r="Z29" i="4"/>
  <c r="Z358" i="4" s="1"/>
  <c r="Z31" i="4"/>
  <c r="Z360" i="4" s="1"/>
  <c r="Z33" i="4"/>
  <c r="Z362" i="4" s="1"/>
  <c r="Z35" i="4"/>
  <c r="Z364" i="4" s="1"/>
  <c r="Z37" i="4"/>
  <c r="Z366" i="4" s="1"/>
  <c r="Z39" i="4"/>
  <c r="Z368" i="4" s="1"/>
  <c r="Z41" i="4"/>
  <c r="Z370" i="4" s="1"/>
  <c r="Z43" i="4"/>
  <c r="Z372" i="4" s="1"/>
  <c r="Z45" i="4"/>
  <c r="Z374" i="4" s="1"/>
  <c r="Z46" i="4"/>
  <c r="Z375" i="4" s="1"/>
  <c r="Z48" i="4"/>
  <c r="Z377" i="4" s="1"/>
  <c r="Z50" i="4"/>
  <c r="Z379" i="4" s="1"/>
  <c r="Z52" i="4"/>
  <c r="Z381" i="4" s="1"/>
  <c r="Z56" i="4"/>
  <c r="Z385" i="4" s="1"/>
  <c r="Z58" i="4"/>
  <c r="Z387" i="4" s="1"/>
  <c r="Z47" i="4"/>
  <c r="Z376" i="4" s="1"/>
  <c r="Z49" i="4"/>
  <c r="Z378" i="4" s="1"/>
  <c r="Z51" i="4"/>
  <c r="Z380" i="4" s="1"/>
  <c r="Z53" i="4"/>
  <c r="Z382" i="4" s="1"/>
  <c r="Z55" i="4"/>
  <c r="Z384" i="4" s="1"/>
  <c r="Z57" i="4"/>
  <c r="Z386" i="4" s="1"/>
  <c r="Z59" i="4"/>
  <c r="Z388" i="4" s="1"/>
  <c r="Z8" i="4"/>
  <c r="Z337" i="4" s="1"/>
  <c r="Z12" i="4"/>
  <c r="Z341" i="4" s="1"/>
  <c r="Z7" i="4"/>
  <c r="Z336" i="4" s="1"/>
  <c r="Z9" i="4"/>
  <c r="Z338" i="4" s="1"/>
  <c r="Z11" i="4"/>
  <c r="Z340" i="4" s="1"/>
  <c r="Z14" i="4"/>
  <c r="Z343" i="4" s="1"/>
  <c r="Z6" i="4"/>
  <c r="Z335" i="4" s="1"/>
  <c r="Z10" i="4"/>
  <c r="Z339" i="4" s="1"/>
  <c r="Z3" i="4"/>
  <c r="Z332" i="4" s="1"/>
  <c r="Z54" i="4"/>
  <c r="Z383" i="4" s="1"/>
  <c r="Z13" i="4"/>
  <c r="Z342" i="4" s="1"/>
  <c r="Z4" i="4"/>
  <c r="Z333" i="4" s="1"/>
  <c r="Z5" i="4"/>
  <c r="Z334" i="4" s="1"/>
  <c r="Z106" i="4"/>
  <c r="Z435" i="4" s="1"/>
  <c r="Z102" i="4"/>
  <c r="Z431" i="4" s="1"/>
  <c r="Z98" i="4"/>
  <c r="Z427" i="4" s="1"/>
  <c r="Z94" i="4"/>
  <c r="Z423" i="4" s="1"/>
  <c r="Z104" i="4"/>
  <c r="Z433" i="4" s="1"/>
  <c r="Z100" i="4"/>
  <c r="Z429" i="4" s="1"/>
  <c r="Z96" i="4"/>
  <c r="Z425" i="4" s="1"/>
  <c r="Z89" i="4"/>
  <c r="Z418" i="4" s="1"/>
  <c r="Z86" i="4"/>
  <c r="Z415" i="4" s="1"/>
  <c r="Z82" i="4"/>
  <c r="Z411" i="4" s="1"/>
  <c r="Z78" i="4"/>
  <c r="Z407" i="4" s="1"/>
  <c r="Z107" i="4"/>
  <c r="Z436" i="4" s="1"/>
  <c r="Z99" i="4"/>
  <c r="Z428" i="4" s="1"/>
  <c r="Z91" i="4"/>
  <c r="Z420" i="4" s="1"/>
  <c r="Z74" i="4"/>
  <c r="Z403" i="4" s="1"/>
  <c r="Z70" i="4"/>
  <c r="Z399" i="4" s="1"/>
  <c r="Z105" i="4"/>
  <c r="Z434" i="4" s="1"/>
  <c r="Z97" i="4"/>
  <c r="Z426" i="4" s="1"/>
  <c r="Z92" i="4"/>
  <c r="Z421" i="4" s="1"/>
  <c r="Z88" i="4"/>
  <c r="Z417" i="4" s="1"/>
  <c r="Z84" i="4"/>
  <c r="Z413" i="4" s="1"/>
  <c r="Z80" i="4"/>
  <c r="Z409" i="4" s="1"/>
  <c r="Z76" i="4"/>
  <c r="Z405" i="4" s="1"/>
  <c r="Z73" i="4"/>
  <c r="Z402" i="4" s="1"/>
  <c r="Z101" i="4"/>
  <c r="Z430" i="4" s="1"/>
  <c r="Z85" i="4"/>
  <c r="Z414" i="4" s="1"/>
  <c r="Z77" i="4"/>
  <c r="Z406" i="4" s="1"/>
  <c r="Z69" i="4"/>
  <c r="Z398" i="4" s="1"/>
  <c r="Z65" i="4"/>
  <c r="Z394" i="4" s="1"/>
  <c r="Z95" i="4"/>
  <c r="Z424" i="4" s="1"/>
  <c r="Z90" i="4"/>
  <c r="Z419" i="4" s="1"/>
  <c r="Z87" i="4"/>
  <c r="Z416" i="4" s="1"/>
  <c r="Z79" i="4"/>
  <c r="Z408" i="4" s="1"/>
  <c r="Z66" i="4"/>
  <c r="Z395" i="4" s="1"/>
  <c r="Z67" i="4"/>
  <c r="Z396" i="4" s="1"/>
  <c r="Z68" i="4"/>
  <c r="Z397" i="4" s="1"/>
  <c r="Z62" i="4"/>
  <c r="Z391" i="4" s="1"/>
  <c r="Z61" i="4"/>
  <c r="Z390" i="4" s="1"/>
  <c r="Z103" i="4"/>
  <c r="Z432" i="4" s="1"/>
  <c r="Z93" i="4"/>
  <c r="Z422" i="4" s="1"/>
  <c r="Z81" i="4"/>
  <c r="Z410" i="4" s="1"/>
  <c r="Z75" i="4"/>
  <c r="Z404" i="4" s="1"/>
  <c r="Z72" i="4"/>
  <c r="Z401" i="4" s="1"/>
  <c r="Z63" i="4"/>
  <c r="Z392" i="4" s="1"/>
  <c r="Z60" i="4"/>
  <c r="Z389" i="4" s="1"/>
  <c r="Z83" i="4"/>
  <c r="Z412" i="4" s="1"/>
  <c r="Z71" i="4"/>
  <c r="Z400" i="4" s="1"/>
  <c r="Z64" i="4"/>
  <c r="Z393" i="4" s="1"/>
  <c r="AE1" i="7"/>
  <c r="AV1" i="4"/>
  <c r="Y108" i="4"/>
  <c r="K2" i="18" s="1"/>
  <c r="K10" i="18" s="1"/>
  <c r="AA2" i="4"/>
  <c r="AP2" i="29" l="1"/>
  <c r="AO5" i="29"/>
  <c r="AO7" i="29"/>
  <c r="AO8" i="29"/>
  <c r="AO6" i="29"/>
  <c r="AO4" i="29"/>
  <c r="AO9" i="29"/>
  <c r="AO10" i="29"/>
  <c r="AO12" i="29"/>
  <c r="AO14" i="29"/>
  <c r="AO11" i="29"/>
  <c r="AO13" i="29"/>
  <c r="AO17" i="29"/>
  <c r="AO15" i="29"/>
  <c r="AO16" i="29"/>
  <c r="AO19" i="29"/>
  <c r="AO21" i="29"/>
  <c r="AO23" i="29"/>
  <c r="AO25" i="29"/>
  <c r="AO27" i="29"/>
  <c r="AO29" i="29"/>
  <c r="AO18" i="29"/>
  <c r="AO20" i="29"/>
  <c r="AO24" i="29"/>
  <c r="AO28" i="29"/>
  <c r="AO31" i="29"/>
  <c r="AO33" i="29"/>
  <c r="AO35" i="29"/>
  <c r="AO37" i="29"/>
  <c r="AO39" i="29"/>
  <c r="AO41" i="29"/>
  <c r="AO43" i="29"/>
  <c r="AO22" i="29"/>
  <c r="AO30" i="29"/>
  <c r="AO34" i="29"/>
  <c r="AO26" i="29"/>
  <c r="AO32" i="29"/>
  <c r="AO36" i="29"/>
  <c r="AO40" i="29"/>
  <c r="AO44" i="29"/>
  <c r="AO45" i="29"/>
  <c r="AO47" i="29"/>
  <c r="AO49" i="29"/>
  <c r="AO51" i="29"/>
  <c r="AO53" i="29"/>
  <c r="AO55" i="29"/>
  <c r="AO57" i="29"/>
  <c r="AO59" i="29"/>
  <c r="AO67" i="29"/>
  <c r="AO69" i="29"/>
  <c r="AO71" i="29"/>
  <c r="AO73" i="29"/>
  <c r="AO75" i="29"/>
  <c r="AO77" i="29"/>
  <c r="AO79" i="29"/>
  <c r="AO81" i="29"/>
  <c r="AO38" i="29"/>
  <c r="AO46" i="29"/>
  <c r="AO50" i="29"/>
  <c r="AO54" i="29"/>
  <c r="AO42" i="29"/>
  <c r="AO56" i="29"/>
  <c r="AO70" i="29"/>
  <c r="AO74" i="29"/>
  <c r="AO78" i="29"/>
  <c r="AO58" i="29"/>
  <c r="AO48" i="29"/>
  <c r="AO66" i="29"/>
  <c r="AO68" i="29"/>
  <c r="AO72" i="29"/>
  <c r="AO76" i="29"/>
  <c r="AO80" i="29"/>
  <c r="AO52" i="29"/>
  <c r="AO83" i="29"/>
  <c r="AO85" i="29"/>
  <c r="AO87" i="29"/>
  <c r="AO89" i="29"/>
  <c r="AO91" i="29"/>
  <c r="AO93" i="29"/>
  <c r="AO95" i="29"/>
  <c r="AO97" i="29"/>
  <c r="AO99" i="29"/>
  <c r="AO101" i="29"/>
  <c r="AO82" i="29"/>
  <c r="AO84" i="29"/>
  <c r="AO86" i="29"/>
  <c r="AO88" i="29"/>
  <c r="AO90" i="29"/>
  <c r="AO92" i="29"/>
  <c r="AO94" i="29"/>
  <c r="AO96" i="29"/>
  <c r="AO98" i="29"/>
  <c r="AO100" i="29"/>
  <c r="AO102" i="29"/>
  <c r="AO103" i="29"/>
  <c r="AO105" i="29"/>
  <c r="AO107" i="29"/>
  <c r="AO3" i="29"/>
  <c r="AO104" i="29"/>
  <c r="AO106" i="29"/>
  <c r="AO64" i="29"/>
  <c r="AO65" i="29"/>
  <c r="AO62" i="29"/>
  <c r="AO63" i="29"/>
  <c r="AO60" i="29"/>
  <c r="AO61" i="29"/>
  <c r="AA111" i="4"/>
  <c r="AA331" i="4"/>
  <c r="AA221" i="4"/>
  <c r="J42" i="18"/>
  <c r="J46" i="18" s="1"/>
  <c r="Z437" i="4"/>
  <c r="L6" i="18" s="1"/>
  <c r="G52" i="18"/>
  <c r="G65" i="18" s="1"/>
  <c r="H50" i="18"/>
  <c r="I45" i="18" s="1"/>
  <c r="I47" i="18" s="1"/>
  <c r="I49" i="18" s="1"/>
  <c r="I52" i="18" s="1"/>
  <c r="I65" i="18" s="1"/>
  <c r="AA16" i="4"/>
  <c r="AA345" i="4" s="1"/>
  <c r="AA18" i="4"/>
  <c r="AA347" i="4" s="1"/>
  <c r="AA20" i="4"/>
  <c r="AA349" i="4" s="1"/>
  <c r="AA15" i="4"/>
  <c r="AA344" i="4" s="1"/>
  <c r="AA17" i="4"/>
  <c r="AA346" i="4" s="1"/>
  <c r="AA19" i="4"/>
  <c r="AA348" i="4" s="1"/>
  <c r="AA21" i="4"/>
  <c r="AA350" i="4" s="1"/>
  <c r="AA28" i="4"/>
  <c r="AA357" i="4" s="1"/>
  <c r="AA23" i="4"/>
  <c r="AA352" i="4" s="1"/>
  <c r="AA24" i="4"/>
  <c r="AA353" i="4" s="1"/>
  <c r="AA29" i="4"/>
  <c r="AA358" i="4" s="1"/>
  <c r="AA31" i="4"/>
  <c r="AA360" i="4" s="1"/>
  <c r="AA33" i="4"/>
  <c r="AA362" i="4" s="1"/>
  <c r="AA35" i="4"/>
  <c r="AA364" i="4" s="1"/>
  <c r="AA37" i="4"/>
  <c r="AA366" i="4" s="1"/>
  <c r="AA39" i="4"/>
  <c r="AA368" i="4" s="1"/>
  <c r="AA41" i="4"/>
  <c r="AA370" i="4" s="1"/>
  <c r="AA22" i="4"/>
  <c r="AA351" i="4" s="1"/>
  <c r="AA27" i="4"/>
  <c r="AA356" i="4" s="1"/>
  <c r="AA25" i="4"/>
  <c r="AA354" i="4" s="1"/>
  <c r="AA30" i="4"/>
  <c r="AA359" i="4" s="1"/>
  <c r="AA32" i="4"/>
  <c r="AA361" i="4" s="1"/>
  <c r="AA34" i="4"/>
  <c r="AA363" i="4" s="1"/>
  <c r="AA36" i="4"/>
  <c r="AA365" i="4" s="1"/>
  <c r="AA38" i="4"/>
  <c r="AA367" i="4" s="1"/>
  <c r="AA40" i="4"/>
  <c r="AA369" i="4" s="1"/>
  <c r="AA42" i="4"/>
  <c r="AA371" i="4" s="1"/>
  <c r="AA26" i="4"/>
  <c r="AA355" i="4" s="1"/>
  <c r="AA45" i="4"/>
  <c r="AA374" i="4" s="1"/>
  <c r="AA46" i="4"/>
  <c r="AA375" i="4" s="1"/>
  <c r="AA48" i="4"/>
  <c r="AA377" i="4" s="1"/>
  <c r="AA50" i="4"/>
  <c r="AA379" i="4" s="1"/>
  <c r="AA52" i="4"/>
  <c r="AA381" i="4" s="1"/>
  <c r="AA56" i="4"/>
  <c r="AA385" i="4" s="1"/>
  <c r="AA58" i="4"/>
  <c r="AA387" i="4" s="1"/>
  <c r="AA43" i="4"/>
  <c r="AA372" i="4" s="1"/>
  <c r="AA44" i="4"/>
  <c r="AA373" i="4" s="1"/>
  <c r="AA47" i="4"/>
  <c r="AA376" i="4" s="1"/>
  <c r="AA49" i="4"/>
  <c r="AA378" i="4" s="1"/>
  <c r="AA51" i="4"/>
  <c r="AA380" i="4" s="1"/>
  <c r="AA53" i="4"/>
  <c r="AA382" i="4" s="1"/>
  <c r="AA55" i="4"/>
  <c r="AA384" i="4" s="1"/>
  <c r="AA57" i="4"/>
  <c r="AA386" i="4" s="1"/>
  <c r="AA59" i="4"/>
  <c r="AA388" i="4" s="1"/>
  <c r="AA8" i="4"/>
  <c r="AA337" i="4" s="1"/>
  <c r="AA12" i="4"/>
  <c r="AA341" i="4" s="1"/>
  <c r="AA7" i="4"/>
  <c r="AA336" i="4" s="1"/>
  <c r="AA5" i="4"/>
  <c r="AA334" i="4" s="1"/>
  <c r="AA3" i="4"/>
  <c r="AA332" i="4" s="1"/>
  <c r="AA11" i="4"/>
  <c r="AA340" i="4" s="1"/>
  <c r="AA14" i="4"/>
  <c r="AA343" i="4" s="1"/>
  <c r="AA6" i="4"/>
  <c r="AA335" i="4" s="1"/>
  <c r="AA10" i="4"/>
  <c r="AA339" i="4" s="1"/>
  <c r="AA9" i="4"/>
  <c r="AA338" i="4" s="1"/>
  <c r="AA4" i="4"/>
  <c r="AA333" i="4" s="1"/>
  <c r="AA54" i="4"/>
  <c r="AA383" i="4" s="1"/>
  <c r="AA13" i="4"/>
  <c r="AA342" i="4" s="1"/>
  <c r="K42" i="18"/>
  <c r="AA105" i="4"/>
  <c r="AA434" i="4" s="1"/>
  <c r="AA101" i="4"/>
  <c r="AA430" i="4" s="1"/>
  <c r="AA97" i="4"/>
  <c r="AA426" i="4" s="1"/>
  <c r="AA93" i="4"/>
  <c r="AA422" i="4" s="1"/>
  <c r="AA106" i="4"/>
  <c r="AA435" i="4" s="1"/>
  <c r="AA102" i="4"/>
  <c r="AA431" i="4" s="1"/>
  <c r="AA98" i="4"/>
  <c r="AA427" i="4" s="1"/>
  <c r="AA94" i="4"/>
  <c r="AA423" i="4" s="1"/>
  <c r="AA92" i="4"/>
  <c r="AA421" i="4" s="1"/>
  <c r="AA91" i="4"/>
  <c r="AA420" i="4" s="1"/>
  <c r="AA85" i="4"/>
  <c r="AA414" i="4" s="1"/>
  <c r="AA81" i="4"/>
  <c r="AA410" i="4" s="1"/>
  <c r="AA77" i="4"/>
  <c r="AA406" i="4" s="1"/>
  <c r="AA74" i="4"/>
  <c r="AA403" i="4" s="1"/>
  <c r="AA72" i="4"/>
  <c r="AA401" i="4" s="1"/>
  <c r="AA70" i="4"/>
  <c r="AA399" i="4" s="1"/>
  <c r="AA100" i="4"/>
  <c r="AA429" i="4" s="1"/>
  <c r="AA87" i="4"/>
  <c r="AA416" i="4" s="1"/>
  <c r="AA83" i="4"/>
  <c r="AA412" i="4" s="1"/>
  <c r="AA79" i="4"/>
  <c r="AA408" i="4" s="1"/>
  <c r="AA75" i="4"/>
  <c r="AA404" i="4" s="1"/>
  <c r="AA71" i="4"/>
  <c r="AA400" i="4" s="1"/>
  <c r="AA107" i="4"/>
  <c r="AA436" i="4" s="1"/>
  <c r="AA99" i="4"/>
  <c r="AA428" i="4" s="1"/>
  <c r="AA89" i="4"/>
  <c r="AA418" i="4" s="1"/>
  <c r="AA86" i="4"/>
  <c r="AA415" i="4" s="1"/>
  <c r="AA82" i="4"/>
  <c r="AA411" i="4" s="1"/>
  <c r="AA78" i="4"/>
  <c r="AA407" i="4" s="1"/>
  <c r="AA68" i="4"/>
  <c r="AA397" i="4" s="1"/>
  <c r="AA66" i="4"/>
  <c r="AA395" i="4" s="1"/>
  <c r="AA64" i="4"/>
  <c r="AA393" i="4" s="1"/>
  <c r="AA62" i="4"/>
  <c r="AA391" i="4" s="1"/>
  <c r="AA95" i="4"/>
  <c r="AA424" i="4" s="1"/>
  <c r="AA90" i="4"/>
  <c r="AA419" i="4" s="1"/>
  <c r="AA104" i="4"/>
  <c r="AA433" i="4" s="1"/>
  <c r="AA84" i="4"/>
  <c r="AA413" i="4" s="1"/>
  <c r="AA76" i="4"/>
  <c r="AA405" i="4" s="1"/>
  <c r="AA67" i="4"/>
  <c r="AA396" i="4" s="1"/>
  <c r="AA103" i="4"/>
  <c r="AA432" i="4" s="1"/>
  <c r="AA96" i="4"/>
  <c r="AA425" i="4" s="1"/>
  <c r="AA73" i="4"/>
  <c r="AA402" i="4" s="1"/>
  <c r="AA69" i="4"/>
  <c r="AA398" i="4" s="1"/>
  <c r="AA65" i="4"/>
  <c r="AA394" i="4" s="1"/>
  <c r="AA63" i="4"/>
  <c r="AA392" i="4" s="1"/>
  <c r="AA60" i="4"/>
  <c r="AA389" i="4" s="1"/>
  <c r="AA61" i="4"/>
  <c r="AA390" i="4" s="1"/>
  <c r="AA88" i="4"/>
  <c r="AA417" i="4" s="1"/>
  <c r="AA80" i="4"/>
  <c r="AA409" i="4" s="1"/>
  <c r="AF1" i="7"/>
  <c r="AW1" i="4"/>
  <c r="Z108" i="4"/>
  <c r="L2" i="18" s="1"/>
  <c r="L10" i="18" s="1"/>
  <c r="AB2" i="4"/>
  <c r="AQ2" i="29" l="1"/>
  <c r="AP4" i="29"/>
  <c r="AP7" i="29"/>
  <c r="AP5" i="29"/>
  <c r="AP8" i="29"/>
  <c r="AP6" i="29"/>
  <c r="AP11" i="29"/>
  <c r="AP9" i="29"/>
  <c r="AP10" i="29"/>
  <c r="AP12" i="29"/>
  <c r="AP14" i="29"/>
  <c r="AP17" i="29"/>
  <c r="AP13" i="29"/>
  <c r="AP15" i="29"/>
  <c r="AP16" i="29"/>
  <c r="AP18" i="29"/>
  <c r="AP20" i="29"/>
  <c r="AP22" i="29"/>
  <c r="AP24" i="29"/>
  <c r="AP26" i="29"/>
  <c r="AP28" i="29"/>
  <c r="AP19" i="29"/>
  <c r="AP23" i="29"/>
  <c r="AP27" i="29"/>
  <c r="AP30" i="29"/>
  <c r="AP32" i="29"/>
  <c r="AP34" i="29"/>
  <c r="AP36" i="29"/>
  <c r="AP38" i="29"/>
  <c r="AP40" i="29"/>
  <c r="AP42" i="29"/>
  <c r="AP44" i="29"/>
  <c r="AP25" i="29"/>
  <c r="AP31" i="29"/>
  <c r="AP35" i="29"/>
  <c r="AP39" i="29"/>
  <c r="AP43" i="29"/>
  <c r="AP46" i="29"/>
  <c r="AP48" i="29"/>
  <c r="AP50" i="29"/>
  <c r="AP52" i="29"/>
  <c r="AP54" i="29"/>
  <c r="AP56" i="29"/>
  <c r="AP58" i="29"/>
  <c r="AP66" i="29"/>
  <c r="AP68" i="29"/>
  <c r="AP70" i="29"/>
  <c r="AP72" i="29"/>
  <c r="AP74" i="29"/>
  <c r="AP76" i="29"/>
  <c r="AP78" i="29"/>
  <c r="AP80" i="29"/>
  <c r="AP33" i="29"/>
  <c r="AP37" i="29"/>
  <c r="AP45" i="29"/>
  <c r="AP49" i="29"/>
  <c r="AP53" i="29"/>
  <c r="AP57" i="29"/>
  <c r="AP21" i="29"/>
  <c r="AP41" i="29"/>
  <c r="AP47" i="29"/>
  <c r="AP51" i="29"/>
  <c r="AP55" i="29"/>
  <c r="AP59" i="29"/>
  <c r="AP29" i="29"/>
  <c r="AP71" i="29"/>
  <c r="AP75" i="29"/>
  <c r="AP79" i="29"/>
  <c r="AP67" i="29"/>
  <c r="AP69" i="29"/>
  <c r="AP73" i="29"/>
  <c r="AP77" i="29"/>
  <c r="AP81" i="29"/>
  <c r="AP82" i="29"/>
  <c r="AP84" i="29"/>
  <c r="AP86" i="29"/>
  <c r="AP88" i="29"/>
  <c r="AP90" i="29"/>
  <c r="AP92" i="29"/>
  <c r="AP94" i="29"/>
  <c r="AP96" i="29"/>
  <c r="AP98" i="29"/>
  <c r="AP100" i="29"/>
  <c r="AP102" i="29"/>
  <c r="AP83" i="29"/>
  <c r="AP85" i="29"/>
  <c r="AP87" i="29"/>
  <c r="AP89" i="29"/>
  <c r="AP91" i="29"/>
  <c r="AP93" i="29"/>
  <c r="AP95" i="29"/>
  <c r="AP97" i="29"/>
  <c r="AP99" i="29"/>
  <c r="AP101" i="29"/>
  <c r="AP103" i="29"/>
  <c r="AP105" i="29"/>
  <c r="AP107" i="29"/>
  <c r="AP3" i="29"/>
  <c r="AP104" i="29"/>
  <c r="AP106" i="29"/>
  <c r="AP63" i="29"/>
  <c r="AP60" i="29"/>
  <c r="AP61" i="29"/>
  <c r="AP64" i="29"/>
  <c r="AP65" i="29"/>
  <c r="AP62" i="29"/>
  <c r="AB111" i="4"/>
  <c r="AB221" i="4"/>
  <c r="AB331" i="4"/>
  <c r="AA437" i="4"/>
  <c r="M6" i="18" s="1"/>
  <c r="K46" i="18"/>
  <c r="AB16" i="4"/>
  <c r="AB345" i="4" s="1"/>
  <c r="AB18" i="4"/>
  <c r="AB347" i="4" s="1"/>
  <c r="AB20" i="4"/>
  <c r="AB349" i="4" s="1"/>
  <c r="AB22" i="4"/>
  <c r="AB351" i="4" s="1"/>
  <c r="AB15" i="4"/>
  <c r="AB344" i="4" s="1"/>
  <c r="AB17" i="4"/>
  <c r="AB346" i="4" s="1"/>
  <c r="AB19" i="4"/>
  <c r="AB348" i="4" s="1"/>
  <c r="AB21" i="4"/>
  <c r="AB350" i="4" s="1"/>
  <c r="AB23" i="4"/>
  <c r="AB352" i="4" s="1"/>
  <c r="AB25" i="4"/>
  <c r="AB354" i="4" s="1"/>
  <c r="AB27" i="4"/>
  <c r="AB356" i="4" s="1"/>
  <c r="AB26" i="4"/>
  <c r="AB355" i="4" s="1"/>
  <c r="AB24" i="4"/>
  <c r="AB353" i="4" s="1"/>
  <c r="AB29" i="4"/>
  <c r="AB358" i="4" s="1"/>
  <c r="AB31" i="4"/>
  <c r="AB360" i="4" s="1"/>
  <c r="AB33" i="4"/>
  <c r="AB362" i="4" s="1"/>
  <c r="AB35" i="4"/>
  <c r="AB364" i="4" s="1"/>
  <c r="AB37" i="4"/>
  <c r="AB366" i="4" s="1"/>
  <c r="AB39" i="4"/>
  <c r="AB368" i="4" s="1"/>
  <c r="AB41" i="4"/>
  <c r="AB370" i="4" s="1"/>
  <c r="AB43" i="4"/>
  <c r="AB372" i="4" s="1"/>
  <c r="AB28" i="4"/>
  <c r="AB357" i="4" s="1"/>
  <c r="AB30" i="4"/>
  <c r="AB359" i="4" s="1"/>
  <c r="AB32" i="4"/>
  <c r="AB361" i="4" s="1"/>
  <c r="AB34" i="4"/>
  <c r="AB363" i="4" s="1"/>
  <c r="AB36" i="4"/>
  <c r="AB365" i="4" s="1"/>
  <c r="AB38" i="4"/>
  <c r="AB367" i="4" s="1"/>
  <c r="AB40" i="4"/>
  <c r="AB369" i="4" s="1"/>
  <c r="AB42" i="4"/>
  <c r="AB371" i="4" s="1"/>
  <c r="AB44" i="4"/>
  <c r="AB373" i="4" s="1"/>
  <c r="AB47" i="4"/>
  <c r="AB376" i="4" s="1"/>
  <c r="AB49" i="4"/>
  <c r="AB378" i="4" s="1"/>
  <c r="AB51" i="4"/>
  <c r="AB380" i="4" s="1"/>
  <c r="AB53" i="4"/>
  <c r="AB382" i="4" s="1"/>
  <c r="AB55" i="4"/>
  <c r="AB384" i="4" s="1"/>
  <c r="AB57" i="4"/>
  <c r="AB386" i="4" s="1"/>
  <c r="AB59" i="4"/>
  <c r="AB388" i="4" s="1"/>
  <c r="AB45" i="4"/>
  <c r="AB374" i="4" s="1"/>
  <c r="AB46" i="4"/>
  <c r="AB375" i="4" s="1"/>
  <c r="AB48" i="4"/>
  <c r="AB377" i="4" s="1"/>
  <c r="AB50" i="4"/>
  <c r="AB379" i="4" s="1"/>
  <c r="AB52" i="4"/>
  <c r="AB381" i="4" s="1"/>
  <c r="AB56" i="4"/>
  <c r="AB385" i="4" s="1"/>
  <c r="AB58" i="4"/>
  <c r="AB387" i="4" s="1"/>
  <c r="AB8" i="4"/>
  <c r="AB337" i="4" s="1"/>
  <c r="AB12" i="4"/>
  <c r="AB341" i="4" s="1"/>
  <c r="AB7" i="4"/>
  <c r="AB336" i="4" s="1"/>
  <c r="AB5" i="4"/>
  <c r="AB334" i="4" s="1"/>
  <c r="AB3" i="4"/>
  <c r="AB332" i="4" s="1"/>
  <c r="AB11" i="4"/>
  <c r="AB340" i="4" s="1"/>
  <c r="AB14" i="4"/>
  <c r="AB343" i="4" s="1"/>
  <c r="AB6" i="4"/>
  <c r="AB335" i="4" s="1"/>
  <c r="AB10" i="4"/>
  <c r="AB339" i="4" s="1"/>
  <c r="AB9" i="4"/>
  <c r="AB338" i="4" s="1"/>
  <c r="AB4" i="4"/>
  <c r="AB333" i="4" s="1"/>
  <c r="AB54" i="4"/>
  <c r="AB383" i="4" s="1"/>
  <c r="AB13" i="4"/>
  <c r="AB342" i="4" s="1"/>
  <c r="L42" i="18"/>
  <c r="L46" i="18" s="1"/>
  <c r="I50" i="18"/>
  <c r="J45" i="18" s="1"/>
  <c r="AB104" i="4"/>
  <c r="AB433" i="4" s="1"/>
  <c r="AB100" i="4"/>
  <c r="AB429" i="4" s="1"/>
  <c r="AB96" i="4"/>
  <c r="AB425" i="4" s="1"/>
  <c r="AB107" i="4"/>
  <c r="AB436" i="4" s="1"/>
  <c r="AB103" i="4"/>
  <c r="AB432" i="4" s="1"/>
  <c r="AB99" i="4"/>
  <c r="AB428" i="4" s="1"/>
  <c r="AB95" i="4"/>
  <c r="AB424" i="4" s="1"/>
  <c r="AB91" i="4"/>
  <c r="AB420" i="4" s="1"/>
  <c r="AB89" i="4"/>
  <c r="AB418" i="4" s="1"/>
  <c r="AB88" i="4"/>
  <c r="AB417" i="4" s="1"/>
  <c r="AB84" i="4"/>
  <c r="AB413" i="4" s="1"/>
  <c r="AB80" i="4"/>
  <c r="AB409" i="4" s="1"/>
  <c r="AB76" i="4"/>
  <c r="AB405" i="4" s="1"/>
  <c r="AB101" i="4"/>
  <c r="AB430" i="4" s="1"/>
  <c r="AB93" i="4"/>
  <c r="AB422" i="4" s="1"/>
  <c r="AB90" i="4"/>
  <c r="AB419" i="4" s="1"/>
  <c r="AB85" i="4"/>
  <c r="AB414" i="4" s="1"/>
  <c r="AB81" i="4"/>
  <c r="AB410" i="4" s="1"/>
  <c r="AB77" i="4"/>
  <c r="AB406" i="4" s="1"/>
  <c r="AB106" i="4"/>
  <c r="AB435" i="4" s="1"/>
  <c r="AB98" i="4"/>
  <c r="AB427" i="4" s="1"/>
  <c r="AB87" i="4"/>
  <c r="AB416" i="4" s="1"/>
  <c r="AB83" i="4"/>
  <c r="AB412" i="4" s="1"/>
  <c r="AB79" i="4"/>
  <c r="AB408" i="4" s="1"/>
  <c r="AB75" i="4"/>
  <c r="AB404" i="4" s="1"/>
  <c r="AB74" i="4"/>
  <c r="AB403" i="4" s="1"/>
  <c r="AB71" i="4"/>
  <c r="AB400" i="4" s="1"/>
  <c r="AB70" i="4"/>
  <c r="AB399" i="4" s="1"/>
  <c r="AB82" i="4"/>
  <c r="AB411" i="4" s="1"/>
  <c r="AB67" i="4"/>
  <c r="AB396" i="4" s="1"/>
  <c r="AB66" i="4"/>
  <c r="AB395" i="4" s="1"/>
  <c r="AB63" i="4"/>
  <c r="AB392" i="4" s="1"/>
  <c r="AB62" i="4"/>
  <c r="AB391" i="4" s="1"/>
  <c r="AB102" i="4"/>
  <c r="AB431" i="4" s="1"/>
  <c r="AB97" i="4"/>
  <c r="AB426" i="4" s="1"/>
  <c r="AB72" i="4"/>
  <c r="AB401" i="4" s="1"/>
  <c r="AB92" i="4"/>
  <c r="AB421" i="4" s="1"/>
  <c r="AB78" i="4"/>
  <c r="AB407" i="4" s="1"/>
  <c r="AB105" i="4"/>
  <c r="AB434" i="4" s="1"/>
  <c r="AB86" i="4"/>
  <c r="AB415" i="4" s="1"/>
  <c r="AB68" i="4"/>
  <c r="AB397" i="4" s="1"/>
  <c r="AB64" i="4"/>
  <c r="AB393" i="4" s="1"/>
  <c r="AB94" i="4"/>
  <c r="AB423" i="4" s="1"/>
  <c r="AB73" i="4"/>
  <c r="AB402" i="4" s="1"/>
  <c r="AB65" i="4"/>
  <c r="AB394" i="4" s="1"/>
  <c r="AB61" i="4"/>
  <c r="AB390" i="4" s="1"/>
  <c r="AB69" i="4"/>
  <c r="AB398" i="4" s="1"/>
  <c r="AB60" i="4"/>
  <c r="AB389" i="4" s="1"/>
  <c r="AG1" i="7"/>
  <c r="AX1" i="4"/>
  <c r="AA108" i="4"/>
  <c r="M2" i="18" s="1"/>
  <c r="M10" i="18" s="1"/>
  <c r="AC2" i="4"/>
  <c r="AR2" i="29" l="1"/>
  <c r="AQ4" i="29"/>
  <c r="AQ6" i="29"/>
  <c r="AQ8" i="29"/>
  <c r="AQ7" i="29"/>
  <c r="AQ9" i="29"/>
  <c r="AQ5" i="29"/>
  <c r="AQ11" i="29"/>
  <c r="AQ13" i="29"/>
  <c r="AQ10" i="29"/>
  <c r="AQ12" i="29"/>
  <c r="AQ14" i="29"/>
  <c r="AQ15" i="29"/>
  <c r="AQ16" i="29"/>
  <c r="AQ18" i="29"/>
  <c r="AQ17" i="29"/>
  <c r="AQ20" i="29"/>
  <c r="AQ22" i="29"/>
  <c r="AQ24" i="29"/>
  <c r="AQ26" i="29"/>
  <c r="AQ28" i="29"/>
  <c r="AQ19" i="29"/>
  <c r="AQ23" i="29"/>
  <c r="AQ27" i="29"/>
  <c r="AQ30" i="29"/>
  <c r="AQ32" i="29"/>
  <c r="AQ34" i="29"/>
  <c r="AQ36" i="29"/>
  <c r="AQ38" i="29"/>
  <c r="AQ40" i="29"/>
  <c r="AQ42" i="29"/>
  <c r="AQ44" i="29"/>
  <c r="AQ21" i="29"/>
  <c r="AQ29" i="29"/>
  <c r="AQ33" i="29"/>
  <c r="AQ25" i="29"/>
  <c r="AQ31" i="29"/>
  <c r="AQ35" i="29"/>
  <c r="AQ39" i="29"/>
  <c r="AQ43" i="29"/>
  <c r="AQ46" i="29"/>
  <c r="AQ48" i="29"/>
  <c r="AQ50" i="29"/>
  <c r="AQ52" i="29"/>
  <c r="AQ54" i="29"/>
  <c r="AQ56" i="29"/>
  <c r="AQ58" i="29"/>
  <c r="AQ66" i="29"/>
  <c r="AQ68" i="29"/>
  <c r="AQ70" i="29"/>
  <c r="AQ72" i="29"/>
  <c r="AQ74" i="29"/>
  <c r="AQ76" i="29"/>
  <c r="AQ78" i="29"/>
  <c r="AQ80" i="29"/>
  <c r="AQ37" i="29"/>
  <c r="AQ45" i="29"/>
  <c r="AQ49" i="29"/>
  <c r="AQ53" i="29"/>
  <c r="AQ57" i="29"/>
  <c r="AQ41" i="29"/>
  <c r="AQ55" i="29"/>
  <c r="AQ67" i="29"/>
  <c r="AQ69" i="29"/>
  <c r="AQ73" i="29"/>
  <c r="AQ77" i="29"/>
  <c r="AQ81" i="29"/>
  <c r="AQ47" i="29"/>
  <c r="AQ59" i="29"/>
  <c r="AQ71" i="29"/>
  <c r="AQ75" i="29"/>
  <c r="AQ79" i="29"/>
  <c r="AQ51" i="29"/>
  <c r="AQ82" i="29"/>
  <c r="AQ84" i="29"/>
  <c r="AQ86" i="29"/>
  <c r="AQ88" i="29"/>
  <c r="AQ90" i="29"/>
  <c r="AQ92" i="29"/>
  <c r="AQ94" i="29"/>
  <c r="AQ96" i="29"/>
  <c r="AQ98" i="29"/>
  <c r="AQ100" i="29"/>
  <c r="AQ83" i="29"/>
  <c r="AQ85" i="29"/>
  <c r="AQ87" i="29"/>
  <c r="AQ89" i="29"/>
  <c r="AQ91" i="29"/>
  <c r="AQ93" i="29"/>
  <c r="AQ95" i="29"/>
  <c r="AQ97" i="29"/>
  <c r="AQ99" i="29"/>
  <c r="AQ101" i="29"/>
  <c r="AQ104" i="29"/>
  <c r="AQ106" i="29"/>
  <c r="AQ102" i="29"/>
  <c r="AQ103" i="29"/>
  <c r="AQ105" i="29"/>
  <c r="AQ107" i="29"/>
  <c r="AQ3" i="29"/>
  <c r="AQ61" i="29"/>
  <c r="AQ62" i="29"/>
  <c r="AQ63" i="29"/>
  <c r="AQ64" i="29"/>
  <c r="AQ60" i="29"/>
  <c r="AQ65" i="29"/>
  <c r="AC111" i="4"/>
  <c r="AC221" i="4"/>
  <c r="AC331" i="4"/>
  <c r="AB437" i="4"/>
  <c r="N6" i="18" s="1"/>
  <c r="AC15" i="4"/>
  <c r="AC344" i="4" s="1"/>
  <c r="AC17" i="4"/>
  <c r="AC346" i="4" s="1"/>
  <c r="AC19" i="4"/>
  <c r="AC348" i="4" s="1"/>
  <c r="AC16" i="4"/>
  <c r="AC345" i="4" s="1"/>
  <c r="AC18" i="4"/>
  <c r="AC347" i="4" s="1"/>
  <c r="AC20" i="4"/>
  <c r="AC349" i="4" s="1"/>
  <c r="AC22" i="4"/>
  <c r="AC351" i="4" s="1"/>
  <c r="AC29" i="4"/>
  <c r="AC358" i="4" s="1"/>
  <c r="AC21" i="4"/>
  <c r="AC350" i="4" s="1"/>
  <c r="AC30" i="4"/>
  <c r="AC359" i="4" s="1"/>
  <c r="AC32" i="4"/>
  <c r="AC361" i="4" s="1"/>
  <c r="AC34" i="4"/>
  <c r="AC363" i="4" s="1"/>
  <c r="AC36" i="4"/>
  <c r="AC365" i="4" s="1"/>
  <c r="AC38" i="4"/>
  <c r="AC367" i="4" s="1"/>
  <c r="AC40" i="4"/>
  <c r="AC369" i="4" s="1"/>
  <c r="AC42" i="4"/>
  <c r="AC371" i="4" s="1"/>
  <c r="AC23" i="4"/>
  <c r="AC352" i="4" s="1"/>
  <c r="AC26" i="4"/>
  <c r="AC355" i="4" s="1"/>
  <c r="AC24" i="4"/>
  <c r="AC353" i="4" s="1"/>
  <c r="AC27" i="4"/>
  <c r="AC356" i="4" s="1"/>
  <c r="AC31" i="4"/>
  <c r="AC360" i="4" s="1"/>
  <c r="AC33" i="4"/>
  <c r="AC362" i="4" s="1"/>
  <c r="AC35" i="4"/>
  <c r="AC364" i="4" s="1"/>
  <c r="AC37" i="4"/>
  <c r="AC366" i="4" s="1"/>
  <c r="AC39" i="4"/>
  <c r="AC368" i="4" s="1"/>
  <c r="AC41" i="4"/>
  <c r="AC370" i="4" s="1"/>
  <c r="AC25" i="4"/>
  <c r="AC354" i="4" s="1"/>
  <c r="AC28" i="4"/>
  <c r="AC357" i="4" s="1"/>
  <c r="AC44" i="4"/>
  <c r="AC373" i="4" s="1"/>
  <c r="AC47" i="4"/>
  <c r="AC376" i="4" s="1"/>
  <c r="AC49" i="4"/>
  <c r="AC378" i="4" s="1"/>
  <c r="AC51" i="4"/>
  <c r="AC380" i="4" s="1"/>
  <c r="AC53" i="4"/>
  <c r="AC382" i="4" s="1"/>
  <c r="AC55" i="4"/>
  <c r="AC384" i="4" s="1"/>
  <c r="AC57" i="4"/>
  <c r="AC386" i="4" s="1"/>
  <c r="AC59" i="4"/>
  <c r="AC388" i="4" s="1"/>
  <c r="AC45" i="4"/>
  <c r="AC374" i="4" s="1"/>
  <c r="AC43" i="4"/>
  <c r="AC372" i="4" s="1"/>
  <c r="AC46" i="4"/>
  <c r="AC375" i="4" s="1"/>
  <c r="AC48" i="4"/>
  <c r="AC377" i="4" s="1"/>
  <c r="AC50" i="4"/>
  <c r="AC379" i="4" s="1"/>
  <c r="AC52" i="4"/>
  <c r="AC381" i="4" s="1"/>
  <c r="AC56" i="4"/>
  <c r="AC385" i="4" s="1"/>
  <c r="AC58" i="4"/>
  <c r="AC387" i="4" s="1"/>
  <c r="AC8" i="4"/>
  <c r="AC337" i="4" s="1"/>
  <c r="AC12" i="4"/>
  <c r="AC341" i="4" s="1"/>
  <c r="AC54" i="4"/>
  <c r="AC383" i="4" s="1"/>
  <c r="AC5" i="4"/>
  <c r="AC334" i="4" s="1"/>
  <c r="AC7" i="4"/>
  <c r="AC336" i="4" s="1"/>
  <c r="AC14" i="4"/>
  <c r="AC343" i="4" s="1"/>
  <c r="AC6" i="4"/>
  <c r="AC335" i="4" s="1"/>
  <c r="AC10" i="4"/>
  <c r="AC339" i="4" s="1"/>
  <c r="AC9" i="4"/>
  <c r="AC338" i="4" s="1"/>
  <c r="AC11" i="4"/>
  <c r="AC340" i="4" s="1"/>
  <c r="AC4" i="4"/>
  <c r="AC333" i="4" s="1"/>
  <c r="AC3" i="4"/>
  <c r="AC332" i="4" s="1"/>
  <c r="AC13" i="4"/>
  <c r="AC342" i="4" s="1"/>
  <c r="J47" i="18"/>
  <c r="J49" i="18" s="1"/>
  <c r="J52" i="18" s="1"/>
  <c r="J65" i="18" s="1"/>
  <c r="AC107" i="4"/>
  <c r="AC436" i="4" s="1"/>
  <c r="AC103" i="4"/>
  <c r="AC432" i="4" s="1"/>
  <c r="AC99" i="4"/>
  <c r="AC428" i="4" s="1"/>
  <c r="AC95" i="4"/>
  <c r="AC424" i="4" s="1"/>
  <c r="AC105" i="4"/>
  <c r="AC434" i="4" s="1"/>
  <c r="AC101" i="4"/>
  <c r="AC430" i="4" s="1"/>
  <c r="AC97" i="4"/>
  <c r="AC426" i="4" s="1"/>
  <c r="AC93" i="4"/>
  <c r="AC422" i="4" s="1"/>
  <c r="AC90" i="4"/>
  <c r="AC419" i="4" s="1"/>
  <c r="AC87" i="4"/>
  <c r="AC416" i="4" s="1"/>
  <c r="AC83" i="4"/>
  <c r="AC412" i="4" s="1"/>
  <c r="AC79" i="4"/>
  <c r="AC408" i="4" s="1"/>
  <c r="AC75" i="4"/>
  <c r="AC404" i="4" s="1"/>
  <c r="AC73" i="4"/>
  <c r="AC402" i="4" s="1"/>
  <c r="AC71" i="4"/>
  <c r="AC400" i="4" s="1"/>
  <c r="AC102" i="4"/>
  <c r="AC431" i="4" s="1"/>
  <c r="AC94" i="4"/>
  <c r="AC423" i="4" s="1"/>
  <c r="AC72" i="4"/>
  <c r="AC401" i="4" s="1"/>
  <c r="AC100" i="4"/>
  <c r="AC429" i="4" s="1"/>
  <c r="AC91" i="4"/>
  <c r="AC420" i="4" s="1"/>
  <c r="AC85" i="4"/>
  <c r="AC414" i="4" s="1"/>
  <c r="AC81" i="4"/>
  <c r="AC410" i="4" s="1"/>
  <c r="AC77" i="4"/>
  <c r="AC406" i="4" s="1"/>
  <c r="AC69" i="4"/>
  <c r="AC398" i="4" s="1"/>
  <c r="AC67" i="4"/>
  <c r="AC396" i="4" s="1"/>
  <c r="AC65" i="4"/>
  <c r="AC394" i="4" s="1"/>
  <c r="AC63" i="4"/>
  <c r="AC392" i="4" s="1"/>
  <c r="AC104" i="4"/>
  <c r="AC433" i="4" s="1"/>
  <c r="AC84" i="4"/>
  <c r="AC413" i="4" s="1"/>
  <c r="AC76" i="4"/>
  <c r="AC405" i="4" s="1"/>
  <c r="AC74" i="4"/>
  <c r="AC403" i="4" s="1"/>
  <c r="AC70" i="4"/>
  <c r="AC399" i="4" s="1"/>
  <c r="AC106" i="4"/>
  <c r="AC435" i="4" s="1"/>
  <c r="AC92" i="4"/>
  <c r="AC421" i="4" s="1"/>
  <c r="AC89" i="4"/>
  <c r="AC418" i="4" s="1"/>
  <c r="AC86" i="4"/>
  <c r="AC415" i="4" s="1"/>
  <c r="AC78" i="4"/>
  <c r="AC407" i="4" s="1"/>
  <c r="AC68" i="4"/>
  <c r="AC397" i="4" s="1"/>
  <c r="AC88" i="4"/>
  <c r="AC417" i="4" s="1"/>
  <c r="AC82" i="4"/>
  <c r="AC411" i="4" s="1"/>
  <c r="AC61" i="4"/>
  <c r="AC390" i="4" s="1"/>
  <c r="AC80" i="4"/>
  <c r="AC409" i="4" s="1"/>
  <c r="AC62" i="4"/>
  <c r="AC391" i="4" s="1"/>
  <c r="AC60" i="4"/>
  <c r="AC389" i="4" s="1"/>
  <c r="AC96" i="4"/>
  <c r="AC425" i="4" s="1"/>
  <c r="AC98" i="4"/>
  <c r="AC427" i="4" s="1"/>
  <c r="AC66" i="4"/>
  <c r="AC395" i="4" s="1"/>
  <c r="AC64" i="4"/>
  <c r="AC393" i="4" s="1"/>
  <c r="AH1" i="7"/>
  <c r="AY1" i="4"/>
  <c r="AB108" i="4"/>
  <c r="N2" i="18" s="1"/>
  <c r="N10" i="18" s="1"/>
  <c r="AD2" i="4"/>
  <c r="AS2" i="29" l="1"/>
  <c r="AR6" i="29"/>
  <c r="AR4" i="29"/>
  <c r="AR7" i="29"/>
  <c r="AR9" i="29"/>
  <c r="AR5" i="29"/>
  <c r="AR8" i="29"/>
  <c r="AR10" i="29"/>
  <c r="AR12" i="29"/>
  <c r="AR11" i="29"/>
  <c r="AR13" i="29"/>
  <c r="AR15" i="29"/>
  <c r="AR16" i="29"/>
  <c r="AR18" i="29"/>
  <c r="AR14" i="29"/>
  <c r="AR17" i="29"/>
  <c r="AR19" i="29"/>
  <c r="AR21" i="29"/>
  <c r="AR23" i="29"/>
  <c r="AR25" i="29"/>
  <c r="AR27" i="29"/>
  <c r="AR22" i="29"/>
  <c r="AR26" i="29"/>
  <c r="AR29" i="29"/>
  <c r="AR31" i="29"/>
  <c r="AR33" i="29"/>
  <c r="AR35" i="29"/>
  <c r="AR37" i="29"/>
  <c r="AR39" i="29"/>
  <c r="AR41" i="29"/>
  <c r="AR43" i="29"/>
  <c r="AR24" i="29"/>
  <c r="AR30" i="29"/>
  <c r="AR34" i="29"/>
  <c r="AR38" i="29"/>
  <c r="AR42" i="29"/>
  <c r="AR45" i="29"/>
  <c r="AR47" i="29"/>
  <c r="AR49" i="29"/>
  <c r="AR51" i="29"/>
  <c r="AR53" i="29"/>
  <c r="AR55" i="29"/>
  <c r="AR57" i="29"/>
  <c r="AR59" i="29"/>
  <c r="AR67" i="29"/>
  <c r="AR69" i="29"/>
  <c r="AR71" i="29"/>
  <c r="AR73" i="29"/>
  <c r="AR75" i="29"/>
  <c r="AR77" i="29"/>
  <c r="AR79" i="29"/>
  <c r="AR81" i="29"/>
  <c r="AR32" i="29"/>
  <c r="AR44" i="29"/>
  <c r="AR48" i="29"/>
  <c r="AR52" i="29"/>
  <c r="AR56" i="29"/>
  <c r="AR36" i="29"/>
  <c r="AR20" i="29"/>
  <c r="AR40" i="29"/>
  <c r="AR46" i="29"/>
  <c r="AR50" i="29"/>
  <c r="AR54" i="29"/>
  <c r="AR58" i="29"/>
  <c r="AR28" i="29"/>
  <c r="AR70" i="29"/>
  <c r="AR74" i="29"/>
  <c r="AR78" i="29"/>
  <c r="AR66" i="29"/>
  <c r="AR68" i="29"/>
  <c r="AR72" i="29"/>
  <c r="AR76" i="29"/>
  <c r="AR80" i="29"/>
  <c r="AR83" i="29"/>
  <c r="AR85" i="29"/>
  <c r="AR87" i="29"/>
  <c r="AR89" i="29"/>
  <c r="AR91" i="29"/>
  <c r="AR93" i="29"/>
  <c r="AR95" i="29"/>
  <c r="AR97" i="29"/>
  <c r="AR99" i="29"/>
  <c r="AR101" i="29"/>
  <c r="AR82" i="29"/>
  <c r="AR84" i="29"/>
  <c r="AR86" i="29"/>
  <c r="AR88" i="29"/>
  <c r="AR90" i="29"/>
  <c r="AR92" i="29"/>
  <c r="AR94" i="29"/>
  <c r="AR96" i="29"/>
  <c r="AR98" i="29"/>
  <c r="AR100" i="29"/>
  <c r="AR102" i="29"/>
  <c r="AR3" i="29"/>
  <c r="AR104" i="29"/>
  <c r="AR106" i="29"/>
  <c r="AR103" i="29"/>
  <c r="AR105" i="29"/>
  <c r="AR107" i="29"/>
  <c r="AR65" i="29"/>
  <c r="AR62" i="29"/>
  <c r="AR63" i="29"/>
  <c r="AR64" i="29"/>
  <c r="AR60" i="29"/>
  <c r="AR61" i="29"/>
  <c r="AD111" i="4"/>
  <c r="AD331" i="4"/>
  <c r="AD221" i="4"/>
  <c r="AC437" i="4"/>
  <c r="O6" i="18" s="1"/>
  <c r="AD15" i="4"/>
  <c r="AD344" i="4" s="1"/>
  <c r="AD17" i="4"/>
  <c r="AD346" i="4" s="1"/>
  <c r="AD19" i="4"/>
  <c r="AD348" i="4" s="1"/>
  <c r="AD21" i="4"/>
  <c r="AD350" i="4" s="1"/>
  <c r="AD23" i="4"/>
  <c r="AD352" i="4" s="1"/>
  <c r="AD16" i="4"/>
  <c r="AD345" i="4" s="1"/>
  <c r="AD18" i="4"/>
  <c r="AD347" i="4" s="1"/>
  <c r="AD20" i="4"/>
  <c r="AD349" i="4" s="1"/>
  <c r="AD22" i="4"/>
  <c r="AD351" i="4" s="1"/>
  <c r="AD24" i="4"/>
  <c r="AD353" i="4" s="1"/>
  <c r="AD26" i="4"/>
  <c r="AD355" i="4" s="1"/>
  <c r="AD25" i="4"/>
  <c r="AD354" i="4" s="1"/>
  <c r="AD28" i="4"/>
  <c r="AD357" i="4" s="1"/>
  <c r="AD30" i="4"/>
  <c r="AD359" i="4" s="1"/>
  <c r="AD32" i="4"/>
  <c r="AD361" i="4" s="1"/>
  <c r="AD34" i="4"/>
  <c r="AD363" i="4" s="1"/>
  <c r="AD36" i="4"/>
  <c r="AD365" i="4" s="1"/>
  <c r="AD38" i="4"/>
  <c r="AD367" i="4" s="1"/>
  <c r="AD40" i="4"/>
  <c r="AD369" i="4" s="1"/>
  <c r="AD42" i="4"/>
  <c r="AD371" i="4" s="1"/>
  <c r="AD44" i="4"/>
  <c r="AD373" i="4" s="1"/>
  <c r="AD29" i="4"/>
  <c r="AD358" i="4" s="1"/>
  <c r="AD27" i="4"/>
  <c r="AD356" i="4" s="1"/>
  <c r="AD31" i="4"/>
  <c r="AD360" i="4" s="1"/>
  <c r="AD33" i="4"/>
  <c r="AD362" i="4" s="1"/>
  <c r="AD35" i="4"/>
  <c r="AD364" i="4" s="1"/>
  <c r="AD37" i="4"/>
  <c r="AD366" i="4" s="1"/>
  <c r="AD39" i="4"/>
  <c r="AD368" i="4" s="1"/>
  <c r="AD41" i="4"/>
  <c r="AD370" i="4" s="1"/>
  <c r="AD43" i="4"/>
  <c r="AD372" i="4" s="1"/>
  <c r="AD45" i="4"/>
  <c r="AD374" i="4" s="1"/>
  <c r="AD46" i="4"/>
  <c r="AD375" i="4" s="1"/>
  <c r="AD48" i="4"/>
  <c r="AD377" i="4" s="1"/>
  <c r="AD50" i="4"/>
  <c r="AD379" i="4" s="1"/>
  <c r="AD52" i="4"/>
  <c r="AD381" i="4" s="1"/>
  <c r="AD56" i="4"/>
  <c r="AD385" i="4" s="1"/>
  <c r="AD58" i="4"/>
  <c r="AD387" i="4" s="1"/>
  <c r="AD47" i="4"/>
  <c r="AD376" i="4" s="1"/>
  <c r="AD49" i="4"/>
  <c r="AD378" i="4" s="1"/>
  <c r="AD51" i="4"/>
  <c r="AD380" i="4" s="1"/>
  <c r="AD53" i="4"/>
  <c r="AD382" i="4" s="1"/>
  <c r="AD55" i="4"/>
  <c r="AD384" i="4" s="1"/>
  <c r="AD57" i="4"/>
  <c r="AD386" i="4" s="1"/>
  <c r="AD59" i="4"/>
  <c r="AD388" i="4" s="1"/>
  <c r="AD4" i="4"/>
  <c r="AD333" i="4" s="1"/>
  <c r="AD7" i="4"/>
  <c r="AD336" i="4" s="1"/>
  <c r="AD13" i="4"/>
  <c r="AD342" i="4" s="1"/>
  <c r="AD8" i="4"/>
  <c r="AD337" i="4" s="1"/>
  <c r="AD12" i="4"/>
  <c r="AD341" i="4" s="1"/>
  <c r="AD3" i="4"/>
  <c r="AD332" i="4" s="1"/>
  <c r="AD5" i="4"/>
  <c r="AD334" i="4" s="1"/>
  <c r="AD11" i="4"/>
  <c r="AD340" i="4" s="1"/>
  <c r="AD14" i="4"/>
  <c r="AD343" i="4" s="1"/>
  <c r="AD6" i="4"/>
  <c r="AD335" i="4" s="1"/>
  <c r="AD10" i="4"/>
  <c r="AD339" i="4" s="1"/>
  <c r="AD54" i="4"/>
  <c r="AD383" i="4" s="1"/>
  <c r="AD9" i="4"/>
  <c r="AD338" i="4" s="1"/>
  <c r="M42" i="18"/>
  <c r="M46" i="18" s="1"/>
  <c r="N42" i="18"/>
  <c r="N46" i="18" s="1"/>
  <c r="J50" i="18"/>
  <c r="K45" i="18" s="1"/>
  <c r="AD106" i="4"/>
  <c r="AD435" i="4" s="1"/>
  <c r="AD102" i="4"/>
  <c r="AD431" i="4" s="1"/>
  <c r="AD98" i="4"/>
  <c r="AD427" i="4" s="1"/>
  <c r="AD94" i="4"/>
  <c r="AD423" i="4" s="1"/>
  <c r="AD89" i="4"/>
  <c r="AD418" i="4" s="1"/>
  <c r="AD107" i="4"/>
  <c r="AD436" i="4" s="1"/>
  <c r="AD105" i="4"/>
  <c r="AD434" i="4" s="1"/>
  <c r="AD103" i="4"/>
  <c r="AD432" i="4" s="1"/>
  <c r="AD101" i="4"/>
  <c r="AD430" i="4" s="1"/>
  <c r="AD99" i="4"/>
  <c r="AD428" i="4" s="1"/>
  <c r="AD97" i="4"/>
  <c r="AD426" i="4" s="1"/>
  <c r="AD95" i="4"/>
  <c r="AD424" i="4" s="1"/>
  <c r="AD93" i="4"/>
  <c r="AD422" i="4" s="1"/>
  <c r="AD92" i="4"/>
  <c r="AD421" i="4" s="1"/>
  <c r="AD90" i="4"/>
  <c r="AD419" i="4" s="1"/>
  <c r="AD86" i="4"/>
  <c r="AD415" i="4" s="1"/>
  <c r="AD82" i="4"/>
  <c r="AD411" i="4" s="1"/>
  <c r="AD78" i="4"/>
  <c r="AD407" i="4" s="1"/>
  <c r="AD104" i="4"/>
  <c r="AD433" i="4" s="1"/>
  <c r="AD96" i="4"/>
  <c r="AD425" i="4" s="1"/>
  <c r="AD88" i="4"/>
  <c r="AD417" i="4" s="1"/>
  <c r="AD84" i="4"/>
  <c r="AD413" i="4" s="1"/>
  <c r="AD80" i="4"/>
  <c r="AD409" i="4" s="1"/>
  <c r="AD76" i="4"/>
  <c r="AD405" i="4" s="1"/>
  <c r="AD73" i="4"/>
  <c r="AD402" i="4" s="1"/>
  <c r="AD72" i="4"/>
  <c r="AD401" i="4" s="1"/>
  <c r="AD87" i="4"/>
  <c r="AD416" i="4" s="1"/>
  <c r="AD79" i="4"/>
  <c r="AD408" i="4" s="1"/>
  <c r="AD68" i="4"/>
  <c r="AD397" i="4" s="1"/>
  <c r="AD64" i="4"/>
  <c r="AD393" i="4" s="1"/>
  <c r="AD81" i="4"/>
  <c r="AD410" i="4" s="1"/>
  <c r="AD69" i="4"/>
  <c r="AD398" i="4" s="1"/>
  <c r="AD65" i="4"/>
  <c r="AD394" i="4" s="1"/>
  <c r="AD85" i="4"/>
  <c r="AD414" i="4" s="1"/>
  <c r="AD75" i="4"/>
  <c r="AD404" i="4" s="1"/>
  <c r="AD70" i="4"/>
  <c r="AD399" i="4" s="1"/>
  <c r="AD66" i="4"/>
  <c r="AD395" i="4" s="1"/>
  <c r="AD83" i="4"/>
  <c r="AD412" i="4" s="1"/>
  <c r="AD74" i="4"/>
  <c r="AD403" i="4" s="1"/>
  <c r="AD91" i="4"/>
  <c r="AD420" i="4" s="1"/>
  <c r="AD100" i="4"/>
  <c r="AD429" i="4" s="1"/>
  <c r="AD62" i="4"/>
  <c r="AD391" i="4" s="1"/>
  <c r="AD60" i="4"/>
  <c r="AD389" i="4" s="1"/>
  <c r="AD77" i="4"/>
  <c r="AD406" i="4" s="1"/>
  <c r="AD71" i="4"/>
  <c r="AD400" i="4" s="1"/>
  <c r="AD67" i="4"/>
  <c r="AD396" i="4" s="1"/>
  <c r="AD63" i="4"/>
  <c r="AD392" i="4" s="1"/>
  <c r="AD61" i="4"/>
  <c r="AD390" i="4" s="1"/>
  <c r="AI1" i="7"/>
  <c r="AZ1" i="4"/>
  <c r="AC108" i="4"/>
  <c r="O2" i="18" s="1"/>
  <c r="O10" i="18" s="1"/>
  <c r="AE2" i="4"/>
  <c r="AT2" i="29" l="1"/>
  <c r="AS5" i="29"/>
  <c r="AS7" i="29"/>
  <c r="AS8" i="29"/>
  <c r="AS6" i="29"/>
  <c r="AS4" i="29"/>
  <c r="AS9" i="29"/>
  <c r="AS10" i="29"/>
  <c r="AS12" i="29"/>
  <c r="AS14" i="29"/>
  <c r="AS11" i="29"/>
  <c r="AS13" i="29"/>
  <c r="AS17" i="29"/>
  <c r="AS15" i="29"/>
  <c r="AS16" i="29"/>
  <c r="AS18" i="29"/>
  <c r="AS19" i="29"/>
  <c r="AS21" i="29"/>
  <c r="AS23" i="29"/>
  <c r="AS25" i="29"/>
  <c r="AS27" i="29"/>
  <c r="AS22" i="29"/>
  <c r="AS26" i="29"/>
  <c r="AS29" i="29"/>
  <c r="AS31" i="29"/>
  <c r="AS33" i="29"/>
  <c r="AS35" i="29"/>
  <c r="AS37" i="29"/>
  <c r="AS39" i="29"/>
  <c r="AS41" i="29"/>
  <c r="AS43" i="29"/>
  <c r="AS20" i="29"/>
  <c r="AS28" i="29"/>
  <c r="AS32" i="29"/>
  <c r="AS36" i="29"/>
  <c r="AS24" i="29"/>
  <c r="AS30" i="29"/>
  <c r="AS34" i="29"/>
  <c r="AS38" i="29"/>
  <c r="AS42" i="29"/>
  <c r="AS45" i="29"/>
  <c r="AS47" i="29"/>
  <c r="AS49" i="29"/>
  <c r="AS51" i="29"/>
  <c r="AS53" i="29"/>
  <c r="AS55" i="29"/>
  <c r="AS57" i="29"/>
  <c r="AS59" i="29"/>
  <c r="AS67" i="29"/>
  <c r="AS69" i="29"/>
  <c r="AS71" i="29"/>
  <c r="AS73" i="29"/>
  <c r="AS75" i="29"/>
  <c r="AS77" i="29"/>
  <c r="AS79" i="29"/>
  <c r="AS81" i="29"/>
  <c r="AS44" i="29"/>
  <c r="AS48" i="29"/>
  <c r="AS52" i="29"/>
  <c r="AS56" i="29"/>
  <c r="AS40" i="29"/>
  <c r="AS54" i="29"/>
  <c r="AS66" i="29"/>
  <c r="AS68" i="29"/>
  <c r="AS72" i="29"/>
  <c r="AS76" i="29"/>
  <c r="AS80" i="29"/>
  <c r="AS46" i="29"/>
  <c r="AS58" i="29"/>
  <c r="AS70" i="29"/>
  <c r="AS74" i="29"/>
  <c r="AS78" i="29"/>
  <c r="AS50" i="29"/>
  <c r="AS83" i="29"/>
  <c r="AS85" i="29"/>
  <c r="AS87" i="29"/>
  <c r="AS89" i="29"/>
  <c r="AS91" i="29"/>
  <c r="AS93" i="29"/>
  <c r="AS95" i="29"/>
  <c r="AS97" i="29"/>
  <c r="AS99" i="29"/>
  <c r="AS101" i="29"/>
  <c r="AS82" i="29"/>
  <c r="AS84" i="29"/>
  <c r="AS86" i="29"/>
  <c r="AS88" i="29"/>
  <c r="AS90" i="29"/>
  <c r="AS92" i="29"/>
  <c r="AS94" i="29"/>
  <c r="AS96" i="29"/>
  <c r="AS98" i="29"/>
  <c r="AS100" i="29"/>
  <c r="AS103" i="29"/>
  <c r="AS105" i="29"/>
  <c r="AS107" i="29"/>
  <c r="AS3" i="29"/>
  <c r="AS102" i="29"/>
  <c r="AS104" i="29"/>
  <c r="AS106" i="29"/>
  <c r="AS63" i="29"/>
  <c r="AS60" i="29"/>
  <c r="AS61" i="29"/>
  <c r="AS62" i="29"/>
  <c r="AS64" i="29"/>
  <c r="AS65" i="29"/>
  <c r="AE111" i="4"/>
  <c r="AE331" i="4"/>
  <c r="AE221" i="4"/>
  <c r="AD437" i="4"/>
  <c r="P6" i="18" s="1"/>
  <c r="AE16" i="4"/>
  <c r="AE345" i="4" s="1"/>
  <c r="AE18" i="4"/>
  <c r="AE347" i="4" s="1"/>
  <c r="AE20" i="4"/>
  <c r="AE349" i="4" s="1"/>
  <c r="AE15" i="4"/>
  <c r="AE344" i="4" s="1"/>
  <c r="AE17" i="4"/>
  <c r="AE346" i="4" s="1"/>
  <c r="AE19" i="4"/>
  <c r="AE348" i="4" s="1"/>
  <c r="AE21" i="4"/>
  <c r="AE350" i="4" s="1"/>
  <c r="AE28" i="4"/>
  <c r="AE357" i="4" s="1"/>
  <c r="AE27" i="4"/>
  <c r="AE356" i="4" s="1"/>
  <c r="AE31" i="4"/>
  <c r="AE360" i="4" s="1"/>
  <c r="AE33" i="4"/>
  <c r="AE362" i="4" s="1"/>
  <c r="AE35" i="4"/>
  <c r="AE364" i="4" s="1"/>
  <c r="AE37" i="4"/>
  <c r="AE366" i="4" s="1"/>
  <c r="AE39" i="4"/>
  <c r="AE368" i="4" s="1"/>
  <c r="AE41" i="4"/>
  <c r="AE370" i="4" s="1"/>
  <c r="AE25" i="4"/>
  <c r="AE354" i="4" s="1"/>
  <c r="AE22" i="4"/>
  <c r="AE351" i="4" s="1"/>
  <c r="AE23" i="4"/>
  <c r="AE352" i="4" s="1"/>
  <c r="AE26" i="4"/>
  <c r="AE355" i="4" s="1"/>
  <c r="AE30" i="4"/>
  <c r="AE359" i="4" s="1"/>
  <c r="AE32" i="4"/>
  <c r="AE361" i="4" s="1"/>
  <c r="AE34" i="4"/>
  <c r="AE363" i="4" s="1"/>
  <c r="AE36" i="4"/>
  <c r="AE365" i="4" s="1"/>
  <c r="AE38" i="4"/>
  <c r="AE367" i="4" s="1"/>
  <c r="AE40" i="4"/>
  <c r="AE369" i="4" s="1"/>
  <c r="AE42" i="4"/>
  <c r="AE371" i="4" s="1"/>
  <c r="AE24" i="4"/>
  <c r="AE353" i="4" s="1"/>
  <c r="AE29" i="4"/>
  <c r="AE358" i="4" s="1"/>
  <c r="AE43" i="4"/>
  <c r="AE372" i="4" s="1"/>
  <c r="AE44" i="4"/>
  <c r="AE373" i="4" s="1"/>
  <c r="AE46" i="4"/>
  <c r="AE375" i="4" s="1"/>
  <c r="AE48" i="4"/>
  <c r="AE377" i="4" s="1"/>
  <c r="AE50" i="4"/>
  <c r="AE379" i="4" s="1"/>
  <c r="AE52" i="4"/>
  <c r="AE381" i="4" s="1"/>
  <c r="AE56" i="4"/>
  <c r="AE385" i="4" s="1"/>
  <c r="AE58" i="4"/>
  <c r="AE387" i="4" s="1"/>
  <c r="AE45" i="4"/>
  <c r="AE374" i="4" s="1"/>
  <c r="AE47" i="4"/>
  <c r="AE376" i="4" s="1"/>
  <c r="AE49" i="4"/>
  <c r="AE378" i="4" s="1"/>
  <c r="AE51" i="4"/>
  <c r="AE380" i="4" s="1"/>
  <c r="AE53" i="4"/>
  <c r="AE382" i="4" s="1"/>
  <c r="AE55" i="4"/>
  <c r="AE384" i="4" s="1"/>
  <c r="AE57" i="4"/>
  <c r="AE386" i="4" s="1"/>
  <c r="AE59" i="4"/>
  <c r="AE388" i="4" s="1"/>
  <c r="AE3" i="4"/>
  <c r="AE332" i="4" s="1"/>
  <c r="AE54" i="4"/>
  <c r="AE383" i="4" s="1"/>
  <c r="AE13" i="4"/>
  <c r="AE342" i="4" s="1"/>
  <c r="AE8" i="4"/>
  <c r="AE337" i="4" s="1"/>
  <c r="AE12" i="4"/>
  <c r="AE341" i="4" s="1"/>
  <c r="AE7" i="4"/>
  <c r="AE336" i="4" s="1"/>
  <c r="AE5" i="4"/>
  <c r="AE334" i="4" s="1"/>
  <c r="AE11" i="4"/>
  <c r="AE340" i="4" s="1"/>
  <c r="AE14" i="4"/>
  <c r="AE343" i="4" s="1"/>
  <c r="AE4" i="4"/>
  <c r="AE333" i="4" s="1"/>
  <c r="AE6" i="4"/>
  <c r="AE335" i="4" s="1"/>
  <c r="AE10" i="4"/>
  <c r="AE339" i="4" s="1"/>
  <c r="AE9" i="4"/>
  <c r="AE338" i="4" s="1"/>
  <c r="O42" i="18"/>
  <c r="O46" i="18" s="1"/>
  <c r="K47" i="18"/>
  <c r="K49" i="18" s="1"/>
  <c r="K52" i="18" s="1"/>
  <c r="K65" i="18" s="1"/>
  <c r="AE105" i="4"/>
  <c r="AE434" i="4" s="1"/>
  <c r="AE101" i="4"/>
  <c r="AE430" i="4" s="1"/>
  <c r="AE97" i="4"/>
  <c r="AE426" i="4" s="1"/>
  <c r="AE93" i="4"/>
  <c r="AE422" i="4" s="1"/>
  <c r="AE104" i="4"/>
  <c r="AE433" i="4" s="1"/>
  <c r="AE100" i="4"/>
  <c r="AE429" i="4" s="1"/>
  <c r="AE96" i="4"/>
  <c r="AE425" i="4" s="1"/>
  <c r="AE92" i="4"/>
  <c r="AE421" i="4" s="1"/>
  <c r="AE85" i="4"/>
  <c r="AE414" i="4" s="1"/>
  <c r="AE81" i="4"/>
  <c r="AE410" i="4" s="1"/>
  <c r="AE77" i="4"/>
  <c r="AE406" i="4" s="1"/>
  <c r="AE74" i="4"/>
  <c r="AE403" i="4" s="1"/>
  <c r="AE72" i="4"/>
  <c r="AE401" i="4" s="1"/>
  <c r="AE70" i="4"/>
  <c r="AE399" i="4" s="1"/>
  <c r="AE103" i="4"/>
  <c r="AE432" i="4" s="1"/>
  <c r="AE95" i="4"/>
  <c r="AE424" i="4" s="1"/>
  <c r="AE86" i="4"/>
  <c r="AE415" i="4" s="1"/>
  <c r="AE82" i="4"/>
  <c r="AE411" i="4" s="1"/>
  <c r="AE78" i="4"/>
  <c r="AE407" i="4" s="1"/>
  <c r="AE102" i="4"/>
  <c r="AE431" i="4" s="1"/>
  <c r="AE94" i="4"/>
  <c r="AE423" i="4" s="1"/>
  <c r="AE90" i="4"/>
  <c r="AE419" i="4" s="1"/>
  <c r="AE88" i="4"/>
  <c r="AE417" i="4" s="1"/>
  <c r="AE84" i="4"/>
  <c r="AE413" i="4" s="1"/>
  <c r="AE80" i="4"/>
  <c r="AE409" i="4" s="1"/>
  <c r="AE76" i="4"/>
  <c r="AE405" i="4" s="1"/>
  <c r="AE73" i="4"/>
  <c r="AE402" i="4" s="1"/>
  <c r="AE68" i="4"/>
  <c r="AE397" i="4" s="1"/>
  <c r="AE66" i="4"/>
  <c r="AE395" i="4" s="1"/>
  <c r="AE64" i="4"/>
  <c r="AE393" i="4" s="1"/>
  <c r="AE62" i="4"/>
  <c r="AE391" i="4" s="1"/>
  <c r="AE106" i="4"/>
  <c r="AE435" i="4" s="1"/>
  <c r="AE89" i="4"/>
  <c r="AE418" i="4" s="1"/>
  <c r="AE69" i="4"/>
  <c r="AE398" i="4" s="1"/>
  <c r="AE65" i="4"/>
  <c r="AE394" i="4" s="1"/>
  <c r="AE99" i="4"/>
  <c r="AE428" i="4" s="1"/>
  <c r="AE91" i="4"/>
  <c r="AE420" i="4" s="1"/>
  <c r="AE83" i="4"/>
  <c r="AE412" i="4" s="1"/>
  <c r="AE75" i="4"/>
  <c r="AE404" i="4" s="1"/>
  <c r="AE71" i="4"/>
  <c r="AE400" i="4" s="1"/>
  <c r="AE98" i="4"/>
  <c r="AE427" i="4" s="1"/>
  <c r="AE60" i="4"/>
  <c r="AE389" i="4" s="1"/>
  <c r="AE67" i="4"/>
  <c r="AE396" i="4" s="1"/>
  <c r="AE63" i="4"/>
  <c r="AE392" i="4" s="1"/>
  <c r="AE79" i="4"/>
  <c r="AE408" i="4" s="1"/>
  <c r="AE87" i="4"/>
  <c r="AE416" i="4" s="1"/>
  <c r="AE61" i="4"/>
  <c r="AE390" i="4" s="1"/>
  <c r="AE107" i="4"/>
  <c r="AE436" i="4" s="1"/>
  <c r="AJ1" i="7"/>
  <c r="BA1" i="4"/>
  <c r="AD108" i="4"/>
  <c r="P2" i="18" s="1"/>
  <c r="P10" i="18" s="1"/>
  <c r="AF2" i="4"/>
  <c r="AU2" i="29" l="1"/>
  <c r="AT5" i="29"/>
  <c r="AT8" i="29"/>
  <c r="AT6" i="29"/>
  <c r="AT4" i="29"/>
  <c r="AT7" i="29"/>
  <c r="AT11" i="29"/>
  <c r="AT9" i="29"/>
  <c r="AT10" i="29"/>
  <c r="AT12" i="29"/>
  <c r="AT14" i="29"/>
  <c r="AT17" i="29"/>
  <c r="AT15" i="29"/>
  <c r="AT13" i="29"/>
  <c r="AT16" i="29"/>
  <c r="AT18" i="29"/>
  <c r="AT20" i="29"/>
  <c r="AT22" i="29"/>
  <c r="AT24" i="29"/>
  <c r="AT26" i="29"/>
  <c r="AT28" i="29"/>
  <c r="AT19" i="29"/>
  <c r="AT21" i="29"/>
  <c r="AT25" i="29"/>
  <c r="AT30" i="29"/>
  <c r="AT32" i="29"/>
  <c r="AT34" i="29"/>
  <c r="AT36" i="29"/>
  <c r="AT38" i="29"/>
  <c r="AT40" i="29"/>
  <c r="AT42" i="29"/>
  <c r="AT44" i="29"/>
  <c r="AT23" i="29"/>
  <c r="AT29" i="29"/>
  <c r="AT33" i="29"/>
  <c r="AT37" i="29"/>
  <c r="AT41" i="29"/>
  <c r="AT46" i="29"/>
  <c r="AT48" i="29"/>
  <c r="AT50" i="29"/>
  <c r="AT52" i="29"/>
  <c r="AT54" i="29"/>
  <c r="AT56" i="29"/>
  <c r="AT58" i="29"/>
  <c r="AT66" i="29"/>
  <c r="AT68" i="29"/>
  <c r="AT70" i="29"/>
  <c r="AT72" i="29"/>
  <c r="AT74" i="29"/>
  <c r="AT76" i="29"/>
  <c r="AT78" i="29"/>
  <c r="AT80" i="29"/>
  <c r="AT31" i="29"/>
  <c r="AT43" i="29"/>
  <c r="AT47" i="29"/>
  <c r="AT51" i="29"/>
  <c r="AT55" i="29"/>
  <c r="AT35" i="29"/>
  <c r="AT39" i="29"/>
  <c r="AT45" i="29"/>
  <c r="AT49" i="29"/>
  <c r="AT53" i="29"/>
  <c r="AT57" i="29"/>
  <c r="AT67" i="29"/>
  <c r="AT27" i="29"/>
  <c r="AT69" i="29"/>
  <c r="AT73" i="29"/>
  <c r="AT77" i="29"/>
  <c r="AT81" i="29"/>
  <c r="AT59" i="29"/>
  <c r="AT71" i="29"/>
  <c r="AT75" i="29"/>
  <c r="AT79" i="29"/>
  <c r="AT82" i="29"/>
  <c r="AT84" i="29"/>
  <c r="AT86" i="29"/>
  <c r="AT88" i="29"/>
  <c r="AT90" i="29"/>
  <c r="AT92" i="29"/>
  <c r="AT94" i="29"/>
  <c r="AT96" i="29"/>
  <c r="AT98" i="29"/>
  <c r="AT100" i="29"/>
  <c r="AT102" i="29"/>
  <c r="AT83" i="29"/>
  <c r="AT85" i="29"/>
  <c r="AT87" i="29"/>
  <c r="AT89" i="29"/>
  <c r="AT91" i="29"/>
  <c r="AT93" i="29"/>
  <c r="AT95" i="29"/>
  <c r="AT97" i="29"/>
  <c r="AT99" i="29"/>
  <c r="AT101" i="29"/>
  <c r="AT103" i="29"/>
  <c r="AT105" i="29"/>
  <c r="AT107" i="29"/>
  <c r="AT3" i="29"/>
  <c r="AT104" i="29"/>
  <c r="AT106" i="29"/>
  <c r="AT63" i="29"/>
  <c r="AT60" i="29"/>
  <c r="AT61" i="29"/>
  <c r="AT65" i="29"/>
  <c r="AT62" i="29"/>
  <c r="AT64" i="29"/>
  <c r="AF111" i="4"/>
  <c r="AF221" i="4"/>
  <c r="AF331" i="4"/>
  <c r="AE437" i="4"/>
  <c r="Q6" i="18" s="1"/>
  <c r="AF16" i="4"/>
  <c r="AF345" i="4" s="1"/>
  <c r="AF18" i="4"/>
  <c r="AF347" i="4" s="1"/>
  <c r="AF20" i="4"/>
  <c r="AF349" i="4" s="1"/>
  <c r="AF22" i="4"/>
  <c r="AF351" i="4" s="1"/>
  <c r="AF15" i="4"/>
  <c r="AF344" i="4" s="1"/>
  <c r="AF17" i="4"/>
  <c r="AF346" i="4" s="1"/>
  <c r="AF19" i="4"/>
  <c r="AF348" i="4" s="1"/>
  <c r="AF21" i="4"/>
  <c r="AF350" i="4" s="1"/>
  <c r="AF23" i="4"/>
  <c r="AF352" i="4" s="1"/>
  <c r="AF25" i="4"/>
  <c r="AF354" i="4" s="1"/>
  <c r="AF27" i="4"/>
  <c r="AF356" i="4" s="1"/>
  <c r="AF24" i="4"/>
  <c r="AF353" i="4" s="1"/>
  <c r="AF29" i="4"/>
  <c r="AF358" i="4" s="1"/>
  <c r="AF28" i="4"/>
  <c r="AF357" i="4" s="1"/>
  <c r="AF31" i="4"/>
  <c r="AF360" i="4" s="1"/>
  <c r="AF33" i="4"/>
  <c r="AF362" i="4" s="1"/>
  <c r="AF35" i="4"/>
  <c r="AF364" i="4" s="1"/>
  <c r="AF37" i="4"/>
  <c r="AF366" i="4" s="1"/>
  <c r="AF39" i="4"/>
  <c r="AF368" i="4" s="1"/>
  <c r="AF41" i="4"/>
  <c r="AF370" i="4" s="1"/>
  <c r="AF43" i="4"/>
  <c r="AF372" i="4" s="1"/>
  <c r="AF26" i="4"/>
  <c r="AF355" i="4" s="1"/>
  <c r="AF30" i="4"/>
  <c r="AF359" i="4" s="1"/>
  <c r="AF32" i="4"/>
  <c r="AF361" i="4" s="1"/>
  <c r="AF34" i="4"/>
  <c r="AF363" i="4" s="1"/>
  <c r="AF36" i="4"/>
  <c r="AF365" i="4" s="1"/>
  <c r="AF38" i="4"/>
  <c r="AF367" i="4" s="1"/>
  <c r="AF40" i="4"/>
  <c r="AF369" i="4" s="1"/>
  <c r="AF42" i="4"/>
  <c r="AF371" i="4" s="1"/>
  <c r="AF44" i="4"/>
  <c r="AF373" i="4" s="1"/>
  <c r="AF45" i="4"/>
  <c r="AF374" i="4" s="1"/>
  <c r="AF47" i="4"/>
  <c r="AF376" i="4" s="1"/>
  <c r="AF49" i="4"/>
  <c r="AF378" i="4" s="1"/>
  <c r="AF51" i="4"/>
  <c r="AF380" i="4" s="1"/>
  <c r="AF53" i="4"/>
  <c r="AF382" i="4" s="1"/>
  <c r="AF55" i="4"/>
  <c r="AF384" i="4" s="1"/>
  <c r="AF57" i="4"/>
  <c r="AF386" i="4" s="1"/>
  <c r="AF59" i="4"/>
  <c r="AF388" i="4" s="1"/>
  <c r="AF46" i="4"/>
  <c r="AF375" i="4" s="1"/>
  <c r="AF48" i="4"/>
  <c r="AF377" i="4" s="1"/>
  <c r="AF50" i="4"/>
  <c r="AF379" i="4" s="1"/>
  <c r="AF52" i="4"/>
  <c r="AF381" i="4" s="1"/>
  <c r="AF56" i="4"/>
  <c r="AF385" i="4" s="1"/>
  <c r="AF58" i="4"/>
  <c r="AF387" i="4" s="1"/>
  <c r="AF54" i="4"/>
  <c r="AF383" i="4" s="1"/>
  <c r="AF13" i="4"/>
  <c r="AF342" i="4" s="1"/>
  <c r="AF8" i="4"/>
  <c r="AF337" i="4" s="1"/>
  <c r="AF12" i="4"/>
  <c r="AF341" i="4" s="1"/>
  <c r="AF7" i="4"/>
  <c r="AF336" i="4" s="1"/>
  <c r="AF5" i="4"/>
  <c r="AF334" i="4" s="1"/>
  <c r="AF4" i="4"/>
  <c r="AF333" i="4" s="1"/>
  <c r="AF3" i="4"/>
  <c r="AF332" i="4" s="1"/>
  <c r="AF11" i="4"/>
  <c r="AF340" i="4" s="1"/>
  <c r="AF14" i="4"/>
  <c r="AF343" i="4" s="1"/>
  <c r="AF6" i="4"/>
  <c r="AF335" i="4" s="1"/>
  <c r="AF10" i="4"/>
  <c r="AF339" i="4" s="1"/>
  <c r="AF9" i="4"/>
  <c r="AF338" i="4" s="1"/>
  <c r="P42" i="18"/>
  <c r="P46" i="18" s="1"/>
  <c r="K50" i="18"/>
  <c r="L45" i="18" s="1"/>
  <c r="AF104" i="4"/>
  <c r="AF433" i="4" s="1"/>
  <c r="AF100" i="4"/>
  <c r="AF429" i="4" s="1"/>
  <c r="AF96" i="4"/>
  <c r="AF425" i="4" s="1"/>
  <c r="AF106" i="4"/>
  <c r="AF435" i="4" s="1"/>
  <c r="AF102" i="4"/>
  <c r="AF431" i="4" s="1"/>
  <c r="AF98" i="4"/>
  <c r="AF427" i="4" s="1"/>
  <c r="AF94" i="4"/>
  <c r="AF423" i="4" s="1"/>
  <c r="AF91" i="4"/>
  <c r="AF420" i="4" s="1"/>
  <c r="AF88" i="4"/>
  <c r="AF417" i="4" s="1"/>
  <c r="AF84" i="4"/>
  <c r="AF413" i="4" s="1"/>
  <c r="AF80" i="4"/>
  <c r="AF409" i="4" s="1"/>
  <c r="AF76" i="4"/>
  <c r="AF405" i="4" s="1"/>
  <c r="AF92" i="4"/>
  <c r="AF421" i="4" s="1"/>
  <c r="AF89" i="4"/>
  <c r="AF418" i="4" s="1"/>
  <c r="AF87" i="4"/>
  <c r="AF416" i="4" s="1"/>
  <c r="AF83" i="4"/>
  <c r="AF412" i="4" s="1"/>
  <c r="AF79" i="4"/>
  <c r="AF408" i="4" s="1"/>
  <c r="AF75" i="4"/>
  <c r="AF404" i="4" s="1"/>
  <c r="AF74" i="4"/>
  <c r="AF403" i="4" s="1"/>
  <c r="AF71" i="4"/>
  <c r="AF400" i="4" s="1"/>
  <c r="AF70" i="4"/>
  <c r="AF399" i="4" s="1"/>
  <c r="AF103" i="4"/>
  <c r="AF432" i="4" s="1"/>
  <c r="AF101" i="4"/>
  <c r="AF430" i="4" s="1"/>
  <c r="AF95" i="4"/>
  <c r="AF424" i="4" s="1"/>
  <c r="AF93" i="4"/>
  <c r="AF422" i="4" s="1"/>
  <c r="AF86" i="4"/>
  <c r="AF415" i="4" s="1"/>
  <c r="AF82" i="4"/>
  <c r="AF411" i="4" s="1"/>
  <c r="AF78" i="4"/>
  <c r="AF407" i="4" s="1"/>
  <c r="AF99" i="4"/>
  <c r="AF428" i="4" s="1"/>
  <c r="AF97" i="4"/>
  <c r="AF426" i="4" s="1"/>
  <c r="AF81" i="4"/>
  <c r="AF410" i="4" s="1"/>
  <c r="AF72" i="4"/>
  <c r="AF401" i="4" s="1"/>
  <c r="AF73" i="4"/>
  <c r="AF402" i="4" s="1"/>
  <c r="AF67" i="4"/>
  <c r="AF396" i="4" s="1"/>
  <c r="AF66" i="4"/>
  <c r="AF395" i="4" s="1"/>
  <c r="AF64" i="4"/>
  <c r="AF393" i="4" s="1"/>
  <c r="AF62" i="4"/>
  <c r="AF391" i="4" s="1"/>
  <c r="AF69" i="4"/>
  <c r="AF398" i="4" s="1"/>
  <c r="AF65" i="4"/>
  <c r="AF394" i="4" s="1"/>
  <c r="AF85" i="4"/>
  <c r="AF414" i="4" s="1"/>
  <c r="AF60" i="4"/>
  <c r="AF389" i="4" s="1"/>
  <c r="AF105" i="4"/>
  <c r="AF434" i="4" s="1"/>
  <c r="AF77" i="4"/>
  <c r="AF406" i="4" s="1"/>
  <c r="AF68" i="4"/>
  <c r="AF397" i="4" s="1"/>
  <c r="AF63" i="4"/>
  <c r="AF392" i="4" s="1"/>
  <c r="AF61" i="4"/>
  <c r="AF390" i="4" s="1"/>
  <c r="AF107" i="4"/>
  <c r="AF436" i="4" s="1"/>
  <c r="AF90" i="4"/>
  <c r="AF419" i="4" s="1"/>
  <c r="AK1" i="7"/>
  <c r="BB1" i="4"/>
  <c r="AE108" i="4"/>
  <c r="Q2" i="18" s="1"/>
  <c r="Q10" i="18" s="1"/>
  <c r="AG2" i="4"/>
  <c r="AV2" i="29" l="1"/>
  <c r="AU4" i="29"/>
  <c r="AU6" i="29"/>
  <c r="AU8" i="29"/>
  <c r="AU7" i="29"/>
  <c r="AU5" i="29"/>
  <c r="AU9" i="29"/>
  <c r="AU11" i="29"/>
  <c r="AU13" i="29"/>
  <c r="AU10" i="29"/>
  <c r="AU12" i="29"/>
  <c r="AU14" i="29"/>
  <c r="AU16" i="29"/>
  <c r="AU18" i="29"/>
  <c r="AU17" i="29"/>
  <c r="AU15" i="29"/>
  <c r="AU20" i="29"/>
  <c r="AU22" i="29"/>
  <c r="AU24" i="29"/>
  <c r="AU26" i="29"/>
  <c r="AU28" i="29"/>
  <c r="AU21" i="29"/>
  <c r="AU25" i="29"/>
  <c r="AU30" i="29"/>
  <c r="AU32" i="29"/>
  <c r="AU34" i="29"/>
  <c r="AU36" i="29"/>
  <c r="AU38" i="29"/>
  <c r="AU40" i="29"/>
  <c r="AU42" i="29"/>
  <c r="AU44" i="29"/>
  <c r="AU27" i="29"/>
  <c r="AU31" i="29"/>
  <c r="AU35" i="29"/>
  <c r="AU19" i="29"/>
  <c r="AU23" i="29"/>
  <c r="AU29" i="29"/>
  <c r="AU33" i="29"/>
  <c r="AU37" i="29"/>
  <c r="AU41" i="29"/>
  <c r="AU46" i="29"/>
  <c r="AU48" i="29"/>
  <c r="AU50" i="29"/>
  <c r="AU52" i="29"/>
  <c r="AU54" i="29"/>
  <c r="AU56" i="29"/>
  <c r="AU58" i="29"/>
  <c r="AU66" i="29"/>
  <c r="AU68" i="29"/>
  <c r="AU70" i="29"/>
  <c r="AU72" i="29"/>
  <c r="AU74" i="29"/>
  <c r="AU76" i="29"/>
  <c r="AU78" i="29"/>
  <c r="AU80" i="29"/>
  <c r="AU43" i="29"/>
  <c r="AU47" i="29"/>
  <c r="AU51" i="29"/>
  <c r="AU55" i="29"/>
  <c r="AU39" i="29"/>
  <c r="AU45" i="29"/>
  <c r="AU53" i="29"/>
  <c r="AU59" i="29"/>
  <c r="AU71" i="29"/>
  <c r="AU75" i="29"/>
  <c r="AU79" i="29"/>
  <c r="AU57" i="29"/>
  <c r="AU67" i="29"/>
  <c r="AU69" i="29"/>
  <c r="AU73" i="29"/>
  <c r="AU77" i="29"/>
  <c r="AU81" i="29"/>
  <c r="AU49" i="29"/>
  <c r="AU82" i="29"/>
  <c r="AU84" i="29"/>
  <c r="AU86" i="29"/>
  <c r="AU88" i="29"/>
  <c r="AU90" i="29"/>
  <c r="AU92" i="29"/>
  <c r="AU94" i="29"/>
  <c r="AU96" i="29"/>
  <c r="AU98" i="29"/>
  <c r="AU100" i="29"/>
  <c r="AU83" i="29"/>
  <c r="AU85" i="29"/>
  <c r="AU87" i="29"/>
  <c r="AU89" i="29"/>
  <c r="AU91" i="29"/>
  <c r="AU93" i="29"/>
  <c r="AU95" i="29"/>
  <c r="AU97" i="29"/>
  <c r="AU99" i="29"/>
  <c r="AU101" i="29"/>
  <c r="AU104" i="29"/>
  <c r="AU106" i="29"/>
  <c r="AU103" i="29"/>
  <c r="AU105" i="29"/>
  <c r="AU107" i="29"/>
  <c r="AU102" i="29"/>
  <c r="AU3" i="29"/>
  <c r="AU62" i="29"/>
  <c r="AU63" i="29"/>
  <c r="AU64" i="29"/>
  <c r="AU60" i="29"/>
  <c r="AU65" i="29"/>
  <c r="AU61" i="29"/>
  <c r="AG111" i="4"/>
  <c r="AG221" i="4"/>
  <c r="AG331" i="4"/>
  <c r="AF437" i="4"/>
  <c r="R6" i="18" s="1"/>
  <c r="AG15" i="4"/>
  <c r="AG17" i="4"/>
  <c r="AG19" i="4"/>
  <c r="AG16" i="4"/>
  <c r="AG18" i="4"/>
  <c r="AG20" i="4"/>
  <c r="AG22" i="4"/>
  <c r="AG29" i="4"/>
  <c r="AG26" i="4"/>
  <c r="AG30" i="4"/>
  <c r="AG32" i="4"/>
  <c r="AG34" i="4"/>
  <c r="AG36" i="4"/>
  <c r="AG38" i="4"/>
  <c r="AG40" i="4"/>
  <c r="AG42" i="4"/>
  <c r="AG21" i="4"/>
  <c r="AG24" i="4"/>
  <c r="AG27" i="4"/>
  <c r="AG25" i="4"/>
  <c r="AG28" i="4"/>
  <c r="AG31" i="4"/>
  <c r="AG33" i="4"/>
  <c r="AG35" i="4"/>
  <c r="AG37" i="4"/>
  <c r="AG39" i="4"/>
  <c r="AG41" i="4"/>
  <c r="AG23" i="4"/>
  <c r="AG43" i="4"/>
  <c r="AG45" i="4"/>
  <c r="AG47" i="4"/>
  <c r="AG49" i="4"/>
  <c r="AG51" i="4"/>
  <c r="AG53" i="4"/>
  <c r="AG55" i="4"/>
  <c r="AG57" i="4"/>
  <c r="AG59" i="4"/>
  <c r="AG44" i="4"/>
  <c r="AG46" i="4"/>
  <c r="AG48" i="4"/>
  <c r="AG50" i="4"/>
  <c r="AG52" i="4"/>
  <c r="AG56" i="4"/>
  <c r="AG58" i="4"/>
  <c r="AG4" i="4"/>
  <c r="AG9" i="4"/>
  <c r="AG8" i="4"/>
  <c r="AG12" i="4"/>
  <c r="AG7" i="4"/>
  <c r="AG54" i="4"/>
  <c r="AG13" i="4"/>
  <c r="AG3" i="4"/>
  <c r="AG5" i="4"/>
  <c r="AG11" i="4"/>
  <c r="AG14" i="4"/>
  <c r="AG6" i="4"/>
  <c r="AG10" i="4"/>
  <c r="Q42" i="18"/>
  <c r="Q46" i="18" s="1"/>
  <c r="L47" i="18"/>
  <c r="L49" i="18" s="1"/>
  <c r="L52" i="18" s="1"/>
  <c r="L65" i="18" s="1"/>
  <c r="AG107" i="4"/>
  <c r="AG103" i="4"/>
  <c r="AG99" i="4"/>
  <c r="AG95" i="4"/>
  <c r="AG90" i="4"/>
  <c r="AG106" i="4"/>
  <c r="AG104" i="4"/>
  <c r="AG102" i="4"/>
  <c r="AG100" i="4"/>
  <c r="AG98" i="4"/>
  <c r="AG96" i="4"/>
  <c r="AG94" i="4"/>
  <c r="AG91" i="4"/>
  <c r="AG89" i="4"/>
  <c r="AG87" i="4"/>
  <c r="AG83" i="4"/>
  <c r="AG79" i="4"/>
  <c r="AG75" i="4"/>
  <c r="AG73" i="4"/>
  <c r="AG71" i="4"/>
  <c r="AG105" i="4"/>
  <c r="AG97" i="4"/>
  <c r="AG85" i="4"/>
  <c r="AG81" i="4"/>
  <c r="AG77" i="4"/>
  <c r="AG92" i="4"/>
  <c r="AG74" i="4"/>
  <c r="AG70" i="4"/>
  <c r="AG69" i="4"/>
  <c r="AG67" i="4"/>
  <c r="AG65" i="4"/>
  <c r="AG63" i="4"/>
  <c r="AG86" i="4"/>
  <c r="AG78" i="4"/>
  <c r="AG66" i="4"/>
  <c r="AG62" i="4"/>
  <c r="AG93" i="4"/>
  <c r="AG88" i="4"/>
  <c r="AG80" i="4"/>
  <c r="AG101" i="4"/>
  <c r="AG84" i="4"/>
  <c r="AG72" i="4"/>
  <c r="AG68" i="4"/>
  <c r="AG61" i="4"/>
  <c r="AG76" i="4"/>
  <c r="AG60" i="4"/>
  <c r="AG82" i="4"/>
  <c r="AG64" i="4"/>
  <c r="AL1" i="7"/>
  <c r="BC1" i="4"/>
  <c r="AF108" i="4"/>
  <c r="R2" i="18" s="1"/>
  <c r="R10" i="18" s="1"/>
  <c r="AH2" i="4"/>
  <c r="AW2" i="29" l="1"/>
  <c r="AV4" i="29"/>
  <c r="AV7" i="29"/>
  <c r="AV5" i="29"/>
  <c r="AV8" i="29"/>
  <c r="AV9" i="29"/>
  <c r="AV6" i="29"/>
  <c r="AV10" i="29"/>
  <c r="AV12" i="29"/>
  <c r="AV11" i="29"/>
  <c r="AV13" i="29"/>
  <c r="AV15" i="29"/>
  <c r="AV14" i="29"/>
  <c r="AV16" i="29"/>
  <c r="AV18" i="29"/>
  <c r="AV17" i="29"/>
  <c r="AV19" i="29"/>
  <c r="AV21" i="29"/>
  <c r="AV23" i="29"/>
  <c r="AV25" i="29"/>
  <c r="AV27" i="29"/>
  <c r="AV20" i="29"/>
  <c r="AV24" i="29"/>
  <c r="AV28" i="29"/>
  <c r="AV29" i="29"/>
  <c r="AV31" i="29"/>
  <c r="AV33" i="29"/>
  <c r="AV35" i="29"/>
  <c r="AV37" i="29"/>
  <c r="AV39" i="29"/>
  <c r="AV41" i="29"/>
  <c r="AV43" i="29"/>
  <c r="AV22" i="29"/>
  <c r="AV32" i="29"/>
  <c r="AV36" i="29"/>
  <c r="AV40" i="29"/>
  <c r="AV44" i="29"/>
  <c r="AV45" i="29"/>
  <c r="AV47" i="29"/>
  <c r="AV49" i="29"/>
  <c r="AV51" i="29"/>
  <c r="AV53" i="29"/>
  <c r="AV55" i="29"/>
  <c r="AV57" i="29"/>
  <c r="AV59" i="29"/>
  <c r="AV67" i="29"/>
  <c r="AV69" i="29"/>
  <c r="AV71" i="29"/>
  <c r="AV73" i="29"/>
  <c r="AV75" i="29"/>
  <c r="AV77" i="29"/>
  <c r="AV79" i="29"/>
  <c r="AV81" i="29"/>
  <c r="AV30" i="29"/>
  <c r="AV42" i="29"/>
  <c r="AV46" i="29"/>
  <c r="AV50" i="29"/>
  <c r="AV54" i="29"/>
  <c r="AV34" i="29"/>
  <c r="AV38" i="29"/>
  <c r="AV48" i="29"/>
  <c r="AV52" i="29"/>
  <c r="AV56" i="29"/>
  <c r="AV66" i="29"/>
  <c r="AV26" i="29"/>
  <c r="AV68" i="29"/>
  <c r="AV72" i="29"/>
  <c r="AV76" i="29"/>
  <c r="AV80" i="29"/>
  <c r="AV58" i="29"/>
  <c r="AV70" i="29"/>
  <c r="AV74" i="29"/>
  <c r="AV78" i="29"/>
  <c r="AV83" i="29"/>
  <c r="AV85" i="29"/>
  <c r="AV87" i="29"/>
  <c r="AV89" i="29"/>
  <c r="AV91" i="29"/>
  <c r="AV93" i="29"/>
  <c r="AV95" i="29"/>
  <c r="AV97" i="29"/>
  <c r="AV99" i="29"/>
  <c r="AV101" i="29"/>
  <c r="AV82" i="29"/>
  <c r="AV84" i="29"/>
  <c r="AV86" i="29"/>
  <c r="AV88" i="29"/>
  <c r="AV90" i="29"/>
  <c r="AV92" i="29"/>
  <c r="AV94" i="29"/>
  <c r="AV96" i="29"/>
  <c r="AV98" i="29"/>
  <c r="AV100" i="29"/>
  <c r="AV102" i="29"/>
  <c r="AV3" i="29"/>
  <c r="AV104" i="29"/>
  <c r="AV106" i="29"/>
  <c r="AV103" i="29"/>
  <c r="AV105" i="29"/>
  <c r="AV107" i="29"/>
  <c r="AV61" i="29"/>
  <c r="AV65" i="29"/>
  <c r="AV62" i="29"/>
  <c r="AV63" i="29"/>
  <c r="AV64" i="29"/>
  <c r="AV60" i="29"/>
  <c r="AH111" i="4"/>
  <c r="AH331" i="4"/>
  <c r="AH221" i="4"/>
  <c r="AH15" i="4"/>
  <c r="AH17" i="4"/>
  <c r="AH19" i="4"/>
  <c r="AH21" i="4"/>
  <c r="AH23" i="4"/>
  <c r="AH16" i="4"/>
  <c r="AH18" i="4"/>
  <c r="AH20" i="4"/>
  <c r="AH22" i="4"/>
  <c r="AH24" i="4"/>
  <c r="AH26" i="4"/>
  <c r="AH29" i="4"/>
  <c r="AH30" i="4"/>
  <c r="AH32" i="4"/>
  <c r="AH34" i="4"/>
  <c r="AH36" i="4"/>
  <c r="AH38" i="4"/>
  <c r="AH40" i="4"/>
  <c r="AH42" i="4"/>
  <c r="AH44" i="4"/>
  <c r="AH27" i="4"/>
  <c r="AH25" i="4"/>
  <c r="AH28" i="4"/>
  <c r="AH31" i="4"/>
  <c r="AH33" i="4"/>
  <c r="AH35" i="4"/>
  <c r="AH37" i="4"/>
  <c r="AH39" i="4"/>
  <c r="AH41" i="4"/>
  <c r="AH43" i="4"/>
  <c r="AH46" i="4"/>
  <c r="AH48" i="4"/>
  <c r="AH50" i="4"/>
  <c r="AH52" i="4"/>
  <c r="AH56" i="4"/>
  <c r="AH58" i="4"/>
  <c r="AH45" i="4"/>
  <c r="AH47" i="4"/>
  <c r="AH49" i="4"/>
  <c r="AH51" i="4"/>
  <c r="AH53" i="4"/>
  <c r="AH55" i="4"/>
  <c r="AH57" i="4"/>
  <c r="AH59" i="4"/>
  <c r="AH14" i="4"/>
  <c r="AH6" i="4"/>
  <c r="AH10" i="4"/>
  <c r="AH3" i="4"/>
  <c r="AH54" i="4"/>
  <c r="AH5" i="4"/>
  <c r="AH4" i="4"/>
  <c r="AH7" i="4"/>
  <c r="AH8" i="4"/>
  <c r="AH12" i="4"/>
  <c r="AH9" i="4"/>
  <c r="AH11" i="4"/>
  <c r="AH13" i="4"/>
  <c r="L50" i="18"/>
  <c r="M45" i="18" s="1"/>
  <c r="M47" i="18" s="1"/>
  <c r="M49" i="18" s="1"/>
  <c r="M52" i="18" s="1"/>
  <c r="M65" i="18" s="1"/>
  <c r="AH106" i="4"/>
  <c r="AH102" i="4"/>
  <c r="AH98" i="4"/>
  <c r="AH94" i="4"/>
  <c r="AH107" i="4"/>
  <c r="AH105" i="4"/>
  <c r="AH103" i="4"/>
  <c r="AH101" i="4"/>
  <c r="AH99" i="4"/>
  <c r="AH97" i="4"/>
  <c r="AH95" i="4"/>
  <c r="AH93" i="4"/>
  <c r="AH89" i="4"/>
  <c r="AH86" i="4"/>
  <c r="AH82" i="4"/>
  <c r="AH78" i="4"/>
  <c r="AH91" i="4"/>
  <c r="AH72" i="4"/>
  <c r="AH104" i="4"/>
  <c r="AH96" i="4"/>
  <c r="AH87" i="4"/>
  <c r="AH85" i="4"/>
  <c r="AH83" i="4"/>
  <c r="AH81" i="4"/>
  <c r="AH79" i="4"/>
  <c r="AH77" i="4"/>
  <c r="AH71" i="4"/>
  <c r="AH92" i="4"/>
  <c r="AH88" i="4"/>
  <c r="AH80" i="4"/>
  <c r="AH73" i="4"/>
  <c r="AH67" i="4"/>
  <c r="AH63" i="4"/>
  <c r="AH100" i="4"/>
  <c r="AH68" i="4"/>
  <c r="AH90" i="4"/>
  <c r="AH64" i="4"/>
  <c r="AH84" i="4"/>
  <c r="AH70" i="4"/>
  <c r="AH62" i="4"/>
  <c r="AH61" i="4"/>
  <c r="AH76" i="4"/>
  <c r="AH74" i="4"/>
  <c r="AH69" i="4"/>
  <c r="AH65" i="4"/>
  <c r="AH60" i="4"/>
  <c r="AH66" i="4"/>
  <c r="AM1" i="7"/>
  <c r="BD1" i="4"/>
  <c r="AG108" i="4"/>
  <c r="S2" i="18" s="1"/>
  <c r="AI2" i="4"/>
  <c r="AX2" i="29" l="1"/>
  <c r="AW5" i="29"/>
  <c r="AW7" i="29"/>
  <c r="AW6" i="29"/>
  <c r="AW4" i="29"/>
  <c r="AW8" i="29"/>
  <c r="AW9" i="29"/>
  <c r="AW10" i="29"/>
  <c r="AW12" i="29"/>
  <c r="AW14" i="29"/>
  <c r="AW11" i="29"/>
  <c r="AW13" i="29"/>
  <c r="AW15" i="29"/>
  <c r="AW17" i="29"/>
  <c r="AW16" i="29"/>
  <c r="AW18" i="29"/>
  <c r="AW21" i="29"/>
  <c r="AW23" i="29"/>
  <c r="AW25" i="29"/>
  <c r="AW27" i="29"/>
  <c r="AW20" i="29"/>
  <c r="AW24" i="29"/>
  <c r="AW28" i="29"/>
  <c r="AW29" i="29"/>
  <c r="AW31" i="29"/>
  <c r="AW33" i="29"/>
  <c r="AW35" i="29"/>
  <c r="AW37" i="29"/>
  <c r="AW39" i="29"/>
  <c r="AW41" i="29"/>
  <c r="AW43" i="29"/>
  <c r="AW26" i="29"/>
  <c r="AW30" i="29"/>
  <c r="AW34" i="29"/>
  <c r="AW19" i="29"/>
  <c r="AW22" i="29"/>
  <c r="AW32" i="29"/>
  <c r="AW36" i="29"/>
  <c r="AW40" i="29"/>
  <c r="AW44" i="29"/>
  <c r="AW45" i="29"/>
  <c r="AW47" i="29"/>
  <c r="AW49" i="29"/>
  <c r="AW51" i="29"/>
  <c r="AW53" i="29"/>
  <c r="AW55" i="29"/>
  <c r="AW57" i="29"/>
  <c r="AW59" i="29"/>
  <c r="AW67" i="29"/>
  <c r="AW69" i="29"/>
  <c r="AW71" i="29"/>
  <c r="AW73" i="29"/>
  <c r="AW75" i="29"/>
  <c r="AW77" i="29"/>
  <c r="AW79" i="29"/>
  <c r="AW81" i="29"/>
  <c r="AW42" i="29"/>
  <c r="AW46" i="29"/>
  <c r="AW50" i="29"/>
  <c r="AW54" i="29"/>
  <c r="AW38" i="29"/>
  <c r="AW52" i="29"/>
  <c r="AW58" i="29"/>
  <c r="AW70" i="29"/>
  <c r="AW74" i="29"/>
  <c r="AW78" i="29"/>
  <c r="AW56" i="29"/>
  <c r="AW66" i="29"/>
  <c r="AW68" i="29"/>
  <c r="AW72" i="29"/>
  <c r="AW76" i="29"/>
  <c r="AW80" i="29"/>
  <c r="AW48" i="29"/>
  <c r="AW83" i="29"/>
  <c r="AW85" i="29"/>
  <c r="AW87" i="29"/>
  <c r="AW89" i="29"/>
  <c r="AW91" i="29"/>
  <c r="AW93" i="29"/>
  <c r="AW95" i="29"/>
  <c r="AW97" i="29"/>
  <c r="AW99" i="29"/>
  <c r="AW101" i="29"/>
  <c r="AW82" i="29"/>
  <c r="AW84" i="29"/>
  <c r="AW86" i="29"/>
  <c r="AW88" i="29"/>
  <c r="AW90" i="29"/>
  <c r="AW92" i="29"/>
  <c r="AW94" i="29"/>
  <c r="AW96" i="29"/>
  <c r="AW98" i="29"/>
  <c r="AW100" i="29"/>
  <c r="AW102" i="29"/>
  <c r="AW103" i="29"/>
  <c r="AW105" i="29"/>
  <c r="AW107" i="29"/>
  <c r="AW3" i="29"/>
  <c r="AW104" i="29"/>
  <c r="AW106" i="29"/>
  <c r="AW62" i="29"/>
  <c r="AW65" i="29"/>
  <c r="AW63" i="29"/>
  <c r="AW60" i="29"/>
  <c r="AW61" i="29"/>
  <c r="AW64" i="29"/>
  <c r="AI111" i="4"/>
  <c r="AI331" i="4"/>
  <c r="AI221" i="4"/>
  <c r="S10" i="18"/>
  <c r="AI16" i="4"/>
  <c r="AI18" i="4"/>
  <c r="AI20" i="4"/>
  <c r="AI15" i="4"/>
  <c r="AI17" i="4"/>
  <c r="AI19" i="4"/>
  <c r="AI21" i="4"/>
  <c r="AI28" i="4"/>
  <c r="AI23" i="4"/>
  <c r="AI25" i="4"/>
  <c r="AI31" i="4"/>
  <c r="AI33" i="4"/>
  <c r="AI35" i="4"/>
  <c r="AI37" i="4"/>
  <c r="AI39" i="4"/>
  <c r="AI41" i="4"/>
  <c r="AI26" i="4"/>
  <c r="AI24" i="4"/>
  <c r="AI29" i="4"/>
  <c r="AI30" i="4"/>
  <c r="AI32" i="4"/>
  <c r="AI34" i="4"/>
  <c r="AI36" i="4"/>
  <c r="AI38" i="4"/>
  <c r="AI40" i="4"/>
  <c r="AI42" i="4"/>
  <c r="AI22" i="4"/>
  <c r="AI27" i="4"/>
  <c r="AI46" i="4"/>
  <c r="AI48" i="4"/>
  <c r="AI50" i="4"/>
  <c r="AI52" i="4"/>
  <c r="AI56" i="4"/>
  <c r="AI58" i="4"/>
  <c r="AI43" i="4"/>
  <c r="AI44" i="4"/>
  <c r="AI45" i="4"/>
  <c r="AI47" i="4"/>
  <c r="AI49" i="4"/>
  <c r="AI51" i="4"/>
  <c r="AI53" i="4"/>
  <c r="AI55" i="4"/>
  <c r="AI57" i="4"/>
  <c r="AI59" i="4"/>
  <c r="AI14" i="4"/>
  <c r="AI9" i="4"/>
  <c r="AI4" i="4"/>
  <c r="AI8" i="4"/>
  <c r="AI12" i="4"/>
  <c r="AI54" i="4"/>
  <c r="AI13" i="4"/>
  <c r="AI7" i="4"/>
  <c r="AI5" i="4"/>
  <c r="AI6" i="4"/>
  <c r="AI10" i="4"/>
  <c r="AI3" i="4"/>
  <c r="AI11" i="4"/>
  <c r="R42" i="18"/>
  <c r="R46" i="18" s="1"/>
  <c r="M50" i="18"/>
  <c r="N45" i="18" s="1"/>
  <c r="AI105" i="4"/>
  <c r="AI101" i="4"/>
  <c r="AI97" i="4"/>
  <c r="AI93" i="4"/>
  <c r="AI92" i="4"/>
  <c r="AI90" i="4"/>
  <c r="AI85" i="4"/>
  <c r="AI81" i="4"/>
  <c r="AI77" i="4"/>
  <c r="AI74" i="4"/>
  <c r="AI72" i="4"/>
  <c r="AI70" i="4"/>
  <c r="AI107" i="4"/>
  <c r="AI106" i="4"/>
  <c r="AI100" i="4"/>
  <c r="AI99" i="4"/>
  <c r="AI98" i="4"/>
  <c r="AI88" i="4"/>
  <c r="AI84" i="4"/>
  <c r="AI80" i="4"/>
  <c r="AI73" i="4"/>
  <c r="AI91" i="4"/>
  <c r="AI89" i="4"/>
  <c r="AI75" i="4"/>
  <c r="AI68" i="4"/>
  <c r="AI66" i="4"/>
  <c r="AI64" i="4"/>
  <c r="AI62" i="4"/>
  <c r="AI102" i="4"/>
  <c r="AI83" i="4"/>
  <c r="AI71" i="4"/>
  <c r="AI103" i="4"/>
  <c r="AI96" i="4"/>
  <c r="AI82" i="4"/>
  <c r="AI69" i="4"/>
  <c r="AI65" i="4"/>
  <c r="AI87" i="4"/>
  <c r="AI63" i="4"/>
  <c r="AI60" i="4"/>
  <c r="AI94" i="4"/>
  <c r="AI61" i="4"/>
  <c r="AI78" i="4"/>
  <c r="AI95" i="4"/>
  <c r="AI86" i="4"/>
  <c r="AI67" i="4"/>
  <c r="AI79" i="4"/>
  <c r="AI104" i="4"/>
  <c r="AN1" i="7"/>
  <c r="BE1" i="4"/>
  <c r="AJ2" i="4"/>
  <c r="AY2" i="29" l="1"/>
  <c r="AX8" i="29"/>
  <c r="AX6" i="29"/>
  <c r="AX4" i="29"/>
  <c r="AX7" i="29"/>
  <c r="AX5" i="29"/>
  <c r="AX11" i="29"/>
  <c r="AX10" i="29"/>
  <c r="AX12" i="29"/>
  <c r="AX14" i="29"/>
  <c r="AX9" i="29"/>
  <c r="AX13" i="29"/>
  <c r="AX15" i="29"/>
  <c r="AX17" i="29"/>
  <c r="AX16" i="29"/>
  <c r="AX18" i="29"/>
  <c r="AX19" i="29"/>
  <c r="AX20" i="29"/>
  <c r="AX22" i="29"/>
  <c r="AX24" i="29"/>
  <c r="AX26" i="29"/>
  <c r="AX28" i="29"/>
  <c r="AX23" i="29"/>
  <c r="AX27" i="29"/>
  <c r="AX30" i="29"/>
  <c r="AX32" i="29"/>
  <c r="AX34" i="29"/>
  <c r="AX36" i="29"/>
  <c r="AX38" i="29"/>
  <c r="AX40" i="29"/>
  <c r="AX42" i="29"/>
  <c r="AX44" i="29"/>
  <c r="AX21" i="29"/>
  <c r="AX31" i="29"/>
  <c r="AX35" i="29"/>
  <c r="AX39" i="29"/>
  <c r="AX43" i="29"/>
  <c r="AX46" i="29"/>
  <c r="AX48" i="29"/>
  <c r="AX50" i="29"/>
  <c r="AX52" i="29"/>
  <c r="AX54" i="29"/>
  <c r="AX56" i="29"/>
  <c r="AX58" i="29"/>
  <c r="AX66" i="29"/>
  <c r="AX68" i="29"/>
  <c r="AX70" i="29"/>
  <c r="AX72" i="29"/>
  <c r="AX74" i="29"/>
  <c r="AX76" i="29"/>
  <c r="AX78" i="29"/>
  <c r="AX80" i="29"/>
  <c r="AX29" i="29"/>
  <c r="AX41" i="29"/>
  <c r="AX45" i="29"/>
  <c r="AX49" i="29"/>
  <c r="AX53" i="29"/>
  <c r="AX57" i="29"/>
  <c r="AX33" i="29"/>
  <c r="AX37" i="29"/>
  <c r="AX47" i="29"/>
  <c r="AX51" i="29"/>
  <c r="AX55" i="29"/>
  <c r="AX59" i="29"/>
  <c r="AX25" i="29"/>
  <c r="AX71" i="29"/>
  <c r="AX75" i="29"/>
  <c r="AX79" i="29"/>
  <c r="AX67" i="29"/>
  <c r="AX69" i="29"/>
  <c r="AX73" i="29"/>
  <c r="AX77" i="29"/>
  <c r="AX81" i="29"/>
  <c r="AX82" i="29"/>
  <c r="AX84" i="29"/>
  <c r="AX86" i="29"/>
  <c r="AX88" i="29"/>
  <c r="AX90" i="29"/>
  <c r="AX92" i="29"/>
  <c r="AX94" i="29"/>
  <c r="AX96" i="29"/>
  <c r="AX98" i="29"/>
  <c r="AX100" i="29"/>
  <c r="AX102" i="29"/>
  <c r="AX83" i="29"/>
  <c r="AX85" i="29"/>
  <c r="AX87" i="29"/>
  <c r="AX89" i="29"/>
  <c r="AX91" i="29"/>
  <c r="AX93" i="29"/>
  <c r="AX95" i="29"/>
  <c r="AX97" i="29"/>
  <c r="AX99" i="29"/>
  <c r="AX101" i="29"/>
  <c r="AX103" i="29"/>
  <c r="AX105" i="29"/>
  <c r="AX107" i="29"/>
  <c r="AX3" i="29"/>
  <c r="AX104" i="29"/>
  <c r="AX106" i="29"/>
  <c r="AX62" i="29"/>
  <c r="AX63" i="29"/>
  <c r="AX64" i="29"/>
  <c r="AX60" i="29"/>
  <c r="AX61" i="29"/>
  <c r="AX65" i="29"/>
  <c r="AJ111" i="4"/>
  <c r="AJ221" i="4"/>
  <c r="AJ331" i="4"/>
  <c r="AJ16" i="4"/>
  <c r="AJ18" i="4"/>
  <c r="AJ20" i="4"/>
  <c r="AJ22" i="4"/>
  <c r="AJ15" i="4"/>
  <c r="AJ17" i="4"/>
  <c r="AJ19" i="4"/>
  <c r="AJ21" i="4"/>
  <c r="AJ23" i="4"/>
  <c r="AJ25" i="4"/>
  <c r="AJ27" i="4"/>
  <c r="AJ28" i="4"/>
  <c r="AJ31" i="4"/>
  <c r="AJ33" i="4"/>
  <c r="AJ35" i="4"/>
  <c r="AJ37" i="4"/>
  <c r="AJ39" i="4"/>
  <c r="AJ41" i="4"/>
  <c r="AJ43" i="4"/>
  <c r="AJ26" i="4"/>
  <c r="AJ24" i="4"/>
  <c r="AJ29" i="4"/>
  <c r="AJ30" i="4"/>
  <c r="AJ32" i="4"/>
  <c r="AJ34" i="4"/>
  <c r="AJ36" i="4"/>
  <c r="AJ38" i="4"/>
  <c r="AJ40" i="4"/>
  <c r="AJ42" i="4"/>
  <c r="AJ44" i="4"/>
  <c r="AJ45" i="4"/>
  <c r="AJ47" i="4"/>
  <c r="AJ49" i="4"/>
  <c r="AJ51" i="4"/>
  <c r="AJ53" i="4"/>
  <c r="AJ55" i="4"/>
  <c r="AJ57" i="4"/>
  <c r="AJ59" i="4"/>
  <c r="AJ46" i="4"/>
  <c r="AJ48" i="4"/>
  <c r="AJ50" i="4"/>
  <c r="AJ52" i="4"/>
  <c r="AJ56" i="4"/>
  <c r="AJ58" i="4"/>
  <c r="AJ14" i="4"/>
  <c r="AJ4" i="4"/>
  <c r="AJ9" i="4"/>
  <c r="AJ8" i="4"/>
  <c r="AJ12" i="4"/>
  <c r="AJ54" i="4"/>
  <c r="AJ13" i="4"/>
  <c r="AJ3" i="4"/>
  <c r="AJ7" i="4"/>
  <c r="AJ5" i="4"/>
  <c r="AJ6" i="4"/>
  <c r="AJ10" i="4"/>
  <c r="AJ11" i="4"/>
  <c r="N47" i="18"/>
  <c r="N49" i="18" s="1"/>
  <c r="N52" i="18" s="1"/>
  <c r="N65" i="18" s="1"/>
  <c r="AJ104" i="4"/>
  <c r="AJ100" i="4"/>
  <c r="AJ96" i="4"/>
  <c r="AJ91" i="4"/>
  <c r="AJ107" i="4"/>
  <c r="AJ103" i="4"/>
  <c r="AJ99" i="4"/>
  <c r="AJ95" i="4"/>
  <c r="AJ92" i="4"/>
  <c r="AJ88" i="4"/>
  <c r="AJ84" i="4"/>
  <c r="AJ80" i="4"/>
  <c r="AJ90" i="4"/>
  <c r="AJ86" i="4"/>
  <c r="AJ82" i="4"/>
  <c r="AJ78" i="4"/>
  <c r="AJ76" i="4"/>
  <c r="AJ106" i="4"/>
  <c r="AJ105" i="4"/>
  <c r="AJ98" i="4"/>
  <c r="AJ97" i="4"/>
  <c r="AJ73" i="4"/>
  <c r="AJ72" i="4"/>
  <c r="AJ93" i="4"/>
  <c r="AJ75" i="4"/>
  <c r="AJ69" i="4"/>
  <c r="AJ68" i="4"/>
  <c r="AJ65" i="4"/>
  <c r="AJ64" i="4"/>
  <c r="AJ94" i="4"/>
  <c r="AJ87" i="4"/>
  <c r="AJ85" i="4"/>
  <c r="AJ79" i="4"/>
  <c r="AJ74" i="4"/>
  <c r="AJ70" i="4"/>
  <c r="AJ81" i="4"/>
  <c r="AJ67" i="4"/>
  <c r="AJ102" i="4"/>
  <c r="AJ66" i="4"/>
  <c r="AJ62" i="4"/>
  <c r="AJ63" i="4"/>
  <c r="AJ60" i="4"/>
  <c r="AJ89" i="4"/>
  <c r="AJ83" i="4"/>
  <c r="AJ71" i="4"/>
  <c r="AJ61" i="4"/>
  <c r="AJ101" i="4"/>
  <c r="AO1" i="7"/>
  <c r="BF1" i="4"/>
  <c r="AK2" i="4"/>
  <c r="AZ2" i="29" l="1"/>
  <c r="AY4" i="29"/>
  <c r="AY6" i="29"/>
  <c r="AY8" i="29"/>
  <c r="AY5" i="29"/>
  <c r="AY9" i="29"/>
  <c r="AY7" i="29"/>
  <c r="AY11" i="29"/>
  <c r="AY13" i="29"/>
  <c r="AY10" i="29"/>
  <c r="AY12" i="29"/>
  <c r="AY14" i="29"/>
  <c r="AY16" i="29"/>
  <c r="AY18" i="29"/>
  <c r="AY15" i="29"/>
  <c r="AY17" i="29"/>
  <c r="AY19" i="29"/>
  <c r="AY20" i="29"/>
  <c r="AY22" i="29"/>
  <c r="AY24" i="29"/>
  <c r="AY26" i="29"/>
  <c r="AY28" i="29"/>
  <c r="AY23" i="29"/>
  <c r="AY27" i="29"/>
  <c r="AY30" i="29"/>
  <c r="AY32" i="29"/>
  <c r="AY34" i="29"/>
  <c r="AY36" i="29"/>
  <c r="AY38" i="29"/>
  <c r="AY40" i="29"/>
  <c r="AY42" i="29"/>
  <c r="AY44" i="29"/>
  <c r="AY25" i="29"/>
  <c r="AY29" i="29"/>
  <c r="AY33" i="29"/>
  <c r="AY21" i="29"/>
  <c r="AY31" i="29"/>
  <c r="AY35" i="29"/>
  <c r="AY39" i="29"/>
  <c r="AY43" i="29"/>
  <c r="AY46" i="29"/>
  <c r="AY48" i="29"/>
  <c r="AY50" i="29"/>
  <c r="AY52" i="29"/>
  <c r="AY54" i="29"/>
  <c r="AY56" i="29"/>
  <c r="AY58" i="29"/>
  <c r="AY66" i="29"/>
  <c r="AY68" i="29"/>
  <c r="AY70" i="29"/>
  <c r="AY72" i="29"/>
  <c r="AY74" i="29"/>
  <c r="AY76" i="29"/>
  <c r="AY78" i="29"/>
  <c r="AY80" i="29"/>
  <c r="AY41" i="29"/>
  <c r="AY45" i="29"/>
  <c r="AY49" i="29"/>
  <c r="AY53" i="29"/>
  <c r="AY57" i="29"/>
  <c r="AY37" i="29"/>
  <c r="AY51" i="29"/>
  <c r="AY69" i="29"/>
  <c r="AY73" i="29"/>
  <c r="AY77" i="29"/>
  <c r="AY81" i="29"/>
  <c r="AY55" i="29"/>
  <c r="AY59" i="29"/>
  <c r="AY71" i="29"/>
  <c r="AY75" i="29"/>
  <c r="AY79" i="29"/>
  <c r="AY47" i="29"/>
  <c r="AY67" i="29"/>
  <c r="AY82" i="29"/>
  <c r="AY84" i="29"/>
  <c r="AY86" i="29"/>
  <c r="AY88" i="29"/>
  <c r="AY90" i="29"/>
  <c r="AY92" i="29"/>
  <c r="AY94" i="29"/>
  <c r="AY96" i="29"/>
  <c r="AY98" i="29"/>
  <c r="AY100" i="29"/>
  <c r="AY83" i="29"/>
  <c r="AY85" i="29"/>
  <c r="AY87" i="29"/>
  <c r="AY89" i="29"/>
  <c r="AY91" i="29"/>
  <c r="AY93" i="29"/>
  <c r="AY95" i="29"/>
  <c r="AY97" i="29"/>
  <c r="AY99" i="29"/>
  <c r="AY101" i="29"/>
  <c r="AY104" i="29"/>
  <c r="AY106" i="29"/>
  <c r="AY102" i="29"/>
  <c r="AY103" i="29"/>
  <c r="AY105" i="29"/>
  <c r="AY107" i="29"/>
  <c r="AY3" i="29"/>
  <c r="AY61" i="29"/>
  <c r="AY63" i="29"/>
  <c r="AY62" i="29"/>
  <c r="AY64" i="29"/>
  <c r="AY60" i="29"/>
  <c r="AY65" i="29"/>
  <c r="AK111" i="4"/>
  <c r="AK221" i="4"/>
  <c r="AK331" i="4"/>
  <c r="AK15" i="4"/>
  <c r="AK17" i="4"/>
  <c r="AK19" i="4"/>
  <c r="AK16" i="4"/>
  <c r="AK18" i="4"/>
  <c r="AK20" i="4"/>
  <c r="AK22" i="4"/>
  <c r="AK29" i="4"/>
  <c r="AK24" i="4"/>
  <c r="AK27" i="4"/>
  <c r="AK30" i="4"/>
  <c r="AK32" i="4"/>
  <c r="AK34" i="4"/>
  <c r="AK36" i="4"/>
  <c r="AK38" i="4"/>
  <c r="AK40" i="4"/>
  <c r="AK42" i="4"/>
  <c r="AK23" i="4"/>
  <c r="AK25" i="4"/>
  <c r="AK28" i="4"/>
  <c r="AK21" i="4"/>
  <c r="AK31" i="4"/>
  <c r="AK33" i="4"/>
  <c r="AK35" i="4"/>
  <c r="AK37" i="4"/>
  <c r="AK39" i="4"/>
  <c r="AK41" i="4"/>
  <c r="AK26" i="4"/>
  <c r="AK44" i="4"/>
  <c r="AK45" i="4"/>
  <c r="AK47" i="4"/>
  <c r="AK49" i="4"/>
  <c r="AK51" i="4"/>
  <c r="AK53" i="4"/>
  <c r="AK55" i="4"/>
  <c r="AK57" i="4"/>
  <c r="AK59" i="4"/>
  <c r="AK43" i="4"/>
  <c r="AK46" i="4"/>
  <c r="AK48" i="4"/>
  <c r="AK50" i="4"/>
  <c r="AK52" i="4"/>
  <c r="AK56" i="4"/>
  <c r="AK58" i="4"/>
  <c r="AK14" i="4"/>
  <c r="AK6" i="4"/>
  <c r="AK10" i="4"/>
  <c r="AK13" i="4"/>
  <c r="AK4" i="4"/>
  <c r="AK3" i="4"/>
  <c r="AK5" i="4"/>
  <c r="AK8" i="4"/>
  <c r="AK12" i="4"/>
  <c r="AK7" i="4"/>
  <c r="AK54" i="4"/>
  <c r="AK9" i="4"/>
  <c r="AK11" i="4"/>
  <c r="N50" i="18"/>
  <c r="O45" i="18" s="1"/>
  <c r="AK107" i="4"/>
  <c r="AK103" i="4"/>
  <c r="AK99" i="4"/>
  <c r="AK95" i="4"/>
  <c r="AK106" i="4"/>
  <c r="AK104" i="4"/>
  <c r="AK102" i="4"/>
  <c r="AK100" i="4"/>
  <c r="AK98" i="4"/>
  <c r="AK96" i="4"/>
  <c r="AK94" i="4"/>
  <c r="AK90" i="4"/>
  <c r="AK105" i="4"/>
  <c r="AK101" i="4"/>
  <c r="AK97" i="4"/>
  <c r="AK93" i="4"/>
  <c r="AK87" i="4"/>
  <c r="AK83" i="4"/>
  <c r="AK79" i="4"/>
  <c r="AK76" i="4"/>
  <c r="AK73" i="4"/>
  <c r="AK71" i="4"/>
  <c r="AK74" i="4"/>
  <c r="AK70" i="4"/>
  <c r="AK88" i="4"/>
  <c r="AK86" i="4"/>
  <c r="AK84" i="4"/>
  <c r="AK82" i="4"/>
  <c r="AK80" i="4"/>
  <c r="AK69" i="4"/>
  <c r="AK67" i="4"/>
  <c r="AK65" i="4"/>
  <c r="AK63" i="4"/>
  <c r="AK91" i="4"/>
  <c r="AK85" i="4"/>
  <c r="AK77" i="4"/>
  <c r="AK66" i="4"/>
  <c r="AK89" i="4"/>
  <c r="AK61" i="4"/>
  <c r="AK60" i="4"/>
  <c r="AK81" i="4"/>
  <c r="AK75" i="4"/>
  <c r="AK72" i="4"/>
  <c r="AK68" i="4"/>
  <c r="AK64" i="4"/>
  <c r="AK62" i="4"/>
  <c r="AK92" i="4"/>
  <c r="AP1" i="7"/>
  <c r="BG1" i="4"/>
  <c r="AL2" i="4"/>
  <c r="BA2" i="29" l="1"/>
  <c r="AZ7" i="29"/>
  <c r="AZ5" i="29"/>
  <c r="AZ8" i="29"/>
  <c r="AZ6" i="29"/>
  <c r="AZ9" i="29"/>
  <c r="AZ4" i="29"/>
  <c r="AZ10" i="29"/>
  <c r="AZ12" i="29"/>
  <c r="AZ11" i="29"/>
  <c r="AZ13" i="29"/>
  <c r="AZ14" i="29"/>
  <c r="AZ16" i="29"/>
  <c r="AZ18" i="29"/>
  <c r="AZ15" i="29"/>
  <c r="AZ17" i="29"/>
  <c r="AZ19" i="29"/>
  <c r="AZ21" i="29"/>
  <c r="AZ23" i="29"/>
  <c r="AZ25" i="29"/>
  <c r="AZ27" i="29"/>
  <c r="AZ22" i="29"/>
  <c r="AZ26" i="29"/>
  <c r="AZ29" i="29"/>
  <c r="AZ31" i="29"/>
  <c r="AZ33" i="29"/>
  <c r="AZ35" i="29"/>
  <c r="AZ37" i="29"/>
  <c r="AZ39" i="29"/>
  <c r="AZ41" i="29"/>
  <c r="AZ43" i="29"/>
  <c r="AZ20" i="29"/>
  <c r="AZ28" i="29"/>
  <c r="AZ30" i="29"/>
  <c r="AZ34" i="29"/>
  <c r="AZ38" i="29"/>
  <c r="AZ42" i="29"/>
  <c r="AZ45" i="29"/>
  <c r="AZ47" i="29"/>
  <c r="AZ49" i="29"/>
  <c r="AZ51" i="29"/>
  <c r="AZ53" i="29"/>
  <c r="AZ55" i="29"/>
  <c r="AZ57" i="29"/>
  <c r="AZ59" i="29"/>
  <c r="AZ67" i="29"/>
  <c r="AZ69" i="29"/>
  <c r="AZ71" i="29"/>
  <c r="AZ73" i="29"/>
  <c r="AZ75" i="29"/>
  <c r="AZ77" i="29"/>
  <c r="AZ79" i="29"/>
  <c r="AZ81" i="29"/>
  <c r="AZ40" i="29"/>
  <c r="AZ48" i="29"/>
  <c r="AZ52" i="29"/>
  <c r="AZ56" i="29"/>
  <c r="AZ32" i="29"/>
  <c r="AZ36" i="29"/>
  <c r="AZ44" i="29"/>
  <c r="AZ46" i="29"/>
  <c r="AZ50" i="29"/>
  <c r="AZ54" i="29"/>
  <c r="AZ58" i="29"/>
  <c r="AZ24" i="29"/>
  <c r="AZ70" i="29"/>
  <c r="AZ74" i="29"/>
  <c r="AZ78" i="29"/>
  <c r="AZ66" i="29"/>
  <c r="AZ68" i="29"/>
  <c r="AZ72" i="29"/>
  <c r="AZ76" i="29"/>
  <c r="AZ80" i="29"/>
  <c r="AZ83" i="29"/>
  <c r="AZ85" i="29"/>
  <c r="AZ87" i="29"/>
  <c r="AZ89" i="29"/>
  <c r="AZ91" i="29"/>
  <c r="AZ93" i="29"/>
  <c r="AZ95" i="29"/>
  <c r="AZ97" i="29"/>
  <c r="AZ99" i="29"/>
  <c r="AZ101" i="29"/>
  <c r="AZ82" i="29"/>
  <c r="AZ84" i="29"/>
  <c r="AZ86" i="29"/>
  <c r="AZ88" i="29"/>
  <c r="AZ90" i="29"/>
  <c r="AZ92" i="29"/>
  <c r="AZ94" i="29"/>
  <c r="AZ96" i="29"/>
  <c r="AZ98" i="29"/>
  <c r="AZ100" i="29"/>
  <c r="AZ102" i="29"/>
  <c r="AZ3" i="29"/>
  <c r="AZ104" i="29"/>
  <c r="AZ106" i="29"/>
  <c r="AZ103" i="29"/>
  <c r="AZ105" i="29"/>
  <c r="AZ107" i="29"/>
  <c r="AZ63" i="29"/>
  <c r="AZ65" i="29"/>
  <c r="AZ61" i="29"/>
  <c r="AZ62" i="29"/>
  <c r="AZ64" i="29"/>
  <c r="AZ60" i="29"/>
  <c r="AL111" i="4"/>
  <c r="AL331" i="4"/>
  <c r="AL221" i="4"/>
  <c r="AL15" i="4"/>
  <c r="AL17" i="4"/>
  <c r="AL19" i="4"/>
  <c r="AL21" i="4"/>
  <c r="AL23" i="4"/>
  <c r="AL16" i="4"/>
  <c r="AL18" i="4"/>
  <c r="AL20" i="4"/>
  <c r="AL22" i="4"/>
  <c r="AL24" i="4"/>
  <c r="AL26" i="4"/>
  <c r="AL29" i="4"/>
  <c r="AL27" i="4"/>
  <c r="AL30" i="4"/>
  <c r="AL32" i="4"/>
  <c r="AL34" i="4"/>
  <c r="AL36" i="4"/>
  <c r="AL38" i="4"/>
  <c r="AL40" i="4"/>
  <c r="AL42" i="4"/>
  <c r="AL44" i="4"/>
  <c r="AL25" i="4"/>
  <c r="AL28" i="4"/>
  <c r="AL31" i="4"/>
  <c r="AL33" i="4"/>
  <c r="AL35" i="4"/>
  <c r="AL37" i="4"/>
  <c r="AL39" i="4"/>
  <c r="AL41" i="4"/>
  <c r="AL43" i="4"/>
  <c r="AL46" i="4"/>
  <c r="AL48" i="4"/>
  <c r="AL50" i="4"/>
  <c r="AL52" i="4"/>
  <c r="AL56" i="4"/>
  <c r="AL58" i="4"/>
  <c r="AL45" i="4"/>
  <c r="AL47" i="4"/>
  <c r="AL49" i="4"/>
  <c r="AL51" i="4"/>
  <c r="AL53" i="4"/>
  <c r="AL55" i="4"/>
  <c r="AL57" i="4"/>
  <c r="AL59" i="4"/>
  <c r="AL9" i="4"/>
  <c r="AL14" i="4"/>
  <c r="AL6" i="4"/>
  <c r="AL10" i="4"/>
  <c r="AL7" i="4"/>
  <c r="AL54" i="4"/>
  <c r="AL13" i="4"/>
  <c r="AL4" i="4"/>
  <c r="AL5" i="4"/>
  <c r="AL11" i="4"/>
  <c r="AL8" i="4"/>
  <c r="AL12" i="4"/>
  <c r="AL3" i="4"/>
  <c r="O47" i="18"/>
  <c r="O49" i="18" s="1"/>
  <c r="O52" i="18" s="1"/>
  <c r="O65" i="18" s="1"/>
  <c r="AL106" i="4"/>
  <c r="AL102" i="4"/>
  <c r="AL98" i="4"/>
  <c r="AL94" i="4"/>
  <c r="AL89" i="4"/>
  <c r="AL91" i="4"/>
  <c r="AL86" i="4"/>
  <c r="AL82" i="4"/>
  <c r="AL75" i="4"/>
  <c r="AL101" i="4"/>
  <c r="AL93" i="4"/>
  <c r="AL92" i="4"/>
  <c r="AL87" i="4"/>
  <c r="AL85" i="4"/>
  <c r="AL83" i="4"/>
  <c r="AL81" i="4"/>
  <c r="AL71" i="4"/>
  <c r="AL107" i="4"/>
  <c r="AL100" i="4"/>
  <c r="AL99" i="4"/>
  <c r="AL90" i="4"/>
  <c r="AL78" i="4"/>
  <c r="AL76" i="4"/>
  <c r="AL74" i="4"/>
  <c r="AL70" i="4"/>
  <c r="AL103" i="4"/>
  <c r="AL96" i="4"/>
  <c r="AL77" i="4"/>
  <c r="AL66" i="4"/>
  <c r="AL62" i="4"/>
  <c r="AL105" i="4"/>
  <c r="AL84" i="4"/>
  <c r="AL72" i="4"/>
  <c r="AL67" i="4"/>
  <c r="AL95" i="4"/>
  <c r="AL69" i="4"/>
  <c r="AL65" i="4"/>
  <c r="AL64" i="4"/>
  <c r="AL97" i="4"/>
  <c r="AL73" i="4"/>
  <c r="AL63" i="4"/>
  <c r="AL61" i="4"/>
  <c r="AL80" i="4"/>
  <c r="AL60" i="4"/>
  <c r="AL104" i="4"/>
  <c r="AL68" i="4"/>
  <c r="AL88" i="4"/>
  <c r="AQ1" i="7"/>
  <c r="BH1" i="4"/>
  <c r="AM2" i="4"/>
  <c r="BB2" i="29" l="1"/>
  <c r="BA5" i="29"/>
  <c r="BA7" i="29"/>
  <c r="BA4" i="29"/>
  <c r="BA8" i="29"/>
  <c r="BA6" i="29"/>
  <c r="BA9" i="29"/>
  <c r="BA10" i="29"/>
  <c r="BA12" i="29"/>
  <c r="BA14" i="29"/>
  <c r="BA11" i="29"/>
  <c r="BA13" i="29"/>
  <c r="BA15" i="29"/>
  <c r="BA17" i="29"/>
  <c r="BA16" i="29"/>
  <c r="BA21" i="29"/>
  <c r="BA23" i="29"/>
  <c r="BA25" i="29"/>
  <c r="BA27" i="29"/>
  <c r="BA18" i="29"/>
  <c r="BA19" i="29"/>
  <c r="BA22" i="29"/>
  <c r="BA26" i="29"/>
  <c r="BA29" i="29"/>
  <c r="BA31" i="29"/>
  <c r="BA33" i="29"/>
  <c r="BA35" i="29"/>
  <c r="BA37" i="29"/>
  <c r="BA39" i="29"/>
  <c r="BA41" i="29"/>
  <c r="BA43" i="29"/>
  <c r="BA24" i="29"/>
  <c r="BA32" i="29"/>
  <c r="BA36" i="29"/>
  <c r="BA20" i="29"/>
  <c r="BA28" i="29"/>
  <c r="BA30" i="29"/>
  <c r="BA34" i="29"/>
  <c r="BA38" i="29"/>
  <c r="BA42" i="29"/>
  <c r="BA45" i="29"/>
  <c r="BA47" i="29"/>
  <c r="BA49" i="29"/>
  <c r="BA51" i="29"/>
  <c r="BA53" i="29"/>
  <c r="BA55" i="29"/>
  <c r="BA57" i="29"/>
  <c r="BA59" i="29"/>
  <c r="BA67" i="29"/>
  <c r="BA69" i="29"/>
  <c r="BA71" i="29"/>
  <c r="BA73" i="29"/>
  <c r="BA75" i="29"/>
  <c r="BA77" i="29"/>
  <c r="BA79" i="29"/>
  <c r="BA81" i="29"/>
  <c r="BA40" i="29"/>
  <c r="BA48" i="29"/>
  <c r="BA52" i="29"/>
  <c r="BA56" i="29"/>
  <c r="BA44" i="29"/>
  <c r="BA50" i="29"/>
  <c r="BA68" i="29"/>
  <c r="BA72" i="29"/>
  <c r="BA76" i="29"/>
  <c r="BA80" i="29"/>
  <c r="BA54" i="29"/>
  <c r="BA58" i="29"/>
  <c r="BA70" i="29"/>
  <c r="BA74" i="29"/>
  <c r="BA78" i="29"/>
  <c r="BA46" i="29"/>
  <c r="BA66" i="29"/>
  <c r="BA83" i="29"/>
  <c r="BA85" i="29"/>
  <c r="BA87" i="29"/>
  <c r="BA89" i="29"/>
  <c r="BA91" i="29"/>
  <c r="BA93" i="29"/>
  <c r="BA95" i="29"/>
  <c r="BA97" i="29"/>
  <c r="BA99" i="29"/>
  <c r="BA101" i="29"/>
  <c r="BA82" i="29"/>
  <c r="BA84" i="29"/>
  <c r="BA86" i="29"/>
  <c r="BA88" i="29"/>
  <c r="BA90" i="29"/>
  <c r="BA92" i="29"/>
  <c r="BA94" i="29"/>
  <c r="BA96" i="29"/>
  <c r="BA98" i="29"/>
  <c r="BA100" i="29"/>
  <c r="BA103" i="29"/>
  <c r="BA105" i="29"/>
  <c r="BA107" i="29"/>
  <c r="BA3" i="29"/>
  <c r="BA102" i="29"/>
  <c r="BA104" i="29"/>
  <c r="BA106" i="29"/>
  <c r="BA65" i="29"/>
  <c r="BA63" i="29"/>
  <c r="BA60" i="29"/>
  <c r="BA61" i="29"/>
  <c r="BA62" i="29"/>
  <c r="BA64" i="29"/>
  <c r="AM111" i="4"/>
  <c r="AM331" i="4"/>
  <c r="AM221" i="4"/>
  <c r="AM16" i="4"/>
  <c r="AM18" i="4"/>
  <c r="AM20" i="4"/>
  <c r="AM15" i="4"/>
  <c r="AM17" i="4"/>
  <c r="AM19" i="4"/>
  <c r="AM21" i="4"/>
  <c r="AM28" i="4"/>
  <c r="AM22" i="4"/>
  <c r="AM26" i="4"/>
  <c r="AM31" i="4"/>
  <c r="AM33" i="4"/>
  <c r="AM35" i="4"/>
  <c r="AM37" i="4"/>
  <c r="AM39" i="4"/>
  <c r="AM41" i="4"/>
  <c r="AM24" i="4"/>
  <c r="AM29" i="4"/>
  <c r="AM23" i="4"/>
  <c r="AM27" i="4"/>
  <c r="AM30" i="4"/>
  <c r="AM32" i="4"/>
  <c r="AM34" i="4"/>
  <c r="AM36" i="4"/>
  <c r="AM38" i="4"/>
  <c r="AM40" i="4"/>
  <c r="AM42" i="4"/>
  <c r="AM25" i="4"/>
  <c r="AM43" i="4"/>
  <c r="AM44" i="4"/>
  <c r="AM46" i="4"/>
  <c r="AM48" i="4"/>
  <c r="AM50" i="4"/>
  <c r="AM52" i="4"/>
  <c r="AM56" i="4"/>
  <c r="AM58" i="4"/>
  <c r="AM45" i="4"/>
  <c r="AM47" i="4"/>
  <c r="AM49" i="4"/>
  <c r="AM51" i="4"/>
  <c r="AM53" i="4"/>
  <c r="AM55" i="4"/>
  <c r="AM57" i="4"/>
  <c r="AM59" i="4"/>
  <c r="AM4" i="4"/>
  <c r="AM6" i="4"/>
  <c r="AM10" i="4"/>
  <c r="AM11" i="4"/>
  <c r="AM14" i="4"/>
  <c r="AM9" i="4"/>
  <c r="AM8" i="4"/>
  <c r="AM12" i="4"/>
  <c r="AM3" i="4"/>
  <c r="AM54" i="4"/>
  <c r="AM13" i="4"/>
  <c r="AM7" i="4"/>
  <c r="AM5" i="4"/>
  <c r="O50" i="18"/>
  <c r="P45" i="18" s="1"/>
  <c r="P47" i="18" s="1"/>
  <c r="P49" i="18" s="1"/>
  <c r="P52" i="18" s="1"/>
  <c r="P65" i="18" s="1"/>
  <c r="AM105" i="4"/>
  <c r="AM101" i="4"/>
  <c r="AM97" i="4"/>
  <c r="AM93" i="4"/>
  <c r="AM107" i="4"/>
  <c r="AM103" i="4"/>
  <c r="AM99" i="4"/>
  <c r="AM95" i="4"/>
  <c r="AM92" i="4"/>
  <c r="AM88" i="4"/>
  <c r="AM104" i="4"/>
  <c r="AM100" i="4"/>
  <c r="AM96" i="4"/>
  <c r="AM89" i="4"/>
  <c r="AM85" i="4"/>
  <c r="AM81" i="4"/>
  <c r="AM78" i="4"/>
  <c r="AM74" i="4"/>
  <c r="AM72" i="4"/>
  <c r="AM70" i="4"/>
  <c r="AM102" i="4"/>
  <c r="AM94" i="4"/>
  <c r="AM79" i="4"/>
  <c r="AM77" i="4"/>
  <c r="AM75" i="4"/>
  <c r="AM87" i="4"/>
  <c r="AM83" i="4"/>
  <c r="AM71" i="4"/>
  <c r="AM68" i="4"/>
  <c r="AM66" i="4"/>
  <c r="AM64" i="4"/>
  <c r="AM62" i="4"/>
  <c r="AM84" i="4"/>
  <c r="AM82" i="4"/>
  <c r="AM67" i="4"/>
  <c r="AM63" i="4"/>
  <c r="AM98" i="4"/>
  <c r="AM90" i="4"/>
  <c r="AM76" i="4"/>
  <c r="AM106" i="4"/>
  <c r="AM86" i="4"/>
  <c r="AM60" i="4"/>
  <c r="AM91" i="4"/>
  <c r="AM61" i="4"/>
  <c r="AM69" i="4"/>
  <c r="AM65" i="4"/>
  <c r="AM73" i="4"/>
  <c r="AR1" i="7"/>
  <c r="BI1" i="4"/>
  <c r="AN2" i="4"/>
  <c r="BC2" i="29" l="1"/>
  <c r="BB6" i="29"/>
  <c r="BB4" i="29"/>
  <c r="BB7" i="29"/>
  <c r="BB5" i="29"/>
  <c r="BB8" i="29"/>
  <c r="BB9" i="29"/>
  <c r="BB11" i="29"/>
  <c r="BB10" i="29"/>
  <c r="BB12" i="29"/>
  <c r="BB14" i="29"/>
  <c r="BB13" i="29"/>
  <c r="BB15" i="29"/>
  <c r="BB17" i="29"/>
  <c r="BB16" i="29"/>
  <c r="BB18" i="29"/>
  <c r="BB20" i="29"/>
  <c r="BB22" i="29"/>
  <c r="BB24" i="29"/>
  <c r="BB26" i="29"/>
  <c r="BB28" i="29"/>
  <c r="BB21" i="29"/>
  <c r="BB25" i="29"/>
  <c r="BB30" i="29"/>
  <c r="BB32" i="29"/>
  <c r="BB34" i="29"/>
  <c r="BB36" i="29"/>
  <c r="BB38" i="29"/>
  <c r="BB40" i="29"/>
  <c r="BB42" i="29"/>
  <c r="BB44" i="29"/>
  <c r="BB19" i="29"/>
  <c r="BB27" i="29"/>
  <c r="BB29" i="29"/>
  <c r="BB33" i="29"/>
  <c r="BB37" i="29"/>
  <c r="BB41" i="29"/>
  <c r="BB46" i="29"/>
  <c r="BB48" i="29"/>
  <c r="BB50" i="29"/>
  <c r="BB52" i="29"/>
  <c r="BB54" i="29"/>
  <c r="BB56" i="29"/>
  <c r="BB58" i="29"/>
  <c r="BB66" i="29"/>
  <c r="BB68" i="29"/>
  <c r="BB70" i="29"/>
  <c r="BB72" i="29"/>
  <c r="BB74" i="29"/>
  <c r="BB76" i="29"/>
  <c r="BB78" i="29"/>
  <c r="BB80" i="29"/>
  <c r="BB39" i="29"/>
  <c r="BB47" i="29"/>
  <c r="BB51" i="29"/>
  <c r="BB55" i="29"/>
  <c r="BB31" i="29"/>
  <c r="BB35" i="29"/>
  <c r="BB43" i="29"/>
  <c r="BB45" i="29"/>
  <c r="BB49" i="29"/>
  <c r="BB53" i="29"/>
  <c r="BB57" i="29"/>
  <c r="BB67" i="29"/>
  <c r="BB23" i="29"/>
  <c r="BB69" i="29"/>
  <c r="BB73" i="29"/>
  <c r="BB77" i="29"/>
  <c r="BB81" i="29"/>
  <c r="BB59" i="29"/>
  <c r="BB71" i="29"/>
  <c r="BB75" i="29"/>
  <c r="BB79" i="29"/>
  <c r="BB82" i="29"/>
  <c r="BB84" i="29"/>
  <c r="BB86" i="29"/>
  <c r="BB88" i="29"/>
  <c r="BB90" i="29"/>
  <c r="BB92" i="29"/>
  <c r="BB94" i="29"/>
  <c r="BB96" i="29"/>
  <c r="BB98" i="29"/>
  <c r="BB100" i="29"/>
  <c r="BB102" i="29"/>
  <c r="BB83" i="29"/>
  <c r="BB85" i="29"/>
  <c r="BB87" i="29"/>
  <c r="BB89" i="29"/>
  <c r="BB91" i="29"/>
  <c r="BB93" i="29"/>
  <c r="BB95" i="29"/>
  <c r="BB97" i="29"/>
  <c r="BB99" i="29"/>
  <c r="BB101" i="29"/>
  <c r="BB103" i="29"/>
  <c r="BB105" i="29"/>
  <c r="BB107" i="29"/>
  <c r="BB3" i="29"/>
  <c r="BB104" i="29"/>
  <c r="BB106" i="29"/>
  <c r="BB62" i="29"/>
  <c r="BB64" i="29"/>
  <c r="BB65" i="29"/>
  <c r="BB63" i="29"/>
  <c r="BB60" i="29"/>
  <c r="BB61" i="29"/>
  <c r="AN111" i="4"/>
  <c r="AN221" i="4"/>
  <c r="AN331" i="4"/>
  <c r="AN16" i="4"/>
  <c r="AN18" i="4"/>
  <c r="AN20" i="4"/>
  <c r="AN22" i="4"/>
  <c r="AN15" i="4"/>
  <c r="AN17" i="4"/>
  <c r="AN19" i="4"/>
  <c r="AN21" i="4"/>
  <c r="AN23" i="4"/>
  <c r="AN25" i="4"/>
  <c r="AN27" i="4"/>
  <c r="AN26" i="4"/>
  <c r="AN31" i="4"/>
  <c r="AN33" i="4"/>
  <c r="AN35" i="4"/>
  <c r="AN37" i="4"/>
  <c r="AN39" i="4"/>
  <c r="AN41" i="4"/>
  <c r="AN43" i="4"/>
  <c r="AN24" i="4"/>
  <c r="AN29" i="4"/>
  <c r="AN28" i="4"/>
  <c r="AN30" i="4"/>
  <c r="AN32" i="4"/>
  <c r="AN34" i="4"/>
  <c r="AN36" i="4"/>
  <c r="AN38" i="4"/>
  <c r="AN40" i="4"/>
  <c r="AN42" i="4"/>
  <c r="AN44" i="4"/>
  <c r="AN45" i="4"/>
  <c r="AN47" i="4"/>
  <c r="AN49" i="4"/>
  <c r="AN51" i="4"/>
  <c r="AN53" i="4"/>
  <c r="AN55" i="4"/>
  <c r="AN57" i="4"/>
  <c r="AN59" i="4"/>
  <c r="AN46" i="4"/>
  <c r="AN48" i="4"/>
  <c r="AN50" i="4"/>
  <c r="AN52" i="4"/>
  <c r="AN56" i="4"/>
  <c r="AN58" i="4"/>
  <c r="AN6" i="4"/>
  <c r="AN10" i="4"/>
  <c r="AN11" i="4"/>
  <c r="AN14" i="4"/>
  <c r="AN9" i="4"/>
  <c r="AN8" i="4"/>
  <c r="AN12" i="4"/>
  <c r="AN54" i="4"/>
  <c r="AN13" i="4"/>
  <c r="AN4" i="4"/>
  <c r="AN3" i="4"/>
  <c r="AN7" i="4"/>
  <c r="AN5" i="4"/>
  <c r="P50" i="18"/>
  <c r="Q45" i="18" s="1"/>
  <c r="AN104" i="4"/>
  <c r="AN100" i="4"/>
  <c r="AN96" i="4"/>
  <c r="AN105" i="4"/>
  <c r="AN101" i="4"/>
  <c r="AN97" i="4"/>
  <c r="AN93" i="4"/>
  <c r="AN91" i="4"/>
  <c r="AN106" i="4"/>
  <c r="AN102" i="4"/>
  <c r="AN98" i="4"/>
  <c r="AN94" i="4"/>
  <c r="AN90" i="4"/>
  <c r="AN84" i="4"/>
  <c r="AN77" i="4"/>
  <c r="AN103" i="4"/>
  <c r="AN95" i="4"/>
  <c r="AN89" i="4"/>
  <c r="AN73" i="4"/>
  <c r="AN72" i="4"/>
  <c r="AN92" i="4"/>
  <c r="AN85" i="4"/>
  <c r="AN79" i="4"/>
  <c r="AN75" i="4"/>
  <c r="AN87" i="4"/>
  <c r="AN76" i="4"/>
  <c r="AN74" i="4"/>
  <c r="AN70" i="4"/>
  <c r="AN107" i="4"/>
  <c r="AN86" i="4"/>
  <c r="AN69" i="4"/>
  <c r="AN68" i="4"/>
  <c r="AN65" i="4"/>
  <c r="AN83" i="4"/>
  <c r="AN80" i="4"/>
  <c r="AN71" i="4"/>
  <c r="AN62" i="4"/>
  <c r="AN78" i="4"/>
  <c r="AN67" i="4"/>
  <c r="AN64" i="4"/>
  <c r="AN60" i="4"/>
  <c r="AN66" i="4"/>
  <c r="AN63" i="4"/>
  <c r="AN61" i="4"/>
  <c r="AN88" i="4"/>
  <c r="AN82" i="4"/>
  <c r="AN99" i="4"/>
  <c r="AS1" i="7"/>
  <c r="BJ1" i="4"/>
  <c r="AO2" i="4"/>
  <c r="BD2" i="29" l="1"/>
  <c r="BC4" i="29"/>
  <c r="BC6" i="29"/>
  <c r="BC8" i="29"/>
  <c r="BC9" i="29"/>
  <c r="BC7" i="29"/>
  <c r="BC5" i="29"/>
  <c r="BC11" i="29"/>
  <c r="BC13" i="29"/>
  <c r="BC10" i="29"/>
  <c r="BC12" i="29"/>
  <c r="BC14" i="29"/>
  <c r="BC16" i="29"/>
  <c r="BC18" i="29"/>
  <c r="BC15" i="29"/>
  <c r="BC17" i="29"/>
  <c r="BC19" i="29"/>
  <c r="BC20" i="29"/>
  <c r="BC22" i="29"/>
  <c r="BC24" i="29"/>
  <c r="BC26" i="29"/>
  <c r="BC28" i="29"/>
  <c r="BC21" i="29"/>
  <c r="BC25" i="29"/>
  <c r="BC30" i="29"/>
  <c r="BC32" i="29"/>
  <c r="BC34" i="29"/>
  <c r="BC36" i="29"/>
  <c r="BC38" i="29"/>
  <c r="BC40" i="29"/>
  <c r="BC42" i="29"/>
  <c r="BC44" i="29"/>
  <c r="BC23" i="29"/>
  <c r="BC31" i="29"/>
  <c r="BC35" i="29"/>
  <c r="BC27" i="29"/>
  <c r="BC29" i="29"/>
  <c r="BC33" i="29"/>
  <c r="BC37" i="29"/>
  <c r="BC41" i="29"/>
  <c r="BC46" i="29"/>
  <c r="BC48" i="29"/>
  <c r="BC50" i="29"/>
  <c r="BC52" i="29"/>
  <c r="BC54" i="29"/>
  <c r="BC56" i="29"/>
  <c r="BC58" i="29"/>
  <c r="BC66" i="29"/>
  <c r="BC68" i="29"/>
  <c r="BC70" i="29"/>
  <c r="BC72" i="29"/>
  <c r="BC74" i="29"/>
  <c r="BC76" i="29"/>
  <c r="BC78" i="29"/>
  <c r="BC80" i="29"/>
  <c r="BC39" i="29"/>
  <c r="BC47" i="29"/>
  <c r="BC51" i="29"/>
  <c r="BC55" i="29"/>
  <c r="BC43" i="29"/>
  <c r="BC45" i="29"/>
  <c r="BC49" i="29"/>
  <c r="BC67" i="29"/>
  <c r="BC71" i="29"/>
  <c r="BC75" i="29"/>
  <c r="BC79" i="29"/>
  <c r="BC53" i="29"/>
  <c r="BC57" i="29"/>
  <c r="BC69" i="29"/>
  <c r="BC73" i="29"/>
  <c r="BC77" i="29"/>
  <c r="BC81" i="29"/>
  <c r="BC59" i="29"/>
  <c r="BC82" i="29"/>
  <c r="BC84" i="29"/>
  <c r="BC86" i="29"/>
  <c r="BC88" i="29"/>
  <c r="BC90" i="29"/>
  <c r="BC92" i="29"/>
  <c r="BC94" i="29"/>
  <c r="BC96" i="29"/>
  <c r="BC98" i="29"/>
  <c r="BC100" i="29"/>
  <c r="BC83" i="29"/>
  <c r="BC85" i="29"/>
  <c r="BC87" i="29"/>
  <c r="BC89" i="29"/>
  <c r="BC91" i="29"/>
  <c r="BC93" i="29"/>
  <c r="BC95" i="29"/>
  <c r="BC97" i="29"/>
  <c r="BC99" i="29"/>
  <c r="BC101" i="29"/>
  <c r="BC104" i="29"/>
  <c r="BC106" i="29"/>
  <c r="BC103" i="29"/>
  <c r="BC105" i="29"/>
  <c r="BC107" i="29"/>
  <c r="BC102" i="29"/>
  <c r="BC3" i="29"/>
  <c r="BC62" i="29"/>
  <c r="BC64" i="29"/>
  <c r="BC60" i="29"/>
  <c r="BC65" i="29"/>
  <c r="BC61" i="29"/>
  <c r="BC63" i="29"/>
  <c r="AO111" i="4"/>
  <c r="AO221" i="4"/>
  <c r="AO331" i="4"/>
  <c r="AO15" i="4"/>
  <c r="AO17" i="4"/>
  <c r="AO19" i="4"/>
  <c r="AO16" i="4"/>
  <c r="AO18" i="4"/>
  <c r="AO20" i="4"/>
  <c r="AO22" i="4"/>
  <c r="AO29" i="4"/>
  <c r="AO25" i="4"/>
  <c r="AO28" i="4"/>
  <c r="AO30" i="4"/>
  <c r="AO32" i="4"/>
  <c r="AO34" i="4"/>
  <c r="AO36" i="4"/>
  <c r="AO38" i="4"/>
  <c r="AO40" i="4"/>
  <c r="AO42" i="4"/>
  <c r="AO26" i="4"/>
  <c r="AO31" i="4"/>
  <c r="AO33" i="4"/>
  <c r="AO35" i="4"/>
  <c r="AO37" i="4"/>
  <c r="AO39" i="4"/>
  <c r="AO41" i="4"/>
  <c r="AO21" i="4"/>
  <c r="AO23" i="4"/>
  <c r="AO24" i="4"/>
  <c r="AO27" i="4"/>
  <c r="AO43" i="4"/>
  <c r="AO45" i="4"/>
  <c r="AO47" i="4"/>
  <c r="AO49" i="4"/>
  <c r="AO51" i="4"/>
  <c r="AO53" i="4"/>
  <c r="AO55" i="4"/>
  <c r="AO57" i="4"/>
  <c r="AO59" i="4"/>
  <c r="AO44" i="4"/>
  <c r="AO46" i="4"/>
  <c r="AO48" i="4"/>
  <c r="AO50" i="4"/>
  <c r="AO52" i="4"/>
  <c r="AO56" i="4"/>
  <c r="AO58" i="4"/>
  <c r="AO3" i="4"/>
  <c r="AO14" i="4"/>
  <c r="AO6" i="4"/>
  <c r="AO10" i="4"/>
  <c r="AO9" i="4"/>
  <c r="AO4" i="4"/>
  <c r="AO7" i="4"/>
  <c r="AO13" i="4"/>
  <c r="AO8" i="4"/>
  <c r="AO12" i="4"/>
  <c r="AO54" i="4"/>
  <c r="AO5" i="4"/>
  <c r="AO11" i="4"/>
  <c r="Q47" i="18"/>
  <c r="Q49" i="18" s="1"/>
  <c r="Q52" i="18" s="1"/>
  <c r="Q65" i="18" s="1"/>
  <c r="AO107" i="4"/>
  <c r="AO103" i="4"/>
  <c r="AO99" i="4"/>
  <c r="AO95" i="4"/>
  <c r="AO90" i="4"/>
  <c r="AO92" i="4"/>
  <c r="AO88" i="4"/>
  <c r="AO87" i="4"/>
  <c r="AO83" i="4"/>
  <c r="AO80" i="4"/>
  <c r="AO76" i="4"/>
  <c r="AO73" i="4"/>
  <c r="AO71" i="4"/>
  <c r="AO104" i="4"/>
  <c r="AO96" i="4"/>
  <c r="AO91" i="4"/>
  <c r="AO86" i="4"/>
  <c r="AO84" i="4"/>
  <c r="AO102" i="4"/>
  <c r="AO101" i="4"/>
  <c r="AO94" i="4"/>
  <c r="AO93" i="4"/>
  <c r="AO89" i="4"/>
  <c r="AO81" i="4"/>
  <c r="AO77" i="4"/>
  <c r="AO72" i="4"/>
  <c r="AO69" i="4"/>
  <c r="AO67" i="4"/>
  <c r="AO65" i="4"/>
  <c r="AO63" i="4"/>
  <c r="AO61" i="4"/>
  <c r="AO105" i="4"/>
  <c r="AO100" i="4"/>
  <c r="AO98" i="4"/>
  <c r="AO79" i="4"/>
  <c r="AO68" i="4"/>
  <c r="AO64" i="4"/>
  <c r="AO78" i="4"/>
  <c r="AO74" i="4"/>
  <c r="AO66" i="4"/>
  <c r="AO75" i="4"/>
  <c r="AO70" i="4"/>
  <c r="AO106" i="4"/>
  <c r="AO97" i="4"/>
  <c r="AO85" i="4"/>
  <c r="AO60" i="4"/>
  <c r="AO62" i="4"/>
  <c r="AT1" i="7"/>
  <c r="BK1" i="4"/>
  <c r="AP2" i="4"/>
  <c r="BE2" i="29" l="1"/>
  <c r="BD5" i="29"/>
  <c r="BD6" i="29"/>
  <c r="BD4" i="29"/>
  <c r="BD9" i="29"/>
  <c r="BD7" i="29"/>
  <c r="BD10" i="29"/>
  <c r="BD12" i="29"/>
  <c r="BD8" i="29"/>
  <c r="BD11" i="29"/>
  <c r="BD13" i="29"/>
  <c r="BD16" i="29"/>
  <c r="BD18" i="29"/>
  <c r="BD14" i="29"/>
  <c r="BD15" i="29"/>
  <c r="BD17" i="29"/>
  <c r="BD19" i="29"/>
  <c r="BD21" i="29"/>
  <c r="BD23" i="29"/>
  <c r="BD25" i="29"/>
  <c r="BD27" i="29"/>
  <c r="BD20" i="29"/>
  <c r="BD24" i="29"/>
  <c r="BD28" i="29"/>
  <c r="BD29" i="29"/>
  <c r="BD31" i="29"/>
  <c r="BD33" i="29"/>
  <c r="BD35" i="29"/>
  <c r="BD37" i="29"/>
  <c r="BD39" i="29"/>
  <c r="BD41" i="29"/>
  <c r="BD43" i="29"/>
  <c r="BD26" i="29"/>
  <c r="BD32" i="29"/>
  <c r="BD36" i="29"/>
  <c r="BD40" i="29"/>
  <c r="BD44" i="29"/>
  <c r="BD45" i="29"/>
  <c r="BD47" i="29"/>
  <c r="BD49" i="29"/>
  <c r="BD51" i="29"/>
  <c r="BD53" i="29"/>
  <c r="BD55" i="29"/>
  <c r="BD57" i="29"/>
  <c r="BD59" i="29"/>
  <c r="BD67" i="29"/>
  <c r="BD69" i="29"/>
  <c r="BD71" i="29"/>
  <c r="BD73" i="29"/>
  <c r="BD75" i="29"/>
  <c r="BD77" i="29"/>
  <c r="BD79" i="29"/>
  <c r="BD81" i="29"/>
  <c r="BD38" i="29"/>
  <c r="BD46" i="29"/>
  <c r="BD50" i="29"/>
  <c r="BD54" i="29"/>
  <c r="BD30" i="29"/>
  <c r="BD34" i="29"/>
  <c r="BD42" i="29"/>
  <c r="BD48" i="29"/>
  <c r="BD52" i="29"/>
  <c r="BD56" i="29"/>
  <c r="BD66" i="29"/>
  <c r="BD22" i="29"/>
  <c r="BD68" i="29"/>
  <c r="BD72" i="29"/>
  <c r="BD76" i="29"/>
  <c r="BD80" i="29"/>
  <c r="BD58" i="29"/>
  <c r="BD70" i="29"/>
  <c r="BD74" i="29"/>
  <c r="BD78" i="29"/>
  <c r="BD83" i="29"/>
  <c r="BD85" i="29"/>
  <c r="BD87" i="29"/>
  <c r="BD89" i="29"/>
  <c r="BD91" i="29"/>
  <c r="BD93" i="29"/>
  <c r="BD95" i="29"/>
  <c r="BD97" i="29"/>
  <c r="BD99" i="29"/>
  <c r="BD101" i="29"/>
  <c r="BD82" i="29"/>
  <c r="BD84" i="29"/>
  <c r="BD86" i="29"/>
  <c r="BD88" i="29"/>
  <c r="BD90" i="29"/>
  <c r="BD92" i="29"/>
  <c r="BD94" i="29"/>
  <c r="BD96" i="29"/>
  <c r="BD98" i="29"/>
  <c r="BD100" i="29"/>
  <c r="BD102" i="29"/>
  <c r="BD3" i="29"/>
  <c r="BD104" i="29"/>
  <c r="BD106" i="29"/>
  <c r="BD103" i="29"/>
  <c r="BD105" i="29"/>
  <c r="BD107" i="29"/>
  <c r="BD62" i="29"/>
  <c r="BD64" i="29"/>
  <c r="BD60" i="29"/>
  <c r="BD61" i="29"/>
  <c r="BD63" i="29"/>
  <c r="BD65" i="29"/>
  <c r="U222" i="4"/>
  <c r="AP111" i="4"/>
  <c r="AP331" i="4"/>
  <c r="AP221" i="4"/>
  <c r="AP15" i="4"/>
  <c r="AP17" i="4"/>
  <c r="AP19" i="4"/>
  <c r="AP21" i="4"/>
  <c r="AP23" i="4"/>
  <c r="AP16" i="4"/>
  <c r="AP18" i="4"/>
  <c r="AP20" i="4"/>
  <c r="AP22" i="4"/>
  <c r="AP24" i="4"/>
  <c r="AP26" i="4"/>
  <c r="AP27" i="4"/>
  <c r="AP25" i="4"/>
  <c r="AP28" i="4"/>
  <c r="AP30" i="4"/>
  <c r="AP32" i="4"/>
  <c r="AP34" i="4"/>
  <c r="AP36" i="4"/>
  <c r="AP38" i="4"/>
  <c r="AP40" i="4"/>
  <c r="AP42" i="4"/>
  <c r="AP44" i="4"/>
  <c r="AP29" i="4"/>
  <c r="AP31" i="4"/>
  <c r="AP33" i="4"/>
  <c r="AP35" i="4"/>
  <c r="AP37" i="4"/>
  <c r="AP39" i="4"/>
  <c r="AP41" i="4"/>
  <c r="AP43" i="4"/>
  <c r="AP46" i="4"/>
  <c r="AP48" i="4"/>
  <c r="AP50" i="4"/>
  <c r="AP52" i="4"/>
  <c r="AP56" i="4"/>
  <c r="AP58" i="4"/>
  <c r="AP45" i="4"/>
  <c r="AP47" i="4"/>
  <c r="AP49" i="4"/>
  <c r="AP51" i="4"/>
  <c r="AP53" i="4"/>
  <c r="AP55" i="4"/>
  <c r="AP57" i="4"/>
  <c r="AP59" i="4"/>
  <c r="AP8" i="4"/>
  <c r="AP12" i="4"/>
  <c r="AP13" i="4"/>
  <c r="AP5" i="4"/>
  <c r="AP14" i="4"/>
  <c r="AP6" i="4"/>
  <c r="AP10" i="4"/>
  <c r="AP3" i="4"/>
  <c r="AP7" i="4"/>
  <c r="AP54" i="4"/>
  <c r="AP4" i="4"/>
  <c r="AP9" i="4"/>
  <c r="AP11" i="4"/>
  <c r="Q50" i="18"/>
  <c r="R45" i="18" s="1"/>
  <c r="R47" i="18" s="1"/>
  <c r="R49" i="18" s="1"/>
  <c r="R52" i="18" s="1"/>
  <c r="R65" i="18" s="1"/>
  <c r="AP106" i="4"/>
  <c r="AP102" i="4"/>
  <c r="AP98" i="4"/>
  <c r="AP94" i="4"/>
  <c r="AP104" i="4"/>
  <c r="AP100" i="4"/>
  <c r="AP96" i="4"/>
  <c r="AP89" i="4"/>
  <c r="AP86" i="4"/>
  <c r="AP79" i="4"/>
  <c r="AP75" i="4"/>
  <c r="AP105" i="4"/>
  <c r="AP97" i="4"/>
  <c r="AP88" i="4"/>
  <c r="AP82" i="4"/>
  <c r="AP80" i="4"/>
  <c r="AP78" i="4"/>
  <c r="AP76" i="4"/>
  <c r="AP74" i="4"/>
  <c r="AP70" i="4"/>
  <c r="AP103" i="4"/>
  <c r="AP95" i="4"/>
  <c r="AP91" i="4"/>
  <c r="AP84" i="4"/>
  <c r="AP73" i="4"/>
  <c r="AP107" i="4"/>
  <c r="AP90" i="4"/>
  <c r="AP72" i="4"/>
  <c r="AP69" i="4"/>
  <c r="AP65" i="4"/>
  <c r="AP101" i="4"/>
  <c r="AP81" i="4"/>
  <c r="AP71" i="4"/>
  <c r="AP66" i="4"/>
  <c r="AP93" i="4"/>
  <c r="AP77" i="4"/>
  <c r="AP63" i="4"/>
  <c r="AP61" i="4"/>
  <c r="AP99" i="4"/>
  <c r="AP92" i="4"/>
  <c r="AP62" i="4"/>
  <c r="AP85" i="4"/>
  <c r="AP68" i="4"/>
  <c r="AP60" i="4"/>
  <c r="AP67" i="4"/>
  <c r="AP64" i="4"/>
  <c r="AP87" i="4"/>
  <c r="AU1" i="7"/>
  <c r="BL1" i="4"/>
  <c r="AQ2" i="4"/>
  <c r="BF2" i="29" l="1"/>
  <c r="BE5" i="29"/>
  <c r="BE7" i="29"/>
  <c r="BE8" i="29"/>
  <c r="BE6" i="29"/>
  <c r="BE4" i="29"/>
  <c r="BE9" i="29"/>
  <c r="BE10" i="29"/>
  <c r="BE12" i="29"/>
  <c r="BE14" i="29"/>
  <c r="BE11" i="29"/>
  <c r="BE13" i="29"/>
  <c r="BE15" i="29"/>
  <c r="BE17" i="29"/>
  <c r="BE16" i="29"/>
  <c r="BE19" i="29"/>
  <c r="BE21" i="29"/>
  <c r="BE23" i="29"/>
  <c r="BE25" i="29"/>
  <c r="BE27" i="29"/>
  <c r="BE18" i="29"/>
  <c r="BE20" i="29"/>
  <c r="BE24" i="29"/>
  <c r="BE28" i="29"/>
  <c r="BE29" i="29"/>
  <c r="BE31" i="29"/>
  <c r="BE33" i="29"/>
  <c r="BE35" i="29"/>
  <c r="BE37" i="29"/>
  <c r="BE39" i="29"/>
  <c r="BE41" i="29"/>
  <c r="BE43" i="29"/>
  <c r="BE22" i="29"/>
  <c r="BE30" i="29"/>
  <c r="BE34" i="29"/>
  <c r="BE26" i="29"/>
  <c r="BE32" i="29"/>
  <c r="BE36" i="29"/>
  <c r="BE40" i="29"/>
  <c r="BE44" i="29"/>
  <c r="BE45" i="29"/>
  <c r="BE47" i="29"/>
  <c r="BE49" i="29"/>
  <c r="BE51" i="29"/>
  <c r="BE53" i="29"/>
  <c r="BE55" i="29"/>
  <c r="BE57" i="29"/>
  <c r="BE59" i="29"/>
  <c r="BE67" i="29"/>
  <c r="BE69" i="29"/>
  <c r="BE71" i="29"/>
  <c r="BE73" i="29"/>
  <c r="BE75" i="29"/>
  <c r="BE77" i="29"/>
  <c r="BE79" i="29"/>
  <c r="BE81" i="29"/>
  <c r="BE38" i="29"/>
  <c r="BE46" i="29"/>
  <c r="BE50" i="29"/>
  <c r="BE54" i="29"/>
  <c r="BE42" i="29"/>
  <c r="BE48" i="29"/>
  <c r="BE66" i="29"/>
  <c r="BE70" i="29"/>
  <c r="BE74" i="29"/>
  <c r="BE78" i="29"/>
  <c r="BE52" i="29"/>
  <c r="BE56" i="29"/>
  <c r="BE68" i="29"/>
  <c r="BE72" i="29"/>
  <c r="BE76" i="29"/>
  <c r="BE80" i="29"/>
  <c r="BE58" i="29"/>
  <c r="BE83" i="29"/>
  <c r="BE85" i="29"/>
  <c r="BE87" i="29"/>
  <c r="BE89" i="29"/>
  <c r="BE91" i="29"/>
  <c r="BE93" i="29"/>
  <c r="BE95" i="29"/>
  <c r="BE97" i="29"/>
  <c r="BE99" i="29"/>
  <c r="BE101" i="29"/>
  <c r="BE82" i="29"/>
  <c r="BE84" i="29"/>
  <c r="BE86" i="29"/>
  <c r="BE88" i="29"/>
  <c r="BE90" i="29"/>
  <c r="BE92" i="29"/>
  <c r="BE94" i="29"/>
  <c r="BE96" i="29"/>
  <c r="BE98" i="29"/>
  <c r="BE100" i="29"/>
  <c r="BE102" i="29"/>
  <c r="BE103" i="29"/>
  <c r="BE105" i="29"/>
  <c r="BE107" i="29"/>
  <c r="BE3" i="29"/>
  <c r="BE104" i="29"/>
  <c r="BE106" i="29"/>
  <c r="BE62" i="29"/>
  <c r="BE65" i="29"/>
  <c r="BE63" i="29"/>
  <c r="BE64" i="29"/>
  <c r="BE60" i="29"/>
  <c r="BE61" i="29"/>
  <c r="AQ111" i="4"/>
  <c r="AQ331" i="4"/>
  <c r="AQ221" i="4"/>
  <c r="AQ16" i="4"/>
  <c r="AQ18" i="4"/>
  <c r="AQ20" i="4"/>
  <c r="AQ15" i="4"/>
  <c r="AQ17" i="4"/>
  <c r="AQ19" i="4"/>
  <c r="AQ21" i="4"/>
  <c r="AQ28" i="4"/>
  <c r="AQ23" i="4"/>
  <c r="AQ24" i="4"/>
  <c r="AQ29" i="4"/>
  <c r="AQ31" i="4"/>
  <c r="AQ33" i="4"/>
  <c r="AQ35" i="4"/>
  <c r="AQ37" i="4"/>
  <c r="AQ39" i="4"/>
  <c r="AQ41" i="4"/>
  <c r="AQ22" i="4"/>
  <c r="AQ27" i="4"/>
  <c r="AQ25" i="4"/>
  <c r="AQ30" i="4"/>
  <c r="AQ32" i="4"/>
  <c r="AQ34" i="4"/>
  <c r="AQ36" i="4"/>
  <c r="AQ38" i="4"/>
  <c r="AQ40" i="4"/>
  <c r="AQ42" i="4"/>
  <c r="AQ26" i="4"/>
  <c r="AQ46" i="4"/>
  <c r="AQ48" i="4"/>
  <c r="AQ50" i="4"/>
  <c r="AQ52" i="4"/>
  <c r="AQ56" i="4"/>
  <c r="AQ58" i="4"/>
  <c r="AQ43" i="4"/>
  <c r="AQ44" i="4"/>
  <c r="AQ45" i="4"/>
  <c r="AQ47" i="4"/>
  <c r="AQ49" i="4"/>
  <c r="AQ51" i="4"/>
  <c r="AQ53" i="4"/>
  <c r="AQ55" i="4"/>
  <c r="AQ57" i="4"/>
  <c r="AQ59" i="4"/>
  <c r="AQ6" i="4"/>
  <c r="AQ10" i="4"/>
  <c r="AQ7" i="4"/>
  <c r="AQ5" i="4"/>
  <c r="AQ3" i="4"/>
  <c r="AQ11" i="4"/>
  <c r="AQ14" i="4"/>
  <c r="AQ4" i="4"/>
  <c r="AQ8" i="4"/>
  <c r="AQ12" i="4"/>
  <c r="AQ9" i="4"/>
  <c r="AQ54" i="4"/>
  <c r="AQ13" i="4"/>
  <c r="R50" i="18"/>
  <c r="S45" i="18" s="1"/>
  <c r="S47" i="18" s="1"/>
  <c r="S49" i="18" s="1"/>
  <c r="AQ105" i="4"/>
  <c r="AQ101" i="4"/>
  <c r="AQ97" i="4"/>
  <c r="AQ93" i="4"/>
  <c r="AQ106" i="4"/>
  <c r="AQ102" i="4"/>
  <c r="AQ98" i="4"/>
  <c r="AQ94" i="4"/>
  <c r="AQ92" i="4"/>
  <c r="AQ88" i="4"/>
  <c r="AQ107" i="4"/>
  <c r="AQ103" i="4"/>
  <c r="AQ99" i="4"/>
  <c r="AQ95" i="4"/>
  <c r="AQ91" i="4"/>
  <c r="AQ85" i="4"/>
  <c r="AQ82" i="4"/>
  <c r="AQ78" i="4"/>
  <c r="AQ74" i="4"/>
  <c r="AQ72" i="4"/>
  <c r="AQ70" i="4"/>
  <c r="AQ90" i="4"/>
  <c r="AQ87" i="4"/>
  <c r="AQ71" i="4"/>
  <c r="AQ104" i="4"/>
  <c r="AQ96" i="4"/>
  <c r="AQ86" i="4"/>
  <c r="AQ80" i="4"/>
  <c r="AQ76" i="4"/>
  <c r="AQ68" i="4"/>
  <c r="AQ66" i="4"/>
  <c r="AQ64" i="4"/>
  <c r="AQ62" i="4"/>
  <c r="AQ81" i="4"/>
  <c r="AQ89" i="4"/>
  <c r="AQ83" i="4"/>
  <c r="AQ75" i="4"/>
  <c r="AQ73" i="4"/>
  <c r="AQ67" i="4"/>
  <c r="AQ100" i="4"/>
  <c r="AQ60" i="4"/>
  <c r="AQ65" i="4"/>
  <c r="AQ77" i="4"/>
  <c r="AQ63" i="4"/>
  <c r="AQ79" i="4"/>
  <c r="AQ69" i="4"/>
  <c r="AQ61" i="4"/>
  <c r="AV1" i="7"/>
  <c r="BM1" i="4"/>
  <c r="AR2" i="4"/>
  <c r="BG2" i="29" l="1"/>
  <c r="BF4" i="29"/>
  <c r="BM444" i="4" s="1"/>
  <c r="BF7" i="29"/>
  <c r="BF5" i="29"/>
  <c r="BJ445" i="4" s="1"/>
  <c r="BF8" i="29"/>
  <c r="BF6" i="29"/>
  <c r="BJ446" i="4" s="1"/>
  <c r="BF11" i="29"/>
  <c r="BF9" i="29"/>
  <c r="BL449" i="4" s="1"/>
  <c r="BF10" i="29"/>
  <c r="BF12" i="29"/>
  <c r="BM452" i="4" s="1"/>
  <c r="BF14" i="29"/>
  <c r="BF15" i="29"/>
  <c r="BK455" i="4" s="1"/>
  <c r="BF17" i="29"/>
  <c r="BH457" i="4" s="1"/>
  <c r="BF13" i="29"/>
  <c r="BF16" i="29"/>
  <c r="BF18" i="29"/>
  <c r="BF458" i="4" s="1"/>
  <c r="BF20" i="29"/>
  <c r="BF460" i="4" s="1"/>
  <c r="BF22" i="29"/>
  <c r="BK462" i="4" s="1"/>
  <c r="BF24" i="29"/>
  <c r="BF26" i="29"/>
  <c r="BG466" i="4" s="1"/>
  <c r="BF28" i="29"/>
  <c r="BF23" i="29"/>
  <c r="BH463" i="4" s="1"/>
  <c r="BF27" i="29"/>
  <c r="BF30" i="29"/>
  <c r="BM470" i="4" s="1"/>
  <c r="BF32" i="29"/>
  <c r="BG472" i="4" s="1"/>
  <c r="BF34" i="29"/>
  <c r="BF36" i="29"/>
  <c r="BF38" i="29"/>
  <c r="BM478" i="4" s="1"/>
  <c r="BF40" i="29"/>
  <c r="BK480" i="4" s="1"/>
  <c r="BF42" i="29"/>
  <c r="BK482" i="4" s="1"/>
  <c r="BF44" i="29"/>
  <c r="BF25" i="29"/>
  <c r="BF31" i="29"/>
  <c r="BM471" i="4" s="1"/>
  <c r="BF35" i="29"/>
  <c r="BF39" i="29"/>
  <c r="BF43" i="29"/>
  <c r="BF46" i="29"/>
  <c r="BH486" i="4" s="1"/>
  <c r="BF48" i="29"/>
  <c r="BH488" i="4" s="1"/>
  <c r="BF50" i="29"/>
  <c r="BF52" i="29"/>
  <c r="BF54" i="29"/>
  <c r="BL494" i="4" s="1"/>
  <c r="BF56" i="29"/>
  <c r="BF58" i="29"/>
  <c r="BF66" i="29"/>
  <c r="BF68" i="29"/>
  <c r="BJ508" i="4" s="1"/>
  <c r="BF70" i="29"/>
  <c r="BF72" i="29"/>
  <c r="BF74" i="29"/>
  <c r="BK514" i="4" s="1"/>
  <c r="BF76" i="29"/>
  <c r="BF78" i="29"/>
  <c r="BF80" i="29"/>
  <c r="BF37" i="29"/>
  <c r="BH477" i="4" s="1"/>
  <c r="BF45" i="29"/>
  <c r="BL485" i="4" s="1"/>
  <c r="BF49" i="29"/>
  <c r="BF53" i="29"/>
  <c r="BF57" i="29"/>
  <c r="BF29" i="29"/>
  <c r="BL469" i="4" s="1"/>
  <c r="BF33" i="29"/>
  <c r="BF41" i="29"/>
  <c r="BF47" i="29"/>
  <c r="BM487" i="4" s="1"/>
  <c r="BF51" i="29"/>
  <c r="BL491" i="4" s="1"/>
  <c r="BF55" i="29"/>
  <c r="BF59" i="29"/>
  <c r="BF19" i="29"/>
  <c r="BL459" i="4" s="1"/>
  <c r="BF21" i="29"/>
  <c r="BH461" i="4" s="1"/>
  <c r="BF67" i="29"/>
  <c r="BM507" i="4" s="1"/>
  <c r="BF71" i="29"/>
  <c r="BF75" i="29"/>
  <c r="BF79" i="29"/>
  <c r="BF69" i="29"/>
  <c r="BJ509" i="4" s="1"/>
  <c r="BF73" i="29"/>
  <c r="BF77" i="29"/>
  <c r="BF81" i="29"/>
  <c r="BF82" i="29"/>
  <c r="BF84" i="29"/>
  <c r="BF86" i="29"/>
  <c r="BF88" i="29"/>
  <c r="BF90" i="29"/>
  <c r="BF92" i="29"/>
  <c r="BF94" i="29"/>
  <c r="BF96" i="29"/>
  <c r="BF98" i="29"/>
  <c r="BF100" i="29"/>
  <c r="BF102" i="29"/>
  <c r="BF83" i="29"/>
  <c r="BF85" i="29"/>
  <c r="BF87" i="29"/>
  <c r="BF89" i="29"/>
  <c r="BF91" i="29"/>
  <c r="BF93" i="29"/>
  <c r="BF95" i="29"/>
  <c r="BF97" i="29"/>
  <c r="BF99" i="29"/>
  <c r="BF101" i="29"/>
  <c r="BF103" i="29"/>
  <c r="BF105" i="29"/>
  <c r="BF107" i="29"/>
  <c r="BF3" i="29"/>
  <c r="BM443" i="4" s="1"/>
  <c r="BF104" i="29"/>
  <c r="BF106" i="29"/>
  <c r="BF63" i="29"/>
  <c r="BF60" i="29"/>
  <c r="BK500" i="4" s="1"/>
  <c r="BF61" i="29"/>
  <c r="BF62" i="29"/>
  <c r="BH502" i="4" s="1"/>
  <c r="BF65" i="29"/>
  <c r="BI505" i="4" s="1"/>
  <c r="BF64" i="29"/>
  <c r="BH458" i="4"/>
  <c r="BL458" i="4"/>
  <c r="BG477" i="4"/>
  <c r="BL477" i="4"/>
  <c r="BL462" i="4"/>
  <c r="BL447" i="4"/>
  <c r="BJ451" i="4"/>
  <c r="BI461" i="4"/>
  <c r="BL471" i="4"/>
  <c r="BH485" i="4"/>
  <c r="BL493" i="4"/>
  <c r="BJ478" i="4"/>
  <c r="BJ470" i="4"/>
  <c r="BL470" i="4"/>
  <c r="BL508" i="4"/>
  <c r="BH498" i="4"/>
  <c r="BL505" i="4"/>
  <c r="BK469" i="4"/>
  <c r="BM504" i="4"/>
  <c r="BJ504" i="4"/>
  <c r="BM496" i="4"/>
  <c r="BJ496" i="4"/>
  <c r="BI496" i="4"/>
  <c r="BM510" i="4"/>
  <c r="BI510" i="4"/>
  <c r="BJ510" i="4"/>
  <c r="BH510" i="4"/>
  <c r="BM494" i="4"/>
  <c r="BJ494" i="4"/>
  <c r="BG494" i="4"/>
  <c r="BM513" i="4"/>
  <c r="BG513" i="4"/>
  <c r="BM499" i="4"/>
  <c r="BJ499" i="4"/>
  <c r="BI499" i="4"/>
  <c r="BM491" i="4"/>
  <c r="BH491" i="4"/>
  <c r="BJ491" i="4"/>
  <c r="BG491" i="4"/>
  <c r="BI491" i="4"/>
  <c r="BM484" i="4"/>
  <c r="BK484" i="4"/>
  <c r="BM466" i="4"/>
  <c r="BM483" i="4"/>
  <c r="BK483" i="4"/>
  <c r="BJ483" i="4"/>
  <c r="BH483" i="4"/>
  <c r="BM475" i="4"/>
  <c r="BF475" i="4"/>
  <c r="BH475" i="4"/>
  <c r="BK475" i="4"/>
  <c r="BM468" i="4"/>
  <c r="BI468" i="4"/>
  <c r="BJ468" i="4"/>
  <c r="BH468" i="4"/>
  <c r="BM467" i="4"/>
  <c r="BH467" i="4"/>
  <c r="BG467" i="4"/>
  <c r="BK467" i="4"/>
  <c r="BM459" i="4"/>
  <c r="BK459" i="4"/>
  <c r="BI459" i="4"/>
  <c r="BM453" i="4"/>
  <c r="BM450" i="4"/>
  <c r="BJ450" i="4"/>
  <c r="BH450" i="4"/>
  <c r="BG450" i="4"/>
  <c r="BM448" i="4"/>
  <c r="BK448" i="4"/>
  <c r="BI448" i="4"/>
  <c r="BJ477" i="4"/>
  <c r="BJ466" i="4"/>
  <c r="BL466" i="4"/>
  <c r="BL499" i="4"/>
  <c r="BI488" i="4"/>
  <c r="BI502" i="4"/>
  <c r="BJ487" i="4"/>
  <c r="BK470" i="4"/>
  <c r="BH451" i="4"/>
  <c r="BL461" i="4"/>
  <c r="BL479" i="4"/>
  <c r="BI507" i="4"/>
  <c r="BH507" i="4"/>
  <c r="BI470" i="4"/>
  <c r="BJ498" i="4"/>
  <c r="BH504" i="4"/>
  <c r="BJ500" i="4"/>
  <c r="BJ484" i="4"/>
  <c r="BK496" i="4"/>
  <c r="BK487" i="4"/>
  <c r="BM503" i="4"/>
  <c r="BM492" i="4"/>
  <c r="BK492" i="4"/>
  <c r="BJ492" i="4"/>
  <c r="BM506" i="4"/>
  <c r="BK506" i="4"/>
  <c r="BM490" i="4"/>
  <c r="BK490" i="4"/>
  <c r="BM511" i="4"/>
  <c r="BI511" i="4"/>
  <c r="BK511" i="4"/>
  <c r="BJ511" i="4"/>
  <c r="BH511" i="4"/>
  <c r="BM497" i="4"/>
  <c r="BH497" i="4"/>
  <c r="BK497" i="4"/>
  <c r="BM489" i="4"/>
  <c r="BJ489" i="4"/>
  <c r="BF489" i="4"/>
  <c r="BM480" i="4"/>
  <c r="BF480" i="4"/>
  <c r="BH480" i="4"/>
  <c r="BM474" i="4"/>
  <c r="BJ474" i="4"/>
  <c r="BK474" i="4"/>
  <c r="BM481" i="4"/>
  <c r="BF481" i="4"/>
  <c r="BK481" i="4"/>
  <c r="BH481" i="4"/>
  <c r="BM473" i="4"/>
  <c r="BI473" i="4"/>
  <c r="BH473" i="4"/>
  <c r="BF473" i="4"/>
  <c r="BJ473" i="4"/>
  <c r="BM464" i="4"/>
  <c r="BJ464" i="4"/>
  <c r="BK464" i="4"/>
  <c r="BM465" i="4"/>
  <c r="BK465" i="4"/>
  <c r="BH465" i="4"/>
  <c r="BJ465" i="4"/>
  <c r="BM456" i="4"/>
  <c r="BM451" i="4"/>
  <c r="BK451" i="4"/>
  <c r="BM449" i="4"/>
  <c r="BI449" i="4"/>
  <c r="BK449" i="4"/>
  <c r="BF449" i="4"/>
  <c r="BM447" i="4"/>
  <c r="BL448" i="4"/>
  <c r="BI458" i="4"/>
  <c r="BJ459" i="4"/>
  <c r="BL467" i="4"/>
  <c r="BI484" i="4"/>
  <c r="BI513" i="4"/>
  <c r="BL488" i="4"/>
  <c r="BL502" i="4"/>
  <c r="BJ443" i="4"/>
  <c r="BH445" i="4"/>
  <c r="BH449" i="4"/>
  <c r="BL445" i="4"/>
  <c r="BH447" i="4"/>
  <c r="BI454" i="4"/>
  <c r="BI460" i="4"/>
  <c r="BI472" i="4"/>
  <c r="BJ485" i="4"/>
  <c r="BG507" i="4"/>
  <c r="BL507" i="4"/>
  <c r="BH470" i="4"/>
  <c r="BL492" i="4"/>
  <c r="BF498" i="4"/>
  <c r="BI504" i="4"/>
  <c r="BK463" i="4"/>
  <c r="BK509" i="4"/>
  <c r="BK444" i="4"/>
  <c r="AR111" i="4"/>
  <c r="AR221" i="4"/>
  <c r="AR331" i="4"/>
  <c r="AR16" i="4"/>
  <c r="AR18" i="4"/>
  <c r="AR20" i="4"/>
  <c r="AR22" i="4"/>
  <c r="AR15" i="4"/>
  <c r="AR17" i="4"/>
  <c r="AR19" i="4"/>
  <c r="AR21" i="4"/>
  <c r="AR23" i="4"/>
  <c r="AR25" i="4"/>
  <c r="AR27" i="4"/>
  <c r="AR26" i="4"/>
  <c r="AR24" i="4"/>
  <c r="AR29" i="4"/>
  <c r="AR31" i="4"/>
  <c r="AR33" i="4"/>
  <c r="AR35" i="4"/>
  <c r="AR37" i="4"/>
  <c r="AR39" i="4"/>
  <c r="AR41" i="4"/>
  <c r="AR43" i="4"/>
  <c r="AR28" i="4"/>
  <c r="AR30" i="4"/>
  <c r="AR32" i="4"/>
  <c r="AR34" i="4"/>
  <c r="AR36" i="4"/>
  <c r="AR38" i="4"/>
  <c r="AR40" i="4"/>
  <c r="AR42" i="4"/>
  <c r="AR44" i="4"/>
  <c r="AR45" i="4"/>
  <c r="AR47" i="4"/>
  <c r="AR49" i="4"/>
  <c r="AR51" i="4"/>
  <c r="AR53" i="4"/>
  <c r="AR55" i="4"/>
  <c r="AR57" i="4"/>
  <c r="AR59" i="4"/>
  <c r="AR46" i="4"/>
  <c r="AR48" i="4"/>
  <c r="AR50" i="4"/>
  <c r="AR52" i="4"/>
  <c r="AR56" i="4"/>
  <c r="AR58" i="4"/>
  <c r="AR6" i="4"/>
  <c r="AR10" i="4"/>
  <c r="AR3" i="4"/>
  <c r="AR7" i="4"/>
  <c r="AR5" i="4"/>
  <c r="AR4" i="4"/>
  <c r="AR11" i="4"/>
  <c r="AR14" i="4"/>
  <c r="AR8" i="4"/>
  <c r="AR12" i="4"/>
  <c r="AR9" i="4"/>
  <c r="AR54" i="4"/>
  <c r="AR13" i="4"/>
  <c r="BN1" i="4"/>
  <c r="AW1" i="7"/>
  <c r="AR104" i="4"/>
  <c r="AR100" i="4"/>
  <c r="AR96" i="4"/>
  <c r="AR107" i="4"/>
  <c r="AR103" i="4"/>
  <c r="AR99" i="4"/>
  <c r="AR95" i="4"/>
  <c r="AR91" i="4"/>
  <c r="AR105" i="4"/>
  <c r="AR101" i="4"/>
  <c r="AR97" i="4"/>
  <c r="AR93" i="4"/>
  <c r="AR89" i="4"/>
  <c r="AR81" i="4"/>
  <c r="AR77" i="4"/>
  <c r="AR106" i="4"/>
  <c r="AR98" i="4"/>
  <c r="AR83" i="4"/>
  <c r="AR79" i="4"/>
  <c r="AR75" i="4"/>
  <c r="AR90" i="4"/>
  <c r="AR88" i="4"/>
  <c r="AR87" i="4"/>
  <c r="AR82" i="4"/>
  <c r="AR78" i="4"/>
  <c r="AR74" i="4"/>
  <c r="AR71" i="4"/>
  <c r="AR70" i="4"/>
  <c r="AR94" i="4"/>
  <c r="AR86" i="4"/>
  <c r="AR73" i="4"/>
  <c r="AR67" i="4"/>
  <c r="AR66" i="4"/>
  <c r="AR63" i="4"/>
  <c r="AR62" i="4"/>
  <c r="AR92" i="4"/>
  <c r="AR80" i="4"/>
  <c r="AR76" i="4"/>
  <c r="AR68" i="4"/>
  <c r="AR84" i="4"/>
  <c r="AR61" i="4"/>
  <c r="AR102" i="4"/>
  <c r="AR69" i="4"/>
  <c r="AR65" i="4"/>
  <c r="AR64" i="4"/>
  <c r="AR72" i="4"/>
  <c r="AR60" i="4"/>
  <c r="AS2" i="4"/>
  <c r="BN501" i="4" l="1"/>
  <c r="W501" i="4"/>
  <c r="U501" i="4"/>
  <c r="Y501" i="4"/>
  <c r="AA501" i="4"/>
  <c r="V501" i="4"/>
  <c r="X501" i="4"/>
  <c r="Z501" i="4"/>
  <c r="AB501" i="4"/>
  <c r="AC501" i="4"/>
  <c r="AD501" i="4"/>
  <c r="AE501" i="4"/>
  <c r="AF501" i="4"/>
  <c r="AG501" i="4"/>
  <c r="AH501" i="4"/>
  <c r="AK501" i="4"/>
  <c r="AI501" i="4"/>
  <c r="AJ501" i="4"/>
  <c r="AM501" i="4"/>
  <c r="AN501" i="4"/>
  <c r="AL501" i="4"/>
  <c r="AQ501" i="4"/>
  <c r="AP501" i="4"/>
  <c r="AS501" i="4"/>
  <c r="AO501" i="4"/>
  <c r="AR501" i="4"/>
  <c r="AT501" i="4"/>
  <c r="AV501" i="4"/>
  <c r="AW501" i="4"/>
  <c r="AU501" i="4"/>
  <c r="AY501" i="4"/>
  <c r="AX501" i="4"/>
  <c r="AZ501" i="4"/>
  <c r="BB501" i="4"/>
  <c r="BA501" i="4"/>
  <c r="BF501" i="4"/>
  <c r="BC501" i="4"/>
  <c r="BD501" i="4"/>
  <c r="BE501" i="4"/>
  <c r="BI501" i="4"/>
  <c r="BJ501" i="4"/>
  <c r="BL501" i="4"/>
  <c r="BK501" i="4"/>
  <c r="BN513" i="4"/>
  <c r="U513" i="4"/>
  <c r="V513" i="4"/>
  <c r="W513" i="4"/>
  <c r="X513" i="4"/>
  <c r="Y513" i="4"/>
  <c r="AA513" i="4"/>
  <c r="Z513" i="4"/>
  <c r="AE513" i="4"/>
  <c r="AB513" i="4"/>
  <c r="AD513" i="4"/>
  <c r="AC513" i="4"/>
  <c r="AG513" i="4"/>
  <c r="AF513" i="4"/>
  <c r="AH513" i="4"/>
  <c r="AI513" i="4"/>
  <c r="AJ513" i="4"/>
  <c r="AK513" i="4"/>
  <c r="AN513" i="4"/>
  <c r="AM513" i="4"/>
  <c r="AL513" i="4"/>
  <c r="AO513" i="4"/>
  <c r="AP513" i="4"/>
  <c r="AQ513" i="4"/>
  <c r="AS513" i="4"/>
  <c r="AR513" i="4"/>
  <c r="AT513" i="4"/>
  <c r="AW513" i="4"/>
  <c r="AU513" i="4"/>
  <c r="AV513" i="4"/>
  <c r="AZ513" i="4"/>
  <c r="AY513" i="4"/>
  <c r="AX513" i="4"/>
  <c r="BD513" i="4"/>
  <c r="BB513" i="4"/>
  <c r="BA513" i="4"/>
  <c r="BC513" i="4"/>
  <c r="BE513" i="4"/>
  <c r="BF513" i="4"/>
  <c r="BK513" i="4"/>
  <c r="BJ513" i="4"/>
  <c r="BN511" i="4"/>
  <c r="U511" i="4"/>
  <c r="V511" i="4"/>
  <c r="W511" i="4"/>
  <c r="Y511" i="4"/>
  <c r="X511" i="4"/>
  <c r="AA511" i="4"/>
  <c r="Z511" i="4"/>
  <c r="AC511" i="4"/>
  <c r="AE511" i="4"/>
  <c r="AB511" i="4"/>
  <c r="AF511" i="4"/>
  <c r="AD511" i="4"/>
  <c r="AG511" i="4"/>
  <c r="AH511" i="4"/>
  <c r="AJ511" i="4"/>
  <c r="AL511" i="4"/>
  <c r="AI511" i="4"/>
  <c r="AN511" i="4"/>
  <c r="AK511" i="4"/>
  <c r="AM511" i="4"/>
  <c r="AQ511" i="4"/>
  <c r="AO511" i="4"/>
  <c r="AP511" i="4"/>
  <c r="AS511" i="4"/>
  <c r="AR511" i="4"/>
  <c r="AT511" i="4"/>
  <c r="AW511" i="4"/>
  <c r="AV511" i="4"/>
  <c r="AU511" i="4"/>
  <c r="AZ511" i="4"/>
  <c r="AX511" i="4"/>
  <c r="BB511" i="4"/>
  <c r="AY511" i="4"/>
  <c r="BC511" i="4"/>
  <c r="BA511" i="4"/>
  <c r="BD511" i="4"/>
  <c r="BF511" i="4"/>
  <c r="BG511" i="4"/>
  <c r="BE511" i="4"/>
  <c r="BL511" i="4"/>
  <c r="BN499" i="4"/>
  <c r="V499" i="4"/>
  <c r="U499" i="4"/>
  <c r="W499" i="4"/>
  <c r="X499" i="4"/>
  <c r="Y499" i="4"/>
  <c r="Z499" i="4"/>
  <c r="AA499" i="4"/>
  <c r="AC499" i="4"/>
  <c r="AB499" i="4"/>
  <c r="AD499" i="4"/>
  <c r="AH499" i="4"/>
  <c r="AE499" i="4"/>
  <c r="AF499" i="4"/>
  <c r="AJ499" i="4"/>
  <c r="AG499" i="4"/>
  <c r="AI499" i="4"/>
  <c r="AL499" i="4"/>
  <c r="AO499" i="4"/>
  <c r="AN499" i="4"/>
  <c r="AK499" i="4"/>
  <c r="AM499" i="4"/>
  <c r="AP499" i="4"/>
  <c r="AQ499" i="4"/>
  <c r="AR499" i="4"/>
  <c r="AT499" i="4"/>
  <c r="AS499" i="4"/>
  <c r="AV499" i="4"/>
  <c r="AW499" i="4"/>
  <c r="AU499" i="4"/>
  <c r="AX499" i="4"/>
  <c r="AY499" i="4"/>
  <c r="AZ499" i="4"/>
  <c r="BB499" i="4"/>
  <c r="BC499" i="4"/>
  <c r="BD499" i="4"/>
  <c r="BA499" i="4"/>
  <c r="BG499" i="4"/>
  <c r="BE499" i="4"/>
  <c r="BF499" i="4"/>
  <c r="BH499" i="4"/>
  <c r="BK499" i="4"/>
  <c r="BN481" i="4"/>
  <c r="V481" i="4"/>
  <c r="U481" i="4"/>
  <c r="Y481" i="4"/>
  <c r="W481" i="4"/>
  <c r="X481" i="4"/>
  <c r="Z481" i="4"/>
  <c r="AA481" i="4"/>
  <c r="AB481" i="4"/>
  <c r="AC481" i="4"/>
  <c r="AD481" i="4"/>
  <c r="AF481" i="4"/>
  <c r="AE481" i="4"/>
  <c r="AJ481" i="4"/>
  <c r="AI481" i="4"/>
  <c r="AG481" i="4"/>
  <c r="AL481" i="4"/>
  <c r="AH481" i="4"/>
  <c r="AN481" i="4"/>
  <c r="AM481" i="4"/>
  <c r="AK481" i="4"/>
  <c r="AQ481" i="4"/>
  <c r="AP481" i="4"/>
  <c r="AO481" i="4"/>
  <c r="AS481" i="4"/>
  <c r="AU481" i="4"/>
  <c r="AR481" i="4"/>
  <c r="AV481" i="4"/>
  <c r="AT481" i="4"/>
  <c r="AW481" i="4"/>
  <c r="AY481" i="4"/>
  <c r="AX481" i="4"/>
  <c r="BB481" i="4"/>
  <c r="AZ481" i="4"/>
  <c r="BA481" i="4"/>
  <c r="BC481" i="4"/>
  <c r="BG481" i="4"/>
  <c r="BD481" i="4"/>
  <c r="BI481" i="4"/>
  <c r="BE481" i="4"/>
  <c r="BJ481" i="4"/>
  <c r="BL481" i="4"/>
  <c r="BN493" i="4"/>
  <c r="U493" i="4"/>
  <c r="V493" i="4"/>
  <c r="W493" i="4"/>
  <c r="X493" i="4"/>
  <c r="Z493" i="4"/>
  <c r="Y493" i="4"/>
  <c r="AB493" i="4"/>
  <c r="AA493" i="4"/>
  <c r="AD493" i="4"/>
  <c r="AC493" i="4"/>
  <c r="AE493" i="4"/>
  <c r="AF493" i="4"/>
  <c r="AG493" i="4"/>
  <c r="AH493" i="4"/>
  <c r="AK493" i="4"/>
  <c r="AJ493" i="4"/>
  <c r="AM493" i="4"/>
  <c r="AI493" i="4"/>
  <c r="AN493" i="4"/>
  <c r="AL493" i="4"/>
  <c r="AQ493" i="4"/>
  <c r="AP493" i="4"/>
  <c r="AO493" i="4"/>
  <c r="AT493" i="4"/>
  <c r="AS493" i="4"/>
  <c r="AR493" i="4"/>
  <c r="AU493" i="4"/>
  <c r="AV493" i="4"/>
  <c r="AW493" i="4"/>
  <c r="AY493" i="4"/>
  <c r="AX493" i="4"/>
  <c r="BC493" i="4"/>
  <c r="AZ493" i="4"/>
  <c r="BA493" i="4"/>
  <c r="BB493" i="4"/>
  <c r="BD493" i="4"/>
  <c r="BF493" i="4"/>
  <c r="BE493" i="4"/>
  <c r="BH493" i="4"/>
  <c r="BJ493" i="4"/>
  <c r="BI493" i="4"/>
  <c r="BN512" i="4"/>
  <c r="U512" i="4"/>
  <c r="V512" i="4"/>
  <c r="W512" i="4"/>
  <c r="X512" i="4"/>
  <c r="Y512" i="4"/>
  <c r="AB512" i="4"/>
  <c r="AA512" i="4"/>
  <c r="Z512" i="4"/>
  <c r="AC512" i="4"/>
  <c r="AE512" i="4"/>
  <c r="AH512" i="4"/>
  <c r="AD512" i="4"/>
  <c r="AF512" i="4"/>
  <c r="AG512" i="4"/>
  <c r="AJ512" i="4"/>
  <c r="AI512" i="4"/>
  <c r="AK512" i="4"/>
  <c r="AM512" i="4"/>
  <c r="AN512" i="4"/>
  <c r="AL512" i="4"/>
  <c r="AO512" i="4"/>
  <c r="AP512" i="4"/>
  <c r="AQ512" i="4"/>
  <c r="AR512" i="4"/>
  <c r="AU512" i="4"/>
  <c r="AT512" i="4"/>
  <c r="AW512" i="4"/>
  <c r="AS512" i="4"/>
  <c r="AV512" i="4"/>
  <c r="AY512" i="4"/>
  <c r="AX512" i="4"/>
  <c r="BA512" i="4"/>
  <c r="AZ512" i="4"/>
  <c r="BB512" i="4"/>
  <c r="BC512" i="4"/>
  <c r="BI512" i="4"/>
  <c r="BD512" i="4"/>
  <c r="BE512" i="4"/>
  <c r="BF512" i="4"/>
  <c r="BH512" i="4"/>
  <c r="BJ512" i="4"/>
  <c r="BL512" i="4"/>
  <c r="BG512" i="4"/>
  <c r="BN498" i="4"/>
  <c r="V498" i="4"/>
  <c r="W498" i="4"/>
  <c r="X498" i="4"/>
  <c r="U498" i="4"/>
  <c r="Y498" i="4"/>
  <c r="Z498" i="4"/>
  <c r="AB498" i="4"/>
  <c r="AA498" i="4"/>
  <c r="AD498" i="4"/>
  <c r="AE498" i="4"/>
  <c r="AC498" i="4"/>
  <c r="AH498" i="4"/>
  <c r="AF498" i="4"/>
  <c r="AG498" i="4"/>
  <c r="AJ498" i="4"/>
  <c r="AI498" i="4"/>
  <c r="AL498" i="4"/>
  <c r="AK498" i="4"/>
  <c r="AM498" i="4"/>
  <c r="AP498" i="4"/>
  <c r="AN498" i="4"/>
  <c r="AO498" i="4"/>
  <c r="AQ498" i="4"/>
  <c r="AS498" i="4"/>
  <c r="AT498" i="4"/>
  <c r="AR498" i="4"/>
  <c r="AU498" i="4"/>
  <c r="AW498" i="4"/>
  <c r="AV498" i="4"/>
  <c r="AX498" i="4"/>
  <c r="AY498" i="4"/>
  <c r="BA498" i="4"/>
  <c r="AZ498" i="4"/>
  <c r="BC498" i="4"/>
  <c r="BB498" i="4"/>
  <c r="BI498" i="4"/>
  <c r="BD498" i="4"/>
  <c r="BG498" i="4"/>
  <c r="BE498" i="4"/>
  <c r="BN490" i="4"/>
  <c r="W490" i="4"/>
  <c r="U490" i="4"/>
  <c r="V490" i="4"/>
  <c r="Y490" i="4"/>
  <c r="X490" i="4"/>
  <c r="Z490" i="4"/>
  <c r="AC490" i="4"/>
  <c r="AA490" i="4"/>
  <c r="AB490" i="4"/>
  <c r="AE490" i="4"/>
  <c r="AD490" i="4"/>
  <c r="AF490" i="4"/>
  <c r="AG490" i="4"/>
  <c r="AJ490" i="4"/>
  <c r="AH490" i="4"/>
  <c r="AI490" i="4"/>
  <c r="AL490" i="4"/>
  <c r="AM490" i="4"/>
  <c r="AK490" i="4"/>
  <c r="AN490" i="4"/>
  <c r="AP490" i="4"/>
  <c r="AQ490" i="4"/>
  <c r="AO490" i="4"/>
  <c r="AR490" i="4"/>
  <c r="AS490" i="4"/>
  <c r="AU490" i="4"/>
  <c r="AT490" i="4"/>
  <c r="AV490" i="4"/>
  <c r="AW490" i="4"/>
  <c r="BA490" i="4"/>
  <c r="AX490" i="4"/>
  <c r="AY490" i="4"/>
  <c r="AZ490" i="4"/>
  <c r="BG490" i="4"/>
  <c r="BC490" i="4"/>
  <c r="BB490" i="4"/>
  <c r="BD490" i="4"/>
  <c r="BH490" i="4"/>
  <c r="BL490" i="4"/>
  <c r="BF490" i="4"/>
  <c r="BJ490" i="4"/>
  <c r="BI490" i="4"/>
  <c r="BE490" i="4"/>
  <c r="BN479" i="4"/>
  <c r="U479" i="4"/>
  <c r="V479" i="4"/>
  <c r="Y479" i="4"/>
  <c r="X479" i="4"/>
  <c r="W479" i="4"/>
  <c r="AB479" i="4"/>
  <c r="Z479" i="4"/>
  <c r="AA479" i="4"/>
  <c r="AC479" i="4"/>
  <c r="AE479" i="4"/>
  <c r="AD479" i="4"/>
  <c r="AG479" i="4"/>
  <c r="AH479" i="4"/>
  <c r="AF479" i="4"/>
  <c r="AK479" i="4"/>
  <c r="AI479" i="4"/>
  <c r="AJ479" i="4"/>
  <c r="AM479" i="4"/>
  <c r="AL479" i="4"/>
  <c r="AN479" i="4"/>
  <c r="AP479" i="4"/>
  <c r="AR479" i="4"/>
  <c r="AQ479" i="4"/>
  <c r="AO479" i="4"/>
  <c r="AU479" i="4"/>
  <c r="AS479" i="4"/>
  <c r="AX479" i="4"/>
  <c r="AT479" i="4"/>
  <c r="AW479" i="4"/>
  <c r="AV479" i="4"/>
  <c r="BB479" i="4"/>
  <c r="AY479" i="4"/>
  <c r="AZ479" i="4"/>
  <c r="BA479" i="4"/>
  <c r="BD479" i="4"/>
  <c r="BC479" i="4"/>
  <c r="BF479" i="4"/>
  <c r="BE479" i="4"/>
  <c r="BI479" i="4"/>
  <c r="BG479" i="4"/>
  <c r="BN484" i="4"/>
  <c r="V484" i="4"/>
  <c r="U484" i="4"/>
  <c r="W484" i="4"/>
  <c r="Y484" i="4"/>
  <c r="X484" i="4"/>
  <c r="AB484" i="4"/>
  <c r="Z484" i="4"/>
  <c r="AA484" i="4"/>
  <c r="AC484" i="4"/>
  <c r="AE484" i="4"/>
  <c r="AD484" i="4"/>
  <c r="AF484" i="4"/>
  <c r="AG484" i="4"/>
  <c r="AH484" i="4"/>
  <c r="AI484" i="4"/>
  <c r="AJ484" i="4"/>
  <c r="AL484" i="4"/>
  <c r="AK484" i="4"/>
  <c r="AM484" i="4"/>
  <c r="AQ484" i="4"/>
  <c r="AN484" i="4"/>
  <c r="AO484" i="4"/>
  <c r="AP484" i="4"/>
  <c r="AR484" i="4"/>
  <c r="AS484" i="4"/>
  <c r="AU484" i="4"/>
  <c r="AT484" i="4"/>
  <c r="AW484" i="4"/>
  <c r="AV484" i="4"/>
  <c r="AY484" i="4"/>
  <c r="BA484" i="4"/>
  <c r="AX484" i="4"/>
  <c r="AZ484" i="4"/>
  <c r="BB484" i="4"/>
  <c r="BC484" i="4"/>
  <c r="BD484" i="4"/>
  <c r="BE484" i="4"/>
  <c r="BG484" i="4"/>
  <c r="BF484" i="4"/>
  <c r="BH484" i="4"/>
  <c r="BN476" i="4"/>
  <c r="U476" i="4"/>
  <c r="W476" i="4"/>
  <c r="V476" i="4"/>
  <c r="Y476" i="4"/>
  <c r="X476" i="4"/>
  <c r="AC476" i="4"/>
  <c r="Z476" i="4"/>
  <c r="AA476" i="4"/>
  <c r="AB476" i="4"/>
  <c r="AE476" i="4"/>
  <c r="AD476" i="4"/>
  <c r="AF476" i="4"/>
  <c r="AG476" i="4"/>
  <c r="AH476" i="4"/>
  <c r="AJ476" i="4"/>
  <c r="AN476" i="4"/>
  <c r="AL476" i="4"/>
  <c r="AI476" i="4"/>
  <c r="AK476" i="4"/>
  <c r="AO476" i="4"/>
  <c r="AM476" i="4"/>
  <c r="AT476" i="4"/>
  <c r="AP476" i="4"/>
  <c r="AQ476" i="4"/>
  <c r="AR476" i="4"/>
  <c r="AS476" i="4"/>
  <c r="AU476" i="4"/>
  <c r="AV476" i="4"/>
  <c r="AY476" i="4"/>
  <c r="AW476" i="4"/>
  <c r="AX476" i="4"/>
  <c r="AZ476" i="4"/>
  <c r="BA476" i="4"/>
  <c r="BG476" i="4"/>
  <c r="BB476" i="4"/>
  <c r="BC476" i="4"/>
  <c r="BE476" i="4"/>
  <c r="BD476" i="4"/>
  <c r="BL476" i="4"/>
  <c r="BH476" i="4"/>
  <c r="BI476" i="4"/>
  <c r="BN467" i="4"/>
  <c r="U467" i="4"/>
  <c r="V467" i="4"/>
  <c r="X467" i="4"/>
  <c r="W467" i="4"/>
  <c r="Y467" i="4"/>
  <c r="AA467" i="4"/>
  <c r="AD467" i="4"/>
  <c r="Z467" i="4"/>
  <c r="AB467" i="4"/>
  <c r="AC467" i="4"/>
  <c r="AG467" i="4"/>
  <c r="AE467" i="4"/>
  <c r="AF467" i="4"/>
  <c r="AH467" i="4"/>
  <c r="AI467" i="4"/>
  <c r="AJ467" i="4"/>
  <c r="AL467" i="4"/>
  <c r="AK467" i="4"/>
  <c r="AN467" i="4"/>
  <c r="AM467" i="4"/>
  <c r="AO467" i="4"/>
  <c r="AP467" i="4"/>
  <c r="AQ467" i="4"/>
  <c r="AT467" i="4"/>
  <c r="AR467" i="4"/>
  <c r="AS467" i="4"/>
  <c r="AU467" i="4"/>
  <c r="AV467" i="4"/>
  <c r="AY467" i="4"/>
  <c r="AW467" i="4"/>
  <c r="AX467" i="4"/>
  <c r="BB467" i="4"/>
  <c r="BA467" i="4"/>
  <c r="BD467" i="4"/>
  <c r="AZ467" i="4"/>
  <c r="BC467" i="4"/>
  <c r="BE467" i="4"/>
  <c r="BJ467" i="4"/>
  <c r="BF467" i="4"/>
  <c r="BN464" i="4"/>
  <c r="U464" i="4"/>
  <c r="W464" i="4"/>
  <c r="Y464" i="4"/>
  <c r="V464" i="4"/>
  <c r="X464" i="4"/>
  <c r="Z464" i="4"/>
  <c r="AE464" i="4"/>
  <c r="AB464" i="4"/>
  <c r="AD464" i="4"/>
  <c r="AA464" i="4"/>
  <c r="AC464" i="4"/>
  <c r="AH464" i="4"/>
  <c r="AF464" i="4"/>
  <c r="AJ464" i="4"/>
  <c r="AG464" i="4"/>
  <c r="AL464" i="4"/>
  <c r="AI464" i="4"/>
  <c r="AK464" i="4"/>
  <c r="AN464" i="4"/>
  <c r="AP464" i="4"/>
  <c r="AM464" i="4"/>
  <c r="AO464" i="4"/>
  <c r="AQ464" i="4"/>
  <c r="AR464" i="4"/>
  <c r="AS464" i="4"/>
  <c r="AT464" i="4"/>
  <c r="AW464" i="4"/>
  <c r="AV464" i="4"/>
  <c r="AU464" i="4"/>
  <c r="AX464" i="4"/>
  <c r="AY464" i="4"/>
  <c r="AZ464" i="4"/>
  <c r="BB464" i="4"/>
  <c r="BA464" i="4"/>
  <c r="BE464" i="4"/>
  <c r="BD464" i="4"/>
  <c r="BC464" i="4"/>
  <c r="BG464" i="4"/>
  <c r="BF464" i="4"/>
  <c r="BL464" i="4"/>
  <c r="BH464" i="4"/>
  <c r="BI464" i="4"/>
  <c r="BN456" i="4"/>
  <c r="W456" i="4"/>
  <c r="U456" i="4"/>
  <c r="V456" i="4"/>
  <c r="X456" i="4"/>
  <c r="Y456" i="4"/>
  <c r="Z456" i="4"/>
  <c r="AA456" i="4"/>
  <c r="AC456" i="4"/>
  <c r="AD456" i="4"/>
  <c r="AB456" i="4"/>
  <c r="AE456" i="4"/>
  <c r="AH456" i="4"/>
  <c r="AF456" i="4"/>
  <c r="AG456" i="4"/>
  <c r="AJ456" i="4"/>
  <c r="AI456" i="4"/>
  <c r="AL456" i="4"/>
  <c r="AM456" i="4"/>
  <c r="AK456" i="4"/>
  <c r="AP456" i="4"/>
  <c r="AN456" i="4"/>
  <c r="AO456" i="4"/>
  <c r="AQ456" i="4"/>
  <c r="AR456" i="4"/>
  <c r="AV456" i="4"/>
  <c r="AT456" i="4"/>
  <c r="AS456" i="4"/>
  <c r="AW456" i="4"/>
  <c r="AU456" i="4"/>
  <c r="AX456" i="4"/>
  <c r="AY456" i="4"/>
  <c r="AZ456" i="4"/>
  <c r="BB456" i="4"/>
  <c r="BA456" i="4"/>
  <c r="BD456" i="4"/>
  <c r="BC456" i="4"/>
  <c r="BF456" i="4"/>
  <c r="BE456" i="4"/>
  <c r="BG456" i="4"/>
  <c r="BL456" i="4"/>
  <c r="BJ456" i="4"/>
  <c r="BH456" i="4"/>
  <c r="BI456" i="4"/>
  <c r="BN454" i="4"/>
  <c r="AR454" i="4"/>
  <c r="AN454" i="4"/>
  <c r="AA454" i="4"/>
  <c r="AF454" i="4"/>
  <c r="AK454" i="4"/>
  <c r="AE454" i="4"/>
  <c r="AJ454" i="4"/>
  <c r="X454" i="4"/>
  <c r="AQ454" i="4"/>
  <c r="AI454" i="4"/>
  <c r="AS454" i="4"/>
  <c r="AO454" i="4"/>
  <c r="AG454" i="4"/>
  <c r="AH454" i="4"/>
  <c r="AP454" i="4"/>
  <c r="AB454" i="4"/>
  <c r="W454" i="4"/>
  <c r="AM454" i="4"/>
  <c r="AT454" i="4"/>
  <c r="AD454" i="4"/>
  <c r="V454" i="4"/>
  <c r="Z454" i="4"/>
  <c r="U454" i="4"/>
  <c r="Y454" i="4"/>
  <c r="AC454" i="4"/>
  <c r="AL454" i="4"/>
  <c r="AU454" i="4"/>
  <c r="AY454" i="4"/>
  <c r="AW454" i="4"/>
  <c r="AX454" i="4"/>
  <c r="AV454" i="4"/>
  <c r="AZ454" i="4"/>
  <c r="BC454" i="4"/>
  <c r="BB454" i="4"/>
  <c r="BA454" i="4"/>
  <c r="BD454" i="4"/>
  <c r="BE454" i="4"/>
  <c r="BF454" i="4"/>
  <c r="BG454" i="4"/>
  <c r="BH454" i="4"/>
  <c r="BN451" i="4"/>
  <c r="AC451" i="4"/>
  <c r="Y451" i="4"/>
  <c r="AO451" i="4"/>
  <c r="AF451" i="4"/>
  <c r="AK451" i="4"/>
  <c r="U451" i="4"/>
  <c r="AB451" i="4"/>
  <c r="AH451" i="4"/>
  <c r="AQ451" i="4"/>
  <c r="AE451" i="4"/>
  <c r="AL451" i="4"/>
  <c r="W451" i="4"/>
  <c r="AJ451" i="4"/>
  <c r="V451" i="4"/>
  <c r="AT451" i="4"/>
  <c r="AS451" i="4"/>
  <c r="AD451" i="4"/>
  <c r="AG451" i="4"/>
  <c r="X451" i="4"/>
  <c r="Z451" i="4"/>
  <c r="AN451" i="4"/>
  <c r="AI451" i="4"/>
  <c r="AP451" i="4"/>
  <c r="AM451" i="4"/>
  <c r="AA451" i="4"/>
  <c r="AR451" i="4"/>
  <c r="AV451" i="4"/>
  <c r="AU451" i="4"/>
  <c r="AW451" i="4"/>
  <c r="AY451" i="4"/>
  <c r="BB451" i="4"/>
  <c r="AZ451" i="4"/>
  <c r="AX451" i="4"/>
  <c r="BC451" i="4"/>
  <c r="BD451" i="4"/>
  <c r="BA451" i="4"/>
  <c r="BG451" i="4"/>
  <c r="BI451" i="4"/>
  <c r="BF451" i="4"/>
  <c r="BE451" i="4"/>
  <c r="BN447" i="4"/>
  <c r="AL447" i="4"/>
  <c r="AA447" i="4"/>
  <c r="AI447" i="4"/>
  <c r="AD447" i="4"/>
  <c r="AP447" i="4"/>
  <c r="AQ447" i="4"/>
  <c r="V447" i="4"/>
  <c r="AE447" i="4"/>
  <c r="Z447" i="4"/>
  <c r="AN447" i="4"/>
  <c r="X447" i="4"/>
  <c r="AC447" i="4"/>
  <c r="AS447" i="4"/>
  <c r="AF447" i="4"/>
  <c r="AG447" i="4"/>
  <c r="U447" i="4"/>
  <c r="AB447" i="4"/>
  <c r="Y447" i="4"/>
  <c r="AK447" i="4"/>
  <c r="AO447" i="4"/>
  <c r="AJ447" i="4"/>
  <c r="W447" i="4"/>
  <c r="AM447" i="4"/>
  <c r="AR447" i="4"/>
  <c r="AH447" i="4"/>
  <c r="AU447" i="4"/>
  <c r="AT447" i="4"/>
  <c r="AV447" i="4"/>
  <c r="AW447" i="4"/>
  <c r="AX447" i="4"/>
  <c r="AZ447" i="4"/>
  <c r="AY447" i="4"/>
  <c r="BB447" i="4"/>
  <c r="BA447" i="4"/>
  <c r="BD447" i="4"/>
  <c r="BC447" i="4"/>
  <c r="BF447" i="4"/>
  <c r="BG447" i="4"/>
  <c r="BK447" i="4"/>
  <c r="BE447" i="4"/>
  <c r="BK461" i="4"/>
  <c r="BJ469" i="4"/>
  <c r="BF472" i="4"/>
  <c r="BK493" i="4"/>
  <c r="BM514" i="4"/>
  <c r="BM508" i="4"/>
  <c r="BH478" i="4"/>
  <c r="BH513" i="4"/>
  <c r="BK445" i="4"/>
  <c r="BG444" i="4"/>
  <c r="BJ457" i="4"/>
  <c r="BH460" i="4"/>
  <c r="BJ471" i="4"/>
  <c r="BK479" i="4"/>
  <c r="BK476" i="4"/>
  <c r="BI487" i="4"/>
  <c r="BM505" i="4"/>
  <c r="BK458" i="4"/>
  <c r="BL472" i="4"/>
  <c r="BI508" i="4"/>
  <c r="BK456" i="4"/>
  <c r="BL484" i="4"/>
  <c r="BN504" i="4"/>
  <c r="U504" i="4"/>
  <c r="W504" i="4"/>
  <c r="Y504" i="4"/>
  <c r="V504" i="4"/>
  <c r="X504" i="4"/>
  <c r="Z504" i="4"/>
  <c r="AD504" i="4"/>
  <c r="AB504" i="4"/>
  <c r="AA504" i="4"/>
  <c r="AF504" i="4"/>
  <c r="AC504" i="4"/>
  <c r="AE504" i="4"/>
  <c r="AJ504" i="4"/>
  <c r="AH504" i="4"/>
  <c r="AG504" i="4"/>
  <c r="AI504" i="4"/>
  <c r="AM504" i="4"/>
  <c r="AL504" i="4"/>
  <c r="AN504" i="4"/>
  <c r="AK504" i="4"/>
  <c r="AO504" i="4"/>
  <c r="AP504" i="4"/>
  <c r="AQ504" i="4"/>
  <c r="AR504" i="4"/>
  <c r="AU504" i="4"/>
  <c r="AS504" i="4"/>
  <c r="AT504" i="4"/>
  <c r="AW504" i="4"/>
  <c r="AV504" i="4"/>
  <c r="AX504" i="4"/>
  <c r="AY504" i="4"/>
  <c r="AZ504" i="4"/>
  <c r="BA504" i="4"/>
  <c r="BB504" i="4"/>
  <c r="BD504" i="4"/>
  <c r="BC504" i="4"/>
  <c r="BF504" i="4"/>
  <c r="BE504" i="4"/>
  <c r="BG504" i="4"/>
  <c r="BK504" i="4"/>
  <c r="BN500" i="4"/>
  <c r="X500" i="4"/>
  <c r="Z500" i="4"/>
  <c r="U500" i="4"/>
  <c r="Y500" i="4"/>
  <c r="W500" i="4"/>
  <c r="V500" i="4"/>
  <c r="AC500" i="4"/>
  <c r="AB500" i="4"/>
  <c r="AA500" i="4"/>
  <c r="AE500" i="4"/>
  <c r="AG500" i="4"/>
  <c r="AD500" i="4"/>
  <c r="AF500" i="4"/>
  <c r="AH500" i="4"/>
  <c r="AJ500" i="4"/>
  <c r="AI500" i="4"/>
  <c r="AM500" i="4"/>
  <c r="AK500" i="4"/>
  <c r="AN500" i="4"/>
  <c r="AO500" i="4"/>
  <c r="AL500" i="4"/>
  <c r="AP500" i="4"/>
  <c r="AR500" i="4"/>
  <c r="AS500" i="4"/>
  <c r="AQ500" i="4"/>
  <c r="AT500" i="4"/>
  <c r="AV500" i="4"/>
  <c r="AU500" i="4"/>
  <c r="AW500" i="4"/>
  <c r="AX500" i="4"/>
  <c r="BB500" i="4"/>
  <c r="AY500" i="4"/>
  <c r="AZ500" i="4"/>
  <c r="BA500" i="4"/>
  <c r="BD500" i="4"/>
  <c r="BG500" i="4"/>
  <c r="BC500" i="4"/>
  <c r="BF500" i="4"/>
  <c r="BE500" i="4"/>
  <c r="BI500" i="4"/>
  <c r="BL500" i="4"/>
  <c r="BH500" i="4"/>
  <c r="BN443" i="4"/>
  <c r="AM443" i="4"/>
  <c r="AA443" i="4"/>
  <c r="AG443" i="4"/>
  <c r="AS443" i="4"/>
  <c r="W443" i="4"/>
  <c r="AQ443" i="4"/>
  <c r="AR443" i="4"/>
  <c r="AI443" i="4"/>
  <c r="V443" i="4"/>
  <c r="AN443" i="4"/>
  <c r="X443" i="4"/>
  <c r="AL443" i="4"/>
  <c r="AC443" i="4"/>
  <c r="AT443" i="4"/>
  <c r="AB443" i="4"/>
  <c r="Z443" i="4"/>
  <c r="AK443" i="4"/>
  <c r="AH443" i="4"/>
  <c r="AF443" i="4"/>
  <c r="AD443" i="4"/>
  <c r="AP443" i="4"/>
  <c r="AJ443" i="4"/>
  <c r="AE443" i="4"/>
  <c r="AO443" i="4"/>
  <c r="Y443" i="4"/>
  <c r="U443" i="4"/>
  <c r="AX443" i="4"/>
  <c r="AU443" i="4"/>
  <c r="AV443" i="4"/>
  <c r="AY443" i="4"/>
  <c r="AW443" i="4"/>
  <c r="BA443" i="4"/>
  <c r="AZ443" i="4"/>
  <c r="BC443" i="4"/>
  <c r="BB443" i="4"/>
  <c r="BD443" i="4"/>
  <c r="BG443" i="4"/>
  <c r="BI443" i="4"/>
  <c r="BE443" i="4"/>
  <c r="BL443" i="4"/>
  <c r="BF443" i="4"/>
  <c r="BN509" i="4"/>
  <c r="W509" i="4"/>
  <c r="V509" i="4"/>
  <c r="U509" i="4"/>
  <c r="X509" i="4"/>
  <c r="Z509" i="4"/>
  <c r="Y509" i="4"/>
  <c r="AA509" i="4"/>
  <c r="AC509" i="4"/>
  <c r="AB509" i="4"/>
  <c r="AE509" i="4"/>
  <c r="AD509" i="4"/>
  <c r="AF509" i="4"/>
  <c r="AJ509" i="4"/>
  <c r="AH509" i="4"/>
  <c r="AG509" i="4"/>
  <c r="AI509" i="4"/>
  <c r="AK509" i="4"/>
  <c r="AL509" i="4"/>
  <c r="AN509" i="4"/>
  <c r="AO509" i="4"/>
  <c r="AM509" i="4"/>
  <c r="AP509" i="4"/>
  <c r="AQ509" i="4"/>
  <c r="AT509" i="4"/>
  <c r="AR509" i="4"/>
  <c r="AS509" i="4"/>
  <c r="AW509" i="4"/>
  <c r="AU509" i="4"/>
  <c r="AY509" i="4"/>
  <c r="AV509" i="4"/>
  <c r="AX509" i="4"/>
  <c r="AZ509" i="4"/>
  <c r="BB509" i="4"/>
  <c r="BA509" i="4"/>
  <c r="BC509" i="4"/>
  <c r="BG509" i="4"/>
  <c r="BD509" i="4"/>
  <c r="BF509" i="4"/>
  <c r="BE509" i="4"/>
  <c r="BI509" i="4"/>
  <c r="BL509" i="4"/>
  <c r="BN507" i="4"/>
  <c r="V507" i="4"/>
  <c r="U507" i="4"/>
  <c r="W507" i="4"/>
  <c r="X507" i="4"/>
  <c r="Y507" i="4"/>
  <c r="Z507" i="4"/>
  <c r="AB507" i="4"/>
  <c r="AA507" i="4"/>
  <c r="AD507" i="4"/>
  <c r="AE507" i="4"/>
  <c r="AG507" i="4"/>
  <c r="AC507" i="4"/>
  <c r="AF507" i="4"/>
  <c r="AL507" i="4"/>
  <c r="AJ507" i="4"/>
  <c r="AH507" i="4"/>
  <c r="AI507" i="4"/>
  <c r="AM507" i="4"/>
  <c r="AK507" i="4"/>
  <c r="AQ507" i="4"/>
  <c r="AN507" i="4"/>
  <c r="AP507" i="4"/>
  <c r="AO507" i="4"/>
  <c r="AS507" i="4"/>
  <c r="AR507" i="4"/>
  <c r="AT507" i="4"/>
  <c r="AU507" i="4"/>
  <c r="AW507" i="4"/>
  <c r="AV507" i="4"/>
  <c r="AX507" i="4"/>
  <c r="BA507" i="4"/>
  <c r="AY507" i="4"/>
  <c r="AZ507" i="4"/>
  <c r="BB507" i="4"/>
  <c r="BD507" i="4"/>
  <c r="BF507" i="4"/>
  <c r="BC507" i="4"/>
  <c r="BE507" i="4"/>
  <c r="BN495" i="4"/>
  <c r="U495" i="4"/>
  <c r="V495" i="4"/>
  <c r="X495" i="4"/>
  <c r="Y495" i="4"/>
  <c r="W495" i="4"/>
  <c r="AA495" i="4"/>
  <c r="AC495" i="4"/>
  <c r="Z495" i="4"/>
  <c r="AE495" i="4"/>
  <c r="AF495" i="4"/>
  <c r="AB495" i="4"/>
  <c r="AD495" i="4"/>
  <c r="AG495" i="4"/>
  <c r="AJ495" i="4"/>
  <c r="AH495" i="4"/>
  <c r="AK495" i="4"/>
  <c r="AL495" i="4"/>
  <c r="AI495" i="4"/>
  <c r="AO495" i="4"/>
  <c r="AM495" i="4"/>
  <c r="AN495" i="4"/>
  <c r="AP495" i="4"/>
  <c r="AS495" i="4"/>
  <c r="AQ495" i="4"/>
  <c r="AR495" i="4"/>
  <c r="AU495" i="4"/>
  <c r="AT495" i="4"/>
  <c r="AV495" i="4"/>
  <c r="AX495" i="4"/>
  <c r="AY495" i="4"/>
  <c r="AW495" i="4"/>
  <c r="BB495" i="4"/>
  <c r="AZ495" i="4"/>
  <c r="BA495" i="4"/>
  <c r="BE495" i="4"/>
  <c r="BG495" i="4"/>
  <c r="BC495" i="4"/>
  <c r="BF495" i="4"/>
  <c r="BD495" i="4"/>
  <c r="BL495" i="4"/>
  <c r="BH495" i="4"/>
  <c r="BJ495" i="4"/>
  <c r="BI495" i="4"/>
  <c r="BN473" i="4"/>
  <c r="U473" i="4"/>
  <c r="W473" i="4"/>
  <c r="V473" i="4"/>
  <c r="X473" i="4"/>
  <c r="Y473" i="4"/>
  <c r="Z473" i="4"/>
  <c r="AA473" i="4"/>
  <c r="AB473" i="4"/>
  <c r="AD473" i="4"/>
  <c r="AC473" i="4"/>
  <c r="AE473" i="4"/>
  <c r="AF473" i="4"/>
  <c r="AG473" i="4"/>
  <c r="AJ473" i="4"/>
  <c r="AH473" i="4"/>
  <c r="AM473" i="4"/>
  <c r="AI473" i="4"/>
  <c r="AL473" i="4"/>
  <c r="AK473" i="4"/>
  <c r="AN473" i="4"/>
  <c r="AP473" i="4"/>
  <c r="AQ473" i="4"/>
  <c r="AO473" i="4"/>
  <c r="AR473" i="4"/>
  <c r="AS473" i="4"/>
  <c r="AT473" i="4"/>
  <c r="AU473" i="4"/>
  <c r="AX473" i="4"/>
  <c r="AW473" i="4"/>
  <c r="AV473" i="4"/>
  <c r="AY473" i="4"/>
  <c r="AZ473" i="4"/>
  <c r="BB473" i="4"/>
  <c r="BA473" i="4"/>
  <c r="BC473" i="4"/>
  <c r="BG473" i="4"/>
  <c r="BD473" i="4"/>
  <c r="BE473" i="4"/>
  <c r="BL473" i="4"/>
  <c r="BK473" i="4"/>
  <c r="BN489" i="4"/>
  <c r="V489" i="4"/>
  <c r="X489" i="4"/>
  <c r="U489" i="4"/>
  <c r="W489" i="4"/>
  <c r="Y489" i="4"/>
  <c r="AA489" i="4"/>
  <c r="AB489" i="4"/>
  <c r="Z489" i="4"/>
  <c r="AD489" i="4"/>
  <c r="AE489" i="4"/>
  <c r="AC489" i="4"/>
  <c r="AJ489" i="4"/>
  <c r="AF489" i="4"/>
  <c r="AG489" i="4"/>
  <c r="AH489" i="4"/>
  <c r="AI489" i="4"/>
  <c r="AL489" i="4"/>
  <c r="AN489" i="4"/>
  <c r="AK489" i="4"/>
  <c r="AM489" i="4"/>
  <c r="AQ489" i="4"/>
  <c r="AO489" i="4"/>
  <c r="AP489" i="4"/>
  <c r="AR489" i="4"/>
  <c r="AS489" i="4"/>
  <c r="AW489" i="4"/>
  <c r="AT489" i="4"/>
  <c r="AU489" i="4"/>
  <c r="AX489" i="4"/>
  <c r="AV489" i="4"/>
  <c r="AY489" i="4"/>
  <c r="AZ489" i="4"/>
  <c r="BB489" i="4"/>
  <c r="BA489" i="4"/>
  <c r="BE489" i="4"/>
  <c r="BC489" i="4"/>
  <c r="BD489" i="4"/>
  <c r="BI489" i="4"/>
  <c r="BG489" i="4"/>
  <c r="BK489" i="4"/>
  <c r="BH489" i="4"/>
  <c r="BL489" i="4"/>
  <c r="BN510" i="4"/>
  <c r="W510" i="4"/>
  <c r="V510" i="4"/>
  <c r="U510" i="4"/>
  <c r="X510" i="4"/>
  <c r="AA510" i="4"/>
  <c r="Y510" i="4"/>
  <c r="Z510" i="4"/>
  <c r="AC510" i="4"/>
  <c r="AB510" i="4"/>
  <c r="AE510" i="4"/>
  <c r="AD510" i="4"/>
  <c r="AF510" i="4"/>
  <c r="AH510" i="4"/>
  <c r="AJ510" i="4"/>
  <c r="AG510" i="4"/>
  <c r="AK510" i="4"/>
  <c r="AL510" i="4"/>
  <c r="AI510" i="4"/>
  <c r="AM510" i="4"/>
  <c r="AO510" i="4"/>
  <c r="AN510" i="4"/>
  <c r="AS510" i="4"/>
  <c r="AQ510" i="4"/>
  <c r="AP510" i="4"/>
  <c r="AT510" i="4"/>
  <c r="AR510" i="4"/>
  <c r="AU510" i="4"/>
  <c r="AV510" i="4"/>
  <c r="AX510" i="4"/>
  <c r="AW510" i="4"/>
  <c r="AZ510" i="4"/>
  <c r="AY510" i="4"/>
  <c r="BA510" i="4"/>
  <c r="BC510" i="4"/>
  <c r="BB510" i="4"/>
  <c r="BD510" i="4"/>
  <c r="BG510" i="4"/>
  <c r="BE510" i="4"/>
  <c r="BF510" i="4"/>
  <c r="BK510" i="4"/>
  <c r="BL510" i="4"/>
  <c r="BN496" i="4"/>
  <c r="V496" i="4"/>
  <c r="U496" i="4"/>
  <c r="Y496" i="4"/>
  <c r="W496" i="4"/>
  <c r="X496" i="4"/>
  <c r="AA496" i="4"/>
  <c r="AB496" i="4"/>
  <c r="Z496" i="4"/>
  <c r="AC496" i="4"/>
  <c r="AE496" i="4"/>
  <c r="AD496" i="4"/>
  <c r="AG496" i="4"/>
  <c r="AF496" i="4"/>
  <c r="AH496" i="4"/>
  <c r="AI496" i="4"/>
  <c r="AK496" i="4"/>
  <c r="AJ496" i="4"/>
  <c r="AL496" i="4"/>
  <c r="AM496" i="4"/>
  <c r="AO496" i="4"/>
  <c r="AN496" i="4"/>
  <c r="AP496" i="4"/>
  <c r="AQ496" i="4"/>
  <c r="AS496" i="4"/>
  <c r="AR496" i="4"/>
  <c r="AU496" i="4"/>
  <c r="AT496" i="4"/>
  <c r="AV496" i="4"/>
  <c r="AW496" i="4"/>
  <c r="AX496" i="4"/>
  <c r="AY496" i="4"/>
  <c r="AZ496" i="4"/>
  <c r="BA496" i="4"/>
  <c r="BB496" i="4"/>
  <c r="BC496" i="4"/>
  <c r="BD496" i="4"/>
  <c r="BG496" i="4"/>
  <c r="BE496" i="4"/>
  <c r="BF496" i="4"/>
  <c r="BH496" i="4"/>
  <c r="BL496" i="4"/>
  <c r="BN488" i="4"/>
  <c r="V488" i="4"/>
  <c r="W488" i="4"/>
  <c r="U488" i="4"/>
  <c r="Y488" i="4"/>
  <c r="AA488" i="4"/>
  <c r="X488" i="4"/>
  <c r="Z488" i="4"/>
  <c r="AC488" i="4"/>
  <c r="AB488" i="4"/>
  <c r="AD488" i="4"/>
  <c r="AE488" i="4"/>
  <c r="AF488" i="4"/>
  <c r="AJ488" i="4"/>
  <c r="AH488" i="4"/>
  <c r="AG488" i="4"/>
  <c r="AI488" i="4"/>
  <c r="AM488" i="4"/>
  <c r="AN488" i="4"/>
  <c r="AO488" i="4"/>
  <c r="AL488" i="4"/>
  <c r="AK488" i="4"/>
  <c r="AS488" i="4"/>
  <c r="AR488" i="4"/>
  <c r="AQ488" i="4"/>
  <c r="AP488" i="4"/>
  <c r="AU488" i="4"/>
  <c r="AT488" i="4"/>
  <c r="AV488" i="4"/>
  <c r="AW488" i="4"/>
  <c r="AY488" i="4"/>
  <c r="AX488" i="4"/>
  <c r="AZ488" i="4"/>
  <c r="BA488" i="4"/>
  <c r="BB488" i="4"/>
  <c r="BD488" i="4"/>
  <c r="BE488" i="4"/>
  <c r="BC488" i="4"/>
  <c r="BN475" i="4"/>
  <c r="U475" i="4"/>
  <c r="V475" i="4"/>
  <c r="X475" i="4"/>
  <c r="Y475" i="4"/>
  <c r="W475" i="4"/>
  <c r="AA475" i="4"/>
  <c r="Z475" i="4"/>
  <c r="AD475" i="4"/>
  <c r="AC475" i="4"/>
  <c r="AB475" i="4"/>
  <c r="AE475" i="4"/>
  <c r="AF475" i="4"/>
  <c r="AJ475" i="4"/>
  <c r="AG475" i="4"/>
  <c r="AH475" i="4"/>
  <c r="AL475" i="4"/>
  <c r="AI475" i="4"/>
  <c r="AK475" i="4"/>
  <c r="AO475" i="4"/>
  <c r="AN475" i="4"/>
  <c r="AM475" i="4"/>
  <c r="AP475" i="4"/>
  <c r="AQ475" i="4"/>
  <c r="AS475" i="4"/>
  <c r="AR475" i="4"/>
  <c r="AU475" i="4"/>
  <c r="AT475" i="4"/>
  <c r="AX475" i="4"/>
  <c r="AV475" i="4"/>
  <c r="AW475" i="4"/>
  <c r="AY475" i="4"/>
  <c r="AZ475" i="4"/>
  <c r="BA475" i="4"/>
  <c r="BB475" i="4"/>
  <c r="BG475" i="4"/>
  <c r="BC475" i="4"/>
  <c r="BD475" i="4"/>
  <c r="BE475" i="4"/>
  <c r="BJ475" i="4"/>
  <c r="BI475" i="4"/>
  <c r="BL475" i="4"/>
  <c r="BN482" i="4"/>
  <c r="W482" i="4"/>
  <c r="U482" i="4"/>
  <c r="V482" i="4"/>
  <c r="X482" i="4"/>
  <c r="Y482" i="4"/>
  <c r="Z482" i="4"/>
  <c r="AA482" i="4"/>
  <c r="AB482" i="4"/>
  <c r="AE482" i="4"/>
  <c r="AD482" i="4"/>
  <c r="AC482" i="4"/>
  <c r="AH482" i="4"/>
  <c r="AG482" i="4"/>
  <c r="AF482" i="4"/>
  <c r="AJ482" i="4"/>
  <c r="AI482" i="4"/>
  <c r="AL482" i="4"/>
  <c r="AN482" i="4"/>
  <c r="AO482" i="4"/>
  <c r="AK482" i="4"/>
  <c r="AM482" i="4"/>
  <c r="AR482" i="4"/>
  <c r="AP482" i="4"/>
  <c r="AQ482" i="4"/>
  <c r="AS482" i="4"/>
  <c r="AT482" i="4"/>
  <c r="AU482" i="4"/>
  <c r="AV482" i="4"/>
  <c r="AW482" i="4"/>
  <c r="AZ482" i="4"/>
  <c r="AY482" i="4"/>
  <c r="AX482" i="4"/>
  <c r="BA482" i="4"/>
  <c r="BB482" i="4"/>
  <c r="BC482" i="4"/>
  <c r="BE482" i="4"/>
  <c r="BD482" i="4"/>
  <c r="BG482" i="4"/>
  <c r="BH482" i="4"/>
  <c r="BL482" i="4"/>
  <c r="BI482" i="4"/>
  <c r="BF482" i="4"/>
  <c r="BN474" i="4"/>
  <c r="U474" i="4"/>
  <c r="V474" i="4"/>
  <c r="W474" i="4"/>
  <c r="X474" i="4"/>
  <c r="Y474" i="4"/>
  <c r="Z474" i="4"/>
  <c r="AB474" i="4"/>
  <c r="AC474" i="4"/>
  <c r="AA474" i="4"/>
  <c r="AE474" i="4"/>
  <c r="AD474" i="4"/>
  <c r="AH474" i="4"/>
  <c r="AJ474" i="4"/>
  <c r="AF474" i="4"/>
  <c r="AL474" i="4"/>
  <c r="AG474" i="4"/>
  <c r="AI474" i="4"/>
  <c r="AK474" i="4"/>
  <c r="AN474" i="4"/>
  <c r="AO474" i="4"/>
  <c r="AM474" i="4"/>
  <c r="AP474" i="4"/>
  <c r="AQ474" i="4"/>
  <c r="AR474" i="4"/>
  <c r="AS474" i="4"/>
  <c r="AU474" i="4"/>
  <c r="AT474" i="4"/>
  <c r="AV474" i="4"/>
  <c r="AY474" i="4"/>
  <c r="AW474" i="4"/>
  <c r="AZ474" i="4"/>
  <c r="AX474" i="4"/>
  <c r="BA474" i="4"/>
  <c r="BB474" i="4"/>
  <c r="BE474" i="4"/>
  <c r="BG474" i="4"/>
  <c r="BC474" i="4"/>
  <c r="BD474" i="4"/>
  <c r="BI474" i="4"/>
  <c r="BH474" i="4"/>
  <c r="BF474" i="4"/>
  <c r="BL474" i="4"/>
  <c r="BN463" i="4"/>
  <c r="V463" i="4"/>
  <c r="U463" i="4"/>
  <c r="X463" i="4"/>
  <c r="W463" i="4"/>
  <c r="Y463" i="4"/>
  <c r="AA463" i="4"/>
  <c r="AB463" i="4"/>
  <c r="AC463" i="4"/>
  <c r="Z463" i="4"/>
  <c r="AE463" i="4"/>
  <c r="AD463" i="4"/>
  <c r="AF463" i="4"/>
  <c r="AH463" i="4"/>
  <c r="AG463" i="4"/>
  <c r="AL463" i="4"/>
  <c r="AJ463" i="4"/>
  <c r="AI463" i="4"/>
  <c r="AK463" i="4"/>
  <c r="AM463" i="4"/>
  <c r="AN463" i="4"/>
  <c r="AO463" i="4"/>
  <c r="AS463" i="4"/>
  <c r="AQ463" i="4"/>
  <c r="AR463" i="4"/>
  <c r="AP463" i="4"/>
  <c r="AT463" i="4"/>
  <c r="AU463" i="4"/>
  <c r="AW463" i="4"/>
  <c r="AY463" i="4"/>
  <c r="AX463" i="4"/>
  <c r="AV463" i="4"/>
  <c r="AZ463" i="4"/>
  <c r="BB463" i="4"/>
  <c r="BC463" i="4"/>
  <c r="BA463" i="4"/>
  <c r="BD463" i="4"/>
  <c r="BG463" i="4"/>
  <c r="BI463" i="4"/>
  <c r="BE463" i="4"/>
  <c r="BL463" i="4"/>
  <c r="BN462" i="4"/>
  <c r="W462" i="4"/>
  <c r="V462" i="4"/>
  <c r="U462" i="4"/>
  <c r="Z462" i="4"/>
  <c r="X462" i="4"/>
  <c r="AA462" i="4"/>
  <c r="Y462" i="4"/>
  <c r="AB462" i="4"/>
  <c r="AF462" i="4"/>
  <c r="AD462" i="4"/>
  <c r="AC462" i="4"/>
  <c r="AE462" i="4"/>
  <c r="AH462" i="4"/>
  <c r="AG462" i="4"/>
  <c r="AJ462" i="4"/>
  <c r="AL462" i="4"/>
  <c r="AI462" i="4"/>
  <c r="AK462" i="4"/>
  <c r="AM462" i="4"/>
  <c r="AN462" i="4"/>
  <c r="AO462" i="4"/>
  <c r="AQ462" i="4"/>
  <c r="AP462" i="4"/>
  <c r="AS462" i="4"/>
  <c r="AR462" i="4"/>
  <c r="AT462" i="4"/>
  <c r="AW462" i="4"/>
  <c r="AX462" i="4"/>
  <c r="AV462" i="4"/>
  <c r="AY462" i="4"/>
  <c r="AU462" i="4"/>
  <c r="AZ462" i="4"/>
  <c r="BB462" i="4"/>
  <c r="BA462" i="4"/>
  <c r="BD462" i="4"/>
  <c r="BG462" i="4"/>
  <c r="BC462" i="4"/>
  <c r="BE462" i="4"/>
  <c r="BJ462" i="4"/>
  <c r="BH462" i="4"/>
  <c r="BN453" i="4"/>
  <c r="AQ453" i="4"/>
  <c r="AD453" i="4"/>
  <c r="AJ453" i="4"/>
  <c r="AA453" i="4"/>
  <c r="AR453" i="4"/>
  <c r="AE453" i="4"/>
  <c r="V453" i="4"/>
  <c r="W453" i="4"/>
  <c r="AL453" i="4"/>
  <c r="AM453" i="4"/>
  <c r="AH453" i="4"/>
  <c r="AT453" i="4"/>
  <c r="AB453" i="4"/>
  <c r="AF453" i="4"/>
  <c r="AC453" i="4"/>
  <c r="AS453" i="4"/>
  <c r="U453" i="4"/>
  <c r="Y453" i="4"/>
  <c r="X453" i="4"/>
  <c r="Z453" i="4"/>
  <c r="AK453" i="4"/>
  <c r="AO453" i="4"/>
  <c r="AN453" i="4"/>
  <c r="AG453" i="4"/>
  <c r="AP453" i="4"/>
  <c r="AI453" i="4"/>
  <c r="AU453" i="4"/>
  <c r="AV453" i="4"/>
  <c r="AW453" i="4"/>
  <c r="AY453" i="4"/>
  <c r="AX453" i="4"/>
  <c r="BB453" i="4"/>
  <c r="AZ453" i="4"/>
  <c r="BA453" i="4"/>
  <c r="BC453" i="4"/>
  <c r="BD453" i="4"/>
  <c r="BI453" i="4"/>
  <c r="BL453" i="4"/>
  <c r="BH453" i="4"/>
  <c r="BG453" i="4"/>
  <c r="BE453" i="4"/>
  <c r="BF453" i="4"/>
  <c r="BK453" i="4"/>
  <c r="BJ453" i="4"/>
  <c r="BN452" i="4"/>
  <c r="AO452" i="4"/>
  <c r="AB452" i="4"/>
  <c r="AN452" i="4"/>
  <c r="AR452" i="4"/>
  <c r="AS452" i="4"/>
  <c r="AC452" i="4"/>
  <c r="X452" i="4"/>
  <c r="AF452" i="4"/>
  <c r="AK452" i="4"/>
  <c r="AG452" i="4"/>
  <c r="AJ452" i="4"/>
  <c r="Y452" i="4"/>
  <c r="U452" i="4"/>
  <c r="AD452" i="4"/>
  <c r="AL452" i="4"/>
  <c r="AT452" i="4"/>
  <c r="Z452" i="4"/>
  <c r="AI452" i="4"/>
  <c r="AE452" i="4"/>
  <c r="AP452" i="4"/>
  <c r="AH452" i="4"/>
  <c r="AM452" i="4"/>
  <c r="AQ452" i="4"/>
  <c r="W452" i="4"/>
  <c r="AA452" i="4"/>
  <c r="V452" i="4"/>
  <c r="AW452" i="4"/>
  <c r="AU452" i="4"/>
  <c r="AV452" i="4"/>
  <c r="AY452" i="4"/>
  <c r="AX452" i="4"/>
  <c r="BB452" i="4"/>
  <c r="AZ452" i="4"/>
  <c r="BA452" i="4"/>
  <c r="BD452" i="4"/>
  <c r="BC452" i="4"/>
  <c r="BF452" i="4"/>
  <c r="BE452" i="4"/>
  <c r="BG452" i="4"/>
  <c r="BL452" i="4"/>
  <c r="BI452" i="4"/>
  <c r="BH452" i="4"/>
  <c r="BN446" i="4"/>
  <c r="AD446" i="4"/>
  <c r="AH446" i="4"/>
  <c r="V446" i="4"/>
  <c r="Y446" i="4"/>
  <c r="AL446" i="4"/>
  <c r="AQ446" i="4"/>
  <c r="AF446" i="4"/>
  <c r="AB446" i="4"/>
  <c r="AN446" i="4"/>
  <c r="AS446" i="4"/>
  <c r="U446" i="4"/>
  <c r="AO446" i="4"/>
  <c r="AK446" i="4"/>
  <c r="AA446" i="4"/>
  <c r="AG446" i="4"/>
  <c r="AI446" i="4"/>
  <c r="AE446" i="4"/>
  <c r="AR446" i="4"/>
  <c r="AP446" i="4"/>
  <c r="AM446" i="4"/>
  <c r="AC446" i="4"/>
  <c r="Z446" i="4"/>
  <c r="W446" i="4"/>
  <c r="AJ446" i="4"/>
  <c r="X446" i="4"/>
  <c r="AW446" i="4"/>
  <c r="AT446" i="4"/>
  <c r="AU446" i="4"/>
  <c r="AV446" i="4"/>
  <c r="AX446" i="4"/>
  <c r="AY446" i="4"/>
  <c r="AZ446" i="4"/>
  <c r="BA446" i="4"/>
  <c r="BD446" i="4"/>
  <c r="BB446" i="4"/>
  <c r="BC446" i="4"/>
  <c r="BF446" i="4"/>
  <c r="BH446" i="4"/>
  <c r="BE446" i="4"/>
  <c r="BG446" i="4"/>
  <c r="BL446" i="4"/>
  <c r="BI446" i="4"/>
  <c r="BN444" i="4"/>
  <c r="AB444" i="4"/>
  <c r="AN444" i="4"/>
  <c r="AR444" i="4"/>
  <c r="X444" i="4"/>
  <c r="AJ444" i="4"/>
  <c r="AF444" i="4"/>
  <c r="AE444" i="4"/>
  <c r="AL444" i="4"/>
  <c r="Z444" i="4"/>
  <c r="AG444" i="4"/>
  <c r="AI444" i="4"/>
  <c r="AK444" i="4"/>
  <c r="AS444" i="4"/>
  <c r="U444" i="4"/>
  <c r="AA444" i="4"/>
  <c r="AD444" i="4"/>
  <c r="W444" i="4"/>
  <c r="Y444" i="4"/>
  <c r="AP444" i="4"/>
  <c r="AM444" i="4"/>
  <c r="AH444" i="4"/>
  <c r="AO444" i="4"/>
  <c r="V444" i="4"/>
  <c r="AC444" i="4"/>
  <c r="AQ444" i="4"/>
  <c r="AT444" i="4"/>
  <c r="AX444" i="4"/>
  <c r="AU444" i="4"/>
  <c r="AV444" i="4"/>
  <c r="AW444" i="4"/>
  <c r="AY444" i="4"/>
  <c r="AZ444" i="4"/>
  <c r="BA444" i="4"/>
  <c r="BB444" i="4"/>
  <c r="BD444" i="4"/>
  <c r="BC444" i="4"/>
  <c r="BE444" i="4"/>
  <c r="BI444" i="4"/>
  <c r="BL444" i="4"/>
  <c r="BM446" i="4"/>
  <c r="BJ455" i="4"/>
  <c r="BM469" i="4"/>
  <c r="BF462" i="4"/>
  <c r="BG493" i="4"/>
  <c r="BM482" i="4"/>
  <c r="BK498" i="4"/>
  <c r="BM500" i="4"/>
  <c r="BL460" i="4"/>
  <c r="BJ460" i="4"/>
  <c r="BF445" i="4"/>
  <c r="BJ444" i="4"/>
  <c r="BJ454" i="4"/>
  <c r="BJ463" i="4"/>
  <c r="BM479" i="4"/>
  <c r="BF476" i="4"/>
  <c r="BH509" i="4"/>
  <c r="BJ488" i="4"/>
  <c r="BK512" i="4"/>
  <c r="BG501" i="4"/>
  <c r="BL498" i="4"/>
  <c r="BI447" i="4"/>
  <c r="BN505" i="4"/>
  <c r="V505" i="4"/>
  <c r="X505" i="4"/>
  <c r="U505" i="4"/>
  <c r="W505" i="4"/>
  <c r="Y505" i="4"/>
  <c r="Z505" i="4"/>
  <c r="AA505" i="4"/>
  <c r="AB505" i="4"/>
  <c r="AD505" i="4"/>
  <c r="AC505" i="4"/>
  <c r="AG505" i="4"/>
  <c r="AE505" i="4"/>
  <c r="AH505" i="4"/>
  <c r="AJ505" i="4"/>
  <c r="AF505" i="4"/>
  <c r="AI505" i="4"/>
  <c r="AL505" i="4"/>
  <c r="AO505" i="4"/>
  <c r="AK505" i="4"/>
  <c r="AM505" i="4"/>
  <c r="AN505" i="4"/>
  <c r="AQ505" i="4"/>
  <c r="AR505" i="4"/>
  <c r="AP505" i="4"/>
  <c r="AV505" i="4"/>
  <c r="AU505" i="4"/>
  <c r="AS505" i="4"/>
  <c r="AT505" i="4"/>
  <c r="AW505" i="4"/>
  <c r="AZ505" i="4"/>
  <c r="AY505" i="4"/>
  <c r="AX505" i="4"/>
  <c r="BB505" i="4"/>
  <c r="BE505" i="4"/>
  <c r="BA505" i="4"/>
  <c r="BC505" i="4"/>
  <c r="BD505" i="4"/>
  <c r="BF505" i="4"/>
  <c r="BG505" i="4"/>
  <c r="BJ505" i="4"/>
  <c r="BN503" i="4"/>
  <c r="V503" i="4"/>
  <c r="X503" i="4"/>
  <c r="W503" i="4"/>
  <c r="Y503" i="4"/>
  <c r="U503" i="4"/>
  <c r="AA503" i="4"/>
  <c r="Z503" i="4"/>
  <c r="AB503" i="4"/>
  <c r="AE503" i="4"/>
  <c r="AC503" i="4"/>
  <c r="AD503" i="4"/>
  <c r="AG503" i="4"/>
  <c r="AJ503" i="4"/>
  <c r="AF503" i="4"/>
  <c r="AI503" i="4"/>
  <c r="AH503" i="4"/>
  <c r="AL503" i="4"/>
  <c r="AK503" i="4"/>
  <c r="AM503" i="4"/>
  <c r="AN503" i="4"/>
  <c r="AO503" i="4"/>
  <c r="AQ503" i="4"/>
  <c r="AR503" i="4"/>
  <c r="AP503" i="4"/>
  <c r="AS503" i="4"/>
  <c r="AT503" i="4"/>
  <c r="AW503" i="4"/>
  <c r="AU503" i="4"/>
  <c r="AV503" i="4"/>
  <c r="AX503" i="4"/>
  <c r="AY503" i="4"/>
  <c r="AZ503" i="4"/>
  <c r="BB503" i="4"/>
  <c r="BE503" i="4"/>
  <c r="BA503" i="4"/>
  <c r="BC503" i="4"/>
  <c r="BD503" i="4"/>
  <c r="BG503" i="4"/>
  <c r="BI503" i="4"/>
  <c r="BF503" i="4"/>
  <c r="BK503" i="4"/>
  <c r="BH503" i="4"/>
  <c r="BN461" i="4"/>
  <c r="V461" i="4"/>
  <c r="U461" i="4"/>
  <c r="W461" i="4"/>
  <c r="Y461" i="4"/>
  <c r="X461" i="4"/>
  <c r="AA461" i="4"/>
  <c r="Z461" i="4"/>
  <c r="AB461" i="4"/>
  <c r="AD461" i="4"/>
  <c r="AC461" i="4"/>
  <c r="AE461" i="4"/>
  <c r="AJ461" i="4"/>
  <c r="AF461" i="4"/>
  <c r="AH461" i="4"/>
  <c r="AG461" i="4"/>
  <c r="AI461" i="4"/>
  <c r="AK461" i="4"/>
  <c r="AL461" i="4"/>
  <c r="AN461" i="4"/>
  <c r="AM461" i="4"/>
  <c r="AO461" i="4"/>
  <c r="AP461" i="4"/>
  <c r="AS461" i="4"/>
  <c r="AQ461" i="4"/>
  <c r="AU461" i="4"/>
  <c r="AT461" i="4"/>
  <c r="AR461" i="4"/>
  <c r="AV461" i="4"/>
  <c r="AX461" i="4"/>
  <c r="AW461" i="4"/>
  <c r="AY461" i="4"/>
  <c r="AZ461" i="4"/>
  <c r="BC461" i="4"/>
  <c r="BB461" i="4"/>
  <c r="BA461" i="4"/>
  <c r="BD461" i="4"/>
  <c r="BF461" i="4"/>
  <c r="BG461" i="4"/>
  <c r="BE461" i="4"/>
  <c r="BJ461" i="4"/>
  <c r="BN491" i="4"/>
  <c r="U491" i="4"/>
  <c r="V491" i="4"/>
  <c r="W491" i="4"/>
  <c r="Y491" i="4"/>
  <c r="X491" i="4"/>
  <c r="AA491" i="4"/>
  <c r="Z491" i="4"/>
  <c r="AB491" i="4"/>
  <c r="AC491" i="4"/>
  <c r="AF491" i="4"/>
  <c r="AE491" i="4"/>
  <c r="AD491" i="4"/>
  <c r="AG491" i="4"/>
  <c r="AH491" i="4"/>
  <c r="AI491" i="4"/>
  <c r="AL491" i="4"/>
  <c r="AJ491" i="4"/>
  <c r="AK491" i="4"/>
  <c r="AN491" i="4"/>
  <c r="AM491" i="4"/>
  <c r="AP491" i="4"/>
  <c r="AO491" i="4"/>
  <c r="AQ491" i="4"/>
  <c r="AR491" i="4"/>
  <c r="AT491" i="4"/>
  <c r="AU491" i="4"/>
  <c r="AV491" i="4"/>
  <c r="AS491" i="4"/>
  <c r="AW491" i="4"/>
  <c r="BA491" i="4"/>
  <c r="AZ491" i="4"/>
  <c r="AY491" i="4"/>
  <c r="AX491" i="4"/>
  <c r="BE491" i="4"/>
  <c r="BB491" i="4"/>
  <c r="BC491" i="4"/>
  <c r="BD491" i="4"/>
  <c r="BF491" i="4"/>
  <c r="BK491" i="4"/>
  <c r="BN469" i="4"/>
  <c r="V469" i="4"/>
  <c r="U469" i="4"/>
  <c r="W469" i="4"/>
  <c r="Y469" i="4"/>
  <c r="X469" i="4"/>
  <c r="AC469" i="4"/>
  <c r="AA469" i="4"/>
  <c r="Z469" i="4"/>
  <c r="AB469" i="4"/>
  <c r="AG469" i="4"/>
  <c r="AD469" i="4"/>
  <c r="AE469" i="4"/>
  <c r="AF469" i="4"/>
  <c r="AH469" i="4"/>
  <c r="AJ469" i="4"/>
  <c r="AL469" i="4"/>
  <c r="AI469" i="4"/>
  <c r="AK469" i="4"/>
  <c r="AO469" i="4"/>
  <c r="AN469" i="4"/>
  <c r="AM469" i="4"/>
  <c r="AQ469" i="4"/>
  <c r="AP469" i="4"/>
  <c r="AU469" i="4"/>
  <c r="AT469" i="4"/>
  <c r="AR469" i="4"/>
  <c r="AW469" i="4"/>
  <c r="AS469" i="4"/>
  <c r="AY469" i="4"/>
  <c r="AV469" i="4"/>
  <c r="AX469" i="4"/>
  <c r="AZ469" i="4"/>
  <c r="BD469" i="4"/>
  <c r="BA469" i="4"/>
  <c r="BC469" i="4"/>
  <c r="BB469" i="4"/>
  <c r="BF469" i="4"/>
  <c r="BG469" i="4"/>
  <c r="BE469" i="4"/>
  <c r="BH469" i="4"/>
  <c r="BI469" i="4"/>
  <c r="BN485" i="4"/>
  <c r="V485" i="4"/>
  <c r="U485" i="4"/>
  <c r="W485" i="4"/>
  <c r="Y485" i="4"/>
  <c r="X485" i="4"/>
  <c r="AB485" i="4"/>
  <c r="AA485" i="4"/>
  <c r="Z485" i="4"/>
  <c r="AE485" i="4"/>
  <c r="AD485" i="4"/>
  <c r="AC485" i="4"/>
  <c r="AF485" i="4"/>
  <c r="AG485" i="4"/>
  <c r="AH485" i="4"/>
  <c r="AI485" i="4"/>
  <c r="AM485" i="4"/>
  <c r="AK485" i="4"/>
  <c r="AJ485" i="4"/>
  <c r="AN485" i="4"/>
  <c r="AL485" i="4"/>
  <c r="AP485" i="4"/>
  <c r="AO485" i="4"/>
  <c r="AQ485" i="4"/>
  <c r="AS485" i="4"/>
  <c r="AR485" i="4"/>
  <c r="AT485" i="4"/>
  <c r="AU485" i="4"/>
  <c r="AV485" i="4"/>
  <c r="AX485" i="4"/>
  <c r="AW485" i="4"/>
  <c r="AY485" i="4"/>
  <c r="BA485" i="4"/>
  <c r="AZ485" i="4"/>
  <c r="BB485" i="4"/>
  <c r="BD485" i="4"/>
  <c r="BC485" i="4"/>
  <c r="BG485" i="4"/>
  <c r="BE485" i="4"/>
  <c r="BI485" i="4"/>
  <c r="BF485" i="4"/>
  <c r="BK485" i="4"/>
  <c r="BN508" i="4"/>
  <c r="V508" i="4"/>
  <c r="W508" i="4"/>
  <c r="U508" i="4"/>
  <c r="Z508" i="4"/>
  <c r="Y508" i="4"/>
  <c r="X508" i="4"/>
  <c r="AA508" i="4"/>
  <c r="AC508" i="4"/>
  <c r="AB508" i="4"/>
  <c r="AD508" i="4"/>
  <c r="AF508" i="4"/>
  <c r="AE508" i="4"/>
  <c r="AG508" i="4"/>
  <c r="AI508" i="4"/>
  <c r="AH508" i="4"/>
  <c r="AJ508" i="4"/>
  <c r="AL508" i="4"/>
  <c r="AK508" i="4"/>
  <c r="AN508" i="4"/>
  <c r="AM508" i="4"/>
  <c r="AQ508" i="4"/>
  <c r="AO508" i="4"/>
  <c r="AR508" i="4"/>
  <c r="AP508" i="4"/>
  <c r="AS508" i="4"/>
  <c r="AT508" i="4"/>
  <c r="AW508" i="4"/>
  <c r="AU508" i="4"/>
  <c r="AV508" i="4"/>
  <c r="AX508" i="4"/>
  <c r="AY508" i="4"/>
  <c r="AZ508" i="4"/>
  <c r="BD508" i="4"/>
  <c r="BE508" i="4"/>
  <c r="BB508" i="4"/>
  <c r="BA508" i="4"/>
  <c r="BG508" i="4"/>
  <c r="BC508" i="4"/>
  <c r="BK508" i="4"/>
  <c r="BN494" i="4"/>
  <c r="AR494" i="4"/>
  <c r="AG494" i="4"/>
  <c r="AK494" i="4"/>
  <c r="AL494" i="4"/>
  <c r="V494" i="4"/>
  <c r="AP494" i="4"/>
  <c r="AS494" i="4"/>
  <c r="U494" i="4"/>
  <c r="Z494" i="4"/>
  <c r="AC494" i="4"/>
  <c r="AH494" i="4"/>
  <c r="AD494" i="4"/>
  <c r="Y494" i="4"/>
  <c r="AO494" i="4"/>
  <c r="AT494" i="4"/>
  <c r="AI494" i="4"/>
  <c r="AF494" i="4"/>
  <c r="AJ494" i="4"/>
  <c r="W494" i="4"/>
  <c r="AE494" i="4"/>
  <c r="AB494" i="4"/>
  <c r="X494" i="4"/>
  <c r="AN494" i="4"/>
  <c r="AM494" i="4"/>
  <c r="AA494" i="4"/>
  <c r="AQ494" i="4"/>
  <c r="AU494" i="4"/>
  <c r="AW494" i="4"/>
  <c r="AV494" i="4"/>
  <c r="AY494" i="4"/>
  <c r="AX494" i="4"/>
  <c r="AZ494" i="4"/>
  <c r="BA494" i="4"/>
  <c r="BB494" i="4"/>
  <c r="BC494" i="4"/>
  <c r="BD494" i="4"/>
  <c r="BF494" i="4"/>
  <c r="BE494" i="4"/>
  <c r="BI494" i="4"/>
  <c r="BH494" i="4"/>
  <c r="BK494" i="4"/>
  <c r="BN486" i="4"/>
  <c r="U486" i="4"/>
  <c r="W486" i="4"/>
  <c r="V486" i="4"/>
  <c r="Y486" i="4"/>
  <c r="X486" i="4"/>
  <c r="Z486" i="4"/>
  <c r="AA486" i="4"/>
  <c r="AD486" i="4"/>
  <c r="AB486" i="4"/>
  <c r="AE486" i="4"/>
  <c r="AC486" i="4"/>
  <c r="AG486" i="4"/>
  <c r="AF486" i="4"/>
  <c r="AI486" i="4"/>
  <c r="AJ486" i="4"/>
  <c r="AH486" i="4"/>
  <c r="AK486" i="4"/>
  <c r="AM486" i="4"/>
  <c r="AL486" i="4"/>
  <c r="AN486" i="4"/>
  <c r="AO486" i="4"/>
  <c r="AQ486" i="4"/>
  <c r="AP486" i="4"/>
  <c r="AT486" i="4"/>
  <c r="AR486" i="4"/>
  <c r="AS486" i="4"/>
  <c r="AV486" i="4"/>
  <c r="AW486" i="4"/>
  <c r="AU486" i="4"/>
  <c r="AX486" i="4"/>
  <c r="AZ486" i="4"/>
  <c r="AY486" i="4"/>
  <c r="BA486" i="4"/>
  <c r="BE486" i="4"/>
  <c r="BB486" i="4"/>
  <c r="BC486" i="4"/>
  <c r="BD486" i="4"/>
  <c r="BF486" i="4"/>
  <c r="BG486" i="4"/>
  <c r="BK486" i="4"/>
  <c r="BL486" i="4"/>
  <c r="BI486" i="4"/>
  <c r="BJ486" i="4"/>
  <c r="BN471" i="4"/>
  <c r="V471" i="4"/>
  <c r="X471" i="4"/>
  <c r="U471" i="4"/>
  <c r="Y471" i="4"/>
  <c r="W471" i="4"/>
  <c r="AA471" i="4"/>
  <c r="Z471" i="4"/>
  <c r="AC471" i="4"/>
  <c r="AB471" i="4"/>
  <c r="AD471" i="4"/>
  <c r="AF471" i="4"/>
  <c r="AE471" i="4"/>
  <c r="AG471" i="4"/>
  <c r="AI471" i="4"/>
  <c r="AH471" i="4"/>
  <c r="AK471" i="4"/>
  <c r="AJ471" i="4"/>
  <c r="AM471" i="4"/>
  <c r="AL471" i="4"/>
  <c r="AN471" i="4"/>
  <c r="AO471" i="4"/>
  <c r="AP471" i="4"/>
  <c r="AQ471" i="4"/>
  <c r="AS471" i="4"/>
  <c r="AR471" i="4"/>
  <c r="AV471" i="4"/>
  <c r="AT471" i="4"/>
  <c r="AU471" i="4"/>
  <c r="AW471" i="4"/>
  <c r="AY471" i="4"/>
  <c r="AX471" i="4"/>
  <c r="BA471" i="4"/>
  <c r="AZ471" i="4"/>
  <c r="BE471" i="4"/>
  <c r="BC471" i="4"/>
  <c r="BB471" i="4"/>
  <c r="BF471" i="4"/>
  <c r="BD471" i="4"/>
  <c r="BK471" i="4"/>
  <c r="BI471" i="4"/>
  <c r="BH471" i="4"/>
  <c r="BN480" i="4"/>
  <c r="V480" i="4"/>
  <c r="U480" i="4"/>
  <c r="W480" i="4"/>
  <c r="X480" i="4"/>
  <c r="Y480" i="4"/>
  <c r="Z480" i="4"/>
  <c r="AA480" i="4"/>
  <c r="AE480" i="4"/>
  <c r="AD480" i="4"/>
  <c r="AB480" i="4"/>
  <c r="AC480" i="4"/>
  <c r="AH480" i="4"/>
  <c r="AF480" i="4"/>
  <c r="AG480" i="4"/>
  <c r="AK480" i="4"/>
  <c r="AI480" i="4"/>
  <c r="AJ480" i="4"/>
  <c r="AM480" i="4"/>
  <c r="AL480" i="4"/>
  <c r="AN480" i="4"/>
  <c r="AP480" i="4"/>
  <c r="AQ480" i="4"/>
  <c r="AO480" i="4"/>
  <c r="AS480" i="4"/>
  <c r="AR480" i="4"/>
  <c r="AU480" i="4"/>
  <c r="AT480" i="4"/>
  <c r="AV480" i="4"/>
  <c r="AW480" i="4"/>
  <c r="AX480" i="4"/>
  <c r="AZ480" i="4"/>
  <c r="AY480" i="4"/>
  <c r="BB480" i="4"/>
  <c r="BE480" i="4"/>
  <c r="BC480" i="4"/>
  <c r="BA480" i="4"/>
  <c r="BG480" i="4"/>
  <c r="BD480" i="4"/>
  <c r="BI480" i="4"/>
  <c r="BL480" i="4"/>
  <c r="BJ480" i="4"/>
  <c r="BN472" i="4"/>
  <c r="V472" i="4"/>
  <c r="W472" i="4"/>
  <c r="U472" i="4"/>
  <c r="Y472" i="4"/>
  <c r="AA472" i="4"/>
  <c r="X472" i="4"/>
  <c r="Z472" i="4"/>
  <c r="AC472" i="4"/>
  <c r="AB472" i="4"/>
  <c r="AE472" i="4"/>
  <c r="AD472" i="4"/>
  <c r="AG472" i="4"/>
  <c r="AF472" i="4"/>
  <c r="AJ472" i="4"/>
  <c r="AH472" i="4"/>
  <c r="AK472" i="4"/>
  <c r="AM472" i="4"/>
  <c r="AI472" i="4"/>
  <c r="AL472" i="4"/>
  <c r="AN472" i="4"/>
  <c r="AO472" i="4"/>
  <c r="AP472" i="4"/>
  <c r="AS472" i="4"/>
  <c r="AQ472" i="4"/>
  <c r="AR472" i="4"/>
  <c r="AU472" i="4"/>
  <c r="AT472" i="4"/>
  <c r="AV472" i="4"/>
  <c r="AW472" i="4"/>
  <c r="BB472" i="4"/>
  <c r="AY472" i="4"/>
  <c r="AX472" i="4"/>
  <c r="AZ472" i="4"/>
  <c r="BA472" i="4"/>
  <c r="BD472" i="4"/>
  <c r="BE472" i="4"/>
  <c r="BC472" i="4"/>
  <c r="BK472" i="4"/>
  <c r="BJ472" i="4"/>
  <c r="BN468" i="4"/>
  <c r="V468" i="4"/>
  <c r="U468" i="4"/>
  <c r="W468" i="4"/>
  <c r="X468" i="4"/>
  <c r="Y468" i="4"/>
  <c r="Z468" i="4"/>
  <c r="AC468" i="4"/>
  <c r="AD468" i="4"/>
  <c r="AB468" i="4"/>
  <c r="AA468" i="4"/>
  <c r="AE468" i="4"/>
  <c r="AF468" i="4"/>
  <c r="AG468" i="4"/>
  <c r="AH468" i="4"/>
  <c r="AI468" i="4"/>
  <c r="AJ468" i="4"/>
  <c r="AL468" i="4"/>
  <c r="AM468" i="4"/>
  <c r="AN468" i="4"/>
  <c r="AO468" i="4"/>
  <c r="AK468" i="4"/>
  <c r="AR468" i="4"/>
  <c r="AP468" i="4"/>
  <c r="AQ468" i="4"/>
  <c r="AT468" i="4"/>
  <c r="AS468" i="4"/>
  <c r="AV468" i="4"/>
  <c r="AU468" i="4"/>
  <c r="AX468" i="4"/>
  <c r="AW468" i="4"/>
  <c r="AZ468" i="4"/>
  <c r="AY468" i="4"/>
  <c r="BB468" i="4"/>
  <c r="BA468" i="4"/>
  <c r="BC468" i="4"/>
  <c r="BE468" i="4"/>
  <c r="BD468" i="4"/>
  <c r="BG468" i="4"/>
  <c r="BL468" i="4"/>
  <c r="BF468" i="4"/>
  <c r="BK468" i="4"/>
  <c r="BN460" i="4"/>
  <c r="U460" i="4"/>
  <c r="V460" i="4"/>
  <c r="W460" i="4"/>
  <c r="Y460" i="4"/>
  <c r="X460" i="4"/>
  <c r="Z460" i="4"/>
  <c r="AA460" i="4"/>
  <c r="AE460" i="4"/>
  <c r="AD460" i="4"/>
  <c r="AB460" i="4"/>
  <c r="AC460" i="4"/>
  <c r="AF460" i="4"/>
  <c r="AG460" i="4"/>
  <c r="AH460" i="4"/>
  <c r="AJ460" i="4"/>
  <c r="AI460" i="4"/>
  <c r="AK460" i="4"/>
  <c r="AL460" i="4"/>
  <c r="AO460" i="4"/>
  <c r="AN460" i="4"/>
  <c r="AP460" i="4"/>
  <c r="AM460" i="4"/>
  <c r="AS460" i="4"/>
  <c r="AR460" i="4"/>
  <c r="AQ460" i="4"/>
  <c r="AT460" i="4"/>
  <c r="AU460" i="4"/>
  <c r="AW460" i="4"/>
  <c r="AV460" i="4"/>
  <c r="AX460" i="4"/>
  <c r="AZ460" i="4"/>
  <c r="AY460" i="4"/>
  <c r="BA460" i="4"/>
  <c r="BB460" i="4"/>
  <c r="BD460" i="4"/>
  <c r="BG460" i="4"/>
  <c r="BC460" i="4"/>
  <c r="BE460" i="4"/>
  <c r="BK460" i="4"/>
  <c r="BN457" i="4"/>
  <c r="W457" i="4"/>
  <c r="U457" i="4"/>
  <c r="V457" i="4"/>
  <c r="Y457" i="4"/>
  <c r="X457" i="4"/>
  <c r="Z457" i="4"/>
  <c r="AA457" i="4"/>
  <c r="AB457" i="4"/>
  <c r="AD457" i="4"/>
  <c r="AG457" i="4"/>
  <c r="AC457" i="4"/>
  <c r="AE457" i="4"/>
  <c r="AF457" i="4"/>
  <c r="AI457" i="4"/>
  <c r="AK457" i="4"/>
  <c r="AJ457" i="4"/>
  <c r="AH457" i="4"/>
  <c r="AL457" i="4"/>
  <c r="AM457" i="4"/>
  <c r="AQ457" i="4"/>
  <c r="AN457" i="4"/>
  <c r="AO457" i="4"/>
  <c r="AP457" i="4"/>
  <c r="AR457" i="4"/>
  <c r="AW457" i="4"/>
  <c r="AS457" i="4"/>
  <c r="AU457" i="4"/>
  <c r="AT457" i="4"/>
  <c r="AV457" i="4"/>
  <c r="AY457" i="4"/>
  <c r="AX457" i="4"/>
  <c r="AZ457" i="4"/>
  <c r="BA457" i="4"/>
  <c r="BC457" i="4"/>
  <c r="BB457" i="4"/>
  <c r="BI457" i="4"/>
  <c r="BG457" i="4"/>
  <c r="BE457" i="4"/>
  <c r="BD457" i="4"/>
  <c r="BL457" i="4"/>
  <c r="BF457" i="4"/>
  <c r="BN450" i="4"/>
  <c r="Y450" i="4"/>
  <c r="AC450" i="4"/>
  <c r="AR450" i="4"/>
  <c r="AO450" i="4"/>
  <c r="AG450" i="4"/>
  <c r="X450" i="4"/>
  <c r="AJ450" i="4"/>
  <c r="AN450" i="4"/>
  <c r="AS450" i="4"/>
  <c r="AB450" i="4"/>
  <c r="AH450" i="4"/>
  <c r="AL450" i="4"/>
  <c r="AP450" i="4"/>
  <c r="AF450" i="4"/>
  <c r="AE450" i="4"/>
  <c r="AI450" i="4"/>
  <c r="Z450" i="4"/>
  <c r="AD450" i="4"/>
  <c r="AK450" i="4"/>
  <c r="AT450" i="4"/>
  <c r="AM450" i="4"/>
  <c r="W450" i="4"/>
  <c r="U450" i="4"/>
  <c r="V450" i="4"/>
  <c r="AQ450" i="4"/>
  <c r="AA450" i="4"/>
  <c r="AW450" i="4"/>
  <c r="AU450" i="4"/>
  <c r="AV450" i="4"/>
  <c r="AX450" i="4"/>
  <c r="AY450" i="4"/>
  <c r="AZ450" i="4"/>
  <c r="BC450" i="4"/>
  <c r="BA450" i="4"/>
  <c r="BD450" i="4"/>
  <c r="BB450" i="4"/>
  <c r="BE450" i="4"/>
  <c r="BF450" i="4"/>
  <c r="BK450" i="4"/>
  <c r="BL450" i="4"/>
  <c r="BI450" i="4"/>
  <c r="BN448" i="4"/>
  <c r="AR448" i="4"/>
  <c r="AD448" i="4"/>
  <c r="AC448" i="4"/>
  <c r="Y448" i="4"/>
  <c r="V448" i="4"/>
  <c r="AH448" i="4"/>
  <c r="AQ448" i="4"/>
  <c r="AO448" i="4"/>
  <c r="U448" i="4"/>
  <c r="AL448" i="4"/>
  <c r="AK448" i="4"/>
  <c r="AJ448" i="4"/>
  <c r="X448" i="4"/>
  <c r="AB448" i="4"/>
  <c r="AF448" i="4"/>
  <c r="AA448" i="4"/>
  <c r="AG448" i="4"/>
  <c r="W448" i="4"/>
  <c r="AP448" i="4"/>
  <c r="AS448" i="4"/>
  <c r="AN448" i="4"/>
  <c r="Z448" i="4"/>
  <c r="AT448" i="4"/>
  <c r="AE448" i="4"/>
  <c r="AI448" i="4"/>
  <c r="AM448" i="4"/>
  <c r="AU448" i="4"/>
  <c r="AV448" i="4"/>
  <c r="AZ448" i="4"/>
  <c r="AW448" i="4"/>
  <c r="AY448" i="4"/>
  <c r="BB448" i="4"/>
  <c r="AX448" i="4"/>
  <c r="BA448" i="4"/>
  <c r="BE448" i="4"/>
  <c r="BG448" i="4"/>
  <c r="BC448" i="4"/>
  <c r="BD448" i="4"/>
  <c r="BH448" i="4"/>
  <c r="BJ448" i="4"/>
  <c r="BF448" i="4"/>
  <c r="BH2" i="29"/>
  <c r="BG4" i="29"/>
  <c r="BG6" i="29"/>
  <c r="BG8" i="29"/>
  <c r="BG7" i="29"/>
  <c r="BG9" i="29"/>
  <c r="BG5" i="29"/>
  <c r="BG11" i="29"/>
  <c r="BG13" i="29"/>
  <c r="BG10" i="29"/>
  <c r="BG12" i="29"/>
  <c r="BG14" i="29"/>
  <c r="BG16" i="29"/>
  <c r="BG18" i="29"/>
  <c r="BG15" i="29"/>
  <c r="BG17" i="29"/>
  <c r="BG20" i="29"/>
  <c r="BG22" i="29"/>
  <c r="BG24" i="29"/>
  <c r="BG26" i="29"/>
  <c r="BG28" i="29"/>
  <c r="BG23" i="29"/>
  <c r="BG27" i="29"/>
  <c r="BG30" i="29"/>
  <c r="BG32" i="29"/>
  <c r="BG34" i="29"/>
  <c r="BG36" i="29"/>
  <c r="BG38" i="29"/>
  <c r="BG40" i="29"/>
  <c r="BG42" i="29"/>
  <c r="BG44" i="29"/>
  <c r="BG19" i="29"/>
  <c r="BG21" i="29"/>
  <c r="BG29" i="29"/>
  <c r="BG33" i="29"/>
  <c r="BG25" i="29"/>
  <c r="BG31" i="29"/>
  <c r="BG35" i="29"/>
  <c r="BG39" i="29"/>
  <c r="BG43" i="29"/>
  <c r="BG46" i="29"/>
  <c r="BG48" i="29"/>
  <c r="BG50" i="29"/>
  <c r="BG52" i="29"/>
  <c r="BG54" i="29"/>
  <c r="BG56" i="29"/>
  <c r="BG58" i="29"/>
  <c r="BG66" i="29"/>
  <c r="BG68" i="29"/>
  <c r="BG70" i="29"/>
  <c r="BG72" i="29"/>
  <c r="BG74" i="29"/>
  <c r="BG76" i="29"/>
  <c r="BG78" i="29"/>
  <c r="BG80" i="29"/>
  <c r="BG37" i="29"/>
  <c r="BG45" i="29"/>
  <c r="BG49" i="29"/>
  <c r="BG53" i="29"/>
  <c r="BG57" i="29"/>
  <c r="BG41" i="29"/>
  <c r="BG47" i="29"/>
  <c r="BG59" i="29"/>
  <c r="BG69" i="29"/>
  <c r="BG73" i="29"/>
  <c r="BG77" i="29"/>
  <c r="BG81" i="29"/>
  <c r="BG51" i="29"/>
  <c r="BG55" i="29"/>
  <c r="BG67" i="29"/>
  <c r="BG71" i="29"/>
  <c r="BG75" i="29"/>
  <c r="BG79" i="29"/>
  <c r="BG82" i="29"/>
  <c r="BG84" i="29"/>
  <c r="BG86" i="29"/>
  <c r="BG88" i="29"/>
  <c r="BG90" i="29"/>
  <c r="BG92" i="29"/>
  <c r="BG94" i="29"/>
  <c r="BG96" i="29"/>
  <c r="BG98" i="29"/>
  <c r="BG100" i="29"/>
  <c r="BG83" i="29"/>
  <c r="BG85" i="29"/>
  <c r="BG87" i="29"/>
  <c r="BG89" i="29"/>
  <c r="BG91" i="29"/>
  <c r="BG93" i="29"/>
  <c r="BG95" i="29"/>
  <c r="BG97" i="29"/>
  <c r="BG99" i="29"/>
  <c r="BG101" i="29"/>
  <c r="BG104" i="29"/>
  <c r="BG106" i="29"/>
  <c r="BG102" i="29"/>
  <c r="BG103" i="29"/>
  <c r="BG105" i="29"/>
  <c r="BG107" i="29"/>
  <c r="BG3" i="29"/>
  <c r="BG62" i="29"/>
  <c r="BG64" i="29"/>
  <c r="BG60" i="29"/>
  <c r="BG65" i="29"/>
  <c r="BG61" i="29"/>
  <c r="BG63" i="29"/>
  <c r="BJ452" i="4"/>
  <c r="BM461" i="4"/>
  <c r="BK477" i="4"/>
  <c r="BM462" i="4"/>
  <c r="BM472" i="4"/>
  <c r="BM493" i="4"/>
  <c r="BH508" i="4"/>
  <c r="BM498" i="4"/>
  <c r="BL454" i="4"/>
  <c r="BJ503" i="4"/>
  <c r="BH444" i="4"/>
  <c r="BK454" i="4"/>
  <c r="BK457" i="4"/>
  <c r="BF463" i="4"/>
  <c r="BM460" i="4"/>
  <c r="BH479" i="4"/>
  <c r="BM476" i="4"/>
  <c r="BK495" i="4"/>
  <c r="BM509" i="4"/>
  <c r="BM486" i="4"/>
  <c r="BG488" i="4"/>
  <c r="BM512" i="4"/>
  <c r="BH443" i="4"/>
  <c r="BK505" i="4"/>
  <c r="BH501" i="4"/>
  <c r="BJ507" i="4"/>
  <c r="BL503" i="4"/>
  <c r="BI467" i="4"/>
  <c r="BL513" i="4"/>
  <c r="BN502" i="4"/>
  <c r="X502" i="4"/>
  <c r="Z502" i="4"/>
  <c r="Y502" i="4"/>
  <c r="W502" i="4"/>
  <c r="V502" i="4"/>
  <c r="U502" i="4"/>
  <c r="AC502" i="4"/>
  <c r="AA502" i="4"/>
  <c r="AE502" i="4"/>
  <c r="AB502" i="4"/>
  <c r="AD502" i="4"/>
  <c r="AF502" i="4"/>
  <c r="AG502" i="4"/>
  <c r="AH502" i="4"/>
  <c r="AJ502" i="4"/>
  <c r="AI502" i="4"/>
  <c r="AL502" i="4"/>
  <c r="AK502" i="4"/>
  <c r="AN502" i="4"/>
  <c r="AM502" i="4"/>
  <c r="AP502" i="4"/>
  <c r="AO502" i="4"/>
  <c r="AS502" i="4"/>
  <c r="AQ502" i="4"/>
  <c r="AR502" i="4"/>
  <c r="AT502" i="4"/>
  <c r="AU502" i="4"/>
  <c r="AV502" i="4"/>
  <c r="AW502" i="4"/>
  <c r="AY502" i="4"/>
  <c r="AZ502" i="4"/>
  <c r="AX502" i="4"/>
  <c r="BC502" i="4"/>
  <c r="BA502" i="4"/>
  <c r="BB502" i="4"/>
  <c r="BD502" i="4"/>
  <c r="BG502" i="4"/>
  <c r="BE502" i="4"/>
  <c r="BF502" i="4"/>
  <c r="BJ502" i="4"/>
  <c r="BK502" i="4"/>
  <c r="BN459" i="4"/>
  <c r="V459" i="4"/>
  <c r="W459" i="4"/>
  <c r="U459" i="4"/>
  <c r="X459" i="4"/>
  <c r="Z459" i="4"/>
  <c r="Y459" i="4"/>
  <c r="AB459" i="4"/>
  <c r="AA459" i="4"/>
  <c r="AE459" i="4"/>
  <c r="AC459" i="4"/>
  <c r="AG459" i="4"/>
  <c r="AH459" i="4"/>
  <c r="AD459" i="4"/>
  <c r="AJ459" i="4"/>
  <c r="AF459" i="4"/>
  <c r="AL459" i="4"/>
  <c r="AI459" i="4"/>
  <c r="AK459" i="4"/>
  <c r="AM459" i="4"/>
  <c r="AN459" i="4"/>
  <c r="AO459" i="4"/>
  <c r="AS459" i="4"/>
  <c r="AP459" i="4"/>
  <c r="AQ459" i="4"/>
  <c r="AR459" i="4"/>
  <c r="AU459" i="4"/>
  <c r="AT459" i="4"/>
  <c r="AV459" i="4"/>
  <c r="AX459" i="4"/>
  <c r="AW459" i="4"/>
  <c r="AY459" i="4"/>
  <c r="AZ459" i="4"/>
  <c r="BA459" i="4"/>
  <c r="BD459" i="4"/>
  <c r="BB459" i="4"/>
  <c r="BC459" i="4"/>
  <c r="BH459" i="4"/>
  <c r="BF459" i="4"/>
  <c r="BE459" i="4"/>
  <c r="BG459" i="4"/>
  <c r="BN487" i="4"/>
  <c r="V487" i="4"/>
  <c r="W487" i="4"/>
  <c r="U487" i="4"/>
  <c r="X487" i="4"/>
  <c r="AA487" i="4"/>
  <c r="Y487" i="4"/>
  <c r="Z487" i="4"/>
  <c r="AB487" i="4"/>
  <c r="AC487" i="4"/>
  <c r="AD487" i="4"/>
  <c r="AE487" i="4"/>
  <c r="AH487" i="4"/>
  <c r="AG487" i="4"/>
  <c r="AF487" i="4"/>
  <c r="AJ487" i="4"/>
  <c r="AI487" i="4"/>
  <c r="AK487" i="4"/>
  <c r="AL487" i="4"/>
  <c r="AN487" i="4"/>
  <c r="AM487" i="4"/>
  <c r="AP487" i="4"/>
  <c r="AS487" i="4"/>
  <c r="AQ487" i="4"/>
  <c r="AO487" i="4"/>
  <c r="AR487" i="4"/>
  <c r="AT487" i="4"/>
  <c r="AU487" i="4"/>
  <c r="AV487" i="4"/>
  <c r="AW487" i="4"/>
  <c r="AY487" i="4"/>
  <c r="AX487" i="4"/>
  <c r="BA487" i="4"/>
  <c r="AZ487" i="4"/>
  <c r="BB487" i="4"/>
  <c r="BC487" i="4"/>
  <c r="BD487" i="4"/>
  <c r="BE487" i="4"/>
  <c r="BF487" i="4"/>
  <c r="BG487" i="4"/>
  <c r="BL487" i="4"/>
  <c r="BN497" i="4"/>
  <c r="U497" i="4"/>
  <c r="V497" i="4"/>
  <c r="W497" i="4"/>
  <c r="X497" i="4"/>
  <c r="Y497" i="4"/>
  <c r="Z497" i="4"/>
  <c r="AC497" i="4"/>
  <c r="AA497" i="4"/>
  <c r="AB497" i="4"/>
  <c r="AE497" i="4"/>
  <c r="AD497" i="4"/>
  <c r="AJ497" i="4"/>
  <c r="AF497" i="4"/>
  <c r="AG497" i="4"/>
  <c r="AH497" i="4"/>
  <c r="AI497" i="4"/>
  <c r="AL497" i="4"/>
  <c r="AK497" i="4"/>
  <c r="AM497" i="4"/>
  <c r="AN497" i="4"/>
  <c r="AQ497" i="4"/>
  <c r="AP497" i="4"/>
  <c r="AO497" i="4"/>
  <c r="AR497" i="4"/>
  <c r="AS497" i="4"/>
  <c r="AT497" i="4"/>
  <c r="AV497" i="4"/>
  <c r="AU497" i="4"/>
  <c r="AY497" i="4"/>
  <c r="AW497" i="4"/>
  <c r="BB497" i="4"/>
  <c r="AZ497" i="4"/>
  <c r="AX497" i="4"/>
  <c r="BA497" i="4"/>
  <c r="BE497" i="4"/>
  <c r="BC497" i="4"/>
  <c r="BD497" i="4"/>
  <c r="BG497" i="4"/>
  <c r="BJ497" i="4"/>
  <c r="BL497" i="4"/>
  <c r="BF497" i="4"/>
  <c r="BI497" i="4"/>
  <c r="BN477" i="4"/>
  <c r="W477" i="4"/>
  <c r="U477" i="4"/>
  <c r="V477" i="4"/>
  <c r="X477" i="4"/>
  <c r="AA477" i="4"/>
  <c r="Y477" i="4"/>
  <c r="Z477" i="4"/>
  <c r="AD477" i="4"/>
  <c r="AB477" i="4"/>
  <c r="AC477" i="4"/>
  <c r="AE477" i="4"/>
  <c r="AH477" i="4"/>
  <c r="AF477" i="4"/>
  <c r="AG477" i="4"/>
  <c r="AI477" i="4"/>
  <c r="AJ477" i="4"/>
  <c r="AN477" i="4"/>
  <c r="AL477" i="4"/>
  <c r="AK477" i="4"/>
  <c r="AM477" i="4"/>
  <c r="AQ477" i="4"/>
  <c r="AO477" i="4"/>
  <c r="AP477" i="4"/>
  <c r="AT477" i="4"/>
  <c r="AR477" i="4"/>
  <c r="AS477" i="4"/>
  <c r="AV477" i="4"/>
  <c r="AW477" i="4"/>
  <c r="AU477" i="4"/>
  <c r="AZ477" i="4"/>
  <c r="AY477" i="4"/>
  <c r="AX477" i="4"/>
  <c r="BB477" i="4"/>
  <c r="BA477" i="4"/>
  <c r="BD477" i="4"/>
  <c r="BE477" i="4"/>
  <c r="BC477" i="4"/>
  <c r="BI477" i="4"/>
  <c r="BF477" i="4"/>
  <c r="BN514" i="4"/>
  <c r="U514" i="4"/>
  <c r="W514" i="4"/>
  <c r="V514" i="4"/>
  <c r="X514" i="4"/>
  <c r="Y514" i="4"/>
  <c r="Z514" i="4"/>
  <c r="AA514" i="4"/>
  <c r="AC514" i="4"/>
  <c r="AE514" i="4"/>
  <c r="AB514" i="4"/>
  <c r="AG514" i="4"/>
  <c r="AD514" i="4"/>
  <c r="AH514" i="4"/>
  <c r="AF514" i="4"/>
  <c r="AJ514" i="4"/>
  <c r="AL514" i="4"/>
  <c r="AN514" i="4"/>
  <c r="AI514" i="4"/>
  <c r="AK514" i="4"/>
  <c r="AM514" i="4"/>
  <c r="AP514" i="4"/>
  <c r="AO514" i="4"/>
  <c r="AQ514" i="4"/>
  <c r="AU514" i="4"/>
  <c r="AR514" i="4"/>
  <c r="AT514" i="4"/>
  <c r="AS514" i="4"/>
  <c r="AV514" i="4"/>
  <c r="AW514" i="4"/>
  <c r="AY514" i="4"/>
  <c r="AX514" i="4"/>
  <c r="AZ514" i="4"/>
  <c r="BB514" i="4"/>
  <c r="BD514" i="4"/>
  <c r="BA514" i="4"/>
  <c r="BC514" i="4"/>
  <c r="BF514" i="4"/>
  <c r="BE514" i="4"/>
  <c r="BI514" i="4"/>
  <c r="BG514" i="4"/>
  <c r="BL514" i="4"/>
  <c r="BH514" i="4"/>
  <c r="BN506" i="4"/>
  <c r="W506" i="4"/>
  <c r="U506" i="4"/>
  <c r="V506" i="4"/>
  <c r="Y506" i="4"/>
  <c r="Z506" i="4"/>
  <c r="X506" i="4"/>
  <c r="AB506" i="4"/>
  <c r="AE506" i="4"/>
  <c r="AA506" i="4"/>
  <c r="AC506" i="4"/>
  <c r="AD506" i="4"/>
  <c r="AF506" i="4"/>
  <c r="AJ506" i="4"/>
  <c r="AH506" i="4"/>
  <c r="AL506" i="4"/>
  <c r="AG506" i="4"/>
  <c r="AI506" i="4"/>
  <c r="AN506" i="4"/>
  <c r="AM506" i="4"/>
  <c r="AP506" i="4"/>
  <c r="AK506" i="4"/>
  <c r="AO506" i="4"/>
  <c r="AQ506" i="4"/>
  <c r="AR506" i="4"/>
  <c r="AS506" i="4"/>
  <c r="AV506" i="4"/>
  <c r="AT506" i="4"/>
  <c r="AU506" i="4"/>
  <c r="AW506" i="4"/>
  <c r="AY506" i="4"/>
  <c r="AX506" i="4"/>
  <c r="AZ506" i="4"/>
  <c r="BB506" i="4"/>
  <c r="BA506" i="4"/>
  <c r="BD506" i="4"/>
  <c r="BC506" i="4"/>
  <c r="BE506" i="4"/>
  <c r="BH506" i="4"/>
  <c r="BF506" i="4"/>
  <c r="BG506" i="4"/>
  <c r="BI506" i="4"/>
  <c r="BJ506" i="4"/>
  <c r="BL506" i="4"/>
  <c r="BN492" i="4"/>
  <c r="U492" i="4"/>
  <c r="W492" i="4"/>
  <c r="V492" i="4"/>
  <c r="X492" i="4"/>
  <c r="Z492" i="4"/>
  <c r="AA492" i="4"/>
  <c r="Y492" i="4"/>
  <c r="AB492" i="4"/>
  <c r="AC492" i="4"/>
  <c r="AE492" i="4"/>
  <c r="AF492" i="4"/>
  <c r="AD492" i="4"/>
  <c r="AJ492" i="4"/>
  <c r="AG492" i="4"/>
  <c r="AH492" i="4"/>
  <c r="AN492" i="4"/>
  <c r="AI492" i="4"/>
  <c r="AL492" i="4"/>
  <c r="AK492" i="4"/>
  <c r="AM492" i="4"/>
  <c r="AO492" i="4"/>
  <c r="AP492" i="4"/>
  <c r="AQ492" i="4"/>
  <c r="AS492" i="4"/>
  <c r="AT492" i="4"/>
  <c r="AR492" i="4"/>
  <c r="AV492" i="4"/>
  <c r="AU492" i="4"/>
  <c r="AW492" i="4"/>
  <c r="AZ492" i="4"/>
  <c r="AY492" i="4"/>
  <c r="AX492" i="4"/>
  <c r="BD492" i="4"/>
  <c r="BB492" i="4"/>
  <c r="BA492" i="4"/>
  <c r="BF492" i="4"/>
  <c r="BC492" i="4"/>
  <c r="BE492" i="4"/>
  <c r="BG492" i="4"/>
  <c r="BH492" i="4"/>
  <c r="BN483" i="4"/>
  <c r="U483" i="4"/>
  <c r="V483" i="4"/>
  <c r="X483" i="4"/>
  <c r="W483" i="4"/>
  <c r="Z483" i="4"/>
  <c r="Y483" i="4"/>
  <c r="AA483" i="4"/>
  <c r="AC483" i="4"/>
  <c r="AE483" i="4"/>
  <c r="AB483" i="4"/>
  <c r="AD483" i="4"/>
  <c r="AJ483" i="4"/>
  <c r="AF483" i="4"/>
  <c r="AG483" i="4"/>
  <c r="AH483" i="4"/>
  <c r="AL483" i="4"/>
  <c r="AI483" i="4"/>
  <c r="AN483" i="4"/>
  <c r="AM483" i="4"/>
  <c r="AP483" i="4"/>
  <c r="AK483" i="4"/>
  <c r="AQ483" i="4"/>
  <c r="AO483" i="4"/>
  <c r="AS483" i="4"/>
  <c r="AR483" i="4"/>
  <c r="AV483" i="4"/>
  <c r="AT483" i="4"/>
  <c r="AY483" i="4"/>
  <c r="AU483" i="4"/>
  <c r="AZ483" i="4"/>
  <c r="AW483" i="4"/>
  <c r="BB483" i="4"/>
  <c r="AX483" i="4"/>
  <c r="BD483" i="4"/>
  <c r="BA483" i="4"/>
  <c r="BF483" i="4"/>
  <c r="BC483" i="4"/>
  <c r="BG483" i="4"/>
  <c r="BE483" i="4"/>
  <c r="BL483" i="4"/>
  <c r="BI483" i="4"/>
  <c r="BN465" i="4"/>
  <c r="U465" i="4"/>
  <c r="V465" i="4"/>
  <c r="W465" i="4"/>
  <c r="Y465" i="4"/>
  <c r="X465" i="4"/>
  <c r="Z465" i="4"/>
  <c r="AA465" i="4"/>
  <c r="AE465" i="4"/>
  <c r="AC465" i="4"/>
  <c r="AB465" i="4"/>
  <c r="AD465" i="4"/>
  <c r="AF465" i="4"/>
  <c r="AG465" i="4"/>
  <c r="AJ465" i="4"/>
  <c r="AH465" i="4"/>
  <c r="AI465" i="4"/>
  <c r="AK465" i="4"/>
  <c r="AL465" i="4"/>
  <c r="AO465" i="4"/>
  <c r="AN465" i="4"/>
  <c r="AM465" i="4"/>
  <c r="AP465" i="4"/>
  <c r="AQ465" i="4"/>
  <c r="AS465" i="4"/>
  <c r="AR465" i="4"/>
  <c r="AT465" i="4"/>
  <c r="AU465" i="4"/>
  <c r="AV465" i="4"/>
  <c r="AW465" i="4"/>
  <c r="AY465" i="4"/>
  <c r="AX465" i="4"/>
  <c r="AZ465" i="4"/>
  <c r="BF465" i="4"/>
  <c r="BA465" i="4"/>
  <c r="BB465" i="4"/>
  <c r="BD465" i="4"/>
  <c r="BC465" i="4"/>
  <c r="BE465" i="4"/>
  <c r="BG465" i="4"/>
  <c r="BL465" i="4"/>
  <c r="BI465" i="4"/>
  <c r="BN478" i="4"/>
  <c r="W478" i="4"/>
  <c r="V478" i="4"/>
  <c r="U478" i="4"/>
  <c r="Y478" i="4"/>
  <c r="X478" i="4"/>
  <c r="Z478" i="4"/>
  <c r="AC478" i="4"/>
  <c r="AA478" i="4"/>
  <c r="AE478" i="4"/>
  <c r="AB478" i="4"/>
  <c r="AD478" i="4"/>
  <c r="AF478" i="4"/>
  <c r="AG478" i="4"/>
  <c r="AI478" i="4"/>
  <c r="AH478" i="4"/>
  <c r="AJ478" i="4"/>
  <c r="AK478" i="4"/>
  <c r="AL478" i="4"/>
  <c r="AO478" i="4"/>
  <c r="AN478" i="4"/>
  <c r="AM478" i="4"/>
  <c r="AQ478" i="4"/>
  <c r="AR478" i="4"/>
  <c r="AP478" i="4"/>
  <c r="AT478" i="4"/>
  <c r="AU478" i="4"/>
  <c r="AS478" i="4"/>
  <c r="AW478" i="4"/>
  <c r="AV478" i="4"/>
  <c r="AY478" i="4"/>
  <c r="AX478" i="4"/>
  <c r="AZ478" i="4"/>
  <c r="BD478" i="4"/>
  <c r="BA478" i="4"/>
  <c r="BB478" i="4"/>
  <c r="BF478" i="4"/>
  <c r="BC478" i="4"/>
  <c r="BI478" i="4"/>
  <c r="BG478" i="4"/>
  <c r="BK478" i="4"/>
  <c r="BE478" i="4"/>
  <c r="BN470" i="4"/>
  <c r="U470" i="4"/>
  <c r="W470" i="4"/>
  <c r="V470" i="4"/>
  <c r="Y470" i="4"/>
  <c r="X470" i="4"/>
  <c r="AB470" i="4"/>
  <c r="AA470" i="4"/>
  <c r="AD470" i="4"/>
  <c r="Z470" i="4"/>
  <c r="AC470" i="4"/>
  <c r="AE470" i="4"/>
  <c r="AG470" i="4"/>
  <c r="AH470" i="4"/>
  <c r="AF470" i="4"/>
  <c r="AI470" i="4"/>
  <c r="AJ470" i="4"/>
  <c r="AN470" i="4"/>
  <c r="AK470" i="4"/>
  <c r="AL470" i="4"/>
  <c r="AM470" i="4"/>
  <c r="AP470" i="4"/>
  <c r="AO470" i="4"/>
  <c r="AS470" i="4"/>
  <c r="AQ470" i="4"/>
  <c r="AU470" i="4"/>
  <c r="AR470" i="4"/>
  <c r="AT470" i="4"/>
  <c r="AW470" i="4"/>
  <c r="AV470" i="4"/>
  <c r="AX470" i="4"/>
  <c r="BA470" i="4"/>
  <c r="AY470" i="4"/>
  <c r="BB470" i="4"/>
  <c r="AZ470" i="4"/>
  <c r="BD470" i="4"/>
  <c r="BF470" i="4"/>
  <c r="BG470" i="4"/>
  <c r="BC470" i="4"/>
  <c r="BE470" i="4"/>
  <c r="BN466" i="4"/>
  <c r="V466" i="4"/>
  <c r="X466" i="4"/>
  <c r="U466" i="4"/>
  <c r="W466" i="4"/>
  <c r="Z466" i="4"/>
  <c r="AA466" i="4"/>
  <c r="Y466" i="4"/>
  <c r="AE466" i="4"/>
  <c r="AD466" i="4"/>
  <c r="AB466" i="4"/>
  <c r="AC466" i="4"/>
  <c r="AG466" i="4"/>
  <c r="AF466" i="4"/>
  <c r="AH466" i="4"/>
  <c r="AJ466" i="4"/>
  <c r="AI466" i="4"/>
  <c r="AL466" i="4"/>
  <c r="AN466" i="4"/>
  <c r="AK466" i="4"/>
  <c r="AM466" i="4"/>
  <c r="AO466" i="4"/>
  <c r="AQ466" i="4"/>
  <c r="AR466" i="4"/>
  <c r="AP466" i="4"/>
  <c r="AS466" i="4"/>
  <c r="AT466" i="4"/>
  <c r="AV466" i="4"/>
  <c r="AW466" i="4"/>
  <c r="AU466" i="4"/>
  <c r="AY466" i="4"/>
  <c r="AX466" i="4"/>
  <c r="AZ466" i="4"/>
  <c r="BB466" i="4"/>
  <c r="BF466" i="4"/>
  <c r="BA466" i="4"/>
  <c r="BC466" i="4"/>
  <c r="BD466" i="4"/>
  <c r="BI466" i="4"/>
  <c r="BE466" i="4"/>
  <c r="BK466" i="4"/>
  <c r="BN458" i="4"/>
  <c r="W458" i="4"/>
  <c r="U458" i="4"/>
  <c r="V458" i="4"/>
  <c r="Y458" i="4"/>
  <c r="X458" i="4"/>
  <c r="Z458" i="4"/>
  <c r="AA458" i="4"/>
  <c r="AC458" i="4"/>
  <c r="AE458" i="4"/>
  <c r="AB458" i="4"/>
  <c r="AH458" i="4"/>
  <c r="AD458" i="4"/>
  <c r="AG458" i="4"/>
  <c r="AI458" i="4"/>
  <c r="AF458" i="4"/>
  <c r="AJ458" i="4"/>
  <c r="AK458" i="4"/>
  <c r="AL458" i="4"/>
  <c r="AM458" i="4"/>
  <c r="AN458" i="4"/>
  <c r="AQ458" i="4"/>
  <c r="AO458" i="4"/>
  <c r="AP458" i="4"/>
  <c r="AR458" i="4"/>
  <c r="AS458" i="4"/>
  <c r="AT458" i="4"/>
  <c r="AU458" i="4"/>
  <c r="AV458" i="4"/>
  <c r="AW458" i="4"/>
  <c r="AY458" i="4"/>
  <c r="AX458" i="4"/>
  <c r="BA458" i="4"/>
  <c r="BB458" i="4"/>
  <c r="AZ458" i="4"/>
  <c r="BD458" i="4"/>
  <c r="BE458" i="4"/>
  <c r="BC458" i="4"/>
  <c r="BG458" i="4"/>
  <c r="BN455" i="4"/>
  <c r="V455" i="4"/>
  <c r="W455" i="4"/>
  <c r="U455" i="4"/>
  <c r="X455" i="4"/>
  <c r="Z455" i="4"/>
  <c r="Y455" i="4"/>
  <c r="AB455" i="4"/>
  <c r="AA455" i="4"/>
  <c r="AC455" i="4"/>
  <c r="AD455" i="4"/>
  <c r="AE455" i="4"/>
  <c r="AG455" i="4"/>
  <c r="AF455" i="4"/>
  <c r="AI455" i="4"/>
  <c r="AH455" i="4"/>
  <c r="AJ455" i="4"/>
  <c r="AN455" i="4"/>
  <c r="AL455" i="4"/>
  <c r="AM455" i="4"/>
  <c r="AK455" i="4"/>
  <c r="AP455" i="4"/>
  <c r="AO455" i="4"/>
  <c r="AQ455" i="4"/>
  <c r="AR455" i="4"/>
  <c r="AS455" i="4"/>
  <c r="AT455" i="4"/>
  <c r="AV455" i="4"/>
  <c r="AW455" i="4"/>
  <c r="AU455" i="4"/>
  <c r="AY455" i="4"/>
  <c r="AX455" i="4"/>
  <c r="AZ455" i="4"/>
  <c r="BD455" i="4"/>
  <c r="BB455" i="4"/>
  <c r="BA455" i="4"/>
  <c r="BG455" i="4"/>
  <c r="BC455" i="4"/>
  <c r="BE455" i="4"/>
  <c r="BF455" i="4"/>
  <c r="BH455" i="4"/>
  <c r="BL455" i="4"/>
  <c r="BI455" i="4"/>
  <c r="BN449" i="4"/>
  <c r="AC449" i="4"/>
  <c r="AR449" i="4"/>
  <c r="AL449" i="4"/>
  <c r="Z449" i="4"/>
  <c r="AP449" i="4"/>
  <c r="U449" i="4"/>
  <c r="AK449" i="4"/>
  <c r="AH449" i="4"/>
  <c r="AG449" i="4"/>
  <c r="V449" i="4"/>
  <c r="AJ449" i="4"/>
  <c r="AE449" i="4"/>
  <c r="AN449" i="4"/>
  <c r="AS449" i="4"/>
  <c r="AO449" i="4"/>
  <c r="AI449" i="4"/>
  <c r="W449" i="4"/>
  <c r="AT449" i="4"/>
  <c r="AD449" i="4"/>
  <c r="AM449" i="4"/>
  <c r="AA449" i="4"/>
  <c r="AQ449" i="4"/>
  <c r="AB449" i="4"/>
  <c r="AF449" i="4"/>
  <c r="X449" i="4"/>
  <c r="Y449" i="4"/>
  <c r="AX449" i="4"/>
  <c r="AV449" i="4"/>
  <c r="AU449" i="4"/>
  <c r="AW449" i="4"/>
  <c r="AY449" i="4"/>
  <c r="AZ449" i="4"/>
  <c r="BC449" i="4"/>
  <c r="BB449" i="4"/>
  <c r="BA449" i="4"/>
  <c r="BG449" i="4"/>
  <c r="BE449" i="4"/>
  <c r="BD449" i="4"/>
  <c r="BJ449" i="4"/>
  <c r="BN445" i="4"/>
  <c r="AM445" i="4"/>
  <c r="AN445" i="4"/>
  <c r="AS445" i="4"/>
  <c r="AF445" i="4"/>
  <c r="W445" i="4"/>
  <c r="AR445" i="4"/>
  <c r="X445" i="4"/>
  <c r="AJ445" i="4"/>
  <c r="AQ445" i="4"/>
  <c r="AA445" i="4"/>
  <c r="AE445" i="4"/>
  <c r="AO445" i="4"/>
  <c r="AG445" i="4"/>
  <c r="AB445" i="4"/>
  <c r="AK445" i="4"/>
  <c r="AH445" i="4"/>
  <c r="AP445" i="4"/>
  <c r="Z445" i="4"/>
  <c r="U445" i="4"/>
  <c r="AC445" i="4"/>
  <c r="AL445" i="4"/>
  <c r="Y445" i="4"/>
  <c r="AD445" i="4"/>
  <c r="AI445" i="4"/>
  <c r="AT445" i="4"/>
  <c r="V445" i="4"/>
  <c r="AV445" i="4"/>
  <c r="AW445" i="4"/>
  <c r="AY445" i="4"/>
  <c r="AU445" i="4"/>
  <c r="AX445" i="4"/>
  <c r="AZ445" i="4"/>
  <c r="BC445" i="4"/>
  <c r="BB445" i="4"/>
  <c r="BE445" i="4"/>
  <c r="BA445" i="4"/>
  <c r="BG445" i="4"/>
  <c r="BD445" i="4"/>
  <c r="BI445" i="4"/>
  <c r="BK446" i="4"/>
  <c r="BK452" i="4"/>
  <c r="BM455" i="4"/>
  <c r="BM458" i="4"/>
  <c r="BM477" i="4"/>
  <c r="BH472" i="4"/>
  <c r="BM485" i="4"/>
  <c r="BK507" i="4"/>
  <c r="BJ482" i="4"/>
  <c r="BJ514" i="4"/>
  <c r="BF508" i="4"/>
  <c r="BM502" i="4"/>
  <c r="BK488" i="4"/>
  <c r="BJ447" i="4"/>
  <c r="BJ458" i="4"/>
  <c r="BM445" i="4"/>
  <c r="BF444" i="4"/>
  <c r="BM454" i="4"/>
  <c r="BM457" i="4"/>
  <c r="BM463" i="4"/>
  <c r="BG471" i="4"/>
  <c r="BJ479" i="4"/>
  <c r="BJ476" i="4"/>
  <c r="BH487" i="4"/>
  <c r="BM495" i="4"/>
  <c r="BF488" i="4"/>
  <c r="BM488" i="4"/>
  <c r="BK443" i="4"/>
  <c r="BH505" i="4"/>
  <c r="BM501" i="4"/>
  <c r="BI462" i="4"/>
  <c r="BL478" i="4"/>
  <c r="BL451" i="4"/>
  <c r="BI492" i="4"/>
  <c r="BH466" i="4"/>
  <c r="BL504" i="4"/>
  <c r="AS111" i="4"/>
  <c r="AS221" i="4"/>
  <c r="AS331" i="4"/>
  <c r="AS15" i="4"/>
  <c r="AS17" i="4"/>
  <c r="AS19" i="4"/>
  <c r="AS16" i="4"/>
  <c r="AS18" i="4"/>
  <c r="AS20" i="4"/>
  <c r="AS22" i="4"/>
  <c r="AS29" i="4"/>
  <c r="AS21" i="4"/>
  <c r="AS30" i="4"/>
  <c r="AS32" i="4"/>
  <c r="AS34" i="4"/>
  <c r="AS36" i="4"/>
  <c r="AS38" i="4"/>
  <c r="AS40" i="4"/>
  <c r="AS23" i="4"/>
  <c r="AS26" i="4"/>
  <c r="AS24" i="4"/>
  <c r="AS27" i="4"/>
  <c r="AS31" i="4"/>
  <c r="AS33" i="4"/>
  <c r="AS35" i="4"/>
  <c r="AS37" i="4"/>
  <c r="AS39" i="4"/>
  <c r="AS41" i="4"/>
  <c r="AS25" i="4"/>
  <c r="AS28" i="4"/>
  <c r="AS42" i="4"/>
  <c r="AS44" i="4"/>
  <c r="AS45" i="4"/>
  <c r="AS47" i="4"/>
  <c r="AS49" i="4"/>
  <c r="AS51" i="4"/>
  <c r="AS53" i="4"/>
  <c r="AS55" i="4"/>
  <c r="AS57" i="4"/>
  <c r="AS59" i="4"/>
  <c r="AS43" i="4"/>
  <c r="AS46" i="4"/>
  <c r="AS48" i="4"/>
  <c r="AS50" i="4"/>
  <c r="AS52" i="4"/>
  <c r="AS56" i="4"/>
  <c r="AS58" i="4"/>
  <c r="AS8" i="4"/>
  <c r="AS12" i="4"/>
  <c r="AS54" i="4"/>
  <c r="AS9" i="4"/>
  <c r="AS11" i="4"/>
  <c r="AS13" i="4"/>
  <c r="AS14" i="4"/>
  <c r="AS6" i="4"/>
  <c r="AS10" i="4"/>
  <c r="AS5" i="4"/>
  <c r="AS4" i="4"/>
  <c r="AS3" i="4"/>
  <c r="AS7" i="4"/>
  <c r="AX1" i="7"/>
  <c r="BO1" i="4"/>
  <c r="AS107" i="4"/>
  <c r="AS103" i="4"/>
  <c r="AS99" i="4"/>
  <c r="AS95" i="4"/>
  <c r="AS105" i="4"/>
  <c r="AS101" i="4"/>
  <c r="AS97" i="4"/>
  <c r="AS93" i="4"/>
  <c r="AS90" i="4"/>
  <c r="AS87" i="4"/>
  <c r="AS84" i="4"/>
  <c r="AS80" i="4"/>
  <c r="AS76" i="4"/>
  <c r="AS73" i="4"/>
  <c r="AS71" i="4"/>
  <c r="AS100" i="4"/>
  <c r="AS92" i="4"/>
  <c r="AS85" i="4"/>
  <c r="AS81" i="4"/>
  <c r="AS77" i="4"/>
  <c r="AS72" i="4"/>
  <c r="AS106" i="4"/>
  <c r="AS98" i="4"/>
  <c r="AS83" i="4"/>
  <c r="AS79" i="4"/>
  <c r="AS75" i="4"/>
  <c r="AS69" i="4"/>
  <c r="AS67" i="4"/>
  <c r="AS65" i="4"/>
  <c r="AS63" i="4"/>
  <c r="AS61" i="4"/>
  <c r="AS89" i="4"/>
  <c r="AS78" i="4"/>
  <c r="AS104" i="4"/>
  <c r="AS102" i="4"/>
  <c r="AS88" i="4"/>
  <c r="AS68" i="4"/>
  <c r="AS64" i="4"/>
  <c r="AS96" i="4"/>
  <c r="AS60" i="4"/>
  <c r="AS74" i="4"/>
  <c r="AS66" i="4"/>
  <c r="AS94" i="4"/>
  <c r="AS91" i="4"/>
  <c r="AS82" i="4"/>
  <c r="AS70" i="4"/>
  <c r="AS62" i="4"/>
  <c r="AT2" i="4"/>
  <c r="BI2" i="29" l="1"/>
  <c r="BH6" i="29"/>
  <c r="BH4" i="29"/>
  <c r="BH7" i="29"/>
  <c r="BH9" i="29"/>
  <c r="BH5" i="29"/>
  <c r="BH8" i="29"/>
  <c r="BH10" i="29"/>
  <c r="BH12" i="29"/>
  <c r="BH11" i="29"/>
  <c r="BH13" i="29"/>
  <c r="BH16" i="29"/>
  <c r="BH18" i="29"/>
  <c r="BH14" i="29"/>
  <c r="BH15" i="29"/>
  <c r="BH17" i="29"/>
  <c r="BH19" i="29"/>
  <c r="BH21" i="29"/>
  <c r="BH23" i="29"/>
  <c r="BH25" i="29"/>
  <c r="BH27" i="29"/>
  <c r="BH22" i="29"/>
  <c r="BH26" i="29"/>
  <c r="BH29" i="29"/>
  <c r="BH31" i="29"/>
  <c r="BH33" i="29"/>
  <c r="BH35" i="29"/>
  <c r="BH37" i="29"/>
  <c r="BH39" i="29"/>
  <c r="BH41" i="29"/>
  <c r="BH43" i="29"/>
  <c r="BH24" i="29"/>
  <c r="BH30" i="29"/>
  <c r="BH34" i="29"/>
  <c r="BH38" i="29"/>
  <c r="BH42" i="29"/>
  <c r="BH45" i="29"/>
  <c r="BH47" i="29"/>
  <c r="BH49" i="29"/>
  <c r="BH51" i="29"/>
  <c r="BH53" i="29"/>
  <c r="BH55" i="29"/>
  <c r="BH57" i="29"/>
  <c r="BH59" i="29"/>
  <c r="BH67" i="29"/>
  <c r="BH69" i="29"/>
  <c r="BH71" i="29"/>
  <c r="BH73" i="29"/>
  <c r="BH75" i="29"/>
  <c r="BH77" i="29"/>
  <c r="BH79" i="29"/>
  <c r="BH81" i="29"/>
  <c r="BH28" i="29"/>
  <c r="BH44" i="29"/>
  <c r="BH48" i="29"/>
  <c r="BH52" i="29"/>
  <c r="BH56" i="29"/>
  <c r="BH32" i="29"/>
  <c r="BH40" i="29"/>
  <c r="BH46" i="29"/>
  <c r="BH50" i="29"/>
  <c r="BH54" i="29"/>
  <c r="BH58" i="29"/>
  <c r="BH20" i="29"/>
  <c r="BH36" i="29"/>
  <c r="BH66" i="29"/>
  <c r="BH70" i="29"/>
  <c r="BH74" i="29"/>
  <c r="BH78" i="29"/>
  <c r="BH68" i="29"/>
  <c r="BH72" i="29"/>
  <c r="BH76" i="29"/>
  <c r="BH80" i="29"/>
  <c r="BH83" i="29"/>
  <c r="BH85" i="29"/>
  <c r="BH87" i="29"/>
  <c r="BH89" i="29"/>
  <c r="BH91" i="29"/>
  <c r="BH93" i="29"/>
  <c r="BH95" i="29"/>
  <c r="BH97" i="29"/>
  <c r="BH99" i="29"/>
  <c r="BH101" i="29"/>
  <c r="BH82" i="29"/>
  <c r="BH84" i="29"/>
  <c r="BH86" i="29"/>
  <c r="BH88" i="29"/>
  <c r="BH90" i="29"/>
  <c r="BH92" i="29"/>
  <c r="BH94" i="29"/>
  <c r="BH96" i="29"/>
  <c r="BH98" i="29"/>
  <c r="BH100" i="29"/>
  <c r="BH102" i="29"/>
  <c r="BH3" i="29"/>
  <c r="BH104" i="29"/>
  <c r="BH106" i="29"/>
  <c r="BH103" i="29"/>
  <c r="BH105" i="29"/>
  <c r="BH107" i="29"/>
  <c r="BH65" i="29"/>
  <c r="BH62" i="29"/>
  <c r="BH64" i="29"/>
  <c r="BH60" i="29"/>
  <c r="BH63" i="29"/>
  <c r="BH61" i="29"/>
  <c r="AT111" i="4"/>
  <c r="AT331" i="4"/>
  <c r="AT221" i="4"/>
  <c r="AT15" i="4"/>
  <c r="AT17" i="4"/>
  <c r="AT19" i="4"/>
  <c r="AT21" i="4"/>
  <c r="AT23" i="4"/>
  <c r="AT16" i="4"/>
  <c r="AT18" i="4"/>
  <c r="AT20" i="4"/>
  <c r="AT22" i="4"/>
  <c r="AT24" i="4"/>
  <c r="AT26" i="4"/>
  <c r="AT25" i="4"/>
  <c r="AT28" i="4"/>
  <c r="AT30" i="4"/>
  <c r="AT32" i="4"/>
  <c r="AT34" i="4"/>
  <c r="AT36" i="4"/>
  <c r="AT38" i="4"/>
  <c r="AT40" i="4"/>
  <c r="AT42" i="4"/>
  <c r="AT44" i="4"/>
  <c r="AT29" i="4"/>
  <c r="AT27" i="4"/>
  <c r="AT31" i="4"/>
  <c r="AT33" i="4"/>
  <c r="AT35" i="4"/>
  <c r="AT37" i="4"/>
  <c r="AT39" i="4"/>
  <c r="AT41" i="4"/>
  <c r="AT43" i="4"/>
  <c r="AT46" i="4"/>
  <c r="AT48" i="4"/>
  <c r="AT50" i="4"/>
  <c r="AT52" i="4"/>
  <c r="AT56" i="4"/>
  <c r="AT58" i="4"/>
  <c r="AT45" i="4"/>
  <c r="AT47" i="4"/>
  <c r="AT49" i="4"/>
  <c r="AT51" i="4"/>
  <c r="AT53" i="4"/>
  <c r="AT55" i="4"/>
  <c r="AT57" i="4"/>
  <c r="AT59" i="4"/>
  <c r="AT4" i="4"/>
  <c r="AT8" i="4"/>
  <c r="AT12" i="4"/>
  <c r="AT3" i="4"/>
  <c r="AT9" i="4"/>
  <c r="AT7" i="4"/>
  <c r="AT13" i="4"/>
  <c r="AT14" i="4"/>
  <c r="AT6" i="4"/>
  <c r="AT10" i="4"/>
  <c r="AT54" i="4"/>
  <c r="AT5" i="4"/>
  <c r="AT11" i="4"/>
  <c r="AY1" i="7"/>
  <c r="BP1" i="4"/>
  <c r="AT106" i="4"/>
  <c r="AT102" i="4"/>
  <c r="AT98" i="4"/>
  <c r="AT94" i="4"/>
  <c r="AT89" i="4"/>
  <c r="AT104" i="4"/>
  <c r="AT100" i="4"/>
  <c r="AT96" i="4"/>
  <c r="AT92" i="4"/>
  <c r="AT90" i="4"/>
  <c r="AT88" i="4"/>
  <c r="AT83" i="4"/>
  <c r="AT79" i="4"/>
  <c r="AT75" i="4"/>
  <c r="AT107" i="4"/>
  <c r="AT99" i="4"/>
  <c r="AT73" i="4"/>
  <c r="AT105" i="4"/>
  <c r="AT97" i="4"/>
  <c r="AT85" i="4"/>
  <c r="AT81" i="4"/>
  <c r="AT77" i="4"/>
  <c r="AT72" i="4"/>
  <c r="AT101" i="4"/>
  <c r="AT80" i="4"/>
  <c r="AT71" i="4"/>
  <c r="AT68" i="4"/>
  <c r="AT64" i="4"/>
  <c r="AT95" i="4"/>
  <c r="AT91" i="4"/>
  <c r="AT82" i="4"/>
  <c r="AT74" i="4"/>
  <c r="AT70" i="4"/>
  <c r="AT69" i="4"/>
  <c r="AT65" i="4"/>
  <c r="AT62" i="4"/>
  <c r="AT63" i="4"/>
  <c r="AT93" i="4"/>
  <c r="AT86" i="4"/>
  <c r="AT76" i="4"/>
  <c r="AT84" i="4"/>
  <c r="AT78" i="4"/>
  <c r="AT67" i="4"/>
  <c r="AT61" i="4"/>
  <c r="AT60" i="4"/>
  <c r="AT66" i="4"/>
  <c r="AT103" i="4"/>
  <c r="AU2" i="4"/>
  <c r="BJ2" i="29" l="1"/>
  <c r="BI5" i="29"/>
  <c r="BI7" i="29"/>
  <c r="BI6" i="29"/>
  <c r="BI4" i="29"/>
  <c r="BI9" i="29"/>
  <c r="BI10" i="29"/>
  <c r="BI12" i="29"/>
  <c r="BI14" i="29"/>
  <c r="BI8" i="29"/>
  <c r="BI11" i="29"/>
  <c r="BI13" i="29"/>
  <c r="BI15" i="29"/>
  <c r="BI17" i="29"/>
  <c r="BI16" i="29"/>
  <c r="BI18" i="29"/>
  <c r="BI19" i="29"/>
  <c r="BI21" i="29"/>
  <c r="BI23" i="29"/>
  <c r="BI25" i="29"/>
  <c r="BI27" i="29"/>
  <c r="BI22" i="29"/>
  <c r="BI26" i="29"/>
  <c r="BI29" i="29"/>
  <c r="BI31" i="29"/>
  <c r="BI33" i="29"/>
  <c r="BI35" i="29"/>
  <c r="BI37" i="29"/>
  <c r="BI39" i="29"/>
  <c r="BI41" i="29"/>
  <c r="BI43" i="29"/>
  <c r="BI20" i="29"/>
  <c r="BI28" i="29"/>
  <c r="BI32" i="29"/>
  <c r="BI36" i="29"/>
  <c r="BI24" i="29"/>
  <c r="BI30" i="29"/>
  <c r="BI34" i="29"/>
  <c r="BI38" i="29"/>
  <c r="BI42" i="29"/>
  <c r="BI45" i="29"/>
  <c r="BI47" i="29"/>
  <c r="BI49" i="29"/>
  <c r="BI51" i="29"/>
  <c r="BI53" i="29"/>
  <c r="BI55" i="29"/>
  <c r="BI57" i="29"/>
  <c r="BI59" i="29"/>
  <c r="BI67" i="29"/>
  <c r="BI69" i="29"/>
  <c r="BI71" i="29"/>
  <c r="BI73" i="29"/>
  <c r="BI75" i="29"/>
  <c r="BI77" i="29"/>
  <c r="BI79" i="29"/>
  <c r="BI44" i="29"/>
  <c r="BI48" i="29"/>
  <c r="BI52" i="29"/>
  <c r="BI56" i="29"/>
  <c r="BI40" i="29"/>
  <c r="BI46" i="29"/>
  <c r="BI58" i="29"/>
  <c r="BI68" i="29"/>
  <c r="BI72" i="29"/>
  <c r="BI76" i="29"/>
  <c r="BI80" i="29"/>
  <c r="BI50" i="29"/>
  <c r="BI81" i="29"/>
  <c r="BI54" i="29"/>
  <c r="BI66" i="29"/>
  <c r="BI70" i="29"/>
  <c r="BI74" i="29"/>
  <c r="BI78" i="29"/>
  <c r="BI83" i="29"/>
  <c r="BI85" i="29"/>
  <c r="BI87" i="29"/>
  <c r="BI89" i="29"/>
  <c r="BI91" i="29"/>
  <c r="BI93" i="29"/>
  <c r="BI95" i="29"/>
  <c r="BI97" i="29"/>
  <c r="BI99" i="29"/>
  <c r="BI101" i="29"/>
  <c r="BI82" i="29"/>
  <c r="BI84" i="29"/>
  <c r="BI86" i="29"/>
  <c r="BI88" i="29"/>
  <c r="BI90" i="29"/>
  <c r="BI92" i="29"/>
  <c r="BI94" i="29"/>
  <c r="BI96" i="29"/>
  <c r="BI98" i="29"/>
  <c r="BI100" i="29"/>
  <c r="BI103" i="29"/>
  <c r="BI105" i="29"/>
  <c r="BI107" i="29"/>
  <c r="BI3" i="29"/>
  <c r="BI102" i="29"/>
  <c r="BI104" i="29"/>
  <c r="BI106" i="29"/>
  <c r="BI62" i="29"/>
  <c r="BI63" i="29"/>
  <c r="BI64" i="29"/>
  <c r="BI60" i="29"/>
  <c r="BI61" i="29"/>
  <c r="BI65" i="29"/>
  <c r="AU111" i="4"/>
  <c r="AU331" i="4"/>
  <c r="AU221" i="4"/>
  <c r="AU16" i="4"/>
  <c r="AU18" i="4"/>
  <c r="AU20" i="4"/>
  <c r="AU15" i="4"/>
  <c r="AU17" i="4"/>
  <c r="AU19" i="4"/>
  <c r="AU21" i="4"/>
  <c r="AU28" i="4"/>
  <c r="AU27" i="4"/>
  <c r="AU31" i="4"/>
  <c r="AU33" i="4"/>
  <c r="AU35" i="4"/>
  <c r="AU37" i="4"/>
  <c r="AU39" i="4"/>
  <c r="AU41" i="4"/>
  <c r="AU25" i="4"/>
  <c r="AU22" i="4"/>
  <c r="AU23" i="4"/>
  <c r="AU26" i="4"/>
  <c r="AU30" i="4"/>
  <c r="AU32" i="4"/>
  <c r="AU34" i="4"/>
  <c r="AU36" i="4"/>
  <c r="AU38" i="4"/>
  <c r="AU40" i="4"/>
  <c r="AU42" i="4"/>
  <c r="AU24" i="4"/>
  <c r="AU29" i="4"/>
  <c r="AU43" i="4"/>
  <c r="AU44" i="4"/>
  <c r="AU46" i="4"/>
  <c r="AU48" i="4"/>
  <c r="AU50" i="4"/>
  <c r="AU52" i="4"/>
  <c r="AU56" i="4"/>
  <c r="AU58" i="4"/>
  <c r="AU45" i="4"/>
  <c r="AU47" i="4"/>
  <c r="AU49" i="4"/>
  <c r="AU51" i="4"/>
  <c r="AU53" i="4"/>
  <c r="AU55" i="4"/>
  <c r="AU57" i="4"/>
  <c r="AU59" i="4"/>
  <c r="AU3" i="4"/>
  <c r="AU54" i="4"/>
  <c r="AU13" i="4"/>
  <c r="AU4" i="4"/>
  <c r="AU6" i="4"/>
  <c r="AU10" i="4"/>
  <c r="AU7" i="4"/>
  <c r="AU5" i="4"/>
  <c r="AU11" i="4"/>
  <c r="AU14" i="4"/>
  <c r="AU8" i="4"/>
  <c r="AU12" i="4"/>
  <c r="AU9" i="4"/>
  <c r="AZ1" i="7"/>
  <c r="BQ1" i="4"/>
  <c r="AU105" i="4"/>
  <c r="AU101" i="4"/>
  <c r="AU97" i="4"/>
  <c r="AU93" i="4"/>
  <c r="AU104" i="4"/>
  <c r="AU100" i="4"/>
  <c r="AU96" i="4"/>
  <c r="AU92" i="4"/>
  <c r="AU106" i="4"/>
  <c r="AU102" i="4"/>
  <c r="AU98" i="4"/>
  <c r="AU94" i="4"/>
  <c r="AU86" i="4"/>
  <c r="AU82" i="4"/>
  <c r="AU78" i="4"/>
  <c r="AU74" i="4"/>
  <c r="AU72" i="4"/>
  <c r="AU70" i="4"/>
  <c r="AU91" i="4"/>
  <c r="AU89" i="4"/>
  <c r="AU84" i="4"/>
  <c r="AU80" i="4"/>
  <c r="AU76" i="4"/>
  <c r="AU107" i="4"/>
  <c r="AU99" i="4"/>
  <c r="AU73" i="4"/>
  <c r="AU68" i="4"/>
  <c r="AU66" i="4"/>
  <c r="AU64" i="4"/>
  <c r="AU62" i="4"/>
  <c r="AU95" i="4"/>
  <c r="AU83" i="4"/>
  <c r="AU75" i="4"/>
  <c r="AU69" i="4"/>
  <c r="AU65" i="4"/>
  <c r="AU85" i="4"/>
  <c r="AU77" i="4"/>
  <c r="AU79" i="4"/>
  <c r="AU67" i="4"/>
  <c r="AU61" i="4"/>
  <c r="AU60" i="4"/>
  <c r="AU103" i="4"/>
  <c r="AU87" i="4"/>
  <c r="AU81" i="4"/>
  <c r="AU71" i="4"/>
  <c r="AU90" i="4"/>
  <c r="AU63" i="4"/>
  <c r="AV2" i="4"/>
  <c r="BK2" i="29" l="1"/>
  <c r="BJ5" i="29"/>
  <c r="BJ8" i="29"/>
  <c r="BJ6" i="29"/>
  <c r="BJ4" i="29"/>
  <c r="BJ7" i="29"/>
  <c r="BJ11" i="29"/>
  <c r="BJ9" i="29"/>
  <c r="BJ10" i="29"/>
  <c r="BJ12" i="29"/>
  <c r="BJ14" i="29"/>
  <c r="BJ15" i="29"/>
  <c r="BJ17" i="29"/>
  <c r="BJ13" i="29"/>
  <c r="BJ16" i="29"/>
  <c r="BJ18" i="29"/>
  <c r="BJ20" i="29"/>
  <c r="BJ22" i="29"/>
  <c r="BJ24" i="29"/>
  <c r="BJ26" i="29"/>
  <c r="BJ28" i="29"/>
  <c r="BJ19" i="29"/>
  <c r="BJ21" i="29"/>
  <c r="BJ25" i="29"/>
  <c r="BJ30" i="29"/>
  <c r="BJ32" i="29"/>
  <c r="BJ34" i="29"/>
  <c r="BJ36" i="29"/>
  <c r="BJ38" i="29"/>
  <c r="BJ40" i="29"/>
  <c r="BJ42" i="29"/>
  <c r="BJ44" i="29"/>
  <c r="BJ23" i="29"/>
  <c r="BJ29" i="29"/>
  <c r="BJ33" i="29"/>
  <c r="BJ37" i="29"/>
  <c r="BJ41" i="29"/>
  <c r="BJ46" i="29"/>
  <c r="BJ48" i="29"/>
  <c r="BJ50" i="29"/>
  <c r="BJ52" i="29"/>
  <c r="BJ54" i="29"/>
  <c r="BJ56" i="29"/>
  <c r="BJ58" i="29"/>
  <c r="BJ66" i="29"/>
  <c r="BJ68" i="29"/>
  <c r="BJ70" i="29"/>
  <c r="BJ72" i="29"/>
  <c r="BJ74" i="29"/>
  <c r="BJ76" i="29"/>
  <c r="BJ78" i="29"/>
  <c r="BJ80" i="29"/>
  <c r="BJ27" i="29"/>
  <c r="BJ43" i="29"/>
  <c r="BJ47" i="29"/>
  <c r="BJ51" i="29"/>
  <c r="BJ55" i="29"/>
  <c r="BJ31" i="29"/>
  <c r="BJ39" i="29"/>
  <c r="BJ45" i="29"/>
  <c r="BJ49" i="29"/>
  <c r="BJ53" i="29"/>
  <c r="BJ57" i="29"/>
  <c r="BJ67" i="29"/>
  <c r="BJ35" i="29"/>
  <c r="BJ59" i="29"/>
  <c r="BJ69" i="29"/>
  <c r="BJ73" i="29"/>
  <c r="BJ77" i="29"/>
  <c r="BJ81" i="29"/>
  <c r="BJ71" i="29"/>
  <c r="BJ75" i="29"/>
  <c r="BJ79" i="29"/>
  <c r="BJ82" i="29"/>
  <c r="BJ84" i="29"/>
  <c r="BJ86" i="29"/>
  <c r="BJ88" i="29"/>
  <c r="BJ90" i="29"/>
  <c r="BJ92" i="29"/>
  <c r="BJ94" i="29"/>
  <c r="BJ96" i="29"/>
  <c r="BJ98" i="29"/>
  <c r="BJ100" i="29"/>
  <c r="BJ102" i="29"/>
  <c r="BJ83" i="29"/>
  <c r="BJ85" i="29"/>
  <c r="BJ87" i="29"/>
  <c r="BJ89" i="29"/>
  <c r="BJ91" i="29"/>
  <c r="BJ93" i="29"/>
  <c r="BJ95" i="29"/>
  <c r="BJ97" i="29"/>
  <c r="BJ99" i="29"/>
  <c r="BJ101" i="29"/>
  <c r="BJ103" i="29"/>
  <c r="BJ105" i="29"/>
  <c r="BJ107" i="29"/>
  <c r="BJ3" i="29"/>
  <c r="BJ104" i="29"/>
  <c r="BJ106" i="29"/>
  <c r="BJ62" i="29"/>
  <c r="BJ63" i="29"/>
  <c r="BJ64" i="29"/>
  <c r="BJ60" i="29"/>
  <c r="BJ61" i="29"/>
  <c r="BJ65" i="29"/>
  <c r="AV111" i="4"/>
  <c r="AV221" i="4"/>
  <c r="AV331" i="4"/>
  <c r="AV16" i="4"/>
  <c r="AV18" i="4"/>
  <c r="AV20" i="4"/>
  <c r="AV22" i="4"/>
  <c r="AV15" i="4"/>
  <c r="AV17" i="4"/>
  <c r="AV19" i="4"/>
  <c r="AV21" i="4"/>
  <c r="AV23" i="4"/>
  <c r="AV25" i="4"/>
  <c r="AV27" i="4"/>
  <c r="AV24" i="4"/>
  <c r="AV29" i="4"/>
  <c r="AV28" i="4"/>
  <c r="AV31" i="4"/>
  <c r="AV33" i="4"/>
  <c r="AV35" i="4"/>
  <c r="AV37" i="4"/>
  <c r="AV39" i="4"/>
  <c r="AV41" i="4"/>
  <c r="AV43" i="4"/>
  <c r="AV26" i="4"/>
  <c r="AV30" i="4"/>
  <c r="AV32" i="4"/>
  <c r="AV34" i="4"/>
  <c r="AV36" i="4"/>
  <c r="AV38" i="4"/>
  <c r="AV40" i="4"/>
  <c r="AV42" i="4"/>
  <c r="AV44" i="4"/>
  <c r="AV45" i="4"/>
  <c r="AV47" i="4"/>
  <c r="AV49" i="4"/>
  <c r="AV51" i="4"/>
  <c r="AV53" i="4"/>
  <c r="AV55" i="4"/>
  <c r="AV57" i="4"/>
  <c r="AV59" i="4"/>
  <c r="AV46" i="4"/>
  <c r="AV48" i="4"/>
  <c r="AV50" i="4"/>
  <c r="AV52" i="4"/>
  <c r="AV56" i="4"/>
  <c r="AV58" i="4"/>
  <c r="AV4" i="4"/>
  <c r="AV54" i="4"/>
  <c r="AV13" i="4"/>
  <c r="AV6" i="4"/>
  <c r="AV10" i="4"/>
  <c r="AV3" i="4"/>
  <c r="AV7" i="4"/>
  <c r="AV5" i="4"/>
  <c r="AV11" i="4"/>
  <c r="AV14" i="4"/>
  <c r="AV8" i="4"/>
  <c r="AV12" i="4"/>
  <c r="AV9" i="4"/>
  <c r="BA1" i="7"/>
  <c r="BR1" i="4"/>
  <c r="AV104" i="4"/>
  <c r="AV100" i="4"/>
  <c r="AV96" i="4"/>
  <c r="AV92" i="4"/>
  <c r="AV106" i="4"/>
  <c r="AV102" i="4"/>
  <c r="AV98" i="4"/>
  <c r="AV94" i="4"/>
  <c r="AV91" i="4"/>
  <c r="AV88" i="4"/>
  <c r="AV85" i="4"/>
  <c r="AV81" i="4"/>
  <c r="AV77" i="4"/>
  <c r="AV103" i="4"/>
  <c r="AV101" i="4"/>
  <c r="AV95" i="4"/>
  <c r="AV93" i="4"/>
  <c r="AV86" i="4"/>
  <c r="AV82" i="4"/>
  <c r="AV78" i="4"/>
  <c r="AV74" i="4"/>
  <c r="AV71" i="4"/>
  <c r="AV70" i="4"/>
  <c r="AV84" i="4"/>
  <c r="AV80" i="4"/>
  <c r="AV76" i="4"/>
  <c r="AV99" i="4"/>
  <c r="AV97" i="4"/>
  <c r="AV87" i="4"/>
  <c r="AV79" i="4"/>
  <c r="AV67" i="4"/>
  <c r="AV66" i="4"/>
  <c r="AV105" i="4"/>
  <c r="AV90" i="4"/>
  <c r="AV73" i="4"/>
  <c r="AV69" i="4"/>
  <c r="AV65" i="4"/>
  <c r="AV63" i="4"/>
  <c r="AV83" i="4"/>
  <c r="AV62" i="4"/>
  <c r="AV61" i="4"/>
  <c r="AV60" i="4"/>
  <c r="AV107" i="4"/>
  <c r="AV75" i="4"/>
  <c r="AV72" i="4"/>
  <c r="AV68" i="4"/>
  <c r="AV64" i="4"/>
  <c r="AW2" i="4"/>
  <c r="BL2" i="29" l="1"/>
  <c r="BK4" i="29"/>
  <c r="BK6" i="29"/>
  <c r="BK8" i="29"/>
  <c r="BK7" i="29"/>
  <c r="BK5" i="29"/>
  <c r="BK9" i="29"/>
  <c r="BK11" i="29"/>
  <c r="BK13" i="29"/>
  <c r="BK10" i="29"/>
  <c r="BK12" i="29"/>
  <c r="BK14" i="29"/>
  <c r="BK16" i="29"/>
  <c r="BK18" i="29"/>
  <c r="BK15" i="29"/>
  <c r="BK17" i="29"/>
  <c r="BK20" i="29"/>
  <c r="BK22" i="29"/>
  <c r="BK24" i="29"/>
  <c r="BK26" i="29"/>
  <c r="BK28" i="29"/>
  <c r="BK19" i="29"/>
  <c r="BK21" i="29"/>
  <c r="BK25" i="29"/>
  <c r="BK30" i="29"/>
  <c r="BK32" i="29"/>
  <c r="BK34" i="29"/>
  <c r="BK36" i="29"/>
  <c r="BK38" i="29"/>
  <c r="BK40" i="29"/>
  <c r="BK42" i="29"/>
  <c r="BK44" i="29"/>
  <c r="BK27" i="29"/>
  <c r="BK31" i="29"/>
  <c r="BK35" i="29"/>
  <c r="BK23" i="29"/>
  <c r="BK29" i="29"/>
  <c r="BK33" i="29"/>
  <c r="BK37" i="29"/>
  <c r="BK41" i="29"/>
  <c r="BK46" i="29"/>
  <c r="BK48" i="29"/>
  <c r="BK50" i="29"/>
  <c r="BK52" i="29"/>
  <c r="BK54" i="29"/>
  <c r="BK56" i="29"/>
  <c r="BK58" i="29"/>
  <c r="BK66" i="29"/>
  <c r="BK68" i="29"/>
  <c r="BK70" i="29"/>
  <c r="BK72" i="29"/>
  <c r="BK74" i="29"/>
  <c r="BK76" i="29"/>
  <c r="BK78" i="29"/>
  <c r="BK80" i="29"/>
  <c r="BK43" i="29"/>
  <c r="BK47" i="29"/>
  <c r="BK51" i="29"/>
  <c r="BK55" i="29"/>
  <c r="BK39" i="29"/>
  <c r="BK45" i="29"/>
  <c r="BK71" i="29"/>
  <c r="BK75" i="29"/>
  <c r="BK79" i="29"/>
  <c r="BK49" i="29"/>
  <c r="BK53" i="29"/>
  <c r="BK59" i="29"/>
  <c r="BK69" i="29"/>
  <c r="BK73" i="29"/>
  <c r="BK77" i="29"/>
  <c r="BK57" i="29"/>
  <c r="BK67" i="29"/>
  <c r="BK81" i="29"/>
  <c r="BK82" i="29"/>
  <c r="BK84" i="29"/>
  <c r="BK86" i="29"/>
  <c r="BK88" i="29"/>
  <c r="BK90" i="29"/>
  <c r="BK92" i="29"/>
  <c r="BK94" i="29"/>
  <c r="BK96" i="29"/>
  <c r="BK98" i="29"/>
  <c r="BK100" i="29"/>
  <c r="BK83" i="29"/>
  <c r="BK85" i="29"/>
  <c r="BK87" i="29"/>
  <c r="BK89" i="29"/>
  <c r="BK91" i="29"/>
  <c r="BK93" i="29"/>
  <c r="BK95" i="29"/>
  <c r="BK97" i="29"/>
  <c r="BK99" i="29"/>
  <c r="BK101" i="29"/>
  <c r="BK104" i="29"/>
  <c r="BK106" i="29"/>
  <c r="BK103" i="29"/>
  <c r="BK105" i="29"/>
  <c r="BK107" i="29"/>
  <c r="BK102" i="29"/>
  <c r="BK3" i="29"/>
  <c r="BK63" i="29"/>
  <c r="BK61" i="29"/>
  <c r="BK62" i="29"/>
  <c r="BK64" i="29"/>
  <c r="BK60" i="29"/>
  <c r="BK65" i="29"/>
  <c r="AW111" i="4"/>
  <c r="AW221" i="4"/>
  <c r="AW331" i="4"/>
  <c r="AW15" i="4"/>
  <c r="AW17" i="4"/>
  <c r="AW19" i="4"/>
  <c r="AW16" i="4"/>
  <c r="AW18" i="4"/>
  <c r="AW20" i="4"/>
  <c r="AW22" i="4"/>
  <c r="AW29" i="4"/>
  <c r="AW26" i="4"/>
  <c r="AW30" i="4"/>
  <c r="AW32" i="4"/>
  <c r="AW34" i="4"/>
  <c r="AW36" i="4"/>
  <c r="AW38" i="4"/>
  <c r="AW40" i="4"/>
  <c r="AW21" i="4"/>
  <c r="AW24" i="4"/>
  <c r="AW27" i="4"/>
  <c r="AW25" i="4"/>
  <c r="AW28" i="4"/>
  <c r="AW31" i="4"/>
  <c r="AW33" i="4"/>
  <c r="AW35" i="4"/>
  <c r="AW37" i="4"/>
  <c r="AW39" i="4"/>
  <c r="AW41" i="4"/>
  <c r="AW23" i="4"/>
  <c r="AW42" i="4"/>
  <c r="AW43" i="4"/>
  <c r="AW45" i="4"/>
  <c r="AW47" i="4"/>
  <c r="AW49" i="4"/>
  <c r="AW51" i="4"/>
  <c r="AW53" i="4"/>
  <c r="AW55" i="4"/>
  <c r="AW57" i="4"/>
  <c r="AW59" i="4"/>
  <c r="AW44" i="4"/>
  <c r="AW46" i="4"/>
  <c r="AW48" i="4"/>
  <c r="AW50" i="4"/>
  <c r="AW52" i="4"/>
  <c r="AW56" i="4"/>
  <c r="AW58" i="4"/>
  <c r="AW4" i="4"/>
  <c r="AW5" i="4"/>
  <c r="AW11" i="4"/>
  <c r="AW8" i="4"/>
  <c r="AW12" i="4"/>
  <c r="AW54" i="4"/>
  <c r="AW3" i="4"/>
  <c r="AW9" i="4"/>
  <c r="AW14" i="4"/>
  <c r="AW6" i="4"/>
  <c r="AW10" i="4"/>
  <c r="AW7" i="4"/>
  <c r="AW13" i="4"/>
  <c r="BB1" i="7"/>
  <c r="BS1" i="4"/>
  <c r="AW107" i="4"/>
  <c r="AW103" i="4"/>
  <c r="AW99" i="4"/>
  <c r="AW95" i="4"/>
  <c r="AW91" i="4"/>
  <c r="AW84" i="4"/>
  <c r="AW80" i="4"/>
  <c r="AW76" i="4"/>
  <c r="AW73" i="4"/>
  <c r="AW71" i="4"/>
  <c r="AW102" i="4"/>
  <c r="AW94" i="4"/>
  <c r="AW87" i="4"/>
  <c r="AW83" i="4"/>
  <c r="AW79" i="4"/>
  <c r="AW75" i="4"/>
  <c r="AW101" i="4"/>
  <c r="AW100" i="4"/>
  <c r="AW93" i="4"/>
  <c r="AW92" i="4"/>
  <c r="AW89" i="4"/>
  <c r="AW86" i="4"/>
  <c r="AW82" i="4"/>
  <c r="AW78" i="4"/>
  <c r="AW74" i="4"/>
  <c r="AW70" i="4"/>
  <c r="AW69" i="4"/>
  <c r="AW67" i="4"/>
  <c r="AW65" i="4"/>
  <c r="AW63" i="4"/>
  <c r="AW61" i="4"/>
  <c r="AW104" i="4"/>
  <c r="AW97" i="4"/>
  <c r="AW88" i="4"/>
  <c r="AW85" i="4"/>
  <c r="AW77" i="4"/>
  <c r="AW66" i="4"/>
  <c r="AW62" i="4"/>
  <c r="AW106" i="4"/>
  <c r="AW72" i="4"/>
  <c r="AW68" i="4"/>
  <c r="AW64" i="4"/>
  <c r="AW60" i="4"/>
  <c r="AW96" i="4"/>
  <c r="AW81" i="4"/>
  <c r="AW105" i="4"/>
  <c r="AW98" i="4"/>
  <c r="AX2" i="4"/>
  <c r="BM2" i="29" l="1"/>
  <c r="BL4" i="29"/>
  <c r="BL7" i="29"/>
  <c r="BL5" i="29"/>
  <c r="BL8" i="29"/>
  <c r="BL9" i="29"/>
  <c r="BL6" i="29"/>
  <c r="BL10" i="29"/>
  <c r="BL12" i="29"/>
  <c r="BL11" i="29"/>
  <c r="BL13" i="29"/>
  <c r="BL14" i="29"/>
  <c r="BL16" i="29"/>
  <c r="BL18" i="29"/>
  <c r="BL15" i="29"/>
  <c r="BL17" i="29"/>
  <c r="BL19" i="29"/>
  <c r="BL21" i="29"/>
  <c r="BL23" i="29"/>
  <c r="BL25" i="29"/>
  <c r="BL27" i="29"/>
  <c r="BL20" i="29"/>
  <c r="BL24" i="29"/>
  <c r="BL28" i="29"/>
  <c r="BL29" i="29"/>
  <c r="BL31" i="29"/>
  <c r="BL33" i="29"/>
  <c r="BL35" i="29"/>
  <c r="BL37" i="29"/>
  <c r="BL39" i="29"/>
  <c r="BL41" i="29"/>
  <c r="BL43" i="29"/>
  <c r="BL22" i="29"/>
  <c r="BL32" i="29"/>
  <c r="BL36" i="29"/>
  <c r="BL40" i="29"/>
  <c r="BL44" i="29"/>
  <c r="BL45" i="29"/>
  <c r="BL47" i="29"/>
  <c r="BL49" i="29"/>
  <c r="BL51" i="29"/>
  <c r="BL53" i="29"/>
  <c r="BL55" i="29"/>
  <c r="BL57" i="29"/>
  <c r="BL59" i="29"/>
  <c r="BL67" i="29"/>
  <c r="BL69" i="29"/>
  <c r="BL71" i="29"/>
  <c r="BL73" i="29"/>
  <c r="BL75" i="29"/>
  <c r="BL77" i="29"/>
  <c r="BL79" i="29"/>
  <c r="BL81" i="29"/>
  <c r="BL26" i="29"/>
  <c r="BL42" i="29"/>
  <c r="BL46" i="29"/>
  <c r="BL50" i="29"/>
  <c r="BL54" i="29"/>
  <c r="BL30" i="29"/>
  <c r="BL38" i="29"/>
  <c r="BL48" i="29"/>
  <c r="BL52" i="29"/>
  <c r="BL56" i="29"/>
  <c r="BL66" i="29"/>
  <c r="BL34" i="29"/>
  <c r="BL58" i="29"/>
  <c r="BL68" i="29"/>
  <c r="BL72" i="29"/>
  <c r="BL76" i="29"/>
  <c r="BL80" i="29"/>
  <c r="BL70" i="29"/>
  <c r="BL74" i="29"/>
  <c r="BL78" i="29"/>
  <c r="BL83" i="29"/>
  <c r="BL85" i="29"/>
  <c r="BL87" i="29"/>
  <c r="BL89" i="29"/>
  <c r="BL91" i="29"/>
  <c r="BL93" i="29"/>
  <c r="BL95" i="29"/>
  <c r="BL97" i="29"/>
  <c r="BL99" i="29"/>
  <c r="BL101" i="29"/>
  <c r="BL82" i="29"/>
  <c r="BL84" i="29"/>
  <c r="BL86" i="29"/>
  <c r="BL88" i="29"/>
  <c r="BL90" i="29"/>
  <c r="BL92" i="29"/>
  <c r="BL94" i="29"/>
  <c r="BL96" i="29"/>
  <c r="BL98" i="29"/>
  <c r="BL100" i="29"/>
  <c r="BL102" i="29"/>
  <c r="BL3" i="29"/>
  <c r="BL104" i="29"/>
  <c r="BL106" i="29"/>
  <c r="BL103" i="29"/>
  <c r="BL105" i="29"/>
  <c r="BL107" i="29"/>
  <c r="BL63" i="29"/>
  <c r="BL65" i="29"/>
  <c r="BL62" i="29"/>
  <c r="BL64" i="29"/>
  <c r="BL60" i="29"/>
  <c r="BL61" i="29"/>
  <c r="AX111" i="4"/>
  <c r="AX331" i="4"/>
  <c r="AX221" i="4"/>
  <c r="AX15" i="4"/>
  <c r="AX17" i="4"/>
  <c r="AX19" i="4"/>
  <c r="AX21" i="4"/>
  <c r="AX16" i="4"/>
  <c r="AX18" i="4"/>
  <c r="AX20" i="4"/>
  <c r="AX22" i="4"/>
  <c r="AX24" i="4"/>
  <c r="AX26" i="4"/>
  <c r="AX23" i="4"/>
  <c r="AX29" i="4"/>
  <c r="AX30" i="4"/>
  <c r="AX32" i="4"/>
  <c r="AX34" i="4"/>
  <c r="AX36" i="4"/>
  <c r="AX38" i="4"/>
  <c r="AX40" i="4"/>
  <c r="AX42" i="4"/>
  <c r="AX44" i="4"/>
  <c r="AX27" i="4"/>
  <c r="AX25" i="4"/>
  <c r="AX28" i="4"/>
  <c r="AX31" i="4"/>
  <c r="AX33" i="4"/>
  <c r="AX35" i="4"/>
  <c r="AX37" i="4"/>
  <c r="AX39" i="4"/>
  <c r="AX41" i="4"/>
  <c r="AX43" i="4"/>
  <c r="AX46" i="4"/>
  <c r="AX48" i="4"/>
  <c r="AX50" i="4"/>
  <c r="AX52" i="4"/>
  <c r="AX56" i="4"/>
  <c r="AX58" i="4"/>
  <c r="AX45" i="4"/>
  <c r="AX47" i="4"/>
  <c r="AX49" i="4"/>
  <c r="AX51" i="4"/>
  <c r="AX53" i="4"/>
  <c r="AX55" i="4"/>
  <c r="AX57" i="4"/>
  <c r="AX59" i="4"/>
  <c r="AX14" i="4"/>
  <c r="AX6" i="4"/>
  <c r="AX10" i="4"/>
  <c r="AX3" i="4"/>
  <c r="AX54" i="4"/>
  <c r="AX9" i="4"/>
  <c r="AX11" i="4"/>
  <c r="AX4" i="4"/>
  <c r="AX13" i="4"/>
  <c r="AX8" i="4"/>
  <c r="AX12" i="4"/>
  <c r="AX5" i="4"/>
  <c r="AX7" i="4"/>
  <c r="BC1" i="7"/>
  <c r="BT1" i="4"/>
  <c r="AX106" i="4"/>
  <c r="AX102" i="4"/>
  <c r="AX98" i="4"/>
  <c r="AX94" i="4"/>
  <c r="AX107" i="4"/>
  <c r="AX105" i="4"/>
  <c r="AX103" i="4"/>
  <c r="AX101" i="4"/>
  <c r="AX99" i="4"/>
  <c r="AX97" i="4"/>
  <c r="AX95" i="4"/>
  <c r="AX93" i="4"/>
  <c r="AX90" i="4"/>
  <c r="AX89" i="4"/>
  <c r="AX87" i="4"/>
  <c r="AX83" i="4"/>
  <c r="AX79" i="4"/>
  <c r="AX75" i="4"/>
  <c r="AX104" i="4"/>
  <c r="AX96" i="4"/>
  <c r="AX88" i="4"/>
  <c r="AX85" i="4"/>
  <c r="AX81" i="4"/>
  <c r="AX77" i="4"/>
  <c r="AX72" i="4"/>
  <c r="AX71" i="4"/>
  <c r="AX92" i="4"/>
  <c r="AX82" i="4"/>
  <c r="AX74" i="4"/>
  <c r="AX70" i="4"/>
  <c r="AX67" i="4"/>
  <c r="AX63" i="4"/>
  <c r="AX84" i="4"/>
  <c r="AX76" i="4"/>
  <c r="AX68" i="4"/>
  <c r="AX64" i="4"/>
  <c r="AX78" i="4"/>
  <c r="AX62" i="4"/>
  <c r="AX61" i="4"/>
  <c r="AX80" i="4"/>
  <c r="AX69" i="4"/>
  <c r="AX66" i="4"/>
  <c r="AX60" i="4"/>
  <c r="AX86" i="4"/>
  <c r="AX100" i="4"/>
  <c r="AX73" i="4"/>
  <c r="AX65" i="4"/>
  <c r="AY2" i="4"/>
  <c r="BN2" i="29" l="1"/>
  <c r="BM5" i="29"/>
  <c r="BM7" i="29"/>
  <c r="BM6" i="29"/>
  <c r="BM4" i="29"/>
  <c r="BM8" i="29"/>
  <c r="BM9" i="29"/>
  <c r="BM10" i="29"/>
  <c r="BM12" i="29"/>
  <c r="BM14" i="29"/>
  <c r="BM11" i="29"/>
  <c r="BM13" i="29"/>
  <c r="BM15" i="29"/>
  <c r="BM17" i="29"/>
  <c r="BM16" i="29"/>
  <c r="BM18" i="29"/>
  <c r="BM21" i="29"/>
  <c r="BM23" i="29"/>
  <c r="BM25" i="29"/>
  <c r="BM27" i="29"/>
  <c r="BM19" i="29"/>
  <c r="BM20" i="29"/>
  <c r="BM24" i="29"/>
  <c r="BM28" i="29"/>
  <c r="BM29" i="29"/>
  <c r="BM31" i="29"/>
  <c r="BM33" i="29"/>
  <c r="BM35" i="29"/>
  <c r="BM37" i="29"/>
  <c r="BM39" i="29"/>
  <c r="BM41" i="29"/>
  <c r="BM43" i="29"/>
  <c r="BM26" i="29"/>
  <c r="BM30" i="29"/>
  <c r="BM34" i="29"/>
  <c r="BM22" i="29"/>
  <c r="BM32" i="29"/>
  <c r="BM36" i="29"/>
  <c r="BM40" i="29"/>
  <c r="BM44" i="29"/>
  <c r="BM45" i="29"/>
  <c r="BM47" i="29"/>
  <c r="BM49" i="29"/>
  <c r="BM51" i="29"/>
  <c r="BM53" i="29"/>
  <c r="BM55" i="29"/>
  <c r="BM57" i="29"/>
  <c r="BM59" i="29"/>
  <c r="BM67" i="29"/>
  <c r="BM69" i="29"/>
  <c r="BM71" i="29"/>
  <c r="BM73" i="29"/>
  <c r="BM75" i="29"/>
  <c r="BM77" i="29"/>
  <c r="BM79" i="29"/>
  <c r="BM42" i="29"/>
  <c r="BM46" i="29"/>
  <c r="BM50" i="29"/>
  <c r="BM54" i="29"/>
  <c r="BM38" i="29"/>
  <c r="BM70" i="29"/>
  <c r="BM74" i="29"/>
  <c r="BM78" i="29"/>
  <c r="BM81" i="29"/>
  <c r="BM48" i="29"/>
  <c r="BM52" i="29"/>
  <c r="BM58" i="29"/>
  <c r="BM68" i="29"/>
  <c r="BM72" i="29"/>
  <c r="BM76" i="29"/>
  <c r="BM80" i="29"/>
  <c r="BM56" i="29"/>
  <c r="BM66" i="29"/>
  <c r="BM83" i="29"/>
  <c r="BM85" i="29"/>
  <c r="BM87" i="29"/>
  <c r="BM89" i="29"/>
  <c r="BM91" i="29"/>
  <c r="BM93" i="29"/>
  <c r="BM95" i="29"/>
  <c r="BM97" i="29"/>
  <c r="BM99" i="29"/>
  <c r="BM101" i="29"/>
  <c r="BM82" i="29"/>
  <c r="BM84" i="29"/>
  <c r="BM86" i="29"/>
  <c r="BM88" i="29"/>
  <c r="BM90" i="29"/>
  <c r="BM92" i="29"/>
  <c r="BM94" i="29"/>
  <c r="BM96" i="29"/>
  <c r="BM98" i="29"/>
  <c r="BM100" i="29"/>
  <c r="BM102" i="29"/>
  <c r="BM103" i="29"/>
  <c r="BM105" i="29"/>
  <c r="BM107" i="29"/>
  <c r="BM3" i="29"/>
  <c r="BM104" i="29"/>
  <c r="BM106" i="29"/>
  <c r="BM64" i="29"/>
  <c r="BM65" i="29"/>
  <c r="BM63" i="29"/>
  <c r="BM60" i="29"/>
  <c r="BM61" i="29"/>
  <c r="BM62" i="29"/>
  <c r="AY111" i="4"/>
  <c r="AY331" i="4"/>
  <c r="AY221" i="4"/>
  <c r="AY16" i="4"/>
  <c r="AY18" i="4"/>
  <c r="AY20" i="4"/>
  <c r="AY15" i="4"/>
  <c r="AY17" i="4"/>
  <c r="AY19" i="4"/>
  <c r="AY21" i="4"/>
  <c r="AY28" i="4"/>
  <c r="AY25" i="4"/>
  <c r="AY31" i="4"/>
  <c r="AY33" i="4"/>
  <c r="AY35" i="4"/>
  <c r="AY37" i="4"/>
  <c r="AY39" i="4"/>
  <c r="AY41" i="4"/>
  <c r="AY23" i="4"/>
  <c r="AY26" i="4"/>
  <c r="AY24" i="4"/>
  <c r="AY29" i="4"/>
  <c r="AY30" i="4"/>
  <c r="AY32" i="4"/>
  <c r="AY34" i="4"/>
  <c r="AY36" i="4"/>
  <c r="AY38" i="4"/>
  <c r="AY40" i="4"/>
  <c r="AY42" i="4"/>
  <c r="AY22" i="4"/>
  <c r="AY27" i="4"/>
  <c r="AY46" i="4"/>
  <c r="AY48" i="4"/>
  <c r="AY50" i="4"/>
  <c r="AY52" i="4"/>
  <c r="AY56" i="4"/>
  <c r="AY58" i="4"/>
  <c r="AY43" i="4"/>
  <c r="AY44" i="4"/>
  <c r="AY45" i="4"/>
  <c r="AY47" i="4"/>
  <c r="AY49" i="4"/>
  <c r="AY51" i="4"/>
  <c r="AY53" i="4"/>
  <c r="AY55" i="4"/>
  <c r="AY57" i="4"/>
  <c r="AY59" i="4"/>
  <c r="AY14" i="4"/>
  <c r="AY9" i="4"/>
  <c r="AY6" i="4"/>
  <c r="AY10" i="4"/>
  <c r="AY54" i="4"/>
  <c r="AY13" i="4"/>
  <c r="AY7" i="4"/>
  <c r="AY5" i="4"/>
  <c r="AY4" i="4"/>
  <c r="AY8" i="4"/>
  <c r="AY12" i="4"/>
  <c r="AY3" i="4"/>
  <c r="AY11" i="4"/>
  <c r="BD1" i="7"/>
  <c r="BU1" i="4"/>
  <c r="AY105" i="4"/>
  <c r="AY101" i="4"/>
  <c r="AY97" i="4"/>
  <c r="AY93" i="4"/>
  <c r="AY89" i="4"/>
  <c r="AY107" i="4"/>
  <c r="AY103" i="4"/>
  <c r="AY99" i="4"/>
  <c r="AY95" i="4"/>
  <c r="AY86" i="4"/>
  <c r="AY82" i="4"/>
  <c r="AY78" i="4"/>
  <c r="AY74" i="4"/>
  <c r="AY72" i="4"/>
  <c r="AY70" i="4"/>
  <c r="AY90" i="4"/>
  <c r="AY73" i="4"/>
  <c r="AY104" i="4"/>
  <c r="AY102" i="4"/>
  <c r="AY96" i="4"/>
  <c r="AY94" i="4"/>
  <c r="AY91" i="4"/>
  <c r="AY88" i="4"/>
  <c r="AY87" i="4"/>
  <c r="AY85" i="4"/>
  <c r="AY83" i="4"/>
  <c r="AY81" i="4"/>
  <c r="AY79" i="4"/>
  <c r="AY77" i="4"/>
  <c r="AY75" i="4"/>
  <c r="AY68" i="4"/>
  <c r="AY66" i="4"/>
  <c r="AY64" i="4"/>
  <c r="AY62" i="4"/>
  <c r="AY106" i="4"/>
  <c r="AY84" i="4"/>
  <c r="AY76" i="4"/>
  <c r="AY100" i="4"/>
  <c r="AY69" i="4"/>
  <c r="AY65" i="4"/>
  <c r="AY60" i="4"/>
  <c r="AY71" i="4"/>
  <c r="AY67" i="4"/>
  <c r="AY61" i="4"/>
  <c r="AY98" i="4"/>
  <c r="AY80" i="4"/>
  <c r="AY63" i="4"/>
  <c r="AZ2" i="4"/>
  <c r="BO2" i="29" l="1"/>
  <c r="BN6" i="29"/>
  <c r="BN4" i="29"/>
  <c r="BN7" i="29"/>
  <c r="BN5" i="29"/>
  <c r="BN8" i="29"/>
  <c r="BN11" i="29"/>
  <c r="BN10" i="29"/>
  <c r="BN12" i="29"/>
  <c r="BN14" i="29"/>
  <c r="BN9" i="29"/>
  <c r="BN13" i="29"/>
  <c r="BN15" i="29"/>
  <c r="BN17" i="29"/>
  <c r="BN16" i="29"/>
  <c r="BN18" i="29"/>
  <c r="BN19" i="29"/>
  <c r="BN20" i="29"/>
  <c r="BN22" i="29"/>
  <c r="BN24" i="29"/>
  <c r="BN26" i="29"/>
  <c r="BN28" i="29"/>
  <c r="BN23" i="29"/>
  <c r="BN27" i="29"/>
  <c r="BN30" i="29"/>
  <c r="BN32" i="29"/>
  <c r="BN34" i="29"/>
  <c r="BN36" i="29"/>
  <c r="BN38" i="29"/>
  <c r="BN40" i="29"/>
  <c r="BN42" i="29"/>
  <c r="BN44" i="29"/>
  <c r="BN21" i="29"/>
  <c r="BN31" i="29"/>
  <c r="BN35" i="29"/>
  <c r="BN39" i="29"/>
  <c r="BN43" i="29"/>
  <c r="BN46" i="29"/>
  <c r="BN48" i="29"/>
  <c r="BN50" i="29"/>
  <c r="BN52" i="29"/>
  <c r="BN54" i="29"/>
  <c r="BN56" i="29"/>
  <c r="BN58" i="29"/>
  <c r="BN66" i="29"/>
  <c r="BN68" i="29"/>
  <c r="BN70" i="29"/>
  <c r="BN72" i="29"/>
  <c r="BN74" i="29"/>
  <c r="BN76" i="29"/>
  <c r="BN78" i="29"/>
  <c r="BN80" i="29"/>
  <c r="BN25" i="29"/>
  <c r="BN41" i="29"/>
  <c r="BN45" i="29"/>
  <c r="BN49" i="29"/>
  <c r="BN53" i="29"/>
  <c r="BN57" i="29"/>
  <c r="BN29" i="29"/>
  <c r="BN37" i="29"/>
  <c r="BN47" i="29"/>
  <c r="BN51" i="29"/>
  <c r="BN55" i="29"/>
  <c r="BN59" i="29"/>
  <c r="BN33" i="29"/>
  <c r="BN67" i="29"/>
  <c r="BN71" i="29"/>
  <c r="BN75" i="29"/>
  <c r="BN79" i="29"/>
  <c r="BN81" i="29"/>
  <c r="BN69" i="29"/>
  <c r="BN73" i="29"/>
  <c r="BN77" i="29"/>
  <c r="BN82" i="29"/>
  <c r="BN84" i="29"/>
  <c r="BN86" i="29"/>
  <c r="BN88" i="29"/>
  <c r="BN90" i="29"/>
  <c r="BN92" i="29"/>
  <c r="BN94" i="29"/>
  <c r="BN96" i="29"/>
  <c r="BN98" i="29"/>
  <c r="BN100" i="29"/>
  <c r="BN102" i="29"/>
  <c r="BN83" i="29"/>
  <c r="BN85" i="29"/>
  <c r="BN87" i="29"/>
  <c r="BN89" i="29"/>
  <c r="BN91" i="29"/>
  <c r="BN93" i="29"/>
  <c r="BN95" i="29"/>
  <c r="BN97" i="29"/>
  <c r="BN99" i="29"/>
  <c r="BN101" i="29"/>
  <c r="BN103" i="29"/>
  <c r="BN105" i="29"/>
  <c r="BN107" i="29"/>
  <c r="BN3" i="29"/>
  <c r="BN104" i="29"/>
  <c r="BN106" i="29"/>
  <c r="BN64" i="29"/>
  <c r="BN62" i="29"/>
  <c r="BN63" i="29"/>
  <c r="BN60" i="29"/>
  <c r="BN61" i="29"/>
  <c r="BN65" i="29"/>
  <c r="AZ111" i="4"/>
  <c r="AZ221" i="4"/>
  <c r="AZ331" i="4"/>
  <c r="AZ16" i="4"/>
  <c r="AZ18" i="4"/>
  <c r="AZ20" i="4"/>
  <c r="AZ22" i="4"/>
  <c r="AZ15" i="4"/>
  <c r="AZ17" i="4"/>
  <c r="AZ19" i="4"/>
  <c r="AZ21" i="4"/>
  <c r="AZ23" i="4"/>
  <c r="AZ25" i="4"/>
  <c r="AZ27" i="4"/>
  <c r="AZ28" i="4"/>
  <c r="AZ31" i="4"/>
  <c r="AZ33" i="4"/>
  <c r="AZ35" i="4"/>
  <c r="AZ37" i="4"/>
  <c r="AZ39" i="4"/>
  <c r="AZ41" i="4"/>
  <c r="AZ43" i="4"/>
  <c r="AZ26" i="4"/>
  <c r="AZ24" i="4"/>
  <c r="AZ29" i="4"/>
  <c r="AZ30" i="4"/>
  <c r="AZ32" i="4"/>
  <c r="AZ34" i="4"/>
  <c r="AZ36" i="4"/>
  <c r="AZ38" i="4"/>
  <c r="AZ40" i="4"/>
  <c r="AZ42" i="4"/>
  <c r="AZ44" i="4"/>
  <c r="AZ45" i="4"/>
  <c r="AZ47" i="4"/>
  <c r="AZ49" i="4"/>
  <c r="AZ51" i="4"/>
  <c r="AZ53" i="4"/>
  <c r="AZ55" i="4"/>
  <c r="AZ57" i="4"/>
  <c r="AZ59" i="4"/>
  <c r="AZ46" i="4"/>
  <c r="AZ48" i="4"/>
  <c r="AZ50" i="4"/>
  <c r="AZ52" i="4"/>
  <c r="AZ56" i="4"/>
  <c r="AZ58" i="4"/>
  <c r="AZ14" i="4"/>
  <c r="AZ9" i="4"/>
  <c r="AZ6" i="4"/>
  <c r="AZ10" i="4"/>
  <c r="AZ3" i="4"/>
  <c r="AZ54" i="4"/>
  <c r="AZ13" i="4"/>
  <c r="AZ4" i="4"/>
  <c r="AZ7" i="4"/>
  <c r="AZ5" i="4"/>
  <c r="AZ8" i="4"/>
  <c r="AZ12" i="4"/>
  <c r="AZ11" i="4"/>
  <c r="BE1" i="7"/>
  <c r="BV1" i="4"/>
  <c r="AZ104" i="4"/>
  <c r="AZ100" i="4"/>
  <c r="AZ96" i="4"/>
  <c r="AZ88" i="4"/>
  <c r="AZ105" i="4"/>
  <c r="AZ101" i="4"/>
  <c r="AZ97" i="4"/>
  <c r="AZ90" i="4"/>
  <c r="AZ85" i="4"/>
  <c r="AZ81" i="4"/>
  <c r="AZ77" i="4"/>
  <c r="AZ106" i="4"/>
  <c r="AZ98" i="4"/>
  <c r="AZ84" i="4"/>
  <c r="AZ80" i="4"/>
  <c r="AZ76" i="4"/>
  <c r="AZ103" i="4"/>
  <c r="AZ95" i="4"/>
  <c r="AZ73" i="4"/>
  <c r="AZ72" i="4"/>
  <c r="AZ102" i="4"/>
  <c r="AZ99" i="4"/>
  <c r="AZ91" i="4"/>
  <c r="AZ87" i="4"/>
  <c r="AZ79" i="4"/>
  <c r="AZ69" i="4"/>
  <c r="AZ68" i="4"/>
  <c r="AZ65" i="4"/>
  <c r="AZ64" i="4"/>
  <c r="AZ86" i="4"/>
  <c r="AZ78" i="4"/>
  <c r="AZ71" i="4"/>
  <c r="AZ107" i="4"/>
  <c r="AZ94" i="4"/>
  <c r="AZ82" i="4"/>
  <c r="AZ75" i="4"/>
  <c r="AZ70" i="4"/>
  <c r="AZ66" i="4"/>
  <c r="AZ61" i="4"/>
  <c r="AZ67" i="4"/>
  <c r="AZ63" i="4"/>
  <c r="AZ89" i="4"/>
  <c r="AZ60" i="4"/>
  <c r="AZ92" i="4"/>
  <c r="AZ62" i="4"/>
  <c r="AZ83" i="4"/>
  <c r="AZ74" i="4"/>
  <c r="BA2" i="4"/>
  <c r="BP2" i="29" l="1"/>
  <c r="BO4" i="29"/>
  <c r="BO6" i="29"/>
  <c r="BO8" i="29"/>
  <c r="BO5" i="29"/>
  <c r="BO9" i="29"/>
  <c r="BO7" i="29"/>
  <c r="BO11" i="29"/>
  <c r="BO13" i="29"/>
  <c r="BO10" i="29"/>
  <c r="BO12" i="29"/>
  <c r="BO14" i="29"/>
  <c r="BO16" i="29"/>
  <c r="BO18" i="29"/>
  <c r="BO15" i="29"/>
  <c r="BO17" i="29"/>
  <c r="BO19" i="29"/>
  <c r="BO20" i="29"/>
  <c r="BO22" i="29"/>
  <c r="BO24" i="29"/>
  <c r="BO26" i="29"/>
  <c r="BO28" i="29"/>
  <c r="BO23" i="29"/>
  <c r="BO27" i="29"/>
  <c r="BO30" i="29"/>
  <c r="BO32" i="29"/>
  <c r="BO34" i="29"/>
  <c r="BO36" i="29"/>
  <c r="BO38" i="29"/>
  <c r="BO40" i="29"/>
  <c r="BO42" i="29"/>
  <c r="BO44" i="29"/>
  <c r="BO25" i="29"/>
  <c r="BO29" i="29"/>
  <c r="BO33" i="29"/>
  <c r="BO21" i="29"/>
  <c r="BO31" i="29"/>
  <c r="BO35" i="29"/>
  <c r="BO39" i="29"/>
  <c r="BO43" i="29"/>
  <c r="BO46" i="29"/>
  <c r="BO48" i="29"/>
  <c r="BO50" i="29"/>
  <c r="BO52" i="29"/>
  <c r="BO54" i="29"/>
  <c r="BO56" i="29"/>
  <c r="BO58" i="29"/>
  <c r="BO66" i="29"/>
  <c r="BO68" i="29"/>
  <c r="BO70" i="29"/>
  <c r="BO72" i="29"/>
  <c r="BO74" i="29"/>
  <c r="BO76" i="29"/>
  <c r="BO78" i="29"/>
  <c r="BO80" i="29"/>
  <c r="BO41" i="29"/>
  <c r="BO45" i="29"/>
  <c r="BO49" i="29"/>
  <c r="BO53" i="29"/>
  <c r="BO57" i="29"/>
  <c r="BO37" i="29"/>
  <c r="BO69" i="29"/>
  <c r="BO73" i="29"/>
  <c r="BO77" i="29"/>
  <c r="BO47" i="29"/>
  <c r="BO67" i="29"/>
  <c r="BO51" i="29"/>
  <c r="BO71" i="29"/>
  <c r="BO75" i="29"/>
  <c r="BO79" i="29"/>
  <c r="BO81" i="29"/>
  <c r="BO55" i="29"/>
  <c r="BO59" i="29"/>
  <c r="BO82" i="29"/>
  <c r="BO84" i="29"/>
  <c r="BO86" i="29"/>
  <c r="BO88" i="29"/>
  <c r="BO90" i="29"/>
  <c r="BO92" i="29"/>
  <c r="BO94" i="29"/>
  <c r="BO96" i="29"/>
  <c r="BO98" i="29"/>
  <c r="BO100" i="29"/>
  <c r="BO83" i="29"/>
  <c r="BO85" i="29"/>
  <c r="BO87" i="29"/>
  <c r="BO89" i="29"/>
  <c r="BO91" i="29"/>
  <c r="BO93" i="29"/>
  <c r="BO95" i="29"/>
  <c r="BO97" i="29"/>
  <c r="BO99" i="29"/>
  <c r="BO101" i="29"/>
  <c r="BO104" i="29"/>
  <c r="BO106" i="29"/>
  <c r="BO102" i="29"/>
  <c r="BO103" i="29"/>
  <c r="BO105" i="29"/>
  <c r="BO107" i="29"/>
  <c r="BO3" i="29"/>
  <c r="BO63" i="29"/>
  <c r="BO62" i="29"/>
  <c r="BO64" i="29"/>
  <c r="BO60" i="29"/>
  <c r="BO65" i="29"/>
  <c r="BO61" i="29"/>
  <c r="BA111" i="4"/>
  <c r="BA221" i="4"/>
  <c r="BA331" i="4"/>
  <c r="BA27" i="4"/>
  <c r="BA15" i="4"/>
  <c r="BA17" i="4"/>
  <c r="BA19" i="4"/>
  <c r="BA16" i="4"/>
  <c r="BA18" i="4"/>
  <c r="BA20" i="4"/>
  <c r="BA22" i="4"/>
  <c r="BA29" i="4"/>
  <c r="BA24" i="4"/>
  <c r="BA30" i="4"/>
  <c r="BA32" i="4"/>
  <c r="BA34" i="4"/>
  <c r="BA36" i="4"/>
  <c r="BA38" i="4"/>
  <c r="BA40" i="4"/>
  <c r="BA25" i="4"/>
  <c r="BA28" i="4"/>
  <c r="BA21" i="4"/>
  <c r="BA23" i="4"/>
  <c r="BA31" i="4"/>
  <c r="BA33" i="4"/>
  <c r="BA35" i="4"/>
  <c r="BA37" i="4"/>
  <c r="BA39" i="4"/>
  <c r="BA41" i="4"/>
  <c r="BA26" i="4"/>
  <c r="BA44" i="4"/>
  <c r="BA45" i="4"/>
  <c r="BA47" i="4"/>
  <c r="BA49" i="4"/>
  <c r="BA51" i="4"/>
  <c r="BA53" i="4"/>
  <c r="BA55" i="4"/>
  <c r="BA57" i="4"/>
  <c r="BA59" i="4"/>
  <c r="BA42" i="4"/>
  <c r="BA43" i="4"/>
  <c r="BA46" i="4"/>
  <c r="BA48" i="4"/>
  <c r="BA50" i="4"/>
  <c r="BA52" i="4"/>
  <c r="BA56" i="4"/>
  <c r="BA58" i="4"/>
  <c r="BA14" i="4"/>
  <c r="BA6" i="4"/>
  <c r="BA10" i="4"/>
  <c r="BA7" i="4"/>
  <c r="BA4" i="4"/>
  <c r="BA3" i="4"/>
  <c r="BA9" i="4"/>
  <c r="BA11" i="4"/>
  <c r="BA8" i="4"/>
  <c r="BA12" i="4"/>
  <c r="BA54" i="4"/>
  <c r="BA13" i="4"/>
  <c r="BA5" i="4"/>
  <c r="BF1" i="7"/>
  <c r="BW1" i="4"/>
  <c r="BA107" i="4"/>
  <c r="BA103" i="4"/>
  <c r="BA99" i="4"/>
  <c r="BA95" i="4"/>
  <c r="BA92" i="4"/>
  <c r="BA106" i="4"/>
  <c r="BA104" i="4"/>
  <c r="BA102" i="4"/>
  <c r="BA100" i="4"/>
  <c r="BA98" i="4"/>
  <c r="BA96" i="4"/>
  <c r="BA91" i="4"/>
  <c r="BA93" i="4"/>
  <c r="BA88" i="4"/>
  <c r="BA84" i="4"/>
  <c r="BA80" i="4"/>
  <c r="BA76" i="4"/>
  <c r="BA73" i="4"/>
  <c r="BA71" i="4"/>
  <c r="BA105" i="4"/>
  <c r="BA97" i="4"/>
  <c r="BA86" i="4"/>
  <c r="BA82" i="4"/>
  <c r="BA78" i="4"/>
  <c r="BA74" i="4"/>
  <c r="BA70" i="4"/>
  <c r="BA90" i="4"/>
  <c r="BA69" i="4"/>
  <c r="BA67" i="4"/>
  <c r="BA65" i="4"/>
  <c r="BA63" i="4"/>
  <c r="BA61" i="4"/>
  <c r="BA72" i="4"/>
  <c r="BA83" i="4"/>
  <c r="BA81" i="4"/>
  <c r="BA75" i="4"/>
  <c r="BA66" i="4"/>
  <c r="BA85" i="4"/>
  <c r="BA62" i="4"/>
  <c r="BA101" i="4"/>
  <c r="BA89" i="4"/>
  <c r="BA77" i="4"/>
  <c r="BA60" i="4"/>
  <c r="BA79" i="4"/>
  <c r="BA87" i="4"/>
  <c r="BA68" i="4"/>
  <c r="BA64" i="4"/>
  <c r="BB2" i="4"/>
  <c r="BQ2" i="29" l="1"/>
  <c r="BP7" i="29"/>
  <c r="BP5" i="29"/>
  <c r="BP8" i="29"/>
  <c r="BP6" i="29"/>
  <c r="BP9" i="29"/>
  <c r="BP4" i="29"/>
  <c r="BP10" i="29"/>
  <c r="BP12" i="29"/>
  <c r="BP11" i="29"/>
  <c r="BP13" i="29"/>
  <c r="BP14" i="29"/>
  <c r="BP16" i="29"/>
  <c r="BP18" i="29"/>
  <c r="BP15" i="29"/>
  <c r="BP17" i="29"/>
  <c r="BP19" i="29"/>
  <c r="BP21" i="29"/>
  <c r="BP23" i="29"/>
  <c r="BP25" i="29"/>
  <c r="BP27" i="29"/>
  <c r="BP22" i="29"/>
  <c r="BP26" i="29"/>
  <c r="BP29" i="29"/>
  <c r="BP31" i="29"/>
  <c r="BP33" i="29"/>
  <c r="BP35" i="29"/>
  <c r="BP37" i="29"/>
  <c r="BP39" i="29"/>
  <c r="BP41" i="29"/>
  <c r="BP43" i="29"/>
  <c r="BP20" i="29"/>
  <c r="BP28" i="29"/>
  <c r="BP30" i="29"/>
  <c r="BP34" i="29"/>
  <c r="BP38" i="29"/>
  <c r="BP42" i="29"/>
  <c r="BP45" i="29"/>
  <c r="BP47" i="29"/>
  <c r="BP49" i="29"/>
  <c r="BP51" i="29"/>
  <c r="BP53" i="29"/>
  <c r="BP55" i="29"/>
  <c r="BP57" i="29"/>
  <c r="BP59" i="29"/>
  <c r="BP67" i="29"/>
  <c r="BP69" i="29"/>
  <c r="BP71" i="29"/>
  <c r="BP73" i="29"/>
  <c r="BP75" i="29"/>
  <c r="BP77" i="29"/>
  <c r="BP79" i="29"/>
  <c r="BP81" i="29"/>
  <c r="BP24" i="29"/>
  <c r="BP36" i="29"/>
  <c r="BP40" i="29"/>
  <c r="BP48" i="29"/>
  <c r="BP52" i="29"/>
  <c r="BP56" i="29"/>
  <c r="BP44" i="29"/>
  <c r="BP46" i="29"/>
  <c r="BP50" i="29"/>
  <c r="BP54" i="29"/>
  <c r="BP58" i="29"/>
  <c r="BP32" i="29"/>
  <c r="BP66" i="29"/>
  <c r="BP70" i="29"/>
  <c r="BP74" i="29"/>
  <c r="BP78" i="29"/>
  <c r="BP68" i="29"/>
  <c r="BP72" i="29"/>
  <c r="BP76" i="29"/>
  <c r="BP80" i="29"/>
  <c r="BP83" i="29"/>
  <c r="BP85" i="29"/>
  <c r="BP87" i="29"/>
  <c r="BP89" i="29"/>
  <c r="BP91" i="29"/>
  <c r="BP93" i="29"/>
  <c r="BP95" i="29"/>
  <c r="BP97" i="29"/>
  <c r="BP99" i="29"/>
  <c r="BP101" i="29"/>
  <c r="BP82" i="29"/>
  <c r="BP84" i="29"/>
  <c r="BP86" i="29"/>
  <c r="BP88" i="29"/>
  <c r="BP90" i="29"/>
  <c r="BP92" i="29"/>
  <c r="BP94" i="29"/>
  <c r="BP96" i="29"/>
  <c r="BP98" i="29"/>
  <c r="BP100" i="29"/>
  <c r="BP102" i="29"/>
  <c r="BP3" i="29"/>
  <c r="BP104" i="29"/>
  <c r="BP106" i="29"/>
  <c r="BP103" i="29"/>
  <c r="BP105" i="29"/>
  <c r="BP107" i="29"/>
  <c r="BP63" i="29"/>
  <c r="BP61" i="29"/>
  <c r="BP65" i="29"/>
  <c r="BP62" i="29"/>
  <c r="BP64" i="29"/>
  <c r="BP60" i="29"/>
  <c r="BB111" i="4"/>
  <c r="BB331" i="4"/>
  <c r="BB221" i="4"/>
  <c r="BB15" i="4"/>
  <c r="BB17" i="4"/>
  <c r="BB19" i="4"/>
  <c r="BB21" i="4"/>
  <c r="BB16" i="4"/>
  <c r="BB18" i="4"/>
  <c r="BB20" i="4"/>
  <c r="BB22" i="4"/>
  <c r="BB24" i="4"/>
  <c r="BB26" i="4"/>
  <c r="BB27" i="4"/>
  <c r="BB29" i="4"/>
  <c r="BB30" i="4"/>
  <c r="BB32" i="4"/>
  <c r="BB34" i="4"/>
  <c r="BB36" i="4"/>
  <c r="BB38" i="4"/>
  <c r="BB40" i="4"/>
  <c r="BB42" i="4"/>
  <c r="BB44" i="4"/>
  <c r="BB25" i="4"/>
  <c r="BB28" i="4"/>
  <c r="BB23" i="4"/>
  <c r="BB31" i="4"/>
  <c r="BB33" i="4"/>
  <c r="BB35" i="4"/>
  <c r="BB37" i="4"/>
  <c r="BB39" i="4"/>
  <c r="BB41" i="4"/>
  <c r="BB43" i="4"/>
  <c r="BB46" i="4"/>
  <c r="BB48" i="4"/>
  <c r="BB50" i="4"/>
  <c r="BB52" i="4"/>
  <c r="BB56" i="4"/>
  <c r="BB58" i="4"/>
  <c r="BB45" i="4"/>
  <c r="BB47" i="4"/>
  <c r="BB49" i="4"/>
  <c r="BB51" i="4"/>
  <c r="BB53" i="4"/>
  <c r="BB55" i="4"/>
  <c r="BB57" i="4"/>
  <c r="BB59" i="4"/>
  <c r="BB5" i="4"/>
  <c r="BB11" i="4"/>
  <c r="BB14" i="4"/>
  <c r="BB6" i="4"/>
  <c r="BB10" i="4"/>
  <c r="BB54" i="4"/>
  <c r="BB4" i="4"/>
  <c r="BB9" i="4"/>
  <c r="BB8" i="4"/>
  <c r="BB12" i="4"/>
  <c r="BB3" i="4"/>
  <c r="BB7" i="4"/>
  <c r="BB13" i="4"/>
  <c r="BG1" i="7"/>
  <c r="BX1" i="4"/>
  <c r="BB106" i="4"/>
  <c r="BB102" i="4"/>
  <c r="BB98" i="4"/>
  <c r="BB94" i="4"/>
  <c r="BB92" i="4"/>
  <c r="BB90" i="4"/>
  <c r="BB104" i="4"/>
  <c r="BB100" i="4"/>
  <c r="BB96" i="4"/>
  <c r="BB87" i="4"/>
  <c r="BB83" i="4"/>
  <c r="BB79" i="4"/>
  <c r="BB75" i="4"/>
  <c r="BB107" i="4"/>
  <c r="BB99" i="4"/>
  <c r="BB89" i="4"/>
  <c r="BB71" i="4"/>
  <c r="BB105" i="4"/>
  <c r="BB97" i="4"/>
  <c r="BB86" i="4"/>
  <c r="BB84" i="4"/>
  <c r="BB82" i="4"/>
  <c r="BB80" i="4"/>
  <c r="BB78" i="4"/>
  <c r="BB76" i="4"/>
  <c r="BB74" i="4"/>
  <c r="BB70" i="4"/>
  <c r="BB81" i="4"/>
  <c r="BB66" i="4"/>
  <c r="BB62" i="4"/>
  <c r="BB103" i="4"/>
  <c r="BB93" i="4"/>
  <c r="BB73" i="4"/>
  <c r="BB67" i="4"/>
  <c r="BB91" i="4"/>
  <c r="BB72" i="4"/>
  <c r="BB68" i="4"/>
  <c r="BB64" i="4"/>
  <c r="BB69" i="4"/>
  <c r="BB65" i="4"/>
  <c r="BB85" i="4"/>
  <c r="BB61" i="4"/>
  <c r="BB101" i="4"/>
  <c r="BB88" i="4"/>
  <c r="BB77" i="4"/>
  <c r="BB63" i="4"/>
  <c r="BB60" i="4"/>
  <c r="BC2" i="4"/>
  <c r="BR2" i="29" l="1"/>
  <c r="BQ5" i="29"/>
  <c r="BQ7" i="29"/>
  <c r="BQ4" i="29"/>
  <c r="BQ8" i="29"/>
  <c r="BQ6" i="29"/>
  <c r="BQ9" i="29"/>
  <c r="BQ10" i="29"/>
  <c r="BQ12" i="29"/>
  <c r="BQ14" i="29"/>
  <c r="BQ11" i="29"/>
  <c r="BQ13" i="29"/>
  <c r="BQ15" i="29"/>
  <c r="BQ17" i="29"/>
  <c r="BQ16" i="29"/>
  <c r="BQ21" i="29"/>
  <c r="BQ23" i="29"/>
  <c r="BQ25" i="29"/>
  <c r="BQ27" i="29"/>
  <c r="BQ18" i="29"/>
  <c r="BQ22" i="29"/>
  <c r="BQ26" i="29"/>
  <c r="BQ29" i="29"/>
  <c r="BQ31" i="29"/>
  <c r="BQ33" i="29"/>
  <c r="BQ35" i="29"/>
  <c r="BQ37" i="29"/>
  <c r="BQ39" i="29"/>
  <c r="BQ41" i="29"/>
  <c r="BQ43" i="29"/>
  <c r="BQ24" i="29"/>
  <c r="BQ32" i="29"/>
  <c r="BQ36" i="29"/>
  <c r="BQ19" i="29"/>
  <c r="BQ20" i="29"/>
  <c r="BQ28" i="29"/>
  <c r="BQ30" i="29"/>
  <c r="BQ34" i="29"/>
  <c r="BQ38" i="29"/>
  <c r="BQ42" i="29"/>
  <c r="BQ45" i="29"/>
  <c r="BQ47" i="29"/>
  <c r="BQ49" i="29"/>
  <c r="BQ51" i="29"/>
  <c r="BQ53" i="29"/>
  <c r="BQ55" i="29"/>
  <c r="BQ57" i="29"/>
  <c r="BQ59" i="29"/>
  <c r="BQ67" i="29"/>
  <c r="BQ69" i="29"/>
  <c r="BQ71" i="29"/>
  <c r="BQ73" i="29"/>
  <c r="BQ75" i="29"/>
  <c r="BQ77" i="29"/>
  <c r="BQ79" i="29"/>
  <c r="BQ40" i="29"/>
  <c r="BQ48" i="29"/>
  <c r="BQ52" i="29"/>
  <c r="BQ56" i="29"/>
  <c r="BQ44" i="29"/>
  <c r="BQ68" i="29"/>
  <c r="BQ72" i="29"/>
  <c r="BQ76" i="29"/>
  <c r="BQ80" i="29"/>
  <c r="BQ46" i="29"/>
  <c r="BQ66" i="29"/>
  <c r="BQ50" i="29"/>
  <c r="BQ70" i="29"/>
  <c r="BQ74" i="29"/>
  <c r="BQ78" i="29"/>
  <c r="BQ54" i="29"/>
  <c r="BQ58" i="29"/>
  <c r="BQ81" i="29"/>
  <c r="BQ83" i="29"/>
  <c r="BQ85" i="29"/>
  <c r="BQ87" i="29"/>
  <c r="BQ89" i="29"/>
  <c r="BQ91" i="29"/>
  <c r="BQ93" i="29"/>
  <c r="BQ95" i="29"/>
  <c r="BQ97" i="29"/>
  <c r="BQ99" i="29"/>
  <c r="BQ101" i="29"/>
  <c r="BQ82" i="29"/>
  <c r="BQ84" i="29"/>
  <c r="BQ86" i="29"/>
  <c r="BQ88" i="29"/>
  <c r="BQ90" i="29"/>
  <c r="BQ92" i="29"/>
  <c r="BQ94" i="29"/>
  <c r="BQ96" i="29"/>
  <c r="BQ98" i="29"/>
  <c r="BQ100" i="29"/>
  <c r="BQ103" i="29"/>
  <c r="BQ105" i="29"/>
  <c r="BQ107" i="29"/>
  <c r="BQ3" i="29"/>
  <c r="BQ102" i="29"/>
  <c r="BQ104" i="29"/>
  <c r="BQ106" i="29"/>
  <c r="BQ62" i="29"/>
  <c r="BQ64" i="29"/>
  <c r="BQ65" i="29"/>
  <c r="BQ63" i="29"/>
  <c r="BQ60" i="29"/>
  <c r="BQ61" i="29"/>
  <c r="BC111" i="4"/>
  <c r="BC331" i="4"/>
  <c r="BC221" i="4"/>
  <c r="BC16" i="4"/>
  <c r="BC18" i="4"/>
  <c r="BC20" i="4"/>
  <c r="BC15" i="4"/>
  <c r="BC17" i="4"/>
  <c r="BC19" i="4"/>
  <c r="BC21" i="4"/>
  <c r="BC28" i="4"/>
  <c r="BC22" i="4"/>
  <c r="BC23" i="4"/>
  <c r="BC26" i="4"/>
  <c r="BC31" i="4"/>
  <c r="BC33" i="4"/>
  <c r="BC35" i="4"/>
  <c r="BC37" i="4"/>
  <c r="BC39" i="4"/>
  <c r="BC41" i="4"/>
  <c r="BC24" i="4"/>
  <c r="BC27" i="4"/>
  <c r="BC29" i="4"/>
  <c r="BC30" i="4"/>
  <c r="BC32" i="4"/>
  <c r="BC34" i="4"/>
  <c r="BC36" i="4"/>
  <c r="BC38" i="4"/>
  <c r="BC40" i="4"/>
  <c r="BC42" i="4"/>
  <c r="BC25" i="4"/>
  <c r="BC43" i="4"/>
  <c r="BC44" i="4"/>
  <c r="BC46" i="4"/>
  <c r="BC48" i="4"/>
  <c r="BC50" i="4"/>
  <c r="BC52" i="4"/>
  <c r="BC56" i="4"/>
  <c r="BC58" i="4"/>
  <c r="BC45" i="4"/>
  <c r="BC47" i="4"/>
  <c r="BC49" i="4"/>
  <c r="BC51" i="4"/>
  <c r="BC53" i="4"/>
  <c r="BC55" i="4"/>
  <c r="BC57" i="4"/>
  <c r="BC59" i="4"/>
  <c r="BC8" i="4"/>
  <c r="BC12" i="4"/>
  <c r="BC11" i="4"/>
  <c r="BC14" i="4"/>
  <c r="BC9" i="4"/>
  <c r="BC4" i="4"/>
  <c r="BC6" i="4"/>
  <c r="BC10" i="4"/>
  <c r="BC3" i="4"/>
  <c r="BC54" i="4"/>
  <c r="BC13" i="4"/>
  <c r="BC7" i="4"/>
  <c r="BC5" i="4"/>
  <c r="BH1" i="7"/>
  <c r="BY1" i="4"/>
  <c r="BC105" i="4"/>
  <c r="BC101" i="4"/>
  <c r="BC97" i="4"/>
  <c r="BC94" i="4"/>
  <c r="BC107" i="4"/>
  <c r="BC103" i="4"/>
  <c r="BC99" i="4"/>
  <c r="BC89" i="4"/>
  <c r="BC106" i="4"/>
  <c r="BC102" i="4"/>
  <c r="BC98" i="4"/>
  <c r="BC92" i="4"/>
  <c r="BC91" i="4"/>
  <c r="BC86" i="4"/>
  <c r="BC82" i="4"/>
  <c r="BC78" i="4"/>
  <c r="BC74" i="4"/>
  <c r="BC72" i="4"/>
  <c r="BC70" i="4"/>
  <c r="BC100" i="4"/>
  <c r="BC87" i="4"/>
  <c r="BC85" i="4"/>
  <c r="BC83" i="4"/>
  <c r="BC81" i="4"/>
  <c r="BC79" i="4"/>
  <c r="BC77" i="4"/>
  <c r="BC75" i="4"/>
  <c r="BC71" i="4"/>
  <c r="BC68" i="4"/>
  <c r="BC66" i="4"/>
  <c r="BC64" i="4"/>
  <c r="BC62" i="4"/>
  <c r="BC93" i="4"/>
  <c r="BC73" i="4"/>
  <c r="BC67" i="4"/>
  <c r="BC63" i="4"/>
  <c r="BC90" i="4"/>
  <c r="BC80" i="4"/>
  <c r="BC88" i="4"/>
  <c r="BC84" i="4"/>
  <c r="BC60" i="4"/>
  <c r="BC76" i="4"/>
  <c r="BC61" i="4"/>
  <c r="BC95" i="4"/>
  <c r="BC104" i="4"/>
  <c r="BC69" i="4"/>
  <c r="BC65" i="4"/>
  <c r="BD2" i="4"/>
  <c r="BS2" i="29" l="1"/>
  <c r="BR6" i="29"/>
  <c r="BR4" i="29"/>
  <c r="BR7" i="29"/>
  <c r="BR5" i="29"/>
  <c r="BR8" i="29"/>
  <c r="BR9" i="29"/>
  <c r="BR11" i="29"/>
  <c r="BR10" i="29"/>
  <c r="BR12" i="29"/>
  <c r="BR14" i="29"/>
  <c r="BR13" i="29"/>
  <c r="BR15" i="29"/>
  <c r="BR17" i="29"/>
  <c r="BR16" i="29"/>
  <c r="BR18" i="29"/>
  <c r="BR20" i="29"/>
  <c r="BR22" i="29"/>
  <c r="BR24" i="29"/>
  <c r="BR26" i="29"/>
  <c r="BR28" i="29"/>
  <c r="BR21" i="29"/>
  <c r="BR25" i="29"/>
  <c r="BR30" i="29"/>
  <c r="BR32" i="29"/>
  <c r="BR34" i="29"/>
  <c r="BR36" i="29"/>
  <c r="BR38" i="29"/>
  <c r="BR40" i="29"/>
  <c r="BR42" i="29"/>
  <c r="BR44" i="29"/>
  <c r="BR27" i="29"/>
  <c r="BR29" i="29"/>
  <c r="BR33" i="29"/>
  <c r="BR37" i="29"/>
  <c r="BR41" i="29"/>
  <c r="BR46" i="29"/>
  <c r="BR48" i="29"/>
  <c r="BR50" i="29"/>
  <c r="BR52" i="29"/>
  <c r="BR54" i="29"/>
  <c r="BR56" i="29"/>
  <c r="BR58" i="29"/>
  <c r="BR66" i="29"/>
  <c r="BR68" i="29"/>
  <c r="BR70" i="29"/>
  <c r="BR72" i="29"/>
  <c r="BR74" i="29"/>
  <c r="BR76" i="29"/>
  <c r="BR78" i="29"/>
  <c r="BR80" i="29"/>
  <c r="BR19" i="29"/>
  <c r="BR23" i="29"/>
  <c r="BR35" i="29"/>
  <c r="BR39" i="29"/>
  <c r="BR47" i="29"/>
  <c r="BR51" i="29"/>
  <c r="BR55" i="29"/>
  <c r="BR43" i="29"/>
  <c r="BR45" i="29"/>
  <c r="BR49" i="29"/>
  <c r="BR53" i="29"/>
  <c r="BR57" i="29"/>
  <c r="BR67" i="29"/>
  <c r="BR31" i="29"/>
  <c r="BR59" i="29"/>
  <c r="BR81" i="29"/>
  <c r="BR69" i="29"/>
  <c r="BR73" i="29"/>
  <c r="BR77" i="29"/>
  <c r="BR71" i="29"/>
  <c r="BR75" i="29"/>
  <c r="BR79" i="29"/>
  <c r="BR82" i="29"/>
  <c r="BR84" i="29"/>
  <c r="BR86" i="29"/>
  <c r="BR88" i="29"/>
  <c r="BR90" i="29"/>
  <c r="BR92" i="29"/>
  <c r="BR94" i="29"/>
  <c r="BR96" i="29"/>
  <c r="BR98" i="29"/>
  <c r="BR100" i="29"/>
  <c r="BR102" i="29"/>
  <c r="BR83" i="29"/>
  <c r="BR85" i="29"/>
  <c r="BR87" i="29"/>
  <c r="BR89" i="29"/>
  <c r="BR91" i="29"/>
  <c r="BR93" i="29"/>
  <c r="BR95" i="29"/>
  <c r="BR97" i="29"/>
  <c r="BR99" i="29"/>
  <c r="BR101" i="29"/>
  <c r="BR103" i="29"/>
  <c r="BR105" i="29"/>
  <c r="BR107" i="29"/>
  <c r="BR3" i="29"/>
  <c r="BR104" i="29"/>
  <c r="BR106" i="29"/>
  <c r="BR65" i="29"/>
  <c r="BR62" i="29"/>
  <c r="BR64" i="29"/>
  <c r="BR63" i="29"/>
  <c r="BR60" i="29"/>
  <c r="BR61" i="29"/>
  <c r="BD111" i="4"/>
  <c r="BD221" i="4"/>
  <c r="BD331" i="4"/>
  <c r="BD16" i="4"/>
  <c r="BD18" i="4"/>
  <c r="BD20" i="4"/>
  <c r="BD22" i="4"/>
  <c r="BD15" i="4"/>
  <c r="BD17" i="4"/>
  <c r="BD19" i="4"/>
  <c r="BD21" i="4"/>
  <c r="BD23" i="4"/>
  <c r="BD25" i="4"/>
  <c r="BD26" i="4"/>
  <c r="BD31" i="4"/>
  <c r="BD33" i="4"/>
  <c r="BD35" i="4"/>
  <c r="BD37" i="4"/>
  <c r="BD39" i="4"/>
  <c r="BD41" i="4"/>
  <c r="BD43" i="4"/>
  <c r="BD24" i="4"/>
  <c r="BD27" i="4"/>
  <c r="BD29" i="4"/>
  <c r="BD28" i="4"/>
  <c r="BD30" i="4"/>
  <c r="BD32" i="4"/>
  <c r="BD34" i="4"/>
  <c r="BD36" i="4"/>
  <c r="BD38" i="4"/>
  <c r="BD40" i="4"/>
  <c r="BD42" i="4"/>
  <c r="BD44" i="4"/>
  <c r="BD45" i="4"/>
  <c r="BD47" i="4"/>
  <c r="BD49" i="4"/>
  <c r="BD51" i="4"/>
  <c r="BD53" i="4"/>
  <c r="BD55" i="4"/>
  <c r="BD57" i="4"/>
  <c r="BD59" i="4"/>
  <c r="BD46" i="4"/>
  <c r="BD48" i="4"/>
  <c r="BD50" i="4"/>
  <c r="BD52" i="4"/>
  <c r="BD56" i="4"/>
  <c r="BD58" i="4"/>
  <c r="BD8" i="4"/>
  <c r="BD12" i="4"/>
  <c r="BD11" i="4"/>
  <c r="BD14" i="4"/>
  <c r="BD4" i="4"/>
  <c r="BD9" i="4"/>
  <c r="BD6" i="4"/>
  <c r="BD10" i="4"/>
  <c r="BD3" i="4"/>
  <c r="BD54" i="4"/>
  <c r="BD13" i="4"/>
  <c r="BD7" i="4"/>
  <c r="BD5" i="4"/>
  <c r="BI1" i="7"/>
  <c r="BZ1" i="4"/>
  <c r="BD104" i="4"/>
  <c r="BD100" i="4"/>
  <c r="BD93" i="4"/>
  <c r="BD105" i="4"/>
  <c r="BD101" i="4"/>
  <c r="BD95" i="4"/>
  <c r="BD88" i="4"/>
  <c r="BD94" i="4"/>
  <c r="BD89" i="4"/>
  <c r="BD85" i="4"/>
  <c r="BD81" i="4"/>
  <c r="BD77" i="4"/>
  <c r="BD92" i="4"/>
  <c r="BD91" i="4"/>
  <c r="BD73" i="4"/>
  <c r="BD72" i="4"/>
  <c r="BD107" i="4"/>
  <c r="BD106" i="4"/>
  <c r="BD99" i="4"/>
  <c r="BD98" i="4"/>
  <c r="BD87" i="4"/>
  <c r="BD83" i="4"/>
  <c r="BD79" i="4"/>
  <c r="BD75" i="4"/>
  <c r="BD103" i="4"/>
  <c r="BD90" i="4"/>
  <c r="BD86" i="4"/>
  <c r="BD80" i="4"/>
  <c r="BD78" i="4"/>
  <c r="BD71" i="4"/>
  <c r="BD96" i="4"/>
  <c r="BD69" i="4"/>
  <c r="BD68" i="4"/>
  <c r="BD65" i="4"/>
  <c r="BD64" i="4"/>
  <c r="BD102" i="4"/>
  <c r="BD63" i="4"/>
  <c r="BD82" i="4"/>
  <c r="BD70" i="4"/>
  <c r="BD66" i="4"/>
  <c r="BD62" i="4"/>
  <c r="BD60" i="4"/>
  <c r="BD76" i="4"/>
  <c r="BD74" i="4"/>
  <c r="BD67" i="4"/>
  <c r="BD61" i="4"/>
  <c r="BD84" i="4"/>
  <c r="BE2" i="4"/>
  <c r="BT2" i="29" l="1"/>
  <c r="BS4" i="29"/>
  <c r="BS6" i="29"/>
  <c r="BS8" i="29"/>
  <c r="BS9" i="29"/>
  <c r="BS7" i="29"/>
  <c r="BS5" i="29"/>
  <c r="BS11" i="29"/>
  <c r="BS13" i="29"/>
  <c r="BS10" i="29"/>
  <c r="BS12" i="29"/>
  <c r="BS14" i="29"/>
  <c r="BS16" i="29"/>
  <c r="BS18" i="29"/>
  <c r="BS15" i="29"/>
  <c r="BS17" i="29"/>
  <c r="BS19" i="29"/>
  <c r="BS20" i="29"/>
  <c r="BS22" i="29"/>
  <c r="BS24" i="29"/>
  <c r="BS26" i="29"/>
  <c r="BS28" i="29"/>
  <c r="BS21" i="29"/>
  <c r="BS25" i="29"/>
  <c r="BS30" i="29"/>
  <c r="BS32" i="29"/>
  <c r="BS34" i="29"/>
  <c r="BS36" i="29"/>
  <c r="BS38" i="29"/>
  <c r="BS40" i="29"/>
  <c r="BS42" i="29"/>
  <c r="BS44" i="29"/>
  <c r="BS23" i="29"/>
  <c r="BS31" i="29"/>
  <c r="BS35" i="29"/>
  <c r="BS27" i="29"/>
  <c r="BS29" i="29"/>
  <c r="BS33" i="29"/>
  <c r="BS37" i="29"/>
  <c r="BS41" i="29"/>
  <c r="BS46" i="29"/>
  <c r="BS48" i="29"/>
  <c r="BS50" i="29"/>
  <c r="BS52" i="29"/>
  <c r="BS54" i="29"/>
  <c r="BS56" i="29"/>
  <c r="BS58" i="29"/>
  <c r="BS66" i="29"/>
  <c r="BS68" i="29"/>
  <c r="BS70" i="29"/>
  <c r="BS72" i="29"/>
  <c r="BS74" i="29"/>
  <c r="BS76" i="29"/>
  <c r="BS78" i="29"/>
  <c r="BS80" i="29"/>
  <c r="BS39" i="29"/>
  <c r="BS47" i="29"/>
  <c r="BS51" i="29"/>
  <c r="BS55" i="29"/>
  <c r="BS43" i="29"/>
  <c r="BS45" i="29"/>
  <c r="BS57" i="29"/>
  <c r="BS71" i="29"/>
  <c r="BS75" i="29"/>
  <c r="BS79" i="29"/>
  <c r="BS59" i="29"/>
  <c r="BS81" i="29"/>
  <c r="BS49" i="29"/>
  <c r="BS67" i="29"/>
  <c r="BS69" i="29"/>
  <c r="BS73" i="29"/>
  <c r="BS77" i="29"/>
  <c r="BS53" i="29"/>
  <c r="BS82" i="29"/>
  <c r="BS84" i="29"/>
  <c r="BS86" i="29"/>
  <c r="BS88" i="29"/>
  <c r="BS90" i="29"/>
  <c r="BS92" i="29"/>
  <c r="BS94" i="29"/>
  <c r="BS96" i="29"/>
  <c r="BS98" i="29"/>
  <c r="BS100" i="29"/>
  <c r="BS83" i="29"/>
  <c r="BS85" i="29"/>
  <c r="BS87" i="29"/>
  <c r="BS89" i="29"/>
  <c r="BS91" i="29"/>
  <c r="BS93" i="29"/>
  <c r="BS95" i="29"/>
  <c r="BS97" i="29"/>
  <c r="BS99" i="29"/>
  <c r="BS101" i="29"/>
  <c r="BS104" i="29"/>
  <c r="BS106" i="29"/>
  <c r="BS103" i="29"/>
  <c r="BS105" i="29"/>
  <c r="BS107" i="29"/>
  <c r="BS102" i="29"/>
  <c r="BS3" i="29"/>
  <c r="BS62" i="29"/>
  <c r="BS64" i="29"/>
  <c r="BS60" i="29"/>
  <c r="BS65" i="29"/>
  <c r="BS63" i="29"/>
  <c r="BS61" i="29"/>
  <c r="BE111" i="4"/>
  <c r="BE221" i="4"/>
  <c r="BE331" i="4"/>
  <c r="BE15" i="4"/>
  <c r="BE17" i="4"/>
  <c r="BE19" i="4"/>
  <c r="BE16" i="4"/>
  <c r="BE18" i="4"/>
  <c r="BE20" i="4"/>
  <c r="BE22" i="4"/>
  <c r="BE27" i="4"/>
  <c r="BE29" i="4"/>
  <c r="BE25" i="4"/>
  <c r="BE28" i="4"/>
  <c r="BE30" i="4"/>
  <c r="BE32" i="4"/>
  <c r="BE34" i="4"/>
  <c r="BE36" i="4"/>
  <c r="BE38" i="4"/>
  <c r="BE40" i="4"/>
  <c r="BE23" i="4"/>
  <c r="BE26" i="4"/>
  <c r="BE31" i="4"/>
  <c r="BE33" i="4"/>
  <c r="BE35" i="4"/>
  <c r="BE37" i="4"/>
  <c r="BE39" i="4"/>
  <c r="BE41" i="4"/>
  <c r="BE21" i="4"/>
  <c r="BE24" i="4"/>
  <c r="BE43" i="4"/>
  <c r="BE45" i="4"/>
  <c r="BE47" i="4"/>
  <c r="BE49" i="4"/>
  <c r="BE51" i="4"/>
  <c r="BE53" i="4"/>
  <c r="BE55" i="4"/>
  <c r="BE57" i="4"/>
  <c r="BE59" i="4"/>
  <c r="BE44" i="4"/>
  <c r="BE42" i="4"/>
  <c r="BE46" i="4"/>
  <c r="BE48" i="4"/>
  <c r="BE50" i="4"/>
  <c r="BE52" i="4"/>
  <c r="BE56" i="4"/>
  <c r="BE58" i="4"/>
  <c r="BE3" i="4"/>
  <c r="BE7" i="4"/>
  <c r="BE13" i="4"/>
  <c r="BE14" i="4"/>
  <c r="BE6" i="4"/>
  <c r="BE10" i="4"/>
  <c r="BE5" i="4"/>
  <c r="BE11" i="4"/>
  <c r="BE4" i="4"/>
  <c r="BE8" i="4"/>
  <c r="BE12" i="4"/>
  <c r="BE54" i="4"/>
  <c r="BE9" i="4"/>
  <c r="BJ1" i="7"/>
  <c r="CA1" i="4"/>
  <c r="BE107" i="4"/>
  <c r="BE103" i="4"/>
  <c r="BE99" i="4"/>
  <c r="BE96" i="4"/>
  <c r="BE92" i="4"/>
  <c r="BE97" i="4"/>
  <c r="BE93" i="4"/>
  <c r="BE91" i="4"/>
  <c r="BE90" i="4"/>
  <c r="BE84" i="4"/>
  <c r="BE80" i="4"/>
  <c r="BE76" i="4"/>
  <c r="BE73" i="4"/>
  <c r="BE71" i="4"/>
  <c r="BE69" i="4"/>
  <c r="BE102" i="4"/>
  <c r="BE101" i="4"/>
  <c r="BE88" i="4"/>
  <c r="BE100" i="4"/>
  <c r="BE89" i="4"/>
  <c r="BE85" i="4"/>
  <c r="BE81" i="4"/>
  <c r="BE77" i="4"/>
  <c r="BE72" i="4"/>
  <c r="BE67" i="4"/>
  <c r="BE65" i="4"/>
  <c r="BE63" i="4"/>
  <c r="BE61" i="4"/>
  <c r="BE83" i="4"/>
  <c r="BE75" i="4"/>
  <c r="BE68" i="4"/>
  <c r="BE64" i="4"/>
  <c r="BE105" i="4"/>
  <c r="BE94" i="4"/>
  <c r="BE82" i="4"/>
  <c r="BE74" i="4"/>
  <c r="BE70" i="4"/>
  <c r="BE104" i="4"/>
  <c r="BE87" i="4"/>
  <c r="BE106" i="4"/>
  <c r="BE79" i="4"/>
  <c r="BE66" i="4"/>
  <c r="BE62" i="4"/>
  <c r="BE86" i="4"/>
  <c r="BE95" i="4"/>
  <c r="BE60" i="4"/>
  <c r="BE78" i="4"/>
  <c r="BF2" i="4"/>
  <c r="BU2" i="29" l="1"/>
  <c r="BT5" i="29"/>
  <c r="BT6" i="29"/>
  <c r="BT4" i="29"/>
  <c r="BT9" i="29"/>
  <c r="BT7" i="29"/>
  <c r="BT10" i="29"/>
  <c r="BT12" i="29"/>
  <c r="BT8" i="29"/>
  <c r="BT11" i="29"/>
  <c r="BT13" i="29"/>
  <c r="BT16" i="29"/>
  <c r="BT18" i="29"/>
  <c r="BT14" i="29"/>
  <c r="BT15" i="29"/>
  <c r="BT17" i="29"/>
  <c r="BT19" i="29"/>
  <c r="BT21" i="29"/>
  <c r="BT23" i="29"/>
  <c r="BT25" i="29"/>
  <c r="BT27" i="29"/>
  <c r="BT20" i="29"/>
  <c r="BT24" i="29"/>
  <c r="BT28" i="29"/>
  <c r="BT29" i="29"/>
  <c r="BT31" i="29"/>
  <c r="BT33" i="29"/>
  <c r="BT35" i="29"/>
  <c r="BT37" i="29"/>
  <c r="BT39" i="29"/>
  <c r="BT41" i="29"/>
  <c r="BT43" i="29"/>
  <c r="BT26" i="29"/>
  <c r="BT32" i="29"/>
  <c r="BT36" i="29"/>
  <c r="BT40" i="29"/>
  <c r="BT44" i="29"/>
  <c r="BT45" i="29"/>
  <c r="BT47" i="29"/>
  <c r="BT49" i="29"/>
  <c r="BT51" i="29"/>
  <c r="BT53" i="29"/>
  <c r="BT55" i="29"/>
  <c r="BT57" i="29"/>
  <c r="BT59" i="29"/>
  <c r="BT67" i="29"/>
  <c r="BT69" i="29"/>
  <c r="BT71" i="29"/>
  <c r="BT73" i="29"/>
  <c r="BT75" i="29"/>
  <c r="BT77" i="29"/>
  <c r="BT79" i="29"/>
  <c r="BT81" i="29"/>
  <c r="BT22" i="29"/>
  <c r="BT34" i="29"/>
  <c r="BT38" i="29"/>
  <c r="BT46" i="29"/>
  <c r="BT50" i="29"/>
  <c r="BT54" i="29"/>
  <c r="BT42" i="29"/>
  <c r="BT48" i="29"/>
  <c r="BT52" i="29"/>
  <c r="BT56" i="29"/>
  <c r="BT66" i="29"/>
  <c r="BT30" i="29"/>
  <c r="BT58" i="29"/>
  <c r="BT68" i="29"/>
  <c r="BT72" i="29"/>
  <c r="BT76" i="29"/>
  <c r="BT80" i="29"/>
  <c r="BT70" i="29"/>
  <c r="BT74" i="29"/>
  <c r="BT78" i="29"/>
  <c r="BT83" i="29"/>
  <c r="BT85" i="29"/>
  <c r="BT87" i="29"/>
  <c r="BT89" i="29"/>
  <c r="BT91" i="29"/>
  <c r="BT93" i="29"/>
  <c r="BT95" i="29"/>
  <c r="BT97" i="29"/>
  <c r="BT99" i="29"/>
  <c r="BT101" i="29"/>
  <c r="BT82" i="29"/>
  <c r="BT84" i="29"/>
  <c r="BT86" i="29"/>
  <c r="BT88" i="29"/>
  <c r="BT90" i="29"/>
  <c r="BT92" i="29"/>
  <c r="BT94" i="29"/>
  <c r="BT96" i="29"/>
  <c r="BT98" i="29"/>
  <c r="BT100" i="29"/>
  <c r="BT102" i="29"/>
  <c r="BT3" i="29"/>
  <c r="BT104" i="29"/>
  <c r="BT106" i="29"/>
  <c r="BT103" i="29"/>
  <c r="BT105" i="29"/>
  <c r="BT107" i="29"/>
  <c r="BT62" i="29"/>
  <c r="BT64" i="29"/>
  <c r="BT60" i="29"/>
  <c r="BT63" i="29"/>
  <c r="BT65" i="29"/>
  <c r="BT61" i="29"/>
  <c r="BF111" i="4"/>
  <c r="BF331" i="4"/>
  <c r="BF221" i="4"/>
  <c r="BF15" i="4"/>
  <c r="BF17" i="4"/>
  <c r="BF19" i="4"/>
  <c r="BF21" i="4"/>
  <c r="BF16" i="4"/>
  <c r="BF18" i="4"/>
  <c r="BF20" i="4"/>
  <c r="BF22" i="4"/>
  <c r="BF24" i="4"/>
  <c r="BF26" i="4"/>
  <c r="BF25" i="4"/>
  <c r="BF28" i="4"/>
  <c r="BF30" i="4"/>
  <c r="BF32" i="4"/>
  <c r="BF34" i="4"/>
  <c r="BF36" i="4"/>
  <c r="BF38" i="4"/>
  <c r="BF40" i="4"/>
  <c r="BF42" i="4"/>
  <c r="BF44" i="4"/>
  <c r="BF23" i="4"/>
  <c r="BF27" i="4"/>
  <c r="BF29" i="4"/>
  <c r="BF31" i="4"/>
  <c r="BF33" i="4"/>
  <c r="BF35" i="4"/>
  <c r="BF37" i="4"/>
  <c r="BF39" i="4"/>
  <c r="BF41" i="4"/>
  <c r="BF43" i="4"/>
  <c r="BF46" i="4"/>
  <c r="BF48" i="4"/>
  <c r="BF50" i="4"/>
  <c r="BF52" i="4"/>
  <c r="BF56" i="4"/>
  <c r="BF58" i="4"/>
  <c r="BF45" i="4"/>
  <c r="BF47" i="4"/>
  <c r="BF49" i="4"/>
  <c r="BF51" i="4"/>
  <c r="BF53" i="4"/>
  <c r="BF55" i="4"/>
  <c r="BF57" i="4"/>
  <c r="BF59" i="4"/>
  <c r="BF8" i="4"/>
  <c r="BF12" i="4"/>
  <c r="BF7" i="4"/>
  <c r="BF9" i="4"/>
  <c r="BF11" i="4"/>
  <c r="BF14" i="4"/>
  <c r="BF6" i="4"/>
  <c r="BF10" i="4"/>
  <c r="BF3" i="4"/>
  <c r="BF54" i="4"/>
  <c r="BF13" i="4"/>
  <c r="BF4" i="4"/>
  <c r="BF5" i="4"/>
  <c r="BK1" i="7"/>
  <c r="CB1" i="4"/>
  <c r="BF106" i="4"/>
  <c r="BF102" i="4"/>
  <c r="BF95" i="4"/>
  <c r="BF104" i="4"/>
  <c r="BF100" i="4"/>
  <c r="BF90" i="4"/>
  <c r="BF107" i="4"/>
  <c r="BF105" i="4"/>
  <c r="BF103" i="4"/>
  <c r="BF101" i="4"/>
  <c r="BF88" i="4"/>
  <c r="BF87" i="4"/>
  <c r="BF83" i="4"/>
  <c r="BF79" i="4"/>
  <c r="BF75" i="4"/>
  <c r="BF94" i="4"/>
  <c r="BF93" i="4"/>
  <c r="BF86" i="4"/>
  <c r="BF84" i="4"/>
  <c r="BF82" i="4"/>
  <c r="BF80" i="4"/>
  <c r="BF78" i="4"/>
  <c r="BF76" i="4"/>
  <c r="BF74" i="4"/>
  <c r="BF70" i="4"/>
  <c r="BF92" i="4"/>
  <c r="BF91" i="4"/>
  <c r="BF73" i="4"/>
  <c r="BF69" i="4"/>
  <c r="BF96" i="4"/>
  <c r="BF65" i="4"/>
  <c r="BF98" i="4"/>
  <c r="BF89" i="4"/>
  <c r="BF85" i="4"/>
  <c r="BF77" i="4"/>
  <c r="BF66" i="4"/>
  <c r="BF97" i="4"/>
  <c r="BF81" i="4"/>
  <c r="BF67" i="4"/>
  <c r="BF61" i="4"/>
  <c r="BF72" i="4"/>
  <c r="BF68" i="4"/>
  <c r="BF64" i="4"/>
  <c r="BF63" i="4"/>
  <c r="BF71" i="4"/>
  <c r="BF62" i="4"/>
  <c r="BF60" i="4"/>
  <c r="BG2" i="4"/>
  <c r="BV2" i="29" l="1"/>
  <c r="BU5" i="29"/>
  <c r="BU7" i="29"/>
  <c r="BU8" i="29"/>
  <c r="BU6" i="29"/>
  <c r="BU4" i="29"/>
  <c r="BU9" i="29"/>
  <c r="BU10" i="29"/>
  <c r="BU12" i="29"/>
  <c r="BU14" i="29"/>
  <c r="BU11" i="29"/>
  <c r="BU13" i="29"/>
  <c r="BU15" i="29"/>
  <c r="BU17" i="29"/>
  <c r="BU16" i="29"/>
  <c r="BU19" i="29"/>
  <c r="BU21" i="29"/>
  <c r="BU23" i="29"/>
  <c r="BU25" i="29"/>
  <c r="BU27" i="29"/>
  <c r="BU18" i="29"/>
  <c r="BU20" i="29"/>
  <c r="BU24" i="29"/>
  <c r="BU28" i="29"/>
  <c r="BU29" i="29"/>
  <c r="BU31" i="29"/>
  <c r="BU33" i="29"/>
  <c r="BU35" i="29"/>
  <c r="BU37" i="29"/>
  <c r="BU39" i="29"/>
  <c r="BU41" i="29"/>
  <c r="BU43" i="29"/>
  <c r="BU22" i="29"/>
  <c r="BU30" i="29"/>
  <c r="BU34" i="29"/>
  <c r="BU26" i="29"/>
  <c r="BU32" i="29"/>
  <c r="BU36" i="29"/>
  <c r="BU40" i="29"/>
  <c r="BU44" i="29"/>
  <c r="BU45" i="29"/>
  <c r="BU47" i="29"/>
  <c r="BU49" i="29"/>
  <c r="BU51" i="29"/>
  <c r="BU53" i="29"/>
  <c r="BU55" i="29"/>
  <c r="BU57" i="29"/>
  <c r="BU59" i="29"/>
  <c r="BU67" i="29"/>
  <c r="BU69" i="29"/>
  <c r="BU71" i="29"/>
  <c r="BU73" i="29"/>
  <c r="BU75" i="29"/>
  <c r="BU77" i="29"/>
  <c r="BU79" i="29"/>
  <c r="BU38" i="29"/>
  <c r="BU46" i="29"/>
  <c r="BU50" i="29"/>
  <c r="BU54" i="29"/>
  <c r="BU42" i="29"/>
  <c r="BU56" i="29"/>
  <c r="BU70" i="29"/>
  <c r="BU74" i="29"/>
  <c r="BU78" i="29"/>
  <c r="BU58" i="29"/>
  <c r="BU48" i="29"/>
  <c r="BU66" i="29"/>
  <c r="BU68" i="29"/>
  <c r="BU72" i="29"/>
  <c r="BU76" i="29"/>
  <c r="BU80" i="29"/>
  <c r="BU81" i="29"/>
  <c r="BU52" i="29"/>
  <c r="BU83" i="29"/>
  <c r="BU85" i="29"/>
  <c r="BU87" i="29"/>
  <c r="BU89" i="29"/>
  <c r="BU91" i="29"/>
  <c r="BU93" i="29"/>
  <c r="BU95" i="29"/>
  <c r="BU97" i="29"/>
  <c r="BU99" i="29"/>
  <c r="BU101" i="29"/>
  <c r="BU82" i="29"/>
  <c r="BU84" i="29"/>
  <c r="BU86" i="29"/>
  <c r="BU88" i="29"/>
  <c r="BU90" i="29"/>
  <c r="BU92" i="29"/>
  <c r="BU94" i="29"/>
  <c r="BU96" i="29"/>
  <c r="BU98" i="29"/>
  <c r="BU100" i="29"/>
  <c r="BU102" i="29"/>
  <c r="BU103" i="29"/>
  <c r="BU105" i="29"/>
  <c r="BU107" i="29"/>
  <c r="BU3" i="29"/>
  <c r="BU104" i="29"/>
  <c r="BU106" i="29"/>
  <c r="BU64" i="29"/>
  <c r="BU65" i="29"/>
  <c r="BU62" i="29"/>
  <c r="BU63" i="29"/>
  <c r="BU60" i="29"/>
  <c r="BU61" i="29"/>
  <c r="BG111" i="4"/>
  <c r="BG331" i="4"/>
  <c r="BG221" i="4"/>
  <c r="BG16" i="4"/>
  <c r="BG18" i="4"/>
  <c r="BG20" i="4"/>
  <c r="BG15" i="4"/>
  <c r="BG17" i="4"/>
  <c r="BG19" i="4"/>
  <c r="BG21" i="4"/>
  <c r="BG28" i="4"/>
  <c r="BG24" i="4"/>
  <c r="BG27" i="4"/>
  <c r="BG29" i="4"/>
  <c r="BG31" i="4"/>
  <c r="BG33" i="4"/>
  <c r="BG35" i="4"/>
  <c r="BG37" i="4"/>
  <c r="BG39" i="4"/>
  <c r="BG41" i="4"/>
  <c r="BG22" i="4"/>
  <c r="BG25" i="4"/>
  <c r="BG30" i="4"/>
  <c r="BG32" i="4"/>
  <c r="BG34" i="4"/>
  <c r="BG36" i="4"/>
  <c r="BG38" i="4"/>
  <c r="BG40" i="4"/>
  <c r="BG42" i="4"/>
  <c r="BG23" i="4"/>
  <c r="BG26" i="4"/>
  <c r="BG46" i="4"/>
  <c r="BG48" i="4"/>
  <c r="BG50" i="4"/>
  <c r="BG52" i="4"/>
  <c r="BG56" i="4"/>
  <c r="BG58" i="4"/>
  <c r="BG43" i="4"/>
  <c r="BG44" i="4"/>
  <c r="BG45" i="4"/>
  <c r="BG47" i="4"/>
  <c r="BG49" i="4"/>
  <c r="BG51" i="4"/>
  <c r="BG53" i="4"/>
  <c r="BG55" i="4"/>
  <c r="BG57" i="4"/>
  <c r="BG59" i="4"/>
  <c r="BG4" i="4"/>
  <c r="BG8" i="4"/>
  <c r="BG12" i="4"/>
  <c r="BG7" i="4"/>
  <c r="BG5" i="4"/>
  <c r="BG3" i="4"/>
  <c r="BG11" i="4"/>
  <c r="BG14" i="4"/>
  <c r="BG6" i="4"/>
  <c r="BG10" i="4"/>
  <c r="BG9" i="4"/>
  <c r="BG54" i="4"/>
  <c r="BG13" i="4"/>
  <c r="CC1" i="4"/>
  <c r="BL1" i="7"/>
  <c r="BG105" i="4"/>
  <c r="BG101" i="4"/>
  <c r="BG98" i="4"/>
  <c r="BG94" i="4"/>
  <c r="BG106" i="4"/>
  <c r="BG102" i="4"/>
  <c r="BG96" i="4"/>
  <c r="BG92" i="4"/>
  <c r="BG89" i="4"/>
  <c r="BG99" i="4"/>
  <c r="BG97" i="4"/>
  <c r="BG95" i="4"/>
  <c r="BG93" i="4"/>
  <c r="BG86" i="4"/>
  <c r="BG82" i="4"/>
  <c r="BG78" i="4"/>
  <c r="BG74" i="4"/>
  <c r="BG72" i="4"/>
  <c r="BG70" i="4"/>
  <c r="BG104" i="4"/>
  <c r="BG103" i="4"/>
  <c r="BG90" i="4"/>
  <c r="BG71" i="4"/>
  <c r="BG88" i="4"/>
  <c r="BG84" i="4"/>
  <c r="BG80" i="4"/>
  <c r="BG76" i="4"/>
  <c r="BG68" i="4"/>
  <c r="BG66" i="4"/>
  <c r="BG64" i="4"/>
  <c r="BG62" i="4"/>
  <c r="BG85" i="4"/>
  <c r="BG77" i="4"/>
  <c r="BG69" i="4"/>
  <c r="BG107" i="4"/>
  <c r="BG87" i="4"/>
  <c r="BG79" i="4"/>
  <c r="BG67" i="4"/>
  <c r="BG65" i="4"/>
  <c r="BG60" i="4"/>
  <c r="BG63" i="4"/>
  <c r="BG91" i="4"/>
  <c r="BG75" i="4"/>
  <c r="BG83" i="4"/>
  <c r="BG73" i="4"/>
  <c r="BG81" i="4"/>
  <c r="BG61" i="4"/>
  <c r="BH2" i="4"/>
  <c r="BW2" i="29" l="1"/>
  <c r="BV4" i="29"/>
  <c r="BV7" i="29"/>
  <c r="BV5" i="29"/>
  <c r="BV8" i="29"/>
  <c r="BV6" i="29"/>
  <c r="BV11" i="29"/>
  <c r="BV9" i="29"/>
  <c r="BV10" i="29"/>
  <c r="BV12" i="29"/>
  <c r="BV14" i="29"/>
  <c r="BV15" i="29"/>
  <c r="BV17" i="29"/>
  <c r="BV13" i="29"/>
  <c r="BV16" i="29"/>
  <c r="BV18" i="29"/>
  <c r="BV20" i="29"/>
  <c r="BV22" i="29"/>
  <c r="BV24" i="29"/>
  <c r="BV26" i="29"/>
  <c r="BV28" i="29"/>
  <c r="BV19" i="29"/>
  <c r="BV23" i="29"/>
  <c r="BV27" i="29"/>
  <c r="BV30" i="29"/>
  <c r="BV32" i="29"/>
  <c r="BV34" i="29"/>
  <c r="BV36" i="29"/>
  <c r="BV38" i="29"/>
  <c r="BV40" i="29"/>
  <c r="BV42" i="29"/>
  <c r="BV44" i="29"/>
  <c r="BV25" i="29"/>
  <c r="BV31" i="29"/>
  <c r="BV35" i="29"/>
  <c r="BV39" i="29"/>
  <c r="BV43" i="29"/>
  <c r="BV46" i="29"/>
  <c r="BV48" i="29"/>
  <c r="BV50" i="29"/>
  <c r="BV52" i="29"/>
  <c r="BV54" i="29"/>
  <c r="BV56" i="29"/>
  <c r="BV58" i="29"/>
  <c r="BV66" i="29"/>
  <c r="BV68" i="29"/>
  <c r="BV70" i="29"/>
  <c r="BV72" i="29"/>
  <c r="BV74" i="29"/>
  <c r="BV76" i="29"/>
  <c r="BV78" i="29"/>
  <c r="BV80" i="29"/>
  <c r="BV21" i="29"/>
  <c r="BV33" i="29"/>
  <c r="BV37" i="29"/>
  <c r="BV45" i="29"/>
  <c r="BV49" i="29"/>
  <c r="BV53" i="29"/>
  <c r="BV57" i="29"/>
  <c r="BV41" i="29"/>
  <c r="BV47" i="29"/>
  <c r="BV51" i="29"/>
  <c r="BV55" i="29"/>
  <c r="BV59" i="29"/>
  <c r="BV29" i="29"/>
  <c r="BV71" i="29"/>
  <c r="BV75" i="29"/>
  <c r="BV79" i="29"/>
  <c r="BV67" i="29"/>
  <c r="BV69" i="29"/>
  <c r="BV73" i="29"/>
  <c r="BV77" i="29"/>
  <c r="BV81" i="29"/>
  <c r="BV82" i="29"/>
  <c r="BV84" i="29"/>
  <c r="BV86" i="29"/>
  <c r="BV88" i="29"/>
  <c r="BV90" i="29"/>
  <c r="BV92" i="29"/>
  <c r="BV94" i="29"/>
  <c r="BV96" i="29"/>
  <c r="BV98" i="29"/>
  <c r="BV100" i="29"/>
  <c r="BV83" i="29"/>
  <c r="BV85" i="29"/>
  <c r="BV87" i="29"/>
  <c r="BV89" i="29"/>
  <c r="BV91" i="29"/>
  <c r="BV93" i="29"/>
  <c r="BV95" i="29"/>
  <c r="BV97" i="29"/>
  <c r="BV99" i="29"/>
  <c r="BV101" i="29"/>
  <c r="BV102" i="29"/>
  <c r="BV103" i="29"/>
  <c r="BV105" i="29"/>
  <c r="BV107" i="29"/>
  <c r="BV3" i="29"/>
  <c r="BV104" i="29"/>
  <c r="BV106" i="29"/>
  <c r="BV63" i="29"/>
  <c r="BV60" i="29"/>
  <c r="BV61" i="29"/>
  <c r="BV64" i="29"/>
  <c r="BV65" i="29"/>
  <c r="BV62" i="29"/>
  <c r="BH111" i="4"/>
  <c r="BH221" i="4"/>
  <c r="BH331" i="4"/>
  <c r="BH16" i="4"/>
  <c r="BH18" i="4"/>
  <c r="BH20" i="4"/>
  <c r="BH22" i="4"/>
  <c r="BH15" i="4"/>
  <c r="BH17" i="4"/>
  <c r="BH19" i="4"/>
  <c r="BH21" i="4"/>
  <c r="BH23" i="4"/>
  <c r="BH25" i="4"/>
  <c r="BH26" i="4"/>
  <c r="BH24" i="4"/>
  <c r="BH27" i="4"/>
  <c r="BH29" i="4"/>
  <c r="BH31" i="4"/>
  <c r="BH33" i="4"/>
  <c r="BH35" i="4"/>
  <c r="BH37" i="4"/>
  <c r="BH39" i="4"/>
  <c r="BH41" i="4"/>
  <c r="BH43" i="4"/>
  <c r="BH28" i="4"/>
  <c r="BH30" i="4"/>
  <c r="BH32" i="4"/>
  <c r="BH34" i="4"/>
  <c r="BH36" i="4"/>
  <c r="BH38" i="4"/>
  <c r="BH40" i="4"/>
  <c r="BH42" i="4"/>
  <c r="BH44" i="4"/>
  <c r="BH45" i="4"/>
  <c r="BH47" i="4"/>
  <c r="BH49" i="4"/>
  <c r="BH51" i="4"/>
  <c r="BH53" i="4"/>
  <c r="BH55" i="4"/>
  <c r="BH57" i="4"/>
  <c r="BH59" i="4"/>
  <c r="BH46" i="4"/>
  <c r="BH48" i="4"/>
  <c r="BH50" i="4"/>
  <c r="BH52" i="4"/>
  <c r="BH56" i="4"/>
  <c r="BH58" i="4"/>
  <c r="BH8" i="4"/>
  <c r="BH12" i="4"/>
  <c r="BH7" i="4"/>
  <c r="BH5" i="4"/>
  <c r="BH11" i="4"/>
  <c r="BH14" i="4"/>
  <c r="BH6" i="4"/>
  <c r="BH10" i="4"/>
  <c r="BH9" i="4"/>
  <c r="BH4" i="4"/>
  <c r="BH3" i="4"/>
  <c r="BH54" i="4"/>
  <c r="BH13" i="4"/>
  <c r="CD1" i="4"/>
  <c r="BM1" i="7"/>
  <c r="BH104" i="4"/>
  <c r="BH97" i="4"/>
  <c r="BH93" i="4"/>
  <c r="BH107" i="4"/>
  <c r="BH103" i="4"/>
  <c r="BH98" i="4"/>
  <c r="BH94" i="4"/>
  <c r="BH88" i="4"/>
  <c r="BH91" i="4"/>
  <c r="BH85" i="4"/>
  <c r="BH81" i="4"/>
  <c r="BH77" i="4"/>
  <c r="BH96" i="4"/>
  <c r="BH95" i="4"/>
  <c r="BH87" i="4"/>
  <c r="BH83" i="4"/>
  <c r="BH79" i="4"/>
  <c r="BH75" i="4"/>
  <c r="BH102" i="4"/>
  <c r="BH90" i="4"/>
  <c r="BH86" i="4"/>
  <c r="BH82" i="4"/>
  <c r="BH78" i="4"/>
  <c r="BH74" i="4"/>
  <c r="BH71" i="4"/>
  <c r="BH70" i="4"/>
  <c r="BH105" i="4"/>
  <c r="BH100" i="4"/>
  <c r="BH89" i="4"/>
  <c r="BH67" i="4"/>
  <c r="BH66" i="4"/>
  <c r="BH63" i="4"/>
  <c r="BH62" i="4"/>
  <c r="BH84" i="4"/>
  <c r="BH76" i="4"/>
  <c r="BH72" i="4"/>
  <c r="BH92" i="4"/>
  <c r="BH69" i="4"/>
  <c r="BH68" i="4"/>
  <c r="BH61" i="4"/>
  <c r="BH65" i="4"/>
  <c r="BH106" i="4"/>
  <c r="BH99" i="4"/>
  <c r="BH80" i="4"/>
  <c r="BH73" i="4"/>
  <c r="BH64" i="4"/>
  <c r="BH60" i="4"/>
  <c r="BI2" i="4"/>
  <c r="BX2" i="29" l="1"/>
  <c r="BW4" i="29"/>
  <c r="BW6" i="29"/>
  <c r="BW8" i="29"/>
  <c r="BW7" i="29"/>
  <c r="BW9" i="29"/>
  <c r="BW5" i="29"/>
  <c r="BW11" i="29"/>
  <c r="BW13" i="29"/>
  <c r="BW10" i="29"/>
  <c r="BW12" i="29"/>
  <c r="BW14" i="29"/>
  <c r="BW16" i="29"/>
  <c r="BW18" i="29"/>
  <c r="BW15" i="29"/>
  <c r="BW17" i="29"/>
  <c r="BW20" i="29"/>
  <c r="BW22" i="29"/>
  <c r="BW24" i="29"/>
  <c r="BW26" i="29"/>
  <c r="BW28" i="29"/>
  <c r="BW19" i="29"/>
  <c r="BW23" i="29"/>
  <c r="BW27" i="29"/>
  <c r="BW30" i="29"/>
  <c r="BW32" i="29"/>
  <c r="BW34" i="29"/>
  <c r="BW36" i="29"/>
  <c r="BW38" i="29"/>
  <c r="BW40" i="29"/>
  <c r="BW42" i="29"/>
  <c r="BW44" i="29"/>
  <c r="BW21" i="29"/>
  <c r="BW29" i="29"/>
  <c r="BW33" i="29"/>
  <c r="BW25" i="29"/>
  <c r="BW31" i="29"/>
  <c r="BW35" i="29"/>
  <c r="BW39" i="29"/>
  <c r="BW43" i="29"/>
  <c r="BW46" i="29"/>
  <c r="BW48" i="29"/>
  <c r="BW50" i="29"/>
  <c r="BW52" i="29"/>
  <c r="BW54" i="29"/>
  <c r="BW56" i="29"/>
  <c r="BW58" i="29"/>
  <c r="BW66" i="29"/>
  <c r="BW68" i="29"/>
  <c r="BW70" i="29"/>
  <c r="BW72" i="29"/>
  <c r="BW74" i="29"/>
  <c r="BW76" i="29"/>
  <c r="BW78" i="29"/>
  <c r="BW80" i="29"/>
  <c r="BW37" i="29"/>
  <c r="BW45" i="29"/>
  <c r="BW49" i="29"/>
  <c r="BW53" i="29"/>
  <c r="BW41" i="29"/>
  <c r="BW55" i="29"/>
  <c r="BW67" i="29"/>
  <c r="BW69" i="29"/>
  <c r="BW73" i="29"/>
  <c r="BW77" i="29"/>
  <c r="BW81" i="29"/>
  <c r="BW57" i="29"/>
  <c r="BW47" i="29"/>
  <c r="BW59" i="29"/>
  <c r="BW71" i="29"/>
  <c r="BW75" i="29"/>
  <c r="BW79" i="29"/>
  <c r="BW51" i="29"/>
  <c r="BW82" i="29"/>
  <c r="BW84" i="29"/>
  <c r="BW86" i="29"/>
  <c r="BW88" i="29"/>
  <c r="BW90" i="29"/>
  <c r="BW92" i="29"/>
  <c r="BW94" i="29"/>
  <c r="BW96" i="29"/>
  <c r="BW98" i="29"/>
  <c r="BW100" i="29"/>
  <c r="BW83" i="29"/>
  <c r="BW85" i="29"/>
  <c r="BW87" i="29"/>
  <c r="BW89" i="29"/>
  <c r="BW91" i="29"/>
  <c r="BW93" i="29"/>
  <c r="BW95" i="29"/>
  <c r="BW97" i="29"/>
  <c r="BW99" i="29"/>
  <c r="BW101" i="29"/>
  <c r="BW104" i="29"/>
  <c r="BW106" i="29"/>
  <c r="BW102" i="29"/>
  <c r="BW103" i="29"/>
  <c r="BW105" i="29"/>
  <c r="BW107" i="29"/>
  <c r="BW3" i="29"/>
  <c r="BW61" i="29"/>
  <c r="BW62" i="29"/>
  <c r="BW63" i="29"/>
  <c r="BW64" i="29"/>
  <c r="BW60" i="29"/>
  <c r="BW65" i="29"/>
  <c r="BI111" i="4"/>
  <c r="BI221" i="4"/>
  <c r="BI331" i="4"/>
  <c r="BI15" i="4"/>
  <c r="BI17" i="4"/>
  <c r="BI19" i="4"/>
  <c r="BI16" i="4"/>
  <c r="BI18" i="4"/>
  <c r="BI20" i="4"/>
  <c r="BI22" i="4"/>
  <c r="BI27" i="4"/>
  <c r="BI29" i="4"/>
  <c r="BI21" i="4"/>
  <c r="BI23" i="4"/>
  <c r="BI30" i="4"/>
  <c r="BI32" i="4"/>
  <c r="BI34" i="4"/>
  <c r="BI36" i="4"/>
  <c r="BI38" i="4"/>
  <c r="BI40" i="4"/>
  <c r="BI26" i="4"/>
  <c r="BI24" i="4"/>
  <c r="BI31" i="4"/>
  <c r="BI33" i="4"/>
  <c r="BI35" i="4"/>
  <c r="BI37" i="4"/>
  <c r="BI39" i="4"/>
  <c r="BI41" i="4"/>
  <c r="BI25" i="4"/>
  <c r="BI28" i="4"/>
  <c r="BI42" i="4"/>
  <c r="BI44" i="4"/>
  <c r="BI45" i="4"/>
  <c r="BI47" i="4"/>
  <c r="BI49" i="4"/>
  <c r="BI51" i="4"/>
  <c r="BI53" i="4"/>
  <c r="BI55" i="4"/>
  <c r="BI57" i="4"/>
  <c r="BI59" i="4"/>
  <c r="BI43" i="4"/>
  <c r="BI46" i="4"/>
  <c r="BI48" i="4"/>
  <c r="BI50" i="4"/>
  <c r="BI52" i="4"/>
  <c r="BI56" i="4"/>
  <c r="BI58" i="4"/>
  <c r="BI8" i="4"/>
  <c r="BI12" i="4"/>
  <c r="BI54" i="4"/>
  <c r="BI5" i="4"/>
  <c r="BI7" i="4"/>
  <c r="BI14" i="4"/>
  <c r="BI6" i="4"/>
  <c r="BI10" i="4"/>
  <c r="BI9" i="4"/>
  <c r="BI11" i="4"/>
  <c r="BI4" i="4"/>
  <c r="BI3" i="4"/>
  <c r="BI13" i="4"/>
  <c r="BN1" i="7"/>
  <c r="CE1" i="4"/>
  <c r="BI107" i="4"/>
  <c r="BI103" i="4"/>
  <c r="BI100" i="4"/>
  <c r="BI96" i="4"/>
  <c r="BI92" i="4"/>
  <c r="BI105" i="4"/>
  <c r="BI99" i="4"/>
  <c r="BI95" i="4"/>
  <c r="BI91" i="4"/>
  <c r="BI106" i="4"/>
  <c r="BI104" i="4"/>
  <c r="BI89" i="4"/>
  <c r="BI84" i="4"/>
  <c r="BI80" i="4"/>
  <c r="BI76" i="4"/>
  <c r="BI73" i="4"/>
  <c r="BI71" i="4"/>
  <c r="BI69" i="4"/>
  <c r="BI85" i="4"/>
  <c r="BI81" i="4"/>
  <c r="BI77" i="4"/>
  <c r="BI72" i="4"/>
  <c r="BI101" i="4"/>
  <c r="BI94" i="4"/>
  <c r="BI93" i="4"/>
  <c r="BI87" i="4"/>
  <c r="BI83" i="4"/>
  <c r="BI79" i="4"/>
  <c r="BI75" i="4"/>
  <c r="BI67" i="4"/>
  <c r="BI65" i="4"/>
  <c r="BI63" i="4"/>
  <c r="BI61" i="4"/>
  <c r="BI98" i="4"/>
  <c r="BI82" i="4"/>
  <c r="BI74" i="4"/>
  <c r="BI70" i="4"/>
  <c r="BI88" i="4"/>
  <c r="BI68" i="4"/>
  <c r="BI64" i="4"/>
  <c r="BI86" i="4"/>
  <c r="BI62" i="4"/>
  <c r="BI78" i="4"/>
  <c r="BI60" i="4"/>
  <c r="BI90" i="4"/>
  <c r="BI66" i="4"/>
  <c r="BI97" i="4"/>
  <c r="BJ2" i="4"/>
  <c r="BY2" i="29" l="1"/>
  <c r="BX6" i="29"/>
  <c r="BX4" i="29"/>
  <c r="BX7" i="29"/>
  <c r="BX9" i="29"/>
  <c r="BX5" i="29"/>
  <c r="BX8" i="29"/>
  <c r="BX10" i="29"/>
  <c r="BX12" i="29"/>
  <c r="BX11" i="29"/>
  <c r="BX13" i="29"/>
  <c r="BX16" i="29"/>
  <c r="BX18" i="29"/>
  <c r="BX14" i="29"/>
  <c r="BX15" i="29"/>
  <c r="BX17" i="29"/>
  <c r="BX19" i="29"/>
  <c r="BX21" i="29"/>
  <c r="BX23" i="29"/>
  <c r="BX25" i="29"/>
  <c r="BX27" i="29"/>
  <c r="BX22" i="29"/>
  <c r="BX26" i="29"/>
  <c r="BX29" i="29"/>
  <c r="BX31" i="29"/>
  <c r="BX33" i="29"/>
  <c r="BX35" i="29"/>
  <c r="BX37" i="29"/>
  <c r="BX39" i="29"/>
  <c r="BX41" i="29"/>
  <c r="BX43" i="29"/>
  <c r="BX24" i="29"/>
  <c r="BX30" i="29"/>
  <c r="BX34" i="29"/>
  <c r="BX38" i="29"/>
  <c r="BX42" i="29"/>
  <c r="BX45" i="29"/>
  <c r="BX47" i="29"/>
  <c r="BX49" i="29"/>
  <c r="BX51" i="29"/>
  <c r="BX53" i="29"/>
  <c r="BX55" i="29"/>
  <c r="BX57" i="29"/>
  <c r="BX59" i="29"/>
  <c r="BX67" i="29"/>
  <c r="BX69" i="29"/>
  <c r="BX71" i="29"/>
  <c r="BX73" i="29"/>
  <c r="BX75" i="29"/>
  <c r="BX77" i="29"/>
  <c r="BX79" i="29"/>
  <c r="BX81" i="29"/>
  <c r="BX20" i="29"/>
  <c r="BX32" i="29"/>
  <c r="BX44" i="29"/>
  <c r="BX48" i="29"/>
  <c r="BX52" i="29"/>
  <c r="BX56" i="29"/>
  <c r="BX28" i="29"/>
  <c r="BX36" i="29"/>
  <c r="BX40" i="29"/>
  <c r="BX46" i="29"/>
  <c r="BX50" i="29"/>
  <c r="BX54" i="29"/>
  <c r="BX58" i="29"/>
  <c r="BX70" i="29"/>
  <c r="BX74" i="29"/>
  <c r="BX78" i="29"/>
  <c r="BX66" i="29"/>
  <c r="BX68" i="29"/>
  <c r="BX72" i="29"/>
  <c r="BX76" i="29"/>
  <c r="BX80" i="29"/>
  <c r="BX83" i="29"/>
  <c r="BX85" i="29"/>
  <c r="BX87" i="29"/>
  <c r="BX89" i="29"/>
  <c r="BX91" i="29"/>
  <c r="BX93" i="29"/>
  <c r="BX95" i="29"/>
  <c r="BX97" i="29"/>
  <c r="BX99" i="29"/>
  <c r="BX101" i="29"/>
  <c r="BX82" i="29"/>
  <c r="BX84" i="29"/>
  <c r="BX86" i="29"/>
  <c r="BX88" i="29"/>
  <c r="BX90" i="29"/>
  <c r="BX92" i="29"/>
  <c r="BX94" i="29"/>
  <c r="BX96" i="29"/>
  <c r="BX98" i="29"/>
  <c r="BX100" i="29"/>
  <c r="BX102" i="29"/>
  <c r="BX3" i="29"/>
  <c r="BX104" i="29"/>
  <c r="BX106" i="29"/>
  <c r="BX103" i="29"/>
  <c r="BX105" i="29"/>
  <c r="BX107" i="29"/>
  <c r="BX65" i="29"/>
  <c r="BX62" i="29"/>
  <c r="BX63" i="29"/>
  <c r="BX64" i="29"/>
  <c r="BX60" i="29"/>
  <c r="BX61" i="29"/>
  <c r="BJ111" i="4"/>
  <c r="BJ331" i="4"/>
  <c r="BJ221" i="4"/>
  <c r="BJ15" i="4"/>
  <c r="BJ17" i="4"/>
  <c r="BJ19" i="4"/>
  <c r="BJ21" i="4"/>
  <c r="BJ16" i="4"/>
  <c r="BJ18" i="4"/>
  <c r="BJ20" i="4"/>
  <c r="BJ22" i="4"/>
  <c r="BJ24" i="4"/>
  <c r="BJ26" i="4"/>
  <c r="BJ25" i="4"/>
  <c r="BJ28" i="4"/>
  <c r="BJ23" i="4"/>
  <c r="BJ30" i="4"/>
  <c r="BJ32" i="4"/>
  <c r="BJ34" i="4"/>
  <c r="BJ36" i="4"/>
  <c r="BJ38" i="4"/>
  <c r="BJ40" i="4"/>
  <c r="BJ42" i="4"/>
  <c r="BJ44" i="4"/>
  <c r="BJ27" i="4"/>
  <c r="BJ29" i="4"/>
  <c r="BJ31" i="4"/>
  <c r="BJ33" i="4"/>
  <c r="BJ35" i="4"/>
  <c r="BJ37" i="4"/>
  <c r="BJ39" i="4"/>
  <c r="BJ41" i="4"/>
  <c r="BJ43" i="4"/>
  <c r="BJ46" i="4"/>
  <c r="BJ48" i="4"/>
  <c r="BJ50" i="4"/>
  <c r="BJ52" i="4"/>
  <c r="BJ56" i="4"/>
  <c r="BJ58" i="4"/>
  <c r="BJ45" i="4"/>
  <c r="BJ47" i="4"/>
  <c r="BJ49" i="4"/>
  <c r="BJ51" i="4"/>
  <c r="BJ53" i="4"/>
  <c r="BJ55" i="4"/>
  <c r="BJ57" i="4"/>
  <c r="BJ59" i="4"/>
  <c r="BJ4" i="4"/>
  <c r="BJ7" i="4"/>
  <c r="BJ13" i="4"/>
  <c r="BJ8" i="4"/>
  <c r="BJ12" i="4"/>
  <c r="BJ3" i="4"/>
  <c r="BJ5" i="4"/>
  <c r="BJ11" i="4"/>
  <c r="BJ14" i="4"/>
  <c r="BJ6" i="4"/>
  <c r="BJ10" i="4"/>
  <c r="BJ54" i="4"/>
  <c r="BJ9" i="4"/>
  <c r="CF1" i="4"/>
  <c r="BO1" i="7"/>
  <c r="BJ106" i="4"/>
  <c r="BJ99" i="4"/>
  <c r="BJ95" i="4"/>
  <c r="BJ101" i="4"/>
  <c r="BJ97" i="4"/>
  <c r="BJ93" i="4"/>
  <c r="BJ90" i="4"/>
  <c r="BJ102" i="4"/>
  <c r="BJ100" i="4"/>
  <c r="BJ98" i="4"/>
  <c r="BJ96" i="4"/>
  <c r="BJ94" i="4"/>
  <c r="BJ92" i="4"/>
  <c r="BJ87" i="4"/>
  <c r="BJ83" i="4"/>
  <c r="BJ79" i="4"/>
  <c r="BJ75" i="4"/>
  <c r="BJ105" i="4"/>
  <c r="BJ89" i="4"/>
  <c r="BJ73" i="4"/>
  <c r="BJ104" i="4"/>
  <c r="BJ85" i="4"/>
  <c r="BJ81" i="4"/>
  <c r="BJ77" i="4"/>
  <c r="BJ72" i="4"/>
  <c r="BJ107" i="4"/>
  <c r="BJ88" i="4"/>
  <c r="BJ84" i="4"/>
  <c r="BJ76" i="4"/>
  <c r="BJ68" i="4"/>
  <c r="BJ64" i="4"/>
  <c r="BJ91" i="4"/>
  <c r="BJ86" i="4"/>
  <c r="BJ78" i="4"/>
  <c r="BJ65" i="4"/>
  <c r="BJ80" i="4"/>
  <c r="BJ74" i="4"/>
  <c r="BJ71" i="4"/>
  <c r="BJ66" i="4"/>
  <c r="BJ82" i="4"/>
  <c r="BJ70" i="4"/>
  <c r="BJ63" i="4"/>
  <c r="BJ61" i="4"/>
  <c r="BJ60" i="4"/>
  <c r="BJ69" i="4"/>
  <c r="BJ67" i="4"/>
  <c r="BJ62" i="4"/>
  <c r="BK2" i="4"/>
  <c r="BZ2" i="29" l="1"/>
  <c r="BY5" i="29"/>
  <c r="BY7" i="29"/>
  <c r="BY6" i="29"/>
  <c r="BY4" i="29"/>
  <c r="BY9" i="29"/>
  <c r="BY10" i="29"/>
  <c r="BY12" i="29"/>
  <c r="BY14" i="29"/>
  <c r="BY8" i="29"/>
  <c r="BY11" i="29"/>
  <c r="BY13" i="29"/>
  <c r="BY15" i="29"/>
  <c r="BY17" i="29"/>
  <c r="BY16" i="29"/>
  <c r="BY18" i="29"/>
  <c r="BY19" i="29"/>
  <c r="BY21" i="29"/>
  <c r="BY23" i="29"/>
  <c r="BY25" i="29"/>
  <c r="BY27" i="29"/>
  <c r="BY22" i="29"/>
  <c r="BY26" i="29"/>
  <c r="BY29" i="29"/>
  <c r="BY31" i="29"/>
  <c r="BY33" i="29"/>
  <c r="BY35" i="29"/>
  <c r="BY37" i="29"/>
  <c r="BY39" i="29"/>
  <c r="BY41" i="29"/>
  <c r="BY43" i="29"/>
  <c r="BY20" i="29"/>
  <c r="BY28" i="29"/>
  <c r="BY32" i="29"/>
  <c r="BY36" i="29"/>
  <c r="BY24" i="29"/>
  <c r="BY30" i="29"/>
  <c r="BY34" i="29"/>
  <c r="BY38" i="29"/>
  <c r="BY42" i="29"/>
  <c r="BY45" i="29"/>
  <c r="BY47" i="29"/>
  <c r="BY49" i="29"/>
  <c r="BY51" i="29"/>
  <c r="BY53" i="29"/>
  <c r="BY55" i="29"/>
  <c r="BY57" i="29"/>
  <c r="BY59" i="29"/>
  <c r="BY67" i="29"/>
  <c r="BY69" i="29"/>
  <c r="BY71" i="29"/>
  <c r="BY73" i="29"/>
  <c r="BY75" i="29"/>
  <c r="BY77" i="29"/>
  <c r="BY79" i="29"/>
  <c r="BY44" i="29"/>
  <c r="BY48" i="29"/>
  <c r="BY52" i="29"/>
  <c r="BY56" i="29"/>
  <c r="BY40" i="29"/>
  <c r="BY54" i="29"/>
  <c r="BY66" i="29"/>
  <c r="BY68" i="29"/>
  <c r="BY72" i="29"/>
  <c r="BY76" i="29"/>
  <c r="BY80" i="29"/>
  <c r="BY81" i="29"/>
  <c r="BY46" i="29"/>
  <c r="BY58" i="29"/>
  <c r="BY70" i="29"/>
  <c r="BY74" i="29"/>
  <c r="BY78" i="29"/>
  <c r="BY50" i="29"/>
  <c r="BY83" i="29"/>
  <c r="BY85" i="29"/>
  <c r="BY87" i="29"/>
  <c r="BY89" i="29"/>
  <c r="BY91" i="29"/>
  <c r="BY93" i="29"/>
  <c r="BY95" i="29"/>
  <c r="BY97" i="29"/>
  <c r="BY99" i="29"/>
  <c r="BY101" i="29"/>
  <c r="BY82" i="29"/>
  <c r="BY84" i="29"/>
  <c r="BY86" i="29"/>
  <c r="BY88" i="29"/>
  <c r="BY90" i="29"/>
  <c r="BY92" i="29"/>
  <c r="BY94" i="29"/>
  <c r="BY96" i="29"/>
  <c r="BY98" i="29"/>
  <c r="BY100" i="29"/>
  <c r="BY103" i="29"/>
  <c r="BY105" i="29"/>
  <c r="BY107" i="29"/>
  <c r="BY3" i="29"/>
  <c r="BY104" i="29"/>
  <c r="BY106" i="29"/>
  <c r="BY102" i="29"/>
  <c r="BY63" i="29"/>
  <c r="BY60" i="29"/>
  <c r="BY61" i="29"/>
  <c r="BY62" i="29"/>
  <c r="BY64" i="29"/>
  <c r="BY65" i="29"/>
  <c r="BK111" i="4"/>
  <c r="BK331" i="4"/>
  <c r="BK221" i="4"/>
  <c r="BK16" i="4"/>
  <c r="BK18" i="4"/>
  <c r="BK20" i="4"/>
  <c r="BK15" i="4"/>
  <c r="BK17" i="4"/>
  <c r="BK19" i="4"/>
  <c r="BK21" i="4"/>
  <c r="BK28" i="4"/>
  <c r="BK31" i="4"/>
  <c r="BK33" i="4"/>
  <c r="BK35" i="4"/>
  <c r="BK37" i="4"/>
  <c r="BK39" i="4"/>
  <c r="BK41" i="4"/>
  <c r="BK25" i="4"/>
  <c r="BK22" i="4"/>
  <c r="BK23" i="4"/>
  <c r="BK26" i="4"/>
  <c r="BK30" i="4"/>
  <c r="BK32" i="4"/>
  <c r="BK34" i="4"/>
  <c r="BK36" i="4"/>
  <c r="BK38" i="4"/>
  <c r="BK40" i="4"/>
  <c r="BK42" i="4"/>
  <c r="BK24" i="4"/>
  <c r="BK27" i="4"/>
  <c r="BK29" i="4"/>
  <c r="BK43" i="4"/>
  <c r="BK44" i="4"/>
  <c r="BK46" i="4"/>
  <c r="BK48" i="4"/>
  <c r="BK50" i="4"/>
  <c r="BK52" i="4"/>
  <c r="BK56" i="4"/>
  <c r="BK58" i="4"/>
  <c r="BK45" i="4"/>
  <c r="BK47" i="4"/>
  <c r="BK49" i="4"/>
  <c r="BK51" i="4"/>
  <c r="BK53" i="4"/>
  <c r="BK55" i="4"/>
  <c r="BK57" i="4"/>
  <c r="BK59" i="4"/>
  <c r="BK3" i="4"/>
  <c r="BK54" i="4"/>
  <c r="BK13" i="4"/>
  <c r="BK8" i="4"/>
  <c r="BK12" i="4"/>
  <c r="BK7" i="4"/>
  <c r="BK5" i="4"/>
  <c r="BK11" i="4"/>
  <c r="BK14" i="4"/>
  <c r="BK4" i="4"/>
  <c r="BK6" i="4"/>
  <c r="BK10" i="4"/>
  <c r="BK9" i="4"/>
  <c r="CG1" i="4"/>
  <c r="BP1" i="7"/>
  <c r="CH1" i="4" s="1"/>
  <c r="BK105" i="4"/>
  <c r="BK102" i="4"/>
  <c r="BK98" i="4"/>
  <c r="BK94" i="4"/>
  <c r="BK89" i="4"/>
  <c r="BK90" i="4"/>
  <c r="BK88" i="4"/>
  <c r="BK86" i="4"/>
  <c r="BK82" i="4"/>
  <c r="BK78" i="4"/>
  <c r="BK74" i="4"/>
  <c r="BK72" i="4"/>
  <c r="BK70" i="4"/>
  <c r="BK107" i="4"/>
  <c r="BK106" i="4"/>
  <c r="BK97" i="4"/>
  <c r="BK91" i="4"/>
  <c r="BK84" i="4"/>
  <c r="BK80" i="4"/>
  <c r="BK76" i="4"/>
  <c r="BK103" i="4"/>
  <c r="BK96" i="4"/>
  <c r="BK95" i="4"/>
  <c r="BK73" i="4"/>
  <c r="BK69" i="4"/>
  <c r="BK68" i="4"/>
  <c r="BK66" i="4"/>
  <c r="BK64" i="4"/>
  <c r="BK62" i="4"/>
  <c r="BK87" i="4"/>
  <c r="BK79" i="4"/>
  <c r="BK65" i="4"/>
  <c r="BK61" i="4"/>
  <c r="BK101" i="4"/>
  <c r="BK92" i="4"/>
  <c r="BK81" i="4"/>
  <c r="BK71" i="4"/>
  <c r="BK99" i="4"/>
  <c r="BK83" i="4"/>
  <c r="BK77" i="4"/>
  <c r="BK63" i="4"/>
  <c r="BK60" i="4"/>
  <c r="BK93" i="4"/>
  <c r="BK85" i="4"/>
  <c r="BK67" i="4"/>
  <c r="BK100" i="4"/>
  <c r="BK75" i="4"/>
  <c r="BL2" i="4"/>
  <c r="BZ5" i="29" l="1"/>
  <c r="BZ8" i="29"/>
  <c r="BZ6" i="29"/>
  <c r="BZ4" i="29"/>
  <c r="BZ7" i="29"/>
  <c r="BZ11" i="29"/>
  <c r="BZ9" i="29"/>
  <c r="BZ10" i="29"/>
  <c r="BZ12" i="29"/>
  <c r="BZ14" i="29"/>
  <c r="BZ15" i="29"/>
  <c r="BZ17" i="29"/>
  <c r="BZ13" i="29"/>
  <c r="BZ16" i="29"/>
  <c r="BZ18" i="29"/>
  <c r="BZ20" i="29"/>
  <c r="BZ22" i="29"/>
  <c r="BZ24" i="29"/>
  <c r="BZ26" i="29"/>
  <c r="BZ28" i="29"/>
  <c r="BZ21" i="29"/>
  <c r="BZ25" i="29"/>
  <c r="BZ30" i="29"/>
  <c r="BZ32" i="29"/>
  <c r="BZ34" i="29"/>
  <c r="BZ36" i="29"/>
  <c r="BZ38" i="29"/>
  <c r="BZ40" i="29"/>
  <c r="BZ42" i="29"/>
  <c r="BZ23" i="29"/>
  <c r="BZ29" i="29"/>
  <c r="BZ33" i="29"/>
  <c r="BZ37" i="29"/>
  <c r="BZ41" i="29"/>
  <c r="BZ44" i="29"/>
  <c r="BZ46" i="29"/>
  <c r="BZ48" i="29"/>
  <c r="BZ50" i="29"/>
  <c r="BZ52" i="29"/>
  <c r="BZ54" i="29"/>
  <c r="BZ56" i="29"/>
  <c r="BZ58" i="29"/>
  <c r="BZ66" i="29"/>
  <c r="BZ68" i="29"/>
  <c r="BZ70" i="29"/>
  <c r="BZ72" i="29"/>
  <c r="BZ74" i="29"/>
  <c r="BZ76" i="29"/>
  <c r="BZ78" i="29"/>
  <c r="BZ80" i="29"/>
  <c r="BZ19" i="29"/>
  <c r="BZ31" i="29"/>
  <c r="BZ43" i="29"/>
  <c r="BZ47" i="29"/>
  <c r="BZ51" i="29"/>
  <c r="BZ55" i="29"/>
  <c r="BZ27" i="29"/>
  <c r="BZ35" i="29"/>
  <c r="BZ39" i="29"/>
  <c r="BZ45" i="29"/>
  <c r="BZ49" i="29"/>
  <c r="BZ53" i="29"/>
  <c r="BZ57" i="29"/>
  <c r="BZ67" i="29"/>
  <c r="BZ69" i="29"/>
  <c r="BZ73" i="29"/>
  <c r="BZ77" i="29"/>
  <c r="BZ81" i="29"/>
  <c r="BZ59" i="29"/>
  <c r="BZ71" i="29"/>
  <c r="BZ75" i="29"/>
  <c r="BZ79" i="29"/>
  <c r="BZ82" i="29"/>
  <c r="BZ84" i="29"/>
  <c r="BZ86" i="29"/>
  <c r="BZ88" i="29"/>
  <c r="BZ90" i="29"/>
  <c r="BZ92" i="29"/>
  <c r="BZ94" i="29"/>
  <c r="BZ96" i="29"/>
  <c r="BZ98" i="29"/>
  <c r="BZ100" i="29"/>
  <c r="BZ83" i="29"/>
  <c r="BZ85" i="29"/>
  <c r="BZ87" i="29"/>
  <c r="BZ89" i="29"/>
  <c r="BZ91" i="29"/>
  <c r="BZ93" i="29"/>
  <c r="BZ95" i="29"/>
  <c r="BZ97" i="29"/>
  <c r="BZ99" i="29"/>
  <c r="BZ101" i="29"/>
  <c r="BZ102" i="29"/>
  <c r="BZ103" i="29"/>
  <c r="BZ105" i="29"/>
  <c r="BZ107" i="29"/>
  <c r="BZ3" i="29"/>
  <c r="BZ104" i="29"/>
  <c r="BZ106" i="29"/>
  <c r="BZ63" i="29"/>
  <c r="BZ60" i="29"/>
  <c r="BZ61" i="29"/>
  <c r="BZ65" i="29"/>
  <c r="BZ62" i="29"/>
  <c r="BZ64" i="29"/>
  <c r="BL111" i="4"/>
  <c r="BL221" i="4"/>
  <c r="BL331" i="4"/>
  <c r="AN326" i="4"/>
  <c r="X326" i="4"/>
  <c r="AM326" i="4"/>
  <c r="AL326" i="4"/>
  <c r="AV326" i="4"/>
  <c r="AS326" i="4"/>
  <c r="AY326" i="4"/>
  <c r="BE326" i="4"/>
  <c r="BB326" i="4"/>
  <c r="AE326" i="4"/>
  <c r="AR326" i="4"/>
  <c r="AO326" i="4"/>
  <c r="BC326" i="4"/>
  <c r="AC326" i="4"/>
  <c r="BG326" i="4"/>
  <c r="AI326" i="4"/>
  <c r="AX326" i="4"/>
  <c r="AK326" i="4"/>
  <c r="AB326" i="4"/>
  <c r="AD326" i="4"/>
  <c r="V326" i="4"/>
  <c r="BD326" i="4"/>
  <c r="AA326" i="4"/>
  <c r="BJ326" i="4"/>
  <c r="Y326" i="4"/>
  <c r="BA326" i="4"/>
  <c r="BF326" i="4"/>
  <c r="BH326" i="4"/>
  <c r="AG326" i="4"/>
  <c r="AJ326" i="4"/>
  <c r="Z326" i="4"/>
  <c r="AH326" i="4"/>
  <c r="AU326" i="4"/>
  <c r="BI326" i="4"/>
  <c r="U326" i="4"/>
  <c r="AT326" i="4"/>
  <c r="AW326" i="4"/>
  <c r="AF326" i="4"/>
  <c r="W326" i="4"/>
  <c r="AZ326" i="4"/>
  <c r="AQ326" i="4"/>
  <c r="BK326" i="4"/>
  <c r="AP326" i="4"/>
  <c r="BD436" i="4"/>
  <c r="AT436" i="4"/>
  <c r="AJ436" i="4"/>
  <c r="AL436" i="4"/>
  <c r="BG436" i="4"/>
  <c r="BE436" i="4"/>
  <c r="AP436" i="4"/>
  <c r="AV436" i="4"/>
  <c r="BI436" i="4"/>
  <c r="AK436" i="4"/>
  <c r="AX436" i="4"/>
  <c r="AR436" i="4"/>
  <c r="AQ436" i="4"/>
  <c r="AY436" i="4"/>
  <c r="AU436" i="4"/>
  <c r="AS436" i="4"/>
  <c r="AO436" i="4"/>
  <c r="BC436" i="4"/>
  <c r="BH436" i="4"/>
  <c r="AH436" i="4"/>
  <c r="BK436" i="4"/>
  <c r="AW436" i="4"/>
  <c r="AI436" i="4"/>
  <c r="AZ436" i="4"/>
  <c r="BB436" i="4"/>
  <c r="BF436" i="4"/>
  <c r="AM436" i="4"/>
  <c r="AG436" i="4"/>
  <c r="AN436" i="4"/>
  <c r="BJ436" i="4"/>
  <c r="BA436" i="4"/>
  <c r="BH290" i="4"/>
  <c r="BI290" i="4"/>
  <c r="AX290" i="4"/>
  <c r="AT290" i="4"/>
  <c r="BC290" i="4"/>
  <c r="AQ290" i="4"/>
  <c r="AF290" i="4"/>
  <c r="AN290" i="4"/>
  <c r="BG290" i="4"/>
  <c r="AP290" i="4"/>
  <c r="X290" i="4"/>
  <c r="AI290" i="4"/>
  <c r="AV290" i="4"/>
  <c r="AD290" i="4"/>
  <c r="U290" i="4"/>
  <c r="AW290" i="4"/>
  <c r="AH290" i="4"/>
  <c r="BF290" i="4"/>
  <c r="AC290" i="4"/>
  <c r="W290" i="4"/>
  <c r="Z290" i="4"/>
  <c r="AJ290" i="4"/>
  <c r="Y290" i="4"/>
  <c r="AS290" i="4"/>
  <c r="AU290" i="4"/>
  <c r="BK290" i="4"/>
  <c r="AB290" i="4"/>
  <c r="AE290" i="4"/>
  <c r="AM290" i="4"/>
  <c r="V290" i="4"/>
  <c r="BA290" i="4"/>
  <c r="AA290" i="4"/>
  <c r="AY290" i="4"/>
  <c r="BJ290" i="4"/>
  <c r="BD290" i="4"/>
  <c r="BE290" i="4"/>
  <c r="AO290" i="4"/>
  <c r="AR290" i="4"/>
  <c r="BB290" i="4"/>
  <c r="AZ290" i="4"/>
  <c r="AL290" i="4"/>
  <c r="AG290" i="4"/>
  <c r="AK290" i="4"/>
  <c r="AU400" i="4"/>
  <c r="BG400" i="4"/>
  <c r="BF400" i="4"/>
  <c r="AK400" i="4"/>
  <c r="AH400" i="4"/>
  <c r="AY400" i="4"/>
  <c r="AL400" i="4"/>
  <c r="AN400" i="4"/>
  <c r="AT400" i="4"/>
  <c r="AV400" i="4"/>
  <c r="BI400" i="4"/>
  <c r="BA400" i="4"/>
  <c r="AI400" i="4"/>
  <c r="AZ400" i="4"/>
  <c r="BD400" i="4"/>
  <c r="BE400" i="4"/>
  <c r="AX400" i="4"/>
  <c r="BJ400" i="4"/>
  <c r="BB400" i="4"/>
  <c r="AJ400" i="4"/>
  <c r="AP400" i="4"/>
  <c r="AS400" i="4"/>
  <c r="BK400" i="4"/>
  <c r="BC400" i="4"/>
  <c r="AW400" i="4"/>
  <c r="AR400" i="4"/>
  <c r="BH400" i="4"/>
  <c r="AQ400" i="4"/>
  <c r="AM400" i="4"/>
  <c r="AO400" i="4"/>
  <c r="AG400" i="4"/>
  <c r="AF281" i="4"/>
  <c r="AC281" i="4"/>
  <c r="BI281" i="4"/>
  <c r="BJ281" i="4"/>
  <c r="BE281" i="4"/>
  <c r="AT281" i="4"/>
  <c r="BC281" i="4"/>
  <c r="AW281" i="4"/>
  <c r="Y281" i="4"/>
  <c r="AJ281" i="4"/>
  <c r="AL281" i="4"/>
  <c r="AE281" i="4"/>
  <c r="AI281" i="4"/>
  <c r="AH281" i="4"/>
  <c r="AR281" i="4"/>
  <c r="AD281" i="4"/>
  <c r="AO281" i="4"/>
  <c r="AV281" i="4"/>
  <c r="AK281" i="4"/>
  <c r="BG281" i="4"/>
  <c r="AY281" i="4"/>
  <c r="V281" i="4"/>
  <c r="BH281" i="4"/>
  <c r="AP281" i="4"/>
  <c r="AA281" i="4"/>
  <c r="BD281" i="4"/>
  <c r="AG281" i="4"/>
  <c r="X281" i="4"/>
  <c r="AU281" i="4"/>
  <c r="AB281" i="4"/>
  <c r="AX281" i="4"/>
  <c r="Z281" i="4"/>
  <c r="BB281" i="4"/>
  <c r="AN281" i="4"/>
  <c r="AM281" i="4"/>
  <c r="U281" i="4"/>
  <c r="BF281" i="4"/>
  <c r="W281" i="4"/>
  <c r="AQ281" i="4"/>
  <c r="BA281" i="4"/>
  <c r="AZ281" i="4"/>
  <c r="BK281" i="4"/>
  <c r="AS281" i="4"/>
  <c r="BF391" i="4"/>
  <c r="AZ391" i="4"/>
  <c r="BD391" i="4"/>
  <c r="BJ391" i="4"/>
  <c r="AR391" i="4"/>
  <c r="AN391" i="4"/>
  <c r="AW391" i="4"/>
  <c r="AG391" i="4"/>
  <c r="AJ391" i="4"/>
  <c r="AS391" i="4"/>
  <c r="AO391" i="4"/>
  <c r="AH391" i="4"/>
  <c r="AK391" i="4"/>
  <c r="AU391" i="4"/>
  <c r="BE391" i="4"/>
  <c r="BK391" i="4"/>
  <c r="AP391" i="4"/>
  <c r="AV391" i="4"/>
  <c r="AL391" i="4"/>
  <c r="BG391" i="4"/>
  <c r="AQ391" i="4"/>
  <c r="BA391" i="4"/>
  <c r="AY391" i="4"/>
  <c r="BC391" i="4"/>
  <c r="AX391" i="4"/>
  <c r="BI391" i="4"/>
  <c r="BH391" i="4"/>
  <c r="BB391" i="4"/>
  <c r="AM391" i="4"/>
  <c r="AT391" i="4"/>
  <c r="AI391" i="4"/>
  <c r="AK288" i="4"/>
  <c r="V288" i="4"/>
  <c r="AG288" i="4"/>
  <c r="AA288" i="4"/>
  <c r="AJ288" i="4"/>
  <c r="BC288" i="4"/>
  <c r="AU288" i="4"/>
  <c r="AN288" i="4"/>
  <c r="AX288" i="4"/>
  <c r="AW288" i="4"/>
  <c r="BG288" i="4"/>
  <c r="AS288" i="4"/>
  <c r="X288" i="4"/>
  <c r="BH288" i="4"/>
  <c r="BJ288" i="4"/>
  <c r="BI288" i="4"/>
  <c r="AE288" i="4"/>
  <c r="AI288" i="4"/>
  <c r="AR288" i="4"/>
  <c r="AQ288" i="4"/>
  <c r="AH288" i="4"/>
  <c r="AT288" i="4"/>
  <c r="BB288" i="4"/>
  <c r="Y288" i="4"/>
  <c r="AP288" i="4"/>
  <c r="U288" i="4"/>
  <c r="AC288" i="4"/>
  <c r="AM288" i="4"/>
  <c r="Z288" i="4"/>
  <c r="AB288" i="4"/>
  <c r="AZ288" i="4"/>
  <c r="AO288" i="4"/>
  <c r="BA288" i="4"/>
  <c r="AY288" i="4"/>
  <c r="BK288" i="4"/>
  <c r="BD288" i="4"/>
  <c r="W288" i="4"/>
  <c r="AF288" i="4"/>
  <c r="AD288" i="4"/>
  <c r="AL288" i="4"/>
  <c r="BF288" i="4"/>
  <c r="AV288" i="4"/>
  <c r="BE288" i="4"/>
  <c r="AN398" i="4"/>
  <c r="AK398" i="4"/>
  <c r="AY398" i="4"/>
  <c r="AV398" i="4"/>
  <c r="BJ398" i="4"/>
  <c r="AL398" i="4"/>
  <c r="AP398" i="4"/>
  <c r="BF398" i="4"/>
  <c r="AG398" i="4"/>
  <c r="AO398" i="4"/>
  <c r="BH398" i="4"/>
  <c r="AQ398" i="4"/>
  <c r="BA398" i="4"/>
  <c r="AX398" i="4"/>
  <c r="BC398" i="4"/>
  <c r="BB398" i="4"/>
  <c r="BG398" i="4"/>
  <c r="AS398" i="4"/>
  <c r="AU398" i="4"/>
  <c r="AT398" i="4"/>
  <c r="AI398" i="4"/>
  <c r="AJ398" i="4"/>
  <c r="BD398" i="4"/>
  <c r="AZ398" i="4"/>
  <c r="AW398" i="4"/>
  <c r="BI398" i="4"/>
  <c r="AM398" i="4"/>
  <c r="BK398" i="4"/>
  <c r="AH398" i="4"/>
  <c r="AR398" i="4"/>
  <c r="BE398" i="4"/>
  <c r="BA289" i="4"/>
  <c r="AL289" i="4"/>
  <c r="BF289" i="4"/>
  <c r="AN289" i="4"/>
  <c r="AY289" i="4"/>
  <c r="AU289" i="4"/>
  <c r="AK289" i="4"/>
  <c r="AH289" i="4"/>
  <c r="BE289" i="4"/>
  <c r="AC289" i="4"/>
  <c r="BG289" i="4"/>
  <c r="AT289" i="4"/>
  <c r="AV289" i="4"/>
  <c r="AG289" i="4"/>
  <c r="Y289" i="4"/>
  <c r="Z289" i="4"/>
  <c r="AE289" i="4"/>
  <c r="AD289" i="4"/>
  <c r="AI289" i="4"/>
  <c r="AX289" i="4"/>
  <c r="AF289" i="4"/>
  <c r="BB289" i="4"/>
  <c r="AB289" i="4"/>
  <c r="BD289" i="4"/>
  <c r="X289" i="4"/>
  <c r="AQ289" i="4"/>
  <c r="AA289" i="4"/>
  <c r="AJ289" i="4"/>
  <c r="BH289" i="4"/>
  <c r="AM289" i="4"/>
  <c r="AW289" i="4"/>
  <c r="AS289" i="4"/>
  <c r="V289" i="4"/>
  <c r="AZ289" i="4"/>
  <c r="W289" i="4"/>
  <c r="U289" i="4"/>
  <c r="BI289" i="4"/>
  <c r="BJ289" i="4"/>
  <c r="BK289" i="4"/>
  <c r="BC289" i="4"/>
  <c r="AP289" i="4"/>
  <c r="AR289" i="4"/>
  <c r="AO289" i="4"/>
  <c r="BG399" i="4"/>
  <c r="BE399" i="4"/>
  <c r="AO399" i="4"/>
  <c r="AN399" i="4"/>
  <c r="AL399" i="4"/>
  <c r="AJ399" i="4"/>
  <c r="BA399" i="4"/>
  <c r="AZ399" i="4"/>
  <c r="AS399" i="4"/>
  <c r="AH399" i="4"/>
  <c r="BD399" i="4"/>
  <c r="AU399" i="4"/>
  <c r="AQ399" i="4"/>
  <c r="AI399" i="4"/>
  <c r="AP399" i="4"/>
  <c r="AV399" i="4"/>
  <c r="BC399" i="4"/>
  <c r="BB399" i="4"/>
  <c r="AX399" i="4"/>
  <c r="BK399" i="4"/>
  <c r="BH399" i="4"/>
  <c r="BI399" i="4"/>
  <c r="AK399" i="4"/>
  <c r="AG399" i="4"/>
  <c r="BF399" i="4"/>
  <c r="BJ399" i="4"/>
  <c r="AM399" i="4"/>
  <c r="AT399" i="4"/>
  <c r="AY399" i="4"/>
  <c r="AR399" i="4"/>
  <c r="AW399" i="4"/>
  <c r="BH324" i="4"/>
  <c r="AX324" i="4"/>
  <c r="AI324" i="4"/>
  <c r="W324" i="4"/>
  <c r="AP324" i="4"/>
  <c r="AD324" i="4"/>
  <c r="AA324" i="4"/>
  <c r="AQ324" i="4"/>
  <c r="BD324" i="4"/>
  <c r="BA324" i="4"/>
  <c r="Z324" i="4"/>
  <c r="BK324" i="4"/>
  <c r="U324" i="4"/>
  <c r="BF324" i="4"/>
  <c r="V324" i="4"/>
  <c r="AF324" i="4"/>
  <c r="AB324" i="4"/>
  <c r="AO324" i="4"/>
  <c r="AT324" i="4"/>
  <c r="BG324" i="4"/>
  <c r="AW324" i="4"/>
  <c r="AE324" i="4"/>
  <c r="BC324" i="4"/>
  <c r="AL324" i="4"/>
  <c r="BB324" i="4"/>
  <c r="AK324" i="4"/>
  <c r="BI324" i="4"/>
  <c r="AG324" i="4"/>
  <c r="AZ324" i="4"/>
  <c r="AJ324" i="4"/>
  <c r="X324" i="4"/>
  <c r="AN324" i="4"/>
  <c r="Y324" i="4"/>
  <c r="AC324" i="4"/>
  <c r="AR324" i="4"/>
  <c r="AU324" i="4"/>
  <c r="BE324" i="4"/>
  <c r="AS324" i="4"/>
  <c r="AM324" i="4"/>
  <c r="AY324" i="4"/>
  <c r="AV324" i="4"/>
  <c r="AH324" i="4"/>
  <c r="BJ324" i="4"/>
  <c r="AY434" i="4"/>
  <c r="AX434" i="4"/>
  <c r="BA434" i="4"/>
  <c r="AK434" i="4"/>
  <c r="AP434" i="4"/>
  <c r="AT434" i="4"/>
  <c r="AJ434" i="4"/>
  <c r="AQ434" i="4"/>
  <c r="BE434" i="4"/>
  <c r="AW434" i="4"/>
  <c r="AI434" i="4"/>
  <c r="BH434" i="4"/>
  <c r="AV434" i="4"/>
  <c r="BI434" i="4"/>
  <c r="BK434" i="4"/>
  <c r="AO434" i="4"/>
  <c r="AZ434" i="4"/>
  <c r="AS434" i="4"/>
  <c r="BB434" i="4"/>
  <c r="BJ434" i="4"/>
  <c r="AH434" i="4"/>
  <c r="BG434" i="4"/>
  <c r="BC434" i="4"/>
  <c r="AG434" i="4"/>
  <c r="AL434" i="4"/>
  <c r="AN434" i="4"/>
  <c r="AU434" i="4"/>
  <c r="AM434" i="4"/>
  <c r="BF434" i="4"/>
  <c r="AR434" i="4"/>
  <c r="BD434" i="4"/>
  <c r="AK279" i="4"/>
  <c r="AW279" i="4"/>
  <c r="BG279" i="4"/>
  <c r="X279" i="4"/>
  <c r="AV279" i="4"/>
  <c r="AC279" i="4"/>
  <c r="AA279" i="4"/>
  <c r="V279" i="4"/>
  <c r="AH279" i="4"/>
  <c r="AD279" i="4"/>
  <c r="AF279" i="4"/>
  <c r="Y279" i="4"/>
  <c r="AM279" i="4"/>
  <c r="AL279" i="4"/>
  <c r="AZ279" i="4"/>
  <c r="AE279" i="4"/>
  <c r="AB279" i="4"/>
  <c r="AX279" i="4"/>
  <c r="AS279" i="4"/>
  <c r="AP279" i="4"/>
  <c r="BD279" i="4"/>
  <c r="BJ279" i="4"/>
  <c r="W279" i="4"/>
  <c r="BA279" i="4"/>
  <c r="BH279" i="4"/>
  <c r="AJ279" i="4"/>
  <c r="AG279" i="4"/>
  <c r="AQ279" i="4"/>
  <c r="AT279" i="4"/>
  <c r="AO279" i="4"/>
  <c r="Z279" i="4"/>
  <c r="BF279" i="4"/>
  <c r="AR279" i="4"/>
  <c r="BE279" i="4"/>
  <c r="BC279" i="4"/>
  <c r="AI279" i="4"/>
  <c r="AY279" i="4"/>
  <c r="BK279" i="4"/>
  <c r="AU279" i="4"/>
  <c r="BB279" i="4"/>
  <c r="AN279" i="4"/>
  <c r="BI279" i="4"/>
  <c r="U279" i="4"/>
  <c r="AI389" i="4"/>
  <c r="BB389" i="4"/>
  <c r="AR389" i="4"/>
  <c r="AU389" i="4"/>
  <c r="AO389" i="4"/>
  <c r="AG389" i="4"/>
  <c r="AY389" i="4"/>
  <c r="AM389" i="4"/>
  <c r="BK389" i="4"/>
  <c r="AQ389" i="4"/>
  <c r="BD389" i="4"/>
  <c r="AJ389" i="4"/>
  <c r="AV389" i="4"/>
  <c r="BG389" i="4"/>
  <c r="AW389" i="4"/>
  <c r="AL389" i="4"/>
  <c r="BA389" i="4"/>
  <c r="AT389" i="4"/>
  <c r="BF389" i="4"/>
  <c r="AN389" i="4"/>
  <c r="BJ389" i="4"/>
  <c r="AX389" i="4"/>
  <c r="BH389" i="4"/>
  <c r="BC389" i="4"/>
  <c r="BI389" i="4"/>
  <c r="AH389" i="4"/>
  <c r="AS389" i="4"/>
  <c r="AZ389" i="4"/>
  <c r="AK389" i="4"/>
  <c r="AP389" i="4"/>
  <c r="BE389" i="4"/>
  <c r="AO287" i="4"/>
  <c r="AQ287" i="4"/>
  <c r="AR287" i="4"/>
  <c r="AA287" i="4"/>
  <c r="AW287" i="4"/>
  <c r="BI287" i="4"/>
  <c r="AD287" i="4"/>
  <c r="BH287" i="4"/>
  <c r="AZ287" i="4"/>
  <c r="AX287" i="4"/>
  <c r="BG287" i="4"/>
  <c r="Y287" i="4"/>
  <c r="BJ287" i="4"/>
  <c r="AY287" i="4"/>
  <c r="AT287" i="4"/>
  <c r="AU287" i="4"/>
  <c r="AI287" i="4"/>
  <c r="AB287" i="4"/>
  <c r="AJ287" i="4"/>
  <c r="BB287" i="4"/>
  <c r="AG287" i="4"/>
  <c r="V287" i="4"/>
  <c r="W287" i="4"/>
  <c r="BF287" i="4"/>
  <c r="U287" i="4"/>
  <c r="BK287" i="4"/>
  <c r="AN287" i="4"/>
  <c r="AM287" i="4"/>
  <c r="Z287" i="4"/>
  <c r="BE287" i="4"/>
  <c r="BD287" i="4"/>
  <c r="AF287" i="4"/>
  <c r="AV287" i="4"/>
  <c r="BA287" i="4"/>
  <c r="AP287" i="4"/>
  <c r="AC287" i="4"/>
  <c r="AE287" i="4"/>
  <c r="AS287" i="4"/>
  <c r="AK287" i="4"/>
  <c r="BC287" i="4"/>
  <c r="X287" i="4"/>
  <c r="AH287" i="4"/>
  <c r="AL287" i="4"/>
  <c r="AL397" i="4"/>
  <c r="AM397" i="4"/>
  <c r="AY397" i="4"/>
  <c r="AH397" i="4"/>
  <c r="AG397" i="4"/>
  <c r="BK397" i="4"/>
  <c r="BF397" i="4"/>
  <c r="AQ397" i="4"/>
  <c r="BH397" i="4"/>
  <c r="AT397" i="4"/>
  <c r="AP397" i="4"/>
  <c r="BI397" i="4"/>
  <c r="BD397" i="4"/>
  <c r="AU397" i="4"/>
  <c r="AI397" i="4"/>
  <c r="AX397" i="4"/>
  <c r="AJ397" i="4"/>
  <c r="BG397" i="4"/>
  <c r="BJ397" i="4"/>
  <c r="AO397" i="4"/>
  <c r="AW397" i="4"/>
  <c r="AV397" i="4"/>
  <c r="AK397" i="4"/>
  <c r="BC397" i="4"/>
  <c r="AS397" i="4"/>
  <c r="AZ397" i="4"/>
  <c r="BB397" i="4"/>
  <c r="BE397" i="4"/>
  <c r="AR397" i="4"/>
  <c r="BA397" i="4"/>
  <c r="AN397" i="4"/>
  <c r="AD282" i="4"/>
  <c r="AU282" i="4"/>
  <c r="U282" i="4"/>
  <c r="AO282" i="4"/>
  <c r="BB282" i="4"/>
  <c r="Y282" i="4"/>
  <c r="AV282" i="4"/>
  <c r="AR282" i="4"/>
  <c r="BI282" i="4"/>
  <c r="AL282" i="4"/>
  <c r="AK282" i="4"/>
  <c r="W282" i="4"/>
  <c r="BA282" i="4"/>
  <c r="BG282" i="4"/>
  <c r="AE282" i="4"/>
  <c r="AM282" i="4"/>
  <c r="AJ282" i="4"/>
  <c r="AH282" i="4"/>
  <c r="BD282" i="4"/>
  <c r="AQ282" i="4"/>
  <c r="BE282" i="4"/>
  <c r="BH282" i="4"/>
  <c r="X282" i="4"/>
  <c r="AF282" i="4"/>
  <c r="AG282" i="4"/>
  <c r="AC282" i="4"/>
  <c r="AA282" i="4"/>
  <c r="AN282" i="4"/>
  <c r="AI282" i="4"/>
  <c r="AB282" i="4"/>
  <c r="AW282" i="4"/>
  <c r="AT282" i="4"/>
  <c r="BK282" i="4"/>
  <c r="Z282" i="4"/>
  <c r="AP282" i="4"/>
  <c r="AX282" i="4"/>
  <c r="AS282" i="4"/>
  <c r="BF282" i="4"/>
  <c r="V282" i="4"/>
  <c r="AZ282" i="4"/>
  <c r="BC282" i="4"/>
  <c r="BJ282" i="4"/>
  <c r="AY282" i="4"/>
  <c r="AV392" i="4"/>
  <c r="AI392" i="4"/>
  <c r="AR392" i="4"/>
  <c r="BG392" i="4"/>
  <c r="AJ392" i="4"/>
  <c r="AG392" i="4"/>
  <c r="AT392" i="4"/>
  <c r="BF392" i="4"/>
  <c r="BI392" i="4"/>
  <c r="AX392" i="4"/>
  <c r="BB392" i="4"/>
  <c r="AM392" i="4"/>
  <c r="AY392" i="4"/>
  <c r="BE392" i="4"/>
  <c r="AH392" i="4"/>
  <c r="BD392" i="4"/>
  <c r="AS392" i="4"/>
  <c r="AW392" i="4"/>
  <c r="BA392" i="4"/>
  <c r="AP392" i="4"/>
  <c r="AQ392" i="4"/>
  <c r="BC392" i="4"/>
  <c r="AN392" i="4"/>
  <c r="AK392" i="4"/>
  <c r="AZ392" i="4"/>
  <c r="AU392" i="4"/>
  <c r="BK392" i="4"/>
  <c r="BJ392" i="4"/>
  <c r="BH392" i="4"/>
  <c r="AL392" i="4"/>
  <c r="AO392" i="4"/>
  <c r="U292" i="4"/>
  <c r="AI292" i="4"/>
  <c r="BB292" i="4"/>
  <c r="AW292" i="4"/>
  <c r="BJ292" i="4"/>
  <c r="V292" i="4"/>
  <c r="AU292" i="4"/>
  <c r="AH292" i="4"/>
  <c r="AV292" i="4"/>
  <c r="BI292" i="4"/>
  <c r="AT292" i="4"/>
  <c r="BH292" i="4"/>
  <c r="AY292" i="4"/>
  <c r="AK292" i="4"/>
  <c r="AX292" i="4"/>
  <c r="AO292" i="4"/>
  <c r="BF292" i="4"/>
  <c r="AM292" i="4"/>
  <c r="AR292" i="4"/>
  <c r="BE292" i="4"/>
  <c r="BC292" i="4"/>
  <c r="AE292" i="4"/>
  <c r="AN292" i="4"/>
  <c r="AB292" i="4"/>
  <c r="AJ292" i="4"/>
  <c r="AS292" i="4"/>
  <c r="AZ292" i="4"/>
  <c r="W292" i="4"/>
  <c r="BA292" i="4"/>
  <c r="AL292" i="4"/>
  <c r="Z292" i="4"/>
  <c r="AC292" i="4"/>
  <c r="AP292" i="4"/>
  <c r="AD292" i="4"/>
  <c r="Y292" i="4"/>
  <c r="AG292" i="4"/>
  <c r="X292" i="4"/>
  <c r="BG292" i="4"/>
  <c r="BK292" i="4"/>
  <c r="AF292" i="4"/>
  <c r="BD292" i="4"/>
  <c r="AA292" i="4"/>
  <c r="AQ292" i="4"/>
  <c r="BJ402" i="4"/>
  <c r="AS402" i="4"/>
  <c r="AX402" i="4"/>
  <c r="BC402" i="4"/>
  <c r="AW402" i="4"/>
  <c r="BA402" i="4"/>
  <c r="AV402" i="4"/>
  <c r="BG402" i="4"/>
  <c r="BF402" i="4"/>
  <c r="AM402" i="4"/>
  <c r="AR402" i="4"/>
  <c r="AZ402" i="4"/>
  <c r="AT402" i="4"/>
  <c r="AU402" i="4"/>
  <c r="AI402" i="4"/>
  <c r="AH402" i="4"/>
  <c r="AP402" i="4"/>
  <c r="BD402" i="4"/>
  <c r="AJ402" i="4"/>
  <c r="BE402" i="4"/>
  <c r="BI402" i="4"/>
  <c r="AN402" i="4"/>
  <c r="BK402" i="4"/>
  <c r="AK402" i="4"/>
  <c r="AO402" i="4"/>
  <c r="AL402" i="4"/>
  <c r="AY402" i="4"/>
  <c r="BH402" i="4"/>
  <c r="BB402" i="4"/>
  <c r="AQ402" i="4"/>
  <c r="AG402" i="4"/>
  <c r="BA286" i="4"/>
  <c r="BH286" i="4"/>
  <c r="BI286" i="4"/>
  <c r="BK286" i="4"/>
  <c r="AY286" i="4"/>
  <c r="U286" i="4"/>
  <c r="AT286" i="4"/>
  <c r="AM286" i="4"/>
  <c r="AN286" i="4"/>
  <c r="X286" i="4"/>
  <c r="AE286" i="4"/>
  <c r="W286" i="4"/>
  <c r="AO286" i="4"/>
  <c r="AK286" i="4"/>
  <c r="AS286" i="4"/>
  <c r="AH286" i="4"/>
  <c r="AA286" i="4"/>
  <c r="AI286" i="4"/>
  <c r="AF286" i="4"/>
  <c r="AR286" i="4"/>
  <c r="AX286" i="4"/>
  <c r="V286" i="4"/>
  <c r="BG286" i="4"/>
  <c r="AJ286" i="4"/>
  <c r="BF286" i="4"/>
  <c r="AP286" i="4"/>
  <c r="AW286" i="4"/>
  <c r="BJ286" i="4"/>
  <c r="AC286" i="4"/>
  <c r="AB286" i="4"/>
  <c r="BC286" i="4"/>
  <c r="BE286" i="4"/>
  <c r="Y286" i="4"/>
  <c r="BB286" i="4"/>
  <c r="AL286" i="4"/>
  <c r="BD286" i="4"/>
  <c r="AU286" i="4"/>
  <c r="AZ286" i="4"/>
  <c r="AD286" i="4"/>
  <c r="AV286" i="4"/>
  <c r="AG286" i="4"/>
  <c r="Z286" i="4"/>
  <c r="AQ286" i="4"/>
  <c r="AN396" i="4"/>
  <c r="AI396" i="4"/>
  <c r="AY396" i="4"/>
  <c r="BB396" i="4"/>
  <c r="AQ396" i="4"/>
  <c r="BF396" i="4"/>
  <c r="AU396" i="4"/>
  <c r="BE396" i="4"/>
  <c r="AV396" i="4"/>
  <c r="BD396" i="4"/>
  <c r="BH396" i="4"/>
  <c r="AP396" i="4"/>
  <c r="AK396" i="4"/>
  <c r="AZ396" i="4"/>
  <c r="AX396" i="4"/>
  <c r="BK396" i="4"/>
  <c r="BG396" i="4"/>
  <c r="AJ396" i="4"/>
  <c r="AO396" i="4"/>
  <c r="BJ396" i="4"/>
  <c r="BI396" i="4"/>
  <c r="AL396" i="4"/>
  <c r="AM396" i="4"/>
  <c r="AR396" i="4"/>
  <c r="AG396" i="4"/>
  <c r="AT396" i="4"/>
  <c r="AH396" i="4"/>
  <c r="BC396" i="4"/>
  <c r="AS396" i="4"/>
  <c r="BA396" i="4"/>
  <c r="AW396" i="4"/>
  <c r="AA280" i="4"/>
  <c r="AS280" i="4"/>
  <c r="U280" i="4"/>
  <c r="BK280" i="4"/>
  <c r="BI280" i="4"/>
  <c r="AQ280" i="4"/>
  <c r="AN280" i="4"/>
  <c r="BJ280" i="4"/>
  <c r="AL280" i="4"/>
  <c r="BD280" i="4"/>
  <c r="BG280" i="4"/>
  <c r="BC280" i="4"/>
  <c r="AE280" i="4"/>
  <c r="Z280" i="4"/>
  <c r="AK280" i="4"/>
  <c r="AH280" i="4"/>
  <c r="BB280" i="4"/>
  <c r="AF280" i="4"/>
  <c r="AO280" i="4"/>
  <c r="AW280" i="4"/>
  <c r="AG280" i="4"/>
  <c r="BF280" i="4"/>
  <c r="AP280" i="4"/>
  <c r="Y280" i="4"/>
  <c r="AX280" i="4"/>
  <c r="AT280" i="4"/>
  <c r="AB280" i="4"/>
  <c r="X280" i="4"/>
  <c r="AV280" i="4"/>
  <c r="AI280" i="4"/>
  <c r="AU280" i="4"/>
  <c r="AJ280" i="4"/>
  <c r="AZ280" i="4"/>
  <c r="W280" i="4"/>
  <c r="V280" i="4"/>
  <c r="AD280" i="4"/>
  <c r="AM280" i="4"/>
  <c r="AY280" i="4"/>
  <c r="AR280" i="4"/>
  <c r="BH280" i="4"/>
  <c r="BE280" i="4"/>
  <c r="AC280" i="4"/>
  <c r="BA280" i="4"/>
  <c r="BJ390" i="4"/>
  <c r="AW390" i="4"/>
  <c r="AL390" i="4"/>
  <c r="AX390" i="4"/>
  <c r="BF390" i="4"/>
  <c r="AK390" i="4"/>
  <c r="BH390" i="4"/>
  <c r="BC390" i="4"/>
  <c r="AO390" i="4"/>
  <c r="AG390" i="4"/>
  <c r="AI390" i="4"/>
  <c r="AT390" i="4"/>
  <c r="AR390" i="4"/>
  <c r="BG390" i="4"/>
  <c r="BK390" i="4"/>
  <c r="AN390" i="4"/>
  <c r="BB390" i="4"/>
  <c r="BA390" i="4"/>
  <c r="AH390" i="4"/>
  <c r="AJ390" i="4"/>
  <c r="AY390" i="4"/>
  <c r="AU390" i="4"/>
  <c r="AM390" i="4"/>
  <c r="AQ390" i="4"/>
  <c r="AV390" i="4"/>
  <c r="AP390" i="4"/>
  <c r="AZ390" i="4"/>
  <c r="AS390" i="4"/>
  <c r="BD390" i="4"/>
  <c r="BE390" i="4"/>
  <c r="BI390" i="4"/>
  <c r="Y284" i="4"/>
  <c r="AC284" i="4"/>
  <c r="AK284" i="4"/>
  <c r="Z284" i="4"/>
  <c r="AQ284" i="4"/>
  <c r="BB284" i="4"/>
  <c r="AS284" i="4"/>
  <c r="BA284" i="4"/>
  <c r="BC284" i="4"/>
  <c r="X284" i="4"/>
  <c r="W284" i="4"/>
  <c r="BE284" i="4"/>
  <c r="AY284" i="4"/>
  <c r="AE284" i="4"/>
  <c r="BF284" i="4"/>
  <c r="BG284" i="4"/>
  <c r="AH284" i="4"/>
  <c r="AV284" i="4"/>
  <c r="AT284" i="4"/>
  <c r="V284" i="4"/>
  <c r="BJ284" i="4"/>
  <c r="AF284" i="4"/>
  <c r="AX284" i="4"/>
  <c r="AD284" i="4"/>
  <c r="AA284" i="4"/>
  <c r="AB284" i="4"/>
  <c r="BK284" i="4"/>
  <c r="AM284" i="4"/>
  <c r="AW284" i="4"/>
  <c r="AO284" i="4"/>
  <c r="AU284" i="4"/>
  <c r="BH284" i="4"/>
  <c r="BI284" i="4"/>
  <c r="AZ284" i="4"/>
  <c r="U284" i="4"/>
  <c r="AI284" i="4"/>
  <c r="AN284" i="4"/>
  <c r="BD284" i="4"/>
  <c r="AP284" i="4"/>
  <c r="AL284" i="4"/>
  <c r="AR284" i="4"/>
  <c r="AJ284" i="4"/>
  <c r="AG284" i="4"/>
  <c r="AU394" i="4"/>
  <c r="BF394" i="4"/>
  <c r="AQ394" i="4"/>
  <c r="AV394" i="4"/>
  <c r="BG394" i="4"/>
  <c r="AY394" i="4"/>
  <c r="AH394" i="4"/>
  <c r="AR394" i="4"/>
  <c r="BH394" i="4"/>
  <c r="AK394" i="4"/>
  <c r="BK394" i="4"/>
  <c r="BI394" i="4"/>
  <c r="BE394" i="4"/>
  <c r="BB394" i="4"/>
  <c r="BD394" i="4"/>
  <c r="AN394" i="4"/>
  <c r="AW394" i="4"/>
  <c r="AS394" i="4"/>
  <c r="AO394" i="4"/>
  <c r="AT394" i="4"/>
  <c r="AL394" i="4"/>
  <c r="AG394" i="4"/>
  <c r="AM394" i="4"/>
  <c r="AX394" i="4"/>
  <c r="BJ394" i="4"/>
  <c r="AJ394" i="4"/>
  <c r="BC394" i="4"/>
  <c r="AZ394" i="4"/>
  <c r="AI394" i="4"/>
  <c r="AP394" i="4"/>
  <c r="BA394" i="4"/>
  <c r="AA283" i="4"/>
  <c r="X283" i="4"/>
  <c r="BI283" i="4"/>
  <c r="BJ283" i="4"/>
  <c r="V283" i="4"/>
  <c r="BE283" i="4"/>
  <c r="BG283" i="4"/>
  <c r="AH283" i="4"/>
  <c r="AU283" i="4"/>
  <c r="AN283" i="4"/>
  <c r="AJ283" i="4"/>
  <c r="AP283" i="4"/>
  <c r="AK283" i="4"/>
  <c r="AF283" i="4"/>
  <c r="AL283" i="4"/>
  <c r="BF283" i="4"/>
  <c r="BH283" i="4"/>
  <c r="BK283" i="4"/>
  <c r="AM283" i="4"/>
  <c r="AO283" i="4"/>
  <c r="AR283" i="4"/>
  <c r="W283" i="4"/>
  <c r="AG283" i="4"/>
  <c r="BB283" i="4"/>
  <c r="AE283" i="4"/>
  <c r="U283" i="4"/>
  <c r="AV283" i="4"/>
  <c r="BC283" i="4"/>
  <c r="AT283" i="4"/>
  <c r="BD283" i="4"/>
  <c r="AQ283" i="4"/>
  <c r="AC283" i="4"/>
  <c r="AB283" i="4"/>
  <c r="AS283" i="4"/>
  <c r="AI283" i="4"/>
  <c r="AX283" i="4"/>
  <c r="BA283" i="4"/>
  <c r="AW283" i="4"/>
  <c r="Y283" i="4"/>
  <c r="Z283" i="4"/>
  <c r="AD283" i="4"/>
  <c r="AZ283" i="4"/>
  <c r="AY283" i="4"/>
  <c r="AX393" i="4"/>
  <c r="BB393" i="4"/>
  <c r="AP393" i="4"/>
  <c r="AW393" i="4"/>
  <c r="AT393" i="4"/>
  <c r="BA393" i="4"/>
  <c r="BH393" i="4"/>
  <c r="AH393" i="4"/>
  <c r="BK393" i="4"/>
  <c r="AZ393" i="4"/>
  <c r="AN393" i="4"/>
  <c r="BF393" i="4"/>
  <c r="AG393" i="4"/>
  <c r="BC393" i="4"/>
  <c r="AQ393" i="4"/>
  <c r="AR393" i="4"/>
  <c r="AU393" i="4"/>
  <c r="AS393" i="4"/>
  <c r="BJ393" i="4"/>
  <c r="AM393" i="4"/>
  <c r="AO393" i="4"/>
  <c r="AV393" i="4"/>
  <c r="AJ393" i="4"/>
  <c r="AI393" i="4"/>
  <c r="BD393" i="4"/>
  <c r="BI393" i="4"/>
  <c r="AK393" i="4"/>
  <c r="AY393" i="4"/>
  <c r="BG393" i="4"/>
  <c r="AL393" i="4"/>
  <c r="BE393" i="4"/>
  <c r="W291" i="4"/>
  <c r="AK291" i="4"/>
  <c r="BF291" i="4"/>
  <c r="AU291" i="4"/>
  <c r="AV291" i="4"/>
  <c r="AL291" i="4"/>
  <c r="BC291" i="4"/>
  <c r="BJ291" i="4"/>
  <c r="AA291" i="4"/>
  <c r="BI291" i="4"/>
  <c r="AJ291" i="4"/>
  <c r="BG291" i="4"/>
  <c r="Y291" i="4"/>
  <c r="U291" i="4"/>
  <c r="AZ291" i="4"/>
  <c r="AB291" i="4"/>
  <c r="AI291" i="4"/>
  <c r="AT291" i="4"/>
  <c r="AR291" i="4"/>
  <c r="BE291" i="4"/>
  <c r="BH291" i="4"/>
  <c r="AX291" i="4"/>
  <c r="X291" i="4"/>
  <c r="AM291" i="4"/>
  <c r="AW291" i="4"/>
  <c r="BA291" i="4"/>
  <c r="AS291" i="4"/>
  <c r="AE291" i="4"/>
  <c r="AQ291" i="4"/>
  <c r="AN291" i="4"/>
  <c r="AH291" i="4"/>
  <c r="Z291" i="4"/>
  <c r="BD291" i="4"/>
  <c r="BB291" i="4"/>
  <c r="AD291" i="4"/>
  <c r="AC291" i="4"/>
  <c r="AG291" i="4"/>
  <c r="AP291" i="4"/>
  <c r="BK291" i="4"/>
  <c r="AO291" i="4"/>
  <c r="AY291" i="4"/>
  <c r="V291" i="4"/>
  <c r="AF291" i="4"/>
  <c r="BC401" i="4"/>
  <c r="BK401" i="4"/>
  <c r="AX401" i="4"/>
  <c r="AV401" i="4"/>
  <c r="AT401" i="4"/>
  <c r="AJ401" i="4"/>
  <c r="AL401" i="4"/>
  <c r="AY401" i="4"/>
  <c r="BF401" i="4"/>
  <c r="BH401" i="4"/>
  <c r="BD401" i="4"/>
  <c r="AR401" i="4"/>
  <c r="BJ401" i="4"/>
  <c r="AN401" i="4"/>
  <c r="BB401" i="4"/>
  <c r="AH401" i="4"/>
  <c r="AS401" i="4"/>
  <c r="BG401" i="4"/>
  <c r="AZ401" i="4"/>
  <c r="AP401" i="4"/>
  <c r="BE401" i="4"/>
  <c r="BI401" i="4"/>
  <c r="AG401" i="4"/>
  <c r="AK401" i="4"/>
  <c r="AU401" i="4"/>
  <c r="AW401" i="4"/>
  <c r="AM401" i="4"/>
  <c r="AO401" i="4"/>
  <c r="AI401" i="4"/>
  <c r="AQ401" i="4"/>
  <c r="BA401" i="4"/>
  <c r="AX285" i="4"/>
  <c r="BF285" i="4"/>
  <c r="AZ285" i="4"/>
  <c r="AB285" i="4"/>
  <c r="AI285" i="4"/>
  <c r="AG285" i="4"/>
  <c r="AH285" i="4"/>
  <c r="AW285" i="4"/>
  <c r="AD285" i="4"/>
  <c r="BC285" i="4"/>
  <c r="AO285" i="4"/>
  <c r="AV285" i="4"/>
  <c r="AA285" i="4"/>
  <c r="AC285" i="4"/>
  <c r="BB285" i="4"/>
  <c r="BD285" i="4"/>
  <c r="AM285" i="4"/>
  <c r="BE285" i="4"/>
  <c r="AE285" i="4"/>
  <c r="AT285" i="4"/>
  <c r="AQ285" i="4"/>
  <c r="AN285" i="4"/>
  <c r="X285" i="4"/>
  <c r="AF285" i="4"/>
  <c r="AR285" i="4"/>
  <c r="BH285" i="4"/>
  <c r="BI285" i="4"/>
  <c r="Y285" i="4"/>
  <c r="BG285" i="4"/>
  <c r="AJ285" i="4"/>
  <c r="BJ285" i="4"/>
  <c r="AS285" i="4"/>
  <c r="BA285" i="4"/>
  <c r="W285" i="4"/>
  <c r="U285" i="4"/>
  <c r="AK285" i="4"/>
  <c r="V285" i="4"/>
  <c r="BK285" i="4"/>
  <c r="AU285" i="4"/>
  <c r="Z285" i="4"/>
  <c r="AL285" i="4"/>
  <c r="AP285" i="4"/>
  <c r="AY285" i="4"/>
  <c r="AU395" i="4"/>
  <c r="AV395" i="4"/>
  <c r="AH395" i="4"/>
  <c r="AQ395" i="4"/>
  <c r="AN395" i="4"/>
  <c r="AK395" i="4"/>
  <c r="BB395" i="4"/>
  <c r="BJ395" i="4"/>
  <c r="AR395" i="4"/>
  <c r="BG395" i="4"/>
  <c r="BC395" i="4"/>
  <c r="AL395" i="4"/>
  <c r="AT395" i="4"/>
  <c r="AO395" i="4"/>
  <c r="AI395" i="4"/>
  <c r="AW395" i="4"/>
  <c r="AS395" i="4"/>
  <c r="AZ395" i="4"/>
  <c r="AP395" i="4"/>
  <c r="AY395" i="4"/>
  <c r="BH395" i="4"/>
  <c r="BA395" i="4"/>
  <c r="AG395" i="4"/>
  <c r="BF395" i="4"/>
  <c r="BE395" i="4"/>
  <c r="AJ395" i="4"/>
  <c r="AM395" i="4"/>
  <c r="BK395" i="4"/>
  <c r="BI395" i="4"/>
  <c r="AX395" i="4"/>
  <c r="BD395" i="4"/>
  <c r="AC325" i="4"/>
  <c r="BJ325" i="4"/>
  <c r="Z325" i="4"/>
  <c r="AI325" i="4"/>
  <c r="AL325" i="4"/>
  <c r="BK325" i="4"/>
  <c r="AZ325" i="4"/>
  <c r="BD325" i="4"/>
  <c r="AM325" i="4"/>
  <c r="BH325" i="4"/>
  <c r="BE325" i="4"/>
  <c r="AY325" i="4"/>
  <c r="V325" i="4"/>
  <c r="AH325" i="4"/>
  <c r="U325" i="4"/>
  <c r="BB325" i="4"/>
  <c r="AQ325" i="4"/>
  <c r="AF325" i="4"/>
  <c r="BF325" i="4"/>
  <c r="AE325" i="4"/>
  <c r="AG325" i="4"/>
  <c r="BG325" i="4"/>
  <c r="AV325" i="4"/>
  <c r="AU325" i="4"/>
  <c r="AX325" i="4"/>
  <c r="AO325" i="4"/>
  <c r="BI325" i="4"/>
  <c r="AK325" i="4"/>
  <c r="AT325" i="4"/>
  <c r="AD325" i="4"/>
  <c r="AR325" i="4"/>
  <c r="BA325" i="4"/>
  <c r="Y325" i="4"/>
  <c r="AW325" i="4"/>
  <c r="AB325" i="4"/>
  <c r="AJ325" i="4"/>
  <c r="X325" i="4"/>
  <c r="AP325" i="4"/>
  <c r="AA325" i="4"/>
  <c r="AN325" i="4"/>
  <c r="W325" i="4"/>
  <c r="AS325" i="4"/>
  <c r="BC325" i="4"/>
  <c r="AW435" i="4"/>
  <c r="BA435" i="4"/>
  <c r="AJ435" i="4"/>
  <c r="AY435" i="4"/>
  <c r="BD435" i="4"/>
  <c r="BF435" i="4"/>
  <c r="AT435" i="4"/>
  <c r="BB435" i="4"/>
  <c r="AR435" i="4"/>
  <c r="AU435" i="4"/>
  <c r="BI435" i="4"/>
  <c r="AM435" i="4"/>
  <c r="AZ435" i="4"/>
  <c r="BH435" i="4"/>
  <c r="BC435" i="4"/>
  <c r="AS435" i="4"/>
  <c r="BG435" i="4"/>
  <c r="AG435" i="4"/>
  <c r="AO435" i="4"/>
  <c r="AH435" i="4"/>
  <c r="BE435" i="4"/>
  <c r="AP435" i="4"/>
  <c r="BK435" i="4"/>
  <c r="AQ435" i="4"/>
  <c r="BJ435" i="4"/>
  <c r="AN435" i="4"/>
  <c r="AV435" i="4"/>
  <c r="AI435" i="4"/>
  <c r="AX435" i="4"/>
  <c r="AL435" i="4"/>
  <c r="AK435" i="4"/>
  <c r="AI293" i="4"/>
  <c r="AB293" i="4"/>
  <c r="AJ293" i="4"/>
  <c r="AM293" i="4"/>
  <c r="BB293" i="4"/>
  <c r="BJ293" i="4"/>
  <c r="BH293" i="4"/>
  <c r="V293" i="4"/>
  <c r="AA293" i="4"/>
  <c r="W293" i="4"/>
  <c r="AX293" i="4"/>
  <c r="AY293" i="4"/>
  <c r="AF293" i="4"/>
  <c r="BF293" i="4"/>
  <c r="U293" i="4"/>
  <c r="AV293" i="4"/>
  <c r="BK293" i="4"/>
  <c r="AD293" i="4"/>
  <c r="AE293" i="4"/>
  <c r="BA293" i="4"/>
  <c r="AS293" i="4"/>
  <c r="AL293" i="4"/>
  <c r="AQ293" i="4"/>
  <c r="AP293" i="4"/>
  <c r="AN293" i="4"/>
  <c r="BI293" i="4"/>
  <c r="AR293" i="4"/>
  <c r="AT293" i="4"/>
  <c r="X293" i="4"/>
  <c r="AZ293" i="4"/>
  <c r="AG293" i="4"/>
  <c r="Y293" i="4"/>
  <c r="BC293" i="4"/>
  <c r="AW293" i="4"/>
  <c r="BD293" i="4"/>
  <c r="AC293" i="4"/>
  <c r="Z293" i="4"/>
  <c r="AK293" i="4"/>
  <c r="BE293" i="4"/>
  <c r="BG293" i="4"/>
  <c r="AU293" i="4"/>
  <c r="AO293" i="4"/>
  <c r="AH293" i="4"/>
  <c r="BD403" i="4"/>
  <c r="AY403" i="4"/>
  <c r="BG403" i="4"/>
  <c r="AT403" i="4"/>
  <c r="AW403" i="4"/>
  <c r="AZ403" i="4"/>
  <c r="AI403" i="4"/>
  <c r="BB403" i="4"/>
  <c r="BF403" i="4"/>
  <c r="BH403" i="4"/>
  <c r="AX403" i="4"/>
  <c r="BA403" i="4"/>
  <c r="AL403" i="4"/>
  <c r="AK403" i="4"/>
  <c r="AJ403" i="4"/>
  <c r="BJ403" i="4"/>
  <c r="AV403" i="4"/>
  <c r="BC403" i="4"/>
  <c r="AQ403" i="4"/>
  <c r="AR403" i="4"/>
  <c r="AP403" i="4"/>
  <c r="AS403" i="4"/>
  <c r="BK403" i="4"/>
  <c r="AG403" i="4"/>
  <c r="BI403" i="4"/>
  <c r="AU403" i="4"/>
  <c r="AO403" i="4"/>
  <c r="AM403" i="4"/>
  <c r="BE403" i="4"/>
  <c r="AH403" i="4"/>
  <c r="AN403" i="4"/>
  <c r="AS268" i="4"/>
  <c r="AC268" i="4"/>
  <c r="U268" i="4"/>
  <c r="BH268" i="4"/>
  <c r="AK268" i="4"/>
  <c r="AE268" i="4"/>
  <c r="BE268" i="4"/>
  <c r="BK268" i="4"/>
  <c r="AD268" i="4"/>
  <c r="BB268" i="4"/>
  <c r="V268" i="4"/>
  <c r="AM268" i="4"/>
  <c r="Y268" i="4"/>
  <c r="AX268" i="4"/>
  <c r="BC268" i="4"/>
  <c r="BI268" i="4"/>
  <c r="AH268" i="4"/>
  <c r="AT268" i="4"/>
  <c r="AU268" i="4"/>
  <c r="W268" i="4"/>
  <c r="AA268" i="4"/>
  <c r="AW268" i="4"/>
  <c r="AR268" i="4"/>
  <c r="AF268" i="4"/>
  <c r="AL268" i="4"/>
  <c r="Z268" i="4"/>
  <c r="BD268" i="4"/>
  <c r="AP268" i="4"/>
  <c r="BF268" i="4"/>
  <c r="AY268" i="4"/>
  <c r="AN268" i="4"/>
  <c r="BG268" i="4"/>
  <c r="AI268" i="4"/>
  <c r="BA268" i="4"/>
  <c r="AV268" i="4"/>
  <c r="AJ268" i="4"/>
  <c r="AG268" i="4"/>
  <c r="AO268" i="4"/>
  <c r="X268" i="4"/>
  <c r="AB268" i="4"/>
  <c r="AQ268" i="4"/>
  <c r="BJ268" i="4"/>
  <c r="AZ268" i="4"/>
  <c r="AR378" i="4"/>
  <c r="AT378" i="4"/>
  <c r="AU378" i="4"/>
  <c r="AP378" i="4"/>
  <c r="BI378" i="4"/>
  <c r="AK378" i="4"/>
  <c r="AW378" i="4"/>
  <c r="AG378" i="4"/>
  <c r="BB378" i="4"/>
  <c r="BF378" i="4"/>
  <c r="AS378" i="4"/>
  <c r="BH378" i="4"/>
  <c r="AN378" i="4"/>
  <c r="AV378" i="4"/>
  <c r="BG378" i="4"/>
  <c r="BJ378" i="4"/>
  <c r="AL378" i="4"/>
  <c r="AY378" i="4"/>
  <c r="AX378" i="4"/>
  <c r="BK378" i="4"/>
  <c r="AH378" i="4"/>
  <c r="AO378" i="4"/>
  <c r="BC378" i="4"/>
  <c r="AJ378" i="4"/>
  <c r="AQ378" i="4"/>
  <c r="AM378" i="4"/>
  <c r="BE378" i="4"/>
  <c r="BA378" i="4"/>
  <c r="AZ378" i="4"/>
  <c r="AI378" i="4"/>
  <c r="BD378" i="4"/>
  <c r="AJ246" i="4"/>
  <c r="BB246" i="4"/>
  <c r="BC246" i="4"/>
  <c r="AO246" i="4"/>
  <c r="Y246" i="4"/>
  <c r="BD246" i="4"/>
  <c r="AR246" i="4"/>
  <c r="AC246" i="4"/>
  <c r="BH246" i="4"/>
  <c r="V246" i="4"/>
  <c r="AQ246" i="4"/>
  <c r="AA246" i="4"/>
  <c r="AG246" i="4"/>
  <c r="AY246" i="4"/>
  <c r="BJ246" i="4"/>
  <c r="AH246" i="4"/>
  <c r="AL246" i="4"/>
  <c r="AM246" i="4"/>
  <c r="AU246" i="4"/>
  <c r="AP246" i="4"/>
  <c r="BI246" i="4"/>
  <c r="AI246" i="4"/>
  <c r="BF246" i="4"/>
  <c r="AV246" i="4"/>
  <c r="Z246" i="4"/>
  <c r="W246" i="4"/>
  <c r="BA246" i="4"/>
  <c r="AT246" i="4"/>
  <c r="AK246" i="4"/>
  <c r="X246" i="4"/>
  <c r="U246" i="4"/>
  <c r="AE246" i="4"/>
  <c r="BG246" i="4"/>
  <c r="AW246" i="4"/>
  <c r="BE246" i="4"/>
  <c r="AD246" i="4"/>
  <c r="AN246" i="4"/>
  <c r="AX246" i="4"/>
  <c r="AF246" i="4"/>
  <c r="BK246" i="4"/>
  <c r="AS246" i="4"/>
  <c r="AB246" i="4"/>
  <c r="AZ246" i="4"/>
  <c r="BF356" i="4"/>
  <c r="BJ356" i="4"/>
  <c r="AQ356" i="4"/>
  <c r="AN356" i="4"/>
  <c r="AY356" i="4"/>
  <c r="BD356" i="4"/>
  <c r="BI356" i="4"/>
  <c r="AX356" i="4"/>
  <c r="AS356" i="4"/>
  <c r="BK356" i="4"/>
  <c r="AV356" i="4"/>
  <c r="BG356" i="4"/>
  <c r="AJ356" i="4"/>
  <c r="BC356" i="4"/>
  <c r="AI356" i="4"/>
  <c r="AZ356" i="4"/>
  <c r="AG356" i="4"/>
  <c r="AM356" i="4"/>
  <c r="AK356" i="4"/>
  <c r="BE356" i="4"/>
  <c r="BB356" i="4"/>
  <c r="BH356" i="4"/>
  <c r="BA356" i="4"/>
  <c r="AP356" i="4"/>
  <c r="AW356" i="4"/>
  <c r="AH356" i="4"/>
  <c r="AL356" i="4"/>
  <c r="AT356" i="4"/>
  <c r="AR356" i="4"/>
  <c r="AO356" i="4"/>
  <c r="AU356" i="4"/>
  <c r="BK229" i="4"/>
  <c r="AE229" i="4"/>
  <c r="Y229" i="4"/>
  <c r="BD229" i="4"/>
  <c r="U229" i="4"/>
  <c r="AI229" i="4"/>
  <c r="AF229" i="4"/>
  <c r="AX229" i="4"/>
  <c r="X229" i="4"/>
  <c r="AP229" i="4"/>
  <c r="AG229" i="4"/>
  <c r="AU229" i="4"/>
  <c r="AB229" i="4"/>
  <c r="AA229" i="4"/>
  <c r="AT229" i="4"/>
  <c r="BG229" i="4"/>
  <c r="AN229" i="4"/>
  <c r="AR229" i="4"/>
  <c r="AJ229" i="4"/>
  <c r="AO229" i="4"/>
  <c r="BI229" i="4"/>
  <c r="BC229" i="4"/>
  <c r="AL229" i="4"/>
  <c r="BH229" i="4"/>
  <c r="AC229" i="4"/>
  <c r="AK229" i="4"/>
  <c r="AY229" i="4"/>
  <c r="AQ229" i="4"/>
  <c r="Z229" i="4"/>
  <c r="AW229" i="4"/>
  <c r="AM229" i="4"/>
  <c r="BB229" i="4"/>
  <c r="AS229" i="4"/>
  <c r="BJ229" i="4"/>
  <c r="AV229" i="4"/>
  <c r="BF229" i="4"/>
  <c r="W229" i="4"/>
  <c r="BA229" i="4"/>
  <c r="BE229" i="4"/>
  <c r="AH229" i="4"/>
  <c r="V229" i="4"/>
  <c r="AD229" i="4"/>
  <c r="AZ229" i="4"/>
  <c r="BK339" i="4"/>
  <c r="BF339" i="4"/>
  <c r="BE339" i="4"/>
  <c r="BH339" i="4"/>
  <c r="AO339" i="4"/>
  <c r="AX339" i="4"/>
  <c r="AK339" i="4"/>
  <c r="BC339" i="4"/>
  <c r="AZ339" i="4"/>
  <c r="BI339" i="4"/>
  <c r="AT339" i="4"/>
  <c r="AJ339" i="4"/>
  <c r="AR339" i="4"/>
  <c r="AI339" i="4"/>
  <c r="AG339" i="4"/>
  <c r="AL339" i="4"/>
  <c r="AH339" i="4"/>
  <c r="BB339" i="4"/>
  <c r="AQ339" i="4"/>
  <c r="AW339" i="4"/>
  <c r="AP339" i="4"/>
  <c r="BG339" i="4"/>
  <c r="AY339" i="4"/>
  <c r="AU339" i="4"/>
  <c r="BA339" i="4"/>
  <c r="AN339" i="4"/>
  <c r="AM339" i="4"/>
  <c r="BD339" i="4"/>
  <c r="AV339" i="4"/>
  <c r="BJ339" i="4"/>
  <c r="AS339" i="4"/>
  <c r="AU230" i="4"/>
  <c r="AM230" i="4"/>
  <c r="BC230" i="4"/>
  <c r="AX230" i="4"/>
  <c r="AG230" i="4"/>
  <c r="BG230" i="4"/>
  <c r="AE230" i="4"/>
  <c r="BF230" i="4"/>
  <c r="BE230" i="4"/>
  <c r="BA230" i="4"/>
  <c r="V230" i="4"/>
  <c r="AA230" i="4"/>
  <c r="BD230" i="4"/>
  <c r="AB230" i="4"/>
  <c r="AL230" i="4"/>
  <c r="BH230" i="4"/>
  <c r="AR230" i="4"/>
  <c r="AT230" i="4"/>
  <c r="X230" i="4"/>
  <c r="AQ230" i="4"/>
  <c r="Z230" i="4"/>
  <c r="AV230" i="4"/>
  <c r="AO230" i="4"/>
  <c r="AY230" i="4"/>
  <c r="AI230" i="4"/>
  <c r="BJ230" i="4"/>
  <c r="W230" i="4"/>
  <c r="BI230" i="4"/>
  <c r="AD230" i="4"/>
  <c r="BK230" i="4"/>
  <c r="AW230" i="4"/>
  <c r="U230" i="4"/>
  <c r="AH230" i="4"/>
  <c r="AC230" i="4"/>
  <c r="AF230" i="4"/>
  <c r="AN230" i="4"/>
  <c r="AK230" i="4"/>
  <c r="BB230" i="4"/>
  <c r="AS230" i="4"/>
  <c r="AZ230" i="4"/>
  <c r="Y230" i="4"/>
  <c r="AP230" i="4"/>
  <c r="AJ230" i="4"/>
  <c r="AW340" i="4"/>
  <c r="AS340" i="4"/>
  <c r="BD340" i="4"/>
  <c r="BF340" i="4"/>
  <c r="AY340" i="4"/>
  <c r="AL340" i="4"/>
  <c r="BB340" i="4"/>
  <c r="AT340" i="4"/>
  <c r="AO340" i="4"/>
  <c r="BA340" i="4"/>
  <c r="AU340" i="4"/>
  <c r="BI340" i="4"/>
  <c r="AG340" i="4"/>
  <c r="AQ340" i="4"/>
  <c r="BJ340" i="4"/>
  <c r="AV340" i="4"/>
  <c r="BC340" i="4"/>
  <c r="AM340" i="4"/>
  <c r="AH340" i="4"/>
  <c r="AZ340" i="4"/>
  <c r="BE340" i="4"/>
  <c r="AX340" i="4"/>
  <c r="AN340" i="4"/>
  <c r="AI340" i="4"/>
  <c r="BH340" i="4"/>
  <c r="AP340" i="4"/>
  <c r="AK340" i="4"/>
  <c r="BG340" i="4"/>
  <c r="AJ340" i="4"/>
  <c r="AR340" i="4"/>
  <c r="BK340" i="4"/>
  <c r="AL227" i="4"/>
  <c r="V227" i="4"/>
  <c r="BI227" i="4"/>
  <c r="BE227" i="4"/>
  <c r="AR227" i="4"/>
  <c r="BC227" i="4"/>
  <c r="AQ227" i="4"/>
  <c r="BG227" i="4"/>
  <c r="U227" i="4"/>
  <c r="AF227" i="4"/>
  <c r="AC227" i="4"/>
  <c r="AA227" i="4"/>
  <c r="AD227" i="4"/>
  <c r="AH227" i="4"/>
  <c r="AN227" i="4"/>
  <c r="AK227" i="4"/>
  <c r="BA227" i="4"/>
  <c r="AX227" i="4"/>
  <c r="BF227" i="4"/>
  <c r="AZ227" i="4"/>
  <c r="AV227" i="4"/>
  <c r="AW227" i="4"/>
  <c r="AT227" i="4"/>
  <c r="AE227" i="4"/>
  <c r="AM227" i="4"/>
  <c r="AP227" i="4"/>
  <c r="AY227" i="4"/>
  <c r="AS227" i="4"/>
  <c r="AU227" i="4"/>
  <c r="W227" i="4"/>
  <c r="BH227" i="4"/>
  <c r="AI227" i="4"/>
  <c r="Z227" i="4"/>
  <c r="AG227" i="4"/>
  <c r="BB227" i="4"/>
  <c r="AJ227" i="4"/>
  <c r="X227" i="4"/>
  <c r="AB227" i="4"/>
  <c r="Y227" i="4"/>
  <c r="BD227" i="4"/>
  <c r="BJ227" i="4"/>
  <c r="AO227" i="4"/>
  <c r="BK227" i="4"/>
  <c r="AZ337" i="4"/>
  <c r="BG337" i="4"/>
  <c r="BJ337" i="4"/>
  <c r="BK337" i="4"/>
  <c r="BI337" i="4"/>
  <c r="BB337" i="4"/>
  <c r="AS337" i="4"/>
  <c r="AL337" i="4"/>
  <c r="AI337" i="4"/>
  <c r="BH337" i="4"/>
  <c r="AP337" i="4"/>
  <c r="AX337" i="4"/>
  <c r="BA337" i="4"/>
  <c r="AW337" i="4"/>
  <c r="AU337" i="4"/>
  <c r="AM337" i="4"/>
  <c r="BD337" i="4"/>
  <c r="BC337" i="4"/>
  <c r="AO337" i="4"/>
  <c r="AT337" i="4"/>
  <c r="AR337" i="4"/>
  <c r="AJ337" i="4"/>
  <c r="BF337" i="4"/>
  <c r="AQ337" i="4"/>
  <c r="AV337" i="4"/>
  <c r="AY337" i="4"/>
  <c r="AN337" i="4"/>
  <c r="AG337" i="4"/>
  <c r="AH337" i="4"/>
  <c r="BE337" i="4"/>
  <c r="AK337" i="4"/>
  <c r="AH278" i="4"/>
  <c r="BE278" i="4"/>
  <c r="V278" i="4"/>
  <c r="AC278" i="4"/>
  <c r="X278" i="4"/>
  <c r="W278" i="4"/>
  <c r="BC278" i="4"/>
  <c r="AR278" i="4"/>
  <c r="AK278" i="4"/>
  <c r="AF278" i="4"/>
  <c r="AA278" i="4"/>
  <c r="AE278" i="4"/>
  <c r="AL278" i="4"/>
  <c r="Z278" i="4"/>
  <c r="AB278" i="4"/>
  <c r="BD278" i="4"/>
  <c r="BH278" i="4"/>
  <c r="BK278" i="4"/>
  <c r="AS278" i="4"/>
  <c r="AZ278" i="4"/>
  <c r="AO278" i="4"/>
  <c r="AD278" i="4"/>
  <c r="AQ278" i="4"/>
  <c r="AV278" i="4"/>
  <c r="AW278" i="4"/>
  <c r="AY278" i="4"/>
  <c r="AJ278" i="4"/>
  <c r="Y278" i="4"/>
  <c r="AN278" i="4"/>
  <c r="BB278" i="4"/>
  <c r="BJ278" i="4"/>
  <c r="BG278" i="4"/>
  <c r="AI278" i="4"/>
  <c r="AP278" i="4"/>
  <c r="BF278" i="4"/>
  <c r="AM278" i="4"/>
  <c r="AT278" i="4"/>
  <c r="AX278" i="4"/>
  <c r="BI278" i="4"/>
  <c r="BA278" i="4"/>
  <c r="AG278" i="4"/>
  <c r="U278" i="4"/>
  <c r="AU278" i="4"/>
  <c r="AH388" i="4"/>
  <c r="BH388" i="4"/>
  <c r="AU388" i="4"/>
  <c r="AM388" i="4"/>
  <c r="AZ388" i="4"/>
  <c r="AX388" i="4"/>
  <c r="BK388" i="4"/>
  <c r="BF388" i="4"/>
  <c r="AT388" i="4"/>
  <c r="AN388" i="4"/>
  <c r="AK388" i="4"/>
  <c r="BD388" i="4"/>
  <c r="AJ388" i="4"/>
  <c r="AO388" i="4"/>
  <c r="AY388" i="4"/>
  <c r="BE388" i="4"/>
  <c r="AS388" i="4"/>
  <c r="BJ388" i="4"/>
  <c r="BA388" i="4"/>
  <c r="AR388" i="4"/>
  <c r="BC388" i="4"/>
  <c r="BG388" i="4"/>
  <c r="AP388" i="4"/>
  <c r="AQ388" i="4"/>
  <c r="AW388" i="4"/>
  <c r="AI388" i="4"/>
  <c r="AL388" i="4"/>
  <c r="BI388" i="4"/>
  <c r="AG388" i="4"/>
  <c r="BB388" i="4"/>
  <c r="AV388" i="4"/>
  <c r="BB270" i="4"/>
  <c r="AQ270" i="4"/>
  <c r="AV270" i="4"/>
  <c r="AH270" i="4"/>
  <c r="BI270" i="4"/>
  <c r="AN270" i="4"/>
  <c r="AZ270" i="4"/>
  <c r="AD270" i="4"/>
  <c r="AO270" i="4"/>
  <c r="AB270" i="4"/>
  <c r="AY270" i="4"/>
  <c r="BK270" i="4"/>
  <c r="AM270" i="4"/>
  <c r="AX270" i="4"/>
  <c r="AC270" i="4"/>
  <c r="X270" i="4"/>
  <c r="AS270" i="4"/>
  <c r="BG270" i="4"/>
  <c r="AI270" i="4"/>
  <c r="AJ270" i="4"/>
  <c r="AE270" i="4"/>
  <c r="W270" i="4"/>
  <c r="U270" i="4"/>
  <c r="AL270" i="4"/>
  <c r="BC270" i="4"/>
  <c r="AK270" i="4"/>
  <c r="AA270" i="4"/>
  <c r="BE270" i="4"/>
  <c r="AP270" i="4"/>
  <c r="BJ270" i="4"/>
  <c r="Y270" i="4"/>
  <c r="BH270" i="4"/>
  <c r="AG270" i="4"/>
  <c r="BD270" i="4"/>
  <c r="AR270" i="4"/>
  <c r="AT270" i="4"/>
  <c r="BF270" i="4"/>
  <c r="AU270" i="4"/>
  <c r="AW270" i="4"/>
  <c r="AF270" i="4"/>
  <c r="Z270" i="4"/>
  <c r="V270" i="4"/>
  <c r="BA270" i="4"/>
  <c r="AQ380" i="4"/>
  <c r="AX380" i="4"/>
  <c r="AK380" i="4"/>
  <c r="BG380" i="4"/>
  <c r="AH380" i="4"/>
  <c r="BB380" i="4"/>
  <c r="BA380" i="4"/>
  <c r="AP380" i="4"/>
  <c r="BF380" i="4"/>
  <c r="AN380" i="4"/>
  <c r="AM380" i="4"/>
  <c r="BH380" i="4"/>
  <c r="AW380" i="4"/>
  <c r="AJ380" i="4"/>
  <c r="AL380" i="4"/>
  <c r="BC380" i="4"/>
  <c r="AS380" i="4"/>
  <c r="BE380" i="4"/>
  <c r="AO380" i="4"/>
  <c r="AZ380" i="4"/>
  <c r="BJ380" i="4"/>
  <c r="AG380" i="4"/>
  <c r="AV380" i="4"/>
  <c r="AY380" i="4"/>
  <c r="AU380" i="4"/>
  <c r="BI380" i="4"/>
  <c r="AR380" i="4"/>
  <c r="BD380" i="4"/>
  <c r="AI380" i="4"/>
  <c r="AT380" i="4"/>
  <c r="BK380" i="4"/>
  <c r="BH277" i="4"/>
  <c r="AL277" i="4"/>
  <c r="BI277" i="4"/>
  <c r="AV277" i="4"/>
  <c r="AK277" i="4"/>
  <c r="BA277" i="4"/>
  <c r="AR277" i="4"/>
  <c r="AS277" i="4"/>
  <c r="BJ277" i="4"/>
  <c r="W277" i="4"/>
  <c r="AC277" i="4"/>
  <c r="AI277" i="4"/>
  <c r="Z277" i="4"/>
  <c r="BC277" i="4"/>
  <c r="AQ277" i="4"/>
  <c r="AH277" i="4"/>
  <c r="AY277" i="4"/>
  <c r="BG277" i="4"/>
  <c r="AM277" i="4"/>
  <c r="AA277" i="4"/>
  <c r="BD277" i="4"/>
  <c r="AU277" i="4"/>
  <c r="BB277" i="4"/>
  <c r="AN277" i="4"/>
  <c r="BF277" i="4"/>
  <c r="BE277" i="4"/>
  <c r="AX277" i="4"/>
  <c r="BK277" i="4"/>
  <c r="AF277" i="4"/>
  <c r="AW277" i="4"/>
  <c r="V277" i="4"/>
  <c r="AP277" i="4"/>
  <c r="AB277" i="4"/>
  <c r="X277" i="4"/>
  <c r="AZ277" i="4"/>
  <c r="U277" i="4"/>
  <c r="Y277" i="4"/>
  <c r="AO277" i="4"/>
  <c r="AD277" i="4"/>
  <c r="AE277" i="4"/>
  <c r="AT277" i="4"/>
  <c r="AJ277" i="4"/>
  <c r="AG277" i="4"/>
  <c r="AS387" i="4"/>
  <c r="AI387" i="4"/>
  <c r="AZ387" i="4"/>
  <c r="AQ387" i="4"/>
  <c r="AU387" i="4"/>
  <c r="AN387" i="4"/>
  <c r="BH387" i="4"/>
  <c r="AW387" i="4"/>
  <c r="BK387" i="4"/>
  <c r="AJ387" i="4"/>
  <c r="AY387" i="4"/>
  <c r="AP387" i="4"/>
  <c r="AX387" i="4"/>
  <c r="AM387" i="4"/>
  <c r="AV387" i="4"/>
  <c r="AR387" i="4"/>
  <c r="AT387" i="4"/>
  <c r="BJ387" i="4"/>
  <c r="BB387" i="4"/>
  <c r="AL387" i="4"/>
  <c r="BF387" i="4"/>
  <c r="BA387" i="4"/>
  <c r="AO387" i="4"/>
  <c r="BD387" i="4"/>
  <c r="AG387" i="4"/>
  <c r="BI387" i="4"/>
  <c r="AH387" i="4"/>
  <c r="AK387" i="4"/>
  <c r="BG387" i="4"/>
  <c r="BC387" i="4"/>
  <c r="BE387" i="4"/>
  <c r="AD267" i="4"/>
  <c r="AF267" i="4"/>
  <c r="BB267" i="4"/>
  <c r="AA267" i="4"/>
  <c r="AQ267" i="4"/>
  <c r="Y267" i="4"/>
  <c r="BC267" i="4"/>
  <c r="AH267" i="4"/>
  <c r="AI267" i="4"/>
  <c r="AM267" i="4"/>
  <c r="AP267" i="4"/>
  <c r="AW267" i="4"/>
  <c r="BD267" i="4"/>
  <c r="BH267" i="4"/>
  <c r="W267" i="4"/>
  <c r="BA267" i="4"/>
  <c r="AO267" i="4"/>
  <c r="Z267" i="4"/>
  <c r="AC267" i="4"/>
  <c r="U267" i="4"/>
  <c r="AL267" i="4"/>
  <c r="BG267" i="4"/>
  <c r="AG267" i="4"/>
  <c r="BK267" i="4"/>
  <c r="BJ267" i="4"/>
  <c r="AJ267" i="4"/>
  <c r="AB267" i="4"/>
  <c r="V267" i="4"/>
  <c r="BI267" i="4"/>
  <c r="X267" i="4"/>
  <c r="AY267" i="4"/>
  <c r="AR267" i="4"/>
  <c r="AT267" i="4"/>
  <c r="BE267" i="4"/>
  <c r="AS267" i="4"/>
  <c r="AV267" i="4"/>
  <c r="AE267" i="4"/>
  <c r="AZ267" i="4"/>
  <c r="AK267" i="4"/>
  <c r="BF267" i="4"/>
  <c r="AN267" i="4"/>
  <c r="AX267" i="4"/>
  <c r="AU267" i="4"/>
  <c r="BG377" i="4"/>
  <c r="BF377" i="4"/>
  <c r="AY377" i="4"/>
  <c r="AZ377" i="4"/>
  <c r="AH377" i="4"/>
  <c r="BE377" i="4"/>
  <c r="AQ377" i="4"/>
  <c r="AL377" i="4"/>
  <c r="AR377" i="4"/>
  <c r="AG377" i="4"/>
  <c r="BK377" i="4"/>
  <c r="AO377" i="4"/>
  <c r="AT377" i="4"/>
  <c r="AW377" i="4"/>
  <c r="BC377" i="4"/>
  <c r="BA377" i="4"/>
  <c r="AK377" i="4"/>
  <c r="BI377" i="4"/>
  <c r="AI377" i="4"/>
  <c r="AN377" i="4"/>
  <c r="AP377" i="4"/>
  <c r="AV377" i="4"/>
  <c r="AJ377" i="4"/>
  <c r="AX377" i="4"/>
  <c r="BJ377" i="4"/>
  <c r="BB377" i="4"/>
  <c r="BD377" i="4"/>
  <c r="AS377" i="4"/>
  <c r="AM377" i="4"/>
  <c r="BH377" i="4"/>
  <c r="AU377" i="4"/>
  <c r="BF248" i="4"/>
  <c r="BG248" i="4"/>
  <c r="AU248" i="4"/>
  <c r="BD248" i="4"/>
  <c r="AD248" i="4"/>
  <c r="BH248" i="4"/>
  <c r="AQ248" i="4"/>
  <c r="AY248" i="4"/>
  <c r="AL248" i="4"/>
  <c r="AM248" i="4"/>
  <c r="AW248" i="4"/>
  <c r="AB248" i="4"/>
  <c r="AJ248" i="4"/>
  <c r="BC248" i="4"/>
  <c r="Y248" i="4"/>
  <c r="AO248" i="4"/>
  <c r="BA248" i="4"/>
  <c r="AP248" i="4"/>
  <c r="W248" i="4"/>
  <c r="AT248" i="4"/>
  <c r="AX248" i="4"/>
  <c r="BB248" i="4"/>
  <c r="BJ248" i="4"/>
  <c r="X248" i="4"/>
  <c r="AF248" i="4"/>
  <c r="BK248" i="4"/>
  <c r="U248" i="4"/>
  <c r="AS248" i="4"/>
  <c r="BE248" i="4"/>
  <c r="AK248" i="4"/>
  <c r="AG248" i="4"/>
  <c r="AE248" i="4"/>
  <c r="AR248" i="4"/>
  <c r="AI248" i="4"/>
  <c r="V248" i="4"/>
  <c r="AN248" i="4"/>
  <c r="AA248" i="4"/>
  <c r="Z248" i="4"/>
  <c r="AC248" i="4"/>
  <c r="AZ248" i="4"/>
  <c r="BI248" i="4"/>
  <c r="AV248" i="4"/>
  <c r="AH248" i="4"/>
  <c r="AK358" i="4"/>
  <c r="AT358" i="4"/>
  <c r="AL358" i="4"/>
  <c r="AU358" i="4"/>
  <c r="BE358" i="4"/>
  <c r="AI358" i="4"/>
  <c r="BB358" i="4"/>
  <c r="BH358" i="4"/>
  <c r="AH358" i="4"/>
  <c r="AM358" i="4"/>
  <c r="BK358" i="4"/>
  <c r="AV358" i="4"/>
  <c r="BI358" i="4"/>
  <c r="AS358" i="4"/>
  <c r="AP358" i="4"/>
  <c r="AO358" i="4"/>
  <c r="BJ358" i="4"/>
  <c r="AJ358" i="4"/>
  <c r="AG358" i="4"/>
  <c r="BA358" i="4"/>
  <c r="AX358" i="4"/>
  <c r="AR358" i="4"/>
  <c r="BG358" i="4"/>
  <c r="BC358" i="4"/>
  <c r="BF358" i="4"/>
  <c r="AZ358" i="4"/>
  <c r="AQ358" i="4"/>
  <c r="BD358" i="4"/>
  <c r="AY358" i="4"/>
  <c r="AW358" i="4"/>
  <c r="AN358" i="4"/>
  <c r="AY259" i="4"/>
  <c r="W259" i="4"/>
  <c r="BK259" i="4"/>
  <c r="AA259" i="4"/>
  <c r="AT259" i="4"/>
  <c r="BA259" i="4"/>
  <c r="AH259" i="4"/>
  <c r="AL259" i="4"/>
  <c r="AJ259" i="4"/>
  <c r="AG259" i="4"/>
  <c r="BB259" i="4"/>
  <c r="AZ259" i="4"/>
  <c r="AM259" i="4"/>
  <c r="V259" i="4"/>
  <c r="AD259" i="4"/>
  <c r="AX259" i="4"/>
  <c r="AF259" i="4"/>
  <c r="BE259" i="4"/>
  <c r="AP259" i="4"/>
  <c r="BD259" i="4"/>
  <c r="BI259" i="4"/>
  <c r="BH259" i="4"/>
  <c r="AQ259" i="4"/>
  <c r="Y259" i="4"/>
  <c r="AO259" i="4"/>
  <c r="AR259" i="4"/>
  <c r="AC259" i="4"/>
  <c r="AN259" i="4"/>
  <c r="BC259" i="4"/>
  <c r="AS259" i="4"/>
  <c r="Z259" i="4"/>
  <c r="BF259" i="4"/>
  <c r="AE259" i="4"/>
  <c r="BG259" i="4"/>
  <c r="AK259" i="4"/>
  <c r="AU259" i="4"/>
  <c r="BJ259" i="4"/>
  <c r="U259" i="4"/>
  <c r="AV259" i="4"/>
  <c r="X259" i="4"/>
  <c r="AW259" i="4"/>
  <c r="AI259" i="4"/>
  <c r="AB259" i="4"/>
  <c r="AX369" i="4"/>
  <c r="BA369" i="4"/>
  <c r="AL369" i="4"/>
  <c r="AS369" i="4"/>
  <c r="AP369" i="4"/>
  <c r="BE369" i="4"/>
  <c r="AU369" i="4"/>
  <c r="AI369" i="4"/>
  <c r="AW369" i="4"/>
  <c r="BJ369" i="4"/>
  <c r="AH369" i="4"/>
  <c r="BG369" i="4"/>
  <c r="BC369" i="4"/>
  <c r="AM369" i="4"/>
  <c r="AT369" i="4"/>
  <c r="AK369" i="4"/>
  <c r="AZ369" i="4"/>
  <c r="AR369" i="4"/>
  <c r="BB369" i="4"/>
  <c r="AQ369" i="4"/>
  <c r="AN369" i="4"/>
  <c r="AO369" i="4"/>
  <c r="BH369" i="4"/>
  <c r="AG369" i="4"/>
  <c r="BD369" i="4"/>
  <c r="BI369" i="4"/>
  <c r="AY369" i="4"/>
  <c r="BK369" i="4"/>
  <c r="AV369" i="4"/>
  <c r="AJ369" i="4"/>
  <c r="BF369" i="4"/>
  <c r="AF251" i="4"/>
  <c r="X251" i="4"/>
  <c r="AD251" i="4"/>
  <c r="AW251" i="4"/>
  <c r="BJ251" i="4"/>
  <c r="AK251" i="4"/>
  <c r="AU251" i="4"/>
  <c r="AG251" i="4"/>
  <c r="AE251" i="4"/>
  <c r="AR251" i="4"/>
  <c r="AH251" i="4"/>
  <c r="AV251" i="4"/>
  <c r="AN251" i="4"/>
  <c r="Z251" i="4"/>
  <c r="AI251" i="4"/>
  <c r="BH251" i="4"/>
  <c r="W251" i="4"/>
  <c r="AB251" i="4"/>
  <c r="U251" i="4"/>
  <c r="AT251" i="4"/>
  <c r="BC251" i="4"/>
  <c r="BE251" i="4"/>
  <c r="Y251" i="4"/>
  <c r="AZ251" i="4"/>
  <c r="AJ251" i="4"/>
  <c r="BB251" i="4"/>
  <c r="AC251" i="4"/>
  <c r="BD251" i="4"/>
  <c r="AO251" i="4"/>
  <c r="BF251" i="4"/>
  <c r="BI251" i="4"/>
  <c r="AX251" i="4"/>
  <c r="AY251" i="4"/>
  <c r="V251" i="4"/>
  <c r="BG251" i="4"/>
  <c r="BK251" i="4"/>
  <c r="BA251" i="4"/>
  <c r="AS251" i="4"/>
  <c r="AQ251" i="4"/>
  <c r="AM251" i="4"/>
  <c r="AP251" i="4"/>
  <c r="AL251" i="4"/>
  <c r="AA251" i="4"/>
  <c r="AS361" i="4"/>
  <c r="AN361" i="4"/>
  <c r="AY361" i="4"/>
  <c r="AU361" i="4"/>
  <c r="AQ361" i="4"/>
  <c r="BE361" i="4"/>
  <c r="AI361" i="4"/>
  <c r="AJ361" i="4"/>
  <c r="AX361" i="4"/>
  <c r="AR361" i="4"/>
  <c r="BI361" i="4"/>
  <c r="AK361" i="4"/>
  <c r="AH361" i="4"/>
  <c r="BA361" i="4"/>
  <c r="BJ361" i="4"/>
  <c r="AO361" i="4"/>
  <c r="BG361" i="4"/>
  <c r="AV361" i="4"/>
  <c r="BC361" i="4"/>
  <c r="AW361" i="4"/>
  <c r="AZ361" i="4"/>
  <c r="BK361" i="4"/>
  <c r="AL361" i="4"/>
  <c r="AG361" i="4"/>
  <c r="BD361" i="4"/>
  <c r="BB361" i="4"/>
  <c r="AT361" i="4"/>
  <c r="BF361" i="4"/>
  <c r="BH361" i="4"/>
  <c r="AP361" i="4"/>
  <c r="AM361" i="4"/>
  <c r="AC241" i="4"/>
  <c r="AD241" i="4"/>
  <c r="X241" i="4"/>
  <c r="AL241" i="4"/>
  <c r="AU241" i="4"/>
  <c r="AM241" i="4"/>
  <c r="AR241" i="4"/>
  <c r="BJ241" i="4"/>
  <c r="BA241" i="4"/>
  <c r="BB241" i="4"/>
  <c r="BI241" i="4"/>
  <c r="V241" i="4"/>
  <c r="AF241" i="4"/>
  <c r="BD241" i="4"/>
  <c r="AZ241" i="4"/>
  <c r="BE241" i="4"/>
  <c r="AG241" i="4"/>
  <c r="AV241" i="4"/>
  <c r="AX241" i="4"/>
  <c r="AW241" i="4"/>
  <c r="AY241" i="4"/>
  <c r="AH241" i="4"/>
  <c r="AT241" i="4"/>
  <c r="AJ241" i="4"/>
  <c r="AB241" i="4"/>
  <c r="U241" i="4"/>
  <c r="Y241" i="4"/>
  <c r="AQ241" i="4"/>
  <c r="BH241" i="4"/>
  <c r="AN241" i="4"/>
  <c r="BC241" i="4"/>
  <c r="AI241" i="4"/>
  <c r="BG241" i="4"/>
  <c r="AS241" i="4"/>
  <c r="W241" i="4"/>
  <c r="AP241" i="4"/>
  <c r="BK241" i="4"/>
  <c r="AO241" i="4"/>
  <c r="AA241" i="4"/>
  <c r="Z241" i="4"/>
  <c r="AE241" i="4"/>
  <c r="AK241" i="4"/>
  <c r="BF241" i="4"/>
  <c r="AU351" i="4"/>
  <c r="BA351" i="4"/>
  <c r="BD351" i="4"/>
  <c r="BH351" i="4"/>
  <c r="AG351" i="4"/>
  <c r="AJ351" i="4"/>
  <c r="AY351" i="4"/>
  <c r="AX351" i="4"/>
  <c r="AS351" i="4"/>
  <c r="BK351" i="4"/>
  <c r="BE351" i="4"/>
  <c r="AZ351" i="4"/>
  <c r="AW351" i="4"/>
  <c r="AL351" i="4"/>
  <c r="AR351" i="4"/>
  <c r="BB351" i="4"/>
  <c r="AI351" i="4"/>
  <c r="AN351" i="4"/>
  <c r="AV351" i="4"/>
  <c r="BJ351" i="4"/>
  <c r="AH351" i="4"/>
  <c r="BC351" i="4"/>
  <c r="BI351" i="4"/>
  <c r="AM351" i="4"/>
  <c r="AP351" i="4"/>
  <c r="BG351" i="4"/>
  <c r="AO351" i="4"/>
  <c r="AK351" i="4"/>
  <c r="AT351" i="4"/>
  <c r="AQ351" i="4"/>
  <c r="BF351" i="4"/>
  <c r="AF256" i="4"/>
  <c r="BH256" i="4"/>
  <c r="BE256" i="4"/>
  <c r="W256" i="4"/>
  <c r="Z256" i="4"/>
  <c r="AM256" i="4"/>
  <c r="AK256" i="4"/>
  <c r="AR256" i="4"/>
  <c r="X256" i="4"/>
  <c r="AQ256" i="4"/>
  <c r="U256" i="4"/>
  <c r="BF256" i="4"/>
  <c r="AW256" i="4"/>
  <c r="Y256" i="4"/>
  <c r="AY256" i="4"/>
  <c r="BK256" i="4"/>
  <c r="AA256" i="4"/>
  <c r="AO256" i="4"/>
  <c r="AX256" i="4"/>
  <c r="BI256" i="4"/>
  <c r="BC256" i="4"/>
  <c r="AE256" i="4"/>
  <c r="AU256" i="4"/>
  <c r="BD256" i="4"/>
  <c r="AI256" i="4"/>
  <c r="AT256" i="4"/>
  <c r="AJ256" i="4"/>
  <c r="AC256" i="4"/>
  <c r="AB256" i="4"/>
  <c r="AG256" i="4"/>
  <c r="AD256" i="4"/>
  <c r="AL256" i="4"/>
  <c r="AZ256" i="4"/>
  <c r="BB256" i="4"/>
  <c r="BJ256" i="4"/>
  <c r="BG256" i="4"/>
  <c r="BA256" i="4"/>
  <c r="AS256" i="4"/>
  <c r="AV256" i="4"/>
  <c r="V256" i="4"/>
  <c r="AH256" i="4"/>
  <c r="AN256" i="4"/>
  <c r="AP256" i="4"/>
  <c r="AY366" i="4"/>
  <c r="AV366" i="4"/>
  <c r="AH366" i="4"/>
  <c r="BI366" i="4"/>
  <c r="BA366" i="4"/>
  <c r="AJ366" i="4"/>
  <c r="AG366" i="4"/>
  <c r="BD366" i="4"/>
  <c r="AL366" i="4"/>
  <c r="AK366" i="4"/>
  <c r="AO366" i="4"/>
  <c r="AS366" i="4"/>
  <c r="BJ366" i="4"/>
  <c r="BE366" i="4"/>
  <c r="AR366" i="4"/>
  <c r="AT366" i="4"/>
  <c r="AU366" i="4"/>
  <c r="AM366" i="4"/>
  <c r="AZ366" i="4"/>
  <c r="AX366" i="4"/>
  <c r="BH366" i="4"/>
  <c r="AQ366" i="4"/>
  <c r="AW366" i="4"/>
  <c r="BC366" i="4"/>
  <c r="AI366" i="4"/>
  <c r="AN366" i="4"/>
  <c r="BF366" i="4"/>
  <c r="AP366" i="4"/>
  <c r="BK366" i="4"/>
  <c r="BG366" i="4"/>
  <c r="BB366" i="4"/>
  <c r="AK247" i="4"/>
  <c r="BB247" i="4"/>
  <c r="BK247" i="4"/>
  <c r="W247" i="4"/>
  <c r="AL247" i="4"/>
  <c r="AR247" i="4"/>
  <c r="BE247" i="4"/>
  <c r="U247" i="4"/>
  <c r="AC247" i="4"/>
  <c r="X247" i="4"/>
  <c r="AO247" i="4"/>
  <c r="BA247" i="4"/>
  <c r="Z247" i="4"/>
  <c r="AQ247" i="4"/>
  <c r="AU247" i="4"/>
  <c r="V247" i="4"/>
  <c r="BJ247" i="4"/>
  <c r="AB247" i="4"/>
  <c r="AW247" i="4"/>
  <c r="BF247" i="4"/>
  <c r="AA247" i="4"/>
  <c r="AP247" i="4"/>
  <c r="BC247" i="4"/>
  <c r="AV247" i="4"/>
  <c r="AG247" i="4"/>
  <c r="AD247" i="4"/>
  <c r="AJ247" i="4"/>
  <c r="AI247" i="4"/>
  <c r="AS247" i="4"/>
  <c r="AH247" i="4"/>
  <c r="Y247" i="4"/>
  <c r="AE247" i="4"/>
  <c r="BH247" i="4"/>
  <c r="AZ247" i="4"/>
  <c r="AT247" i="4"/>
  <c r="AY247" i="4"/>
  <c r="AM247" i="4"/>
  <c r="BD247" i="4"/>
  <c r="AN247" i="4"/>
  <c r="AF247" i="4"/>
  <c r="BG247" i="4"/>
  <c r="BI247" i="4"/>
  <c r="AX247" i="4"/>
  <c r="AS357" i="4"/>
  <c r="BB357" i="4"/>
  <c r="AJ357" i="4"/>
  <c r="BF357" i="4"/>
  <c r="AI357" i="4"/>
  <c r="AL357" i="4"/>
  <c r="AM357" i="4"/>
  <c r="AZ357" i="4"/>
  <c r="BI357" i="4"/>
  <c r="BG357" i="4"/>
  <c r="AY357" i="4"/>
  <c r="AP357" i="4"/>
  <c r="AX357" i="4"/>
  <c r="AW357" i="4"/>
  <c r="AU357" i="4"/>
  <c r="AG357" i="4"/>
  <c r="BE357" i="4"/>
  <c r="BK357" i="4"/>
  <c r="AK357" i="4"/>
  <c r="BJ357" i="4"/>
  <c r="BH357" i="4"/>
  <c r="AT357" i="4"/>
  <c r="AH357" i="4"/>
  <c r="AV357" i="4"/>
  <c r="BD357" i="4"/>
  <c r="AQ357" i="4"/>
  <c r="AR357" i="4"/>
  <c r="AO357" i="4"/>
  <c r="BA357" i="4"/>
  <c r="BC357" i="4"/>
  <c r="AN357" i="4"/>
  <c r="BD234" i="4"/>
  <c r="BG234" i="4"/>
  <c r="AD234" i="4"/>
  <c r="AY234" i="4"/>
  <c r="AU234" i="4"/>
  <c r="AH234" i="4"/>
  <c r="AJ234" i="4"/>
  <c r="X234" i="4"/>
  <c r="BA234" i="4"/>
  <c r="AX234" i="4"/>
  <c r="BI234" i="4"/>
  <c r="AM234" i="4"/>
  <c r="BC234" i="4"/>
  <c r="AZ234" i="4"/>
  <c r="Y234" i="4"/>
  <c r="AL234" i="4"/>
  <c r="AC234" i="4"/>
  <c r="AQ234" i="4"/>
  <c r="BF234" i="4"/>
  <c r="AT234" i="4"/>
  <c r="BH234" i="4"/>
  <c r="Z234" i="4"/>
  <c r="AI234" i="4"/>
  <c r="U234" i="4"/>
  <c r="AR234" i="4"/>
  <c r="AW234" i="4"/>
  <c r="AO234" i="4"/>
  <c r="AF234" i="4"/>
  <c r="AA234" i="4"/>
  <c r="AG234" i="4"/>
  <c r="AK234" i="4"/>
  <c r="AB234" i="4"/>
  <c r="AV234" i="4"/>
  <c r="AN234" i="4"/>
  <c r="AE234" i="4"/>
  <c r="BB234" i="4"/>
  <c r="BK234" i="4"/>
  <c r="AP234" i="4"/>
  <c r="BJ234" i="4"/>
  <c r="V234" i="4"/>
  <c r="BE234" i="4"/>
  <c r="AS234" i="4"/>
  <c r="W234" i="4"/>
  <c r="BJ344" i="4"/>
  <c r="AS344" i="4"/>
  <c r="BH344" i="4"/>
  <c r="AP344" i="4"/>
  <c r="AY344" i="4"/>
  <c r="AL344" i="4"/>
  <c r="BI344" i="4"/>
  <c r="BB344" i="4"/>
  <c r="AX344" i="4"/>
  <c r="AH344" i="4"/>
  <c r="AI344" i="4"/>
  <c r="AW344" i="4"/>
  <c r="AM344" i="4"/>
  <c r="AV344" i="4"/>
  <c r="AT344" i="4"/>
  <c r="AQ344" i="4"/>
  <c r="BG344" i="4"/>
  <c r="AK344" i="4"/>
  <c r="BA344" i="4"/>
  <c r="AJ344" i="4"/>
  <c r="AU344" i="4"/>
  <c r="AZ344" i="4"/>
  <c r="BF344" i="4"/>
  <c r="BK344" i="4"/>
  <c r="BC344" i="4"/>
  <c r="AG344" i="4"/>
  <c r="AR344" i="4"/>
  <c r="AO344" i="4"/>
  <c r="BD344" i="4"/>
  <c r="AN344" i="4"/>
  <c r="BE344" i="4"/>
  <c r="BG249" i="4"/>
  <c r="AC249" i="4"/>
  <c r="AX249" i="4"/>
  <c r="AN249" i="4"/>
  <c r="W249" i="4"/>
  <c r="AO249" i="4"/>
  <c r="BC249" i="4"/>
  <c r="AJ249" i="4"/>
  <c r="AF249" i="4"/>
  <c r="AA249" i="4"/>
  <c r="U249" i="4"/>
  <c r="BH249" i="4"/>
  <c r="AP249" i="4"/>
  <c r="AE249" i="4"/>
  <c r="AK249" i="4"/>
  <c r="BD249" i="4"/>
  <c r="AH249" i="4"/>
  <c r="AD249" i="4"/>
  <c r="AR249" i="4"/>
  <c r="AU249" i="4"/>
  <c r="AW249" i="4"/>
  <c r="AY249" i="4"/>
  <c r="X249" i="4"/>
  <c r="BB249" i="4"/>
  <c r="BF249" i="4"/>
  <c r="BA249" i="4"/>
  <c r="AV249" i="4"/>
  <c r="AZ249" i="4"/>
  <c r="AB249" i="4"/>
  <c r="BJ249" i="4"/>
  <c r="BI249" i="4"/>
  <c r="AL249" i="4"/>
  <c r="Z249" i="4"/>
  <c r="BE249" i="4"/>
  <c r="AS249" i="4"/>
  <c r="AT249" i="4"/>
  <c r="Y249" i="4"/>
  <c r="BK249" i="4"/>
  <c r="AG249" i="4"/>
  <c r="AI249" i="4"/>
  <c r="AM249" i="4"/>
  <c r="AQ249" i="4"/>
  <c r="V249" i="4"/>
  <c r="AW359" i="4"/>
  <c r="AZ359" i="4"/>
  <c r="BH359" i="4"/>
  <c r="BB359" i="4"/>
  <c r="AG359" i="4"/>
  <c r="AY359" i="4"/>
  <c r="BJ359" i="4"/>
  <c r="AN359" i="4"/>
  <c r="AR359" i="4"/>
  <c r="BK359" i="4"/>
  <c r="BF359" i="4"/>
  <c r="BI359" i="4"/>
  <c r="BC359" i="4"/>
  <c r="AH359" i="4"/>
  <c r="AT359" i="4"/>
  <c r="AS359" i="4"/>
  <c r="AU359" i="4"/>
  <c r="BG359" i="4"/>
  <c r="BD359" i="4"/>
  <c r="AK359" i="4"/>
  <c r="AO359" i="4"/>
  <c r="AJ359" i="4"/>
  <c r="AX359" i="4"/>
  <c r="BE359" i="4"/>
  <c r="BA359" i="4"/>
  <c r="AM359" i="4"/>
  <c r="AI359" i="4"/>
  <c r="AP359" i="4"/>
  <c r="AQ359" i="4"/>
  <c r="AL359" i="4"/>
  <c r="AV359" i="4"/>
  <c r="AW244" i="4"/>
  <c r="AT244" i="4"/>
  <c r="AV244" i="4"/>
  <c r="AB244" i="4"/>
  <c r="AP244" i="4"/>
  <c r="BB244" i="4"/>
  <c r="AU244" i="4"/>
  <c r="AH244" i="4"/>
  <c r="AM244" i="4"/>
  <c r="AN244" i="4"/>
  <c r="BG244" i="4"/>
  <c r="AJ244" i="4"/>
  <c r="BE244" i="4"/>
  <c r="AC244" i="4"/>
  <c r="BA244" i="4"/>
  <c r="BJ244" i="4"/>
  <c r="Z244" i="4"/>
  <c r="AY244" i="4"/>
  <c r="AE244" i="4"/>
  <c r="BF244" i="4"/>
  <c r="AI244" i="4"/>
  <c r="AG244" i="4"/>
  <c r="AO244" i="4"/>
  <c r="X244" i="4"/>
  <c r="AZ244" i="4"/>
  <c r="AQ244" i="4"/>
  <c r="U244" i="4"/>
  <c r="BH244" i="4"/>
  <c r="AS244" i="4"/>
  <c r="AR244" i="4"/>
  <c r="BI244" i="4"/>
  <c r="Y244" i="4"/>
  <c r="AD244" i="4"/>
  <c r="BC244" i="4"/>
  <c r="AX244" i="4"/>
  <c r="BK244" i="4"/>
  <c r="V244" i="4"/>
  <c r="AL244" i="4"/>
  <c r="AF244" i="4"/>
  <c r="BD244" i="4"/>
  <c r="W244" i="4"/>
  <c r="AK244" i="4"/>
  <c r="AA244" i="4"/>
  <c r="BD354" i="4"/>
  <c r="BF354" i="4"/>
  <c r="AP354" i="4"/>
  <c r="AH354" i="4"/>
  <c r="AR354" i="4"/>
  <c r="AY354" i="4"/>
  <c r="AX354" i="4"/>
  <c r="AU354" i="4"/>
  <c r="AL354" i="4"/>
  <c r="AQ354" i="4"/>
  <c r="BC354" i="4"/>
  <c r="AN354" i="4"/>
  <c r="BI354" i="4"/>
  <c r="AJ354" i="4"/>
  <c r="BE354" i="4"/>
  <c r="AG354" i="4"/>
  <c r="AV354" i="4"/>
  <c r="AM354" i="4"/>
  <c r="AT354" i="4"/>
  <c r="BB354" i="4"/>
  <c r="AW354" i="4"/>
  <c r="AS354" i="4"/>
  <c r="BH354" i="4"/>
  <c r="AO354" i="4"/>
  <c r="BG354" i="4"/>
  <c r="AK354" i="4"/>
  <c r="BJ354" i="4"/>
  <c r="AZ354" i="4"/>
  <c r="AI354" i="4"/>
  <c r="BA354" i="4"/>
  <c r="BK354" i="4"/>
  <c r="X254" i="4"/>
  <c r="AV254" i="4"/>
  <c r="BD254" i="4"/>
  <c r="AK254" i="4"/>
  <c r="AI254" i="4"/>
  <c r="AZ254" i="4"/>
  <c r="AD254" i="4"/>
  <c r="AY254" i="4"/>
  <c r="AR254" i="4"/>
  <c r="U254" i="4"/>
  <c r="AQ254" i="4"/>
  <c r="W254" i="4"/>
  <c r="AA254" i="4"/>
  <c r="AE254" i="4"/>
  <c r="AX254" i="4"/>
  <c r="AB254" i="4"/>
  <c r="BH254" i="4"/>
  <c r="BG254" i="4"/>
  <c r="AO254" i="4"/>
  <c r="AC254" i="4"/>
  <c r="AU254" i="4"/>
  <c r="BA254" i="4"/>
  <c r="V254" i="4"/>
  <c r="AT254" i="4"/>
  <c r="BB254" i="4"/>
  <c r="AL254" i="4"/>
  <c r="AF254" i="4"/>
  <c r="AW254" i="4"/>
  <c r="BJ254" i="4"/>
  <c r="AS254" i="4"/>
  <c r="BE254" i="4"/>
  <c r="AG254" i="4"/>
  <c r="AJ254" i="4"/>
  <c r="AP254" i="4"/>
  <c r="AH254" i="4"/>
  <c r="BI254" i="4"/>
  <c r="BK254" i="4"/>
  <c r="Y254" i="4"/>
  <c r="AM254" i="4"/>
  <c r="Z254" i="4"/>
  <c r="AN254" i="4"/>
  <c r="BF254" i="4"/>
  <c r="BC254" i="4"/>
  <c r="AM364" i="4"/>
  <c r="AX364" i="4"/>
  <c r="BB364" i="4"/>
  <c r="AT364" i="4"/>
  <c r="BF364" i="4"/>
  <c r="BH364" i="4"/>
  <c r="AL364" i="4"/>
  <c r="AH364" i="4"/>
  <c r="BC364" i="4"/>
  <c r="AO364" i="4"/>
  <c r="AN364" i="4"/>
  <c r="BJ364" i="4"/>
  <c r="BA364" i="4"/>
  <c r="BI364" i="4"/>
  <c r="AQ364" i="4"/>
  <c r="AS364" i="4"/>
  <c r="BG364" i="4"/>
  <c r="BK364" i="4"/>
  <c r="AJ364" i="4"/>
  <c r="AU364" i="4"/>
  <c r="BE364" i="4"/>
  <c r="AV364" i="4"/>
  <c r="BD364" i="4"/>
  <c r="AR364" i="4"/>
  <c r="AI364" i="4"/>
  <c r="AW364" i="4"/>
  <c r="AZ364" i="4"/>
  <c r="AP364" i="4"/>
  <c r="AG364" i="4"/>
  <c r="AY364" i="4"/>
  <c r="AK364" i="4"/>
  <c r="AT240" i="4"/>
  <c r="AK240" i="4"/>
  <c r="BG240" i="4"/>
  <c r="W240" i="4"/>
  <c r="AQ240" i="4"/>
  <c r="AI240" i="4"/>
  <c r="AJ240" i="4"/>
  <c r="BC240" i="4"/>
  <c r="AW240" i="4"/>
  <c r="AB240" i="4"/>
  <c r="AG240" i="4"/>
  <c r="Y240" i="4"/>
  <c r="BK240" i="4"/>
  <c r="BE240" i="4"/>
  <c r="AU240" i="4"/>
  <c r="AO240" i="4"/>
  <c r="AP240" i="4"/>
  <c r="Z240" i="4"/>
  <c r="AY240" i="4"/>
  <c r="BF240" i="4"/>
  <c r="BJ240" i="4"/>
  <c r="BB240" i="4"/>
  <c r="AZ240" i="4"/>
  <c r="BH240" i="4"/>
  <c r="AC240" i="4"/>
  <c r="AV240" i="4"/>
  <c r="X240" i="4"/>
  <c r="V240" i="4"/>
  <c r="AE240" i="4"/>
  <c r="AM240" i="4"/>
  <c r="BA240" i="4"/>
  <c r="AR240" i="4"/>
  <c r="AA240" i="4"/>
  <c r="BI240" i="4"/>
  <c r="AF240" i="4"/>
  <c r="AX240" i="4"/>
  <c r="AD240" i="4"/>
  <c r="AN240" i="4"/>
  <c r="U240" i="4"/>
  <c r="BD240" i="4"/>
  <c r="AL240" i="4"/>
  <c r="AH240" i="4"/>
  <c r="AS240" i="4"/>
  <c r="BF350" i="4"/>
  <c r="AW350" i="4"/>
  <c r="BH350" i="4"/>
  <c r="AQ350" i="4"/>
  <c r="AS350" i="4"/>
  <c r="AT350" i="4"/>
  <c r="AZ350" i="4"/>
  <c r="AV350" i="4"/>
  <c r="BD350" i="4"/>
  <c r="BJ350" i="4"/>
  <c r="BG350" i="4"/>
  <c r="BK350" i="4"/>
  <c r="AN350" i="4"/>
  <c r="BC350" i="4"/>
  <c r="AL350" i="4"/>
  <c r="AX350" i="4"/>
  <c r="AP350" i="4"/>
  <c r="AU350" i="4"/>
  <c r="AG350" i="4"/>
  <c r="AJ350" i="4"/>
  <c r="AI350" i="4"/>
  <c r="AR350" i="4"/>
  <c r="BA350" i="4"/>
  <c r="BI350" i="4"/>
  <c r="AY350" i="4"/>
  <c r="AM350" i="4"/>
  <c r="AK350" i="4"/>
  <c r="AO350" i="4"/>
  <c r="BE350" i="4"/>
  <c r="AH350" i="4"/>
  <c r="BB350" i="4"/>
  <c r="AH239" i="4"/>
  <c r="AQ239" i="4"/>
  <c r="X239" i="4"/>
  <c r="AN239" i="4"/>
  <c r="W239" i="4"/>
  <c r="AW239" i="4"/>
  <c r="AK239" i="4"/>
  <c r="AM239" i="4"/>
  <c r="AD239" i="4"/>
  <c r="AB239" i="4"/>
  <c r="AP239" i="4"/>
  <c r="BA239" i="4"/>
  <c r="Y239" i="4"/>
  <c r="AZ239" i="4"/>
  <c r="AE239" i="4"/>
  <c r="Z239" i="4"/>
  <c r="BK239" i="4"/>
  <c r="AI239" i="4"/>
  <c r="BD239" i="4"/>
  <c r="BC239" i="4"/>
  <c r="AC239" i="4"/>
  <c r="AR239" i="4"/>
  <c r="AT239" i="4"/>
  <c r="AO239" i="4"/>
  <c r="AL239" i="4"/>
  <c r="BE239" i="4"/>
  <c r="AX239" i="4"/>
  <c r="BJ239" i="4"/>
  <c r="U239" i="4"/>
  <c r="AF239" i="4"/>
  <c r="V239" i="4"/>
  <c r="AA239" i="4"/>
  <c r="BH239" i="4"/>
  <c r="BB239" i="4"/>
  <c r="AY239" i="4"/>
  <c r="BG239" i="4"/>
  <c r="AJ239" i="4"/>
  <c r="AU239" i="4"/>
  <c r="AG239" i="4"/>
  <c r="BF239" i="4"/>
  <c r="BI239" i="4"/>
  <c r="AV239" i="4"/>
  <c r="AS239" i="4"/>
  <c r="AL349" i="4"/>
  <c r="AI349" i="4"/>
  <c r="BD349" i="4"/>
  <c r="BI349" i="4"/>
  <c r="BA349" i="4"/>
  <c r="AV349" i="4"/>
  <c r="BH349" i="4"/>
  <c r="AT349" i="4"/>
  <c r="AR349" i="4"/>
  <c r="AU349" i="4"/>
  <c r="AP349" i="4"/>
  <c r="AX349" i="4"/>
  <c r="BG349" i="4"/>
  <c r="AG349" i="4"/>
  <c r="AO349" i="4"/>
  <c r="AK349" i="4"/>
  <c r="BB349" i="4"/>
  <c r="BK349" i="4"/>
  <c r="BC349" i="4"/>
  <c r="AQ349" i="4"/>
  <c r="AN349" i="4"/>
  <c r="BF349" i="4"/>
  <c r="BJ349" i="4"/>
  <c r="AJ349" i="4"/>
  <c r="AS349" i="4"/>
  <c r="AH349" i="4"/>
  <c r="AM349" i="4"/>
  <c r="BE349" i="4"/>
  <c r="AW349" i="4"/>
  <c r="AY349" i="4"/>
  <c r="AZ349" i="4"/>
  <c r="AK225" i="4"/>
  <c r="AQ225" i="4"/>
  <c r="V225" i="4"/>
  <c r="AY225" i="4"/>
  <c r="AA225" i="4"/>
  <c r="BG225" i="4"/>
  <c r="U225" i="4"/>
  <c r="AF225" i="4"/>
  <c r="AI225" i="4"/>
  <c r="AW225" i="4"/>
  <c r="AV225" i="4"/>
  <c r="X225" i="4"/>
  <c r="AG225" i="4"/>
  <c r="AN225" i="4"/>
  <c r="BC225" i="4"/>
  <c r="BB225" i="4"/>
  <c r="AH225" i="4"/>
  <c r="BI225" i="4"/>
  <c r="AJ225" i="4"/>
  <c r="AP225" i="4"/>
  <c r="Y225" i="4"/>
  <c r="AR225" i="4"/>
  <c r="AB225" i="4"/>
  <c r="BK225" i="4"/>
  <c r="AT225" i="4"/>
  <c r="AM225" i="4"/>
  <c r="BE225" i="4"/>
  <c r="AL225" i="4"/>
  <c r="AC225" i="4"/>
  <c r="AU225" i="4"/>
  <c r="AO225" i="4"/>
  <c r="AD225" i="4"/>
  <c r="BF225" i="4"/>
  <c r="Z225" i="4"/>
  <c r="AE225" i="4"/>
  <c r="AS225" i="4"/>
  <c r="BH225" i="4"/>
  <c r="BD225" i="4"/>
  <c r="BA225" i="4"/>
  <c r="AX225" i="4"/>
  <c r="BJ225" i="4"/>
  <c r="AZ225" i="4"/>
  <c r="W225" i="4"/>
  <c r="AP335" i="4"/>
  <c r="AM335" i="4"/>
  <c r="AG335" i="4"/>
  <c r="AI335" i="4"/>
  <c r="AX335" i="4"/>
  <c r="AJ335" i="4"/>
  <c r="AY335" i="4"/>
  <c r="AV335" i="4"/>
  <c r="AR335" i="4"/>
  <c r="AS335" i="4"/>
  <c r="BE335" i="4"/>
  <c r="AZ335" i="4"/>
  <c r="AO335" i="4"/>
  <c r="AU335" i="4"/>
  <c r="BJ335" i="4"/>
  <c r="AT335" i="4"/>
  <c r="AQ335" i="4"/>
  <c r="BB335" i="4"/>
  <c r="BF335" i="4"/>
  <c r="BI335" i="4"/>
  <c r="BG335" i="4"/>
  <c r="BH335" i="4"/>
  <c r="AK335" i="4"/>
  <c r="BA335" i="4"/>
  <c r="AW335" i="4"/>
  <c r="BK335" i="4"/>
  <c r="BC335" i="4"/>
  <c r="BD335" i="4"/>
  <c r="AL335" i="4"/>
  <c r="AN335" i="4"/>
  <c r="AH335" i="4"/>
  <c r="Z232" i="4"/>
  <c r="BK232" i="4"/>
  <c r="Y232" i="4"/>
  <c r="BD232" i="4"/>
  <c r="AA232" i="4"/>
  <c r="AU232" i="4"/>
  <c r="AR232" i="4"/>
  <c r="AB232" i="4"/>
  <c r="AM232" i="4"/>
  <c r="W232" i="4"/>
  <c r="AE232" i="4"/>
  <c r="AF232" i="4"/>
  <c r="AY232" i="4"/>
  <c r="AS232" i="4"/>
  <c r="AZ232" i="4"/>
  <c r="BE232" i="4"/>
  <c r="BJ232" i="4"/>
  <c r="BG232" i="4"/>
  <c r="AL232" i="4"/>
  <c r="AT232" i="4"/>
  <c r="BI232" i="4"/>
  <c r="AQ232" i="4"/>
  <c r="AJ232" i="4"/>
  <c r="BC232" i="4"/>
  <c r="AW232" i="4"/>
  <c r="AK232" i="4"/>
  <c r="AN232" i="4"/>
  <c r="AX232" i="4"/>
  <c r="AH232" i="4"/>
  <c r="AP232" i="4"/>
  <c r="AD232" i="4"/>
  <c r="BA232" i="4"/>
  <c r="AI232" i="4"/>
  <c r="AC232" i="4"/>
  <c r="AG232" i="4"/>
  <c r="AV232" i="4"/>
  <c r="BF232" i="4"/>
  <c r="U232" i="4"/>
  <c r="X232" i="4"/>
  <c r="BB232" i="4"/>
  <c r="AO232" i="4"/>
  <c r="BH232" i="4"/>
  <c r="V232" i="4"/>
  <c r="BH342" i="4"/>
  <c r="AQ342" i="4"/>
  <c r="BI342" i="4"/>
  <c r="AW342" i="4"/>
  <c r="AH342" i="4"/>
  <c r="BA342" i="4"/>
  <c r="AJ342" i="4"/>
  <c r="BB342" i="4"/>
  <c r="BK342" i="4"/>
  <c r="AN342" i="4"/>
  <c r="AI342" i="4"/>
  <c r="BF342" i="4"/>
  <c r="BJ342" i="4"/>
  <c r="AR342" i="4"/>
  <c r="AT342" i="4"/>
  <c r="AK342" i="4"/>
  <c r="AL342" i="4"/>
  <c r="BG342" i="4"/>
  <c r="AS342" i="4"/>
  <c r="AO342" i="4"/>
  <c r="BC342" i="4"/>
  <c r="AU342" i="4"/>
  <c r="BE342" i="4"/>
  <c r="AG342" i="4"/>
  <c r="AV342" i="4"/>
  <c r="AY342" i="4"/>
  <c r="AZ342" i="4"/>
  <c r="BD342" i="4"/>
  <c r="AP342" i="4"/>
  <c r="AM342" i="4"/>
  <c r="AX342" i="4"/>
  <c r="AM275" i="4"/>
  <c r="AN275" i="4"/>
  <c r="AD275" i="4"/>
  <c r="AL275" i="4"/>
  <c r="AT275" i="4"/>
  <c r="BI275" i="4"/>
  <c r="AC275" i="4"/>
  <c r="BH275" i="4"/>
  <c r="BJ275" i="4"/>
  <c r="Y275" i="4"/>
  <c r="AU275" i="4"/>
  <c r="AQ275" i="4"/>
  <c r="BD275" i="4"/>
  <c r="BK275" i="4"/>
  <c r="AX275" i="4"/>
  <c r="AR275" i="4"/>
  <c r="AB275" i="4"/>
  <c r="AH275" i="4"/>
  <c r="AG275" i="4"/>
  <c r="W275" i="4"/>
  <c r="AV275" i="4"/>
  <c r="BG275" i="4"/>
  <c r="AI275" i="4"/>
  <c r="AZ275" i="4"/>
  <c r="AF275" i="4"/>
  <c r="AK275" i="4"/>
  <c r="Z275" i="4"/>
  <c r="AW275" i="4"/>
  <c r="V275" i="4"/>
  <c r="AO275" i="4"/>
  <c r="BB275" i="4"/>
  <c r="U275" i="4"/>
  <c r="BF275" i="4"/>
  <c r="BC275" i="4"/>
  <c r="X275" i="4"/>
  <c r="AY275" i="4"/>
  <c r="AJ275" i="4"/>
  <c r="BE275" i="4"/>
  <c r="AS275" i="4"/>
  <c r="AE275" i="4"/>
  <c r="AA275" i="4"/>
  <c r="AP275" i="4"/>
  <c r="BA275" i="4"/>
  <c r="AQ385" i="4"/>
  <c r="BC385" i="4"/>
  <c r="BJ385" i="4"/>
  <c r="AT385" i="4"/>
  <c r="AN385" i="4"/>
  <c r="AZ385" i="4"/>
  <c r="AI385" i="4"/>
  <c r="AH385" i="4"/>
  <c r="AJ385" i="4"/>
  <c r="BE385" i="4"/>
  <c r="AY385" i="4"/>
  <c r="BH385" i="4"/>
  <c r="AU385" i="4"/>
  <c r="AV385" i="4"/>
  <c r="BI385" i="4"/>
  <c r="AK385" i="4"/>
  <c r="AG385" i="4"/>
  <c r="AS385" i="4"/>
  <c r="AM385" i="4"/>
  <c r="BD385" i="4"/>
  <c r="AX385" i="4"/>
  <c r="AO385" i="4"/>
  <c r="BA385" i="4"/>
  <c r="BB385" i="4"/>
  <c r="AP385" i="4"/>
  <c r="AR385" i="4"/>
  <c r="AL385" i="4"/>
  <c r="BG385" i="4"/>
  <c r="BK385" i="4"/>
  <c r="BF385" i="4"/>
  <c r="AW385" i="4"/>
  <c r="AM257" i="4"/>
  <c r="W257" i="4"/>
  <c r="AA257" i="4"/>
  <c r="BE257" i="4"/>
  <c r="AZ257" i="4"/>
  <c r="AU257" i="4"/>
  <c r="BI257" i="4"/>
  <c r="BF257" i="4"/>
  <c r="AG257" i="4"/>
  <c r="BK257" i="4"/>
  <c r="X257" i="4"/>
  <c r="Y257" i="4"/>
  <c r="Z257" i="4"/>
  <c r="V257" i="4"/>
  <c r="AF257" i="4"/>
  <c r="AB257" i="4"/>
  <c r="AP257" i="4"/>
  <c r="AJ257" i="4"/>
  <c r="AS257" i="4"/>
  <c r="U257" i="4"/>
  <c r="AX257" i="4"/>
  <c r="AW257" i="4"/>
  <c r="AE257" i="4"/>
  <c r="AC257" i="4"/>
  <c r="AH257" i="4"/>
  <c r="AT257" i="4"/>
  <c r="AO257" i="4"/>
  <c r="BA257" i="4"/>
  <c r="BD257" i="4"/>
  <c r="AK257" i="4"/>
  <c r="AY257" i="4"/>
  <c r="BC257" i="4"/>
  <c r="AI257" i="4"/>
  <c r="AL257" i="4"/>
  <c r="BH257" i="4"/>
  <c r="AQ257" i="4"/>
  <c r="AR257" i="4"/>
  <c r="AN257" i="4"/>
  <c r="AV257" i="4"/>
  <c r="BB257" i="4"/>
  <c r="BJ257" i="4"/>
  <c r="BG257" i="4"/>
  <c r="AD257" i="4"/>
  <c r="BB367" i="4"/>
  <c r="BE367" i="4"/>
  <c r="AO367" i="4"/>
  <c r="AN367" i="4"/>
  <c r="AI367" i="4"/>
  <c r="AY367" i="4"/>
  <c r="AT367" i="4"/>
  <c r="AU367" i="4"/>
  <c r="AP367" i="4"/>
  <c r="BJ367" i="4"/>
  <c r="AX367" i="4"/>
  <c r="AM367" i="4"/>
  <c r="BF367" i="4"/>
  <c r="BG367" i="4"/>
  <c r="AJ367" i="4"/>
  <c r="AQ367" i="4"/>
  <c r="AR367" i="4"/>
  <c r="AZ367" i="4"/>
  <c r="BC367" i="4"/>
  <c r="AG367" i="4"/>
  <c r="AH367" i="4"/>
  <c r="AV367" i="4"/>
  <c r="AK367" i="4"/>
  <c r="AW367" i="4"/>
  <c r="BD367" i="4"/>
  <c r="AS367" i="4"/>
  <c r="BH367" i="4"/>
  <c r="BK367" i="4"/>
  <c r="BI367" i="4"/>
  <c r="BA367" i="4"/>
  <c r="AL367" i="4"/>
  <c r="BA223" i="4"/>
  <c r="BJ223" i="4"/>
  <c r="AT223" i="4"/>
  <c r="AX223" i="4"/>
  <c r="V223" i="4"/>
  <c r="AN223" i="4"/>
  <c r="Y223" i="4"/>
  <c r="AS223" i="4"/>
  <c r="AL223" i="4"/>
  <c r="AU223" i="4"/>
  <c r="BG223" i="4"/>
  <c r="W223" i="4"/>
  <c r="BC223" i="4"/>
  <c r="AV223" i="4"/>
  <c r="AC223" i="4"/>
  <c r="BI223" i="4"/>
  <c r="BF223" i="4"/>
  <c r="AB223" i="4"/>
  <c r="AM223" i="4"/>
  <c r="AQ223" i="4"/>
  <c r="AA223" i="4"/>
  <c r="AR223" i="4"/>
  <c r="AE223" i="4"/>
  <c r="AK223" i="4"/>
  <c r="AZ223" i="4"/>
  <c r="BD223" i="4"/>
  <c r="BK223" i="4"/>
  <c r="BB223" i="4"/>
  <c r="AF223" i="4"/>
  <c r="AD223" i="4"/>
  <c r="AW223" i="4"/>
  <c r="Z223" i="4"/>
  <c r="BH223" i="4"/>
  <c r="AP223" i="4"/>
  <c r="AG223" i="4"/>
  <c r="X223" i="4"/>
  <c r="AO223" i="4"/>
  <c r="AI223" i="4"/>
  <c r="AY223" i="4"/>
  <c r="U223" i="4"/>
  <c r="AH223" i="4"/>
  <c r="BE223" i="4"/>
  <c r="AJ223" i="4"/>
  <c r="AJ333" i="4"/>
  <c r="BK333" i="4"/>
  <c r="AO333" i="4"/>
  <c r="AW333" i="4"/>
  <c r="AI333" i="4"/>
  <c r="BE333" i="4"/>
  <c r="AV333" i="4"/>
  <c r="AR333" i="4"/>
  <c r="BD333" i="4"/>
  <c r="AT333" i="4"/>
  <c r="AN333" i="4"/>
  <c r="AL333" i="4"/>
  <c r="AX333" i="4"/>
  <c r="AH333" i="4"/>
  <c r="AP333" i="4"/>
  <c r="BJ333" i="4"/>
  <c r="AY333" i="4"/>
  <c r="AG333" i="4"/>
  <c r="BA333" i="4"/>
  <c r="AM333" i="4"/>
  <c r="BC333" i="4"/>
  <c r="BG333" i="4"/>
  <c r="BB333" i="4"/>
  <c r="AK333" i="4"/>
  <c r="AS333" i="4"/>
  <c r="AQ333" i="4"/>
  <c r="AZ333" i="4"/>
  <c r="BH333" i="4"/>
  <c r="BI333" i="4"/>
  <c r="AU333" i="4"/>
  <c r="BF333" i="4"/>
  <c r="AJ226" i="4"/>
  <c r="U226" i="4"/>
  <c r="AM226" i="4"/>
  <c r="AS226" i="4"/>
  <c r="BD226" i="4"/>
  <c r="X226" i="4"/>
  <c r="AB226" i="4"/>
  <c r="BC226" i="4"/>
  <c r="AD226" i="4"/>
  <c r="BH226" i="4"/>
  <c r="AX226" i="4"/>
  <c r="AT226" i="4"/>
  <c r="Y226" i="4"/>
  <c r="AY226" i="4"/>
  <c r="AO226" i="4"/>
  <c r="BJ226" i="4"/>
  <c r="W226" i="4"/>
  <c r="AH226" i="4"/>
  <c r="AG226" i="4"/>
  <c r="BE226" i="4"/>
  <c r="AQ226" i="4"/>
  <c r="AL226" i="4"/>
  <c r="BF226" i="4"/>
  <c r="AZ226" i="4"/>
  <c r="AK226" i="4"/>
  <c r="AW226" i="4"/>
  <c r="AI226" i="4"/>
  <c r="AC226" i="4"/>
  <c r="BI226" i="4"/>
  <c r="AU226" i="4"/>
  <c r="AR226" i="4"/>
  <c r="BG226" i="4"/>
  <c r="Z226" i="4"/>
  <c r="AA226" i="4"/>
  <c r="AP226" i="4"/>
  <c r="BA226" i="4"/>
  <c r="V226" i="4"/>
  <c r="AE226" i="4"/>
  <c r="AV226" i="4"/>
  <c r="BB226" i="4"/>
  <c r="AN226" i="4"/>
  <c r="BK226" i="4"/>
  <c r="AF226" i="4"/>
  <c r="AR336" i="4"/>
  <c r="BG336" i="4"/>
  <c r="AS336" i="4"/>
  <c r="AZ336" i="4"/>
  <c r="AN336" i="4"/>
  <c r="BD336" i="4"/>
  <c r="BH336" i="4"/>
  <c r="AX336" i="4"/>
  <c r="AV336" i="4"/>
  <c r="AW336" i="4"/>
  <c r="AP336" i="4"/>
  <c r="BK336" i="4"/>
  <c r="BC336" i="4"/>
  <c r="BA336" i="4"/>
  <c r="AL336" i="4"/>
  <c r="AT336" i="4"/>
  <c r="AQ336" i="4"/>
  <c r="BF336" i="4"/>
  <c r="AH336" i="4"/>
  <c r="BE336" i="4"/>
  <c r="BI336" i="4"/>
  <c r="AY336" i="4"/>
  <c r="AG336" i="4"/>
  <c r="BJ336" i="4"/>
  <c r="AK336" i="4"/>
  <c r="AU336" i="4"/>
  <c r="AJ336" i="4"/>
  <c r="AO336" i="4"/>
  <c r="AM336" i="4"/>
  <c r="AI336" i="4"/>
  <c r="BB336" i="4"/>
  <c r="BK273" i="4"/>
  <c r="AJ273" i="4"/>
  <c r="AB273" i="4"/>
  <c r="AE273" i="4"/>
  <c r="X273" i="4"/>
  <c r="U273" i="4"/>
  <c r="BA273" i="4"/>
  <c r="AO273" i="4"/>
  <c r="V273" i="4"/>
  <c r="W273" i="4"/>
  <c r="AK273" i="4"/>
  <c r="AZ273" i="4"/>
  <c r="BJ273" i="4"/>
  <c r="BI273" i="4"/>
  <c r="AR273" i="4"/>
  <c r="AF273" i="4"/>
  <c r="AA273" i="4"/>
  <c r="AI273" i="4"/>
  <c r="AN273" i="4"/>
  <c r="BD273" i="4"/>
  <c r="BH273" i="4"/>
  <c r="AM273" i="4"/>
  <c r="AH273" i="4"/>
  <c r="AT273" i="4"/>
  <c r="AU273" i="4"/>
  <c r="AP273" i="4"/>
  <c r="AD273" i="4"/>
  <c r="BG273" i="4"/>
  <c r="Y273" i="4"/>
  <c r="AW273" i="4"/>
  <c r="BC273" i="4"/>
  <c r="AV273" i="4"/>
  <c r="BB273" i="4"/>
  <c r="AX273" i="4"/>
  <c r="AY273" i="4"/>
  <c r="AS273" i="4"/>
  <c r="AQ273" i="4"/>
  <c r="BE273" i="4"/>
  <c r="Z273" i="4"/>
  <c r="AC273" i="4"/>
  <c r="AL273" i="4"/>
  <c r="AG273" i="4"/>
  <c r="BF273" i="4"/>
  <c r="BE383" i="4"/>
  <c r="BC383" i="4"/>
  <c r="AO383" i="4"/>
  <c r="AI383" i="4"/>
  <c r="BF383" i="4"/>
  <c r="BG383" i="4"/>
  <c r="AR383" i="4"/>
  <c r="AG383" i="4"/>
  <c r="AZ383" i="4"/>
  <c r="BJ383" i="4"/>
  <c r="BD383" i="4"/>
  <c r="AM383" i="4"/>
  <c r="AT383" i="4"/>
  <c r="AP383" i="4"/>
  <c r="AL383" i="4"/>
  <c r="BA383" i="4"/>
  <c r="BB383" i="4"/>
  <c r="AU383" i="4"/>
  <c r="AJ383" i="4"/>
  <c r="AN383" i="4"/>
  <c r="AS383" i="4"/>
  <c r="BH383" i="4"/>
  <c r="AW383" i="4"/>
  <c r="AV383" i="4"/>
  <c r="AH383" i="4"/>
  <c r="AX383" i="4"/>
  <c r="AY383" i="4"/>
  <c r="BI383" i="4"/>
  <c r="AQ383" i="4"/>
  <c r="AK383" i="4"/>
  <c r="BK383" i="4"/>
  <c r="AE274" i="4"/>
  <c r="AY274" i="4"/>
  <c r="V274" i="4"/>
  <c r="U274" i="4"/>
  <c r="BF274" i="4"/>
  <c r="AB274" i="4"/>
  <c r="BJ274" i="4"/>
  <c r="AM274" i="4"/>
  <c r="BE274" i="4"/>
  <c r="AQ274" i="4"/>
  <c r="AF274" i="4"/>
  <c r="AH274" i="4"/>
  <c r="BB274" i="4"/>
  <c r="AR274" i="4"/>
  <c r="AC274" i="4"/>
  <c r="Z274" i="4"/>
  <c r="AN274" i="4"/>
  <c r="AP274" i="4"/>
  <c r="AL274" i="4"/>
  <c r="AI274" i="4"/>
  <c r="AJ274" i="4"/>
  <c r="BA274" i="4"/>
  <c r="AT274" i="4"/>
  <c r="AD274" i="4"/>
  <c r="BI274" i="4"/>
  <c r="AV274" i="4"/>
  <c r="Y274" i="4"/>
  <c r="X274" i="4"/>
  <c r="BG274" i="4"/>
  <c r="AZ274" i="4"/>
  <c r="AO274" i="4"/>
  <c r="BK274" i="4"/>
  <c r="AX274" i="4"/>
  <c r="BH274" i="4"/>
  <c r="AK274" i="4"/>
  <c r="AU274" i="4"/>
  <c r="AW274" i="4"/>
  <c r="AS274" i="4"/>
  <c r="AG274" i="4"/>
  <c r="W274" i="4"/>
  <c r="AA274" i="4"/>
  <c r="BD274" i="4"/>
  <c r="BC274" i="4"/>
  <c r="BK384" i="4"/>
  <c r="AW384" i="4"/>
  <c r="BJ384" i="4"/>
  <c r="AJ384" i="4"/>
  <c r="AT384" i="4"/>
  <c r="AL384" i="4"/>
  <c r="AI384" i="4"/>
  <c r="AQ384" i="4"/>
  <c r="AN384" i="4"/>
  <c r="BH384" i="4"/>
  <c r="AY384" i="4"/>
  <c r="AO384" i="4"/>
  <c r="AP384" i="4"/>
  <c r="AH384" i="4"/>
  <c r="BC384" i="4"/>
  <c r="BE384" i="4"/>
  <c r="BA384" i="4"/>
  <c r="AZ384" i="4"/>
  <c r="AS384" i="4"/>
  <c r="AM384" i="4"/>
  <c r="AX384" i="4"/>
  <c r="BD384" i="4"/>
  <c r="AU384" i="4"/>
  <c r="AG384" i="4"/>
  <c r="BG384" i="4"/>
  <c r="BB384" i="4"/>
  <c r="AK384" i="4"/>
  <c r="BI384" i="4"/>
  <c r="AV384" i="4"/>
  <c r="AR384" i="4"/>
  <c r="BF384" i="4"/>
  <c r="AW266" i="4"/>
  <c r="X266" i="4"/>
  <c r="AL266" i="4"/>
  <c r="AU266" i="4"/>
  <c r="AY266" i="4"/>
  <c r="V266" i="4"/>
  <c r="Y266" i="4"/>
  <c r="AO266" i="4"/>
  <c r="AR266" i="4"/>
  <c r="AK266" i="4"/>
  <c r="AG266" i="4"/>
  <c r="AB266" i="4"/>
  <c r="AS266" i="4"/>
  <c r="AV266" i="4"/>
  <c r="BB266" i="4"/>
  <c r="AH266" i="4"/>
  <c r="BG266" i="4"/>
  <c r="AN266" i="4"/>
  <c r="BJ266" i="4"/>
  <c r="AD266" i="4"/>
  <c r="BI266" i="4"/>
  <c r="BA266" i="4"/>
  <c r="BH266" i="4"/>
  <c r="AZ266" i="4"/>
  <c r="BC266" i="4"/>
  <c r="BE266" i="4"/>
  <c r="AC266" i="4"/>
  <c r="W266" i="4"/>
  <c r="AA266" i="4"/>
  <c r="AM266" i="4"/>
  <c r="AE266" i="4"/>
  <c r="AJ266" i="4"/>
  <c r="AT266" i="4"/>
  <c r="AX266" i="4"/>
  <c r="BK266" i="4"/>
  <c r="Z266" i="4"/>
  <c r="AI266" i="4"/>
  <c r="BF266" i="4"/>
  <c r="AQ266" i="4"/>
  <c r="U266" i="4"/>
  <c r="AP266" i="4"/>
  <c r="AF266" i="4"/>
  <c r="BD266" i="4"/>
  <c r="BI376" i="4"/>
  <c r="AT376" i="4"/>
  <c r="AX376" i="4"/>
  <c r="BA376" i="4"/>
  <c r="AH376" i="4"/>
  <c r="AS376" i="4"/>
  <c r="BD376" i="4"/>
  <c r="AW376" i="4"/>
  <c r="BE376" i="4"/>
  <c r="AJ376" i="4"/>
  <c r="BC376" i="4"/>
  <c r="AZ376" i="4"/>
  <c r="BK376" i="4"/>
  <c r="BB376" i="4"/>
  <c r="AY376" i="4"/>
  <c r="AV376" i="4"/>
  <c r="BJ376" i="4"/>
  <c r="AL376" i="4"/>
  <c r="AO376" i="4"/>
  <c r="BH376" i="4"/>
  <c r="AM376" i="4"/>
  <c r="AP376" i="4"/>
  <c r="AU376" i="4"/>
  <c r="AR376" i="4"/>
  <c r="AK376" i="4"/>
  <c r="AN376" i="4"/>
  <c r="AI376" i="4"/>
  <c r="AG376" i="4"/>
  <c r="BG376" i="4"/>
  <c r="BF376" i="4"/>
  <c r="AQ376" i="4"/>
  <c r="X271" i="4"/>
  <c r="BH271" i="4"/>
  <c r="AK271" i="4"/>
  <c r="BE271" i="4"/>
  <c r="AE271" i="4"/>
  <c r="AF271" i="4"/>
  <c r="Y271" i="4"/>
  <c r="AA271" i="4"/>
  <c r="AN271" i="4"/>
  <c r="BF271" i="4"/>
  <c r="AT271" i="4"/>
  <c r="V271" i="4"/>
  <c r="BI271" i="4"/>
  <c r="AG271" i="4"/>
  <c r="W271" i="4"/>
  <c r="AC271" i="4"/>
  <c r="AI271" i="4"/>
  <c r="U271" i="4"/>
  <c r="BD271" i="4"/>
  <c r="AM271" i="4"/>
  <c r="AX271" i="4"/>
  <c r="AP271" i="4"/>
  <c r="AU271" i="4"/>
  <c r="BA271" i="4"/>
  <c r="AW271" i="4"/>
  <c r="BB271" i="4"/>
  <c r="AH271" i="4"/>
  <c r="AJ271" i="4"/>
  <c r="AD271" i="4"/>
  <c r="BC271" i="4"/>
  <c r="AZ271" i="4"/>
  <c r="Z271" i="4"/>
  <c r="BG271" i="4"/>
  <c r="BJ271" i="4"/>
  <c r="AO271" i="4"/>
  <c r="AQ271" i="4"/>
  <c r="AB271" i="4"/>
  <c r="AL271" i="4"/>
  <c r="BK271" i="4"/>
  <c r="AY271" i="4"/>
  <c r="AR271" i="4"/>
  <c r="AS271" i="4"/>
  <c r="AV271" i="4"/>
  <c r="AS381" i="4"/>
  <c r="AY381" i="4"/>
  <c r="AR381" i="4"/>
  <c r="AX381" i="4"/>
  <c r="AQ381" i="4"/>
  <c r="AT381" i="4"/>
  <c r="BI381" i="4"/>
  <c r="AM381" i="4"/>
  <c r="BJ381" i="4"/>
  <c r="BE381" i="4"/>
  <c r="AV381" i="4"/>
  <c r="AP381" i="4"/>
  <c r="AZ381" i="4"/>
  <c r="AK381" i="4"/>
  <c r="AL381" i="4"/>
  <c r="BF381" i="4"/>
  <c r="AG381" i="4"/>
  <c r="AW381" i="4"/>
  <c r="AO381" i="4"/>
  <c r="AU381" i="4"/>
  <c r="BA381" i="4"/>
  <c r="BB381" i="4"/>
  <c r="BC381" i="4"/>
  <c r="BG381" i="4"/>
  <c r="AN381" i="4"/>
  <c r="BD381" i="4"/>
  <c r="BH381" i="4"/>
  <c r="AH381" i="4"/>
  <c r="AJ381" i="4"/>
  <c r="AI381" i="4"/>
  <c r="BK381" i="4"/>
  <c r="AL263" i="4"/>
  <c r="AT263" i="4"/>
  <c r="BF263" i="4"/>
  <c r="BK263" i="4"/>
  <c r="AY263" i="4"/>
  <c r="W263" i="4"/>
  <c r="V263" i="4"/>
  <c r="BB263" i="4"/>
  <c r="AP263" i="4"/>
  <c r="BI263" i="4"/>
  <c r="AO263" i="4"/>
  <c r="X263" i="4"/>
  <c r="AQ263" i="4"/>
  <c r="BH263" i="4"/>
  <c r="AK263" i="4"/>
  <c r="AE263" i="4"/>
  <c r="AJ263" i="4"/>
  <c r="Z263" i="4"/>
  <c r="BG263" i="4"/>
  <c r="Y263" i="4"/>
  <c r="BC263" i="4"/>
  <c r="AW263" i="4"/>
  <c r="U263" i="4"/>
  <c r="AZ263" i="4"/>
  <c r="AF263" i="4"/>
  <c r="AN263" i="4"/>
  <c r="AC263" i="4"/>
  <c r="AB263" i="4"/>
  <c r="AH263" i="4"/>
  <c r="AD263" i="4"/>
  <c r="BA263" i="4"/>
  <c r="AA263" i="4"/>
  <c r="AU263" i="4"/>
  <c r="BJ263" i="4"/>
  <c r="AG263" i="4"/>
  <c r="AM263" i="4"/>
  <c r="BE263" i="4"/>
  <c r="AV263" i="4"/>
  <c r="AI263" i="4"/>
  <c r="AS263" i="4"/>
  <c r="AX263" i="4"/>
  <c r="AR263" i="4"/>
  <c r="BD263" i="4"/>
  <c r="AK373" i="4"/>
  <c r="AN373" i="4"/>
  <c r="AH373" i="4"/>
  <c r="BG373" i="4"/>
  <c r="AP373" i="4"/>
  <c r="AJ373" i="4"/>
  <c r="BC373" i="4"/>
  <c r="BJ373" i="4"/>
  <c r="AZ373" i="4"/>
  <c r="BA373" i="4"/>
  <c r="BB373" i="4"/>
  <c r="BF373" i="4"/>
  <c r="AX373" i="4"/>
  <c r="AS373" i="4"/>
  <c r="AU373" i="4"/>
  <c r="AM373" i="4"/>
  <c r="AT373" i="4"/>
  <c r="BE373" i="4"/>
  <c r="AR373" i="4"/>
  <c r="AW373" i="4"/>
  <c r="AI373" i="4"/>
  <c r="AQ373" i="4"/>
  <c r="BH373" i="4"/>
  <c r="AY373" i="4"/>
  <c r="BI373" i="4"/>
  <c r="AG373" i="4"/>
  <c r="AO373" i="4"/>
  <c r="AL373" i="4"/>
  <c r="BD373" i="4"/>
  <c r="AV373" i="4"/>
  <c r="BK373" i="4"/>
  <c r="W243" i="4"/>
  <c r="AC243" i="4"/>
  <c r="AF243" i="4"/>
  <c r="AQ243" i="4"/>
  <c r="AG243" i="4"/>
  <c r="BC243" i="4"/>
  <c r="V243" i="4"/>
  <c r="AI243" i="4"/>
  <c r="AH243" i="4"/>
  <c r="BD243" i="4"/>
  <c r="AV243" i="4"/>
  <c r="Z243" i="4"/>
  <c r="AA243" i="4"/>
  <c r="BB243" i="4"/>
  <c r="AS243" i="4"/>
  <c r="AL243" i="4"/>
  <c r="AM243" i="4"/>
  <c r="BA243" i="4"/>
  <c r="AR243" i="4"/>
  <c r="U243" i="4"/>
  <c r="X243" i="4"/>
  <c r="AW243" i="4"/>
  <c r="AP243" i="4"/>
  <c r="AU243" i="4"/>
  <c r="AY243" i="4"/>
  <c r="AN243" i="4"/>
  <c r="BH243" i="4"/>
  <c r="AJ243" i="4"/>
  <c r="AO243" i="4"/>
  <c r="AX243" i="4"/>
  <c r="AB243" i="4"/>
  <c r="BI243" i="4"/>
  <c r="BJ243" i="4"/>
  <c r="AT243" i="4"/>
  <c r="AD243" i="4"/>
  <c r="BG243" i="4"/>
  <c r="Y243" i="4"/>
  <c r="AZ243" i="4"/>
  <c r="AE243" i="4"/>
  <c r="BK243" i="4"/>
  <c r="BE243" i="4"/>
  <c r="AK243" i="4"/>
  <c r="BF243" i="4"/>
  <c r="BE353" i="4"/>
  <c r="AN353" i="4"/>
  <c r="BK353" i="4"/>
  <c r="AR353" i="4"/>
  <c r="AZ353" i="4"/>
  <c r="AP353" i="4"/>
  <c r="AI353" i="4"/>
  <c r="AO353" i="4"/>
  <c r="BD353" i="4"/>
  <c r="BI353" i="4"/>
  <c r="AX353" i="4"/>
  <c r="AH353" i="4"/>
  <c r="AW353" i="4"/>
  <c r="BA353" i="4"/>
  <c r="AK353" i="4"/>
  <c r="AS353" i="4"/>
  <c r="BG353" i="4"/>
  <c r="AL353" i="4"/>
  <c r="BB353" i="4"/>
  <c r="BH353" i="4"/>
  <c r="BJ353" i="4"/>
  <c r="AJ353" i="4"/>
  <c r="AQ353" i="4"/>
  <c r="AM353" i="4"/>
  <c r="AY353" i="4"/>
  <c r="AG353" i="4"/>
  <c r="AV353" i="4"/>
  <c r="BC353" i="4"/>
  <c r="BF353" i="4"/>
  <c r="AU353" i="4"/>
  <c r="AT353" i="4"/>
  <c r="BD255" i="4"/>
  <c r="AM255" i="4"/>
  <c r="BK255" i="4"/>
  <c r="AB255" i="4"/>
  <c r="BC255" i="4"/>
  <c r="BF255" i="4"/>
  <c r="AC255" i="4"/>
  <c r="AS255" i="4"/>
  <c r="AJ255" i="4"/>
  <c r="AV255" i="4"/>
  <c r="AY255" i="4"/>
  <c r="AU255" i="4"/>
  <c r="BE255" i="4"/>
  <c r="BH255" i="4"/>
  <c r="BJ255" i="4"/>
  <c r="AX255" i="4"/>
  <c r="AG255" i="4"/>
  <c r="AP255" i="4"/>
  <c r="AZ255" i="4"/>
  <c r="AA255" i="4"/>
  <c r="AQ255" i="4"/>
  <c r="AF255" i="4"/>
  <c r="W255" i="4"/>
  <c r="U255" i="4"/>
  <c r="AR255" i="4"/>
  <c r="AO255" i="4"/>
  <c r="V255" i="4"/>
  <c r="Z255" i="4"/>
  <c r="BA255" i="4"/>
  <c r="AN255" i="4"/>
  <c r="AK255" i="4"/>
  <c r="AE255" i="4"/>
  <c r="X255" i="4"/>
  <c r="AL255" i="4"/>
  <c r="Y255" i="4"/>
  <c r="AT255" i="4"/>
  <c r="BG255" i="4"/>
  <c r="AI255" i="4"/>
  <c r="AD255" i="4"/>
  <c r="BI255" i="4"/>
  <c r="AW255" i="4"/>
  <c r="AH255" i="4"/>
  <c r="BB255" i="4"/>
  <c r="AN365" i="4"/>
  <c r="AW365" i="4"/>
  <c r="AQ365" i="4"/>
  <c r="AO365" i="4"/>
  <c r="BB365" i="4"/>
  <c r="AT365" i="4"/>
  <c r="AK365" i="4"/>
  <c r="BG365" i="4"/>
  <c r="AX365" i="4"/>
  <c r="AZ365" i="4"/>
  <c r="AG365" i="4"/>
  <c r="AI365" i="4"/>
  <c r="BC365" i="4"/>
  <c r="BD365" i="4"/>
  <c r="BA365" i="4"/>
  <c r="AS365" i="4"/>
  <c r="BE365" i="4"/>
  <c r="AP365" i="4"/>
  <c r="AR365" i="4"/>
  <c r="BH365" i="4"/>
  <c r="AH365" i="4"/>
  <c r="BF365" i="4"/>
  <c r="AJ365" i="4"/>
  <c r="AM365" i="4"/>
  <c r="AY365" i="4"/>
  <c r="AL365" i="4"/>
  <c r="BJ365" i="4"/>
  <c r="AV365" i="4"/>
  <c r="AU365" i="4"/>
  <c r="BK365" i="4"/>
  <c r="BI365" i="4"/>
  <c r="AG245" i="4"/>
  <c r="AF245" i="4"/>
  <c r="BH245" i="4"/>
  <c r="AN245" i="4"/>
  <c r="BF245" i="4"/>
  <c r="BB245" i="4"/>
  <c r="BE245" i="4"/>
  <c r="AU245" i="4"/>
  <c r="U245" i="4"/>
  <c r="AL245" i="4"/>
  <c r="AW245" i="4"/>
  <c r="BA245" i="4"/>
  <c r="AO245" i="4"/>
  <c r="AJ245" i="4"/>
  <c r="BG245" i="4"/>
  <c r="AT245" i="4"/>
  <c r="AM245" i="4"/>
  <c r="AZ245" i="4"/>
  <c r="W245" i="4"/>
  <c r="AP245" i="4"/>
  <c r="AX245" i="4"/>
  <c r="BI245" i="4"/>
  <c r="AD245" i="4"/>
  <c r="Z245" i="4"/>
  <c r="AB245" i="4"/>
  <c r="AA245" i="4"/>
  <c r="AE245" i="4"/>
  <c r="V245" i="4"/>
  <c r="AQ245" i="4"/>
  <c r="AY245" i="4"/>
  <c r="BD245" i="4"/>
  <c r="BK245" i="4"/>
  <c r="AS245" i="4"/>
  <c r="Y245" i="4"/>
  <c r="AC245" i="4"/>
  <c r="BJ245" i="4"/>
  <c r="AI245" i="4"/>
  <c r="X245" i="4"/>
  <c r="AK245" i="4"/>
  <c r="AH245" i="4"/>
  <c r="AR245" i="4"/>
  <c r="AV245" i="4"/>
  <c r="BC245" i="4"/>
  <c r="BF355" i="4"/>
  <c r="AH355" i="4"/>
  <c r="BE355" i="4"/>
  <c r="BC355" i="4"/>
  <c r="AG355" i="4"/>
  <c r="BI355" i="4"/>
  <c r="AV355" i="4"/>
  <c r="AK355" i="4"/>
  <c r="AP355" i="4"/>
  <c r="AX355" i="4"/>
  <c r="BG355" i="4"/>
  <c r="BD355" i="4"/>
  <c r="AL355" i="4"/>
  <c r="AN355" i="4"/>
  <c r="AO355" i="4"/>
  <c r="BH355" i="4"/>
  <c r="AJ355" i="4"/>
  <c r="AM355" i="4"/>
  <c r="AS355" i="4"/>
  <c r="BK355" i="4"/>
  <c r="AR355" i="4"/>
  <c r="BA355" i="4"/>
  <c r="BJ355" i="4"/>
  <c r="AQ355" i="4"/>
  <c r="AY355" i="4"/>
  <c r="BB355" i="4"/>
  <c r="AU355" i="4"/>
  <c r="AI355" i="4"/>
  <c r="AW355" i="4"/>
  <c r="AT355" i="4"/>
  <c r="AZ355" i="4"/>
  <c r="AK260" i="4"/>
  <c r="AJ260" i="4"/>
  <c r="AB260" i="4"/>
  <c r="AR260" i="4"/>
  <c r="AG260" i="4"/>
  <c r="X260" i="4"/>
  <c r="AT260" i="4"/>
  <c r="AV260" i="4"/>
  <c r="BE260" i="4"/>
  <c r="AP260" i="4"/>
  <c r="BB260" i="4"/>
  <c r="AX260" i="4"/>
  <c r="Y260" i="4"/>
  <c r="V260" i="4"/>
  <c r="BA260" i="4"/>
  <c r="AZ260" i="4"/>
  <c r="AL260" i="4"/>
  <c r="BG260" i="4"/>
  <c r="BK260" i="4"/>
  <c r="BI260" i="4"/>
  <c r="AW260" i="4"/>
  <c r="W260" i="4"/>
  <c r="AI260" i="4"/>
  <c r="AY260" i="4"/>
  <c r="BD260" i="4"/>
  <c r="BF260" i="4"/>
  <c r="U260" i="4"/>
  <c r="AU260" i="4"/>
  <c r="AM260" i="4"/>
  <c r="AF260" i="4"/>
  <c r="AA260" i="4"/>
  <c r="AH260" i="4"/>
  <c r="AS260" i="4"/>
  <c r="AD260" i="4"/>
  <c r="BH260" i="4"/>
  <c r="AE260" i="4"/>
  <c r="BC260" i="4"/>
  <c r="AO260" i="4"/>
  <c r="Z260" i="4"/>
  <c r="AQ260" i="4"/>
  <c r="AC260" i="4"/>
  <c r="AN260" i="4"/>
  <c r="BJ260" i="4"/>
  <c r="AO370" i="4"/>
  <c r="BB370" i="4"/>
  <c r="AI370" i="4"/>
  <c r="BE370" i="4"/>
  <c r="AN370" i="4"/>
  <c r="AJ370" i="4"/>
  <c r="AV370" i="4"/>
  <c r="AK370" i="4"/>
  <c r="AW370" i="4"/>
  <c r="AP370" i="4"/>
  <c r="BK370" i="4"/>
  <c r="BG370" i="4"/>
  <c r="AG370" i="4"/>
  <c r="BJ370" i="4"/>
  <c r="AU370" i="4"/>
  <c r="BA370" i="4"/>
  <c r="AX370" i="4"/>
  <c r="AH370" i="4"/>
  <c r="BH370" i="4"/>
  <c r="AZ370" i="4"/>
  <c r="AT370" i="4"/>
  <c r="AL370" i="4"/>
  <c r="BI370" i="4"/>
  <c r="AM370" i="4"/>
  <c r="AQ370" i="4"/>
  <c r="AS370" i="4"/>
  <c r="BD370" i="4"/>
  <c r="BF370" i="4"/>
  <c r="BC370" i="4"/>
  <c r="AY370" i="4"/>
  <c r="AR370" i="4"/>
  <c r="AR252" i="4"/>
  <c r="BC252" i="4"/>
  <c r="AK252" i="4"/>
  <c r="Z252" i="4"/>
  <c r="AU252" i="4"/>
  <c r="Y252" i="4"/>
  <c r="BE252" i="4"/>
  <c r="AQ252" i="4"/>
  <c r="AT252" i="4"/>
  <c r="BF252" i="4"/>
  <c r="AX252" i="4"/>
  <c r="AD252" i="4"/>
  <c r="AJ252" i="4"/>
  <c r="BK252" i="4"/>
  <c r="U252" i="4"/>
  <c r="BI252" i="4"/>
  <c r="AB252" i="4"/>
  <c r="AL252" i="4"/>
  <c r="AP252" i="4"/>
  <c r="AE252" i="4"/>
  <c r="BD252" i="4"/>
  <c r="AN252" i="4"/>
  <c r="AV252" i="4"/>
  <c r="AZ252" i="4"/>
  <c r="W252" i="4"/>
  <c r="AG252" i="4"/>
  <c r="AS252" i="4"/>
  <c r="AC252" i="4"/>
  <c r="AW252" i="4"/>
  <c r="AO252" i="4"/>
  <c r="AM252" i="4"/>
  <c r="V252" i="4"/>
  <c r="BG252" i="4"/>
  <c r="AF252" i="4"/>
  <c r="AA252" i="4"/>
  <c r="AH252" i="4"/>
  <c r="BH252" i="4"/>
  <c r="AY252" i="4"/>
  <c r="X252" i="4"/>
  <c r="BA252" i="4"/>
  <c r="BB252" i="4"/>
  <c r="BJ252" i="4"/>
  <c r="AI252" i="4"/>
  <c r="AL362" i="4"/>
  <c r="AW362" i="4"/>
  <c r="AO362" i="4"/>
  <c r="BD362" i="4"/>
  <c r="BK362" i="4"/>
  <c r="BC362" i="4"/>
  <c r="BJ362" i="4"/>
  <c r="AS362" i="4"/>
  <c r="AG362" i="4"/>
  <c r="BI362" i="4"/>
  <c r="AV362" i="4"/>
  <c r="BH362" i="4"/>
  <c r="AX362" i="4"/>
  <c r="AP362" i="4"/>
  <c r="AU362" i="4"/>
  <c r="AK362" i="4"/>
  <c r="AT362" i="4"/>
  <c r="AH362" i="4"/>
  <c r="AI362" i="4"/>
  <c r="BA362" i="4"/>
  <c r="BE362" i="4"/>
  <c r="BF362" i="4"/>
  <c r="AN362" i="4"/>
  <c r="AQ362" i="4"/>
  <c r="BB362" i="4"/>
  <c r="AY362" i="4"/>
  <c r="AZ362" i="4"/>
  <c r="AJ362" i="4"/>
  <c r="AM362" i="4"/>
  <c r="AR362" i="4"/>
  <c r="BG362" i="4"/>
  <c r="BA238" i="4"/>
  <c r="AK238" i="4"/>
  <c r="BE238" i="4"/>
  <c r="AF238" i="4"/>
  <c r="AX238" i="4"/>
  <c r="V238" i="4"/>
  <c r="AD238" i="4"/>
  <c r="Y238" i="4"/>
  <c r="AA238" i="4"/>
  <c r="AT238" i="4"/>
  <c r="AO238" i="4"/>
  <c r="AQ238" i="4"/>
  <c r="AH238" i="4"/>
  <c r="AJ238" i="4"/>
  <c r="AB238" i="4"/>
  <c r="BD238" i="4"/>
  <c r="AS238" i="4"/>
  <c r="AC238" i="4"/>
  <c r="AP238" i="4"/>
  <c r="AE238" i="4"/>
  <c r="BB238" i="4"/>
  <c r="AL238" i="4"/>
  <c r="BH238" i="4"/>
  <c r="W238" i="4"/>
  <c r="AZ238" i="4"/>
  <c r="BK238" i="4"/>
  <c r="AR238" i="4"/>
  <c r="Z238" i="4"/>
  <c r="X238" i="4"/>
  <c r="AW238" i="4"/>
  <c r="BJ238" i="4"/>
  <c r="AN238" i="4"/>
  <c r="AU238" i="4"/>
  <c r="AM238" i="4"/>
  <c r="AV238" i="4"/>
  <c r="BF238" i="4"/>
  <c r="BC238" i="4"/>
  <c r="AG238" i="4"/>
  <c r="BI238" i="4"/>
  <c r="U238" i="4"/>
  <c r="AI238" i="4"/>
  <c r="BG238" i="4"/>
  <c r="AY238" i="4"/>
  <c r="BI348" i="4"/>
  <c r="AU348" i="4"/>
  <c r="BK348" i="4"/>
  <c r="AM348" i="4"/>
  <c r="AG348" i="4"/>
  <c r="BJ348" i="4"/>
  <c r="AQ348" i="4"/>
  <c r="AS348" i="4"/>
  <c r="BC348" i="4"/>
  <c r="AK348" i="4"/>
  <c r="BA348" i="4"/>
  <c r="BE348" i="4"/>
  <c r="AI348" i="4"/>
  <c r="AZ348" i="4"/>
  <c r="BB348" i="4"/>
  <c r="AT348" i="4"/>
  <c r="BG348" i="4"/>
  <c r="AJ348" i="4"/>
  <c r="AO348" i="4"/>
  <c r="AX348" i="4"/>
  <c r="BD348" i="4"/>
  <c r="AH348" i="4"/>
  <c r="AV348" i="4"/>
  <c r="AP348" i="4"/>
  <c r="AR348" i="4"/>
  <c r="AY348" i="4"/>
  <c r="AN348" i="4"/>
  <c r="BF348" i="4"/>
  <c r="BH348" i="4"/>
  <c r="AW348" i="4"/>
  <c r="AL348" i="4"/>
  <c r="AY237" i="4"/>
  <c r="AZ237" i="4"/>
  <c r="AI237" i="4"/>
  <c r="X237" i="4"/>
  <c r="AW237" i="4"/>
  <c r="AK237" i="4"/>
  <c r="AL237" i="4"/>
  <c r="AE237" i="4"/>
  <c r="Z237" i="4"/>
  <c r="BG237" i="4"/>
  <c r="BA237" i="4"/>
  <c r="AA237" i="4"/>
  <c r="V237" i="4"/>
  <c r="BJ237" i="4"/>
  <c r="BD237" i="4"/>
  <c r="AH237" i="4"/>
  <c r="AG237" i="4"/>
  <c r="AN237" i="4"/>
  <c r="AP237" i="4"/>
  <c r="BI237" i="4"/>
  <c r="AX237" i="4"/>
  <c r="AD237" i="4"/>
  <c r="BB237" i="4"/>
  <c r="AU237" i="4"/>
  <c r="BF237" i="4"/>
  <c r="BH237" i="4"/>
  <c r="AJ237" i="4"/>
  <c r="W237" i="4"/>
  <c r="AF237" i="4"/>
  <c r="AM237" i="4"/>
  <c r="BK237" i="4"/>
  <c r="AT237" i="4"/>
  <c r="AC237" i="4"/>
  <c r="BC237" i="4"/>
  <c r="U237" i="4"/>
  <c r="Y237" i="4"/>
  <c r="BE237" i="4"/>
  <c r="AB237" i="4"/>
  <c r="AV237" i="4"/>
  <c r="AQ237" i="4"/>
  <c r="AO237" i="4"/>
  <c r="AS237" i="4"/>
  <c r="AR237" i="4"/>
  <c r="AU347" i="4"/>
  <c r="AV347" i="4"/>
  <c r="AT347" i="4"/>
  <c r="BK347" i="4"/>
  <c r="BA347" i="4"/>
  <c r="AW347" i="4"/>
  <c r="AL347" i="4"/>
  <c r="AN347" i="4"/>
  <c r="BJ347" i="4"/>
  <c r="AO347" i="4"/>
  <c r="AG347" i="4"/>
  <c r="AS347" i="4"/>
  <c r="AK347" i="4"/>
  <c r="BG347" i="4"/>
  <c r="BC347" i="4"/>
  <c r="BD347" i="4"/>
  <c r="AM347" i="4"/>
  <c r="BE347" i="4"/>
  <c r="BI347" i="4"/>
  <c r="BH347" i="4"/>
  <c r="AR347" i="4"/>
  <c r="AX347" i="4"/>
  <c r="BF347" i="4"/>
  <c r="AQ347" i="4"/>
  <c r="AP347" i="4"/>
  <c r="AI347" i="4"/>
  <c r="AH347" i="4"/>
  <c r="AZ347" i="4"/>
  <c r="AJ347" i="4"/>
  <c r="BB347" i="4"/>
  <c r="AY347" i="4"/>
  <c r="BA224" i="4"/>
  <c r="BF224" i="4"/>
  <c r="AN224" i="4"/>
  <c r="AR224" i="4"/>
  <c r="AT224" i="4"/>
  <c r="AZ224" i="4"/>
  <c r="BJ224" i="4"/>
  <c r="AX224" i="4"/>
  <c r="BC224" i="4"/>
  <c r="AG224" i="4"/>
  <c r="AI224" i="4"/>
  <c r="AP224" i="4"/>
  <c r="BE224" i="4"/>
  <c r="X224" i="4"/>
  <c r="AO224" i="4"/>
  <c r="BD224" i="4"/>
  <c r="AK224" i="4"/>
  <c r="AW224" i="4"/>
  <c r="AC224" i="4"/>
  <c r="V224" i="4"/>
  <c r="AH224" i="4"/>
  <c r="AE224" i="4"/>
  <c r="BK224" i="4"/>
  <c r="AV224" i="4"/>
  <c r="Y224" i="4"/>
  <c r="AB224" i="4"/>
  <c r="AJ224" i="4"/>
  <c r="AU224" i="4"/>
  <c r="AF224" i="4"/>
  <c r="Z224" i="4"/>
  <c r="BH224" i="4"/>
  <c r="AD224" i="4"/>
  <c r="AA224" i="4"/>
  <c r="AQ224" i="4"/>
  <c r="AM224" i="4"/>
  <c r="AS224" i="4"/>
  <c r="BG224" i="4"/>
  <c r="BB224" i="4"/>
  <c r="AL224" i="4"/>
  <c r="W224" i="4"/>
  <c r="AY224" i="4"/>
  <c r="BI224" i="4"/>
  <c r="U224" i="4"/>
  <c r="BH334" i="4"/>
  <c r="BF334" i="4"/>
  <c r="AY334" i="4"/>
  <c r="AI334" i="4"/>
  <c r="AS334" i="4"/>
  <c r="AP334" i="4"/>
  <c r="BE334" i="4"/>
  <c r="AQ334" i="4"/>
  <c r="AV334" i="4"/>
  <c r="AK334" i="4"/>
  <c r="AW334" i="4"/>
  <c r="AN334" i="4"/>
  <c r="BG334" i="4"/>
  <c r="BA334" i="4"/>
  <c r="AL334" i="4"/>
  <c r="AG334" i="4"/>
  <c r="AX334" i="4"/>
  <c r="AR334" i="4"/>
  <c r="BD334" i="4"/>
  <c r="BC334" i="4"/>
  <c r="AM334" i="4"/>
  <c r="BI334" i="4"/>
  <c r="BK334" i="4"/>
  <c r="BJ334" i="4"/>
  <c r="AH334" i="4"/>
  <c r="AO334" i="4"/>
  <c r="BB334" i="4"/>
  <c r="AT334" i="4"/>
  <c r="AZ334" i="4"/>
  <c r="AU334" i="4"/>
  <c r="AJ334" i="4"/>
  <c r="X276" i="4"/>
  <c r="AE276" i="4"/>
  <c r="AQ276" i="4"/>
  <c r="BF276" i="4"/>
  <c r="AN276" i="4"/>
  <c r="AG276" i="4"/>
  <c r="AR276" i="4"/>
  <c r="AH276" i="4"/>
  <c r="BK276" i="4"/>
  <c r="AV276" i="4"/>
  <c r="U276" i="4"/>
  <c r="V276" i="4"/>
  <c r="BJ276" i="4"/>
  <c r="BG276" i="4"/>
  <c r="AJ276" i="4"/>
  <c r="AY276" i="4"/>
  <c r="W276" i="4"/>
  <c r="AP276" i="4"/>
  <c r="AL276" i="4"/>
  <c r="AC276" i="4"/>
  <c r="Z276" i="4"/>
  <c r="AX276" i="4"/>
  <c r="BA276" i="4"/>
  <c r="AT276" i="4"/>
  <c r="BC276" i="4"/>
  <c r="AU276" i="4"/>
  <c r="AA276" i="4"/>
  <c r="Y276" i="4"/>
  <c r="AI276" i="4"/>
  <c r="AD276" i="4"/>
  <c r="AF276" i="4"/>
  <c r="AK276" i="4"/>
  <c r="AZ276" i="4"/>
  <c r="AM276" i="4"/>
  <c r="BH276" i="4"/>
  <c r="AS276" i="4"/>
  <c r="AO276" i="4"/>
  <c r="AB276" i="4"/>
  <c r="BD276" i="4"/>
  <c r="BI276" i="4"/>
  <c r="BE276" i="4"/>
  <c r="BB276" i="4"/>
  <c r="AW276" i="4"/>
  <c r="BK386" i="4"/>
  <c r="AU386" i="4"/>
  <c r="AZ386" i="4"/>
  <c r="BH386" i="4"/>
  <c r="AQ386" i="4"/>
  <c r="BE386" i="4"/>
  <c r="BC386" i="4"/>
  <c r="BB386" i="4"/>
  <c r="AJ386" i="4"/>
  <c r="AX386" i="4"/>
  <c r="AN386" i="4"/>
  <c r="BI386" i="4"/>
  <c r="AI386" i="4"/>
  <c r="BA386" i="4"/>
  <c r="AG386" i="4"/>
  <c r="AH386" i="4"/>
  <c r="AO386" i="4"/>
  <c r="AP386" i="4"/>
  <c r="AV386" i="4"/>
  <c r="AY386" i="4"/>
  <c r="AT386" i="4"/>
  <c r="AL386" i="4"/>
  <c r="AR386" i="4"/>
  <c r="AS386" i="4"/>
  <c r="AW386" i="4"/>
  <c r="BF386" i="4"/>
  <c r="BJ386" i="4"/>
  <c r="AK386" i="4"/>
  <c r="BG386" i="4"/>
  <c r="AM386" i="4"/>
  <c r="BD386" i="4"/>
  <c r="BK265" i="4"/>
  <c r="Y265" i="4"/>
  <c r="AJ265" i="4"/>
  <c r="X265" i="4"/>
  <c r="BH265" i="4"/>
  <c r="AI265" i="4"/>
  <c r="AB265" i="4"/>
  <c r="U265" i="4"/>
  <c r="AL265" i="4"/>
  <c r="AN265" i="4"/>
  <c r="AT265" i="4"/>
  <c r="AD265" i="4"/>
  <c r="AC265" i="4"/>
  <c r="BI265" i="4"/>
  <c r="AP265" i="4"/>
  <c r="Z265" i="4"/>
  <c r="AK265" i="4"/>
  <c r="AV265" i="4"/>
  <c r="AH265" i="4"/>
  <c r="AW265" i="4"/>
  <c r="BG265" i="4"/>
  <c r="BA265" i="4"/>
  <c r="BJ265" i="4"/>
  <c r="W265" i="4"/>
  <c r="AQ265" i="4"/>
  <c r="BF265" i="4"/>
  <c r="BC265" i="4"/>
  <c r="AY265" i="4"/>
  <c r="AM265" i="4"/>
  <c r="AR265" i="4"/>
  <c r="AE265" i="4"/>
  <c r="AX265" i="4"/>
  <c r="V265" i="4"/>
  <c r="BE265" i="4"/>
  <c r="BD265" i="4"/>
  <c r="AZ265" i="4"/>
  <c r="AS265" i="4"/>
  <c r="AA265" i="4"/>
  <c r="AF265" i="4"/>
  <c r="BB265" i="4"/>
  <c r="AU265" i="4"/>
  <c r="AO265" i="4"/>
  <c r="AG265" i="4"/>
  <c r="AP375" i="4"/>
  <c r="AH375" i="4"/>
  <c r="BI375" i="4"/>
  <c r="BF375" i="4"/>
  <c r="AQ375" i="4"/>
  <c r="BK375" i="4"/>
  <c r="AZ375" i="4"/>
  <c r="BH375" i="4"/>
  <c r="AI375" i="4"/>
  <c r="AK375" i="4"/>
  <c r="BB375" i="4"/>
  <c r="BE375" i="4"/>
  <c r="BJ375" i="4"/>
  <c r="AY375" i="4"/>
  <c r="AN375" i="4"/>
  <c r="BA375" i="4"/>
  <c r="AV375" i="4"/>
  <c r="AR375" i="4"/>
  <c r="AJ375" i="4"/>
  <c r="AO375" i="4"/>
  <c r="AS375" i="4"/>
  <c r="AG375" i="4"/>
  <c r="BC375" i="4"/>
  <c r="AL375" i="4"/>
  <c r="AW375" i="4"/>
  <c r="AT375" i="4"/>
  <c r="BG375" i="4"/>
  <c r="AM375" i="4"/>
  <c r="AU375" i="4"/>
  <c r="BD375" i="4"/>
  <c r="AX375" i="4"/>
  <c r="AD228" i="4"/>
  <c r="AK228" i="4"/>
  <c r="AO228" i="4"/>
  <c r="AR228" i="4"/>
  <c r="W228" i="4"/>
  <c r="Y228" i="4"/>
  <c r="AB228" i="4"/>
  <c r="BB228" i="4"/>
  <c r="AY228" i="4"/>
  <c r="AT228" i="4"/>
  <c r="AG228" i="4"/>
  <c r="AP228" i="4"/>
  <c r="BG228" i="4"/>
  <c r="AW228" i="4"/>
  <c r="BE228" i="4"/>
  <c r="BI228" i="4"/>
  <c r="Z228" i="4"/>
  <c r="BA228" i="4"/>
  <c r="AH228" i="4"/>
  <c r="BJ228" i="4"/>
  <c r="AN228" i="4"/>
  <c r="AM228" i="4"/>
  <c r="AX228" i="4"/>
  <c r="AQ228" i="4"/>
  <c r="BD228" i="4"/>
  <c r="AZ228" i="4"/>
  <c r="BK228" i="4"/>
  <c r="AE228" i="4"/>
  <c r="AA228" i="4"/>
  <c r="V228" i="4"/>
  <c r="BC228" i="4"/>
  <c r="AL228" i="4"/>
  <c r="AV228" i="4"/>
  <c r="AJ228" i="4"/>
  <c r="U228" i="4"/>
  <c r="BH228" i="4"/>
  <c r="AI228" i="4"/>
  <c r="AC228" i="4"/>
  <c r="BF228" i="4"/>
  <c r="AU228" i="4"/>
  <c r="AF228" i="4"/>
  <c r="X228" i="4"/>
  <c r="AS228" i="4"/>
  <c r="AU338" i="4"/>
  <c r="AM338" i="4"/>
  <c r="AZ338" i="4"/>
  <c r="AV338" i="4"/>
  <c r="BC338" i="4"/>
  <c r="AR338" i="4"/>
  <c r="AW338" i="4"/>
  <c r="AI338" i="4"/>
  <c r="AX338" i="4"/>
  <c r="BB338" i="4"/>
  <c r="BE338" i="4"/>
  <c r="BF338" i="4"/>
  <c r="AN338" i="4"/>
  <c r="AG338" i="4"/>
  <c r="AS338" i="4"/>
  <c r="AT338" i="4"/>
  <c r="AL338" i="4"/>
  <c r="AH338" i="4"/>
  <c r="AP338" i="4"/>
  <c r="BJ338" i="4"/>
  <c r="AY338" i="4"/>
  <c r="AQ338" i="4"/>
  <c r="BH338" i="4"/>
  <c r="BG338" i="4"/>
  <c r="AK338" i="4"/>
  <c r="BI338" i="4"/>
  <c r="AO338" i="4"/>
  <c r="AJ338" i="4"/>
  <c r="BD338" i="4"/>
  <c r="BA338" i="4"/>
  <c r="BK338" i="4"/>
  <c r="Z233" i="4"/>
  <c r="AH233" i="4"/>
  <c r="BG233" i="4"/>
  <c r="BC233" i="4"/>
  <c r="AJ233" i="4"/>
  <c r="AI233" i="4"/>
  <c r="AO233" i="4"/>
  <c r="AY233" i="4"/>
  <c r="AP233" i="4"/>
  <c r="BK233" i="4"/>
  <c r="AF233" i="4"/>
  <c r="AX233" i="4"/>
  <c r="AV233" i="4"/>
  <c r="BB233" i="4"/>
  <c r="AW233" i="4"/>
  <c r="BA233" i="4"/>
  <c r="BF233" i="4"/>
  <c r="BH233" i="4"/>
  <c r="AU233" i="4"/>
  <c r="AD233" i="4"/>
  <c r="AT233" i="4"/>
  <c r="BE233" i="4"/>
  <c r="AK233" i="4"/>
  <c r="W233" i="4"/>
  <c r="Y233" i="4"/>
  <c r="AM233" i="4"/>
  <c r="V233" i="4"/>
  <c r="X233" i="4"/>
  <c r="AB233" i="4"/>
  <c r="AC233" i="4"/>
  <c r="AR233" i="4"/>
  <c r="U233" i="4"/>
  <c r="AE233" i="4"/>
  <c r="AS233" i="4"/>
  <c r="AZ233" i="4"/>
  <c r="AQ233" i="4"/>
  <c r="AL233" i="4"/>
  <c r="BI233" i="4"/>
  <c r="BD233" i="4"/>
  <c r="AN233" i="4"/>
  <c r="AA233" i="4"/>
  <c r="BJ233" i="4"/>
  <c r="AG233" i="4"/>
  <c r="BK343" i="4"/>
  <c r="BA343" i="4"/>
  <c r="AX343" i="4"/>
  <c r="AJ343" i="4"/>
  <c r="BF343" i="4"/>
  <c r="BB343" i="4"/>
  <c r="BC343" i="4"/>
  <c r="AR343" i="4"/>
  <c r="AT343" i="4"/>
  <c r="AG343" i="4"/>
  <c r="AU343" i="4"/>
  <c r="AO343" i="4"/>
  <c r="AV343" i="4"/>
  <c r="AQ343" i="4"/>
  <c r="BI343" i="4"/>
  <c r="AP343" i="4"/>
  <c r="AZ343" i="4"/>
  <c r="AL343" i="4"/>
  <c r="AW343" i="4"/>
  <c r="AK343" i="4"/>
  <c r="AY343" i="4"/>
  <c r="AI343" i="4"/>
  <c r="AH343" i="4"/>
  <c r="AM343" i="4"/>
  <c r="BD343" i="4"/>
  <c r="AS343" i="4"/>
  <c r="BE343" i="4"/>
  <c r="BG343" i="4"/>
  <c r="BH343" i="4"/>
  <c r="AN343" i="4"/>
  <c r="BJ343" i="4"/>
  <c r="AS231" i="4"/>
  <c r="AJ231" i="4"/>
  <c r="AM231" i="4"/>
  <c r="BH231" i="4"/>
  <c r="AN231" i="4"/>
  <c r="AZ231" i="4"/>
  <c r="BI231" i="4"/>
  <c r="AC231" i="4"/>
  <c r="AG231" i="4"/>
  <c r="BB231" i="4"/>
  <c r="AQ231" i="4"/>
  <c r="BD231" i="4"/>
  <c r="AW231" i="4"/>
  <c r="Z231" i="4"/>
  <c r="X231" i="4"/>
  <c r="AK231" i="4"/>
  <c r="AP231" i="4"/>
  <c r="AV231" i="4"/>
  <c r="AF231" i="4"/>
  <c r="W231" i="4"/>
  <c r="Y231" i="4"/>
  <c r="AU231" i="4"/>
  <c r="AH231" i="4"/>
  <c r="BA231" i="4"/>
  <c r="AR231" i="4"/>
  <c r="AY231" i="4"/>
  <c r="AE231" i="4"/>
  <c r="AA231" i="4"/>
  <c r="AI231" i="4"/>
  <c r="BE231" i="4"/>
  <c r="AO231" i="4"/>
  <c r="AD231" i="4"/>
  <c r="AT231" i="4"/>
  <c r="BJ231" i="4"/>
  <c r="AL231" i="4"/>
  <c r="U231" i="4"/>
  <c r="BG231" i="4"/>
  <c r="V231" i="4"/>
  <c r="BF231" i="4"/>
  <c r="AX231" i="4"/>
  <c r="AB231" i="4"/>
  <c r="BC231" i="4"/>
  <c r="BK231" i="4"/>
  <c r="AH341" i="4"/>
  <c r="AM341" i="4"/>
  <c r="BK341" i="4"/>
  <c r="BD341" i="4"/>
  <c r="AY341" i="4"/>
  <c r="AQ341" i="4"/>
  <c r="BH341" i="4"/>
  <c r="AS341" i="4"/>
  <c r="AV341" i="4"/>
  <c r="AG341" i="4"/>
  <c r="BJ341" i="4"/>
  <c r="AJ341" i="4"/>
  <c r="BF341" i="4"/>
  <c r="AI341" i="4"/>
  <c r="BB341" i="4"/>
  <c r="BC341" i="4"/>
  <c r="AN341" i="4"/>
  <c r="BA341" i="4"/>
  <c r="AL341" i="4"/>
  <c r="AX341" i="4"/>
  <c r="BE341" i="4"/>
  <c r="AZ341" i="4"/>
  <c r="BG341" i="4"/>
  <c r="AP341" i="4"/>
  <c r="AO341" i="4"/>
  <c r="AU341" i="4"/>
  <c r="AR341" i="4"/>
  <c r="BI341" i="4"/>
  <c r="AT341" i="4"/>
  <c r="AK341" i="4"/>
  <c r="AW341" i="4"/>
  <c r="AB222" i="4"/>
  <c r="W222" i="4"/>
  <c r="AQ222" i="4"/>
  <c r="BD222" i="4"/>
  <c r="BA222" i="4"/>
  <c r="AS222" i="4"/>
  <c r="BH222" i="4"/>
  <c r="Y222" i="4"/>
  <c r="BB222" i="4"/>
  <c r="AX222" i="4"/>
  <c r="AP222" i="4"/>
  <c r="AU222" i="4"/>
  <c r="V222" i="4"/>
  <c r="AM222" i="4"/>
  <c r="AG222" i="4"/>
  <c r="AY222" i="4"/>
  <c r="AN222" i="4"/>
  <c r="BE222" i="4"/>
  <c r="AK222" i="4"/>
  <c r="BK222" i="4"/>
  <c r="AR222" i="4"/>
  <c r="X222" i="4"/>
  <c r="AO222" i="4"/>
  <c r="AF222" i="4"/>
  <c r="BG222" i="4"/>
  <c r="AA222" i="4"/>
  <c r="BJ222" i="4"/>
  <c r="AW222" i="4"/>
  <c r="AT222" i="4"/>
  <c r="BF222" i="4"/>
  <c r="AZ222" i="4"/>
  <c r="AV222" i="4"/>
  <c r="AE222" i="4"/>
  <c r="AD222" i="4"/>
  <c r="AC222" i="4"/>
  <c r="AH222" i="4"/>
  <c r="AJ222" i="4"/>
  <c r="Z222" i="4"/>
  <c r="BI222" i="4"/>
  <c r="BC222" i="4"/>
  <c r="AL222" i="4"/>
  <c r="AI222" i="4"/>
  <c r="AS332" i="4"/>
  <c r="AP332" i="4"/>
  <c r="BI332" i="4"/>
  <c r="AN332" i="4"/>
  <c r="BJ332" i="4"/>
  <c r="AL332" i="4"/>
  <c r="AI332" i="4"/>
  <c r="AY332" i="4"/>
  <c r="AW332" i="4"/>
  <c r="BD332" i="4"/>
  <c r="AX332" i="4"/>
  <c r="AO332" i="4"/>
  <c r="AH332" i="4"/>
  <c r="AQ332" i="4"/>
  <c r="AR332" i="4"/>
  <c r="BC332" i="4"/>
  <c r="AT332" i="4"/>
  <c r="AV332" i="4"/>
  <c r="AM332" i="4"/>
  <c r="BB332" i="4"/>
  <c r="AK332" i="4"/>
  <c r="AZ332" i="4"/>
  <c r="AJ332" i="4"/>
  <c r="BF332" i="4"/>
  <c r="BH332" i="4"/>
  <c r="AG332" i="4"/>
  <c r="BK332" i="4"/>
  <c r="AU332" i="4"/>
  <c r="BG332" i="4"/>
  <c r="BE332" i="4"/>
  <c r="BA332" i="4"/>
  <c r="AE272" i="4"/>
  <c r="AC272" i="4"/>
  <c r="BG272" i="4"/>
  <c r="BC272" i="4"/>
  <c r="AX272" i="4"/>
  <c r="BH272" i="4"/>
  <c r="AN272" i="4"/>
  <c r="AT272" i="4"/>
  <c r="AI272" i="4"/>
  <c r="BI272" i="4"/>
  <c r="AZ272" i="4"/>
  <c r="AB272" i="4"/>
  <c r="AP272" i="4"/>
  <c r="AF272" i="4"/>
  <c r="W272" i="4"/>
  <c r="BB272" i="4"/>
  <c r="X272" i="4"/>
  <c r="AH272" i="4"/>
  <c r="AM272" i="4"/>
  <c r="Z272" i="4"/>
  <c r="AD272" i="4"/>
  <c r="AV272" i="4"/>
  <c r="AY272" i="4"/>
  <c r="BK272" i="4"/>
  <c r="BE272" i="4"/>
  <c r="BA272" i="4"/>
  <c r="AL272" i="4"/>
  <c r="AG272" i="4"/>
  <c r="AK272" i="4"/>
  <c r="AW272" i="4"/>
  <c r="AU272" i="4"/>
  <c r="V272" i="4"/>
  <c r="BJ272" i="4"/>
  <c r="AA272" i="4"/>
  <c r="BD272" i="4"/>
  <c r="AJ272" i="4"/>
  <c r="BF272" i="4"/>
  <c r="AQ272" i="4"/>
  <c r="U272" i="4"/>
  <c r="AO272" i="4"/>
  <c r="Y272" i="4"/>
  <c r="AS272" i="4"/>
  <c r="AR272" i="4"/>
  <c r="BI382" i="4"/>
  <c r="BC382" i="4"/>
  <c r="AW382" i="4"/>
  <c r="BK382" i="4"/>
  <c r="BD382" i="4"/>
  <c r="AY382" i="4"/>
  <c r="BJ382" i="4"/>
  <c r="AM382" i="4"/>
  <c r="AX382" i="4"/>
  <c r="AV382" i="4"/>
  <c r="AP382" i="4"/>
  <c r="AL382" i="4"/>
  <c r="BH382" i="4"/>
  <c r="BG382" i="4"/>
  <c r="BF382" i="4"/>
  <c r="BA382" i="4"/>
  <c r="AH382" i="4"/>
  <c r="BB382" i="4"/>
  <c r="BE382" i="4"/>
  <c r="AK382" i="4"/>
  <c r="AI382" i="4"/>
  <c r="AG382" i="4"/>
  <c r="AZ382" i="4"/>
  <c r="AT382" i="4"/>
  <c r="AR382" i="4"/>
  <c r="AN382" i="4"/>
  <c r="AQ382" i="4"/>
  <c r="AO382" i="4"/>
  <c r="AU382" i="4"/>
  <c r="AJ382" i="4"/>
  <c r="AS382" i="4"/>
  <c r="AV264" i="4"/>
  <c r="Y264" i="4"/>
  <c r="AA264" i="4"/>
  <c r="AY264" i="4"/>
  <c r="AI264" i="4"/>
  <c r="AC264" i="4"/>
  <c r="AZ264" i="4"/>
  <c r="AW264" i="4"/>
  <c r="AN264" i="4"/>
  <c r="AU264" i="4"/>
  <c r="BK264" i="4"/>
  <c r="AK264" i="4"/>
  <c r="AJ264" i="4"/>
  <c r="AG264" i="4"/>
  <c r="AB264" i="4"/>
  <c r="BG264" i="4"/>
  <c r="Z264" i="4"/>
  <c r="X264" i="4"/>
  <c r="BE264" i="4"/>
  <c r="W264" i="4"/>
  <c r="U264" i="4"/>
  <c r="BD264" i="4"/>
  <c r="AR264" i="4"/>
  <c r="BB264" i="4"/>
  <c r="AD264" i="4"/>
  <c r="BF264" i="4"/>
  <c r="V264" i="4"/>
  <c r="AL264" i="4"/>
  <c r="AP264" i="4"/>
  <c r="AS264" i="4"/>
  <c r="BJ264" i="4"/>
  <c r="AT264" i="4"/>
  <c r="AX264" i="4"/>
  <c r="BH264" i="4"/>
  <c r="AO264" i="4"/>
  <c r="AH264" i="4"/>
  <c r="BA264" i="4"/>
  <c r="BI264" i="4"/>
  <c r="BC264" i="4"/>
  <c r="AQ264" i="4"/>
  <c r="AM264" i="4"/>
  <c r="AE264" i="4"/>
  <c r="AF264" i="4"/>
  <c r="AS374" i="4"/>
  <c r="BK374" i="4"/>
  <c r="BF374" i="4"/>
  <c r="AU374" i="4"/>
  <c r="AO374" i="4"/>
  <c r="AQ374" i="4"/>
  <c r="AV374" i="4"/>
  <c r="BC374" i="4"/>
  <c r="AP374" i="4"/>
  <c r="AN374" i="4"/>
  <c r="AH374" i="4"/>
  <c r="BA374" i="4"/>
  <c r="AG374" i="4"/>
  <c r="AK374" i="4"/>
  <c r="BD374" i="4"/>
  <c r="AL374" i="4"/>
  <c r="BI374" i="4"/>
  <c r="AY374" i="4"/>
  <c r="BG374" i="4"/>
  <c r="AJ374" i="4"/>
  <c r="AX374" i="4"/>
  <c r="AR374" i="4"/>
  <c r="BE374" i="4"/>
  <c r="AW374" i="4"/>
  <c r="AT374" i="4"/>
  <c r="AI374" i="4"/>
  <c r="BB374" i="4"/>
  <c r="BJ374" i="4"/>
  <c r="BH374" i="4"/>
  <c r="AZ374" i="4"/>
  <c r="AM374" i="4"/>
  <c r="BK269" i="4"/>
  <c r="AM269" i="4"/>
  <c r="AN269" i="4"/>
  <c r="BE269" i="4"/>
  <c r="AF269" i="4"/>
  <c r="AU269" i="4"/>
  <c r="AP269" i="4"/>
  <c r="AJ269" i="4"/>
  <c r="Y269" i="4"/>
  <c r="BI269" i="4"/>
  <c r="AK269" i="4"/>
  <c r="AS269" i="4"/>
  <c r="AA269" i="4"/>
  <c r="AV269" i="4"/>
  <c r="AX269" i="4"/>
  <c r="AG269" i="4"/>
  <c r="AQ269" i="4"/>
  <c r="V269" i="4"/>
  <c r="BA269" i="4"/>
  <c r="AZ269" i="4"/>
  <c r="BF269" i="4"/>
  <c r="U269" i="4"/>
  <c r="AE269" i="4"/>
  <c r="AC269" i="4"/>
  <c r="BC269" i="4"/>
  <c r="AD269" i="4"/>
  <c r="AO269" i="4"/>
  <c r="AY269" i="4"/>
  <c r="W269" i="4"/>
  <c r="AW269" i="4"/>
  <c r="AT269" i="4"/>
  <c r="BB269" i="4"/>
  <c r="AH269" i="4"/>
  <c r="BD269" i="4"/>
  <c r="AI269" i="4"/>
  <c r="AR269" i="4"/>
  <c r="BJ269" i="4"/>
  <c r="BH269" i="4"/>
  <c r="X269" i="4"/>
  <c r="AL269" i="4"/>
  <c r="BG269" i="4"/>
  <c r="AB269" i="4"/>
  <c r="Z269" i="4"/>
  <c r="AJ379" i="4"/>
  <c r="AH379" i="4"/>
  <c r="AO379" i="4"/>
  <c r="BJ379" i="4"/>
  <c r="AT379" i="4"/>
  <c r="AM379" i="4"/>
  <c r="BD379" i="4"/>
  <c r="AR379" i="4"/>
  <c r="BA379" i="4"/>
  <c r="AL379" i="4"/>
  <c r="AI379" i="4"/>
  <c r="AP379" i="4"/>
  <c r="AW379" i="4"/>
  <c r="AS379" i="4"/>
  <c r="BE379" i="4"/>
  <c r="BK379" i="4"/>
  <c r="AN379" i="4"/>
  <c r="BI379" i="4"/>
  <c r="BC379" i="4"/>
  <c r="AQ379" i="4"/>
  <c r="AX379" i="4"/>
  <c r="AK379" i="4"/>
  <c r="AU379" i="4"/>
  <c r="AZ379" i="4"/>
  <c r="BG379" i="4"/>
  <c r="AY379" i="4"/>
  <c r="BF379" i="4"/>
  <c r="BB379" i="4"/>
  <c r="BH379" i="4"/>
  <c r="AG379" i="4"/>
  <c r="AV379" i="4"/>
  <c r="BC262" i="4"/>
  <c r="BB262" i="4"/>
  <c r="AQ262" i="4"/>
  <c r="AX262" i="4"/>
  <c r="AF262" i="4"/>
  <c r="AN262" i="4"/>
  <c r="AA262" i="4"/>
  <c r="AL262" i="4"/>
  <c r="AJ262" i="4"/>
  <c r="AK262" i="4"/>
  <c r="AI262" i="4"/>
  <c r="AZ262" i="4"/>
  <c r="BH262" i="4"/>
  <c r="BI262" i="4"/>
  <c r="AM262" i="4"/>
  <c r="AS262" i="4"/>
  <c r="AH262" i="4"/>
  <c r="AR262" i="4"/>
  <c r="AU262" i="4"/>
  <c r="AE262" i="4"/>
  <c r="Z262" i="4"/>
  <c r="AT262" i="4"/>
  <c r="BF262" i="4"/>
  <c r="BA262" i="4"/>
  <c r="AB262" i="4"/>
  <c r="BJ262" i="4"/>
  <c r="U262" i="4"/>
  <c r="AC262" i="4"/>
  <c r="AY262" i="4"/>
  <c r="AV262" i="4"/>
  <c r="Y262" i="4"/>
  <c r="AP262" i="4"/>
  <c r="BE262" i="4"/>
  <c r="AW262" i="4"/>
  <c r="BD262" i="4"/>
  <c r="BK262" i="4"/>
  <c r="AG262" i="4"/>
  <c r="BG262" i="4"/>
  <c r="X262" i="4"/>
  <c r="AD262" i="4"/>
  <c r="AO262" i="4"/>
  <c r="V262" i="4"/>
  <c r="W262" i="4"/>
  <c r="AT372" i="4"/>
  <c r="AN372" i="4"/>
  <c r="BD372" i="4"/>
  <c r="AQ372" i="4"/>
  <c r="AX372" i="4"/>
  <c r="BB372" i="4"/>
  <c r="AZ372" i="4"/>
  <c r="AY372" i="4"/>
  <c r="AJ372" i="4"/>
  <c r="BJ372" i="4"/>
  <c r="BG372" i="4"/>
  <c r="AR372" i="4"/>
  <c r="AP372" i="4"/>
  <c r="AG372" i="4"/>
  <c r="AL372" i="4"/>
  <c r="BF372" i="4"/>
  <c r="BE372" i="4"/>
  <c r="AU372" i="4"/>
  <c r="BH372" i="4"/>
  <c r="BI372" i="4"/>
  <c r="AS372" i="4"/>
  <c r="BK372" i="4"/>
  <c r="AM372" i="4"/>
  <c r="AH372" i="4"/>
  <c r="AW372" i="4"/>
  <c r="BC372" i="4"/>
  <c r="AK372" i="4"/>
  <c r="BA372" i="4"/>
  <c r="AI372" i="4"/>
  <c r="AO372" i="4"/>
  <c r="AV372" i="4"/>
  <c r="W261" i="4"/>
  <c r="AA261" i="4"/>
  <c r="U261" i="4"/>
  <c r="BE261" i="4"/>
  <c r="AE261" i="4"/>
  <c r="AY261" i="4"/>
  <c r="AI261" i="4"/>
  <c r="AT261" i="4"/>
  <c r="AR261" i="4"/>
  <c r="BF261" i="4"/>
  <c r="BJ261" i="4"/>
  <c r="Y261" i="4"/>
  <c r="AD261" i="4"/>
  <c r="AG261" i="4"/>
  <c r="BH261" i="4"/>
  <c r="AJ261" i="4"/>
  <c r="AO261" i="4"/>
  <c r="AW261" i="4"/>
  <c r="Z261" i="4"/>
  <c r="AU261" i="4"/>
  <c r="AZ261" i="4"/>
  <c r="AQ261" i="4"/>
  <c r="BB261" i="4"/>
  <c r="AX261" i="4"/>
  <c r="AH261" i="4"/>
  <c r="AM261" i="4"/>
  <c r="AF261" i="4"/>
  <c r="AB261" i="4"/>
  <c r="BC261" i="4"/>
  <c r="AC261" i="4"/>
  <c r="V261" i="4"/>
  <c r="AL261" i="4"/>
  <c r="AN261" i="4"/>
  <c r="X261" i="4"/>
  <c r="AP261" i="4"/>
  <c r="AV261" i="4"/>
  <c r="AK261" i="4"/>
  <c r="BI261" i="4"/>
  <c r="BA261" i="4"/>
  <c r="BD261" i="4"/>
  <c r="BG261" i="4"/>
  <c r="BK261" i="4"/>
  <c r="AS261" i="4"/>
  <c r="AP371" i="4"/>
  <c r="BK371" i="4"/>
  <c r="BD371" i="4"/>
  <c r="BI371" i="4"/>
  <c r="AH371" i="4"/>
  <c r="BH371" i="4"/>
  <c r="AO371" i="4"/>
  <c r="AV371" i="4"/>
  <c r="BC371" i="4"/>
  <c r="AM371" i="4"/>
  <c r="AL371" i="4"/>
  <c r="BJ371" i="4"/>
  <c r="AZ371" i="4"/>
  <c r="AW371" i="4"/>
  <c r="BB371" i="4"/>
  <c r="AK371" i="4"/>
  <c r="AI371" i="4"/>
  <c r="AJ371" i="4"/>
  <c r="AG371" i="4"/>
  <c r="AQ371" i="4"/>
  <c r="AR371" i="4"/>
  <c r="AY371" i="4"/>
  <c r="BG371" i="4"/>
  <c r="AN371" i="4"/>
  <c r="AT371" i="4"/>
  <c r="AU371" i="4"/>
  <c r="AS371" i="4"/>
  <c r="BA371" i="4"/>
  <c r="BE371" i="4"/>
  <c r="AX371" i="4"/>
  <c r="BF371" i="4"/>
  <c r="BG253" i="4"/>
  <c r="AQ253" i="4"/>
  <c r="AG253" i="4"/>
  <c r="AW253" i="4"/>
  <c r="AA253" i="4"/>
  <c r="Y253" i="4"/>
  <c r="BH253" i="4"/>
  <c r="AE253" i="4"/>
  <c r="AM253" i="4"/>
  <c r="X253" i="4"/>
  <c r="U253" i="4"/>
  <c r="BC253" i="4"/>
  <c r="AI253" i="4"/>
  <c r="AC253" i="4"/>
  <c r="BD253" i="4"/>
  <c r="AX253" i="4"/>
  <c r="AY253" i="4"/>
  <c r="AO253" i="4"/>
  <c r="AV253" i="4"/>
  <c r="W253" i="4"/>
  <c r="AH253" i="4"/>
  <c r="AP253" i="4"/>
  <c r="AR253" i="4"/>
  <c r="AN253" i="4"/>
  <c r="AT253" i="4"/>
  <c r="BJ253" i="4"/>
  <c r="AK253" i="4"/>
  <c r="AZ253" i="4"/>
  <c r="AU253" i="4"/>
  <c r="Z253" i="4"/>
  <c r="AF253" i="4"/>
  <c r="V253" i="4"/>
  <c r="BK253" i="4"/>
  <c r="BE253" i="4"/>
  <c r="BF253" i="4"/>
  <c r="AB253" i="4"/>
  <c r="BA253" i="4"/>
  <c r="AD253" i="4"/>
  <c r="BI253" i="4"/>
  <c r="AJ253" i="4"/>
  <c r="AL253" i="4"/>
  <c r="AS253" i="4"/>
  <c r="BB253" i="4"/>
  <c r="AW363" i="4"/>
  <c r="AK363" i="4"/>
  <c r="AX363" i="4"/>
  <c r="AQ363" i="4"/>
  <c r="BE363" i="4"/>
  <c r="BF363" i="4"/>
  <c r="BA363" i="4"/>
  <c r="BD363" i="4"/>
  <c r="BK363" i="4"/>
  <c r="AY363" i="4"/>
  <c r="BB363" i="4"/>
  <c r="AV363" i="4"/>
  <c r="BH363" i="4"/>
  <c r="AZ363" i="4"/>
  <c r="AL363" i="4"/>
  <c r="AR363" i="4"/>
  <c r="AO363" i="4"/>
  <c r="AP363" i="4"/>
  <c r="AM363" i="4"/>
  <c r="BI363" i="4"/>
  <c r="BG363" i="4"/>
  <c r="AU363" i="4"/>
  <c r="AI363" i="4"/>
  <c r="AG363" i="4"/>
  <c r="AN363" i="4"/>
  <c r="AT363" i="4"/>
  <c r="AS363" i="4"/>
  <c r="BC363" i="4"/>
  <c r="AH363" i="4"/>
  <c r="AJ363" i="4"/>
  <c r="BJ363" i="4"/>
  <c r="AS242" i="4"/>
  <c r="AJ242" i="4"/>
  <c r="AI242" i="4"/>
  <c r="AW242" i="4"/>
  <c r="U242" i="4"/>
  <c r="AY242" i="4"/>
  <c r="BE242" i="4"/>
  <c r="AZ242" i="4"/>
  <c r="AF242" i="4"/>
  <c r="AV242" i="4"/>
  <c r="BK242" i="4"/>
  <c r="AL242" i="4"/>
  <c r="AE242" i="4"/>
  <c r="BF242" i="4"/>
  <c r="AG242" i="4"/>
  <c r="AM242" i="4"/>
  <c r="AO242" i="4"/>
  <c r="AU242" i="4"/>
  <c r="Y242" i="4"/>
  <c r="BI242" i="4"/>
  <c r="BH242" i="4"/>
  <c r="Z242" i="4"/>
  <c r="BB242" i="4"/>
  <c r="BD242" i="4"/>
  <c r="W242" i="4"/>
  <c r="BG242" i="4"/>
  <c r="BJ242" i="4"/>
  <c r="AX242" i="4"/>
  <c r="V242" i="4"/>
  <c r="BA242" i="4"/>
  <c r="AK242" i="4"/>
  <c r="AP242" i="4"/>
  <c r="AH242" i="4"/>
  <c r="AQ242" i="4"/>
  <c r="AD242" i="4"/>
  <c r="AT242" i="4"/>
  <c r="X242" i="4"/>
  <c r="AN242" i="4"/>
  <c r="AB242" i="4"/>
  <c r="BC242" i="4"/>
  <c r="AC242" i="4"/>
  <c r="AR242" i="4"/>
  <c r="AA242" i="4"/>
  <c r="AO352" i="4"/>
  <c r="BH352" i="4"/>
  <c r="AZ352" i="4"/>
  <c r="BG352" i="4"/>
  <c r="AN352" i="4"/>
  <c r="AV352" i="4"/>
  <c r="AH352" i="4"/>
  <c r="AM352" i="4"/>
  <c r="AG352" i="4"/>
  <c r="AS352" i="4"/>
  <c r="AW352" i="4"/>
  <c r="AI352" i="4"/>
  <c r="AY352" i="4"/>
  <c r="AJ352" i="4"/>
  <c r="BD352" i="4"/>
  <c r="AX352" i="4"/>
  <c r="AT352" i="4"/>
  <c r="BE352" i="4"/>
  <c r="AP352" i="4"/>
  <c r="AK352" i="4"/>
  <c r="BI352" i="4"/>
  <c r="AL352" i="4"/>
  <c r="BF352" i="4"/>
  <c r="AQ352" i="4"/>
  <c r="AU352" i="4"/>
  <c r="AR352" i="4"/>
  <c r="BJ352" i="4"/>
  <c r="BA352" i="4"/>
  <c r="BC352" i="4"/>
  <c r="BK352" i="4"/>
  <c r="BB352" i="4"/>
  <c r="BD258" i="4"/>
  <c r="AP258" i="4"/>
  <c r="BE258" i="4"/>
  <c r="Y258" i="4"/>
  <c r="AV258" i="4"/>
  <c r="AF258" i="4"/>
  <c r="AN258" i="4"/>
  <c r="AM258" i="4"/>
  <c r="BF258" i="4"/>
  <c r="AQ258" i="4"/>
  <c r="AT258" i="4"/>
  <c r="AH258" i="4"/>
  <c r="AD258" i="4"/>
  <c r="AB258" i="4"/>
  <c r="BC258" i="4"/>
  <c r="AG258" i="4"/>
  <c r="X258" i="4"/>
  <c r="AL258" i="4"/>
  <c r="BG258" i="4"/>
  <c r="AW258" i="4"/>
  <c r="BI258" i="4"/>
  <c r="AZ258" i="4"/>
  <c r="U258" i="4"/>
  <c r="AS258" i="4"/>
  <c r="BA258" i="4"/>
  <c r="W258" i="4"/>
  <c r="AY258" i="4"/>
  <c r="AR258" i="4"/>
  <c r="BH258" i="4"/>
  <c r="AE258" i="4"/>
  <c r="BK258" i="4"/>
  <c r="AJ258" i="4"/>
  <c r="BB258" i="4"/>
  <c r="AC258" i="4"/>
  <c r="AX258" i="4"/>
  <c r="BJ258" i="4"/>
  <c r="AK258" i="4"/>
  <c r="AU258" i="4"/>
  <c r="AI258" i="4"/>
  <c r="AA258" i="4"/>
  <c r="AO258" i="4"/>
  <c r="V258" i="4"/>
  <c r="Z258" i="4"/>
  <c r="BI368" i="4"/>
  <c r="AO368" i="4"/>
  <c r="AJ368" i="4"/>
  <c r="AS368" i="4"/>
  <c r="BG368" i="4"/>
  <c r="BK368" i="4"/>
  <c r="AW368" i="4"/>
  <c r="BJ368" i="4"/>
  <c r="AZ368" i="4"/>
  <c r="AH368" i="4"/>
  <c r="AR368" i="4"/>
  <c r="AL368" i="4"/>
  <c r="BH368" i="4"/>
  <c r="AU368" i="4"/>
  <c r="AV368" i="4"/>
  <c r="AT368" i="4"/>
  <c r="BC368" i="4"/>
  <c r="AI368" i="4"/>
  <c r="BE368" i="4"/>
  <c r="AY368" i="4"/>
  <c r="BB368" i="4"/>
  <c r="AM368" i="4"/>
  <c r="BA368" i="4"/>
  <c r="AN368" i="4"/>
  <c r="AK368" i="4"/>
  <c r="AX368" i="4"/>
  <c r="AP368" i="4"/>
  <c r="AG368" i="4"/>
  <c r="BF368" i="4"/>
  <c r="AQ368" i="4"/>
  <c r="BD368" i="4"/>
  <c r="AC250" i="4"/>
  <c r="AI250" i="4"/>
  <c r="AE250" i="4"/>
  <c r="BI250" i="4"/>
  <c r="AH250" i="4"/>
  <c r="V250" i="4"/>
  <c r="BJ250" i="4"/>
  <c r="AV250" i="4"/>
  <c r="BA250" i="4"/>
  <c r="W250" i="4"/>
  <c r="AZ250" i="4"/>
  <c r="U250" i="4"/>
  <c r="AO250" i="4"/>
  <c r="AR250" i="4"/>
  <c r="Y250" i="4"/>
  <c r="AA250" i="4"/>
  <c r="AK250" i="4"/>
  <c r="X250" i="4"/>
  <c r="Z250" i="4"/>
  <c r="AG250" i="4"/>
  <c r="AD250" i="4"/>
  <c r="AF250" i="4"/>
  <c r="AT250" i="4"/>
  <c r="BE250" i="4"/>
  <c r="AP250" i="4"/>
  <c r="AY250" i="4"/>
  <c r="BK250" i="4"/>
  <c r="AQ250" i="4"/>
  <c r="BC250" i="4"/>
  <c r="AB250" i="4"/>
  <c r="AX250" i="4"/>
  <c r="AW250" i="4"/>
  <c r="AN250" i="4"/>
  <c r="BF250" i="4"/>
  <c r="AJ250" i="4"/>
  <c r="AM250" i="4"/>
  <c r="BD250" i="4"/>
  <c r="BG250" i="4"/>
  <c r="AL250" i="4"/>
  <c r="BH250" i="4"/>
  <c r="AU250" i="4"/>
  <c r="BB250" i="4"/>
  <c r="AS250" i="4"/>
  <c r="BG360" i="4"/>
  <c r="AQ360" i="4"/>
  <c r="AH360" i="4"/>
  <c r="AJ360" i="4"/>
  <c r="AP360" i="4"/>
  <c r="BJ360" i="4"/>
  <c r="BA360" i="4"/>
  <c r="AT360" i="4"/>
  <c r="AI360" i="4"/>
  <c r="BC360" i="4"/>
  <c r="AZ360" i="4"/>
  <c r="AU360" i="4"/>
  <c r="AX360" i="4"/>
  <c r="AW360" i="4"/>
  <c r="AO360" i="4"/>
  <c r="BI360" i="4"/>
  <c r="BE360" i="4"/>
  <c r="BB360" i="4"/>
  <c r="AG360" i="4"/>
  <c r="BF360" i="4"/>
  <c r="AR360" i="4"/>
  <c r="BK360" i="4"/>
  <c r="AM360" i="4"/>
  <c r="AY360" i="4"/>
  <c r="BD360" i="4"/>
  <c r="AL360" i="4"/>
  <c r="AS360" i="4"/>
  <c r="AK360" i="4"/>
  <c r="AN360" i="4"/>
  <c r="AV360" i="4"/>
  <c r="BH360" i="4"/>
  <c r="BG236" i="4"/>
  <c r="AR236" i="4"/>
  <c r="AG236" i="4"/>
  <c r="BC236" i="4"/>
  <c r="AL236" i="4"/>
  <c r="AJ236" i="4"/>
  <c r="V236" i="4"/>
  <c r="BK236" i="4"/>
  <c r="BF236" i="4"/>
  <c r="AH236" i="4"/>
  <c r="U236" i="4"/>
  <c r="AM236" i="4"/>
  <c r="X236" i="4"/>
  <c r="Z236" i="4"/>
  <c r="AQ236" i="4"/>
  <c r="AU236" i="4"/>
  <c r="AV236" i="4"/>
  <c r="AB236" i="4"/>
  <c r="BI236" i="4"/>
  <c r="AN236" i="4"/>
  <c r="AS236" i="4"/>
  <c r="BH236" i="4"/>
  <c r="AO236" i="4"/>
  <c r="AP236" i="4"/>
  <c r="AA236" i="4"/>
  <c r="AK236" i="4"/>
  <c r="BJ236" i="4"/>
  <c r="AI236" i="4"/>
  <c r="BB236" i="4"/>
  <c r="AY236" i="4"/>
  <c r="AD236" i="4"/>
  <c r="W236" i="4"/>
  <c r="AZ236" i="4"/>
  <c r="BA236" i="4"/>
  <c r="BD236" i="4"/>
  <c r="AT236" i="4"/>
  <c r="AE236" i="4"/>
  <c r="BE236" i="4"/>
  <c r="AX236" i="4"/>
  <c r="AW236" i="4"/>
  <c r="AC236" i="4"/>
  <c r="Y236" i="4"/>
  <c r="AF236" i="4"/>
  <c r="BC346" i="4"/>
  <c r="AL346" i="4"/>
  <c r="AH346" i="4"/>
  <c r="AY346" i="4"/>
  <c r="AZ346" i="4"/>
  <c r="AN346" i="4"/>
  <c r="AG346" i="4"/>
  <c r="BA346" i="4"/>
  <c r="BE346" i="4"/>
  <c r="AX346" i="4"/>
  <c r="AM346" i="4"/>
  <c r="BK346" i="4"/>
  <c r="AO346" i="4"/>
  <c r="BB346" i="4"/>
  <c r="AQ346" i="4"/>
  <c r="AU346" i="4"/>
  <c r="AI346" i="4"/>
  <c r="AW346" i="4"/>
  <c r="AK346" i="4"/>
  <c r="BG346" i="4"/>
  <c r="AR346" i="4"/>
  <c r="AJ346" i="4"/>
  <c r="BH346" i="4"/>
  <c r="BJ346" i="4"/>
  <c r="AS346" i="4"/>
  <c r="BD346" i="4"/>
  <c r="AV346" i="4"/>
  <c r="AP346" i="4"/>
  <c r="BF346" i="4"/>
  <c r="AT346" i="4"/>
  <c r="BI346" i="4"/>
  <c r="AB235" i="4"/>
  <c r="BC235" i="4"/>
  <c r="AU235" i="4"/>
  <c r="AN235" i="4"/>
  <c r="BH235" i="4"/>
  <c r="AP235" i="4"/>
  <c r="AJ235" i="4"/>
  <c r="AL235" i="4"/>
  <c r="V235" i="4"/>
  <c r="BD235" i="4"/>
  <c r="U235" i="4"/>
  <c r="AA235" i="4"/>
  <c r="AX235" i="4"/>
  <c r="X235" i="4"/>
  <c r="BG235" i="4"/>
  <c r="AG235" i="4"/>
  <c r="BI235" i="4"/>
  <c r="AD235" i="4"/>
  <c r="W235" i="4"/>
  <c r="AE235" i="4"/>
  <c r="BK235" i="4"/>
  <c r="AT235" i="4"/>
  <c r="Z235" i="4"/>
  <c r="AY235" i="4"/>
  <c r="AK235" i="4"/>
  <c r="BA235" i="4"/>
  <c r="AS235" i="4"/>
  <c r="AZ235" i="4"/>
  <c r="AC235" i="4"/>
  <c r="AI235" i="4"/>
  <c r="AR235" i="4"/>
  <c r="BF235" i="4"/>
  <c r="AQ235" i="4"/>
  <c r="AF235" i="4"/>
  <c r="AW235" i="4"/>
  <c r="AM235" i="4"/>
  <c r="BB235" i="4"/>
  <c r="AV235" i="4"/>
  <c r="AH235" i="4"/>
  <c r="AO235" i="4"/>
  <c r="Y235" i="4"/>
  <c r="BJ235" i="4"/>
  <c r="BE235" i="4"/>
  <c r="AW345" i="4"/>
  <c r="BK345" i="4"/>
  <c r="BA345" i="4"/>
  <c r="BE345" i="4"/>
  <c r="BH345" i="4"/>
  <c r="BI345" i="4"/>
  <c r="AY345" i="4"/>
  <c r="BB345" i="4"/>
  <c r="AO345" i="4"/>
  <c r="AQ345" i="4"/>
  <c r="AU345" i="4"/>
  <c r="AR345" i="4"/>
  <c r="AL345" i="4"/>
  <c r="AI345" i="4"/>
  <c r="BG345" i="4"/>
  <c r="BJ345" i="4"/>
  <c r="BF345" i="4"/>
  <c r="AH345" i="4"/>
  <c r="AT345" i="4"/>
  <c r="AK345" i="4"/>
  <c r="AN345" i="4"/>
  <c r="AG345" i="4"/>
  <c r="AS345" i="4"/>
  <c r="AM345" i="4"/>
  <c r="AV345" i="4"/>
  <c r="BC345" i="4"/>
  <c r="AJ345" i="4"/>
  <c r="AX345" i="4"/>
  <c r="AZ345" i="4"/>
  <c r="AP345" i="4"/>
  <c r="BD345" i="4"/>
  <c r="BL16" i="4"/>
  <c r="BL18" i="4"/>
  <c r="BL20" i="4"/>
  <c r="BL22" i="4"/>
  <c r="BL15" i="4"/>
  <c r="BL17" i="4"/>
  <c r="BL19" i="4"/>
  <c r="BL21" i="4"/>
  <c r="BL23" i="4"/>
  <c r="BL25" i="4"/>
  <c r="BL24" i="4"/>
  <c r="BL27" i="4"/>
  <c r="BL29" i="4"/>
  <c r="BL28" i="4"/>
  <c r="BL31" i="4"/>
  <c r="BL33" i="4"/>
  <c r="BL35" i="4"/>
  <c r="BL37" i="4"/>
  <c r="BL39" i="4"/>
  <c r="BL41" i="4"/>
  <c r="BL43" i="4"/>
  <c r="BL26" i="4"/>
  <c r="BL30" i="4"/>
  <c r="BL32" i="4"/>
  <c r="BL34" i="4"/>
  <c r="BL36" i="4"/>
  <c r="BL38" i="4"/>
  <c r="BL40" i="4"/>
  <c r="BL42" i="4"/>
  <c r="BL44" i="4"/>
  <c r="BL45" i="4"/>
  <c r="BL47" i="4"/>
  <c r="BL49" i="4"/>
  <c r="BL51" i="4"/>
  <c r="BL53" i="4"/>
  <c r="BL55" i="4"/>
  <c r="BL57" i="4"/>
  <c r="BL59" i="4"/>
  <c r="BL46" i="4"/>
  <c r="BL48" i="4"/>
  <c r="BL50" i="4"/>
  <c r="BL52" i="4"/>
  <c r="BL56" i="4"/>
  <c r="BL58" i="4"/>
  <c r="BL3" i="4"/>
  <c r="BL54" i="4"/>
  <c r="BL13" i="4"/>
  <c r="BL8" i="4"/>
  <c r="BL12" i="4"/>
  <c r="BL7" i="4"/>
  <c r="BL5" i="4"/>
  <c r="BL4" i="4"/>
  <c r="BL11" i="4"/>
  <c r="BL14" i="4"/>
  <c r="BL6" i="4"/>
  <c r="BL10" i="4"/>
  <c r="BL9" i="4"/>
  <c r="BL101" i="4"/>
  <c r="BL97" i="4"/>
  <c r="BL93" i="4"/>
  <c r="BL106" i="4"/>
  <c r="BL104" i="4"/>
  <c r="BL100" i="4"/>
  <c r="BL96" i="4"/>
  <c r="BL92" i="4"/>
  <c r="BL88" i="4"/>
  <c r="BL107" i="4"/>
  <c r="BL85" i="4"/>
  <c r="BL81" i="4"/>
  <c r="BL77" i="4"/>
  <c r="BL99" i="4"/>
  <c r="BL98" i="4"/>
  <c r="BL86" i="4"/>
  <c r="BL82" i="4"/>
  <c r="BL78" i="4"/>
  <c r="BL74" i="4"/>
  <c r="BL71" i="4"/>
  <c r="BL70" i="4"/>
  <c r="BL91" i="4"/>
  <c r="BL89" i="4"/>
  <c r="BL84" i="4"/>
  <c r="BL80" i="4"/>
  <c r="BL76" i="4"/>
  <c r="BL94" i="4"/>
  <c r="BL72" i="4"/>
  <c r="BL95" i="4"/>
  <c r="BL83" i="4"/>
  <c r="BL75" i="4"/>
  <c r="BL73" i="4"/>
  <c r="BL69" i="4"/>
  <c r="BL67" i="4"/>
  <c r="BL66" i="4"/>
  <c r="BL61" i="4"/>
  <c r="BL62" i="4"/>
  <c r="BL63" i="4"/>
  <c r="BL60" i="4"/>
  <c r="BL103" i="4"/>
  <c r="BL79" i="4"/>
  <c r="BL68" i="4"/>
  <c r="BL64" i="4"/>
  <c r="BL90" i="4"/>
  <c r="BL65" i="4"/>
  <c r="BL102" i="4"/>
  <c r="BL87" i="4"/>
  <c r="BM2" i="4"/>
  <c r="BL401" i="4" l="1"/>
  <c r="BL291" i="4"/>
  <c r="BL393" i="4"/>
  <c r="BL283" i="4"/>
  <c r="BL395" i="4"/>
  <c r="BL285" i="4"/>
  <c r="BL397" i="4"/>
  <c r="BL287" i="4"/>
  <c r="BL392" i="4"/>
  <c r="BL282" i="4"/>
  <c r="BL396" i="4"/>
  <c r="BL286" i="4"/>
  <c r="BL400" i="4"/>
  <c r="BL290" i="4"/>
  <c r="BL394" i="4"/>
  <c r="BL284" i="4"/>
  <c r="BL391" i="4"/>
  <c r="BL281" i="4"/>
  <c r="BL398" i="4"/>
  <c r="BL288" i="4"/>
  <c r="BL399" i="4"/>
  <c r="BL289" i="4"/>
  <c r="BL402" i="4"/>
  <c r="BL292" i="4"/>
  <c r="BM111" i="4"/>
  <c r="BM221" i="4"/>
  <c r="BM331" i="4"/>
  <c r="BL390" i="4"/>
  <c r="BL280" i="4"/>
  <c r="BL389" i="4"/>
  <c r="BL279" i="4"/>
  <c r="BL403" i="4"/>
  <c r="BL293" i="4"/>
  <c r="BL341" i="4"/>
  <c r="BL231" i="4"/>
  <c r="BL363" i="4"/>
  <c r="BL253" i="4"/>
  <c r="BL334" i="4"/>
  <c r="BL224" i="4"/>
  <c r="BL342" i="4"/>
  <c r="BL232" i="4"/>
  <c r="BL375" i="4"/>
  <c r="BL265" i="4"/>
  <c r="BL374" i="4"/>
  <c r="BL264" i="4"/>
  <c r="BL359" i="4"/>
  <c r="BL249" i="4"/>
  <c r="BL360" i="4"/>
  <c r="BL250" i="4"/>
  <c r="BL353" i="4"/>
  <c r="BL243" i="4"/>
  <c r="BL349" i="4"/>
  <c r="BL239" i="4"/>
  <c r="BL343" i="4"/>
  <c r="BL233" i="4"/>
  <c r="BL336" i="4"/>
  <c r="BL226" i="4"/>
  <c r="BL383" i="4"/>
  <c r="BL273" i="4"/>
  <c r="BL381" i="4"/>
  <c r="BL271" i="4"/>
  <c r="BL388" i="4"/>
  <c r="BL278" i="4"/>
  <c r="BL380" i="4"/>
  <c r="BL270" i="4"/>
  <c r="BL373" i="4"/>
  <c r="BL263" i="4"/>
  <c r="BL365" i="4"/>
  <c r="BL255" i="4"/>
  <c r="BL355" i="4"/>
  <c r="BL245" i="4"/>
  <c r="BL366" i="4"/>
  <c r="BL256" i="4"/>
  <c r="BL357" i="4"/>
  <c r="BL247" i="4"/>
  <c r="BL354" i="4"/>
  <c r="BL244" i="4"/>
  <c r="BL346" i="4"/>
  <c r="BL236" i="4"/>
  <c r="BL347" i="4"/>
  <c r="BL237" i="4"/>
  <c r="BL340" i="4"/>
  <c r="BL230" i="4"/>
  <c r="BL386" i="4"/>
  <c r="BL276" i="4"/>
  <c r="BL372" i="4"/>
  <c r="BL262" i="4"/>
  <c r="BL358" i="4"/>
  <c r="BL248" i="4"/>
  <c r="BL344" i="4"/>
  <c r="BL234" i="4"/>
  <c r="BL379" i="4"/>
  <c r="BL269" i="4"/>
  <c r="BL371" i="4"/>
  <c r="BL261" i="4"/>
  <c r="BL364" i="4"/>
  <c r="BL254" i="4"/>
  <c r="BL352" i="4"/>
  <c r="BL242" i="4"/>
  <c r="BL345" i="4"/>
  <c r="BL235" i="4"/>
  <c r="BL339" i="4"/>
  <c r="BL229" i="4"/>
  <c r="BL333" i="4"/>
  <c r="BL223" i="4"/>
  <c r="BL337" i="4"/>
  <c r="BL227" i="4"/>
  <c r="BL387" i="4"/>
  <c r="BL277" i="4"/>
  <c r="BL377" i="4"/>
  <c r="BL267" i="4"/>
  <c r="BL384" i="4"/>
  <c r="BL274" i="4"/>
  <c r="BL376" i="4"/>
  <c r="BL266" i="4"/>
  <c r="BL369" i="4"/>
  <c r="BL259" i="4"/>
  <c r="BL361" i="4"/>
  <c r="BL251" i="4"/>
  <c r="BL370" i="4"/>
  <c r="BL260" i="4"/>
  <c r="BL362" i="4"/>
  <c r="BL252" i="4"/>
  <c r="BL356" i="4"/>
  <c r="BL246" i="4"/>
  <c r="BL350" i="4"/>
  <c r="BL240" i="4"/>
  <c r="BL351" i="4"/>
  <c r="BL241" i="4"/>
  <c r="BL338" i="4"/>
  <c r="BL228" i="4"/>
  <c r="BL332" i="4"/>
  <c r="BL222" i="4"/>
  <c r="BL378" i="4"/>
  <c r="BL268" i="4"/>
  <c r="BL335" i="4"/>
  <c r="BL225" i="4"/>
  <c r="BL385" i="4"/>
  <c r="BL275" i="4"/>
  <c r="BL382" i="4"/>
  <c r="BL272" i="4"/>
  <c r="BL367" i="4"/>
  <c r="BL257" i="4"/>
  <c r="BL368" i="4"/>
  <c r="BL258" i="4"/>
  <c r="BL348" i="4"/>
  <c r="BL238" i="4"/>
  <c r="BL419" i="4"/>
  <c r="BL309" i="4"/>
  <c r="BL413" i="4"/>
  <c r="BL303" i="4"/>
  <c r="BL300" i="4"/>
  <c r="BL410" i="4"/>
  <c r="BL421" i="4"/>
  <c r="BL311" i="4"/>
  <c r="BL435" i="4"/>
  <c r="BL325" i="4"/>
  <c r="BL415" i="4"/>
  <c r="BL305" i="4"/>
  <c r="BL416" i="4"/>
  <c r="BL306" i="4"/>
  <c r="BL404" i="4"/>
  <c r="BL294" i="4"/>
  <c r="BL423" i="4"/>
  <c r="BL313" i="4"/>
  <c r="BL418" i="4"/>
  <c r="BL308" i="4"/>
  <c r="BL427" i="4"/>
  <c r="BL317" i="4"/>
  <c r="BL414" i="4"/>
  <c r="BL304" i="4"/>
  <c r="BL425" i="4"/>
  <c r="BL315" i="4"/>
  <c r="BL422" i="4"/>
  <c r="BL312" i="4"/>
  <c r="BL412" i="4"/>
  <c r="BL302" i="4"/>
  <c r="BL405" i="4"/>
  <c r="BL295" i="4"/>
  <c r="BL420" i="4"/>
  <c r="BL310" i="4"/>
  <c r="BL407" i="4"/>
  <c r="BL297" i="4"/>
  <c r="BL428" i="4"/>
  <c r="BL318" i="4"/>
  <c r="BL436" i="4"/>
  <c r="BL326" i="4"/>
  <c r="BL319" i="4"/>
  <c r="BL429" i="4"/>
  <c r="BL426" i="4"/>
  <c r="BL316" i="4"/>
  <c r="BL432" i="4"/>
  <c r="BL322" i="4"/>
  <c r="BL431" i="4"/>
  <c r="BL321" i="4"/>
  <c r="BL408" i="4"/>
  <c r="BL298" i="4"/>
  <c r="BL424" i="4"/>
  <c r="BL314" i="4"/>
  <c r="BL409" i="4"/>
  <c r="BL299" i="4"/>
  <c r="BL411" i="4"/>
  <c r="BL301" i="4"/>
  <c r="BL406" i="4"/>
  <c r="BL296" i="4"/>
  <c r="BL417" i="4"/>
  <c r="BL307" i="4"/>
  <c r="BL323" i="4"/>
  <c r="BL433" i="4"/>
  <c r="BL430" i="4"/>
  <c r="BL320" i="4"/>
  <c r="BM15" i="4"/>
  <c r="BM17" i="4"/>
  <c r="BM19" i="4"/>
  <c r="BM16" i="4"/>
  <c r="BM18" i="4"/>
  <c r="BM20" i="4"/>
  <c r="BM22" i="4"/>
  <c r="BM27" i="4"/>
  <c r="BM29" i="4"/>
  <c r="BM26" i="4"/>
  <c r="BM30" i="4"/>
  <c r="BM32" i="4"/>
  <c r="BM34" i="4"/>
  <c r="BM36" i="4"/>
  <c r="BM38" i="4"/>
  <c r="BM40" i="4"/>
  <c r="BM21" i="4"/>
  <c r="BM24" i="4"/>
  <c r="BM25" i="4"/>
  <c r="BM28" i="4"/>
  <c r="BM31" i="4"/>
  <c r="BM33" i="4"/>
  <c r="BM35" i="4"/>
  <c r="BM37" i="4"/>
  <c r="BM39" i="4"/>
  <c r="BM41" i="4"/>
  <c r="BM23" i="4"/>
  <c r="BM42" i="4"/>
  <c r="BM43" i="4"/>
  <c r="BM45" i="4"/>
  <c r="BM47" i="4"/>
  <c r="BM49" i="4"/>
  <c r="BM51" i="4"/>
  <c r="BM53" i="4"/>
  <c r="BM55" i="4"/>
  <c r="BM57" i="4"/>
  <c r="BM59" i="4"/>
  <c r="BM44" i="4"/>
  <c r="BM46" i="4"/>
  <c r="BM48" i="4"/>
  <c r="BM50" i="4"/>
  <c r="BM52" i="4"/>
  <c r="BM56" i="4"/>
  <c r="BM58" i="4"/>
  <c r="BM4" i="4"/>
  <c r="BM9" i="4"/>
  <c r="BM8" i="4"/>
  <c r="BM12" i="4"/>
  <c r="BM7" i="4"/>
  <c r="BM54" i="4"/>
  <c r="BM13" i="4"/>
  <c r="BM3" i="4"/>
  <c r="BM5" i="4"/>
  <c r="BM11" i="4"/>
  <c r="BM14" i="4"/>
  <c r="BM6" i="4"/>
  <c r="BM10" i="4"/>
  <c r="BM107" i="4"/>
  <c r="BM104" i="4"/>
  <c r="BM100" i="4"/>
  <c r="BM96" i="4"/>
  <c r="BM92" i="4"/>
  <c r="BM102" i="4"/>
  <c r="BM98" i="4"/>
  <c r="BM94" i="4"/>
  <c r="BM91" i="4"/>
  <c r="BM103" i="4"/>
  <c r="BM99" i="4"/>
  <c r="BM95" i="4"/>
  <c r="BM84" i="4"/>
  <c r="BM80" i="4"/>
  <c r="BM76" i="4"/>
  <c r="BM73" i="4"/>
  <c r="BM71" i="4"/>
  <c r="BM69" i="4"/>
  <c r="BM90" i="4"/>
  <c r="BM88" i="4"/>
  <c r="BM87" i="4"/>
  <c r="BM83" i="4"/>
  <c r="BM79" i="4"/>
  <c r="BM75" i="4"/>
  <c r="BM105" i="4"/>
  <c r="BM97" i="4"/>
  <c r="BM86" i="4"/>
  <c r="BM82" i="4"/>
  <c r="BM78" i="4"/>
  <c r="BM74" i="4"/>
  <c r="BM70" i="4"/>
  <c r="BM67" i="4"/>
  <c r="BM65" i="4"/>
  <c r="BM63" i="4"/>
  <c r="BM61" i="4"/>
  <c r="BM101" i="4"/>
  <c r="BM81" i="4"/>
  <c r="BM66" i="4"/>
  <c r="BM62" i="4"/>
  <c r="BM68" i="4"/>
  <c r="BM64" i="4"/>
  <c r="BM72" i="4"/>
  <c r="BM60" i="4"/>
  <c r="BM77" i="4"/>
  <c r="BM93" i="4"/>
  <c r="BM89" i="4"/>
  <c r="BM85" i="4"/>
  <c r="BN2" i="4"/>
  <c r="BM397" i="4" l="1"/>
  <c r="BM287" i="4"/>
  <c r="BM396" i="4"/>
  <c r="BM286" i="4"/>
  <c r="BM402" i="4"/>
  <c r="BM292" i="4"/>
  <c r="BN111" i="4"/>
  <c r="BN331" i="4"/>
  <c r="BN221" i="4"/>
  <c r="BM389" i="4"/>
  <c r="BM279" i="4"/>
  <c r="BM390" i="4"/>
  <c r="BM280" i="4"/>
  <c r="BM391" i="4"/>
  <c r="BM281" i="4"/>
  <c r="BM399" i="4"/>
  <c r="BM289" i="4"/>
  <c r="BM401" i="4"/>
  <c r="BM291" i="4"/>
  <c r="BM395" i="4"/>
  <c r="BM285" i="4"/>
  <c r="BM392" i="4"/>
  <c r="BM282" i="4"/>
  <c r="BM403" i="4"/>
  <c r="BM293" i="4"/>
  <c r="BM398" i="4"/>
  <c r="BM288" i="4"/>
  <c r="BM393" i="4"/>
  <c r="BM283" i="4"/>
  <c r="BM394" i="4"/>
  <c r="BM284" i="4"/>
  <c r="BM400" i="4"/>
  <c r="BM290" i="4"/>
  <c r="BM339" i="4"/>
  <c r="BM229" i="4"/>
  <c r="BM334" i="4"/>
  <c r="BM224" i="4"/>
  <c r="BM336" i="4"/>
  <c r="BM226" i="4"/>
  <c r="BM333" i="4"/>
  <c r="BM223" i="4"/>
  <c r="BM379" i="4"/>
  <c r="BM269" i="4"/>
  <c r="BM388" i="4"/>
  <c r="BM278" i="4"/>
  <c r="BM380" i="4"/>
  <c r="BM270" i="4"/>
  <c r="BM372" i="4"/>
  <c r="BM262" i="4"/>
  <c r="BM368" i="4"/>
  <c r="BM258" i="4"/>
  <c r="BM360" i="4"/>
  <c r="BM250" i="4"/>
  <c r="BM350" i="4"/>
  <c r="BM240" i="4"/>
  <c r="BM363" i="4"/>
  <c r="BM253" i="4"/>
  <c r="BM358" i="4"/>
  <c r="BM248" i="4"/>
  <c r="BM347" i="4"/>
  <c r="BM237" i="4"/>
  <c r="BM344" i="4"/>
  <c r="BM234" i="4"/>
  <c r="BM335" i="4"/>
  <c r="BM225" i="4"/>
  <c r="BM332" i="4"/>
  <c r="BM222" i="4"/>
  <c r="BM341" i="4"/>
  <c r="BM231" i="4"/>
  <c r="BM387" i="4"/>
  <c r="BM277" i="4"/>
  <c r="BM377" i="4"/>
  <c r="BM267" i="4"/>
  <c r="BM386" i="4"/>
  <c r="BM276" i="4"/>
  <c r="BM378" i="4"/>
  <c r="BM268" i="4"/>
  <c r="BM371" i="4"/>
  <c r="BM261" i="4"/>
  <c r="BM366" i="4"/>
  <c r="BM256" i="4"/>
  <c r="BM357" i="4"/>
  <c r="BM247" i="4"/>
  <c r="BM369" i="4"/>
  <c r="BM259" i="4"/>
  <c r="BM361" i="4"/>
  <c r="BM251" i="4"/>
  <c r="BM356" i="4"/>
  <c r="BM246" i="4"/>
  <c r="BM345" i="4"/>
  <c r="BM235" i="4"/>
  <c r="BM343" i="4"/>
  <c r="BM233" i="4"/>
  <c r="BM342" i="4"/>
  <c r="BM232" i="4"/>
  <c r="BM337" i="4"/>
  <c r="BM227" i="4"/>
  <c r="BM385" i="4"/>
  <c r="BM275" i="4"/>
  <c r="BM375" i="4"/>
  <c r="BM265" i="4"/>
  <c r="BM384" i="4"/>
  <c r="BM274" i="4"/>
  <c r="BM376" i="4"/>
  <c r="BM266" i="4"/>
  <c r="BM352" i="4"/>
  <c r="BM242" i="4"/>
  <c r="BM364" i="4"/>
  <c r="BM254" i="4"/>
  <c r="BM354" i="4"/>
  <c r="BM244" i="4"/>
  <c r="BM367" i="4"/>
  <c r="BM257" i="4"/>
  <c r="BM359" i="4"/>
  <c r="BM249" i="4"/>
  <c r="BM351" i="4"/>
  <c r="BM241" i="4"/>
  <c r="BM348" i="4"/>
  <c r="BM238" i="4"/>
  <c r="BM340" i="4"/>
  <c r="BM230" i="4"/>
  <c r="BM273" i="4"/>
  <c r="BM383" i="4"/>
  <c r="BM338" i="4"/>
  <c r="BM228" i="4"/>
  <c r="BM381" i="4"/>
  <c r="BM271" i="4"/>
  <c r="BM373" i="4"/>
  <c r="BM263" i="4"/>
  <c r="BM382" i="4"/>
  <c r="BM272" i="4"/>
  <c r="BM374" i="4"/>
  <c r="BM264" i="4"/>
  <c r="BM370" i="4"/>
  <c r="BM260" i="4"/>
  <c r="BM362" i="4"/>
  <c r="BM252" i="4"/>
  <c r="BM353" i="4"/>
  <c r="BM243" i="4"/>
  <c r="BM365" i="4"/>
  <c r="BM255" i="4"/>
  <c r="BM355" i="4"/>
  <c r="BM245" i="4"/>
  <c r="BM349" i="4"/>
  <c r="BM239" i="4"/>
  <c r="BM346" i="4"/>
  <c r="BM236" i="4"/>
  <c r="BM417" i="4"/>
  <c r="BM307" i="4"/>
  <c r="BM313" i="4"/>
  <c r="BM423" i="4"/>
  <c r="BM425" i="4"/>
  <c r="BM315" i="4"/>
  <c r="BM414" i="4"/>
  <c r="BM304" i="4"/>
  <c r="BM415" i="4"/>
  <c r="BM305" i="4"/>
  <c r="BM408" i="4"/>
  <c r="BM298" i="4"/>
  <c r="BM419" i="4"/>
  <c r="BM309" i="4"/>
  <c r="BM405" i="4"/>
  <c r="BM295" i="4"/>
  <c r="BM428" i="4"/>
  <c r="BM318" i="4"/>
  <c r="BM427" i="4"/>
  <c r="BM317" i="4"/>
  <c r="BM429" i="4"/>
  <c r="BM319" i="4"/>
  <c r="BM406" i="4"/>
  <c r="BM296" i="4"/>
  <c r="BM404" i="4"/>
  <c r="BM294" i="4"/>
  <c r="BM426" i="4"/>
  <c r="BM316" i="4"/>
  <c r="BM431" i="4"/>
  <c r="BM321" i="4"/>
  <c r="BM430" i="4"/>
  <c r="BM320" i="4"/>
  <c r="BM424" i="4"/>
  <c r="BM314" i="4"/>
  <c r="BM418" i="4"/>
  <c r="BM308" i="4"/>
  <c r="BM412" i="4"/>
  <c r="BM302" i="4"/>
  <c r="BM409" i="4"/>
  <c r="BM299" i="4"/>
  <c r="BM432" i="4"/>
  <c r="BM322" i="4"/>
  <c r="BM433" i="4"/>
  <c r="BM323" i="4"/>
  <c r="BM422" i="4"/>
  <c r="BM312" i="4"/>
  <c r="BM410" i="4"/>
  <c r="BM300" i="4"/>
  <c r="BM407" i="4"/>
  <c r="BM297" i="4"/>
  <c r="BM324" i="4"/>
  <c r="BM434" i="4"/>
  <c r="BM416" i="4"/>
  <c r="BM306" i="4"/>
  <c r="BM413" i="4"/>
  <c r="BM303" i="4"/>
  <c r="BM420" i="4"/>
  <c r="BM310" i="4"/>
  <c r="BM421" i="4"/>
  <c r="BM311" i="4"/>
  <c r="BM436" i="4"/>
  <c r="BM326" i="4"/>
  <c r="BM411" i="4"/>
  <c r="BM301" i="4"/>
  <c r="BN15" i="4"/>
  <c r="BN17" i="4"/>
  <c r="BN19" i="4"/>
  <c r="BN21" i="4"/>
  <c r="BN16" i="4"/>
  <c r="BN18" i="4"/>
  <c r="BN20" i="4"/>
  <c r="BN22" i="4"/>
  <c r="BN24" i="4"/>
  <c r="BN26" i="4"/>
  <c r="BN23" i="4"/>
  <c r="BN27" i="4"/>
  <c r="BN29" i="4"/>
  <c r="BN30" i="4"/>
  <c r="BN32" i="4"/>
  <c r="BN34" i="4"/>
  <c r="BN36" i="4"/>
  <c r="BN38" i="4"/>
  <c r="BN40" i="4"/>
  <c r="BN42" i="4"/>
  <c r="BN44" i="4"/>
  <c r="BN25" i="4"/>
  <c r="BN28" i="4"/>
  <c r="BN31" i="4"/>
  <c r="BN33" i="4"/>
  <c r="BN35" i="4"/>
  <c r="BN37" i="4"/>
  <c r="BN39" i="4"/>
  <c r="BN41" i="4"/>
  <c r="BN43" i="4"/>
  <c r="BN46" i="4"/>
  <c r="BN48" i="4"/>
  <c r="BN50" i="4"/>
  <c r="BN52" i="4"/>
  <c r="BN56" i="4"/>
  <c r="BN58" i="4"/>
  <c r="BN45" i="4"/>
  <c r="BN47" i="4"/>
  <c r="BN49" i="4"/>
  <c r="BN51" i="4"/>
  <c r="BN53" i="4"/>
  <c r="BN55" i="4"/>
  <c r="BN57" i="4"/>
  <c r="BN59" i="4"/>
  <c r="BN14" i="4"/>
  <c r="BN6" i="4"/>
  <c r="BN10" i="4"/>
  <c r="BN3" i="4"/>
  <c r="BN54" i="4"/>
  <c r="BN5" i="4"/>
  <c r="BN4" i="4"/>
  <c r="BN7" i="4"/>
  <c r="BN8" i="4"/>
  <c r="BN12" i="4"/>
  <c r="BN9" i="4"/>
  <c r="BN11" i="4"/>
  <c r="BN13" i="4"/>
  <c r="BO2" i="4"/>
  <c r="L89" i="4"/>
  <c r="L95" i="4"/>
  <c r="L75" i="4"/>
  <c r="L102" i="4"/>
  <c r="L92" i="4"/>
  <c r="L105" i="4"/>
  <c r="L90" i="4"/>
  <c r="L78" i="4"/>
  <c r="L94" i="4"/>
  <c r="L91" i="4"/>
  <c r="L80" i="4"/>
  <c r="L83" i="4"/>
  <c r="L107" i="4"/>
  <c r="L77" i="4"/>
  <c r="L98" i="4"/>
  <c r="BE98" i="4" s="1"/>
  <c r="L76" i="4"/>
  <c r="L79" i="4"/>
  <c r="L101" i="4"/>
  <c r="L93" i="4"/>
  <c r="L99" i="4"/>
  <c r="L84" i="4"/>
  <c r="L82" i="4"/>
  <c r="L97" i="4"/>
  <c r="L104" i="4"/>
  <c r="L96" i="4"/>
  <c r="L103" i="4"/>
  <c r="L100" i="4"/>
  <c r="L86" i="4"/>
  <c r="L106" i="4"/>
  <c r="L85" i="4"/>
  <c r="L88" i="4"/>
  <c r="L81" i="4"/>
  <c r="L87" i="4"/>
  <c r="BN103" i="4"/>
  <c r="BN99" i="4"/>
  <c r="BN95" i="4"/>
  <c r="BN90" i="4"/>
  <c r="BN105" i="4"/>
  <c r="BN101" i="4"/>
  <c r="BN97" i="4"/>
  <c r="BN93" i="4"/>
  <c r="BN91" i="4"/>
  <c r="BN89" i="4"/>
  <c r="BN87" i="4"/>
  <c r="BN83" i="4"/>
  <c r="BN79" i="4"/>
  <c r="BN75" i="4"/>
  <c r="BN100" i="4"/>
  <c r="BN92" i="4"/>
  <c r="BN85" i="4"/>
  <c r="BN81" i="4"/>
  <c r="BN77" i="4"/>
  <c r="BN72" i="4"/>
  <c r="BN106" i="4"/>
  <c r="BN98" i="4"/>
  <c r="BN88" i="4"/>
  <c r="BN71" i="4"/>
  <c r="BN86" i="4"/>
  <c r="BN78" i="4"/>
  <c r="BN73" i="4"/>
  <c r="BN69" i="4"/>
  <c r="BN67" i="4"/>
  <c r="BN63" i="4"/>
  <c r="BN104" i="4"/>
  <c r="BN102" i="4"/>
  <c r="BN80" i="4"/>
  <c r="BN68" i="4"/>
  <c r="BN64" i="4"/>
  <c r="BN96" i="4"/>
  <c r="BN76" i="4"/>
  <c r="BN84" i="4"/>
  <c r="BN94" i="4"/>
  <c r="BN74" i="4"/>
  <c r="BN66" i="4"/>
  <c r="BN61" i="4"/>
  <c r="BN82" i="4"/>
  <c r="BN70" i="4"/>
  <c r="BN65" i="4"/>
  <c r="BN62" i="4"/>
  <c r="BN60" i="4"/>
  <c r="AQ84" i="4"/>
  <c r="BL105" i="4"/>
  <c r="BJ538" i="4" l="1"/>
  <c r="AW538" i="4"/>
  <c r="BM538" i="4"/>
  <c r="BH538" i="4"/>
  <c r="BG538" i="4"/>
  <c r="AK538" i="4"/>
  <c r="AT538" i="4"/>
  <c r="AL538" i="4"/>
  <c r="AC538" i="4"/>
  <c r="BL538" i="4"/>
  <c r="BF538" i="4"/>
  <c r="AN538" i="4"/>
  <c r="AE538" i="4"/>
  <c r="AA538" i="4"/>
  <c r="BK538" i="4"/>
  <c r="AR538" i="4"/>
  <c r="BC538" i="4"/>
  <c r="AJ538" i="4"/>
  <c r="AU538" i="4"/>
  <c r="AH538" i="4"/>
  <c r="AM538" i="4"/>
  <c r="BE538" i="4"/>
  <c r="BI538" i="4"/>
  <c r="AP538" i="4"/>
  <c r="AQ538" i="4"/>
  <c r="BN538" i="4"/>
  <c r="AX538" i="4"/>
  <c r="AB538" i="4"/>
  <c r="AS538" i="4"/>
  <c r="Z538" i="4"/>
  <c r="AO538" i="4"/>
  <c r="Y538" i="4"/>
  <c r="AF538" i="4"/>
  <c r="BD538" i="4"/>
  <c r="AZ538" i="4"/>
  <c r="AG538" i="4"/>
  <c r="BB538" i="4"/>
  <c r="BA538" i="4"/>
  <c r="AI538" i="4"/>
  <c r="AY538" i="4"/>
  <c r="AD538" i="4"/>
  <c r="W538" i="4"/>
  <c r="U538" i="4"/>
  <c r="V538" i="4"/>
  <c r="AV538" i="4"/>
  <c r="X538" i="4"/>
  <c r="BK545" i="4"/>
  <c r="U545" i="4"/>
  <c r="Y545" i="4"/>
  <c r="BC545" i="4"/>
  <c r="BF545" i="4"/>
  <c r="AK545" i="4"/>
  <c r="AR545" i="4"/>
  <c r="AI545" i="4"/>
  <c r="BE545" i="4"/>
  <c r="AD545" i="4"/>
  <c r="AY545" i="4"/>
  <c r="AO545" i="4"/>
  <c r="AS545" i="4"/>
  <c r="BN545" i="4"/>
  <c r="AL545" i="4"/>
  <c r="BJ545" i="4"/>
  <c r="AZ545" i="4"/>
  <c r="AT545" i="4"/>
  <c r="BA545" i="4"/>
  <c r="AG545" i="4"/>
  <c r="AF545" i="4"/>
  <c r="BB545" i="4"/>
  <c r="AH545" i="4"/>
  <c r="AW545" i="4"/>
  <c r="AN545" i="4"/>
  <c r="X545" i="4"/>
  <c r="AC545" i="4"/>
  <c r="BG545" i="4"/>
  <c r="AP545" i="4"/>
  <c r="BL545" i="4"/>
  <c r="BH545" i="4"/>
  <c r="BD545" i="4"/>
  <c r="AB545" i="4"/>
  <c r="AX545" i="4"/>
  <c r="AM545" i="4"/>
  <c r="AV545" i="4"/>
  <c r="AU545" i="4"/>
  <c r="AE545" i="4"/>
  <c r="AJ545" i="4"/>
  <c r="AQ545" i="4"/>
  <c r="BI545" i="4"/>
  <c r="V545" i="4"/>
  <c r="BM545" i="4"/>
  <c r="W545" i="4"/>
  <c r="AA545" i="4"/>
  <c r="Z545" i="4"/>
  <c r="BL524" i="4"/>
  <c r="W524" i="4"/>
  <c r="Y524" i="4"/>
  <c r="AA524" i="4"/>
  <c r="U524" i="4"/>
  <c r="Z524" i="4"/>
  <c r="V524" i="4"/>
  <c r="AB524" i="4"/>
  <c r="BN524" i="4"/>
  <c r="X524" i="4"/>
  <c r="AD524" i="4"/>
  <c r="AC524" i="4"/>
  <c r="AI524" i="4"/>
  <c r="AL524" i="4"/>
  <c r="AP524" i="4"/>
  <c r="AT524" i="4"/>
  <c r="AY524" i="4"/>
  <c r="BD524" i="4"/>
  <c r="BG524" i="4"/>
  <c r="BK524" i="4"/>
  <c r="AG524" i="4"/>
  <c r="AJ524" i="4"/>
  <c r="AO524" i="4"/>
  <c r="AS524" i="4"/>
  <c r="AW524" i="4"/>
  <c r="AX524" i="4"/>
  <c r="BE524" i="4"/>
  <c r="BH524" i="4"/>
  <c r="AH524" i="4"/>
  <c r="AM524" i="4"/>
  <c r="AN524" i="4"/>
  <c r="AR524" i="4"/>
  <c r="AU524" i="4"/>
  <c r="BA524" i="4"/>
  <c r="BC524" i="4"/>
  <c r="BJ524" i="4"/>
  <c r="AE524" i="4"/>
  <c r="AF524" i="4"/>
  <c r="AK524" i="4"/>
  <c r="AQ524" i="4"/>
  <c r="AV524" i="4"/>
  <c r="AZ524" i="4"/>
  <c r="BB524" i="4"/>
  <c r="BF524" i="4"/>
  <c r="BM524" i="4"/>
  <c r="BI524" i="4"/>
  <c r="BN390" i="4"/>
  <c r="BN280" i="4"/>
  <c r="BN397" i="4"/>
  <c r="BN287" i="4"/>
  <c r="BN392" i="4"/>
  <c r="BN282" i="4"/>
  <c r="BN391" i="4"/>
  <c r="BN281" i="4"/>
  <c r="BN394" i="4"/>
  <c r="BN284" i="4"/>
  <c r="BN395" i="4"/>
  <c r="BN285" i="4"/>
  <c r="BN286" i="4"/>
  <c r="BN396" i="4"/>
  <c r="BN399" i="4"/>
  <c r="BN289" i="4"/>
  <c r="BN403" i="4"/>
  <c r="BN293" i="4"/>
  <c r="BN398" i="4"/>
  <c r="BN288" i="4"/>
  <c r="BN400" i="4"/>
  <c r="BN290" i="4"/>
  <c r="BN401" i="4"/>
  <c r="BN291" i="4"/>
  <c r="BN389" i="4"/>
  <c r="BN279" i="4"/>
  <c r="BN393" i="4"/>
  <c r="BN283" i="4"/>
  <c r="BN402" i="4"/>
  <c r="BN292" i="4"/>
  <c r="BO111" i="4"/>
  <c r="BO331" i="4"/>
  <c r="BO221" i="4"/>
  <c r="BN341" i="4"/>
  <c r="BN231" i="4"/>
  <c r="BN334" i="4"/>
  <c r="BN224" i="4"/>
  <c r="BN335" i="4"/>
  <c r="BN225" i="4"/>
  <c r="BN384" i="4"/>
  <c r="BN274" i="4"/>
  <c r="BN376" i="4"/>
  <c r="BN266" i="4"/>
  <c r="BN381" i="4"/>
  <c r="BN271" i="4"/>
  <c r="BN372" i="4"/>
  <c r="BN262" i="4"/>
  <c r="BN364" i="4"/>
  <c r="BN254" i="4"/>
  <c r="BN354" i="4"/>
  <c r="BN244" i="4"/>
  <c r="BN367" i="4"/>
  <c r="BN257" i="4"/>
  <c r="BN359" i="4"/>
  <c r="BN249" i="4"/>
  <c r="BN355" i="4"/>
  <c r="BN245" i="4"/>
  <c r="BN347" i="4"/>
  <c r="BN237" i="4"/>
  <c r="BN346" i="4"/>
  <c r="BN236" i="4"/>
  <c r="BN342" i="4"/>
  <c r="BN232" i="4"/>
  <c r="BN337" i="4"/>
  <c r="BN227" i="4"/>
  <c r="BN383" i="4"/>
  <c r="BN273" i="4"/>
  <c r="BN343" i="4"/>
  <c r="BN233" i="4"/>
  <c r="BN382" i="4"/>
  <c r="BN272" i="4"/>
  <c r="BN374" i="4"/>
  <c r="BN264" i="4"/>
  <c r="BN379" i="4"/>
  <c r="BN269" i="4"/>
  <c r="BN370" i="4"/>
  <c r="BN260" i="4"/>
  <c r="BN362" i="4"/>
  <c r="BN252" i="4"/>
  <c r="BN373" i="4"/>
  <c r="BN263" i="4"/>
  <c r="BN365" i="4"/>
  <c r="BN255" i="4"/>
  <c r="BN358" i="4"/>
  <c r="BN248" i="4"/>
  <c r="BN353" i="4"/>
  <c r="BN243" i="4"/>
  <c r="BN345" i="4"/>
  <c r="BN235" i="4"/>
  <c r="BN234" i="4"/>
  <c r="BN344" i="4"/>
  <c r="BN340" i="4"/>
  <c r="BN230" i="4"/>
  <c r="BN336" i="4"/>
  <c r="BN226" i="4"/>
  <c r="BN222" i="4"/>
  <c r="BN332" i="4"/>
  <c r="BN388" i="4"/>
  <c r="BN278" i="4"/>
  <c r="BN380" i="4"/>
  <c r="BN270" i="4"/>
  <c r="BN387" i="4"/>
  <c r="BN277" i="4"/>
  <c r="BN377" i="4"/>
  <c r="BN267" i="4"/>
  <c r="BN368" i="4"/>
  <c r="BN258" i="4"/>
  <c r="BN250" i="4"/>
  <c r="BN360" i="4"/>
  <c r="BN371" i="4"/>
  <c r="BN261" i="4"/>
  <c r="BN363" i="4"/>
  <c r="BN253" i="4"/>
  <c r="BN356" i="4"/>
  <c r="BN246" i="4"/>
  <c r="BN351" i="4"/>
  <c r="BN241" i="4"/>
  <c r="BN350" i="4"/>
  <c r="BN240" i="4"/>
  <c r="BN338" i="4"/>
  <c r="BN228" i="4"/>
  <c r="BN333" i="4"/>
  <c r="BN223" i="4"/>
  <c r="BN339" i="4"/>
  <c r="BN229" i="4"/>
  <c r="BN386" i="4"/>
  <c r="BN276" i="4"/>
  <c r="BN378" i="4"/>
  <c r="BN268" i="4"/>
  <c r="BN385" i="4"/>
  <c r="BN275" i="4"/>
  <c r="BN375" i="4"/>
  <c r="BN265" i="4"/>
  <c r="BN366" i="4"/>
  <c r="BN256" i="4"/>
  <c r="BN357" i="4"/>
  <c r="BN247" i="4"/>
  <c r="BN369" i="4"/>
  <c r="BN259" i="4"/>
  <c r="BN361" i="4"/>
  <c r="BN251" i="4"/>
  <c r="BN352" i="4"/>
  <c r="BN242" i="4"/>
  <c r="BN349" i="4"/>
  <c r="BN239" i="4"/>
  <c r="BN348" i="4"/>
  <c r="BN238" i="4"/>
  <c r="BN423" i="4"/>
  <c r="BN313" i="4"/>
  <c r="BN433" i="4"/>
  <c r="BN323" i="4"/>
  <c r="BN417" i="4"/>
  <c r="BN307" i="4"/>
  <c r="BN406" i="4"/>
  <c r="BN296" i="4"/>
  <c r="BN429" i="4"/>
  <c r="BN319" i="4"/>
  <c r="BN416" i="4"/>
  <c r="BN306" i="4"/>
  <c r="BN426" i="4"/>
  <c r="BN316" i="4"/>
  <c r="BN424" i="4"/>
  <c r="BN314" i="4"/>
  <c r="BN411" i="4"/>
  <c r="BN301" i="4"/>
  <c r="BN413" i="4"/>
  <c r="BN303" i="4"/>
  <c r="BN407" i="4"/>
  <c r="BN297" i="4"/>
  <c r="BN427" i="4"/>
  <c r="BN317" i="4"/>
  <c r="BN410" i="4"/>
  <c r="BN300" i="4"/>
  <c r="BN404" i="4"/>
  <c r="BN294" i="4"/>
  <c r="BN418" i="4"/>
  <c r="BN308" i="4"/>
  <c r="BN430" i="4"/>
  <c r="BN320" i="4"/>
  <c r="BN428" i="4"/>
  <c r="BN318" i="4"/>
  <c r="BL434" i="4"/>
  <c r="BL324" i="4"/>
  <c r="BN405" i="4"/>
  <c r="BN295" i="4"/>
  <c r="BN409" i="4"/>
  <c r="BN299" i="4"/>
  <c r="BN415" i="4"/>
  <c r="BN305" i="4"/>
  <c r="BN435" i="4"/>
  <c r="BN325" i="4"/>
  <c r="BN414" i="4"/>
  <c r="BN304" i="4"/>
  <c r="BN408" i="4"/>
  <c r="BN298" i="4"/>
  <c r="BN420" i="4"/>
  <c r="BN310" i="4"/>
  <c r="BN434" i="4"/>
  <c r="BN324" i="4"/>
  <c r="BN432" i="4"/>
  <c r="BN322" i="4"/>
  <c r="BN425" i="4"/>
  <c r="BN315" i="4"/>
  <c r="BN321" i="4"/>
  <c r="BN431" i="4"/>
  <c r="BN421" i="4"/>
  <c r="BN311" i="4"/>
  <c r="BN412" i="4"/>
  <c r="BN302" i="4"/>
  <c r="BN422" i="4"/>
  <c r="BN312" i="4"/>
  <c r="BN419" i="4"/>
  <c r="BN309" i="4"/>
  <c r="BI102" i="4"/>
  <c r="AU542" i="4" s="1"/>
  <c r="AK78" i="4"/>
  <c r="BG407" i="4" s="1"/>
  <c r="BF99" i="4"/>
  <c r="BM539" i="4" s="1"/>
  <c r="BI407" i="4"/>
  <c r="BK407" i="4"/>
  <c r="AW407" i="4"/>
  <c r="BA407" i="4"/>
  <c r="AR407" i="4"/>
  <c r="BC407" i="4"/>
  <c r="AO297" i="4"/>
  <c r="AZ297" i="4"/>
  <c r="AM407" i="4"/>
  <c r="AS297" i="4"/>
  <c r="AG297" i="4"/>
  <c r="W297" i="4"/>
  <c r="Y297" i="4"/>
  <c r="BF297" i="4"/>
  <c r="AF297" i="4"/>
  <c r="AU297" i="4"/>
  <c r="BC297" i="4"/>
  <c r="AJ303" i="4"/>
  <c r="AR303" i="4"/>
  <c r="AA303" i="4"/>
  <c r="BC303" i="4"/>
  <c r="BE303" i="4"/>
  <c r="AT303" i="4"/>
  <c r="AL303" i="4"/>
  <c r="AN303" i="4"/>
  <c r="BF303" i="4"/>
  <c r="AY303" i="4"/>
  <c r="AG303" i="4"/>
  <c r="BB413" i="4"/>
  <c r="AU413" i="4"/>
  <c r="BK413" i="4"/>
  <c r="BH413" i="4"/>
  <c r="AN413" i="4"/>
  <c r="AI413" i="4"/>
  <c r="AK413" i="4"/>
  <c r="BA413" i="4"/>
  <c r="W303" i="4"/>
  <c r="AD303" i="4"/>
  <c r="BG303" i="4"/>
  <c r="BB303" i="4"/>
  <c r="BK303" i="4"/>
  <c r="AQ303" i="4"/>
  <c r="BA303" i="4"/>
  <c r="AV303" i="4"/>
  <c r="V303" i="4"/>
  <c r="AF303" i="4"/>
  <c r="AB303" i="4"/>
  <c r="AX413" i="4"/>
  <c r="BE413" i="4"/>
  <c r="AQ413" i="4"/>
  <c r="BI413" i="4"/>
  <c r="AH413" i="4"/>
  <c r="AM413" i="4"/>
  <c r="AW413" i="4"/>
  <c r="AP413" i="4"/>
  <c r="Y303" i="4"/>
  <c r="AM303" i="4"/>
  <c r="AZ303" i="4"/>
  <c r="U303" i="4"/>
  <c r="AP303" i="4"/>
  <c r="BJ303" i="4"/>
  <c r="AH303" i="4"/>
  <c r="BD303" i="4"/>
  <c r="AO303" i="4"/>
  <c r="AS303" i="4"/>
  <c r="AW303" i="4"/>
  <c r="AO413" i="4"/>
  <c r="AT413" i="4"/>
  <c r="BC413" i="4"/>
  <c r="BF413" i="4"/>
  <c r="AZ413" i="4"/>
  <c r="BJ413" i="4"/>
  <c r="AJ413" i="4"/>
  <c r="Z303" i="4"/>
  <c r="AI303" i="4"/>
  <c r="AC303" i="4"/>
  <c r="BI303" i="4"/>
  <c r="AU303" i="4"/>
  <c r="AE303" i="4"/>
  <c r="BH303" i="4"/>
  <c r="AK303" i="4"/>
  <c r="AX303" i="4"/>
  <c r="X303" i="4"/>
  <c r="BG413" i="4"/>
  <c r="AY413" i="4"/>
  <c r="AR413" i="4"/>
  <c r="AV413" i="4"/>
  <c r="AS413" i="4"/>
  <c r="AG413" i="4"/>
  <c r="BD413" i="4"/>
  <c r="AL413" i="4"/>
  <c r="AZ318" i="4"/>
  <c r="AG318" i="4"/>
  <c r="AT318" i="4"/>
  <c r="AI318" i="4"/>
  <c r="AL318" i="4"/>
  <c r="BK318" i="4"/>
  <c r="AC318" i="4"/>
  <c r="W318" i="4"/>
  <c r="AK318" i="4"/>
  <c r="BH318" i="4"/>
  <c r="AA318" i="4"/>
  <c r="BD428" i="4"/>
  <c r="AI428" i="4"/>
  <c r="AO428" i="4"/>
  <c r="BI428" i="4"/>
  <c r="AZ428" i="4"/>
  <c r="BA428" i="4"/>
  <c r="AN428" i="4"/>
  <c r="AV428" i="4"/>
  <c r="BD318" i="4"/>
  <c r="Z318" i="4"/>
  <c r="BB318" i="4"/>
  <c r="X318" i="4"/>
  <c r="AU318" i="4"/>
  <c r="AX318" i="4"/>
  <c r="AN318" i="4"/>
  <c r="AO318" i="4"/>
  <c r="AF318" i="4"/>
  <c r="BC318" i="4"/>
  <c r="BG318" i="4"/>
  <c r="AP428" i="4"/>
  <c r="BF428" i="4"/>
  <c r="BB428" i="4"/>
  <c r="AX428" i="4"/>
  <c r="BG428" i="4"/>
  <c r="AQ428" i="4"/>
  <c r="AH428" i="4"/>
  <c r="AW428" i="4"/>
  <c r="AS318" i="4"/>
  <c r="BE318" i="4"/>
  <c r="V318" i="4"/>
  <c r="AY318" i="4"/>
  <c r="U318" i="4"/>
  <c r="BI318" i="4"/>
  <c r="Y318" i="4"/>
  <c r="AQ318" i="4"/>
  <c r="AD318" i="4"/>
  <c r="AM318" i="4"/>
  <c r="AB318" i="4"/>
  <c r="AY428" i="4"/>
  <c r="AM428" i="4"/>
  <c r="AT428" i="4"/>
  <c r="AJ428" i="4"/>
  <c r="AS428" i="4"/>
  <c r="AG428" i="4"/>
  <c r="AL428" i="4"/>
  <c r="BA318" i="4"/>
  <c r="BF318" i="4"/>
  <c r="AR318" i="4"/>
  <c r="AP318" i="4"/>
  <c r="AJ318" i="4"/>
  <c r="AV318" i="4"/>
  <c r="AE318" i="4"/>
  <c r="AH318" i="4"/>
  <c r="BJ318" i="4"/>
  <c r="AW318" i="4"/>
  <c r="BH428" i="4"/>
  <c r="BK428" i="4"/>
  <c r="AU428" i="4"/>
  <c r="AR428" i="4"/>
  <c r="BC428" i="4"/>
  <c r="AK428" i="4"/>
  <c r="BE428" i="4"/>
  <c r="BJ428" i="4"/>
  <c r="BC321" i="4"/>
  <c r="BF321" i="4"/>
  <c r="AN321" i="4"/>
  <c r="V321" i="4"/>
  <c r="BI321" i="4"/>
  <c r="BG321" i="4"/>
  <c r="AB321" i="4"/>
  <c r="AG321" i="4"/>
  <c r="AM321" i="4"/>
  <c r="AC321" i="4"/>
  <c r="BH321" i="4"/>
  <c r="BE431" i="4"/>
  <c r="AH431" i="4"/>
  <c r="AK431" i="4"/>
  <c r="BF431" i="4"/>
  <c r="BB431" i="4"/>
  <c r="AU431" i="4"/>
  <c r="BI431" i="4"/>
  <c r="AO431" i="4"/>
  <c r="AK321" i="4"/>
  <c r="AF321" i="4"/>
  <c r="AR321" i="4"/>
  <c r="AE321" i="4"/>
  <c r="BK321" i="4"/>
  <c r="AU321" i="4"/>
  <c r="AX321" i="4"/>
  <c r="AZ321" i="4"/>
  <c r="AI321" i="4"/>
  <c r="Y321" i="4"/>
  <c r="U321" i="4"/>
  <c r="AQ431" i="4"/>
  <c r="BA431" i="4"/>
  <c r="BH431" i="4"/>
  <c r="AW431" i="4"/>
  <c r="AT431" i="4"/>
  <c r="BC431" i="4"/>
  <c r="AR431" i="4"/>
  <c r="AY321" i="4"/>
  <c r="X321" i="4"/>
  <c r="AJ321" i="4"/>
  <c r="AQ321" i="4"/>
  <c r="AS321" i="4"/>
  <c r="AA321" i="4"/>
  <c r="Z321" i="4"/>
  <c r="AL321" i="4"/>
  <c r="BD321" i="4"/>
  <c r="AT321" i="4"/>
  <c r="AV431" i="4"/>
  <c r="AJ431" i="4"/>
  <c r="BK431" i="4"/>
  <c r="AY431" i="4"/>
  <c r="AP431" i="4"/>
  <c r="AX431" i="4"/>
  <c r="AL431" i="4"/>
  <c r="AZ431" i="4"/>
  <c r="BB321" i="4"/>
  <c r="BA321" i="4"/>
  <c r="AP321" i="4"/>
  <c r="W321" i="4"/>
  <c r="AD321" i="4"/>
  <c r="AO321" i="4"/>
  <c r="BJ321" i="4"/>
  <c r="BE321" i="4"/>
  <c r="AH321" i="4"/>
  <c r="AW321" i="4"/>
  <c r="AV321" i="4"/>
  <c r="AS431" i="4"/>
  <c r="BJ431" i="4"/>
  <c r="AM431" i="4"/>
  <c r="AN431" i="4"/>
  <c r="BG431" i="4"/>
  <c r="AI431" i="4"/>
  <c r="BD431" i="4"/>
  <c r="AG431" i="4"/>
  <c r="BB317" i="4"/>
  <c r="W317" i="4"/>
  <c r="AQ317" i="4"/>
  <c r="AI317" i="4"/>
  <c r="AL317" i="4"/>
  <c r="AA317" i="4"/>
  <c r="BF317" i="4"/>
  <c r="AE317" i="4"/>
  <c r="AU317" i="4"/>
  <c r="V317" i="4"/>
  <c r="AM317" i="4"/>
  <c r="AV427" i="4"/>
  <c r="BK427" i="4"/>
  <c r="AI427" i="4"/>
  <c r="AH427" i="4"/>
  <c r="AL427" i="4"/>
  <c r="BF427" i="4"/>
  <c r="BE427" i="4"/>
  <c r="AY427" i="4"/>
  <c r="AJ317" i="4"/>
  <c r="AK317" i="4"/>
  <c r="AP317" i="4"/>
  <c r="AG317" i="4"/>
  <c r="AB317" i="4"/>
  <c r="Z317" i="4"/>
  <c r="AR317" i="4"/>
  <c r="BG317" i="4"/>
  <c r="AW317" i="4"/>
  <c r="BC317" i="4"/>
  <c r="BE317" i="4"/>
  <c r="AS427" i="4"/>
  <c r="AX427" i="4"/>
  <c r="AU427" i="4"/>
  <c r="BG427" i="4"/>
  <c r="AJ427" i="4"/>
  <c r="BJ427" i="4"/>
  <c r="BC427" i="4"/>
  <c r="AZ427" i="4"/>
  <c r="AD317" i="4"/>
  <c r="X317" i="4"/>
  <c r="AT317" i="4"/>
  <c r="AV317" i="4"/>
  <c r="BK317" i="4"/>
  <c r="AF317" i="4"/>
  <c r="AO317" i="4"/>
  <c r="BA317" i="4"/>
  <c r="Y317" i="4"/>
  <c r="BI317" i="4"/>
  <c r="AC317" i="4"/>
  <c r="AT427" i="4"/>
  <c r="BA427" i="4"/>
  <c r="BH427" i="4"/>
  <c r="AO427" i="4"/>
  <c r="BB427" i="4"/>
  <c r="AQ427" i="4"/>
  <c r="BD427" i="4"/>
  <c r="AZ317" i="4"/>
  <c r="BJ317" i="4"/>
  <c r="AS317" i="4"/>
  <c r="BD317" i="4"/>
  <c r="AY317" i="4"/>
  <c r="BH317" i="4"/>
  <c r="AX317" i="4"/>
  <c r="AN317" i="4"/>
  <c r="U317" i="4"/>
  <c r="AH317" i="4"/>
  <c r="AN427" i="4"/>
  <c r="AP427" i="4"/>
  <c r="AG427" i="4"/>
  <c r="AK427" i="4"/>
  <c r="BI427" i="4"/>
  <c r="AW427" i="4"/>
  <c r="AR427" i="4"/>
  <c r="AM427" i="4"/>
  <c r="AU88" i="4"/>
  <c r="BG100" i="4"/>
  <c r="BI540" i="4" s="1"/>
  <c r="BD97" i="4"/>
  <c r="BG537" i="4" s="1"/>
  <c r="AZ93" i="4"/>
  <c r="W533" i="4" s="1"/>
  <c r="AM80" i="4"/>
  <c r="AW90" i="4"/>
  <c r="AH75" i="4"/>
  <c r="AH108" i="4" s="1"/>
  <c r="T2" i="18" s="1"/>
  <c r="AR85" i="4"/>
  <c r="BJ103" i="4"/>
  <c r="BM543" i="4" s="1"/>
  <c r="AO82" i="4"/>
  <c r="BH101" i="4"/>
  <c r="BH541" i="4" s="1"/>
  <c r="AJ77" i="4"/>
  <c r="AX91" i="4"/>
  <c r="BK531" i="4" s="1"/>
  <c r="BB95" i="4"/>
  <c r="BB108" i="4" s="1"/>
  <c r="AN2" i="18" s="1"/>
  <c r="AN10" i="18" s="1"/>
  <c r="AT87" i="4"/>
  <c r="AT108" i="4" s="1"/>
  <c r="AF2" i="18" s="1"/>
  <c r="AF10" i="18" s="1"/>
  <c r="BM106" i="4"/>
  <c r="BG546" i="4" s="1"/>
  <c r="BC96" i="4"/>
  <c r="AP536" i="4" s="1"/>
  <c r="AL79" i="4"/>
  <c r="BN107" i="4"/>
  <c r="BN108" i="4" s="1"/>
  <c r="BA94" i="4"/>
  <c r="BA108" i="4" s="1"/>
  <c r="AM2" i="18" s="1"/>
  <c r="AM10" i="18" s="1"/>
  <c r="AY92" i="4"/>
  <c r="BE532" i="4" s="1"/>
  <c r="AV89" i="4"/>
  <c r="AN81" i="4"/>
  <c r="AN108" i="4" s="1"/>
  <c r="Z2" i="18" s="1"/>
  <c r="Z10" i="18" s="1"/>
  <c r="AS86" i="4"/>
  <c r="BK104" i="4"/>
  <c r="BJ544" i="4" s="1"/>
  <c r="AI76" i="4"/>
  <c r="AP83" i="4"/>
  <c r="AP108" i="4" s="1"/>
  <c r="AB2" i="18" s="1"/>
  <c r="AB10" i="18" s="1"/>
  <c r="BO16" i="4"/>
  <c r="BO18" i="4"/>
  <c r="BO20" i="4"/>
  <c r="BO15" i="4"/>
  <c r="BO17" i="4"/>
  <c r="BO19" i="4"/>
  <c r="BO21" i="4"/>
  <c r="BO28" i="4"/>
  <c r="BO25" i="4"/>
  <c r="BO31" i="4"/>
  <c r="BO33" i="4"/>
  <c r="BO35" i="4"/>
  <c r="BO37" i="4"/>
  <c r="BO39" i="4"/>
  <c r="BO41" i="4"/>
  <c r="BO23" i="4"/>
  <c r="BO26" i="4"/>
  <c r="BO24" i="4"/>
  <c r="BO27" i="4"/>
  <c r="BO29" i="4"/>
  <c r="BO30" i="4"/>
  <c r="BO32" i="4"/>
  <c r="BO34" i="4"/>
  <c r="BO36" i="4"/>
  <c r="BO38" i="4"/>
  <c r="BO40" i="4"/>
  <c r="BO42" i="4"/>
  <c r="BO22" i="4"/>
  <c r="BO46" i="4"/>
  <c r="BO48" i="4"/>
  <c r="BO50" i="4"/>
  <c r="BO52" i="4"/>
  <c r="BO56" i="4"/>
  <c r="BO58" i="4"/>
  <c r="BO43" i="4"/>
  <c r="BO44" i="4"/>
  <c r="BO45" i="4"/>
  <c r="BO47" i="4"/>
  <c r="BO49" i="4"/>
  <c r="BO51" i="4"/>
  <c r="BO53" i="4"/>
  <c r="BO55" i="4"/>
  <c r="BO57" i="4"/>
  <c r="BO59" i="4"/>
  <c r="BO14" i="4"/>
  <c r="BO9" i="4"/>
  <c r="BO4" i="4"/>
  <c r="BO8" i="4"/>
  <c r="BO12" i="4"/>
  <c r="BO54" i="4"/>
  <c r="BO13" i="4"/>
  <c r="BO7" i="4"/>
  <c r="BO5" i="4"/>
  <c r="BO6" i="4"/>
  <c r="BO10" i="4"/>
  <c r="BO3" i="4"/>
  <c r="BO11" i="4"/>
  <c r="BO61" i="4"/>
  <c r="BO63" i="4"/>
  <c r="BO65" i="4"/>
  <c r="BO66" i="4"/>
  <c r="BO67" i="4"/>
  <c r="BO68" i="4"/>
  <c r="BO69" i="4"/>
  <c r="BO70" i="4"/>
  <c r="BO71" i="4"/>
  <c r="BO72" i="4"/>
  <c r="BO73" i="4"/>
  <c r="BO74" i="4"/>
  <c r="BO75" i="4"/>
  <c r="BO515" i="4" s="1"/>
  <c r="BO76" i="4"/>
  <c r="BO516" i="4" s="1"/>
  <c r="BO77" i="4"/>
  <c r="BO517" i="4" s="1"/>
  <c r="BO78" i="4"/>
  <c r="BO518" i="4" s="1"/>
  <c r="BO79" i="4"/>
  <c r="BO519" i="4" s="1"/>
  <c r="BO80" i="4"/>
  <c r="BO520" i="4" s="1"/>
  <c r="BO81" i="4"/>
  <c r="BO521" i="4" s="1"/>
  <c r="BO82" i="4"/>
  <c r="BO522" i="4" s="1"/>
  <c r="BO60" i="4"/>
  <c r="BO62" i="4"/>
  <c r="BO64" i="4"/>
  <c r="BO83" i="4"/>
  <c r="BO523" i="4" s="1"/>
  <c r="BO84" i="4"/>
  <c r="BO524" i="4" s="1"/>
  <c r="BO85" i="4"/>
  <c r="BO525" i="4" s="1"/>
  <c r="BO86" i="4"/>
  <c r="BO526" i="4" s="1"/>
  <c r="BO87" i="4"/>
  <c r="BO527" i="4" s="1"/>
  <c r="BO88" i="4"/>
  <c r="BO528" i="4" s="1"/>
  <c r="BO89" i="4"/>
  <c r="BO529" i="4" s="1"/>
  <c r="BO90" i="4"/>
  <c r="BO530" i="4" s="1"/>
  <c r="BO91" i="4"/>
  <c r="BO531" i="4" s="1"/>
  <c r="BO92" i="4"/>
  <c r="BO532" i="4" s="1"/>
  <c r="BO93" i="4"/>
  <c r="BO533" i="4" s="1"/>
  <c r="BO94" i="4"/>
  <c r="BO534" i="4" s="1"/>
  <c r="BO95" i="4"/>
  <c r="BO535" i="4" s="1"/>
  <c r="BO96" i="4"/>
  <c r="BO536" i="4" s="1"/>
  <c r="BO97" i="4"/>
  <c r="BO537" i="4" s="1"/>
  <c r="BO98" i="4"/>
  <c r="BO538" i="4" s="1"/>
  <c r="BO99" i="4"/>
  <c r="BO539" i="4" s="1"/>
  <c r="BO100" i="4"/>
  <c r="BO540" i="4" s="1"/>
  <c r="BO101" i="4"/>
  <c r="BO541" i="4" s="1"/>
  <c r="BO102" i="4"/>
  <c r="BO542" i="4" s="1"/>
  <c r="BO103" i="4"/>
  <c r="BO543" i="4" s="1"/>
  <c r="BO104" i="4"/>
  <c r="BO544" i="4" s="1"/>
  <c r="BO105" i="4"/>
  <c r="BO545" i="4" s="1"/>
  <c r="BO106" i="4"/>
  <c r="BO546" i="4" s="1"/>
  <c r="BO107" i="4"/>
  <c r="BO547" i="4" s="1"/>
  <c r="BP2" i="4"/>
  <c r="AY108" i="4"/>
  <c r="AK2" i="18" s="1"/>
  <c r="AK10" i="18" s="1"/>
  <c r="AX108" i="4"/>
  <c r="AJ2" i="18" s="1"/>
  <c r="AJ10" i="18" s="1"/>
  <c r="BJ108" i="4"/>
  <c r="AV2" i="18" s="1"/>
  <c r="AV10" i="18" s="1"/>
  <c r="AL108" i="4"/>
  <c r="X2" i="18" s="1"/>
  <c r="X10" i="18" s="1"/>
  <c r="AK108" i="4"/>
  <c r="W2" i="18" s="1"/>
  <c r="W10" i="18" s="1"/>
  <c r="BI108" i="4"/>
  <c r="AU2" i="18" s="1"/>
  <c r="AU10" i="18" s="1"/>
  <c r="AM108" i="4"/>
  <c r="Y2" i="18" s="1"/>
  <c r="Y10" i="18" s="1"/>
  <c r="BK108" i="4"/>
  <c r="AW2" i="18" s="1"/>
  <c r="BC108" i="4"/>
  <c r="AO2" i="18" s="1"/>
  <c r="AO10" i="18" s="1"/>
  <c r="BL108" i="4"/>
  <c r="BE108" i="4"/>
  <c r="AQ2" i="18" s="1"/>
  <c r="AQ10" i="18" s="1"/>
  <c r="AZ108" i="4"/>
  <c r="AL2" i="18" s="1"/>
  <c r="AL10" i="18" s="1"/>
  <c r="AU108" i="4"/>
  <c r="AG2" i="18" s="1"/>
  <c r="AG10" i="18" s="1"/>
  <c r="AJ108" i="4"/>
  <c r="V2" i="18" s="1"/>
  <c r="V10" i="18" s="1"/>
  <c r="AQ108" i="4"/>
  <c r="AC2" i="18" s="1"/>
  <c r="AC10" i="18" s="1"/>
  <c r="BF108" i="4"/>
  <c r="AR2" i="18" s="1"/>
  <c r="AR10" i="18" s="1"/>
  <c r="AG407" i="4" l="1"/>
  <c r="BG108" i="4"/>
  <c r="AS2" i="18" s="1"/>
  <c r="AS10" i="18" s="1"/>
  <c r="BD108" i="4"/>
  <c r="AP2" i="18" s="1"/>
  <c r="AP10" i="18" s="1"/>
  <c r="V297" i="4"/>
  <c r="AY297" i="4"/>
  <c r="AD297" i="4"/>
  <c r="AP297" i="4"/>
  <c r="BI297" i="4"/>
  <c r="AN297" i="4"/>
  <c r="BD297" i="4"/>
  <c r="BJ297" i="4"/>
  <c r="U297" i="4"/>
  <c r="AK297" i="4"/>
  <c r="AA297" i="4"/>
  <c r="AP407" i="4"/>
  <c r="BE407" i="4"/>
  <c r="BF407" i="4"/>
  <c r="BJ407" i="4"/>
  <c r="AK407" i="4"/>
  <c r="AO407" i="4"/>
  <c r="AL407" i="4"/>
  <c r="AJ297" i="4"/>
  <c r="BK297" i="4"/>
  <c r="X297" i="4"/>
  <c r="AI297" i="4"/>
  <c r="BG297" i="4"/>
  <c r="BA297" i="4"/>
  <c r="AX297" i="4"/>
  <c r="AV297" i="4"/>
  <c r="BH297" i="4"/>
  <c r="AH297" i="4"/>
  <c r="AR297" i="4"/>
  <c r="AT407" i="4"/>
  <c r="BB407" i="4"/>
  <c r="AQ407" i="4"/>
  <c r="AH407" i="4"/>
  <c r="AI407" i="4"/>
  <c r="AX407" i="4"/>
  <c r="AZ407" i="4"/>
  <c r="BH108" i="4"/>
  <c r="AT2" i="18" s="1"/>
  <c r="AT10" i="18" s="1"/>
  <c r="BD407" i="4"/>
  <c r="BB297" i="4"/>
  <c r="BE297" i="4"/>
  <c r="AW297" i="4"/>
  <c r="Z297" i="4"/>
  <c r="AE297" i="4"/>
  <c r="AC297" i="4"/>
  <c r="AM297" i="4"/>
  <c r="AB297" i="4"/>
  <c r="AL297" i="4"/>
  <c r="AT297" i="4"/>
  <c r="AQ297" i="4"/>
  <c r="AS407" i="4"/>
  <c r="BH407" i="4"/>
  <c r="AJ407" i="4"/>
  <c r="AU407" i="4"/>
  <c r="AV407" i="4"/>
  <c r="BF516" i="4"/>
  <c r="BH516" i="4"/>
  <c r="BM516" i="4"/>
  <c r="BK516" i="4"/>
  <c r="U516" i="4"/>
  <c r="AB516" i="4"/>
  <c r="AA516" i="4"/>
  <c r="AG516" i="4"/>
  <c r="AK516" i="4"/>
  <c r="AQ516" i="4"/>
  <c r="AS516" i="4"/>
  <c r="AX516" i="4"/>
  <c r="BA516" i="4"/>
  <c r="BC516" i="4"/>
  <c r="BI516" i="4"/>
  <c r="V516" i="4"/>
  <c r="Y516" i="4"/>
  <c r="AD516" i="4"/>
  <c r="AH516" i="4"/>
  <c r="AM516" i="4"/>
  <c r="AO516" i="4"/>
  <c r="AV516" i="4"/>
  <c r="AZ516" i="4"/>
  <c r="BE516" i="4"/>
  <c r="BG516" i="4"/>
  <c r="X516" i="4"/>
  <c r="Z516" i="4"/>
  <c r="AE516" i="4"/>
  <c r="AJ516" i="4"/>
  <c r="AN516" i="4"/>
  <c r="AP516" i="4"/>
  <c r="AU516" i="4"/>
  <c r="AW516" i="4"/>
  <c r="BB516" i="4"/>
  <c r="BL516" i="4"/>
  <c r="BN516" i="4"/>
  <c r="W516" i="4"/>
  <c r="AC516" i="4"/>
  <c r="AF516" i="4"/>
  <c r="AI516" i="4"/>
  <c r="AL516" i="4"/>
  <c r="AR516" i="4"/>
  <c r="AT516" i="4"/>
  <c r="AY516" i="4"/>
  <c r="BD516" i="4"/>
  <c r="BJ516" i="4"/>
  <c r="AV108" i="4"/>
  <c r="AH2" i="18" s="1"/>
  <c r="AH10" i="18" s="1"/>
  <c r="AO529" i="4"/>
  <c r="AL529" i="4"/>
  <c r="Y529" i="4"/>
  <c r="AF529" i="4"/>
  <c r="W529" i="4"/>
  <c r="BC529" i="4"/>
  <c r="Z529" i="4"/>
  <c r="BD529" i="4"/>
  <c r="AH529" i="4"/>
  <c r="AC529" i="4"/>
  <c r="AP529" i="4"/>
  <c r="AK529" i="4"/>
  <c r="V529" i="4"/>
  <c r="AD529" i="4"/>
  <c r="AJ529" i="4"/>
  <c r="BH529" i="4"/>
  <c r="BA529" i="4"/>
  <c r="AB529" i="4"/>
  <c r="U529" i="4"/>
  <c r="BK529" i="4"/>
  <c r="AM529" i="4"/>
  <c r="AA529" i="4"/>
  <c r="AS529" i="4"/>
  <c r="BJ529" i="4"/>
  <c r="AN529" i="4"/>
  <c r="AW529" i="4"/>
  <c r="AI529" i="4"/>
  <c r="BN529" i="4"/>
  <c r="AU529" i="4"/>
  <c r="AV529" i="4"/>
  <c r="BE529" i="4"/>
  <c r="AQ529" i="4"/>
  <c r="BF529" i="4"/>
  <c r="AR529" i="4"/>
  <c r="BM529" i="4"/>
  <c r="AX529" i="4"/>
  <c r="AZ529" i="4"/>
  <c r="BI529" i="4"/>
  <c r="AG529" i="4"/>
  <c r="X529" i="4"/>
  <c r="BB529" i="4"/>
  <c r="AY529" i="4"/>
  <c r="AE529" i="4"/>
  <c r="AT529" i="4"/>
  <c r="BM519" i="4"/>
  <c r="BH519" i="4"/>
  <c r="BF519" i="4"/>
  <c r="BN519" i="4"/>
  <c r="Z519" i="4"/>
  <c r="AB519" i="4"/>
  <c r="AH519" i="4"/>
  <c r="AJ519" i="4"/>
  <c r="AP519" i="4"/>
  <c r="AT519" i="4"/>
  <c r="AU519" i="4"/>
  <c r="BA519" i="4"/>
  <c r="BD519" i="4"/>
  <c r="BK519" i="4"/>
  <c r="V519" i="4"/>
  <c r="X519" i="4"/>
  <c r="AE519" i="4"/>
  <c r="AF519" i="4"/>
  <c r="AN519" i="4"/>
  <c r="AO519" i="4"/>
  <c r="AS519" i="4"/>
  <c r="AX519" i="4"/>
  <c r="AZ519" i="4"/>
  <c r="BI519" i="4"/>
  <c r="BL519" i="4"/>
  <c r="U519" i="4"/>
  <c r="Y519" i="4"/>
  <c r="AA519" i="4"/>
  <c r="AG519" i="4"/>
  <c r="AI519" i="4"/>
  <c r="AM519" i="4"/>
  <c r="AR519" i="4"/>
  <c r="AW519" i="4"/>
  <c r="BB519" i="4"/>
  <c r="BG519" i="4"/>
  <c r="W519" i="4"/>
  <c r="AC519" i="4"/>
  <c r="AD519" i="4"/>
  <c r="AL519" i="4"/>
  <c r="AK519" i="4"/>
  <c r="AQ519" i="4"/>
  <c r="AV519" i="4"/>
  <c r="AY519" i="4"/>
  <c r="BC519" i="4"/>
  <c r="BE519" i="4"/>
  <c r="BJ519" i="4"/>
  <c r="AO108" i="4"/>
  <c r="AA2" i="18" s="1"/>
  <c r="AA10" i="18" s="1"/>
  <c r="BJ522" i="4"/>
  <c r="BM522" i="4"/>
  <c r="BH522" i="4"/>
  <c r="W522" i="4"/>
  <c r="AC522" i="4"/>
  <c r="AE522" i="4"/>
  <c r="AI522" i="4"/>
  <c r="AL522" i="4"/>
  <c r="AQ522" i="4"/>
  <c r="AT522" i="4"/>
  <c r="AZ522" i="4"/>
  <c r="BE522" i="4"/>
  <c r="BL522" i="4"/>
  <c r="BN522" i="4"/>
  <c r="X522" i="4"/>
  <c r="Y522" i="4"/>
  <c r="AF522" i="4"/>
  <c r="AH522" i="4"/>
  <c r="AN522" i="4"/>
  <c r="AR522" i="4"/>
  <c r="AU522" i="4"/>
  <c r="AY522" i="4"/>
  <c r="BD522" i="4"/>
  <c r="BI522" i="4"/>
  <c r="U522" i="4"/>
  <c r="Z522" i="4"/>
  <c r="AD522" i="4"/>
  <c r="AG522" i="4"/>
  <c r="AK522" i="4"/>
  <c r="AM522" i="4"/>
  <c r="AS522" i="4"/>
  <c r="AW522" i="4"/>
  <c r="BA522" i="4"/>
  <c r="BC522" i="4"/>
  <c r="BK522" i="4"/>
  <c r="V522" i="4"/>
  <c r="AA522" i="4"/>
  <c r="AB522" i="4"/>
  <c r="AJ522" i="4"/>
  <c r="AO522" i="4"/>
  <c r="AP522" i="4"/>
  <c r="AV522" i="4"/>
  <c r="AX522" i="4"/>
  <c r="BB522" i="4"/>
  <c r="BG522" i="4"/>
  <c r="BF522" i="4"/>
  <c r="BL530" i="4"/>
  <c r="AQ530" i="4"/>
  <c r="AD530" i="4"/>
  <c r="AX530" i="4"/>
  <c r="AF530" i="4"/>
  <c r="BK530" i="4"/>
  <c r="BG530" i="4"/>
  <c r="W530" i="4"/>
  <c r="V530" i="4"/>
  <c r="BI530" i="4"/>
  <c r="BE530" i="4"/>
  <c r="AT530" i="4"/>
  <c r="AO530" i="4"/>
  <c r="X530" i="4"/>
  <c r="AW530" i="4"/>
  <c r="BF530" i="4"/>
  <c r="AE530" i="4"/>
  <c r="AU530" i="4"/>
  <c r="AB530" i="4"/>
  <c r="U530" i="4"/>
  <c r="BC530" i="4"/>
  <c r="AR530" i="4"/>
  <c r="BD530" i="4"/>
  <c r="AC530" i="4"/>
  <c r="AG530" i="4"/>
  <c r="AY530" i="4"/>
  <c r="AM530" i="4"/>
  <c r="AJ530" i="4"/>
  <c r="AS530" i="4"/>
  <c r="AN530" i="4"/>
  <c r="AZ530" i="4"/>
  <c r="AI530" i="4"/>
  <c r="BB530" i="4"/>
  <c r="Y530" i="4"/>
  <c r="BH530" i="4"/>
  <c r="AA530" i="4"/>
  <c r="AK530" i="4"/>
  <c r="BA530" i="4"/>
  <c r="Z530" i="4"/>
  <c r="AH530" i="4"/>
  <c r="AL530" i="4"/>
  <c r="AP530" i="4"/>
  <c r="BN530" i="4"/>
  <c r="AS535" i="4"/>
  <c r="AA535" i="4"/>
  <c r="U535" i="4"/>
  <c r="AP535" i="4"/>
  <c r="AE535" i="4"/>
  <c r="AX535" i="4"/>
  <c r="AR535" i="4"/>
  <c r="AT535" i="4"/>
  <c r="Y535" i="4"/>
  <c r="AV535" i="4"/>
  <c r="AO535" i="4"/>
  <c r="AZ537" i="4"/>
  <c r="BH537" i="4"/>
  <c r="Y537" i="4"/>
  <c r="AR537" i="4"/>
  <c r="AE537" i="4"/>
  <c r="AP537" i="4"/>
  <c r="AT537" i="4"/>
  <c r="AS537" i="4"/>
  <c r="AA537" i="4"/>
  <c r="BE537" i="4"/>
  <c r="AV537" i="4"/>
  <c r="AL537" i="4"/>
  <c r="AM540" i="4"/>
  <c r="BH540" i="4"/>
  <c r="U540" i="4"/>
  <c r="AS540" i="4"/>
  <c r="AB540" i="4"/>
  <c r="AG540" i="4"/>
  <c r="AL540" i="4"/>
  <c r="AH540" i="4"/>
  <c r="BE540" i="4"/>
  <c r="V540" i="4"/>
  <c r="AD540" i="4"/>
  <c r="AF544" i="4"/>
  <c r="BD544" i="4"/>
  <c r="BE544" i="4"/>
  <c r="W544" i="4"/>
  <c r="AE544" i="4"/>
  <c r="BL544" i="4"/>
  <c r="BA544" i="4"/>
  <c r="AH544" i="4"/>
  <c r="V544" i="4"/>
  <c r="AZ544" i="4"/>
  <c r="AC544" i="4"/>
  <c r="BI544" i="4"/>
  <c r="BL534" i="4"/>
  <c r="AS534" i="4"/>
  <c r="AT534" i="4"/>
  <c r="BD534" i="4"/>
  <c r="BB534" i="4"/>
  <c r="AD534" i="4"/>
  <c r="AP534" i="4"/>
  <c r="BN534" i="4"/>
  <c r="AX534" i="4"/>
  <c r="AA534" i="4"/>
  <c r="BH534" i="4"/>
  <c r="BM530" i="4"/>
  <c r="BG533" i="4"/>
  <c r="AB533" i="4"/>
  <c r="AL533" i="4"/>
  <c r="BC533" i="4"/>
  <c r="BL533" i="4"/>
  <c r="BD533" i="4"/>
  <c r="AO533" i="4"/>
  <c r="AH533" i="4"/>
  <c r="AM533" i="4"/>
  <c r="AJ533" i="4"/>
  <c r="AN533" i="4"/>
  <c r="BF533" i="4"/>
  <c r="BK532" i="4"/>
  <c r="AP532" i="4"/>
  <c r="AV532" i="4"/>
  <c r="AG532" i="4"/>
  <c r="Y532" i="4"/>
  <c r="AA532" i="4"/>
  <c r="BG532" i="4"/>
  <c r="AY532" i="4"/>
  <c r="AC532" i="4"/>
  <c r="AJ532" i="4"/>
  <c r="BN532" i="4"/>
  <c r="BD542" i="4"/>
  <c r="AE542" i="4"/>
  <c r="AD542" i="4"/>
  <c r="AV542" i="4"/>
  <c r="BN542" i="4"/>
  <c r="AF542" i="4"/>
  <c r="AL542" i="4"/>
  <c r="AC542" i="4"/>
  <c r="BE542" i="4"/>
  <c r="BB542" i="4"/>
  <c r="BH542" i="4"/>
  <c r="BJ542" i="4"/>
  <c r="BJ536" i="4"/>
  <c r="AN536" i="4"/>
  <c r="AT536" i="4"/>
  <c r="AM536" i="4"/>
  <c r="AG536" i="4"/>
  <c r="AO536" i="4"/>
  <c r="BC536" i="4"/>
  <c r="BB536" i="4"/>
  <c r="AA536" i="4"/>
  <c r="AE536" i="4"/>
  <c r="BH536" i="4"/>
  <c r="U543" i="4"/>
  <c r="X543" i="4"/>
  <c r="AN543" i="4"/>
  <c r="W543" i="4"/>
  <c r="AD543" i="4"/>
  <c r="AJ543" i="4"/>
  <c r="AS543" i="4"/>
  <c r="BA543" i="4"/>
  <c r="AQ543" i="4"/>
  <c r="AH543" i="4"/>
  <c r="BF543" i="4"/>
  <c r="Z531" i="4"/>
  <c r="AK531" i="4"/>
  <c r="AF531" i="4"/>
  <c r="BH531" i="4"/>
  <c r="AI531" i="4"/>
  <c r="BJ531" i="4"/>
  <c r="AX531" i="4"/>
  <c r="BB531" i="4"/>
  <c r="AH531" i="4"/>
  <c r="Y531" i="4"/>
  <c r="BM531" i="4"/>
  <c r="BB546" i="4"/>
  <c r="AU546" i="4"/>
  <c r="BC546" i="4"/>
  <c r="BD546" i="4"/>
  <c r="U546" i="4"/>
  <c r="AY546" i="4"/>
  <c r="AE546" i="4"/>
  <c r="AW546" i="4"/>
  <c r="AQ546" i="4"/>
  <c r="AO546" i="4"/>
  <c r="BI546" i="4"/>
  <c r="BA539" i="4"/>
  <c r="V539" i="4"/>
  <c r="AQ539" i="4"/>
  <c r="AU539" i="4"/>
  <c r="AN539" i="4"/>
  <c r="AA539" i="4"/>
  <c r="AD539" i="4"/>
  <c r="BF539" i="4"/>
  <c r="U539" i="4"/>
  <c r="AH539" i="4"/>
  <c r="AM539" i="4"/>
  <c r="BK539" i="4"/>
  <c r="AY541" i="4"/>
  <c r="AI541" i="4"/>
  <c r="BE541" i="4"/>
  <c r="AX541" i="4"/>
  <c r="AN541" i="4"/>
  <c r="AD541" i="4"/>
  <c r="AC541" i="4"/>
  <c r="AT541" i="4"/>
  <c r="AH541" i="4"/>
  <c r="AJ541" i="4"/>
  <c r="BF541" i="4"/>
  <c r="BL529" i="4"/>
  <c r="BO548" i="4"/>
  <c r="BA4" i="18" s="1"/>
  <c r="BK520" i="4"/>
  <c r="BH520" i="4"/>
  <c r="BJ520" i="4"/>
  <c r="BM520" i="4"/>
  <c r="U520" i="4"/>
  <c r="X520" i="4"/>
  <c r="AB520" i="4"/>
  <c r="AJ520" i="4"/>
  <c r="AI520" i="4"/>
  <c r="AN520" i="4"/>
  <c r="AU520" i="4"/>
  <c r="AW520" i="4"/>
  <c r="BB520" i="4"/>
  <c r="BD520" i="4"/>
  <c r="W520" i="4"/>
  <c r="Z520" i="4"/>
  <c r="AC520" i="4"/>
  <c r="AG520" i="4"/>
  <c r="AK520" i="4"/>
  <c r="AP520" i="4"/>
  <c r="AS520" i="4"/>
  <c r="AX520" i="4"/>
  <c r="BA520" i="4"/>
  <c r="BI520" i="4"/>
  <c r="V520" i="4"/>
  <c r="AA520" i="4"/>
  <c r="AE520" i="4"/>
  <c r="AF520" i="4"/>
  <c r="AM520" i="4"/>
  <c r="AQ520" i="4"/>
  <c r="AT520" i="4"/>
  <c r="AY520" i="4"/>
  <c r="BF520" i="4"/>
  <c r="BE520" i="4"/>
  <c r="BN520" i="4"/>
  <c r="Y520" i="4"/>
  <c r="AD520" i="4"/>
  <c r="AH520" i="4"/>
  <c r="AL520" i="4"/>
  <c r="AO520" i="4"/>
  <c r="AR520" i="4"/>
  <c r="AV520" i="4"/>
  <c r="AZ520" i="4"/>
  <c r="BC520" i="4"/>
  <c r="BL520" i="4"/>
  <c r="BG520" i="4"/>
  <c r="AG528" i="4"/>
  <c r="BC528" i="4"/>
  <c r="AJ528" i="4"/>
  <c r="AB528" i="4"/>
  <c r="AZ528" i="4"/>
  <c r="AE528" i="4"/>
  <c r="BL528" i="4"/>
  <c r="AN528" i="4"/>
  <c r="BK528" i="4"/>
  <c r="BF528" i="4"/>
  <c r="AH528" i="4"/>
  <c r="BM528" i="4"/>
  <c r="AS528" i="4"/>
  <c r="X528" i="4"/>
  <c r="AM528" i="4"/>
  <c r="BN528" i="4"/>
  <c r="BJ528" i="4"/>
  <c r="AW528" i="4"/>
  <c r="AD528" i="4"/>
  <c r="AX528" i="4"/>
  <c r="AT528" i="4"/>
  <c r="Z528" i="4"/>
  <c r="AU528" i="4"/>
  <c r="Y528" i="4"/>
  <c r="AV528" i="4"/>
  <c r="AA528" i="4"/>
  <c r="V528" i="4"/>
  <c r="AR528" i="4"/>
  <c r="W528" i="4"/>
  <c r="BB528" i="4"/>
  <c r="AI528" i="4"/>
  <c r="BH528" i="4"/>
  <c r="AY528" i="4"/>
  <c r="AC528" i="4"/>
  <c r="BE528" i="4"/>
  <c r="AK528" i="4"/>
  <c r="BI528" i="4"/>
  <c r="BA528" i="4"/>
  <c r="AF528" i="4"/>
  <c r="BD528" i="4"/>
  <c r="AQ528" i="4"/>
  <c r="U528" i="4"/>
  <c r="AP528" i="4"/>
  <c r="AO528" i="4"/>
  <c r="BG528" i="4"/>
  <c r="AL528" i="4"/>
  <c r="AL535" i="4"/>
  <c r="BK535" i="4"/>
  <c r="BE535" i="4"/>
  <c r="BN535" i="4"/>
  <c r="AD535" i="4"/>
  <c r="AG535" i="4"/>
  <c r="AW535" i="4"/>
  <c r="AH535" i="4"/>
  <c r="AI535" i="4"/>
  <c r="BB535" i="4"/>
  <c r="BM535" i="4"/>
  <c r="AY537" i="4"/>
  <c r="AG537" i="4"/>
  <c r="BB537" i="4"/>
  <c r="V537" i="4"/>
  <c r="AI537" i="4"/>
  <c r="AU537" i="4"/>
  <c r="AD537" i="4"/>
  <c r="BJ537" i="4"/>
  <c r="AN537" i="4"/>
  <c r="AF537" i="4"/>
  <c r="AB537" i="4"/>
  <c r="BL537" i="4"/>
  <c r="AY540" i="4"/>
  <c r="AE540" i="4"/>
  <c r="AW540" i="4"/>
  <c r="BL540" i="4"/>
  <c r="BD540" i="4"/>
  <c r="Y540" i="4"/>
  <c r="W540" i="4"/>
  <c r="BC540" i="4"/>
  <c r="AQ540" i="4"/>
  <c r="AZ540" i="4"/>
  <c r="X540" i="4"/>
  <c r="BN544" i="4"/>
  <c r="AL544" i="4"/>
  <c r="AU544" i="4"/>
  <c r="BB544" i="4"/>
  <c r="BC544" i="4"/>
  <c r="AT544" i="4"/>
  <c r="AA544" i="4"/>
  <c r="AP544" i="4"/>
  <c r="AO544" i="4"/>
  <c r="AI544" i="4"/>
  <c r="BM544" i="4"/>
  <c r="BH544" i="4"/>
  <c r="AG534" i="4"/>
  <c r="AJ534" i="4"/>
  <c r="AC534" i="4"/>
  <c r="Z534" i="4"/>
  <c r="AK534" i="4"/>
  <c r="BG534" i="4"/>
  <c r="AN534" i="4"/>
  <c r="AY534" i="4"/>
  <c r="AF534" i="4"/>
  <c r="AI534" i="4"/>
  <c r="BK534" i="4"/>
  <c r="AV530" i="4"/>
  <c r="AP533" i="4"/>
  <c r="BB533" i="4"/>
  <c r="AC533" i="4"/>
  <c r="BH533" i="4"/>
  <c r="AZ533" i="4"/>
  <c r="BK533" i="4"/>
  <c r="AG533" i="4"/>
  <c r="AF533" i="4"/>
  <c r="X533" i="4"/>
  <c r="AT533" i="4"/>
  <c r="AE533" i="4"/>
  <c r="Z532" i="4"/>
  <c r="BH532" i="4"/>
  <c r="BI532" i="4"/>
  <c r="AR532" i="4"/>
  <c r="AI532" i="4"/>
  <c r="AB532" i="4"/>
  <c r="X532" i="4"/>
  <c r="AQ532" i="4"/>
  <c r="W532" i="4"/>
  <c r="AU532" i="4"/>
  <c r="AX532" i="4"/>
  <c r="BJ532" i="4"/>
  <c r="X542" i="4"/>
  <c r="Y542" i="4"/>
  <c r="AK542" i="4"/>
  <c r="BI542" i="4"/>
  <c r="AS542" i="4"/>
  <c r="AR542" i="4"/>
  <c r="AM542" i="4"/>
  <c r="AY542" i="4"/>
  <c r="AO542" i="4"/>
  <c r="AB542" i="4"/>
  <c r="BF542" i="4"/>
  <c r="AU536" i="4"/>
  <c r="BK536" i="4"/>
  <c r="AC536" i="4"/>
  <c r="BF536" i="4"/>
  <c r="X536" i="4"/>
  <c r="AK536" i="4"/>
  <c r="AX536" i="4"/>
  <c r="BA536" i="4"/>
  <c r="AR536" i="4"/>
  <c r="AL536" i="4"/>
  <c r="V536" i="4"/>
  <c r="AQ536" i="4"/>
  <c r="BC543" i="4"/>
  <c r="AE543" i="4"/>
  <c r="AK543" i="4"/>
  <c r="BD543" i="4"/>
  <c r="AA543" i="4"/>
  <c r="AC543" i="4"/>
  <c r="AW543" i="4"/>
  <c r="AT543" i="4"/>
  <c r="AF543" i="4"/>
  <c r="AP543" i="4"/>
  <c r="BB543" i="4"/>
  <c r="BJ543" i="4"/>
  <c r="BG531" i="4"/>
  <c r="X531" i="4"/>
  <c r="BC531" i="4"/>
  <c r="AB531" i="4"/>
  <c r="AV531" i="4"/>
  <c r="AS531" i="4"/>
  <c r="BL531" i="4"/>
  <c r="BE531" i="4"/>
  <c r="AU531" i="4"/>
  <c r="AA531" i="4"/>
  <c r="AT531" i="4"/>
  <c r="BI531" i="4"/>
  <c r="AF546" i="4"/>
  <c r="AV546" i="4"/>
  <c r="AP546" i="4"/>
  <c r="W546" i="4"/>
  <c r="BJ546" i="4"/>
  <c r="BF546" i="4"/>
  <c r="X546" i="4"/>
  <c r="BE546" i="4"/>
  <c r="AB546" i="4"/>
  <c r="AT546" i="4"/>
  <c r="BM546" i="4"/>
  <c r="BL539" i="4"/>
  <c r="BB539" i="4"/>
  <c r="AI539" i="4"/>
  <c r="AX539" i="4"/>
  <c r="AJ539" i="4"/>
  <c r="AG539" i="4"/>
  <c r="BC539" i="4"/>
  <c r="W539" i="4"/>
  <c r="X539" i="4"/>
  <c r="BD539" i="4"/>
  <c r="BH539" i="4"/>
  <c r="BJ539" i="4"/>
  <c r="AM541" i="4"/>
  <c r="BL541" i="4"/>
  <c r="AA541" i="4"/>
  <c r="V541" i="4"/>
  <c r="Z541" i="4"/>
  <c r="AS541" i="4"/>
  <c r="AK541" i="4"/>
  <c r="BN541" i="4"/>
  <c r="BA541" i="4"/>
  <c r="BI541" i="4"/>
  <c r="BM541" i="4"/>
  <c r="BG529" i="4"/>
  <c r="BL526" i="4"/>
  <c r="BH526" i="4"/>
  <c r="BM526" i="4"/>
  <c r="BJ526" i="4"/>
  <c r="BK526" i="4"/>
  <c r="V526" i="4"/>
  <c r="Y526" i="4"/>
  <c r="U526" i="4"/>
  <c r="AA526" i="4"/>
  <c r="AD526" i="4"/>
  <c r="AJ526" i="4"/>
  <c r="AN526" i="4"/>
  <c r="AP526" i="4"/>
  <c r="AS526" i="4"/>
  <c r="AZ526" i="4"/>
  <c r="BC526" i="4"/>
  <c r="BF526" i="4"/>
  <c r="W526" i="4"/>
  <c r="AC526" i="4"/>
  <c r="AH526" i="4"/>
  <c r="AL526" i="4"/>
  <c r="AK526" i="4"/>
  <c r="AU526" i="4"/>
  <c r="AT526" i="4"/>
  <c r="AY526" i="4"/>
  <c r="BG526" i="4"/>
  <c r="BE526" i="4"/>
  <c r="X526" i="4"/>
  <c r="AB526" i="4"/>
  <c r="AF526" i="4"/>
  <c r="AI526" i="4"/>
  <c r="AO526" i="4"/>
  <c r="AR526" i="4"/>
  <c r="AX526" i="4"/>
  <c r="BB526" i="4"/>
  <c r="BD526" i="4"/>
  <c r="BN526" i="4"/>
  <c r="Z526" i="4"/>
  <c r="AE526" i="4"/>
  <c r="AG526" i="4"/>
  <c r="AM526" i="4"/>
  <c r="AQ526" i="4"/>
  <c r="AW526" i="4"/>
  <c r="AV526" i="4"/>
  <c r="BA526" i="4"/>
  <c r="BI526" i="4"/>
  <c r="BM517" i="4"/>
  <c r="V517" i="4"/>
  <c r="Z517" i="4"/>
  <c r="AE517" i="4"/>
  <c r="AS517" i="4"/>
  <c r="AR517" i="4"/>
  <c r="AY517" i="4"/>
  <c r="BB517" i="4"/>
  <c r="W517" i="4"/>
  <c r="AA517" i="4"/>
  <c r="AD517" i="4"/>
  <c r="AJ517" i="4"/>
  <c r="AL517" i="4"/>
  <c r="AQ517" i="4"/>
  <c r="AT517" i="4"/>
  <c r="AW517" i="4"/>
  <c r="BG517" i="4"/>
  <c r="BH517" i="4"/>
  <c r="BE517" i="4"/>
  <c r="BN517" i="4"/>
  <c r="Y517" i="4"/>
  <c r="AB517" i="4"/>
  <c r="AH517" i="4"/>
  <c r="AI517" i="4"/>
  <c r="AM517" i="4"/>
  <c r="AP517" i="4"/>
  <c r="AV517" i="4"/>
  <c r="AZ517" i="4"/>
  <c r="BC517" i="4"/>
  <c r="BJ517" i="4"/>
  <c r="AG517" i="4"/>
  <c r="BL517" i="4"/>
  <c r="BK517" i="4"/>
  <c r="U517" i="4"/>
  <c r="X517" i="4"/>
  <c r="AC517" i="4"/>
  <c r="AF517" i="4"/>
  <c r="AK517" i="4"/>
  <c r="AO517" i="4"/>
  <c r="AU517" i="4"/>
  <c r="AX517" i="4"/>
  <c r="BA517" i="4"/>
  <c r="BI517" i="4"/>
  <c r="BF517" i="4"/>
  <c r="AN517" i="4"/>
  <c r="BD517" i="4"/>
  <c r="BM525" i="4"/>
  <c r="BH525" i="4"/>
  <c r="U525" i="4"/>
  <c r="AA525" i="4"/>
  <c r="AB525" i="4"/>
  <c r="AI525" i="4"/>
  <c r="AM525" i="4"/>
  <c r="AQ525" i="4"/>
  <c r="AV525" i="4"/>
  <c r="AX525" i="4"/>
  <c r="BA525" i="4"/>
  <c r="BL525" i="4"/>
  <c r="BN525" i="4"/>
  <c r="X525" i="4"/>
  <c r="AC525" i="4"/>
  <c r="AG525" i="4"/>
  <c r="AJ525" i="4"/>
  <c r="AL525" i="4"/>
  <c r="AT525" i="4"/>
  <c r="AW525" i="4"/>
  <c r="BB525" i="4"/>
  <c r="BC525" i="4"/>
  <c r="BF525" i="4"/>
  <c r="V525" i="4"/>
  <c r="Y525" i="4"/>
  <c r="AE525" i="4"/>
  <c r="AF525" i="4"/>
  <c r="AH525" i="4"/>
  <c r="AO525" i="4"/>
  <c r="AR525" i="4"/>
  <c r="AU525" i="4"/>
  <c r="AZ525" i="4"/>
  <c r="BD525" i="4"/>
  <c r="BI525" i="4"/>
  <c r="W525" i="4"/>
  <c r="Z525" i="4"/>
  <c r="AD525" i="4"/>
  <c r="AK525" i="4"/>
  <c r="AN525" i="4"/>
  <c r="AP525" i="4"/>
  <c r="AS525" i="4"/>
  <c r="AY525" i="4"/>
  <c r="BE525" i="4"/>
  <c r="BG525" i="4"/>
  <c r="BJ525" i="4"/>
  <c r="BK525" i="4"/>
  <c r="BG535" i="4"/>
  <c r="AU535" i="4"/>
  <c r="W535" i="4"/>
  <c r="V535" i="4"/>
  <c r="BL535" i="4"/>
  <c r="AF535" i="4"/>
  <c r="Z535" i="4"/>
  <c r="AM535" i="4"/>
  <c r="AK535" i="4"/>
  <c r="BD535" i="4"/>
  <c r="BF535" i="4"/>
  <c r="BJ535" i="4"/>
  <c r="U537" i="4"/>
  <c r="AH537" i="4"/>
  <c r="AC537" i="4"/>
  <c r="BC537" i="4"/>
  <c r="BF537" i="4"/>
  <c r="AX537" i="4"/>
  <c r="AJ537" i="4"/>
  <c r="BA537" i="4"/>
  <c r="BD537" i="4"/>
  <c r="AK537" i="4"/>
  <c r="BM537" i="4"/>
  <c r="AF540" i="4"/>
  <c r="AA540" i="4"/>
  <c r="BG540" i="4"/>
  <c r="AR540" i="4"/>
  <c r="AC540" i="4"/>
  <c r="AT540" i="4"/>
  <c r="AP540" i="4"/>
  <c r="BJ540" i="4"/>
  <c r="BF540" i="4"/>
  <c r="BN540" i="4"/>
  <c r="AK540" i="4"/>
  <c r="BM540" i="4"/>
  <c r="AJ544" i="4"/>
  <c r="AS544" i="4"/>
  <c r="AG544" i="4"/>
  <c r="AD544" i="4"/>
  <c r="AX544" i="4"/>
  <c r="AY544" i="4"/>
  <c r="AQ544" i="4"/>
  <c r="AM544" i="4"/>
  <c r="BG544" i="4"/>
  <c r="U544" i="4"/>
  <c r="Y544" i="4"/>
  <c r="AW534" i="4"/>
  <c r="AH534" i="4"/>
  <c r="AO534" i="4"/>
  <c r="X534" i="4"/>
  <c r="BC534" i="4"/>
  <c r="AB534" i="4"/>
  <c r="BE534" i="4"/>
  <c r="BF534" i="4"/>
  <c r="V534" i="4"/>
  <c r="AV534" i="4"/>
  <c r="Y534" i="4"/>
  <c r="BM534" i="4"/>
  <c r="BJ530" i="4"/>
  <c r="Y533" i="4"/>
  <c r="V533" i="4"/>
  <c r="AD533" i="4"/>
  <c r="AQ533" i="4"/>
  <c r="AW533" i="4"/>
  <c r="AS533" i="4"/>
  <c r="AV533" i="4"/>
  <c r="BE533" i="4"/>
  <c r="Z533" i="4"/>
  <c r="AR533" i="4"/>
  <c r="BM533" i="4"/>
  <c r="BM532" i="4"/>
  <c r="AF532" i="4"/>
  <c r="AL532" i="4"/>
  <c r="BF532" i="4"/>
  <c r="AM532" i="4"/>
  <c r="AS532" i="4"/>
  <c r="AZ532" i="4"/>
  <c r="AK532" i="4"/>
  <c r="V532" i="4"/>
  <c r="AW532" i="4"/>
  <c r="AO532" i="4"/>
  <c r="BL532" i="4"/>
  <c r="AG542" i="4"/>
  <c r="BC542" i="4"/>
  <c r="BK542" i="4"/>
  <c r="AT542" i="4"/>
  <c r="AJ542" i="4"/>
  <c r="W542" i="4"/>
  <c r="AW542" i="4"/>
  <c r="AA542" i="4"/>
  <c r="U542" i="4"/>
  <c r="AZ542" i="4"/>
  <c r="BM542" i="4"/>
  <c r="BL536" i="4"/>
  <c r="BE536" i="4"/>
  <c r="AD536" i="4"/>
  <c r="AJ536" i="4"/>
  <c r="AH536" i="4"/>
  <c r="Z536" i="4"/>
  <c r="AY536" i="4"/>
  <c r="Y536" i="4"/>
  <c r="AF536" i="4"/>
  <c r="W536" i="4"/>
  <c r="BG536" i="4"/>
  <c r="BM536" i="4"/>
  <c r="AZ543" i="4"/>
  <c r="AM543" i="4"/>
  <c r="AY543" i="4"/>
  <c r="AR543" i="4"/>
  <c r="BG543" i="4"/>
  <c r="AG543" i="4"/>
  <c r="BH543" i="4"/>
  <c r="AU543" i="4"/>
  <c r="Z543" i="4"/>
  <c r="Y543" i="4"/>
  <c r="BL543" i="4"/>
  <c r="BK543" i="4"/>
  <c r="AC531" i="4"/>
  <c r="AE531" i="4"/>
  <c r="V531" i="4"/>
  <c r="AM531" i="4"/>
  <c r="BD531" i="4"/>
  <c r="AO531" i="4"/>
  <c r="BF531" i="4"/>
  <c r="AY531" i="4"/>
  <c r="AZ531" i="4"/>
  <c r="AJ531" i="4"/>
  <c r="AG531" i="4"/>
  <c r="BH546" i="4"/>
  <c r="AR546" i="4"/>
  <c r="AD546" i="4"/>
  <c r="AC546" i="4"/>
  <c r="V546" i="4"/>
  <c r="AS546" i="4"/>
  <c r="AN546" i="4"/>
  <c r="AJ546" i="4"/>
  <c r="AI546" i="4"/>
  <c r="AG546" i="4"/>
  <c r="AL546" i="4"/>
  <c r="BL546" i="4"/>
  <c r="AW539" i="4"/>
  <c r="AO539" i="4"/>
  <c r="AF539" i="4"/>
  <c r="AZ539" i="4"/>
  <c r="AV539" i="4"/>
  <c r="AT539" i="4"/>
  <c r="BE539" i="4"/>
  <c r="BN539" i="4"/>
  <c r="AB539" i="4"/>
  <c r="AP539" i="4"/>
  <c r="AC539" i="4"/>
  <c r="AZ541" i="4"/>
  <c r="BB541" i="4"/>
  <c r="AG541" i="4"/>
  <c r="AV541" i="4"/>
  <c r="AW541" i="4"/>
  <c r="BD541" i="4"/>
  <c r="AU541" i="4"/>
  <c r="AQ541" i="4"/>
  <c r="W541" i="4"/>
  <c r="AE541" i="4"/>
  <c r="AR541" i="4"/>
  <c r="BJ541" i="4"/>
  <c r="BL523" i="4"/>
  <c r="BM523" i="4"/>
  <c r="BI523" i="4"/>
  <c r="BJ523" i="4"/>
  <c r="V523" i="4"/>
  <c r="Z523" i="4"/>
  <c r="AD523" i="4"/>
  <c r="AF523" i="4"/>
  <c r="AN523" i="4"/>
  <c r="AO523" i="4"/>
  <c r="AW523" i="4"/>
  <c r="AX523" i="4"/>
  <c r="BB523" i="4"/>
  <c r="BC523" i="4"/>
  <c r="X523" i="4"/>
  <c r="AC523" i="4"/>
  <c r="AE523" i="4"/>
  <c r="AH523" i="4"/>
  <c r="AK523" i="4"/>
  <c r="AP523" i="4"/>
  <c r="AT523" i="4"/>
  <c r="AY523" i="4"/>
  <c r="BG523" i="4"/>
  <c r="BE523" i="4"/>
  <c r="BN523" i="4"/>
  <c r="W523" i="4"/>
  <c r="AA523" i="4"/>
  <c r="AG523" i="4"/>
  <c r="AI523" i="4"/>
  <c r="AM523" i="4"/>
  <c r="AS523" i="4"/>
  <c r="AV523" i="4"/>
  <c r="BA523" i="4"/>
  <c r="BF523" i="4"/>
  <c r="BH523" i="4"/>
  <c r="U523" i="4"/>
  <c r="Y523" i="4"/>
  <c r="AB523" i="4"/>
  <c r="AJ523" i="4"/>
  <c r="AL523" i="4"/>
  <c r="AQ523" i="4"/>
  <c r="AR523" i="4"/>
  <c r="AU523" i="4"/>
  <c r="AZ523" i="4"/>
  <c r="BD523" i="4"/>
  <c r="BK523" i="4"/>
  <c r="BM521" i="4"/>
  <c r="BK521" i="4"/>
  <c r="BI521" i="4"/>
  <c r="BH521" i="4"/>
  <c r="V521" i="4"/>
  <c r="Y521" i="4"/>
  <c r="AC521" i="4"/>
  <c r="AD521" i="4"/>
  <c r="AK521" i="4"/>
  <c r="AP521" i="4"/>
  <c r="AS521" i="4"/>
  <c r="AU521" i="4"/>
  <c r="BB521" i="4"/>
  <c r="BC521" i="4"/>
  <c r="W521" i="4"/>
  <c r="Z521" i="4"/>
  <c r="AE521" i="4"/>
  <c r="AJ521" i="4"/>
  <c r="AL521" i="4"/>
  <c r="AR521" i="4"/>
  <c r="AW521" i="4"/>
  <c r="AX521" i="4"/>
  <c r="BA521" i="4"/>
  <c r="BE521" i="4"/>
  <c r="U521" i="4"/>
  <c r="AA521" i="4"/>
  <c r="AH521" i="4"/>
  <c r="AG521" i="4"/>
  <c r="AM521" i="4"/>
  <c r="AO521" i="4"/>
  <c r="AT521" i="4"/>
  <c r="AY521" i="4"/>
  <c r="BD521" i="4"/>
  <c r="BG521" i="4"/>
  <c r="BN521" i="4"/>
  <c r="X521" i="4"/>
  <c r="AB521" i="4"/>
  <c r="AF521" i="4"/>
  <c r="AI521" i="4"/>
  <c r="AN521" i="4"/>
  <c r="AQ521" i="4"/>
  <c r="AV521" i="4"/>
  <c r="AZ521" i="4"/>
  <c r="BF521" i="4"/>
  <c r="BJ521" i="4"/>
  <c r="BL521" i="4"/>
  <c r="BK547" i="4"/>
  <c r="BM547" i="4"/>
  <c r="AM547" i="4"/>
  <c r="BC547" i="4"/>
  <c r="BH547" i="4"/>
  <c r="Y547" i="4"/>
  <c r="AV547" i="4"/>
  <c r="AB547" i="4"/>
  <c r="AT547" i="4"/>
  <c r="BN547" i="4"/>
  <c r="AS547" i="4"/>
  <c r="AJ547" i="4"/>
  <c r="BL547" i="4"/>
  <c r="AG547" i="4"/>
  <c r="AD547" i="4"/>
  <c r="BB547" i="4"/>
  <c r="Z547" i="4"/>
  <c r="AZ547" i="4"/>
  <c r="X547" i="4"/>
  <c r="AO547" i="4"/>
  <c r="BJ547" i="4"/>
  <c r="AP547" i="4"/>
  <c r="BG547" i="4"/>
  <c r="AH547" i="4"/>
  <c r="BF547" i="4"/>
  <c r="AX547" i="4"/>
  <c r="AF547" i="4"/>
  <c r="U547" i="4"/>
  <c r="AW547" i="4"/>
  <c r="AC547" i="4"/>
  <c r="V547" i="4"/>
  <c r="AQ547" i="4"/>
  <c r="W547" i="4"/>
  <c r="AI547" i="4"/>
  <c r="BE547" i="4"/>
  <c r="AN547" i="4"/>
  <c r="BA547" i="4"/>
  <c r="AY547" i="4"/>
  <c r="AK547" i="4"/>
  <c r="AE547" i="4"/>
  <c r="AU547" i="4"/>
  <c r="AA547" i="4"/>
  <c r="AR547" i="4"/>
  <c r="AL547" i="4"/>
  <c r="BI547" i="4"/>
  <c r="BD547" i="4"/>
  <c r="BN527" i="4"/>
  <c r="AJ527" i="4"/>
  <c r="AZ527" i="4"/>
  <c r="Y527" i="4"/>
  <c r="AQ527" i="4"/>
  <c r="BC527" i="4"/>
  <c r="W527" i="4"/>
  <c r="AK527" i="4"/>
  <c r="BE527" i="4"/>
  <c r="U527" i="4"/>
  <c r="AN527" i="4"/>
  <c r="BA527" i="4"/>
  <c r="X527" i="4"/>
  <c r="AM527" i="4"/>
  <c r="BD527" i="4"/>
  <c r="AD527" i="4"/>
  <c r="AV527" i="4"/>
  <c r="BG527" i="4"/>
  <c r="Z527" i="4"/>
  <c r="AO527" i="4"/>
  <c r="BF527" i="4"/>
  <c r="AA527" i="4"/>
  <c r="AP527" i="4"/>
  <c r="BL527" i="4"/>
  <c r="AB527" i="4"/>
  <c r="AT527" i="4"/>
  <c r="BH527" i="4"/>
  <c r="AG527" i="4"/>
  <c r="AW527" i="4"/>
  <c r="BK527" i="4"/>
  <c r="AF527" i="4"/>
  <c r="AS527" i="4"/>
  <c r="BM527" i="4"/>
  <c r="AC527" i="4"/>
  <c r="AR527" i="4"/>
  <c r="AE527" i="4"/>
  <c r="AU527" i="4"/>
  <c r="V527" i="4"/>
  <c r="AL527" i="4"/>
  <c r="BB527" i="4"/>
  <c r="BJ527" i="4"/>
  <c r="AH527" i="4"/>
  <c r="AY527" i="4"/>
  <c r="BI527" i="4"/>
  <c r="AI527" i="4"/>
  <c r="AX527" i="4"/>
  <c r="BJ515" i="4"/>
  <c r="BL515" i="4"/>
  <c r="BK515" i="4"/>
  <c r="BH515" i="4"/>
  <c r="BM515" i="4"/>
  <c r="U515" i="4"/>
  <c r="AE515" i="4"/>
  <c r="AU515" i="4"/>
  <c r="BG515" i="4"/>
  <c r="W515" i="4"/>
  <c r="AA515" i="4"/>
  <c r="AF515" i="4"/>
  <c r="AH515" i="4"/>
  <c r="AL515" i="4"/>
  <c r="AS515" i="4"/>
  <c r="AT515" i="4"/>
  <c r="BA515" i="4"/>
  <c r="BN515" i="4"/>
  <c r="X515" i="4"/>
  <c r="Z515" i="4"/>
  <c r="AG515" i="4"/>
  <c r="AJ515" i="4"/>
  <c r="AO515" i="4"/>
  <c r="AP515" i="4"/>
  <c r="AV515" i="4"/>
  <c r="AX515" i="4"/>
  <c r="BD515" i="4"/>
  <c r="BF515" i="4"/>
  <c r="AD515" i="4"/>
  <c r="AM515" i="4"/>
  <c r="BC515" i="4"/>
  <c r="BI515" i="4"/>
  <c r="V515" i="4"/>
  <c r="Y515" i="4"/>
  <c r="AB515" i="4"/>
  <c r="AI515" i="4"/>
  <c r="AK515" i="4"/>
  <c r="AQ515" i="4"/>
  <c r="AR515" i="4"/>
  <c r="AW515" i="4"/>
  <c r="AZ515" i="4"/>
  <c r="BE515" i="4"/>
  <c r="AC515" i="4"/>
  <c r="AN515" i="4"/>
  <c r="AY515" i="4"/>
  <c r="BB515" i="4"/>
  <c r="AN407" i="4"/>
  <c r="BK518" i="4"/>
  <c r="BL518" i="4"/>
  <c r="BM518" i="4"/>
  <c r="BJ518" i="4"/>
  <c r="U518" i="4"/>
  <c r="Z518" i="4"/>
  <c r="AB518" i="4"/>
  <c r="AF518" i="4"/>
  <c r="AM518" i="4"/>
  <c r="AO518" i="4"/>
  <c r="AU518" i="4"/>
  <c r="AW518" i="4"/>
  <c r="AZ518" i="4"/>
  <c r="BG518" i="4"/>
  <c r="W518" i="4"/>
  <c r="Y518" i="4"/>
  <c r="AD518" i="4"/>
  <c r="AH518" i="4"/>
  <c r="AL518" i="4"/>
  <c r="AQ518" i="4"/>
  <c r="AS518" i="4"/>
  <c r="AY518" i="4"/>
  <c r="BD518" i="4"/>
  <c r="BE518" i="4"/>
  <c r="X518" i="4"/>
  <c r="AA518" i="4"/>
  <c r="AE518" i="4"/>
  <c r="AI518" i="4"/>
  <c r="AK518" i="4"/>
  <c r="AP518" i="4"/>
  <c r="AV518" i="4"/>
  <c r="AX518" i="4"/>
  <c r="BB518" i="4"/>
  <c r="BF518" i="4"/>
  <c r="BN518" i="4"/>
  <c r="V518" i="4"/>
  <c r="AC518" i="4"/>
  <c r="AG518" i="4"/>
  <c r="AJ518" i="4"/>
  <c r="AN518" i="4"/>
  <c r="AR518" i="4"/>
  <c r="AT518" i="4"/>
  <c r="BA518" i="4"/>
  <c r="BC518" i="4"/>
  <c r="BH518" i="4"/>
  <c r="BI518" i="4"/>
  <c r="AY535" i="4"/>
  <c r="AC535" i="4"/>
  <c r="AJ535" i="4"/>
  <c r="AN535" i="4"/>
  <c r="AZ535" i="4"/>
  <c r="AQ535" i="4"/>
  <c r="AB535" i="4"/>
  <c r="X535" i="4"/>
  <c r="BA535" i="4"/>
  <c r="BC535" i="4"/>
  <c r="BI535" i="4"/>
  <c r="BH535" i="4"/>
  <c r="W537" i="4"/>
  <c r="BK537" i="4"/>
  <c r="BI537" i="4"/>
  <c r="AM537" i="4"/>
  <c r="AW537" i="4"/>
  <c r="AO537" i="4"/>
  <c r="BN537" i="4"/>
  <c r="X537" i="4"/>
  <c r="AQ537" i="4"/>
  <c r="Z537" i="4"/>
  <c r="AU540" i="4"/>
  <c r="Z540" i="4"/>
  <c r="AN540" i="4"/>
  <c r="AX540" i="4"/>
  <c r="BA540" i="4"/>
  <c r="BB540" i="4"/>
  <c r="AI540" i="4"/>
  <c r="AV540" i="4"/>
  <c r="BK540" i="4"/>
  <c r="AO540" i="4"/>
  <c r="AJ540" i="4"/>
  <c r="AB544" i="4"/>
  <c r="AN544" i="4"/>
  <c r="BK544" i="4"/>
  <c r="AW544" i="4"/>
  <c r="AK544" i="4"/>
  <c r="X544" i="4"/>
  <c r="Z544" i="4"/>
  <c r="AR544" i="4"/>
  <c r="AV544" i="4"/>
  <c r="BF544" i="4"/>
  <c r="AE534" i="4"/>
  <c r="U534" i="4"/>
  <c r="AM534" i="4"/>
  <c r="AL534" i="4"/>
  <c r="AQ534" i="4"/>
  <c r="BA534" i="4"/>
  <c r="AU534" i="4"/>
  <c r="AR534" i="4"/>
  <c r="AZ534" i="4"/>
  <c r="BI534" i="4"/>
  <c r="W534" i="4"/>
  <c r="BJ534" i="4"/>
  <c r="BN533" i="4"/>
  <c r="AX533" i="4"/>
  <c r="U533" i="4"/>
  <c r="BI533" i="4"/>
  <c r="AA533" i="4"/>
  <c r="AY533" i="4"/>
  <c r="AI533" i="4"/>
  <c r="AU533" i="4"/>
  <c r="AK533" i="4"/>
  <c r="BA533" i="4"/>
  <c r="BJ533" i="4"/>
  <c r="BA532" i="4"/>
  <c r="AN532" i="4"/>
  <c r="AE532" i="4"/>
  <c r="BB532" i="4"/>
  <c r="BD532" i="4"/>
  <c r="AH532" i="4"/>
  <c r="BC532" i="4"/>
  <c r="U532" i="4"/>
  <c r="AT532" i="4"/>
  <c r="AD532" i="4"/>
  <c r="AX542" i="4"/>
  <c r="AN542" i="4"/>
  <c r="AI542" i="4"/>
  <c r="V542" i="4"/>
  <c r="BA542" i="4"/>
  <c r="AH542" i="4"/>
  <c r="AQ542" i="4"/>
  <c r="AP542" i="4"/>
  <c r="BG542" i="4"/>
  <c r="Z542" i="4"/>
  <c r="BL542" i="4"/>
  <c r="U536" i="4"/>
  <c r="AI536" i="4"/>
  <c r="AS536" i="4"/>
  <c r="BI536" i="4"/>
  <c r="BD536" i="4"/>
  <c r="AB536" i="4"/>
  <c r="BN536" i="4"/>
  <c r="AW536" i="4"/>
  <c r="AV536" i="4"/>
  <c r="AZ536" i="4"/>
  <c r="BE543" i="4"/>
  <c r="AX543" i="4"/>
  <c r="AB543" i="4"/>
  <c r="V543" i="4"/>
  <c r="AV543" i="4"/>
  <c r="BI543" i="4"/>
  <c r="AL543" i="4"/>
  <c r="AO543" i="4"/>
  <c r="AI543" i="4"/>
  <c r="BN543" i="4"/>
  <c r="AW531" i="4"/>
  <c r="AR531" i="4"/>
  <c r="BA531" i="4"/>
  <c r="AD531" i="4"/>
  <c r="AP531" i="4"/>
  <c r="AL531" i="4"/>
  <c r="AQ531" i="4"/>
  <c r="BN531" i="4"/>
  <c r="AN531" i="4"/>
  <c r="W531" i="4"/>
  <c r="U531" i="4"/>
  <c r="BN546" i="4"/>
  <c r="AX546" i="4"/>
  <c r="Z546" i="4"/>
  <c r="BA546" i="4"/>
  <c r="Y546" i="4"/>
  <c r="AM546" i="4"/>
  <c r="AH546" i="4"/>
  <c r="AZ546" i="4"/>
  <c r="AA546" i="4"/>
  <c r="AK546" i="4"/>
  <c r="BK546" i="4"/>
  <c r="AL539" i="4"/>
  <c r="Z539" i="4"/>
  <c r="Y539" i="4"/>
  <c r="AY539" i="4"/>
  <c r="BG539" i="4"/>
  <c r="AK539" i="4"/>
  <c r="BI539" i="4"/>
  <c r="AR539" i="4"/>
  <c r="AE539" i="4"/>
  <c r="AS539" i="4"/>
  <c r="U541" i="4"/>
  <c r="AB541" i="4"/>
  <c r="AL541" i="4"/>
  <c r="AO541" i="4"/>
  <c r="BG541" i="4"/>
  <c r="BC541" i="4"/>
  <c r="AF541" i="4"/>
  <c r="X541" i="4"/>
  <c r="Y541" i="4"/>
  <c r="AP541" i="4"/>
  <c r="BK541" i="4"/>
  <c r="BP111" i="4"/>
  <c r="BP221" i="4"/>
  <c r="BP331" i="4"/>
  <c r="BO389" i="4"/>
  <c r="BO279" i="4"/>
  <c r="BO400" i="4"/>
  <c r="BO290" i="4"/>
  <c r="BO396" i="4"/>
  <c r="BO286" i="4"/>
  <c r="BO390" i="4"/>
  <c r="BO280" i="4"/>
  <c r="BO403" i="4"/>
  <c r="BO293" i="4"/>
  <c r="BO399" i="4"/>
  <c r="BO289" i="4"/>
  <c r="BO395" i="4"/>
  <c r="BO285" i="4"/>
  <c r="BO393" i="4"/>
  <c r="BO283" i="4"/>
  <c r="BO402" i="4"/>
  <c r="BO292" i="4"/>
  <c r="BO398" i="4"/>
  <c r="BO288" i="4"/>
  <c r="BO394" i="4"/>
  <c r="BO284" i="4"/>
  <c r="BO391" i="4"/>
  <c r="BO281" i="4"/>
  <c r="BO401" i="4"/>
  <c r="BO291" i="4"/>
  <c r="BO397" i="4"/>
  <c r="BO287" i="4"/>
  <c r="BO392" i="4"/>
  <c r="BO282" i="4"/>
  <c r="AY407" i="4"/>
  <c r="BO376" i="4"/>
  <c r="BO266" i="4"/>
  <c r="BO353" i="4"/>
  <c r="BO243" i="4"/>
  <c r="BO368" i="4"/>
  <c r="BO258" i="4"/>
  <c r="BO340" i="4"/>
  <c r="BO230" i="4"/>
  <c r="BO343" i="4"/>
  <c r="BO233" i="4"/>
  <c r="BO385" i="4"/>
  <c r="BO275" i="4"/>
  <c r="BO359" i="4"/>
  <c r="BO249" i="4"/>
  <c r="BO366" i="4"/>
  <c r="BO256" i="4"/>
  <c r="BO346" i="4"/>
  <c r="BO236" i="4"/>
  <c r="BO345" i="4"/>
  <c r="BO235" i="4"/>
  <c r="BO383" i="4"/>
  <c r="BO273" i="4"/>
  <c r="BO384" i="4"/>
  <c r="BO274" i="4"/>
  <c r="BO259" i="4"/>
  <c r="BO369" i="4"/>
  <c r="BO347" i="4"/>
  <c r="BO237" i="4"/>
  <c r="BO334" i="4"/>
  <c r="BO224" i="4"/>
  <c r="BO382" i="4"/>
  <c r="BO272" i="4"/>
  <c r="BO375" i="4"/>
  <c r="BO265" i="4"/>
  <c r="BO355" i="4"/>
  <c r="BO245" i="4"/>
  <c r="AS108" i="4"/>
  <c r="AE2" i="18" s="1"/>
  <c r="AE10" i="18" s="1"/>
  <c r="BO222" i="4"/>
  <c r="BO332" i="4"/>
  <c r="BO336" i="4"/>
  <c r="BO226" i="4"/>
  <c r="BO337" i="4"/>
  <c r="BO227" i="4"/>
  <c r="BO388" i="4"/>
  <c r="BO278" i="4"/>
  <c r="BO380" i="4"/>
  <c r="BO270" i="4"/>
  <c r="BO373" i="4"/>
  <c r="BO263" i="4"/>
  <c r="BO381" i="4"/>
  <c r="BO271" i="4"/>
  <c r="BO351" i="4"/>
  <c r="BO241" i="4"/>
  <c r="BO365" i="4"/>
  <c r="BO255" i="4"/>
  <c r="BO358" i="4"/>
  <c r="BO248" i="4"/>
  <c r="BO352" i="4"/>
  <c r="BO242" i="4"/>
  <c r="BO364" i="4"/>
  <c r="BO254" i="4"/>
  <c r="BO357" i="4"/>
  <c r="BO247" i="4"/>
  <c r="BO344" i="4"/>
  <c r="BO234" i="4"/>
  <c r="BO335" i="4"/>
  <c r="BO225" i="4"/>
  <c r="BO387" i="4"/>
  <c r="BO277" i="4"/>
  <c r="BO361" i="4"/>
  <c r="BO251" i="4"/>
  <c r="BO348" i="4"/>
  <c r="BO238" i="4"/>
  <c r="BO341" i="4"/>
  <c r="BO231" i="4"/>
  <c r="BO374" i="4"/>
  <c r="BO264" i="4"/>
  <c r="BO367" i="4"/>
  <c r="BO257" i="4"/>
  <c r="BO354" i="4"/>
  <c r="BO244" i="4"/>
  <c r="BO339" i="4"/>
  <c r="BO229" i="4"/>
  <c r="BO342" i="4"/>
  <c r="BO232" i="4"/>
  <c r="BO333" i="4"/>
  <c r="BO223" i="4"/>
  <c r="BO386" i="4"/>
  <c r="BO276" i="4"/>
  <c r="BO378" i="4"/>
  <c r="BO268" i="4"/>
  <c r="BO372" i="4"/>
  <c r="BO262" i="4"/>
  <c r="BO379" i="4"/>
  <c r="BO269" i="4"/>
  <c r="BO371" i="4"/>
  <c r="BO261" i="4"/>
  <c r="BO363" i="4"/>
  <c r="BO253" i="4"/>
  <c r="BO356" i="4"/>
  <c r="BO246" i="4"/>
  <c r="BO370" i="4"/>
  <c r="BO260" i="4"/>
  <c r="BO362" i="4"/>
  <c r="BO252" i="4"/>
  <c r="BO350" i="4"/>
  <c r="BO240" i="4"/>
  <c r="BO349" i="4"/>
  <c r="BO239" i="4"/>
  <c r="BO338" i="4"/>
  <c r="BO228" i="4"/>
  <c r="BO377" i="4"/>
  <c r="BO267" i="4"/>
  <c r="BO360" i="4"/>
  <c r="BO250" i="4"/>
  <c r="AZ2" i="18"/>
  <c r="AZ10" i="18" s="1"/>
  <c r="BN437" i="4"/>
  <c r="BO434" i="4"/>
  <c r="BO324" i="4"/>
  <c r="BO430" i="4"/>
  <c r="BO320" i="4"/>
  <c r="BO426" i="4"/>
  <c r="BO316" i="4"/>
  <c r="BO422" i="4"/>
  <c r="BO312" i="4"/>
  <c r="BO418" i="4"/>
  <c r="BO308" i="4"/>
  <c r="BO414" i="4"/>
  <c r="BO304" i="4"/>
  <c r="BO409" i="4"/>
  <c r="BO299" i="4"/>
  <c r="BO405" i="4"/>
  <c r="BO295" i="4"/>
  <c r="BN436" i="4"/>
  <c r="BN326" i="4"/>
  <c r="AX2" i="18"/>
  <c r="AX10" i="18" s="1"/>
  <c r="BL437" i="4"/>
  <c r="AX6" i="18" s="1"/>
  <c r="AW10" i="18"/>
  <c r="BO433" i="4"/>
  <c r="BO323" i="4"/>
  <c r="BO429" i="4"/>
  <c r="BO319" i="4"/>
  <c r="BO425" i="4"/>
  <c r="BO315" i="4"/>
  <c r="BO421" i="4"/>
  <c r="BO311" i="4"/>
  <c r="BO417" i="4"/>
  <c r="BO307" i="4"/>
  <c r="BO413" i="4"/>
  <c r="BO303" i="4"/>
  <c r="BO408" i="4"/>
  <c r="BO298" i="4"/>
  <c r="BO404" i="4"/>
  <c r="BO294" i="4"/>
  <c r="BO326" i="4"/>
  <c r="BO436" i="4"/>
  <c r="BO432" i="4"/>
  <c r="BO322" i="4"/>
  <c r="BO428" i="4"/>
  <c r="BO318" i="4"/>
  <c r="BO424" i="4"/>
  <c r="BO314" i="4"/>
  <c r="BO420" i="4"/>
  <c r="BO310" i="4"/>
  <c r="BO416" i="4"/>
  <c r="BO306" i="4"/>
  <c r="BO412" i="4"/>
  <c r="BO302" i="4"/>
  <c r="BO411" i="4"/>
  <c r="BO301" i="4"/>
  <c r="BO407" i="4"/>
  <c r="BO297" i="4"/>
  <c r="BM108" i="4"/>
  <c r="BM435" i="4"/>
  <c r="BM325" i="4"/>
  <c r="T10" i="18"/>
  <c r="BO435" i="4"/>
  <c r="BO325" i="4"/>
  <c r="BO431" i="4"/>
  <c r="BO321" i="4"/>
  <c r="BO427" i="4"/>
  <c r="BO317" i="4"/>
  <c r="BO423" i="4"/>
  <c r="BO313" i="4"/>
  <c r="BO419" i="4"/>
  <c r="BO309" i="4"/>
  <c r="BO415" i="4"/>
  <c r="BO305" i="4"/>
  <c r="BO410" i="4"/>
  <c r="BO300" i="4"/>
  <c r="BO406" i="4"/>
  <c r="BO296" i="4"/>
  <c r="AR108" i="4"/>
  <c r="AD2" i="18" s="1"/>
  <c r="AD10" i="18" s="1"/>
  <c r="AW108" i="4"/>
  <c r="AI2" i="18" s="1"/>
  <c r="AI10" i="18" s="1"/>
  <c r="AI108" i="4"/>
  <c r="U2" i="18" s="1"/>
  <c r="U10" i="18" s="1"/>
  <c r="AR405" i="4"/>
  <c r="BG405" i="4"/>
  <c r="AH405" i="4"/>
  <c r="BJ405" i="4"/>
  <c r="AG405" i="4"/>
  <c r="AX405" i="4"/>
  <c r="AM405" i="4"/>
  <c r="BD405" i="4"/>
  <c r="BI405" i="4"/>
  <c r="AJ405" i="4"/>
  <c r="AO405" i="4"/>
  <c r="AV405" i="4"/>
  <c r="AL405" i="4"/>
  <c r="AZ405" i="4"/>
  <c r="AI405" i="4"/>
  <c r="AT405" i="4"/>
  <c r="AS405" i="4"/>
  <c r="AN405" i="4"/>
  <c r="AK405" i="4"/>
  <c r="BB405" i="4"/>
  <c r="AW405" i="4"/>
  <c r="AY405" i="4"/>
  <c r="AQ405" i="4"/>
  <c r="AU405" i="4"/>
  <c r="BE405" i="4"/>
  <c r="BA405" i="4"/>
  <c r="BC405" i="4"/>
  <c r="AP405" i="4"/>
  <c r="BF405" i="4"/>
  <c r="BK405" i="4"/>
  <c r="BH405" i="4"/>
  <c r="AT295" i="4"/>
  <c r="AZ295" i="4"/>
  <c r="AP295" i="4"/>
  <c r="BF295" i="4"/>
  <c r="AL295" i="4"/>
  <c r="X295" i="4"/>
  <c r="V295" i="4"/>
  <c r="AV295" i="4"/>
  <c r="AB295" i="4"/>
  <c r="AF295" i="4"/>
  <c r="AI295" i="4"/>
  <c r="AS295" i="4"/>
  <c r="AD295" i="4"/>
  <c r="AQ295" i="4"/>
  <c r="Y295" i="4"/>
  <c r="AU295" i="4"/>
  <c r="AO295" i="4"/>
  <c r="W295" i="4"/>
  <c r="BA295" i="4"/>
  <c r="BI295" i="4"/>
  <c r="AY295" i="4"/>
  <c r="AJ295" i="4"/>
  <c r="AH295" i="4"/>
  <c r="AC295" i="4"/>
  <c r="BE295" i="4"/>
  <c r="AK295" i="4"/>
  <c r="BD295" i="4"/>
  <c r="BB295" i="4"/>
  <c r="BH295" i="4"/>
  <c r="BC295" i="4"/>
  <c r="BJ295" i="4"/>
  <c r="AR295" i="4"/>
  <c r="AW295" i="4"/>
  <c r="AX295" i="4"/>
  <c r="AA295" i="4"/>
  <c r="BG295" i="4"/>
  <c r="Z295" i="4"/>
  <c r="AE295" i="4"/>
  <c r="AG295" i="4"/>
  <c r="BK295" i="4"/>
  <c r="AM295" i="4"/>
  <c r="U295" i="4"/>
  <c r="AN295" i="4"/>
  <c r="U305" i="4"/>
  <c r="BJ305" i="4"/>
  <c r="AO305" i="4"/>
  <c r="AW305" i="4"/>
  <c r="AZ305" i="4"/>
  <c r="AN305" i="4"/>
  <c r="AL305" i="4"/>
  <c r="AY305" i="4"/>
  <c r="AU305" i="4"/>
  <c r="AT305" i="4"/>
  <c r="AZ415" i="4"/>
  <c r="AK415" i="4"/>
  <c r="BF415" i="4"/>
  <c r="AY415" i="4"/>
  <c r="AX415" i="4"/>
  <c r="AV415" i="4"/>
  <c r="BG415" i="4"/>
  <c r="BC415" i="4"/>
  <c r="W305" i="4"/>
  <c r="AE305" i="4"/>
  <c r="AF305" i="4"/>
  <c r="AD305" i="4"/>
  <c r="BH305" i="4"/>
  <c r="BK305" i="4"/>
  <c r="AR305" i="4"/>
  <c r="AP305" i="4"/>
  <c r="BD305" i="4"/>
  <c r="BG305" i="4"/>
  <c r="AA305" i="4"/>
  <c r="AN415" i="4"/>
  <c r="AJ415" i="4"/>
  <c r="BI415" i="4"/>
  <c r="BE415" i="4"/>
  <c r="BJ415" i="4"/>
  <c r="AS415" i="4"/>
  <c r="AI415" i="4"/>
  <c r="AO415" i="4"/>
  <c r="V305" i="4"/>
  <c r="BC305" i="4"/>
  <c r="AM305" i="4"/>
  <c r="AI305" i="4"/>
  <c r="AV305" i="4"/>
  <c r="AB305" i="4"/>
  <c r="Z305" i="4"/>
  <c r="AS305" i="4"/>
  <c r="BA305" i="4"/>
  <c r="Y305" i="4"/>
  <c r="BF305" i="4"/>
  <c r="BB415" i="4"/>
  <c r="AR415" i="4"/>
  <c r="AH415" i="4"/>
  <c r="AT415" i="4"/>
  <c r="BK415" i="4"/>
  <c r="AP415" i="4"/>
  <c r="AW415" i="4"/>
  <c r="BA415" i="4"/>
  <c r="BB305" i="4"/>
  <c r="AH305" i="4"/>
  <c r="AX305" i="4"/>
  <c r="BE305" i="4"/>
  <c r="X305" i="4"/>
  <c r="AJ305" i="4"/>
  <c r="AC305" i="4"/>
  <c r="AK305" i="4"/>
  <c r="AQ305" i="4"/>
  <c r="BI305" i="4"/>
  <c r="AG305" i="4"/>
  <c r="AM415" i="4"/>
  <c r="AL415" i="4"/>
  <c r="BH415" i="4"/>
  <c r="BD415" i="4"/>
  <c r="AU415" i="4"/>
  <c r="AG415" i="4"/>
  <c r="AQ415" i="4"/>
  <c r="BA308" i="4"/>
  <c r="AO308" i="4"/>
  <c r="AI308" i="4"/>
  <c r="BC308" i="4"/>
  <c r="AN308" i="4"/>
  <c r="AW308" i="4"/>
  <c r="BF308" i="4"/>
  <c r="AQ308" i="4"/>
  <c r="AL308" i="4"/>
  <c r="W308" i="4"/>
  <c r="BB308" i="4"/>
  <c r="BD418" i="4"/>
  <c r="AS418" i="4"/>
  <c r="AI418" i="4"/>
  <c r="AZ418" i="4"/>
  <c r="BG418" i="4"/>
  <c r="AH418" i="4"/>
  <c r="AW418" i="4"/>
  <c r="AM418" i="4"/>
  <c r="AC308" i="4"/>
  <c r="AE308" i="4"/>
  <c r="AP308" i="4"/>
  <c r="AV308" i="4"/>
  <c r="BJ308" i="4"/>
  <c r="BG308" i="4"/>
  <c r="AY308" i="4"/>
  <c r="BK308" i="4"/>
  <c r="Y308" i="4"/>
  <c r="X308" i="4"/>
  <c r="BE308" i="4"/>
  <c r="BB418" i="4"/>
  <c r="AQ418" i="4"/>
  <c r="AL418" i="4"/>
  <c r="AY418" i="4"/>
  <c r="BH418" i="4"/>
  <c r="BA418" i="4"/>
  <c r="AG418" i="4"/>
  <c r="AK308" i="4"/>
  <c r="AU308" i="4"/>
  <c r="AH308" i="4"/>
  <c r="AR308" i="4"/>
  <c r="AG308" i="4"/>
  <c r="AT308" i="4"/>
  <c r="V308" i="4"/>
  <c r="Z308" i="4"/>
  <c r="AS308" i="4"/>
  <c r="AJ308" i="4"/>
  <c r="AN418" i="4"/>
  <c r="BE418" i="4"/>
  <c r="BI418" i="4"/>
  <c r="AJ418" i="4"/>
  <c r="AU418" i="4"/>
  <c r="AK418" i="4"/>
  <c r="AT418" i="4"/>
  <c r="BK418" i="4"/>
  <c r="BD308" i="4"/>
  <c r="AX308" i="4"/>
  <c r="BI308" i="4"/>
  <c r="AB308" i="4"/>
  <c r="AF308" i="4"/>
  <c r="U308" i="4"/>
  <c r="AM308" i="4"/>
  <c r="AA308" i="4"/>
  <c r="AZ308" i="4"/>
  <c r="AD308" i="4"/>
  <c r="BH308" i="4"/>
  <c r="BJ418" i="4"/>
  <c r="BC418" i="4"/>
  <c r="AP418" i="4"/>
  <c r="BF418" i="4"/>
  <c r="AO418" i="4"/>
  <c r="AX418" i="4"/>
  <c r="AR418" i="4"/>
  <c r="AV418" i="4"/>
  <c r="AT313" i="4"/>
  <c r="Y313" i="4"/>
  <c r="AX313" i="4"/>
  <c r="BE313" i="4"/>
  <c r="AD313" i="4"/>
  <c r="AV313" i="4"/>
  <c r="AJ313" i="4"/>
  <c r="AK313" i="4"/>
  <c r="BC313" i="4"/>
  <c r="AY313" i="4"/>
  <c r="AG423" i="4"/>
  <c r="AW423" i="4"/>
  <c r="BH423" i="4"/>
  <c r="AK423" i="4"/>
  <c r="AQ423" i="4"/>
  <c r="AO423" i="4"/>
  <c r="AU423" i="4"/>
  <c r="AS423" i="4"/>
  <c r="AG313" i="4"/>
  <c r="AM313" i="4"/>
  <c r="Z313" i="4"/>
  <c r="BF313" i="4"/>
  <c r="AR313" i="4"/>
  <c r="BA313" i="4"/>
  <c r="AW313" i="4"/>
  <c r="AF313" i="4"/>
  <c r="AH313" i="4"/>
  <c r="AE313" i="4"/>
  <c r="AI313" i="4"/>
  <c r="BC423" i="4"/>
  <c r="AY423" i="4"/>
  <c r="BK423" i="4"/>
  <c r="BJ423" i="4"/>
  <c r="AI423" i="4"/>
  <c r="BD423" i="4"/>
  <c r="AJ423" i="4"/>
  <c r="BF423" i="4"/>
  <c r="BG313" i="4"/>
  <c r="BH313" i="4"/>
  <c r="AQ313" i="4"/>
  <c r="V313" i="4"/>
  <c r="BD313" i="4"/>
  <c r="BI313" i="4"/>
  <c r="BK313" i="4"/>
  <c r="AZ313" i="4"/>
  <c r="AN313" i="4"/>
  <c r="X313" i="4"/>
  <c r="AA313" i="4"/>
  <c r="BE423" i="4"/>
  <c r="AZ423" i="4"/>
  <c r="AT423" i="4"/>
  <c r="BB423" i="4"/>
  <c r="BA423" i="4"/>
  <c r="AM423" i="4"/>
  <c r="AP423" i="4"/>
  <c r="BI423" i="4"/>
  <c r="AO313" i="4"/>
  <c r="BJ313" i="4"/>
  <c r="BB313" i="4"/>
  <c r="AU313" i="4"/>
  <c r="U313" i="4"/>
  <c r="AC313" i="4"/>
  <c r="AS313" i="4"/>
  <c r="AL313" i="4"/>
  <c r="W313" i="4"/>
  <c r="AB313" i="4"/>
  <c r="AP313" i="4"/>
  <c r="AL423" i="4"/>
  <c r="AH423" i="4"/>
  <c r="AN423" i="4"/>
  <c r="AX423" i="4"/>
  <c r="AV423" i="4"/>
  <c r="AR423" i="4"/>
  <c r="BG423" i="4"/>
  <c r="AW408" i="4"/>
  <c r="AO408" i="4"/>
  <c r="AK408" i="4"/>
  <c r="BG408" i="4"/>
  <c r="AV408" i="4"/>
  <c r="BF408" i="4"/>
  <c r="AH408" i="4"/>
  <c r="AT408" i="4"/>
  <c r="BI408" i="4"/>
  <c r="BK408" i="4"/>
  <c r="AM408" i="4"/>
  <c r="AQ408" i="4"/>
  <c r="AG408" i="4"/>
  <c r="AL408" i="4"/>
  <c r="AY298" i="4"/>
  <c r="AT298" i="4"/>
  <c r="BF298" i="4"/>
  <c r="AS298" i="4"/>
  <c r="AV298" i="4"/>
  <c r="Y298" i="4"/>
  <c r="Z298" i="4"/>
  <c r="BE298" i="4"/>
  <c r="BG298" i="4"/>
  <c r="AB298" i="4"/>
  <c r="BH298" i="4"/>
  <c r="AI408" i="4"/>
  <c r="AX408" i="4"/>
  <c r="BD408" i="4"/>
  <c r="AU408" i="4"/>
  <c r="AO298" i="4"/>
  <c r="AC298" i="4"/>
  <c r="AG298" i="4"/>
  <c r="AD298" i="4"/>
  <c r="AW298" i="4"/>
  <c r="AQ298" i="4"/>
  <c r="BA298" i="4"/>
  <c r="AM298" i="4"/>
  <c r="AA298" i="4"/>
  <c r="BI298" i="4"/>
  <c r="BD298" i="4"/>
  <c r="AJ408" i="4"/>
  <c r="BB408" i="4"/>
  <c r="AS408" i="4"/>
  <c r="BE408" i="4"/>
  <c r="AK298" i="4"/>
  <c r="AL298" i="4"/>
  <c r="V298" i="4"/>
  <c r="AE298" i="4"/>
  <c r="AJ298" i="4"/>
  <c r="AI298" i="4"/>
  <c r="W298" i="4"/>
  <c r="BK298" i="4"/>
  <c r="AN298" i="4"/>
  <c r="BJ298" i="4"/>
  <c r="AR298" i="4"/>
  <c r="AZ408" i="4"/>
  <c r="AP408" i="4"/>
  <c r="AY408" i="4"/>
  <c r="AN408" i="4"/>
  <c r="X298" i="4"/>
  <c r="BB298" i="4"/>
  <c r="AZ298" i="4"/>
  <c r="AX298" i="4"/>
  <c r="AU298" i="4"/>
  <c r="AP298" i="4"/>
  <c r="AF298" i="4"/>
  <c r="U298" i="4"/>
  <c r="BC298" i="4"/>
  <c r="AH298" i="4"/>
  <c r="AR408" i="4"/>
  <c r="BH408" i="4"/>
  <c r="BA408" i="4"/>
  <c r="BJ408" i="4"/>
  <c r="BC408" i="4"/>
  <c r="BK314" i="4"/>
  <c r="AZ314" i="4"/>
  <c r="AB314" i="4"/>
  <c r="AK314" i="4"/>
  <c r="AH314" i="4"/>
  <c r="AW314" i="4"/>
  <c r="AX314" i="4"/>
  <c r="BH314" i="4"/>
  <c r="V314" i="4"/>
  <c r="AV314" i="4"/>
  <c r="AP314" i="4"/>
  <c r="BA424" i="4"/>
  <c r="BG424" i="4"/>
  <c r="AL424" i="4"/>
  <c r="AN424" i="4"/>
  <c r="BF424" i="4"/>
  <c r="AR424" i="4"/>
  <c r="BI424" i="4"/>
  <c r="AU314" i="4"/>
  <c r="BD314" i="4"/>
  <c r="AT314" i="4"/>
  <c r="AG314" i="4"/>
  <c r="AN314" i="4"/>
  <c r="AR314" i="4"/>
  <c r="AD314" i="4"/>
  <c r="W314" i="4"/>
  <c r="BJ314" i="4"/>
  <c r="BG314" i="4"/>
  <c r="AP424" i="4"/>
  <c r="BB424" i="4"/>
  <c r="BH424" i="4"/>
  <c r="AM424" i="4"/>
  <c r="AW424" i="4"/>
  <c r="AK424" i="4"/>
  <c r="AV424" i="4"/>
  <c r="AJ424" i="4"/>
  <c r="AL314" i="4"/>
  <c r="AJ314" i="4"/>
  <c r="BI314" i="4"/>
  <c r="BA314" i="4"/>
  <c r="AC314" i="4"/>
  <c r="AO314" i="4"/>
  <c r="BF314" i="4"/>
  <c r="Z314" i="4"/>
  <c r="AF314" i="4"/>
  <c r="AQ314" i="4"/>
  <c r="X314" i="4"/>
  <c r="AZ424" i="4"/>
  <c r="AI424" i="4"/>
  <c r="AG424" i="4"/>
  <c r="AT424" i="4"/>
  <c r="BD424" i="4"/>
  <c r="AH424" i="4"/>
  <c r="AS424" i="4"/>
  <c r="AU424" i="4"/>
  <c r="AY314" i="4"/>
  <c r="BE314" i="4"/>
  <c r="AI314" i="4"/>
  <c r="BB314" i="4"/>
  <c r="AM314" i="4"/>
  <c r="AA314" i="4"/>
  <c r="BC314" i="4"/>
  <c r="AS314" i="4"/>
  <c r="AE314" i="4"/>
  <c r="Y314" i="4"/>
  <c r="U314" i="4"/>
  <c r="BC424" i="4"/>
  <c r="BJ424" i="4"/>
  <c r="AQ424" i="4"/>
  <c r="AO424" i="4"/>
  <c r="AY424" i="4"/>
  <c r="BE424" i="4"/>
  <c r="AX424" i="4"/>
  <c r="BK424" i="4"/>
  <c r="AT406" i="4"/>
  <c r="AP406" i="4"/>
  <c r="AO406" i="4"/>
  <c r="AQ406" i="4"/>
  <c r="AL406" i="4"/>
  <c r="AV406" i="4"/>
  <c r="AX406" i="4"/>
  <c r="AG406" i="4"/>
  <c r="AU406" i="4"/>
  <c r="AJ406" i="4"/>
  <c r="BB406" i="4"/>
  <c r="AN406" i="4"/>
  <c r="BC406" i="4"/>
  <c r="BF406" i="4"/>
  <c r="AZ406" i="4"/>
  <c r="BH406" i="4"/>
  <c r="AS406" i="4"/>
  <c r="AM406" i="4"/>
  <c r="BK406" i="4"/>
  <c r="BE406" i="4"/>
  <c r="BA406" i="4"/>
  <c r="BG406" i="4"/>
  <c r="BD406" i="4"/>
  <c r="BI406" i="4"/>
  <c r="AH406" i="4"/>
  <c r="BJ406" i="4"/>
  <c r="AR406" i="4"/>
  <c r="AW406" i="4"/>
  <c r="AY406" i="4"/>
  <c r="AI406" i="4"/>
  <c r="AK406" i="4"/>
  <c r="BE296" i="4"/>
  <c r="AE296" i="4"/>
  <c r="AP296" i="4"/>
  <c r="AT296" i="4"/>
  <c r="AL296" i="4"/>
  <c r="BC296" i="4"/>
  <c r="AN296" i="4"/>
  <c r="BJ296" i="4"/>
  <c r="AM296" i="4"/>
  <c r="AU296" i="4"/>
  <c r="AC296" i="4"/>
  <c r="AJ296" i="4"/>
  <c r="AY296" i="4"/>
  <c r="BD296" i="4"/>
  <c r="BI296" i="4"/>
  <c r="AB296" i="4"/>
  <c r="AG296" i="4"/>
  <c r="BG296" i="4"/>
  <c r="AO296" i="4"/>
  <c r="Z296" i="4"/>
  <c r="AS296" i="4"/>
  <c r="BF296" i="4"/>
  <c r="AV296" i="4"/>
  <c r="W296" i="4"/>
  <c r="AA296" i="4"/>
  <c r="Y296" i="4"/>
  <c r="BB296" i="4"/>
  <c r="AI296" i="4"/>
  <c r="AH296" i="4"/>
  <c r="X296" i="4"/>
  <c r="BH296" i="4"/>
  <c r="AF296" i="4"/>
  <c r="AW296" i="4"/>
  <c r="AK296" i="4"/>
  <c r="AQ296" i="4"/>
  <c r="AX296" i="4"/>
  <c r="AZ296" i="4"/>
  <c r="BK296" i="4"/>
  <c r="U296" i="4"/>
  <c r="AD296" i="4"/>
  <c r="V296" i="4"/>
  <c r="AR296" i="4"/>
  <c r="BA296" i="4"/>
  <c r="AJ301" i="4"/>
  <c r="BA301" i="4"/>
  <c r="BI301" i="4"/>
  <c r="AH301" i="4"/>
  <c r="Y301" i="4"/>
  <c r="AF301" i="4"/>
  <c r="AN301" i="4"/>
  <c r="BK301" i="4"/>
  <c r="BB301" i="4"/>
  <c r="X301" i="4"/>
  <c r="AZ411" i="4"/>
  <c r="AH411" i="4"/>
  <c r="BE411" i="4"/>
  <c r="BF411" i="4"/>
  <c r="AV411" i="4"/>
  <c r="AX411" i="4"/>
  <c r="BG411" i="4"/>
  <c r="AW411" i="4"/>
  <c r="Z301" i="4"/>
  <c r="AR301" i="4"/>
  <c r="AU301" i="4"/>
  <c r="AQ301" i="4"/>
  <c r="AP301" i="4"/>
  <c r="BG301" i="4"/>
  <c r="BF301" i="4"/>
  <c r="AD301" i="4"/>
  <c r="U301" i="4"/>
  <c r="AW301" i="4"/>
  <c r="AA301" i="4"/>
  <c r="AU411" i="4"/>
  <c r="BI411" i="4"/>
  <c r="BK411" i="4"/>
  <c r="AG411" i="4"/>
  <c r="BB411" i="4"/>
  <c r="BH411" i="4"/>
  <c r="AL411" i="4"/>
  <c r="AS411" i="4"/>
  <c r="AO301" i="4"/>
  <c r="BC301" i="4"/>
  <c r="AE301" i="4"/>
  <c r="AB301" i="4"/>
  <c r="AS301" i="4"/>
  <c r="V301" i="4"/>
  <c r="W301" i="4"/>
  <c r="AM301" i="4"/>
  <c r="BH301" i="4"/>
  <c r="AG301" i="4"/>
  <c r="AL301" i="4"/>
  <c r="AN411" i="4"/>
  <c r="AM411" i="4"/>
  <c r="AK411" i="4"/>
  <c r="AR411" i="4"/>
  <c r="AI411" i="4"/>
  <c r="BA411" i="4"/>
  <c r="BD411" i="4"/>
  <c r="BC411" i="4"/>
  <c r="AZ301" i="4"/>
  <c r="AT301" i="4"/>
  <c r="BJ301" i="4"/>
  <c r="BE301" i="4"/>
  <c r="AY301" i="4"/>
  <c r="BD301" i="4"/>
  <c r="AC301" i="4"/>
  <c r="AI301" i="4"/>
  <c r="AX301" i="4"/>
  <c r="AK301" i="4"/>
  <c r="AV301" i="4"/>
  <c r="AO411" i="4"/>
  <c r="AY411" i="4"/>
  <c r="AP411" i="4"/>
  <c r="AQ411" i="4"/>
  <c r="BJ411" i="4"/>
  <c r="AT411" i="4"/>
  <c r="AJ411" i="4"/>
  <c r="AU304" i="4"/>
  <c r="AL304" i="4"/>
  <c r="BF304" i="4"/>
  <c r="AC304" i="4"/>
  <c r="AO304" i="4"/>
  <c r="W304" i="4"/>
  <c r="AQ304" i="4"/>
  <c r="AE304" i="4"/>
  <c r="AG304" i="4"/>
  <c r="AS304" i="4"/>
  <c r="AY414" i="4"/>
  <c r="BH414" i="4"/>
  <c r="AO414" i="4"/>
  <c r="BJ414" i="4"/>
  <c r="AQ414" i="4"/>
  <c r="BC414" i="4"/>
  <c r="AU414" i="4"/>
  <c r="BD414" i="4"/>
  <c r="AI304" i="4"/>
  <c r="Y304" i="4"/>
  <c r="BD304" i="4"/>
  <c r="BH304" i="4"/>
  <c r="AZ304" i="4"/>
  <c r="X304" i="4"/>
  <c r="AK304" i="4"/>
  <c r="AN304" i="4"/>
  <c r="AW304" i="4"/>
  <c r="AH304" i="4"/>
  <c r="BK304" i="4"/>
  <c r="BE414" i="4"/>
  <c r="BA414" i="4"/>
  <c r="AH414" i="4"/>
  <c r="BK414" i="4"/>
  <c r="BF414" i="4"/>
  <c r="BI414" i="4"/>
  <c r="BG414" i="4"/>
  <c r="AR414" i="4"/>
  <c r="BG304" i="4"/>
  <c r="V304" i="4"/>
  <c r="AY304" i="4"/>
  <c r="BE304" i="4"/>
  <c r="U304" i="4"/>
  <c r="BI304" i="4"/>
  <c r="BC304" i="4"/>
  <c r="AV304" i="4"/>
  <c r="AB304" i="4"/>
  <c r="AX304" i="4"/>
  <c r="AT304" i="4"/>
  <c r="AZ414" i="4"/>
  <c r="AP414" i="4"/>
  <c r="AX414" i="4"/>
  <c r="BB414" i="4"/>
  <c r="AL414" i="4"/>
  <c r="AG414" i="4"/>
  <c r="AJ414" i="4"/>
  <c r="AT414" i="4"/>
  <c r="AP304" i="4"/>
  <c r="Z304" i="4"/>
  <c r="AM304" i="4"/>
  <c r="BJ304" i="4"/>
  <c r="AR304" i="4"/>
  <c r="BB304" i="4"/>
  <c r="AD304" i="4"/>
  <c r="BA304" i="4"/>
  <c r="AJ304" i="4"/>
  <c r="AA304" i="4"/>
  <c r="AF304" i="4"/>
  <c r="AN414" i="4"/>
  <c r="AM414" i="4"/>
  <c r="AI414" i="4"/>
  <c r="AS414" i="4"/>
  <c r="AW414" i="4"/>
  <c r="AK414" i="4"/>
  <c r="AV414" i="4"/>
  <c r="BH309" i="4"/>
  <c r="Z309" i="4"/>
  <c r="BI309" i="4"/>
  <c r="AP309" i="4"/>
  <c r="BA309" i="4"/>
  <c r="U309" i="4"/>
  <c r="BJ309" i="4"/>
  <c r="W309" i="4"/>
  <c r="BF309" i="4"/>
  <c r="AZ309" i="4"/>
  <c r="AS419" i="4"/>
  <c r="BK419" i="4"/>
  <c r="AP419" i="4"/>
  <c r="BF419" i="4"/>
  <c r="BG419" i="4"/>
  <c r="AG419" i="4"/>
  <c r="BI419" i="4"/>
  <c r="AT419" i="4"/>
  <c r="Y309" i="4"/>
  <c r="AY309" i="4"/>
  <c r="AL309" i="4"/>
  <c r="BK309" i="4"/>
  <c r="AO309" i="4"/>
  <c r="AA309" i="4"/>
  <c r="AQ309" i="4"/>
  <c r="AU309" i="4"/>
  <c r="AI309" i="4"/>
  <c r="V309" i="4"/>
  <c r="AE309" i="4"/>
  <c r="AI419" i="4"/>
  <c r="AL419" i="4"/>
  <c r="AV419" i="4"/>
  <c r="BJ419" i="4"/>
  <c r="BH419" i="4"/>
  <c r="BB419" i="4"/>
  <c r="AU419" i="4"/>
  <c r="AW419" i="4"/>
  <c r="AX309" i="4"/>
  <c r="AV309" i="4"/>
  <c r="AF309" i="4"/>
  <c r="BE309" i="4"/>
  <c r="AB309" i="4"/>
  <c r="AW309" i="4"/>
  <c r="AT309" i="4"/>
  <c r="AM309" i="4"/>
  <c r="AS309" i="4"/>
  <c r="AD309" i="4"/>
  <c r="BC309" i="4"/>
  <c r="BD419" i="4"/>
  <c r="AJ419" i="4"/>
  <c r="AQ419" i="4"/>
  <c r="AO419" i="4"/>
  <c r="AY419" i="4"/>
  <c r="AZ419" i="4"/>
  <c r="AN419" i="4"/>
  <c r="AH419" i="4"/>
  <c r="BD309" i="4"/>
  <c r="AN309" i="4"/>
  <c r="AJ309" i="4"/>
  <c r="X309" i="4"/>
  <c r="AR309" i="4"/>
  <c r="AG309" i="4"/>
  <c r="AK309" i="4"/>
  <c r="AH309" i="4"/>
  <c r="BB309" i="4"/>
  <c r="AC309" i="4"/>
  <c r="BG309" i="4"/>
  <c r="AX419" i="4"/>
  <c r="BA419" i="4"/>
  <c r="BC419" i="4"/>
  <c r="BE419" i="4"/>
  <c r="AM419" i="4"/>
  <c r="AR419" i="4"/>
  <c r="AK419" i="4"/>
  <c r="AL312" i="4"/>
  <c r="U312" i="4"/>
  <c r="AG312" i="4"/>
  <c r="BK312" i="4"/>
  <c r="AC312" i="4"/>
  <c r="AD312" i="4"/>
  <c r="AP312" i="4"/>
  <c r="AS312" i="4"/>
  <c r="AQ312" i="4"/>
  <c r="BA312" i="4"/>
  <c r="AN312" i="4"/>
  <c r="AG422" i="4"/>
  <c r="AU422" i="4"/>
  <c r="AR422" i="4"/>
  <c r="AN422" i="4"/>
  <c r="BH422" i="4"/>
  <c r="BA422" i="4"/>
  <c r="AZ422" i="4"/>
  <c r="AZ312" i="4"/>
  <c r="AM312" i="4"/>
  <c r="AE312" i="4"/>
  <c r="AU312" i="4"/>
  <c r="BJ312" i="4"/>
  <c r="BG312" i="4"/>
  <c r="AO312" i="4"/>
  <c r="AF312" i="4"/>
  <c r="Z312" i="4"/>
  <c r="BE312" i="4"/>
  <c r="AH422" i="4"/>
  <c r="AW422" i="4"/>
  <c r="BJ422" i="4"/>
  <c r="AY422" i="4"/>
  <c r="AQ422" i="4"/>
  <c r="AP422" i="4"/>
  <c r="AV422" i="4"/>
  <c r="AK422" i="4"/>
  <c r="BI312" i="4"/>
  <c r="BD312" i="4"/>
  <c r="V312" i="4"/>
  <c r="BB312" i="4"/>
  <c r="AY312" i="4"/>
  <c r="BH312" i="4"/>
  <c r="Y312" i="4"/>
  <c r="W312" i="4"/>
  <c r="X312" i="4"/>
  <c r="AT312" i="4"/>
  <c r="AW312" i="4"/>
  <c r="AO422" i="4"/>
  <c r="AI422" i="4"/>
  <c r="BG422" i="4"/>
  <c r="AL422" i="4"/>
  <c r="BI422" i="4"/>
  <c r="AJ422" i="4"/>
  <c r="BE422" i="4"/>
  <c r="BF422" i="4"/>
  <c r="AJ312" i="4"/>
  <c r="AB312" i="4"/>
  <c r="AA312" i="4"/>
  <c r="AV312" i="4"/>
  <c r="AX312" i="4"/>
  <c r="AH312" i="4"/>
  <c r="AR312" i="4"/>
  <c r="BC312" i="4"/>
  <c r="AK312" i="4"/>
  <c r="BF312" i="4"/>
  <c r="AI312" i="4"/>
  <c r="AS422" i="4"/>
  <c r="AM422" i="4"/>
  <c r="BC422" i="4"/>
  <c r="BB422" i="4"/>
  <c r="AT422" i="4"/>
  <c r="AX422" i="4"/>
  <c r="BD422" i="4"/>
  <c r="BK422" i="4"/>
  <c r="AU319" i="4"/>
  <c r="AW319" i="4"/>
  <c r="AS319" i="4"/>
  <c r="AE319" i="4"/>
  <c r="AL319" i="4"/>
  <c r="AR319" i="4"/>
  <c r="AF319" i="4"/>
  <c r="AA319" i="4"/>
  <c r="W319" i="4"/>
  <c r="U319" i="4"/>
  <c r="AI429" i="4"/>
  <c r="AY429" i="4"/>
  <c r="BF429" i="4"/>
  <c r="AM429" i="4"/>
  <c r="AK429" i="4"/>
  <c r="BD429" i="4"/>
  <c r="AV429" i="4"/>
  <c r="BJ429" i="4"/>
  <c r="BA319" i="4"/>
  <c r="BF319" i="4"/>
  <c r="AO319" i="4"/>
  <c r="Y319" i="4"/>
  <c r="AH319" i="4"/>
  <c r="AB319" i="4"/>
  <c r="AV319" i="4"/>
  <c r="AY319" i="4"/>
  <c r="BG319" i="4"/>
  <c r="BE319" i="4"/>
  <c r="AQ319" i="4"/>
  <c r="AO429" i="4"/>
  <c r="AG429" i="4"/>
  <c r="AW429" i="4"/>
  <c r="AS429" i="4"/>
  <c r="BH429" i="4"/>
  <c r="AP429" i="4"/>
  <c r="BI429" i="4"/>
  <c r="AJ429" i="4"/>
  <c r="AT319" i="4"/>
  <c r="AI319" i="4"/>
  <c r="AC319" i="4"/>
  <c r="BJ319" i="4"/>
  <c r="X319" i="4"/>
  <c r="AG319" i="4"/>
  <c r="BC319" i="4"/>
  <c r="AP319" i="4"/>
  <c r="AK319" i="4"/>
  <c r="BI319" i="4"/>
  <c r="V319" i="4"/>
  <c r="AU429" i="4"/>
  <c r="AZ429" i="4"/>
  <c r="AH429" i="4"/>
  <c r="BB429" i="4"/>
  <c r="AN429" i="4"/>
  <c r="BC429" i="4"/>
  <c r="AT429" i="4"/>
  <c r="BA429" i="4"/>
  <c r="BD319" i="4"/>
  <c r="AN319" i="4"/>
  <c r="AM319" i="4"/>
  <c r="BH319" i="4"/>
  <c r="AZ319" i="4"/>
  <c r="Z319" i="4"/>
  <c r="AX319" i="4"/>
  <c r="BK319" i="4"/>
  <c r="BB319" i="4"/>
  <c r="AJ319" i="4"/>
  <c r="AD319" i="4"/>
  <c r="AX429" i="4"/>
  <c r="AQ429" i="4"/>
  <c r="AL429" i="4"/>
  <c r="BG429" i="4"/>
  <c r="AR429" i="4"/>
  <c r="BK429" i="4"/>
  <c r="BE429" i="4"/>
  <c r="AX302" i="4"/>
  <c r="AO302" i="4"/>
  <c r="AN302" i="4"/>
  <c r="AG302" i="4"/>
  <c r="BG302" i="4"/>
  <c r="BA302" i="4"/>
  <c r="V302" i="4"/>
  <c r="BC302" i="4"/>
  <c r="AW302" i="4"/>
  <c r="AZ302" i="4"/>
  <c r="AI302" i="4"/>
  <c r="BH412" i="4"/>
  <c r="AN412" i="4"/>
  <c r="BA412" i="4"/>
  <c r="AV412" i="4"/>
  <c r="AP412" i="4"/>
  <c r="AK412" i="4"/>
  <c r="AO412" i="4"/>
  <c r="AH412" i="4"/>
  <c r="Y302" i="4"/>
  <c r="BJ302" i="4"/>
  <c r="BH302" i="4"/>
  <c r="AL302" i="4"/>
  <c r="AH302" i="4"/>
  <c r="AA302" i="4"/>
  <c r="AV302" i="4"/>
  <c r="Z302" i="4"/>
  <c r="BD302" i="4"/>
  <c r="AB302" i="4"/>
  <c r="BK302" i="4"/>
  <c r="AQ412" i="4"/>
  <c r="AZ412" i="4"/>
  <c r="BE412" i="4"/>
  <c r="BG412" i="4"/>
  <c r="BC412" i="4"/>
  <c r="BJ412" i="4"/>
  <c r="BF412" i="4"/>
  <c r="BB412" i="4"/>
  <c r="AP302" i="4"/>
  <c r="BF302" i="4"/>
  <c r="AC302" i="4"/>
  <c r="AR302" i="4"/>
  <c r="AF302" i="4"/>
  <c r="X302" i="4"/>
  <c r="BE302" i="4"/>
  <c r="W302" i="4"/>
  <c r="AQ302" i="4"/>
  <c r="BB302" i="4"/>
  <c r="U302" i="4"/>
  <c r="AM412" i="4"/>
  <c r="AR412" i="4"/>
  <c r="BI412" i="4"/>
  <c r="AT412" i="4"/>
  <c r="AW412" i="4"/>
  <c r="AY412" i="4"/>
  <c r="AS412" i="4"/>
  <c r="AE302" i="4"/>
  <c r="AM302" i="4"/>
  <c r="AY302" i="4"/>
  <c r="BI302" i="4"/>
  <c r="AS302" i="4"/>
  <c r="AT302" i="4"/>
  <c r="AD302" i="4"/>
  <c r="AK302" i="4"/>
  <c r="AU302" i="4"/>
  <c r="AJ302" i="4"/>
  <c r="AG412" i="4"/>
  <c r="AU412" i="4"/>
  <c r="AL412" i="4"/>
  <c r="AX412" i="4"/>
  <c r="AI412" i="4"/>
  <c r="BK412" i="4"/>
  <c r="BD412" i="4"/>
  <c r="AJ412" i="4"/>
  <c r="AK323" i="4"/>
  <c r="AH323" i="4"/>
  <c r="AU323" i="4"/>
  <c r="AJ323" i="4"/>
  <c r="AD323" i="4"/>
  <c r="V323" i="4"/>
  <c r="BG323" i="4"/>
  <c r="AI323" i="4"/>
  <c r="AV323" i="4"/>
  <c r="AG323" i="4"/>
  <c r="AO323" i="4"/>
  <c r="BH323" i="4"/>
  <c r="AC323" i="4"/>
  <c r="BK323" i="4"/>
  <c r="BJ323" i="4"/>
  <c r="AA323" i="4"/>
  <c r="Y323" i="4"/>
  <c r="AZ323" i="4"/>
  <c r="U323" i="4"/>
  <c r="AL323" i="4"/>
  <c r="BF323" i="4"/>
  <c r="AY323" i="4"/>
  <c r="BI323" i="4"/>
  <c r="Z323" i="4"/>
  <c r="AF323" i="4"/>
  <c r="AB323" i="4"/>
  <c r="AE323" i="4"/>
  <c r="W323" i="4"/>
  <c r="X323" i="4"/>
  <c r="BA323" i="4"/>
  <c r="BD323" i="4"/>
  <c r="BB323" i="4"/>
  <c r="BC323" i="4"/>
  <c r="AQ323" i="4"/>
  <c r="AW323" i="4"/>
  <c r="AT323" i="4"/>
  <c r="AP323" i="4"/>
  <c r="AR323" i="4"/>
  <c r="AX323" i="4"/>
  <c r="BE323" i="4"/>
  <c r="AN323" i="4"/>
  <c r="AS323" i="4"/>
  <c r="AM323" i="4"/>
  <c r="AT433" i="4"/>
  <c r="AX433" i="4"/>
  <c r="BD433" i="4"/>
  <c r="BE433" i="4"/>
  <c r="AP433" i="4"/>
  <c r="BJ433" i="4"/>
  <c r="AN433" i="4"/>
  <c r="AO433" i="4"/>
  <c r="AH433" i="4"/>
  <c r="BA433" i="4"/>
  <c r="AQ433" i="4"/>
  <c r="AK433" i="4"/>
  <c r="BI433" i="4"/>
  <c r="AV433" i="4"/>
  <c r="BC433" i="4"/>
  <c r="AJ433" i="4"/>
  <c r="AY433" i="4"/>
  <c r="AL433" i="4"/>
  <c r="AU433" i="4"/>
  <c r="BG433" i="4"/>
  <c r="BF433" i="4"/>
  <c r="BH433" i="4"/>
  <c r="AS433" i="4"/>
  <c r="AW433" i="4"/>
  <c r="AG433" i="4"/>
  <c r="BB433" i="4"/>
  <c r="AZ433" i="4"/>
  <c r="AR433" i="4"/>
  <c r="AI433" i="4"/>
  <c r="BK433" i="4"/>
  <c r="AM433" i="4"/>
  <c r="AA300" i="4"/>
  <c r="AJ300" i="4"/>
  <c r="AW300" i="4"/>
  <c r="AG300" i="4"/>
  <c r="AI300" i="4"/>
  <c r="BG300" i="4"/>
  <c r="AF300" i="4"/>
  <c r="AV300" i="4"/>
  <c r="AS300" i="4"/>
  <c r="AO300" i="4"/>
  <c r="AU300" i="4"/>
  <c r="AX410" i="4"/>
  <c r="BF410" i="4"/>
  <c r="BE410" i="4"/>
  <c r="AL410" i="4"/>
  <c r="AT410" i="4"/>
  <c r="AG410" i="4"/>
  <c r="AN410" i="4"/>
  <c r="AY410" i="4"/>
  <c r="AX300" i="4"/>
  <c r="AB300" i="4"/>
  <c r="Y300" i="4"/>
  <c r="Z300" i="4"/>
  <c r="AC300" i="4"/>
  <c r="BE300" i="4"/>
  <c r="X300" i="4"/>
  <c r="AL300" i="4"/>
  <c r="BD300" i="4"/>
  <c r="BA300" i="4"/>
  <c r="BH300" i="4"/>
  <c r="BI410" i="4"/>
  <c r="BB410" i="4"/>
  <c r="AH410" i="4"/>
  <c r="BD410" i="4"/>
  <c r="AP410" i="4"/>
  <c r="AZ410" i="4"/>
  <c r="BK410" i="4"/>
  <c r="BI300" i="4"/>
  <c r="BF300" i="4"/>
  <c r="AT300" i="4"/>
  <c r="AP300" i="4"/>
  <c r="V300" i="4"/>
  <c r="BK300" i="4"/>
  <c r="AZ300" i="4"/>
  <c r="W300" i="4"/>
  <c r="U300" i="4"/>
  <c r="AM300" i="4"/>
  <c r="AS410" i="4"/>
  <c r="AK410" i="4"/>
  <c r="BG410" i="4"/>
  <c r="BC410" i="4"/>
  <c r="AJ410" i="4"/>
  <c r="AQ410" i="4"/>
  <c r="BA410" i="4"/>
  <c r="AU410" i="4"/>
  <c r="AN300" i="4"/>
  <c r="BJ300" i="4"/>
  <c r="AD300" i="4"/>
  <c r="BB300" i="4"/>
  <c r="AQ300" i="4"/>
  <c r="AH300" i="4"/>
  <c r="AE300" i="4"/>
  <c r="AK300" i="4"/>
  <c r="AY300" i="4"/>
  <c r="AR300" i="4"/>
  <c r="BC300" i="4"/>
  <c r="BH410" i="4"/>
  <c r="AO410" i="4"/>
  <c r="AW410" i="4"/>
  <c r="AV410" i="4"/>
  <c r="BJ410" i="4"/>
  <c r="AI410" i="4"/>
  <c r="AM410" i="4"/>
  <c r="AR410" i="4"/>
  <c r="AB311" i="4"/>
  <c r="AP311" i="4"/>
  <c r="X311" i="4"/>
  <c r="W311" i="4"/>
  <c r="BJ311" i="4"/>
  <c r="AY311" i="4"/>
  <c r="AZ311" i="4"/>
  <c r="AL311" i="4"/>
  <c r="BF311" i="4"/>
  <c r="BD311" i="4"/>
  <c r="AE311" i="4"/>
  <c r="AG421" i="4"/>
  <c r="AX421" i="4"/>
  <c r="BC421" i="4"/>
  <c r="BH421" i="4"/>
  <c r="BJ421" i="4"/>
  <c r="AW421" i="4"/>
  <c r="AQ421" i="4"/>
  <c r="BC311" i="4"/>
  <c r="BH311" i="4"/>
  <c r="AN311" i="4"/>
  <c r="AC311" i="4"/>
  <c r="V311" i="4"/>
  <c r="AF311" i="4"/>
  <c r="AJ311" i="4"/>
  <c r="AI311" i="4"/>
  <c r="AG311" i="4"/>
  <c r="AS311" i="4"/>
  <c r="AN421" i="4"/>
  <c r="AZ421" i="4"/>
  <c r="BI421" i="4"/>
  <c r="AO421" i="4"/>
  <c r="AK421" i="4"/>
  <c r="BG421" i="4"/>
  <c r="AT421" i="4"/>
  <c r="AS421" i="4"/>
  <c r="BA311" i="4"/>
  <c r="AU311" i="4"/>
  <c r="U311" i="4"/>
  <c r="Z311" i="4"/>
  <c r="AQ311" i="4"/>
  <c r="BE311" i="4"/>
  <c r="AW311" i="4"/>
  <c r="AD311" i="4"/>
  <c r="BB311" i="4"/>
  <c r="AO311" i="4"/>
  <c r="BI311" i="4"/>
  <c r="BF421" i="4"/>
  <c r="BD421" i="4"/>
  <c r="AV421" i="4"/>
  <c r="AM421" i="4"/>
  <c r="AH421" i="4"/>
  <c r="AJ421" i="4"/>
  <c r="BB421" i="4"/>
  <c r="BA421" i="4"/>
  <c r="AV311" i="4"/>
  <c r="Y311" i="4"/>
  <c r="AH311" i="4"/>
  <c r="AX311" i="4"/>
  <c r="AT311" i="4"/>
  <c r="AA311" i="4"/>
  <c r="AM311" i="4"/>
  <c r="BG311" i="4"/>
  <c r="AR311" i="4"/>
  <c r="AK311" i="4"/>
  <c r="BK311" i="4"/>
  <c r="AI421" i="4"/>
  <c r="AY421" i="4"/>
  <c r="AR421" i="4"/>
  <c r="AL421" i="4"/>
  <c r="BE421" i="4"/>
  <c r="AU421" i="4"/>
  <c r="AP421" i="4"/>
  <c r="BK421" i="4"/>
  <c r="AO315" i="4"/>
  <c r="AH315" i="4"/>
  <c r="AK315" i="4"/>
  <c r="BI315" i="4"/>
  <c r="AY315" i="4"/>
  <c r="BC315" i="4"/>
  <c r="AI315" i="4"/>
  <c r="AN315" i="4"/>
  <c r="AG315" i="4"/>
  <c r="AU315" i="4"/>
  <c r="AL315" i="4"/>
  <c r="BH425" i="4"/>
  <c r="BB425" i="4"/>
  <c r="BD425" i="4"/>
  <c r="AK425" i="4"/>
  <c r="BF425" i="4"/>
  <c r="BK425" i="4"/>
  <c r="AQ425" i="4"/>
  <c r="AM315" i="4"/>
  <c r="BF315" i="4"/>
  <c r="BG315" i="4"/>
  <c r="U315" i="4"/>
  <c r="BK315" i="4"/>
  <c r="AT315" i="4"/>
  <c r="V315" i="4"/>
  <c r="AD315" i="4"/>
  <c r="AS315" i="4"/>
  <c r="AE315" i="4"/>
  <c r="AW425" i="4"/>
  <c r="AV425" i="4"/>
  <c r="AM425" i="4"/>
  <c r="AH425" i="4"/>
  <c r="BC425" i="4"/>
  <c r="BA425" i="4"/>
  <c r="BJ425" i="4"/>
  <c r="AP425" i="4"/>
  <c r="BE315" i="4"/>
  <c r="AB315" i="4"/>
  <c r="AR315" i="4"/>
  <c r="BH315" i="4"/>
  <c r="X315" i="4"/>
  <c r="BJ315" i="4"/>
  <c r="AZ315" i="4"/>
  <c r="AX315" i="4"/>
  <c r="AP315" i="4"/>
  <c r="AV315" i="4"/>
  <c r="AQ315" i="4"/>
  <c r="BE425" i="4"/>
  <c r="AU425" i="4"/>
  <c r="AL425" i="4"/>
  <c r="AT425" i="4"/>
  <c r="BG425" i="4"/>
  <c r="AI425" i="4"/>
  <c r="AJ425" i="4"/>
  <c r="AX425" i="4"/>
  <c r="AJ315" i="4"/>
  <c r="BD315" i="4"/>
  <c r="AC315" i="4"/>
  <c r="Z315" i="4"/>
  <c r="AA315" i="4"/>
  <c r="AF315" i="4"/>
  <c r="BB315" i="4"/>
  <c r="W315" i="4"/>
  <c r="Y315" i="4"/>
  <c r="BA315" i="4"/>
  <c r="AW315" i="4"/>
  <c r="AO425" i="4"/>
  <c r="AS425" i="4"/>
  <c r="AR425" i="4"/>
  <c r="AN425" i="4"/>
  <c r="AG425" i="4"/>
  <c r="AZ425" i="4"/>
  <c r="BI425" i="4"/>
  <c r="AY425" i="4"/>
  <c r="AB306" i="4"/>
  <c r="BH306" i="4"/>
  <c r="AI306" i="4"/>
  <c r="BI306" i="4"/>
  <c r="AD306" i="4"/>
  <c r="BE306" i="4"/>
  <c r="BA306" i="4"/>
  <c r="AZ306" i="4"/>
  <c r="AL306" i="4"/>
  <c r="BC306" i="4"/>
  <c r="AS306" i="4"/>
  <c r="BF416" i="4"/>
  <c r="AL416" i="4"/>
  <c r="AV416" i="4"/>
  <c r="BA416" i="4"/>
  <c r="AP416" i="4"/>
  <c r="AY416" i="4"/>
  <c r="AR416" i="4"/>
  <c r="AO416" i="4"/>
  <c r="BG306" i="4"/>
  <c r="AQ306" i="4"/>
  <c r="BK306" i="4"/>
  <c r="BF306" i="4"/>
  <c r="AW306" i="4"/>
  <c r="Z306" i="4"/>
  <c r="AA306" i="4"/>
  <c r="AX306" i="4"/>
  <c r="AY306" i="4"/>
  <c r="AN306" i="4"/>
  <c r="AC306" i="4"/>
  <c r="AI416" i="4"/>
  <c r="AU416" i="4"/>
  <c r="AT416" i="4"/>
  <c r="AQ416" i="4"/>
  <c r="BH416" i="4"/>
  <c r="AS416" i="4"/>
  <c r="AW416" i="4"/>
  <c r="AV306" i="4"/>
  <c r="AM306" i="4"/>
  <c r="U306" i="4"/>
  <c r="AK306" i="4"/>
  <c r="AF306" i="4"/>
  <c r="AO306" i="4"/>
  <c r="AU306" i="4"/>
  <c r="AJ306" i="4"/>
  <c r="AP306" i="4"/>
  <c r="BB306" i="4"/>
  <c r="AH416" i="4"/>
  <c r="AM416" i="4"/>
  <c r="BD416" i="4"/>
  <c r="BG416" i="4"/>
  <c r="BE416" i="4"/>
  <c r="BI416" i="4"/>
  <c r="AK416" i="4"/>
  <c r="BJ416" i="4"/>
  <c r="V306" i="4"/>
  <c r="BJ306" i="4"/>
  <c r="AG306" i="4"/>
  <c r="AR306" i="4"/>
  <c r="X306" i="4"/>
  <c r="Y306" i="4"/>
  <c r="BD306" i="4"/>
  <c r="AE306" i="4"/>
  <c r="AH306" i="4"/>
  <c r="W306" i="4"/>
  <c r="AT306" i="4"/>
  <c r="BB416" i="4"/>
  <c r="BC416" i="4"/>
  <c r="AX416" i="4"/>
  <c r="AZ416" i="4"/>
  <c r="BK416" i="4"/>
  <c r="AN416" i="4"/>
  <c r="AG416" i="4"/>
  <c r="AJ416" i="4"/>
  <c r="Z310" i="4"/>
  <c r="BB310" i="4"/>
  <c r="AI310" i="4"/>
  <c r="BA310" i="4"/>
  <c r="BH310" i="4"/>
  <c r="AA310" i="4"/>
  <c r="AV310" i="4"/>
  <c r="AR310" i="4"/>
  <c r="AS310" i="4"/>
  <c r="AB310" i="4"/>
  <c r="BB420" i="4"/>
  <c r="BI420" i="4"/>
  <c r="BE420" i="4"/>
  <c r="AK420" i="4"/>
  <c r="AJ420" i="4"/>
  <c r="AU420" i="4"/>
  <c r="AS420" i="4"/>
  <c r="AZ420" i="4"/>
  <c r="AE310" i="4"/>
  <c r="BC310" i="4"/>
  <c r="AU310" i="4"/>
  <c r="BG310" i="4"/>
  <c r="AY310" i="4"/>
  <c r="AD310" i="4"/>
  <c r="AN310" i="4"/>
  <c r="AT310" i="4"/>
  <c r="V310" i="4"/>
  <c r="AJ310" i="4"/>
  <c r="U310" i="4"/>
  <c r="AW420" i="4"/>
  <c r="AL420" i="4"/>
  <c r="AX420" i="4"/>
  <c r="AN420" i="4"/>
  <c r="AR420" i="4"/>
  <c r="BA420" i="4"/>
  <c r="AO420" i="4"/>
  <c r="AP420" i="4"/>
  <c r="BI310" i="4"/>
  <c r="BJ310" i="4"/>
  <c r="AZ310" i="4"/>
  <c r="AH310" i="4"/>
  <c r="BF310" i="4"/>
  <c r="AQ310" i="4"/>
  <c r="AM310" i="4"/>
  <c r="BK310" i="4"/>
  <c r="AP310" i="4"/>
  <c r="AW310" i="4"/>
  <c r="AC310" i="4"/>
  <c r="BJ420" i="4"/>
  <c r="BG420" i="4"/>
  <c r="AV420" i="4"/>
  <c r="BC420" i="4"/>
  <c r="BD420" i="4"/>
  <c r="BH420" i="4"/>
  <c r="AH420" i="4"/>
  <c r="AT420" i="4"/>
  <c r="AF310" i="4"/>
  <c r="W310" i="4"/>
  <c r="X310" i="4"/>
  <c r="BE310" i="4"/>
  <c r="AK310" i="4"/>
  <c r="BD310" i="4"/>
  <c r="Y310" i="4"/>
  <c r="AX310" i="4"/>
  <c r="AO310" i="4"/>
  <c r="AL310" i="4"/>
  <c r="AG310" i="4"/>
  <c r="AI420" i="4"/>
  <c r="AG420" i="4"/>
  <c r="AQ420" i="4"/>
  <c r="AM420" i="4"/>
  <c r="AY420" i="4"/>
  <c r="BK420" i="4"/>
  <c r="BF420" i="4"/>
  <c r="AP320" i="4"/>
  <c r="AC320" i="4"/>
  <c r="AR320" i="4"/>
  <c r="AM320" i="4"/>
  <c r="AK320" i="4"/>
  <c r="AY320" i="4"/>
  <c r="AH320" i="4"/>
  <c r="AS320" i="4"/>
  <c r="Y320" i="4"/>
  <c r="BH320" i="4"/>
  <c r="W320" i="4"/>
  <c r="AI430" i="4"/>
  <c r="AO430" i="4"/>
  <c r="BE430" i="4"/>
  <c r="AY430" i="4"/>
  <c r="AP430" i="4"/>
  <c r="BH430" i="4"/>
  <c r="AR430" i="4"/>
  <c r="AH430" i="4"/>
  <c r="AX320" i="4"/>
  <c r="BJ320" i="4"/>
  <c r="BG320" i="4"/>
  <c r="BE320" i="4"/>
  <c r="AI320" i="4"/>
  <c r="BK320" i="4"/>
  <c r="AL320" i="4"/>
  <c r="AO320" i="4"/>
  <c r="AG320" i="4"/>
  <c r="V320" i="4"/>
  <c r="AW320" i="4"/>
  <c r="AU430" i="4"/>
  <c r="AM430" i="4"/>
  <c r="AX430" i="4"/>
  <c r="AS430" i="4"/>
  <c r="BK430" i="4"/>
  <c r="BI430" i="4"/>
  <c r="BB430" i="4"/>
  <c r="AN320" i="4"/>
  <c r="AB320" i="4"/>
  <c r="AQ320" i="4"/>
  <c r="BC320" i="4"/>
  <c r="X320" i="4"/>
  <c r="AV320" i="4"/>
  <c r="Z320" i="4"/>
  <c r="AJ320" i="4"/>
  <c r="BD320" i="4"/>
  <c r="AF320" i="4"/>
  <c r="AZ430" i="4"/>
  <c r="AV430" i="4"/>
  <c r="BA430" i="4"/>
  <c r="AT430" i="4"/>
  <c r="AL430" i="4"/>
  <c r="AN430" i="4"/>
  <c r="AW430" i="4"/>
  <c r="AG430" i="4"/>
  <c r="AT320" i="4"/>
  <c r="AZ320" i="4"/>
  <c r="AA320" i="4"/>
  <c r="BB320" i="4"/>
  <c r="AU320" i="4"/>
  <c r="BF320" i="4"/>
  <c r="U320" i="4"/>
  <c r="AE320" i="4"/>
  <c r="AD320" i="4"/>
  <c r="BI320" i="4"/>
  <c r="BA320" i="4"/>
  <c r="BC430" i="4"/>
  <c r="AJ430" i="4"/>
  <c r="AK430" i="4"/>
  <c r="BD430" i="4"/>
  <c r="AQ430" i="4"/>
  <c r="BG430" i="4"/>
  <c r="BF430" i="4"/>
  <c r="BJ430" i="4"/>
  <c r="BE322" i="4"/>
  <c r="BI322" i="4"/>
  <c r="AW322" i="4"/>
  <c r="BB322" i="4"/>
  <c r="V322" i="4"/>
  <c r="AN322" i="4"/>
  <c r="AZ322" i="4"/>
  <c r="AH322" i="4"/>
  <c r="AL322" i="4"/>
  <c r="BC322" i="4"/>
  <c r="BH322" i="4"/>
  <c r="BD432" i="4"/>
  <c r="AM432" i="4"/>
  <c r="BJ432" i="4"/>
  <c r="AQ432" i="4"/>
  <c r="BF432" i="4"/>
  <c r="AX432" i="4"/>
  <c r="AH432" i="4"/>
  <c r="AY432" i="4"/>
  <c r="BD322" i="4"/>
  <c r="AO322" i="4"/>
  <c r="BG322" i="4"/>
  <c r="AD322" i="4"/>
  <c r="AG322" i="4"/>
  <c r="AI322" i="4"/>
  <c r="AC322" i="4"/>
  <c r="U322" i="4"/>
  <c r="AB322" i="4"/>
  <c r="BF322" i="4"/>
  <c r="AQ322" i="4"/>
  <c r="BE432" i="4"/>
  <c r="AI432" i="4"/>
  <c r="AG432" i="4"/>
  <c r="BI432" i="4"/>
  <c r="BG432" i="4"/>
  <c r="BA432" i="4"/>
  <c r="BC432" i="4"/>
  <c r="X322" i="4"/>
  <c r="AU322" i="4"/>
  <c r="AS322" i="4"/>
  <c r="W322" i="4"/>
  <c r="Z322" i="4"/>
  <c r="AX322" i="4"/>
  <c r="AM322" i="4"/>
  <c r="AT322" i="4"/>
  <c r="AE322" i="4"/>
  <c r="AK322" i="4"/>
  <c r="AP432" i="4"/>
  <c r="AR432" i="4"/>
  <c r="AL432" i="4"/>
  <c r="AW432" i="4"/>
  <c r="AJ432" i="4"/>
  <c r="AS432" i="4"/>
  <c r="BB432" i="4"/>
  <c r="AK432" i="4"/>
  <c r="BK322" i="4"/>
  <c r="BJ322" i="4"/>
  <c r="AR322" i="4"/>
  <c r="BA322" i="4"/>
  <c r="Y322" i="4"/>
  <c r="AA322" i="4"/>
  <c r="AY322" i="4"/>
  <c r="AP322" i="4"/>
  <c r="AF322" i="4"/>
  <c r="AV322" i="4"/>
  <c r="AJ322" i="4"/>
  <c r="AZ432" i="4"/>
  <c r="AV432" i="4"/>
  <c r="BH432" i="4"/>
  <c r="AN432" i="4"/>
  <c r="BK432" i="4"/>
  <c r="AO432" i="4"/>
  <c r="AT432" i="4"/>
  <c r="AU432" i="4"/>
  <c r="AS404" i="4"/>
  <c r="BI404" i="4"/>
  <c r="AH404" i="4"/>
  <c r="BH404" i="4"/>
  <c r="AK404" i="4"/>
  <c r="BD404" i="4"/>
  <c r="AP404" i="4"/>
  <c r="AW404" i="4"/>
  <c r="AU404" i="4"/>
  <c r="BK404" i="4"/>
  <c r="BE404" i="4"/>
  <c r="AQ404" i="4"/>
  <c r="BA404" i="4"/>
  <c r="AM404" i="4"/>
  <c r="AG404" i="4"/>
  <c r="AZ404" i="4"/>
  <c r="AV404" i="4"/>
  <c r="AT404" i="4"/>
  <c r="BF404" i="4"/>
  <c r="AI404" i="4"/>
  <c r="BJ404" i="4"/>
  <c r="AL404" i="4"/>
  <c r="AR404" i="4"/>
  <c r="BG404" i="4"/>
  <c r="AN404" i="4"/>
  <c r="BC404" i="4"/>
  <c r="AJ404" i="4"/>
  <c r="AY404" i="4"/>
  <c r="AX404" i="4"/>
  <c r="AO404" i="4"/>
  <c r="BB404" i="4"/>
  <c r="AI294" i="4"/>
  <c r="AB294" i="4"/>
  <c r="AA294" i="4"/>
  <c r="AT294" i="4"/>
  <c r="AR294" i="4"/>
  <c r="AO294" i="4"/>
  <c r="AW294" i="4"/>
  <c r="BB294" i="4"/>
  <c r="BJ294" i="4"/>
  <c r="AP294" i="4"/>
  <c r="AY294" i="4"/>
  <c r="BD294" i="4"/>
  <c r="BE294" i="4"/>
  <c r="AC294" i="4"/>
  <c r="BK294" i="4"/>
  <c r="AK294" i="4"/>
  <c r="AD294" i="4"/>
  <c r="AL294" i="4"/>
  <c r="AX294" i="4"/>
  <c r="AG294" i="4"/>
  <c r="BF294" i="4"/>
  <c r="AU294" i="4"/>
  <c r="AS294" i="4"/>
  <c r="Y294" i="4"/>
  <c r="U294" i="4"/>
  <c r="AQ294" i="4"/>
  <c r="BA294" i="4"/>
  <c r="AH294" i="4"/>
  <c r="W294" i="4"/>
  <c r="BH294" i="4"/>
  <c r="BI294" i="4"/>
  <c r="AJ294" i="4"/>
  <c r="BG294" i="4"/>
  <c r="AF294" i="4"/>
  <c r="V294" i="4"/>
  <c r="Z294" i="4"/>
  <c r="AZ294" i="4"/>
  <c r="AV294" i="4"/>
  <c r="AM294" i="4"/>
  <c r="AE294" i="4"/>
  <c r="AN294" i="4"/>
  <c r="BC294" i="4"/>
  <c r="X294" i="4"/>
  <c r="AU299" i="4"/>
  <c r="AF299" i="4"/>
  <c r="AR299" i="4"/>
  <c r="BI299" i="4"/>
  <c r="AI299" i="4"/>
  <c r="AD299" i="4"/>
  <c r="W299" i="4"/>
  <c r="BF299" i="4"/>
  <c r="BD299" i="4"/>
  <c r="AG299" i="4"/>
  <c r="X299" i="4"/>
  <c r="BI409" i="4"/>
  <c r="AQ409" i="4"/>
  <c r="BC409" i="4"/>
  <c r="AH409" i="4"/>
  <c r="BA409" i="4"/>
  <c r="BE409" i="4"/>
  <c r="BF409" i="4"/>
  <c r="AR409" i="4"/>
  <c r="Y299" i="4"/>
  <c r="AW299" i="4"/>
  <c r="AC299" i="4"/>
  <c r="AE299" i="4"/>
  <c r="AP299" i="4"/>
  <c r="Z299" i="4"/>
  <c r="AQ299" i="4"/>
  <c r="AV299" i="4"/>
  <c r="AM299" i="4"/>
  <c r="AH299" i="4"/>
  <c r="AA299" i="4"/>
  <c r="AZ409" i="4"/>
  <c r="BK409" i="4"/>
  <c r="AK409" i="4"/>
  <c r="BH409" i="4"/>
  <c r="BD409" i="4"/>
  <c r="AW409" i="4"/>
  <c r="AJ409" i="4"/>
  <c r="BB409" i="4"/>
  <c r="V299" i="4"/>
  <c r="AL299" i="4"/>
  <c r="AX299" i="4"/>
  <c r="BA299" i="4"/>
  <c r="AT299" i="4"/>
  <c r="BH299" i="4"/>
  <c r="U299" i="4"/>
  <c r="AK299" i="4"/>
  <c r="AN299" i="4"/>
  <c r="BE299" i="4"/>
  <c r="BB299" i="4"/>
  <c r="AL409" i="4"/>
  <c r="AO409" i="4"/>
  <c r="AP409" i="4"/>
  <c r="AU409" i="4"/>
  <c r="BG409" i="4"/>
  <c r="AY409" i="4"/>
  <c r="AI409" i="4"/>
  <c r="BJ299" i="4"/>
  <c r="AZ299" i="4"/>
  <c r="BC299" i="4"/>
  <c r="AJ299" i="4"/>
  <c r="AB299" i="4"/>
  <c r="BK299" i="4"/>
  <c r="AS299" i="4"/>
  <c r="AO299" i="4"/>
  <c r="BG299" i="4"/>
  <c r="AY299" i="4"/>
  <c r="AG409" i="4"/>
  <c r="AV409" i="4"/>
  <c r="AT409" i="4"/>
  <c r="BJ409" i="4"/>
  <c r="AX409" i="4"/>
  <c r="AS409" i="4"/>
  <c r="AN409" i="4"/>
  <c r="AM409" i="4"/>
  <c r="AK316" i="4"/>
  <c r="AT316" i="4"/>
  <c r="AQ316" i="4"/>
  <c r="AR316" i="4"/>
  <c r="AW316" i="4"/>
  <c r="AP316" i="4"/>
  <c r="BI316" i="4"/>
  <c r="BB316" i="4"/>
  <c r="AM316" i="4"/>
  <c r="AA316" i="4"/>
  <c r="BJ316" i="4"/>
  <c r="AI426" i="4"/>
  <c r="AL426" i="4"/>
  <c r="BA426" i="4"/>
  <c r="AQ426" i="4"/>
  <c r="AM426" i="4"/>
  <c r="AH426" i="4"/>
  <c r="AG426" i="4"/>
  <c r="AK426" i="4"/>
  <c r="BC316" i="4"/>
  <c r="X316" i="4"/>
  <c r="AN316" i="4"/>
  <c r="AJ316" i="4"/>
  <c r="Z316" i="4"/>
  <c r="AC316" i="4"/>
  <c r="AO316" i="4"/>
  <c r="BD316" i="4"/>
  <c r="AU316" i="4"/>
  <c r="BA316" i="4"/>
  <c r="W316" i="4"/>
  <c r="BJ426" i="4"/>
  <c r="AO426" i="4"/>
  <c r="AX426" i="4"/>
  <c r="BE426" i="4"/>
  <c r="BC426" i="4"/>
  <c r="AJ426" i="4"/>
  <c r="AP426" i="4"/>
  <c r="AG316" i="4"/>
  <c r="AL316" i="4"/>
  <c r="BK316" i="4"/>
  <c r="AV316" i="4"/>
  <c r="Y316" i="4"/>
  <c r="AI316" i="4"/>
  <c r="AB316" i="4"/>
  <c r="AE316" i="4"/>
  <c r="AH316" i="4"/>
  <c r="BH316" i="4"/>
  <c r="BG426" i="4"/>
  <c r="BI426" i="4"/>
  <c r="AU426" i="4"/>
  <c r="AR426" i="4"/>
  <c r="AZ426" i="4"/>
  <c r="BK426" i="4"/>
  <c r="AT426" i="4"/>
  <c r="BB426" i="4"/>
  <c r="V316" i="4"/>
  <c r="AY316" i="4"/>
  <c r="BF316" i="4"/>
  <c r="BE316" i="4"/>
  <c r="AD316" i="4"/>
  <c r="AZ316" i="4"/>
  <c r="AX316" i="4"/>
  <c r="AF316" i="4"/>
  <c r="AS316" i="4"/>
  <c r="U316" i="4"/>
  <c r="BG316" i="4"/>
  <c r="AY426" i="4"/>
  <c r="AS426" i="4"/>
  <c r="AN426" i="4"/>
  <c r="BH426" i="4"/>
  <c r="AV426" i="4"/>
  <c r="AW426" i="4"/>
  <c r="BF426" i="4"/>
  <c r="BD426" i="4"/>
  <c r="AI307" i="4"/>
  <c r="BI307" i="4"/>
  <c r="AJ307" i="4"/>
  <c r="AF307" i="4"/>
  <c r="AQ307" i="4"/>
  <c r="V307" i="4"/>
  <c r="AG307" i="4"/>
  <c r="BG307" i="4"/>
  <c r="AM307" i="4"/>
  <c r="AZ307" i="4"/>
  <c r="AH307" i="4"/>
  <c r="AL417" i="4"/>
  <c r="AY417" i="4"/>
  <c r="BG417" i="4"/>
  <c r="AN417" i="4"/>
  <c r="AR417" i="4"/>
  <c r="BB417" i="4"/>
  <c r="AS417" i="4"/>
  <c r="AO307" i="4"/>
  <c r="U307" i="4"/>
  <c r="AB307" i="4"/>
  <c r="AX307" i="4"/>
  <c r="BE307" i="4"/>
  <c r="AD307" i="4"/>
  <c r="AR307" i="4"/>
  <c r="AT307" i="4"/>
  <c r="BF307" i="4"/>
  <c r="AN307" i="4"/>
  <c r="AT417" i="4"/>
  <c r="AU417" i="4"/>
  <c r="AG417" i="4"/>
  <c r="AQ417" i="4"/>
  <c r="AH417" i="4"/>
  <c r="AJ417" i="4"/>
  <c r="AV417" i="4"/>
  <c r="AW417" i="4"/>
  <c r="W307" i="4"/>
  <c r="BB307" i="4"/>
  <c r="BD307" i="4"/>
  <c r="AA307" i="4"/>
  <c r="AE307" i="4"/>
  <c r="AL307" i="4"/>
  <c r="AC307" i="4"/>
  <c r="BK307" i="4"/>
  <c r="AP307" i="4"/>
  <c r="AV307" i="4"/>
  <c r="BA307" i="4"/>
  <c r="AK417" i="4"/>
  <c r="BD417" i="4"/>
  <c r="BI417" i="4"/>
  <c r="BF417" i="4"/>
  <c r="AX417" i="4"/>
  <c r="AP417" i="4"/>
  <c r="AO417" i="4"/>
  <c r="BK417" i="4"/>
  <c r="Z307" i="4"/>
  <c r="AW307" i="4"/>
  <c r="BC307" i="4"/>
  <c r="AU307" i="4"/>
  <c r="BH307" i="4"/>
  <c r="AY307" i="4"/>
  <c r="X307" i="4"/>
  <c r="Y307" i="4"/>
  <c r="BJ307" i="4"/>
  <c r="AK307" i="4"/>
  <c r="AS307" i="4"/>
  <c r="BE417" i="4"/>
  <c r="AZ417" i="4"/>
  <c r="AI417" i="4"/>
  <c r="BC417" i="4"/>
  <c r="BH417" i="4"/>
  <c r="AM417" i="4"/>
  <c r="BA417" i="4"/>
  <c r="BJ417" i="4"/>
  <c r="AX22" i="18"/>
  <c r="BP16" i="4"/>
  <c r="BP18" i="4"/>
  <c r="BP20" i="4"/>
  <c r="BP22" i="4"/>
  <c r="BP15" i="4"/>
  <c r="BP17" i="4"/>
  <c r="BP19" i="4"/>
  <c r="BP21" i="4"/>
  <c r="BP23" i="4"/>
  <c r="BP25" i="4"/>
  <c r="BP28" i="4"/>
  <c r="BP31" i="4"/>
  <c r="BP33" i="4"/>
  <c r="BP35" i="4"/>
  <c r="BP37" i="4"/>
  <c r="BP39" i="4"/>
  <c r="BP41" i="4"/>
  <c r="BP43" i="4"/>
  <c r="BP26" i="4"/>
  <c r="BP24" i="4"/>
  <c r="BP27" i="4"/>
  <c r="BP29" i="4"/>
  <c r="BP30" i="4"/>
  <c r="BP32" i="4"/>
  <c r="BP34" i="4"/>
  <c r="BP36" i="4"/>
  <c r="BP38" i="4"/>
  <c r="BP40" i="4"/>
  <c r="BP42" i="4"/>
  <c r="BP44" i="4"/>
  <c r="BP45" i="4"/>
  <c r="BP47" i="4"/>
  <c r="BP49" i="4"/>
  <c r="BP51" i="4"/>
  <c r="BP53" i="4"/>
  <c r="BP55" i="4"/>
  <c r="BP57" i="4"/>
  <c r="BP59" i="4"/>
  <c r="BP46" i="4"/>
  <c r="BP48" i="4"/>
  <c r="BP50" i="4"/>
  <c r="BP52" i="4"/>
  <c r="BP56" i="4"/>
  <c r="BP58" i="4"/>
  <c r="BP14" i="4"/>
  <c r="BP4" i="4"/>
  <c r="BP9" i="4"/>
  <c r="BP8" i="4"/>
  <c r="BP12" i="4"/>
  <c r="BP54" i="4"/>
  <c r="BP13" i="4"/>
  <c r="BP3" i="4"/>
  <c r="BP7" i="4"/>
  <c r="BP5" i="4"/>
  <c r="BP6" i="4"/>
  <c r="BP10" i="4"/>
  <c r="BP11" i="4"/>
  <c r="BO108" i="4"/>
  <c r="BP60" i="4"/>
  <c r="BP61" i="4"/>
  <c r="BP62" i="4"/>
  <c r="BP63" i="4"/>
  <c r="BP64" i="4"/>
  <c r="BP65" i="4"/>
  <c r="BP67" i="4"/>
  <c r="BP69" i="4"/>
  <c r="BP71" i="4"/>
  <c r="BP73" i="4"/>
  <c r="BP75" i="4"/>
  <c r="BP515" i="4" s="1"/>
  <c r="BP68" i="4"/>
  <c r="BP78" i="4"/>
  <c r="BP518" i="4" s="1"/>
  <c r="BP82" i="4"/>
  <c r="BP522" i="4" s="1"/>
  <c r="BP84" i="4"/>
  <c r="BP524" i="4" s="1"/>
  <c r="BP86" i="4"/>
  <c r="BP526" i="4" s="1"/>
  <c r="BP88" i="4"/>
  <c r="BP528" i="4" s="1"/>
  <c r="BP90" i="4"/>
  <c r="BP530" i="4" s="1"/>
  <c r="BP92" i="4"/>
  <c r="BP532" i="4" s="1"/>
  <c r="BP94" i="4"/>
  <c r="BP534" i="4" s="1"/>
  <c r="BP96" i="4"/>
  <c r="BP536" i="4" s="1"/>
  <c r="BP98" i="4"/>
  <c r="BP538" i="4" s="1"/>
  <c r="BP100" i="4"/>
  <c r="BP540" i="4" s="1"/>
  <c r="BP102" i="4"/>
  <c r="BP542" i="4" s="1"/>
  <c r="BP104" i="4"/>
  <c r="BP544" i="4" s="1"/>
  <c r="BP106" i="4"/>
  <c r="BP546" i="4" s="1"/>
  <c r="BP70" i="4"/>
  <c r="BP72" i="4"/>
  <c r="BP74" i="4"/>
  <c r="BP79" i="4"/>
  <c r="BP519" i="4" s="1"/>
  <c r="BP80" i="4"/>
  <c r="BP520" i="4" s="1"/>
  <c r="BP81" i="4"/>
  <c r="BP521" i="4" s="1"/>
  <c r="BP83" i="4"/>
  <c r="BP523" i="4" s="1"/>
  <c r="BP91" i="4"/>
  <c r="BP531" i="4" s="1"/>
  <c r="BP99" i="4"/>
  <c r="BP539" i="4" s="1"/>
  <c r="BQ2" i="4"/>
  <c r="BP103" i="4"/>
  <c r="BP543" i="4" s="1"/>
  <c r="BP66" i="4"/>
  <c r="BP76" i="4"/>
  <c r="BP516" i="4" s="1"/>
  <c r="BP77" i="4"/>
  <c r="BP517" i="4" s="1"/>
  <c r="BP89" i="4"/>
  <c r="BP529" i="4" s="1"/>
  <c r="BP97" i="4"/>
  <c r="BP537" i="4" s="1"/>
  <c r="BP105" i="4"/>
  <c r="BP545" i="4" s="1"/>
  <c r="BP87" i="4"/>
  <c r="BP527" i="4" s="1"/>
  <c r="BP95" i="4"/>
  <c r="BP535" i="4" s="1"/>
  <c r="BP107" i="4"/>
  <c r="BP547" i="4" s="1"/>
  <c r="BP85" i="4"/>
  <c r="BP525" i="4" s="1"/>
  <c r="BP101" i="4"/>
  <c r="BP541" i="4" s="1"/>
  <c r="BP93" i="4"/>
  <c r="BP533" i="4" s="1"/>
  <c r="AC548" i="4" l="1"/>
  <c r="O4" i="18" s="1"/>
  <c r="AR548" i="4"/>
  <c r="AD4" i="18" s="1"/>
  <c r="AB548" i="4"/>
  <c r="N4" i="18" s="1"/>
  <c r="BC548" i="4"/>
  <c r="AO4" i="18" s="1"/>
  <c r="BD548" i="4"/>
  <c r="AP4" i="18" s="1"/>
  <c r="AO548" i="4"/>
  <c r="AA4" i="18" s="1"/>
  <c r="X548" i="4"/>
  <c r="J4" i="18" s="1"/>
  <c r="AS548" i="4"/>
  <c r="AE4" i="18" s="1"/>
  <c r="AA548" i="4"/>
  <c r="M4" i="18" s="1"/>
  <c r="AE548" i="4"/>
  <c r="Q4" i="18" s="1"/>
  <c r="BK548" i="4"/>
  <c r="AW4" i="18" s="1"/>
  <c r="BB548" i="4"/>
  <c r="AN4" i="18" s="1"/>
  <c r="BE548" i="4"/>
  <c r="AQ4" i="18" s="1"/>
  <c r="AQ548" i="4"/>
  <c r="AC4" i="18" s="1"/>
  <c r="Y548" i="4"/>
  <c r="K4" i="18" s="1"/>
  <c r="AM548" i="4"/>
  <c r="Y4" i="18" s="1"/>
  <c r="AX548" i="4"/>
  <c r="AJ4" i="18" s="1"/>
  <c r="AJ548" i="4"/>
  <c r="V4" i="18" s="1"/>
  <c r="BN548" i="4"/>
  <c r="AZ4" i="18" s="1"/>
  <c r="AL548" i="4"/>
  <c r="X4" i="18" s="1"/>
  <c r="W548" i="4"/>
  <c r="I4" i="18" s="1"/>
  <c r="G4" i="18"/>
  <c r="BL548" i="4"/>
  <c r="AX4" i="18" s="1"/>
  <c r="AY548" i="4"/>
  <c r="AK4" i="18" s="1"/>
  <c r="AZ548" i="4"/>
  <c r="AL4" i="18" s="1"/>
  <c r="AK548" i="4"/>
  <c r="W4" i="18" s="1"/>
  <c r="V548" i="4"/>
  <c r="H4" i="18" s="1"/>
  <c r="AD548" i="4"/>
  <c r="P4" i="18" s="1"/>
  <c r="AV548" i="4"/>
  <c r="AH4" i="18" s="1"/>
  <c r="AG548" i="4"/>
  <c r="S4" i="18" s="1"/>
  <c r="BA548" i="4"/>
  <c r="AM4" i="18" s="1"/>
  <c r="AH548" i="4"/>
  <c r="T4" i="18" s="1"/>
  <c r="BG548" i="4"/>
  <c r="AS4" i="18" s="1"/>
  <c r="BM548" i="4"/>
  <c r="AY4" i="18" s="1"/>
  <c r="BJ548" i="4"/>
  <c r="AV4" i="18" s="1"/>
  <c r="BP548" i="4"/>
  <c r="BB4" i="18" s="1"/>
  <c r="AN548" i="4"/>
  <c r="Z4" i="18" s="1"/>
  <c r="AW548" i="4"/>
  <c r="AI4" i="18" s="1"/>
  <c r="AI548" i="4"/>
  <c r="U4" i="18" s="1"/>
  <c r="BI548" i="4"/>
  <c r="AU4" i="18" s="1"/>
  <c r="BF548" i="4"/>
  <c r="AR4" i="18" s="1"/>
  <c r="AP548" i="4"/>
  <c r="AB4" i="18" s="1"/>
  <c r="Z548" i="4"/>
  <c r="L4" i="18" s="1"/>
  <c r="AT548" i="4"/>
  <c r="AF4" i="18" s="1"/>
  <c r="AF548" i="4"/>
  <c r="R4" i="18" s="1"/>
  <c r="AU548" i="4"/>
  <c r="AG4" i="18" s="1"/>
  <c r="BH548" i="4"/>
  <c r="AT4" i="18" s="1"/>
  <c r="BP403" i="4"/>
  <c r="BP293" i="4"/>
  <c r="BP393" i="4"/>
  <c r="BP283" i="4"/>
  <c r="BP398" i="4"/>
  <c r="BP288" i="4"/>
  <c r="BP395" i="4"/>
  <c r="BP285" i="4"/>
  <c r="BP402" i="4"/>
  <c r="BP292" i="4"/>
  <c r="BP394" i="4"/>
  <c r="BP284" i="4"/>
  <c r="BP390" i="4"/>
  <c r="BP280" i="4"/>
  <c r="BP400" i="4"/>
  <c r="BP290" i="4"/>
  <c r="BQ111" i="4"/>
  <c r="BQ221" i="4"/>
  <c r="BQ331" i="4"/>
  <c r="BP389" i="4"/>
  <c r="BP279" i="4"/>
  <c r="BP401" i="4"/>
  <c r="BP291" i="4"/>
  <c r="BP397" i="4"/>
  <c r="BP287" i="4"/>
  <c r="BP392" i="4"/>
  <c r="BP282" i="4"/>
  <c r="BP399" i="4"/>
  <c r="BP289" i="4"/>
  <c r="BP396" i="4"/>
  <c r="BP286" i="4"/>
  <c r="BP391" i="4"/>
  <c r="BP281" i="4"/>
  <c r="BP380" i="4"/>
  <c r="BP270" i="4"/>
  <c r="BP372" i="4"/>
  <c r="BP262" i="4"/>
  <c r="BP347" i="4"/>
  <c r="BP237" i="4"/>
  <c r="BP340" i="4"/>
  <c r="BP230" i="4"/>
  <c r="BP336" i="4"/>
  <c r="BP226" i="4"/>
  <c r="BP341" i="4"/>
  <c r="BP231" i="4"/>
  <c r="BP343" i="4"/>
  <c r="BP233" i="4"/>
  <c r="BP379" i="4"/>
  <c r="BP269" i="4"/>
  <c r="BP386" i="4"/>
  <c r="BP276" i="4"/>
  <c r="BP378" i="4"/>
  <c r="BP268" i="4"/>
  <c r="BP371" i="4"/>
  <c r="BP261" i="4"/>
  <c r="BP363" i="4"/>
  <c r="BP253" i="4"/>
  <c r="BP356" i="4"/>
  <c r="BP246" i="4"/>
  <c r="BP370" i="4"/>
  <c r="BP260" i="4"/>
  <c r="BP362" i="4"/>
  <c r="BP252" i="4"/>
  <c r="BP352" i="4"/>
  <c r="BP242" i="4"/>
  <c r="BP344" i="4"/>
  <c r="BP234" i="4"/>
  <c r="BP345" i="4"/>
  <c r="BP235" i="4"/>
  <c r="AZ22" i="18"/>
  <c r="BP383" i="4"/>
  <c r="BP273" i="4"/>
  <c r="BP388" i="4"/>
  <c r="BP278" i="4"/>
  <c r="BP358" i="4"/>
  <c r="BP248" i="4"/>
  <c r="BP346" i="4"/>
  <c r="BP236" i="4"/>
  <c r="BP339" i="4"/>
  <c r="BP229" i="4"/>
  <c r="BP222" i="4"/>
  <c r="BP332" i="4"/>
  <c r="BP337" i="4"/>
  <c r="BP227" i="4"/>
  <c r="BP387" i="4"/>
  <c r="BP277" i="4"/>
  <c r="BP377" i="4"/>
  <c r="BP267" i="4"/>
  <c r="BP384" i="4"/>
  <c r="BP274" i="4"/>
  <c r="BP376" i="4"/>
  <c r="BP266" i="4"/>
  <c r="BP369" i="4"/>
  <c r="BP259" i="4"/>
  <c r="BP361" i="4"/>
  <c r="BP251" i="4"/>
  <c r="BP353" i="4"/>
  <c r="BP243" i="4"/>
  <c r="BP368" i="4"/>
  <c r="BP258" i="4"/>
  <c r="BP360" i="4"/>
  <c r="BP250" i="4"/>
  <c r="BP350" i="4"/>
  <c r="BP240" i="4"/>
  <c r="BP351" i="4"/>
  <c r="BP241" i="4"/>
  <c r="BP381" i="4"/>
  <c r="BP271" i="4"/>
  <c r="BP365" i="4"/>
  <c r="BP255" i="4"/>
  <c r="BP364" i="4"/>
  <c r="BP254" i="4"/>
  <c r="BP335" i="4"/>
  <c r="BP225" i="4"/>
  <c r="BP342" i="4"/>
  <c r="BP232" i="4"/>
  <c r="BP338" i="4"/>
  <c r="BP228" i="4"/>
  <c r="BP385" i="4"/>
  <c r="BP275" i="4"/>
  <c r="BP375" i="4"/>
  <c r="BP265" i="4"/>
  <c r="BP382" i="4"/>
  <c r="BP272" i="4"/>
  <c r="BP374" i="4"/>
  <c r="BP264" i="4"/>
  <c r="BP367" i="4"/>
  <c r="BP257" i="4"/>
  <c r="BP359" i="4"/>
  <c r="BP249" i="4"/>
  <c r="BP245" i="4"/>
  <c r="BP355" i="4"/>
  <c r="BP366" i="4"/>
  <c r="BP256" i="4"/>
  <c r="BP357" i="4"/>
  <c r="BP247" i="4"/>
  <c r="BP348" i="4"/>
  <c r="BP238" i="4"/>
  <c r="BP349" i="4"/>
  <c r="BP239" i="4"/>
  <c r="BP334" i="4"/>
  <c r="BP224" i="4"/>
  <c r="BP333" i="4"/>
  <c r="BP223" i="4"/>
  <c r="BP373" i="4"/>
  <c r="BP263" i="4"/>
  <c r="BP354" i="4"/>
  <c r="BP244" i="4"/>
  <c r="BP406" i="4"/>
  <c r="BP296" i="4"/>
  <c r="BP410" i="4"/>
  <c r="BP300" i="4"/>
  <c r="BP431" i="4"/>
  <c r="BP321" i="4"/>
  <c r="BP423" i="4"/>
  <c r="BP313" i="4"/>
  <c r="BP415" i="4"/>
  <c r="BP305" i="4"/>
  <c r="BP414" i="4"/>
  <c r="BP304" i="4"/>
  <c r="BP434" i="4"/>
  <c r="BP324" i="4"/>
  <c r="BP405" i="4"/>
  <c r="BP295" i="4"/>
  <c r="BP428" i="4"/>
  <c r="BP318" i="4"/>
  <c r="BP409" i="4"/>
  <c r="BP299" i="4"/>
  <c r="BP429" i="4"/>
  <c r="BP319" i="4"/>
  <c r="BP421" i="4"/>
  <c r="BP311" i="4"/>
  <c r="BP413" i="4"/>
  <c r="BP303" i="4"/>
  <c r="BP404" i="4"/>
  <c r="BP294" i="4"/>
  <c r="D2" i="18"/>
  <c r="AY2" i="18"/>
  <c r="BM437" i="4"/>
  <c r="AY6" i="18" s="1"/>
  <c r="C10" i="18"/>
  <c r="BP436" i="4"/>
  <c r="BP326" i="4"/>
  <c r="BP408" i="4"/>
  <c r="BP298" i="4"/>
  <c r="BP427" i="4"/>
  <c r="BP317" i="4"/>
  <c r="BP411" i="4"/>
  <c r="BP301" i="4"/>
  <c r="D10" i="18"/>
  <c r="AZ6" i="18"/>
  <c r="BP416" i="4"/>
  <c r="BP306" i="4"/>
  <c r="BP426" i="4"/>
  <c r="BP316" i="4"/>
  <c r="BP420" i="4"/>
  <c r="BP310" i="4"/>
  <c r="BP435" i="4"/>
  <c r="BP325" i="4"/>
  <c r="BP419" i="4"/>
  <c r="BP309" i="4"/>
  <c r="BP422" i="4"/>
  <c r="BP312" i="4"/>
  <c r="BP424" i="4"/>
  <c r="BP314" i="4"/>
  <c r="BP308" i="4"/>
  <c r="BP418" i="4"/>
  <c r="BP432" i="4"/>
  <c r="BP322" i="4"/>
  <c r="BP412" i="4"/>
  <c r="BP302" i="4"/>
  <c r="BP433" i="4"/>
  <c r="BP323" i="4"/>
  <c r="BP425" i="4"/>
  <c r="BP315" i="4"/>
  <c r="BP417" i="4"/>
  <c r="BP307" i="4"/>
  <c r="BP407" i="4"/>
  <c r="BP297" i="4"/>
  <c r="BP430" i="4"/>
  <c r="BP320" i="4"/>
  <c r="BA2" i="18"/>
  <c r="BA10" i="18" s="1"/>
  <c r="BO437" i="4"/>
  <c r="BA6" i="18" s="1"/>
  <c r="C2" i="18"/>
  <c r="AO437" i="4"/>
  <c r="AA6" i="18" s="1"/>
  <c r="BC437" i="4"/>
  <c r="AO6" i="18" s="1"/>
  <c r="AL437" i="4"/>
  <c r="X6" i="18" s="1"/>
  <c r="AT437" i="4"/>
  <c r="AF6" i="18" s="1"/>
  <c r="AM437" i="4"/>
  <c r="Y6" i="18" s="1"/>
  <c r="BK437" i="4"/>
  <c r="AW6" i="18" s="1"/>
  <c r="BD437" i="4"/>
  <c r="AP6" i="18" s="1"/>
  <c r="BI437" i="4"/>
  <c r="AU6" i="18" s="1"/>
  <c r="AX437" i="4"/>
  <c r="AJ6" i="18" s="1"/>
  <c r="AN437" i="4"/>
  <c r="Z6" i="18" s="1"/>
  <c r="BJ437" i="4"/>
  <c r="AV6" i="18" s="1"/>
  <c r="AV437" i="4"/>
  <c r="AH6" i="18" s="1"/>
  <c r="BA437" i="4"/>
  <c r="AM6" i="18" s="1"/>
  <c r="AU437" i="4"/>
  <c r="AG6" i="18" s="1"/>
  <c r="AK437" i="4"/>
  <c r="W6" i="18" s="1"/>
  <c r="AS437" i="4"/>
  <c r="AE6" i="18" s="1"/>
  <c r="AY437" i="4"/>
  <c r="AK6" i="18" s="1"/>
  <c r="BG437" i="4"/>
  <c r="AS6" i="18" s="1"/>
  <c r="AI437" i="4"/>
  <c r="U6" i="18" s="1"/>
  <c r="AZ437" i="4"/>
  <c r="AL6" i="18" s="1"/>
  <c r="AQ437" i="4"/>
  <c r="AC6" i="18" s="1"/>
  <c r="AW437" i="4"/>
  <c r="AI6" i="18" s="1"/>
  <c r="BH437" i="4"/>
  <c r="AT6" i="18" s="1"/>
  <c r="BB437" i="4"/>
  <c r="AN6" i="18" s="1"/>
  <c r="AJ437" i="4"/>
  <c r="V6" i="18" s="1"/>
  <c r="AR437" i="4"/>
  <c r="AD6" i="18" s="1"/>
  <c r="BF437" i="4"/>
  <c r="AR6" i="18" s="1"/>
  <c r="AG437" i="4"/>
  <c r="S6" i="18" s="1"/>
  <c r="BE437" i="4"/>
  <c r="AQ6" i="18" s="1"/>
  <c r="AP437" i="4"/>
  <c r="AB6" i="18" s="1"/>
  <c r="AH437" i="4"/>
  <c r="T6" i="18" s="1"/>
  <c r="BQ15" i="4"/>
  <c r="BQ17" i="4"/>
  <c r="BQ19" i="4"/>
  <c r="BQ16" i="4"/>
  <c r="BQ18" i="4"/>
  <c r="BQ20" i="4"/>
  <c r="BQ27" i="4"/>
  <c r="BQ29" i="4"/>
  <c r="BQ22" i="4"/>
  <c r="BQ24" i="4"/>
  <c r="BQ30" i="4"/>
  <c r="BQ32" i="4"/>
  <c r="BQ34" i="4"/>
  <c r="BQ36" i="4"/>
  <c r="BQ38" i="4"/>
  <c r="BQ40" i="4"/>
  <c r="BQ25" i="4"/>
  <c r="BQ28" i="4"/>
  <c r="BQ21" i="4"/>
  <c r="BQ23" i="4"/>
  <c r="BQ31" i="4"/>
  <c r="BQ33" i="4"/>
  <c r="BQ35" i="4"/>
  <c r="BQ37" i="4"/>
  <c r="BQ39" i="4"/>
  <c r="BQ41" i="4"/>
  <c r="BQ26" i="4"/>
  <c r="BQ44" i="4"/>
  <c r="BQ45" i="4"/>
  <c r="BQ47" i="4"/>
  <c r="BQ49" i="4"/>
  <c r="BQ51" i="4"/>
  <c r="BQ53" i="4"/>
  <c r="BQ55" i="4"/>
  <c r="BQ57" i="4"/>
  <c r="BQ59" i="4"/>
  <c r="BQ42" i="4"/>
  <c r="BQ43" i="4"/>
  <c r="BQ46" i="4"/>
  <c r="BQ48" i="4"/>
  <c r="BQ50" i="4"/>
  <c r="BQ52" i="4"/>
  <c r="BQ56" i="4"/>
  <c r="BQ58" i="4"/>
  <c r="BQ14" i="4"/>
  <c r="BQ6" i="4"/>
  <c r="BQ10" i="4"/>
  <c r="BQ13" i="4"/>
  <c r="BQ4" i="4"/>
  <c r="BQ3" i="4"/>
  <c r="BQ5" i="4"/>
  <c r="BQ8" i="4"/>
  <c r="BQ12" i="4"/>
  <c r="BQ7" i="4"/>
  <c r="BQ54" i="4"/>
  <c r="BQ9" i="4"/>
  <c r="BQ11" i="4"/>
  <c r="BP108" i="4"/>
  <c r="BQ66" i="4"/>
  <c r="BQ67" i="4"/>
  <c r="BQ68" i="4"/>
  <c r="BQ69" i="4"/>
  <c r="BQ70" i="4"/>
  <c r="BQ71" i="4"/>
  <c r="BQ72" i="4"/>
  <c r="BQ73" i="4"/>
  <c r="BQ74" i="4"/>
  <c r="BQ75" i="4"/>
  <c r="BQ515" i="4" s="1"/>
  <c r="BQ76" i="4"/>
  <c r="BQ516" i="4" s="1"/>
  <c r="BQ77" i="4"/>
  <c r="BQ517" i="4" s="1"/>
  <c r="BQ78" i="4"/>
  <c r="BQ518" i="4" s="1"/>
  <c r="BQ79" i="4"/>
  <c r="BQ519" i="4" s="1"/>
  <c r="BQ80" i="4"/>
  <c r="BQ520" i="4" s="1"/>
  <c r="BQ81" i="4"/>
  <c r="BQ521" i="4" s="1"/>
  <c r="BQ82" i="4"/>
  <c r="BQ522" i="4" s="1"/>
  <c r="BQ62" i="4"/>
  <c r="BQ60" i="4"/>
  <c r="BQ64" i="4"/>
  <c r="BQ83" i="4"/>
  <c r="BQ523" i="4" s="1"/>
  <c r="BQ84" i="4"/>
  <c r="BQ524" i="4" s="1"/>
  <c r="BQ85" i="4"/>
  <c r="BQ525" i="4" s="1"/>
  <c r="BQ86" i="4"/>
  <c r="BQ526" i="4" s="1"/>
  <c r="BQ87" i="4"/>
  <c r="BQ527" i="4" s="1"/>
  <c r="BQ88" i="4"/>
  <c r="BQ528" i="4" s="1"/>
  <c r="BQ89" i="4"/>
  <c r="BQ529" i="4" s="1"/>
  <c r="BQ90" i="4"/>
  <c r="BQ530" i="4" s="1"/>
  <c r="BQ91" i="4"/>
  <c r="BQ531" i="4" s="1"/>
  <c r="BQ92" i="4"/>
  <c r="BQ532" i="4" s="1"/>
  <c r="BQ93" i="4"/>
  <c r="BQ533" i="4" s="1"/>
  <c r="BQ94" i="4"/>
  <c r="BQ534" i="4" s="1"/>
  <c r="BQ95" i="4"/>
  <c r="BQ535" i="4" s="1"/>
  <c r="BQ96" i="4"/>
  <c r="BQ536" i="4" s="1"/>
  <c r="BQ97" i="4"/>
  <c r="BQ537" i="4" s="1"/>
  <c r="BQ98" i="4"/>
  <c r="BQ538" i="4" s="1"/>
  <c r="BQ99" i="4"/>
  <c r="BQ539" i="4" s="1"/>
  <c r="BQ100" i="4"/>
  <c r="BQ540" i="4" s="1"/>
  <c r="BQ101" i="4"/>
  <c r="BQ541" i="4" s="1"/>
  <c r="BQ102" i="4"/>
  <c r="BQ542" i="4" s="1"/>
  <c r="BQ103" i="4"/>
  <c r="BQ543" i="4" s="1"/>
  <c r="BQ104" i="4"/>
  <c r="BQ544" i="4" s="1"/>
  <c r="BQ105" i="4"/>
  <c r="BQ545" i="4" s="1"/>
  <c r="BQ106" i="4"/>
  <c r="BQ546" i="4" s="1"/>
  <c r="BQ107" i="4"/>
  <c r="BQ547" i="4" s="1"/>
  <c r="BQ61" i="4"/>
  <c r="BQ65" i="4"/>
  <c r="BR2" i="4"/>
  <c r="BQ63" i="4"/>
  <c r="BA22" i="18" l="1"/>
  <c r="BQ548" i="4"/>
  <c r="BC4" i="18" s="1"/>
  <c r="D4" i="18"/>
  <c r="C4" i="18"/>
  <c r="BQ392" i="4"/>
  <c r="BQ282" i="4"/>
  <c r="BQ403" i="4"/>
  <c r="BQ293" i="4"/>
  <c r="BQ393" i="4"/>
  <c r="BQ283" i="4"/>
  <c r="BQ402" i="4"/>
  <c r="BQ292" i="4"/>
  <c r="BQ398" i="4"/>
  <c r="BQ288" i="4"/>
  <c r="BQ394" i="4"/>
  <c r="BQ284" i="4"/>
  <c r="BQ389" i="4"/>
  <c r="BQ279" i="4"/>
  <c r="BQ401" i="4"/>
  <c r="BQ291" i="4"/>
  <c r="BQ397" i="4"/>
  <c r="BQ287" i="4"/>
  <c r="BQ390" i="4"/>
  <c r="BQ280" i="4"/>
  <c r="BQ391" i="4"/>
  <c r="BQ281" i="4"/>
  <c r="BQ400" i="4"/>
  <c r="BQ290" i="4"/>
  <c r="BQ396" i="4"/>
  <c r="BQ286" i="4"/>
  <c r="BQ399" i="4"/>
  <c r="BQ289" i="4"/>
  <c r="BQ395" i="4"/>
  <c r="BQ285" i="4"/>
  <c r="BR111" i="4"/>
  <c r="BR331" i="4"/>
  <c r="BR221" i="4"/>
  <c r="BQ340" i="4"/>
  <c r="BQ230" i="4"/>
  <c r="BQ341" i="4"/>
  <c r="BQ231" i="4"/>
  <c r="BQ333" i="4"/>
  <c r="BQ223" i="4"/>
  <c r="BQ343" i="4"/>
  <c r="BQ233" i="4"/>
  <c r="BQ379" i="4"/>
  <c r="BQ269" i="4"/>
  <c r="BQ371" i="4"/>
  <c r="BQ261" i="4"/>
  <c r="BQ382" i="4"/>
  <c r="BQ272" i="4"/>
  <c r="BQ374" i="4"/>
  <c r="BQ264" i="4"/>
  <c r="BQ368" i="4"/>
  <c r="BQ258" i="4"/>
  <c r="BQ360" i="4"/>
  <c r="BQ250" i="4"/>
  <c r="BQ354" i="4"/>
  <c r="BQ244" i="4"/>
  <c r="BQ363" i="4"/>
  <c r="BQ253" i="4"/>
  <c r="BQ351" i="4"/>
  <c r="BQ241" i="4"/>
  <c r="BQ347" i="4"/>
  <c r="BQ237" i="4"/>
  <c r="BQ344" i="4"/>
  <c r="BQ234" i="4"/>
  <c r="BQ338" i="4"/>
  <c r="BQ228" i="4"/>
  <c r="BQ337" i="4"/>
  <c r="BQ227" i="4"/>
  <c r="BQ342" i="4"/>
  <c r="BQ232" i="4"/>
  <c r="BQ387" i="4"/>
  <c r="BQ277" i="4"/>
  <c r="BQ377" i="4"/>
  <c r="BQ267" i="4"/>
  <c r="BQ388" i="4"/>
  <c r="BQ278" i="4"/>
  <c r="BQ380" i="4"/>
  <c r="BQ270" i="4"/>
  <c r="BQ373" i="4"/>
  <c r="BQ263" i="4"/>
  <c r="BQ366" i="4"/>
  <c r="BQ256" i="4"/>
  <c r="BQ352" i="4"/>
  <c r="BQ242" i="4"/>
  <c r="BQ369" i="4"/>
  <c r="BQ259" i="4"/>
  <c r="BQ361" i="4"/>
  <c r="BQ251" i="4"/>
  <c r="BQ358" i="4"/>
  <c r="BQ248" i="4"/>
  <c r="BQ345" i="4"/>
  <c r="BQ235" i="4"/>
  <c r="BQ383" i="4"/>
  <c r="BQ273" i="4"/>
  <c r="BQ334" i="4"/>
  <c r="BQ224" i="4"/>
  <c r="BQ339" i="4"/>
  <c r="BQ229" i="4"/>
  <c r="BQ385" i="4"/>
  <c r="BQ275" i="4"/>
  <c r="BQ375" i="4"/>
  <c r="BQ265" i="4"/>
  <c r="BQ386" i="4"/>
  <c r="BQ276" i="4"/>
  <c r="BQ378" i="4"/>
  <c r="BQ268" i="4"/>
  <c r="BQ355" i="4"/>
  <c r="BQ245" i="4"/>
  <c r="BQ364" i="4"/>
  <c r="BQ254" i="4"/>
  <c r="BQ350" i="4"/>
  <c r="BQ240" i="4"/>
  <c r="BQ367" i="4"/>
  <c r="BQ257" i="4"/>
  <c r="BQ359" i="4"/>
  <c r="BQ249" i="4"/>
  <c r="BQ356" i="4"/>
  <c r="BQ246" i="4"/>
  <c r="BQ348" i="4"/>
  <c r="BQ238" i="4"/>
  <c r="BQ336" i="4"/>
  <c r="BQ226" i="4"/>
  <c r="BQ332" i="4"/>
  <c r="BQ222" i="4"/>
  <c r="BQ335" i="4"/>
  <c r="BQ225" i="4"/>
  <c r="BQ381" i="4"/>
  <c r="BQ271" i="4"/>
  <c r="BQ372" i="4"/>
  <c r="BQ262" i="4"/>
  <c r="BQ384" i="4"/>
  <c r="BQ274" i="4"/>
  <c r="BQ376" i="4"/>
  <c r="BQ266" i="4"/>
  <c r="BQ370" i="4"/>
  <c r="BQ260" i="4"/>
  <c r="BQ362" i="4"/>
  <c r="BQ252" i="4"/>
  <c r="BQ357" i="4"/>
  <c r="BQ247" i="4"/>
  <c r="BQ365" i="4"/>
  <c r="BQ255" i="4"/>
  <c r="BQ353" i="4"/>
  <c r="BQ243" i="4"/>
  <c r="BQ349" i="4"/>
  <c r="BQ239" i="4"/>
  <c r="BQ346" i="4"/>
  <c r="BQ236" i="4"/>
  <c r="BQ431" i="4"/>
  <c r="BQ321" i="4"/>
  <c r="BQ423" i="4"/>
  <c r="BQ313" i="4"/>
  <c r="BQ433" i="4"/>
  <c r="BQ323" i="4"/>
  <c r="BQ425" i="4"/>
  <c r="BQ315" i="4"/>
  <c r="BQ421" i="4"/>
  <c r="BQ311" i="4"/>
  <c r="BQ307" i="4"/>
  <c r="BQ417" i="4"/>
  <c r="BQ413" i="4"/>
  <c r="BQ303" i="4"/>
  <c r="BQ404" i="4"/>
  <c r="BQ294" i="4"/>
  <c r="BQ436" i="4"/>
  <c r="BQ326" i="4"/>
  <c r="BQ432" i="4"/>
  <c r="BQ322" i="4"/>
  <c r="BQ428" i="4"/>
  <c r="BQ318" i="4"/>
  <c r="BQ424" i="4"/>
  <c r="BQ314" i="4"/>
  <c r="BQ420" i="4"/>
  <c r="BQ310" i="4"/>
  <c r="BQ416" i="4"/>
  <c r="BQ306" i="4"/>
  <c r="BQ412" i="4"/>
  <c r="BQ302" i="4"/>
  <c r="BQ411" i="4"/>
  <c r="BQ301" i="4"/>
  <c r="BQ297" i="4"/>
  <c r="BQ407" i="4"/>
  <c r="BB2" i="18"/>
  <c r="BB10" i="18" s="1"/>
  <c r="BP437" i="4"/>
  <c r="BB6" i="18" s="1"/>
  <c r="C6" i="18"/>
  <c r="BQ435" i="4"/>
  <c r="BQ325" i="4"/>
  <c r="BQ427" i="4"/>
  <c r="BQ317" i="4"/>
  <c r="BQ309" i="4"/>
  <c r="BQ419" i="4"/>
  <c r="BQ415" i="4"/>
  <c r="BQ305" i="4"/>
  <c r="BQ410" i="4"/>
  <c r="BQ300" i="4"/>
  <c r="BQ406" i="4"/>
  <c r="BQ296" i="4"/>
  <c r="BQ434" i="4"/>
  <c r="BQ324" i="4"/>
  <c r="BQ430" i="4"/>
  <c r="BQ320" i="4"/>
  <c r="BQ426" i="4"/>
  <c r="BQ316" i="4"/>
  <c r="BQ422" i="4"/>
  <c r="BQ312" i="4"/>
  <c r="BQ418" i="4"/>
  <c r="BQ308" i="4"/>
  <c r="BQ414" i="4"/>
  <c r="BQ304" i="4"/>
  <c r="BQ409" i="4"/>
  <c r="BQ299" i="4"/>
  <c r="BQ405" i="4"/>
  <c r="BQ295" i="4"/>
  <c r="AY10" i="18"/>
  <c r="AY22" i="18"/>
  <c r="BQ429" i="4"/>
  <c r="BQ319" i="4"/>
  <c r="BQ408" i="4"/>
  <c r="BQ298" i="4"/>
  <c r="D6" i="18"/>
  <c r="T437" i="4"/>
  <c r="BR15" i="4"/>
  <c r="BR17" i="4"/>
  <c r="BR19" i="4"/>
  <c r="BR21" i="4"/>
  <c r="BR16" i="4"/>
  <c r="BR18" i="4"/>
  <c r="BR20" i="4"/>
  <c r="BR22" i="4"/>
  <c r="BR24" i="4"/>
  <c r="BR26" i="4"/>
  <c r="BR27" i="4"/>
  <c r="BR29" i="4"/>
  <c r="BR30" i="4"/>
  <c r="BR32" i="4"/>
  <c r="BR34" i="4"/>
  <c r="BR36" i="4"/>
  <c r="BR38" i="4"/>
  <c r="BR40" i="4"/>
  <c r="BR42" i="4"/>
  <c r="BR44" i="4"/>
  <c r="BR25" i="4"/>
  <c r="BR28" i="4"/>
  <c r="BR23" i="4"/>
  <c r="BR31" i="4"/>
  <c r="BR33" i="4"/>
  <c r="BR35" i="4"/>
  <c r="BR37" i="4"/>
  <c r="BR39" i="4"/>
  <c r="BR41" i="4"/>
  <c r="BR43" i="4"/>
  <c r="BR46" i="4"/>
  <c r="BR48" i="4"/>
  <c r="BR50" i="4"/>
  <c r="BR52" i="4"/>
  <c r="BR56" i="4"/>
  <c r="BR58" i="4"/>
  <c r="BR45" i="4"/>
  <c r="BR47" i="4"/>
  <c r="BR49" i="4"/>
  <c r="BR51" i="4"/>
  <c r="BR53" i="4"/>
  <c r="BR55" i="4"/>
  <c r="BR57" i="4"/>
  <c r="BR59" i="4"/>
  <c r="BR9" i="4"/>
  <c r="BR14" i="4"/>
  <c r="BR6" i="4"/>
  <c r="BR10" i="4"/>
  <c r="BR7" i="4"/>
  <c r="BR54" i="4"/>
  <c r="BR13" i="4"/>
  <c r="BR4" i="4"/>
  <c r="BR5" i="4"/>
  <c r="BR11" i="4"/>
  <c r="BR8" i="4"/>
  <c r="BR12" i="4"/>
  <c r="BR3" i="4"/>
  <c r="BQ108" i="4"/>
  <c r="BS2" i="4"/>
  <c r="BR60" i="4"/>
  <c r="BR61" i="4"/>
  <c r="BR62" i="4"/>
  <c r="BR63" i="4"/>
  <c r="BR64" i="4"/>
  <c r="BR65" i="4"/>
  <c r="BR67" i="4"/>
  <c r="BR69" i="4"/>
  <c r="BR71" i="4"/>
  <c r="BR73" i="4"/>
  <c r="BR75" i="4"/>
  <c r="BR515" i="4" s="1"/>
  <c r="BR77" i="4"/>
  <c r="BR517" i="4" s="1"/>
  <c r="BR79" i="4"/>
  <c r="BR519" i="4" s="1"/>
  <c r="BR81" i="4"/>
  <c r="BR521" i="4" s="1"/>
  <c r="BR66" i="4"/>
  <c r="BR68" i="4"/>
  <c r="BR70" i="4"/>
  <c r="BR72" i="4"/>
  <c r="BR74" i="4"/>
  <c r="BR76" i="4"/>
  <c r="BR516" i="4" s="1"/>
  <c r="BR78" i="4"/>
  <c r="BR518" i="4" s="1"/>
  <c r="BR80" i="4"/>
  <c r="BR520" i="4" s="1"/>
  <c r="BR82" i="4"/>
  <c r="BR522" i="4" s="1"/>
  <c r="BR84" i="4"/>
  <c r="BR524" i="4" s="1"/>
  <c r="BR85" i="4"/>
  <c r="BR525" i="4" s="1"/>
  <c r="BR92" i="4"/>
  <c r="BR532" i="4" s="1"/>
  <c r="BR93" i="4"/>
  <c r="BR533" i="4" s="1"/>
  <c r="BR100" i="4"/>
  <c r="BR540" i="4" s="1"/>
  <c r="BR101" i="4"/>
  <c r="BR541" i="4" s="1"/>
  <c r="BR88" i="4"/>
  <c r="BR528" i="4" s="1"/>
  <c r="BR89" i="4"/>
  <c r="BR529" i="4" s="1"/>
  <c r="BR86" i="4"/>
  <c r="BR526" i="4" s="1"/>
  <c r="BR87" i="4"/>
  <c r="BR527" i="4" s="1"/>
  <c r="BR83" i="4"/>
  <c r="BR523" i="4" s="1"/>
  <c r="BR90" i="4"/>
  <c r="BR530" i="4" s="1"/>
  <c r="BR91" i="4"/>
  <c r="BR531" i="4" s="1"/>
  <c r="BR98" i="4"/>
  <c r="BR538" i="4" s="1"/>
  <c r="BR99" i="4"/>
  <c r="BR539" i="4" s="1"/>
  <c r="BR106" i="4"/>
  <c r="BR546" i="4" s="1"/>
  <c r="BR96" i="4"/>
  <c r="BR536" i="4" s="1"/>
  <c r="BR97" i="4"/>
  <c r="BR537" i="4" s="1"/>
  <c r="BR104" i="4"/>
  <c r="BR544" i="4" s="1"/>
  <c r="BR105" i="4"/>
  <c r="BR545" i="4" s="1"/>
  <c r="BR94" i="4"/>
  <c r="BR534" i="4" s="1"/>
  <c r="BR102" i="4"/>
  <c r="BR542" i="4" s="1"/>
  <c r="BR103" i="4"/>
  <c r="BR543" i="4" s="1"/>
  <c r="BR107" i="4"/>
  <c r="BR547" i="4" s="1"/>
  <c r="BR95" i="4"/>
  <c r="BR535" i="4" s="1"/>
  <c r="BR548" i="4" l="1"/>
  <c r="BD4" i="18" s="1"/>
  <c r="BR391" i="4"/>
  <c r="BR281" i="4"/>
  <c r="BR401" i="4"/>
  <c r="BR291" i="4"/>
  <c r="BR394" i="4"/>
  <c r="BR284" i="4"/>
  <c r="BR390" i="4"/>
  <c r="BR280" i="4"/>
  <c r="BR399" i="4"/>
  <c r="BR289" i="4"/>
  <c r="BR400" i="4"/>
  <c r="BR290" i="4"/>
  <c r="BR393" i="4"/>
  <c r="BR283" i="4"/>
  <c r="BR389" i="4"/>
  <c r="BR279" i="4"/>
  <c r="BR403" i="4"/>
  <c r="BR293" i="4"/>
  <c r="BR396" i="4"/>
  <c r="BR286" i="4"/>
  <c r="BR402" i="4"/>
  <c r="BR292" i="4"/>
  <c r="BR397" i="4"/>
  <c r="BR287" i="4"/>
  <c r="BR398" i="4"/>
  <c r="BR288" i="4"/>
  <c r="BR392" i="4"/>
  <c r="BR282" i="4"/>
  <c r="BS111" i="4"/>
  <c r="BS331" i="4"/>
  <c r="BS221" i="4"/>
  <c r="BR395" i="4"/>
  <c r="BR285" i="4"/>
  <c r="BR337" i="4"/>
  <c r="BR227" i="4"/>
  <c r="BR342" i="4"/>
  <c r="BR232" i="4"/>
  <c r="BR335" i="4"/>
  <c r="BR225" i="4"/>
  <c r="BR386" i="4"/>
  <c r="BR276" i="4"/>
  <c r="BR378" i="4"/>
  <c r="BR268" i="4"/>
  <c r="BR385" i="4"/>
  <c r="BR275" i="4"/>
  <c r="BR375" i="4"/>
  <c r="BR265" i="4"/>
  <c r="BR366" i="4"/>
  <c r="BR256" i="4"/>
  <c r="BR352" i="4"/>
  <c r="BR242" i="4"/>
  <c r="BR371" i="4"/>
  <c r="BR261" i="4"/>
  <c r="BR363" i="4"/>
  <c r="BR253" i="4"/>
  <c r="BR356" i="4"/>
  <c r="BR246" i="4"/>
  <c r="BR349" i="4"/>
  <c r="BR239" i="4"/>
  <c r="BR348" i="4"/>
  <c r="BR238" i="4"/>
  <c r="BR340" i="4"/>
  <c r="BR230" i="4"/>
  <c r="BR383" i="4"/>
  <c r="BR273" i="4"/>
  <c r="BR343" i="4"/>
  <c r="BR233" i="4"/>
  <c r="BR384" i="4"/>
  <c r="BR274" i="4"/>
  <c r="BR376" i="4"/>
  <c r="BR266" i="4"/>
  <c r="BR381" i="4"/>
  <c r="BR271" i="4"/>
  <c r="BR372" i="4"/>
  <c r="BR262" i="4"/>
  <c r="BR364" i="4"/>
  <c r="BR254" i="4"/>
  <c r="BR357" i="4"/>
  <c r="BR247" i="4"/>
  <c r="BR369" i="4"/>
  <c r="BR259" i="4"/>
  <c r="BR361" i="4"/>
  <c r="BR251" i="4"/>
  <c r="BR355" i="4"/>
  <c r="BR245" i="4"/>
  <c r="BR347" i="4"/>
  <c r="BR237" i="4"/>
  <c r="BR346" i="4"/>
  <c r="BR236" i="4"/>
  <c r="BR222" i="4"/>
  <c r="BR332" i="4"/>
  <c r="BR334" i="4"/>
  <c r="BR224" i="4"/>
  <c r="BR336" i="4"/>
  <c r="BR226" i="4"/>
  <c r="BR338" i="4"/>
  <c r="BR228" i="4"/>
  <c r="BR382" i="4"/>
  <c r="BR272" i="4"/>
  <c r="BR374" i="4"/>
  <c r="BR264" i="4"/>
  <c r="BR379" i="4"/>
  <c r="BR269" i="4"/>
  <c r="BR370" i="4"/>
  <c r="BR260" i="4"/>
  <c r="BR362" i="4"/>
  <c r="BR252" i="4"/>
  <c r="BR354" i="4"/>
  <c r="BR244" i="4"/>
  <c r="BR367" i="4"/>
  <c r="BR257" i="4"/>
  <c r="BR359" i="4"/>
  <c r="BR249" i="4"/>
  <c r="BR353" i="4"/>
  <c r="BR243" i="4"/>
  <c r="BR345" i="4"/>
  <c r="BR235" i="4"/>
  <c r="BR344" i="4"/>
  <c r="BR234" i="4"/>
  <c r="BR341" i="4"/>
  <c r="BR231" i="4"/>
  <c r="BR333" i="4"/>
  <c r="BR223" i="4"/>
  <c r="BR339" i="4"/>
  <c r="BR229" i="4"/>
  <c r="BR388" i="4"/>
  <c r="BR278" i="4"/>
  <c r="BR380" i="4"/>
  <c r="BR270" i="4"/>
  <c r="BR387" i="4"/>
  <c r="BR277" i="4"/>
  <c r="BR377" i="4"/>
  <c r="BR267" i="4"/>
  <c r="BR368" i="4"/>
  <c r="BR258" i="4"/>
  <c r="BR360" i="4"/>
  <c r="BR250" i="4"/>
  <c r="BR373" i="4"/>
  <c r="BR263" i="4"/>
  <c r="BR365" i="4"/>
  <c r="BR255" i="4"/>
  <c r="BR358" i="4"/>
  <c r="BR248" i="4"/>
  <c r="BR351" i="4"/>
  <c r="BR241" i="4"/>
  <c r="BR350" i="4"/>
  <c r="BR240" i="4"/>
  <c r="BB22" i="18"/>
  <c r="BR436" i="4"/>
  <c r="BR326" i="4"/>
  <c r="BR419" i="4"/>
  <c r="BR309" i="4"/>
  <c r="BR422" i="4"/>
  <c r="BR312" i="4"/>
  <c r="BR321" i="4"/>
  <c r="BR431" i="4"/>
  <c r="BR426" i="4"/>
  <c r="BR316" i="4"/>
  <c r="BR427" i="4"/>
  <c r="BR317" i="4"/>
  <c r="BR416" i="4"/>
  <c r="BR306" i="4"/>
  <c r="BR430" i="4"/>
  <c r="BR320" i="4"/>
  <c r="BR414" i="4"/>
  <c r="BR304" i="4"/>
  <c r="BR407" i="4"/>
  <c r="BR297" i="4"/>
  <c r="BR408" i="4"/>
  <c r="BR298" i="4"/>
  <c r="BR424" i="4"/>
  <c r="BR314" i="4"/>
  <c r="BR423" i="4"/>
  <c r="BR313" i="4"/>
  <c r="BR425" i="4"/>
  <c r="BR315" i="4"/>
  <c r="BR310" i="4"/>
  <c r="BR420" i="4"/>
  <c r="BR415" i="4"/>
  <c r="BR305" i="4"/>
  <c r="BR429" i="4"/>
  <c r="BR319" i="4"/>
  <c r="BR413" i="4"/>
  <c r="BR303" i="4"/>
  <c r="BR405" i="4"/>
  <c r="BR295" i="4"/>
  <c r="BR406" i="4"/>
  <c r="BR296" i="4"/>
  <c r="BR434" i="4"/>
  <c r="BR324" i="4"/>
  <c r="BR418" i="4"/>
  <c r="BR308" i="4"/>
  <c r="BR411" i="4"/>
  <c r="BR301" i="4"/>
  <c r="BR404" i="4"/>
  <c r="BR294" i="4"/>
  <c r="BR325" i="4"/>
  <c r="BR435" i="4"/>
  <c r="BC2" i="18"/>
  <c r="BC10" i="18" s="1"/>
  <c r="BQ437" i="4"/>
  <c r="BR432" i="4"/>
  <c r="BR322" i="4"/>
  <c r="BR433" i="4"/>
  <c r="BR323" i="4"/>
  <c r="BR428" i="4"/>
  <c r="BR318" i="4"/>
  <c r="BR412" i="4"/>
  <c r="BR302" i="4"/>
  <c r="BR417" i="4"/>
  <c r="BR307" i="4"/>
  <c r="BR421" i="4"/>
  <c r="BR311" i="4"/>
  <c r="BR409" i="4"/>
  <c r="BR299" i="4"/>
  <c r="BR410" i="4"/>
  <c r="BR300" i="4"/>
  <c r="BS16" i="4"/>
  <c r="BS18" i="4"/>
  <c r="BS20" i="4"/>
  <c r="BS15" i="4"/>
  <c r="BS17" i="4"/>
  <c r="BS19" i="4"/>
  <c r="BS21" i="4"/>
  <c r="BS28" i="4"/>
  <c r="BS23" i="4"/>
  <c r="BS26" i="4"/>
  <c r="BS31" i="4"/>
  <c r="BS33" i="4"/>
  <c r="BS35" i="4"/>
  <c r="BS37" i="4"/>
  <c r="BS39" i="4"/>
  <c r="BS41" i="4"/>
  <c r="BS22" i="4"/>
  <c r="BS24" i="4"/>
  <c r="BS27" i="4"/>
  <c r="BS29" i="4"/>
  <c r="BS30" i="4"/>
  <c r="BS32" i="4"/>
  <c r="BS34" i="4"/>
  <c r="BS36" i="4"/>
  <c r="BS38" i="4"/>
  <c r="BS40" i="4"/>
  <c r="BS25" i="4"/>
  <c r="BS43" i="4"/>
  <c r="BS44" i="4"/>
  <c r="BS46" i="4"/>
  <c r="BS48" i="4"/>
  <c r="BS50" i="4"/>
  <c r="BS52" i="4"/>
  <c r="BS56" i="4"/>
  <c r="BS58" i="4"/>
  <c r="BS42" i="4"/>
  <c r="BS45" i="4"/>
  <c r="BS47" i="4"/>
  <c r="BS49" i="4"/>
  <c r="BS51" i="4"/>
  <c r="BS53" i="4"/>
  <c r="BS55" i="4"/>
  <c r="BS57" i="4"/>
  <c r="BS59" i="4"/>
  <c r="BS4" i="4"/>
  <c r="BS6" i="4"/>
  <c r="BS10" i="4"/>
  <c r="BS11" i="4"/>
  <c r="BS14" i="4"/>
  <c r="BS9" i="4"/>
  <c r="BS8" i="4"/>
  <c r="BS12" i="4"/>
  <c r="BS3" i="4"/>
  <c r="BS54" i="4"/>
  <c r="BS13" i="4"/>
  <c r="BS7" i="4"/>
  <c r="BS5" i="4"/>
  <c r="BR108" i="4"/>
  <c r="BT2" i="4"/>
  <c r="BS60" i="4"/>
  <c r="BS62" i="4"/>
  <c r="BS64" i="4"/>
  <c r="BS66" i="4"/>
  <c r="BS67" i="4"/>
  <c r="BS68" i="4"/>
  <c r="BS69" i="4"/>
  <c r="BS70" i="4"/>
  <c r="BS71" i="4"/>
  <c r="BS72" i="4"/>
  <c r="BS73" i="4"/>
  <c r="BS74" i="4"/>
  <c r="BS75" i="4"/>
  <c r="BS515" i="4" s="1"/>
  <c r="BS76" i="4"/>
  <c r="BS516" i="4" s="1"/>
  <c r="BS77" i="4"/>
  <c r="BS517" i="4" s="1"/>
  <c r="BS78" i="4"/>
  <c r="BS518" i="4" s="1"/>
  <c r="BS79" i="4"/>
  <c r="BS519" i="4" s="1"/>
  <c r="BS80" i="4"/>
  <c r="BS520" i="4" s="1"/>
  <c r="BS81" i="4"/>
  <c r="BS521" i="4" s="1"/>
  <c r="BS82" i="4"/>
  <c r="BS522" i="4" s="1"/>
  <c r="BS61" i="4"/>
  <c r="BS63" i="4"/>
  <c r="BS65" i="4"/>
  <c r="BS83" i="4"/>
  <c r="BS523" i="4" s="1"/>
  <c r="BS84" i="4"/>
  <c r="BS524" i="4" s="1"/>
  <c r="BS85" i="4"/>
  <c r="BS525" i="4" s="1"/>
  <c r="BS86" i="4"/>
  <c r="BS526" i="4" s="1"/>
  <c r="BS87" i="4"/>
  <c r="BS527" i="4" s="1"/>
  <c r="BS88" i="4"/>
  <c r="BS528" i="4" s="1"/>
  <c r="BS89" i="4"/>
  <c r="BS529" i="4" s="1"/>
  <c r="BS90" i="4"/>
  <c r="BS530" i="4" s="1"/>
  <c r="BS91" i="4"/>
  <c r="BS531" i="4" s="1"/>
  <c r="BS92" i="4"/>
  <c r="BS532" i="4" s="1"/>
  <c r="BS93" i="4"/>
  <c r="BS533" i="4" s="1"/>
  <c r="BS94" i="4"/>
  <c r="BS534" i="4" s="1"/>
  <c r="BS95" i="4"/>
  <c r="BS535" i="4" s="1"/>
  <c r="BS96" i="4"/>
  <c r="BS536" i="4" s="1"/>
  <c r="BS97" i="4"/>
  <c r="BS537" i="4" s="1"/>
  <c r="BS98" i="4"/>
  <c r="BS538" i="4" s="1"/>
  <c r="BS99" i="4"/>
  <c r="BS539" i="4" s="1"/>
  <c r="BS100" i="4"/>
  <c r="BS540" i="4" s="1"/>
  <c r="BS101" i="4"/>
  <c r="BS541" i="4" s="1"/>
  <c r="BS102" i="4"/>
  <c r="BS542" i="4" s="1"/>
  <c r="BS103" i="4"/>
  <c r="BS543" i="4" s="1"/>
  <c r="BS104" i="4"/>
  <c r="BS544" i="4" s="1"/>
  <c r="BS105" i="4"/>
  <c r="BS545" i="4" s="1"/>
  <c r="BS106" i="4"/>
  <c r="BS546" i="4" s="1"/>
  <c r="BS107" i="4"/>
  <c r="BS547" i="4" s="1"/>
  <c r="BS548" i="4" l="1"/>
  <c r="BE4" i="18" s="1"/>
  <c r="BS398" i="4"/>
  <c r="BS288" i="4"/>
  <c r="BS393" i="4"/>
  <c r="BS283" i="4"/>
  <c r="BS401" i="4"/>
  <c r="BS291" i="4"/>
  <c r="BS397" i="4"/>
  <c r="BS287" i="4"/>
  <c r="BS391" i="4"/>
  <c r="BS281" i="4"/>
  <c r="BS390" i="4"/>
  <c r="BS280" i="4"/>
  <c r="BS400" i="4"/>
  <c r="BS290" i="4"/>
  <c r="BS396" i="4"/>
  <c r="BS286" i="4"/>
  <c r="BS389" i="4"/>
  <c r="BS279" i="4"/>
  <c r="BS392" i="4"/>
  <c r="BS282" i="4"/>
  <c r="BS403" i="4"/>
  <c r="BS293" i="4"/>
  <c r="BS399" i="4"/>
  <c r="BS289" i="4"/>
  <c r="BS395" i="4"/>
  <c r="BS285" i="4"/>
  <c r="BT111" i="4"/>
  <c r="BT221" i="4"/>
  <c r="BT331" i="4"/>
  <c r="BS394" i="4"/>
  <c r="BS284" i="4"/>
  <c r="BS402" i="4"/>
  <c r="BS292" i="4"/>
  <c r="BC22" i="18"/>
  <c r="BS383" i="4"/>
  <c r="BS273" i="4"/>
  <c r="BS335" i="4"/>
  <c r="BS225" i="4"/>
  <c r="BS385" i="4"/>
  <c r="BS275" i="4"/>
  <c r="BS342" i="4"/>
  <c r="BS232" i="4"/>
  <c r="BS337" i="4"/>
  <c r="BS227" i="4"/>
  <c r="BS339" i="4"/>
  <c r="BS229" i="4"/>
  <c r="BS386" i="4"/>
  <c r="BS276" i="4"/>
  <c r="BS378" i="4"/>
  <c r="BS268" i="4"/>
  <c r="BS387" i="4"/>
  <c r="BS277" i="4"/>
  <c r="BS377" i="4"/>
  <c r="BS267" i="4"/>
  <c r="BS354" i="4"/>
  <c r="BS244" i="4"/>
  <c r="BS363" i="4"/>
  <c r="BS253" i="4"/>
  <c r="BS356" i="4"/>
  <c r="BS246" i="4"/>
  <c r="BS368" i="4"/>
  <c r="BS258" i="4"/>
  <c r="BS360" i="4"/>
  <c r="BS250" i="4"/>
  <c r="BS350" i="4"/>
  <c r="BS240" i="4"/>
  <c r="BS349" i="4"/>
  <c r="BS239" i="4"/>
  <c r="BS369" i="4"/>
  <c r="BS259" i="4"/>
  <c r="BS361" i="4"/>
  <c r="BS251" i="4"/>
  <c r="BS353" i="4"/>
  <c r="BS243" i="4"/>
  <c r="BS366" i="4"/>
  <c r="BS256" i="4"/>
  <c r="BS355" i="4"/>
  <c r="BS245" i="4"/>
  <c r="BS348" i="4"/>
  <c r="BS238" i="4"/>
  <c r="BS347" i="4"/>
  <c r="BS237" i="4"/>
  <c r="BS384" i="4"/>
  <c r="BS274" i="4"/>
  <c r="BS375" i="4"/>
  <c r="BS265" i="4"/>
  <c r="BS334" i="4"/>
  <c r="BS224" i="4"/>
  <c r="BS222" i="4"/>
  <c r="BS332" i="4"/>
  <c r="BS343" i="4"/>
  <c r="BS233" i="4"/>
  <c r="BS333" i="4"/>
  <c r="BS223" i="4"/>
  <c r="BS382" i="4"/>
  <c r="BS272" i="4"/>
  <c r="BS374" i="4"/>
  <c r="BS264" i="4"/>
  <c r="BS381" i="4"/>
  <c r="BS271" i="4"/>
  <c r="BS263" i="4"/>
  <c r="BS373" i="4"/>
  <c r="BS367" i="4"/>
  <c r="BS257" i="4"/>
  <c r="BS359" i="4"/>
  <c r="BS249" i="4"/>
  <c r="BS351" i="4"/>
  <c r="BS241" i="4"/>
  <c r="BS364" i="4"/>
  <c r="BS254" i="4"/>
  <c r="BS352" i="4"/>
  <c r="BS242" i="4"/>
  <c r="BS346" i="4"/>
  <c r="BS236" i="4"/>
  <c r="BS345" i="4"/>
  <c r="BS235" i="4"/>
  <c r="BS338" i="4"/>
  <c r="BS228" i="4"/>
  <c r="BS376" i="4"/>
  <c r="BS266" i="4"/>
  <c r="BS336" i="4"/>
  <c r="BS226" i="4"/>
  <c r="BS341" i="4"/>
  <c r="BS231" i="4"/>
  <c r="BS340" i="4"/>
  <c r="BS230" i="4"/>
  <c r="BS388" i="4"/>
  <c r="BS278" i="4"/>
  <c r="BS380" i="4"/>
  <c r="BS270" i="4"/>
  <c r="BS371" i="4"/>
  <c r="BS261" i="4"/>
  <c r="BS379" i="4"/>
  <c r="BS269" i="4"/>
  <c r="BS372" i="4"/>
  <c r="BS262" i="4"/>
  <c r="BS365" i="4"/>
  <c r="BS255" i="4"/>
  <c r="BS358" i="4"/>
  <c r="BS248" i="4"/>
  <c r="BS370" i="4"/>
  <c r="BS260" i="4"/>
  <c r="BS362" i="4"/>
  <c r="BS252" i="4"/>
  <c r="BS357" i="4"/>
  <c r="BS247" i="4"/>
  <c r="BS344" i="4"/>
  <c r="BS234" i="4"/>
  <c r="BS433" i="4"/>
  <c r="BS323" i="4"/>
  <c r="BS431" i="4"/>
  <c r="BS321" i="4"/>
  <c r="BS423" i="4"/>
  <c r="BS313" i="4"/>
  <c r="BS415" i="4"/>
  <c r="BS305" i="4"/>
  <c r="BS410" i="4"/>
  <c r="BS300" i="4"/>
  <c r="BS406" i="4"/>
  <c r="BS296" i="4"/>
  <c r="BS434" i="4"/>
  <c r="BS324" i="4"/>
  <c r="BS430" i="4"/>
  <c r="BS320" i="4"/>
  <c r="BS426" i="4"/>
  <c r="BS316" i="4"/>
  <c r="BS422" i="4"/>
  <c r="BS312" i="4"/>
  <c r="BS418" i="4"/>
  <c r="BS308" i="4"/>
  <c r="BS414" i="4"/>
  <c r="BS304" i="4"/>
  <c r="BS409" i="4"/>
  <c r="BS299" i="4"/>
  <c r="BS405" i="4"/>
  <c r="BS295" i="4"/>
  <c r="BS429" i="4"/>
  <c r="BS319" i="4"/>
  <c r="BS417" i="4"/>
  <c r="BS307" i="4"/>
  <c r="BS408" i="4"/>
  <c r="BS298" i="4"/>
  <c r="BS425" i="4"/>
  <c r="BS315" i="4"/>
  <c r="BS421" i="4"/>
  <c r="BS311" i="4"/>
  <c r="BS413" i="4"/>
  <c r="BS303" i="4"/>
  <c r="BS404" i="4"/>
  <c r="BS294" i="4"/>
  <c r="BS436" i="4"/>
  <c r="BS326" i="4"/>
  <c r="BS322" i="4"/>
  <c r="BS432" i="4"/>
  <c r="BS428" i="4"/>
  <c r="BS318" i="4"/>
  <c r="BS424" i="4"/>
  <c r="BS314" i="4"/>
  <c r="BS420" i="4"/>
  <c r="BS310" i="4"/>
  <c r="BS416" i="4"/>
  <c r="BS306" i="4"/>
  <c r="BS412" i="4"/>
  <c r="BS302" i="4"/>
  <c r="BS411" i="4"/>
  <c r="BS301" i="4"/>
  <c r="BS407" i="4"/>
  <c r="BS297" i="4"/>
  <c r="BS435" i="4"/>
  <c r="BS325" i="4"/>
  <c r="BS427" i="4"/>
  <c r="BS317" i="4"/>
  <c r="BS419" i="4"/>
  <c r="BS309" i="4"/>
  <c r="BD2" i="18"/>
  <c r="BD10" i="18" s="1"/>
  <c r="BR437" i="4"/>
  <c r="BD6" i="18" s="1"/>
  <c r="BC6" i="18"/>
  <c r="BT16" i="4"/>
  <c r="BT18" i="4"/>
  <c r="BT20" i="4"/>
  <c r="BT22" i="4"/>
  <c r="BT15" i="4"/>
  <c r="BT17" i="4"/>
  <c r="BT19" i="4"/>
  <c r="BT21" i="4"/>
  <c r="BT23" i="4"/>
  <c r="BT25" i="4"/>
  <c r="BT26" i="4"/>
  <c r="BT31" i="4"/>
  <c r="BT33" i="4"/>
  <c r="BT35" i="4"/>
  <c r="BT37" i="4"/>
  <c r="BT39" i="4"/>
  <c r="BT41" i="4"/>
  <c r="BT43" i="4"/>
  <c r="BT24" i="4"/>
  <c r="BT27" i="4"/>
  <c r="BT29" i="4"/>
  <c r="BT28" i="4"/>
  <c r="BT30" i="4"/>
  <c r="BT32" i="4"/>
  <c r="BT34" i="4"/>
  <c r="BT36" i="4"/>
  <c r="BT38" i="4"/>
  <c r="BT40" i="4"/>
  <c r="BT42" i="4"/>
  <c r="BT44" i="4"/>
  <c r="BT45" i="4"/>
  <c r="BT47" i="4"/>
  <c r="BT49" i="4"/>
  <c r="BT51" i="4"/>
  <c r="BT53" i="4"/>
  <c r="BT55" i="4"/>
  <c r="BT57" i="4"/>
  <c r="BT59" i="4"/>
  <c r="BT46" i="4"/>
  <c r="BT48" i="4"/>
  <c r="BT50" i="4"/>
  <c r="BT52" i="4"/>
  <c r="BT56" i="4"/>
  <c r="BT58" i="4"/>
  <c r="BT6" i="4"/>
  <c r="BT10" i="4"/>
  <c r="BT11" i="4"/>
  <c r="BT14" i="4"/>
  <c r="BT3" i="4"/>
  <c r="BT9" i="4"/>
  <c r="BT8" i="4"/>
  <c r="BT12" i="4"/>
  <c r="BT54" i="4"/>
  <c r="BT13" i="4"/>
  <c r="BT4" i="4"/>
  <c r="BT7" i="4"/>
  <c r="BT5" i="4"/>
  <c r="BS108" i="4"/>
  <c r="BU2" i="4"/>
  <c r="BT60" i="4"/>
  <c r="BT61" i="4"/>
  <c r="BT62" i="4"/>
  <c r="BT63" i="4"/>
  <c r="BT64" i="4"/>
  <c r="BT65" i="4"/>
  <c r="BT66" i="4"/>
  <c r="BT68" i="4"/>
  <c r="BT70" i="4"/>
  <c r="BT72" i="4"/>
  <c r="BT74" i="4"/>
  <c r="BT71" i="4"/>
  <c r="BT77" i="4"/>
  <c r="BT517" i="4" s="1"/>
  <c r="BT81" i="4"/>
  <c r="BT521" i="4" s="1"/>
  <c r="BT83" i="4"/>
  <c r="BT523" i="4" s="1"/>
  <c r="BT85" i="4"/>
  <c r="BT525" i="4" s="1"/>
  <c r="BT87" i="4"/>
  <c r="BT527" i="4" s="1"/>
  <c r="BT89" i="4"/>
  <c r="BT529" i="4" s="1"/>
  <c r="BT91" i="4"/>
  <c r="BT531" i="4" s="1"/>
  <c r="BT93" i="4"/>
  <c r="BT533" i="4" s="1"/>
  <c r="BT95" i="4"/>
  <c r="BT535" i="4" s="1"/>
  <c r="BT97" i="4"/>
  <c r="BT537" i="4" s="1"/>
  <c r="BT99" i="4"/>
  <c r="BT539" i="4" s="1"/>
  <c r="BT101" i="4"/>
  <c r="BT541" i="4" s="1"/>
  <c r="BT103" i="4"/>
  <c r="BT543" i="4" s="1"/>
  <c r="BT105" i="4"/>
  <c r="BT545" i="4" s="1"/>
  <c r="BT82" i="4"/>
  <c r="BT522" i="4" s="1"/>
  <c r="BT86" i="4"/>
  <c r="BT526" i="4" s="1"/>
  <c r="BT94" i="4"/>
  <c r="BT534" i="4" s="1"/>
  <c r="BT102" i="4"/>
  <c r="BT542" i="4" s="1"/>
  <c r="BT107" i="4"/>
  <c r="BT547" i="4" s="1"/>
  <c r="BT75" i="4"/>
  <c r="BT515" i="4" s="1"/>
  <c r="BT90" i="4"/>
  <c r="BT530" i="4" s="1"/>
  <c r="BT67" i="4"/>
  <c r="BT69" i="4"/>
  <c r="BT78" i="4"/>
  <c r="BT518" i="4" s="1"/>
  <c r="BT79" i="4"/>
  <c r="BT519" i="4" s="1"/>
  <c r="BT80" i="4"/>
  <c r="BT520" i="4" s="1"/>
  <c r="BT84" i="4"/>
  <c r="BT524" i="4" s="1"/>
  <c r="BT92" i="4"/>
  <c r="BT532" i="4" s="1"/>
  <c r="BT100" i="4"/>
  <c r="BT540" i="4" s="1"/>
  <c r="BT73" i="4"/>
  <c r="BT76" i="4"/>
  <c r="BT516" i="4" s="1"/>
  <c r="BT98" i="4"/>
  <c r="BT538" i="4" s="1"/>
  <c r="BT106" i="4"/>
  <c r="BT546" i="4" s="1"/>
  <c r="BT96" i="4"/>
  <c r="BT536" i="4" s="1"/>
  <c r="BT88" i="4"/>
  <c r="BT528" i="4" s="1"/>
  <c r="BT104" i="4"/>
  <c r="BT544" i="4" s="1"/>
  <c r="BT548" i="4" l="1"/>
  <c r="BF4" i="18" s="1"/>
  <c r="BT403" i="4"/>
  <c r="BT293" i="4"/>
  <c r="BT391" i="4"/>
  <c r="BT281" i="4"/>
  <c r="BT401" i="4"/>
  <c r="BT291" i="4"/>
  <c r="BT394" i="4"/>
  <c r="BT284" i="4"/>
  <c r="BT390" i="4"/>
  <c r="BT280" i="4"/>
  <c r="BT400" i="4"/>
  <c r="BT290" i="4"/>
  <c r="BT397" i="4"/>
  <c r="BT287" i="4"/>
  <c r="BT392" i="4"/>
  <c r="BT282" i="4"/>
  <c r="BU111" i="4"/>
  <c r="BU221" i="4"/>
  <c r="BU331" i="4"/>
  <c r="BT395" i="4"/>
  <c r="BT285" i="4"/>
  <c r="BT398" i="4"/>
  <c r="BT288" i="4"/>
  <c r="BT402" i="4"/>
  <c r="BT292" i="4"/>
  <c r="BT396" i="4"/>
  <c r="BT286" i="4"/>
  <c r="BT399" i="4"/>
  <c r="BT289" i="4"/>
  <c r="BT393" i="4"/>
  <c r="BT283" i="4"/>
  <c r="BT389" i="4"/>
  <c r="BT279" i="4"/>
  <c r="BT337" i="4"/>
  <c r="BT227" i="4"/>
  <c r="BT375" i="4"/>
  <c r="BT265" i="4"/>
  <c r="BT367" i="4"/>
  <c r="BT257" i="4"/>
  <c r="BT256" i="4"/>
  <c r="BT366" i="4"/>
  <c r="BT348" i="4"/>
  <c r="BT238" i="4"/>
  <c r="BT380" i="4"/>
  <c r="BT270" i="4"/>
  <c r="BT373" i="4"/>
  <c r="BT263" i="4"/>
  <c r="BT365" i="4"/>
  <c r="BT255" i="4"/>
  <c r="BT357" i="4"/>
  <c r="BT247" i="4"/>
  <c r="BT372" i="4"/>
  <c r="BT262" i="4"/>
  <c r="BT364" i="4"/>
  <c r="BT254" i="4"/>
  <c r="BT354" i="4"/>
  <c r="BT244" i="4"/>
  <c r="BT346" i="4"/>
  <c r="BT236" i="4"/>
  <c r="BT347" i="4"/>
  <c r="BT237" i="4"/>
  <c r="BT333" i="4"/>
  <c r="BT223" i="4"/>
  <c r="BT340" i="4"/>
  <c r="BT230" i="4"/>
  <c r="BT382" i="4"/>
  <c r="BT272" i="4"/>
  <c r="BT359" i="4"/>
  <c r="BT249" i="4"/>
  <c r="BT355" i="4"/>
  <c r="BT245" i="4"/>
  <c r="BT342" i="4"/>
  <c r="BT232" i="4"/>
  <c r="BT338" i="4"/>
  <c r="BT228" i="4"/>
  <c r="BT388" i="4"/>
  <c r="BT278" i="4"/>
  <c r="BT334" i="4"/>
  <c r="BT224" i="4"/>
  <c r="BT383" i="4"/>
  <c r="BT273" i="4"/>
  <c r="BT222" i="4"/>
  <c r="BT332" i="4"/>
  <c r="BT335" i="4"/>
  <c r="BT225" i="4"/>
  <c r="BT379" i="4"/>
  <c r="BT269" i="4"/>
  <c r="BT386" i="4"/>
  <c r="BT276" i="4"/>
  <c r="BT378" i="4"/>
  <c r="BT268" i="4"/>
  <c r="BT371" i="4"/>
  <c r="BT261" i="4"/>
  <c r="BT363" i="4"/>
  <c r="BT253" i="4"/>
  <c r="BT358" i="4"/>
  <c r="BT248" i="4"/>
  <c r="BT370" i="4"/>
  <c r="BT260" i="4"/>
  <c r="BT362" i="4"/>
  <c r="BT252" i="4"/>
  <c r="BT352" i="4"/>
  <c r="BT242" i="4"/>
  <c r="BT344" i="4"/>
  <c r="BT234" i="4"/>
  <c r="BT345" i="4"/>
  <c r="BT235" i="4"/>
  <c r="BT385" i="4"/>
  <c r="BT275" i="4"/>
  <c r="BT374" i="4"/>
  <c r="BT264" i="4"/>
  <c r="BT353" i="4"/>
  <c r="BT243" i="4"/>
  <c r="BT349" i="4"/>
  <c r="BT239" i="4"/>
  <c r="BT339" i="4"/>
  <c r="BT229" i="4"/>
  <c r="BT381" i="4"/>
  <c r="BT271" i="4"/>
  <c r="BT336" i="4"/>
  <c r="BT226" i="4"/>
  <c r="BT341" i="4"/>
  <c r="BT231" i="4"/>
  <c r="BT343" i="4"/>
  <c r="BT233" i="4"/>
  <c r="BT387" i="4"/>
  <c r="BT277" i="4"/>
  <c r="BT377" i="4"/>
  <c r="BT267" i="4"/>
  <c r="BT384" i="4"/>
  <c r="BT274" i="4"/>
  <c r="BT376" i="4"/>
  <c r="BT266" i="4"/>
  <c r="BT369" i="4"/>
  <c r="BT259" i="4"/>
  <c r="BT361" i="4"/>
  <c r="BT251" i="4"/>
  <c r="BT356" i="4"/>
  <c r="BT246" i="4"/>
  <c r="BT368" i="4"/>
  <c r="BT258" i="4"/>
  <c r="BT360" i="4"/>
  <c r="BT250" i="4"/>
  <c r="BT350" i="4"/>
  <c r="BT240" i="4"/>
  <c r="BT351" i="4"/>
  <c r="BT241" i="4"/>
  <c r="BT413" i="4"/>
  <c r="BT303" i="4"/>
  <c r="BT435" i="4"/>
  <c r="BT325" i="4"/>
  <c r="BT429" i="4"/>
  <c r="BT319" i="4"/>
  <c r="BT419" i="4"/>
  <c r="BT309" i="4"/>
  <c r="BT423" i="4"/>
  <c r="BT313" i="4"/>
  <c r="BT424" i="4"/>
  <c r="BT314" i="4"/>
  <c r="BT406" i="4"/>
  <c r="BT296" i="4"/>
  <c r="BT433" i="4"/>
  <c r="BT323" i="4"/>
  <c r="BT427" i="4"/>
  <c r="BT317" i="4"/>
  <c r="BT421" i="4"/>
  <c r="BT311" i="4"/>
  <c r="BT407" i="4"/>
  <c r="BT297" i="4"/>
  <c r="BT404" i="4"/>
  <c r="BT294" i="4"/>
  <c r="BT415" i="4"/>
  <c r="BT305" i="4"/>
  <c r="BT430" i="4"/>
  <c r="BT320" i="4"/>
  <c r="BT422" i="4"/>
  <c r="BT312" i="4"/>
  <c r="BT414" i="4"/>
  <c r="BT304" i="4"/>
  <c r="BD22" i="18"/>
  <c r="BT405" i="4"/>
  <c r="BT295" i="4"/>
  <c r="BT436" i="4"/>
  <c r="BT326" i="4"/>
  <c r="BT411" i="4"/>
  <c r="BT301" i="4"/>
  <c r="BT428" i="4"/>
  <c r="BT318" i="4"/>
  <c r="BT420" i="4"/>
  <c r="BT310" i="4"/>
  <c r="BT412" i="4"/>
  <c r="BT302" i="4"/>
  <c r="BE2" i="18"/>
  <c r="BE10" i="18" s="1"/>
  <c r="BS437" i="4"/>
  <c r="BT425" i="4"/>
  <c r="BT315" i="4"/>
  <c r="BT409" i="4"/>
  <c r="BT299" i="4"/>
  <c r="BT431" i="4"/>
  <c r="BT321" i="4"/>
  <c r="BT434" i="4"/>
  <c r="BT324" i="4"/>
  <c r="BT426" i="4"/>
  <c r="BT316" i="4"/>
  <c r="BT418" i="4"/>
  <c r="BT308" i="4"/>
  <c r="BT410" i="4"/>
  <c r="BT300" i="4"/>
  <c r="BT417" i="4"/>
  <c r="BT307" i="4"/>
  <c r="BT408" i="4"/>
  <c r="BT298" i="4"/>
  <c r="BT432" i="4"/>
  <c r="BT322" i="4"/>
  <c r="BT416" i="4"/>
  <c r="BT306" i="4"/>
  <c r="BU15" i="4"/>
  <c r="BU17" i="4"/>
  <c r="BU19" i="4"/>
  <c r="BU16" i="4"/>
  <c r="BU18" i="4"/>
  <c r="BU20" i="4"/>
  <c r="BU27" i="4"/>
  <c r="BU29" i="4"/>
  <c r="BU25" i="4"/>
  <c r="BU28" i="4"/>
  <c r="BU30" i="4"/>
  <c r="BU32" i="4"/>
  <c r="BU34" i="4"/>
  <c r="BU36" i="4"/>
  <c r="BU38" i="4"/>
  <c r="BU40" i="4"/>
  <c r="BU23" i="4"/>
  <c r="BU22" i="4"/>
  <c r="BU26" i="4"/>
  <c r="BU31" i="4"/>
  <c r="BU33" i="4"/>
  <c r="BU35" i="4"/>
  <c r="BU37" i="4"/>
  <c r="BU39" i="4"/>
  <c r="BU41" i="4"/>
  <c r="BU21" i="4"/>
  <c r="BU24" i="4"/>
  <c r="BU42" i="4"/>
  <c r="BU43" i="4"/>
  <c r="BU45" i="4"/>
  <c r="BU47" i="4"/>
  <c r="BU49" i="4"/>
  <c r="BU51" i="4"/>
  <c r="BU53" i="4"/>
  <c r="BU55" i="4"/>
  <c r="BU57" i="4"/>
  <c r="BU59" i="4"/>
  <c r="BU44" i="4"/>
  <c r="BU46" i="4"/>
  <c r="BU48" i="4"/>
  <c r="BU50" i="4"/>
  <c r="BU52" i="4"/>
  <c r="BU56" i="4"/>
  <c r="BU58" i="4"/>
  <c r="BU3" i="4"/>
  <c r="BU14" i="4"/>
  <c r="BU6" i="4"/>
  <c r="BU10" i="4"/>
  <c r="BU9" i="4"/>
  <c r="BU4" i="4"/>
  <c r="BU7" i="4"/>
  <c r="BU13" i="4"/>
  <c r="BU8" i="4"/>
  <c r="BU12" i="4"/>
  <c r="BU54" i="4"/>
  <c r="BU5" i="4"/>
  <c r="BU11" i="4"/>
  <c r="BT108" i="4"/>
  <c r="BV2" i="4"/>
  <c r="BU66" i="4"/>
  <c r="BU67" i="4"/>
  <c r="BU68" i="4"/>
  <c r="BU69" i="4"/>
  <c r="BU70" i="4"/>
  <c r="BU71" i="4"/>
  <c r="BU72" i="4"/>
  <c r="BU73" i="4"/>
  <c r="BU74" i="4"/>
  <c r="BU75" i="4"/>
  <c r="BU515" i="4" s="1"/>
  <c r="BU76" i="4"/>
  <c r="BU516" i="4" s="1"/>
  <c r="BU77" i="4"/>
  <c r="BU517" i="4" s="1"/>
  <c r="BU78" i="4"/>
  <c r="BU518" i="4" s="1"/>
  <c r="BU79" i="4"/>
  <c r="BU519" i="4" s="1"/>
  <c r="BU80" i="4"/>
  <c r="BU520" i="4" s="1"/>
  <c r="BU81" i="4"/>
  <c r="BU521" i="4" s="1"/>
  <c r="BU82" i="4"/>
  <c r="BU522" i="4" s="1"/>
  <c r="BU61" i="4"/>
  <c r="BU65" i="4"/>
  <c r="BU63" i="4"/>
  <c r="BU83" i="4"/>
  <c r="BU523" i="4" s="1"/>
  <c r="BU84" i="4"/>
  <c r="BU524" i="4" s="1"/>
  <c r="BU85" i="4"/>
  <c r="BU525" i="4" s="1"/>
  <c r="BU86" i="4"/>
  <c r="BU526" i="4" s="1"/>
  <c r="BU87" i="4"/>
  <c r="BU527" i="4" s="1"/>
  <c r="BU88" i="4"/>
  <c r="BU528" i="4" s="1"/>
  <c r="BU89" i="4"/>
  <c r="BU529" i="4" s="1"/>
  <c r="BU90" i="4"/>
  <c r="BU530" i="4" s="1"/>
  <c r="BU91" i="4"/>
  <c r="BU531" i="4" s="1"/>
  <c r="BU92" i="4"/>
  <c r="BU532" i="4" s="1"/>
  <c r="BU93" i="4"/>
  <c r="BU533" i="4" s="1"/>
  <c r="BU94" i="4"/>
  <c r="BU534" i="4" s="1"/>
  <c r="BU95" i="4"/>
  <c r="BU535" i="4" s="1"/>
  <c r="BU96" i="4"/>
  <c r="BU536" i="4" s="1"/>
  <c r="BU97" i="4"/>
  <c r="BU537" i="4" s="1"/>
  <c r="BU98" i="4"/>
  <c r="BU538" i="4" s="1"/>
  <c r="BU99" i="4"/>
  <c r="BU539" i="4" s="1"/>
  <c r="BU100" i="4"/>
  <c r="BU540" i="4" s="1"/>
  <c r="BU101" i="4"/>
  <c r="BU541" i="4" s="1"/>
  <c r="BU102" i="4"/>
  <c r="BU542" i="4" s="1"/>
  <c r="BU103" i="4"/>
  <c r="BU543" i="4" s="1"/>
  <c r="BU104" i="4"/>
  <c r="BU544" i="4" s="1"/>
  <c r="BU105" i="4"/>
  <c r="BU545" i="4" s="1"/>
  <c r="BU106" i="4"/>
  <c r="BU546" i="4" s="1"/>
  <c r="BU107" i="4"/>
  <c r="BU547" i="4" s="1"/>
  <c r="BU60" i="4"/>
  <c r="BU64" i="4"/>
  <c r="BU62" i="4"/>
  <c r="BU548" i="4" l="1"/>
  <c r="BG4" i="18" s="1"/>
  <c r="BU403" i="4"/>
  <c r="BU293" i="4"/>
  <c r="BU399" i="4"/>
  <c r="BU289" i="4"/>
  <c r="BU395" i="4"/>
  <c r="BU285" i="4"/>
  <c r="BU389" i="4"/>
  <c r="BU279" i="4"/>
  <c r="BU391" i="4"/>
  <c r="BU281" i="4"/>
  <c r="BU392" i="4"/>
  <c r="BU282" i="4"/>
  <c r="BU402" i="4"/>
  <c r="BU292" i="4"/>
  <c r="BU398" i="4"/>
  <c r="BU288" i="4"/>
  <c r="BV111" i="4"/>
  <c r="BV331" i="4"/>
  <c r="BV221" i="4"/>
  <c r="BU394" i="4"/>
  <c r="BU284" i="4"/>
  <c r="BU401" i="4"/>
  <c r="BU291" i="4"/>
  <c r="BU397" i="4"/>
  <c r="BU287" i="4"/>
  <c r="BU393" i="4"/>
  <c r="BU283" i="4"/>
  <c r="BU390" i="4"/>
  <c r="BU280" i="4"/>
  <c r="BU400" i="4"/>
  <c r="BU290" i="4"/>
  <c r="BU396" i="4"/>
  <c r="BU286" i="4"/>
  <c r="BU333" i="4"/>
  <c r="BU223" i="4"/>
  <c r="BU373" i="4"/>
  <c r="BU263" i="4"/>
  <c r="BU382" i="4"/>
  <c r="BU272" i="4"/>
  <c r="BU374" i="4"/>
  <c r="BU264" i="4"/>
  <c r="BU350" i="4"/>
  <c r="BU240" i="4"/>
  <c r="BU364" i="4"/>
  <c r="BU254" i="4"/>
  <c r="BU351" i="4"/>
  <c r="BU241" i="4"/>
  <c r="BU365" i="4"/>
  <c r="BU255" i="4"/>
  <c r="BU357" i="4"/>
  <c r="BU247" i="4"/>
  <c r="BU349" i="4"/>
  <c r="BU239" i="4"/>
  <c r="BU346" i="4"/>
  <c r="BU236" i="4"/>
  <c r="BU341" i="4"/>
  <c r="BU231" i="4"/>
  <c r="BU340" i="4"/>
  <c r="BU230" i="4"/>
  <c r="BU332" i="4"/>
  <c r="BU222" i="4"/>
  <c r="BU380" i="4"/>
  <c r="BU270" i="4"/>
  <c r="BU372" i="4"/>
  <c r="BU262" i="4"/>
  <c r="BU370" i="4"/>
  <c r="BU260" i="4"/>
  <c r="BU362" i="4"/>
  <c r="BU252" i="4"/>
  <c r="BU242" i="4"/>
  <c r="BU352" i="4"/>
  <c r="BU363" i="4"/>
  <c r="BU253" i="4"/>
  <c r="BU354" i="4"/>
  <c r="BU244" i="4"/>
  <c r="BU347" i="4"/>
  <c r="BU237" i="4"/>
  <c r="BU344" i="4"/>
  <c r="BU234" i="4"/>
  <c r="BU381" i="4"/>
  <c r="BU271" i="4"/>
  <c r="BU338" i="4"/>
  <c r="BU228" i="4"/>
  <c r="BU379" i="4"/>
  <c r="BU269" i="4"/>
  <c r="BU334" i="4"/>
  <c r="BU224" i="4"/>
  <c r="BU342" i="4"/>
  <c r="BU232" i="4"/>
  <c r="BU339" i="4"/>
  <c r="BU229" i="4"/>
  <c r="BU387" i="4"/>
  <c r="BU277" i="4"/>
  <c r="BU377" i="4"/>
  <c r="BU267" i="4"/>
  <c r="BU386" i="4"/>
  <c r="BU276" i="4"/>
  <c r="BU378" i="4"/>
  <c r="BU268" i="4"/>
  <c r="BU371" i="4"/>
  <c r="BU261" i="4"/>
  <c r="BU368" i="4"/>
  <c r="BU258" i="4"/>
  <c r="BU360" i="4"/>
  <c r="BU250" i="4"/>
  <c r="BU369" i="4"/>
  <c r="BU259" i="4"/>
  <c r="BU361" i="4"/>
  <c r="BU251" i="4"/>
  <c r="BU358" i="4"/>
  <c r="BU248" i="4"/>
  <c r="BU345" i="4"/>
  <c r="BU235" i="4"/>
  <c r="BU343" i="4"/>
  <c r="BU233" i="4"/>
  <c r="BU337" i="4"/>
  <c r="BU227" i="4"/>
  <c r="BU388" i="4"/>
  <c r="BU278" i="4"/>
  <c r="BU383" i="4"/>
  <c r="BU273" i="4"/>
  <c r="BU336" i="4"/>
  <c r="BU226" i="4"/>
  <c r="BU335" i="4"/>
  <c r="BU225" i="4"/>
  <c r="BU385" i="4"/>
  <c r="BU275" i="4"/>
  <c r="BU375" i="4"/>
  <c r="BU265" i="4"/>
  <c r="BU384" i="4"/>
  <c r="BU274" i="4"/>
  <c r="BU376" i="4"/>
  <c r="BU266" i="4"/>
  <c r="BU353" i="4"/>
  <c r="BU243" i="4"/>
  <c r="BU366" i="4"/>
  <c r="BU256" i="4"/>
  <c r="BU355" i="4"/>
  <c r="BU245" i="4"/>
  <c r="BU367" i="4"/>
  <c r="BU257" i="4"/>
  <c r="BU359" i="4"/>
  <c r="BU249" i="4"/>
  <c r="BU356" i="4"/>
  <c r="BU246" i="4"/>
  <c r="BU348" i="4"/>
  <c r="BU238" i="4"/>
  <c r="BE22" i="18"/>
  <c r="BU426" i="4"/>
  <c r="BU316" i="4"/>
  <c r="BU409" i="4"/>
  <c r="BU299" i="4"/>
  <c r="BU432" i="4"/>
  <c r="BU322" i="4"/>
  <c r="BU428" i="4"/>
  <c r="BU318" i="4"/>
  <c r="BU420" i="4"/>
  <c r="BU310" i="4"/>
  <c r="BU416" i="4"/>
  <c r="BU306" i="4"/>
  <c r="BU301" i="4"/>
  <c r="BU411" i="4"/>
  <c r="BU435" i="4"/>
  <c r="BU325" i="4"/>
  <c r="BU431" i="4"/>
  <c r="BU321" i="4"/>
  <c r="BU427" i="4"/>
  <c r="BU317" i="4"/>
  <c r="BU423" i="4"/>
  <c r="BU313" i="4"/>
  <c r="BU309" i="4"/>
  <c r="BU419" i="4"/>
  <c r="BU415" i="4"/>
  <c r="BU305" i="4"/>
  <c r="BU410" i="4"/>
  <c r="BU300" i="4"/>
  <c r="BU406" i="4"/>
  <c r="BU296" i="4"/>
  <c r="BU434" i="4"/>
  <c r="BU324" i="4"/>
  <c r="BU418" i="4"/>
  <c r="BU308" i="4"/>
  <c r="BF2" i="18"/>
  <c r="BF10" i="18" s="1"/>
  <c r="BT437" i="4"/>
  <c r="BF6" i="18" s="1"/>
  <c r="BE6" i="18"/>
  <c r="BU422" i="4"/>
  <c r="BU312" i="4"/>
  <c r="BU405" i="4"/>
  <c r="BU295" i="4"/>
  <c r="BU433" i="4"/>
  <c r="BU323" i="4"/>
  <c r="BU429" i="4"/>
  <c r="BU319" i="4"/>
  <c r="BU425" i="4"/>
  <c r="BU315" i="4"/>
  <c r="BU421" i="4"/>
  <c r="BU311" i="4"/>
  <c r="BU417" i="4"/>
  <c r="BU307" i="4"/>
  <c r="BU413" i="4"/>
  <c r="BU303" i="4"/>
  <c r="BU408" i="4"/>
  <c r="BU298" i="4"/>
  <c r="BU404" i="4"/>
  <c r="BU294" i="4"/>
  <c r="BU430" i="4"/>
  <c r="BU320" i="4"/>
  <c r="BU414" i="4"/>
  <c r="BU304" i="4"/>
  <c r="BU436" i="4"/>
  <c r="BU326" i="4"/>
  <c r="BU424" i="4"/>
  <c r="BU314" i="4"/>
  <c r="BU412" i="4"/>
  <c r="BU302" i="4"/>
  <c r="BU407" i="4"/>
  <c r="BU297" i="4"/>
  <c r="BV15" i="4"/>
  <c r="BV17" i="4"/>
  <c r="BV19" i="4"/>
  <c r="BV21" i="4"/>
  <c r="BV16" i="4"/>
  <c r="BV18" i="4"/>
  <c r="BV20" i="4"/>
  <c r="BV22" i="4"/>
  <c r="BV24" i="4"/>
  <c r="BV26" i="4"/>
  <c r="BV25" i="4"/>
  <c r="BV28" i="4"/>
  <c r="BV30" i="4"/>
  <c r="BV32" i="4"/>
  <c r="BV34" i="4"/>
  <c r="BV36" i="4"/>
  <c r="BV38" i="4"/>
  <c r="BV40" i="4"/>
  <c r="BV42" i="4"/>
  <c r="BV44" i="4"/>
  <c r="BV23" i="4"/>
  <c r="BV27" i="4"/>
  <c r="BV29" i="4"/>
  <c r="BV31" i="4"/>
  <c r="BV33" i="4"/>
  <c r="BV35" i="4"/>
  <c r="BV37" i="4"/>
  <c r="BV39" i="4"/>
  <c r="BV41" i="4"/>
  <c r="BV43" i="4"/>
  <c r="BV46" i="4"/>
  <c r="BV48" i="4"/>
  <c r="BV50" i="4"/>
  <c r="BV52" i="4"/>
  <c r="BV56" i="4"/>
  <c r="BV58" i="4"/>
  <c r="BV45" i="4"/>
  <c r="BV47" i="4"/>
  <c r="BV49" i="4"/>
  <c r="BV51" i="4"/>
  <c r="BV53" i="4"/>
  <c r="BV55" i="4"/>
  <c r="BV57" i="4"/>
  <c r="BV59" i="4"/>
  <c r="BV8" i="4"/>
  <c r="BV12" i="4"/>
  <c r="BV13" i="4"/>
  <c r="BV5" i="4"/>
  <c r="BV14" i="4"/>
  <c r="BV6" i="4"/>
  <c r="BV10" i="4"/>
  <c r="BV3" i="4"/>
  <c r="BV7" i="4"/>
  <c r="BV54" i="4"/>
  <c r="BV4" i="4"/>
  <c r="BV9" i="4"/>
  <c r="BV11" i="4"/>
  <c r="BU108" i="4"/>
  <c r="BW2" i="4"/>
  <c r="BV60" i="4"/>
  <c r="BV61" i="4"/>
  <c r="BV62" i="4"/>
  <c r="BV63" i="4"/>
  <c r="BV64" i="4"/>
  <c r="BV65" i="4"/>
  <c r="BV66" i="4"/>
  <c r="BV68" i="4"/>
  <c r="BV70" i="4"/>
  <c r="BV72" i="4"/>
  <c r="BV74" i="4"/>
  <c r="BV76" i="4"/>
  <c r="BV516" i="4" s="1"/>
  <c r="BV78" i="4"/>
  <c r="BV518" i="4" s="1"/>
  <c r="BV80" i="4"/>
  <c r="BV520" i="4" s="1"/>
  <c r="BV82" i="4"/>
  <c r="BV522" i="4" s="1"/>
  <c r="BV67" i="4"/>
  <c r="BV69" i="4"/>
  <c r="BV71" i="4"/>
  <c r="BV73" i="4"/>
  <c r="BV75" i="4"/>
  <c r="BV515" i="4" s="1"/>
  <c r="BV77" i="4"/>
  <c r="BV517" i="4" s="1"/>
  <c r="BV79" i="4"/>
  <c r="BV519" i="4" s="1"/>
  <c r="BV81" i="4"/>
  <c r="BV521" i="4" s="1"/>
  <c r="BV87" i="4"/>
  <c r="BV527" i="4" s="1"/>
  <c r="BV88" i="4"/>
  <c r="BV528" i="4" s="1"/>
  <c r="BV95" i="4"/>
  <c r="BV535" i="4" s="1"/>
  <c r="BV96" i="4"/>
  <c r="BV536" i="4" s="1"/>
  <c r="BV103" i="4"/>
  <c r="BV543" i="4" s="1"/>
  <c r="BV104" i="4"/>
  <c r="BV544" i="4" s="1"/>
  <c r="BV99" i="4"/>
  <c r="BV539" i="4" s="1"/>
  <c r="BV85" i="4"/>
  <c r="BV525" i="4" s="1"/>
  <c r="BV86" i="4"/>
  <c r="BV526" i="4" s="1"/>
  <c r="BV93" i="4"/>
  <c r="BV533" i="4" s="1"/>
  <c r="BV94" i="4"/>
  <c r="BV534" i="4" s="1"/>
  <c r="BV101" i="4"/>
  <c r="BV541" i="4" s="1"/>
  <c r="BV102" i="4"/>
  <c r="BV542" i="4" s="1"/>
  <c r="BV107" i="4"/>
  <c r="BV547" i="4" s="1"/>
  <c r="BV83" i="4"/>
  <c r="BV523" i="4" s="1"/>
  <c r="BV84" i="4"/>
  <c r="BV524" i="4" s="1"/>
  <c r="BV91" i="4"/>
  <c r="BV531" i="4" s="1"/>
  <c r="BV92" i="4"/>
  <c r="BV532" i="4" s="1"/>
  <c r="BV100" i="4"/>
  <c r="BV540" i="4" s="1"/>
  <c r="BV98" i="4"/>
  <c r="BV538" i="4" s="1"/>
  <c r="BV89" i="4"/>
  <c r="BV529" i="4" s="1"/>
  <c r="BV106" i="4"/>
  <c r="BV546" i="4" s="1"/>
  <c r="BV90" i="4"/>
  <c r="BV530" i="4" s="1"/>
  <c r="BV105" i="4"/>
  <c r="BV545" i="4" s="1"/>
  <c r="BV97" i="4"/>
  <c r="BV537" i="4" s="1"/>
  <c r="BV548" i="4" l="1"/>
  <c r="BH4" i="18" s="1"/>
  <c r="BV286" i="4"/>
  <c r="BV396" i="4"/>
  <c r="BV397" i="4"/>
  <c r="BV287" i="4"/>
  <c r="BV392" i="4"/>
  <c r="BV282" i="4"/>
  <c r="BW111" i="4"/>
  <c r="BW331" i="4"/>
  <c r="BW221" i="4"/>
  <c r="BV402" i="4"/>
  <c r="BV292" i="4"/>
  <c r="BV403" i="4"/>
  <c r="BV293" i="4"/>
  <c r="BV395" i="4"/>
  <c r="BV285" i="4"/>
  <c r="BV391" i="4"/>
  <c r="BV281" i="4"/>
  <c r="BV401" i="4"/>
  <c r="BV291" i="4"/>
  <c r="BV394" i="4"/>
  <c r="BV284" i="4"/>
  <c r="BV390" i="4"/>
  <c r="BV280" i="4"/>
  <c r="BV400" i="4"/>
  <c r="BV290" i="4"/>
  <c r="BV398" i="4"/>
  <c r="BV288" i="4"/>
  <c r="BV399" i="4"/>
  <c r="BV289" i="4"/>
  <c r="BV393" i="4"/>
  <c r="BV283" i="4"/>
  <c r="BV389" i="4"/>
  <c r="BV279" i="4"/>
  <c r="BV340" i="4"/>
  <c r="BV230" i="4"/>
  <c r="BV333" i="4"/>
  <c r="BV223" i="4"/>
  <c r="BV339" i="4"/>
  <c r="BV229" i="4"/>
  <c r="BV342" i="4"/>
  <c r="BV232" i="4"/>
  <c r="BV386" i="4"/>
  <c r="BV276" i="4"/>
  <c r="BV378" i="4"/>
  <c r="BV268" i="4"/>
  <c r="BV385" i="4"/>
  <c r="BV275" i="4"/>
  <c r="BV375" i="4"/>
  <c r="BV265" i="4"/>
  <c r="BV366" i="4"/>
  <c r="BV256" i="4"/>
  <c r="BV358" i="4"/>
  <c r="BV248" i="4"/>
  <c r="BV371" i="4"/>
  <c r="BV261" i="4"/>
  <c r="BV363" i="4"/>
  <c r="BV253" i="4"/>
  <c r="BV354" i="4"/>
  <c r="BV244" i="4"/>
  <c r="BV349" i="4"/>
  <c r="BV239" i="4"/>
  <c r="BV348" i="4"/>
  <c r="BV238" i="4"/>
  <c r="BV383" i="4"/>
  <c r="BV273" i="4"/>
  <c r="BV335" i="4"/>
  <c r="BV225" i="4"/>
  <c r="BV341" i="4"/>
  <c r="BV231" i="4"/>
  <c r="BV384" i="4"/>
  <c r="BV274" i="4"/>
  <c r="BV376" i="4"/>
  <c r="BV266" i="4"/>
  <c r="BV381" i="4"/>
  <c r="BV271" i="4"/>
  <c r="BV372" i="4"/>
  <c r="BV262" i="4"/>
  <c r="BV364" i="4"/>
  <c r="BV254" i="4"/>
  <c r="BV356" i="4"/>
  <c r="BV246" i="4"/>
  <c r="BV369" i="4"/>
  <c r="BV259" i="4"/>
  <c r="BV361" i="4"/>
  <c r="BV251" i="4"/>
  <c r="BV355" i="4"/>
  <c r="BV245" i="4"/>
  <c r="BV347" i="4"/>
  <c r="BV237" i="4"/>
  <c r="BV346" i="4"/>
  <c r="BV236" i="4"/>
  <c r="BV336" i="4"/>
  <c r="BV226" i="4"/>
  <c r="BV343" i="4"/>
  <c r="BV233" i="4"/>
  <c r="BV337" i="4"/>
  <c r="BV227" i="4"/>
  <c r="BV382" i="4"/>
  <c r="BV272" i="4"/>
  <c r="BV374" i="4"/>
  <c r="BV264" i="4"/>
  <c r="BV379" i="4"/>
  <c r="BV269" i="4"/>
  <c r="BV370" i="4"/>
  <c r="BV260" i="4"/>
  <c r="BV362" i="4"/>
  <c r="BV252" i="4"/>
  <c r="BV352" i="4"/>
  <c r="BV242" i="4"/>
  <c r="BV367" i="4"/>
  <c r="BV257" i="4"/>
  <c r="BV359" i="4"/>
  <c r="BV249" i="4"/>
  <c r="BV353" i="4"/>
  <c r="BV243" i="4"/>
  <c r="BV345" i="4"/>
  <c r="BV235" i="4"/>
  <c r="BV344" i="4"/>
  <c r="BV234" i="4"/>
  <c r="BV338" i="4"/>
  <c r="BV228" i="4"/>
  <c r="BV222" i="4"/>
  <c r="BV332" i="4"/>
  <c r="BV334" i="4"/>
  <c r="BV224" i="4"/>
  <c r="BV388" i="4"/>
  <c r="BV278" i="4"/>
  <c r="BV380" i="4"/>
  <c r="BV270" i="4"/>
  <c r="BV387" i="4"/>
  <c r="BV277" i="4"/>
  <c r="BV377" i="4"/>
  <c r="BV267" i="4"/>
  <c r="BV258" i="4"/>
  <c r="BV368" i="4"/>
  <c r="BV360" i="4"/>
  <c r="BV250" i="4"/>
  <c r="BV373" i="4"/>
  <c r="BV263" i="4"/>
  <c r="BV365" i="4"/>
  <c r="BV255" i="4"/>
  <c r="BV357" i="4"/>
  <c r="BV247" i="4"/>
  <c r="BV351" i="4"/>
  <c r="BV241" i="4"/>
  <c r="BV350" i="4"/>
  <c r="BV240" i="4"/>
  <c r="BF22" i="18"/>
  <c r="BV419" i="4"/>
  <c r="BV309" i="4"/>
  <c r="BV434" i="4"/>
  <c r="BV324" i="4"/>
  <c r="BV427" i="4"/>
  <c r="BV317" i="4"/>
  <c r="BV413" i="4"/>
  <c r="BV303" i="4"/>
  <c r="BV430" i="4"/>
  <c r="BV320" i="4"/>
  <c r="BV414" i="4"/>
  <c r="BV304" i="4"/>
  <c r="BV425" i="4"/>
  <c r="BV315" i="4"/>
  <c r="BV410" i="4"/>
  <c r="BV300" i="4"/>
  <c r="BV411" i="4"/>
  <c r="BV301" i="4"/>
  <c r="BV423" i="4"/>
  <c r="BV313" i="4"/>
  <c r="BV408" i="4"/>
  <c r="BV298" i="4"/>
  <c r="BV409" i="4"/>
  <c r="BV299" i="4"/>
  <c r="BV429" i="4"/>
  <c r="BV319" i="4"/>
  <c r="BV424" i="4"/>
  <c r="BV314" i="4"/>
  <c r="BV325" i="4"/>
  <c r="BV435" i="4"/>
  <c r="BV436" i="4"/>
  <c r="BV326" i="4"/>
  <c r="BV422" i="4"/>
  <c r="BV312" i="4"/>
  <c r="BV433" i="4"/>
  <c r="BV323" i="4"/>
  <c r="BV417" i="4"/>
  <c r="BV307" i="4"/>
  <c r="BV406" i="4"/>
  <c r="BV296" i="4"/>
  <c r="BV407" i="4"/>
  <c r="BV297" i="4"/>
  <c r="BG2" i="18"/>
  <c r="BG10" i="18" s="1"/>
  <c r="BU437" i="4"/>
  <c r="BV412" i="4"/>
  <c r="BV302" i="4"/>
  <c r="BV428" i="4"/>
  <c r="BV318" i="4"/>
  <c r="BV421" i="4"/>
  <c r="BV311" i="4"/>
  <c r="BV426" i="4"/>
  <c r="BV316" i="4"/>
  <c r="BV418" i="4"/>
  <c r="BV308" i="4"/>
  <c r="BV420" i="4"/>
  <c r="BV310" i="4"/>
  <c r="BV431" i="4"/>
  <c r="BV321" i="4"/>
  <c r="BV415" i="4"/>
  <c r="BV305" i="4"/>
  <c r="BV432" i="4"/>
  <c r="BV322" i="4"/>
  <c r="BV416" i="4"/>
  <c r="BV306" i="4"/>
  <c r="BV404" i="4"/>
  <c r="BV294" i="4"/>
  <c r="BV405" i="4"/>
  <c r="BV295" i="4"/>
  <c r="BW16" i="4"/>
  <c r="BW18" i="4"/>
  <c r="BW20" i="4"/>
  <c r="BW15" i="4"/>
  <c r="BW17" i="4"/>
  <c r="BW19" i="4"/>
  <c r="BW21" i="4"/>
  <c r="BW28" i="4"/>
  <c r="BW24" i="4"/>
  <c r="BW27" i="4"/>
  <c r="BW29" i="4"/>
  <c r="BW31" i="4"/>
  <c r="BW33" i="4"/>
  <c r="BW35" i="4"/>
  <c r="BW37" i="4"/>
  <c r="BW39" i="4"/>
  <c r="BW41" i="4"/>
  <c r="BW25" i="4"/>
  <c r="BW30" i="4"/>
  <c r="BW32" i="4"/>
  <c r="BW34" i="4"/>
  <c r="BW36" i="4"/>
  <c r="BW38" i="4"/>
  <c r="BW40" i="4"/>
  <c r="BW22" i="4"/>
  <c r="BW23" i="4"/>
  <c r="BW26" i="4"/>
  <c r="BW42" i="4"/>
  <c r="BW46" i="4"/>
  <c r="BW48" i="4"/>
  <c r="BW50" i="4"/>
  <c r="BW52" i="4"/>
  <c r="BW56" i="4"/>
  <c r="BW58" i="4"/>
  <c r="BW43" i="4"/>
  <c r="BW44" i="4"/>
  <c r="BW45" i="4"/>
  <c r="BW47" i="4"/>
  <c r="BW49" i="4"/>
  <c r="BW51" i="4"/>
  <c r="BW53" i="4"/>
  <c r="BW55" i="4"/>
  <c r="BW57" i="4"/>
  <c r="BW59" i="4"/>
  <c r="BW6" i="4"/>
  <c r="BW10" i="4"/>
  <c r="BW7" i="4"/>
  <c r="BW5" i="4"/>
  <c r="BW3" i="4"/>
  <c r="BW11" i="4"/>
  <c r="BW14" i="4"/>
  <c r="BW4" i="4"/>
  <c r="BW8" i="4"/>
  <c r="BW12" i="4"/>
  <c r="BW9" i="4"/>
  <c r="BW54" i="4"/>
  <c r="BW13" i="4"/>
  <c r="BV108" i="4"/>
  <c r="BX2" i="4"/>
  <c r="BW61" i="4"/>
  <c r="BW63" i="4"/>
  <c r="BW65" i="4"/>
  <c r="BW66" i="4"/>
  <c r="BW67" i="4"/>
  <c r="BW68" i="4"/>
  <c r="BW69" i="4"/>
  <c r="BW70" i="4"/>
  <c r="BW71" i="4"/>
  <c r="BW72" i="4"/>
  <c r="BW73" i="4"/>
  <c r="BW74" i="4"/>
  <c r="BW75" i="4"/>
  <c r="BW515" i="4" s="1"/>
  <c r="BW76" i="4"/>
  <c r="BW516" i="4" s="1"/>
  <c r="BW77" i="4"/>
  <c r="BW517" i="4" s="1"/>
  <c r="BW78" i="4"/>
  <c r="BW518" i="4" s="1"/>
  <c r="BW79" i="4"/>
  <c r="BW519" i="4" s="1"/>
  <c r="BW80" i="4"/>
  <c r="BW520" i="4" s="1"/>
  <c r="BW81" i="4"/>
  <c r="BW521" i="4" s="1"/>
  <c r="BW82" i="4"/>
  <c r="BW522" i="4" s="1"/>
  <c r="BW60" i="4"/>
  <c r="BW62" i="4"/>
  <c r="BW64" i="4"/>
  <c r="BW83" i="4"/>
  <c r="BW523" i="4" s="1"/>
  <c r="BW84" i="4"/>
  <c r="BW524" i="4" s="1"/>
  <c r="BW85" i="4"/>
  <c r="BW525" i="4" s="1"/>
  <c r="BW86" i="4"/>
  <c r="BW526" i="4" s="1"/>
  <c r="BW87" i="4"/>
  <c r="BW527" i="4" s="1"/>
  <c r="BW88" i="4"/>
  <c r="BW528" i="4" s="1"/>
  <c r="BW89" i="4"/>
  <c r="BW529" i="4" s="1"/>
  <c r="BW90" i="4"/>
  <c r="BW530" i="4" s="1"/>
  <c r="BW91" i="4"/>
  <c r="BW531" i="4" s="1"/>
  <c r="BW92" i="4"/>
  <c r="BW532" i="4" s="1"/>
  <c r="BW93" i="4"/>
  <c r="BW533" i="4" s="1"/>
  <c r="BW94" i="4"/>
  <c r="BW534" i="4" s="1"/>
  <c r="BW95" i="4"/>
  <c r="BW535" i="4" s="1"/>
  <c r="BW96" i="4"/>
  <c r="BW536" i="4" s="1"/>
  <c r="BW97" i="4"/>
  <c r="BW537" i="4" s="1"/>
  <c r="BW98" i="4"/>
  <c r="BW538" i="4" s="1"/>
  <c r="BW99" i="4"/>
  <c r="BW539" i="4" s="1"/>
  <c r="BW100" i="4"/>
  <c r="BW540" i="4" s="1"/>
  <c r="BW101" i="4"/>
  <c r="BW541" i="4" s="1"/>
  <c r="BW102" i="4"/>
  <c r="BW542" i="4" s="1"/>
  <c r="BW103" i="4"/>
  <c r="BW543" i="4" s="1"/>
  <c r="BW104" i="4"/>
  <c r="BW544" i="4" s="1"/>
  <c r="BW105" i="4"/>
  <c r="BW545" i="4" s="1"/>
  <c r="BW106" i="4"/>
  <c r="BW546" i="4" s="1"/>
  <c r="BW107" i="4"/>
  <c r="BW547" i="4" s="1"/>
  <c r="BW548" i="4" l="1"/>
  <c r="BI4" i="18" s="1"/>
  <c r="BW389" i="4"/>
  <c r="BW279" i="4"/>
  <c r="BW400" i="4"/>
  <c r="BW290" i="4"/>
  <c r="BW396" i="4"/>
  <c r="BW286" i="4"/>
  <c r="BW390" i="4"/>
  <c r="BW280" i="4"/>
  <c r="BW403" i="4"/>
  <c r="BW293" i="4"/>
  <c r="BW399" i="4"/>
  <c r="BW289" i="4"/>
  <c r="BW395" i="4"/>
  <c r="BW285" i="4"/>
  <c r="BX111" i="4"/>
  <c r="BX221" i="4"/>
  <c r="BX331" i="4"/>
  <c r="BW402" i="4"/>
  <c r="BW292" i="4"/>
  <c r="BW398" i="4"/>
  <c r="BW288" i="4"/>
  <c r="BW394" i="4"/>
  <c r="BW284" i="4"/>
  <c r="BW393" i="4"/>
  <c r="BW283" i="4"/>
  <c r="BW391" i="4"/>
  <c r="BW281" i="4"/>
  <c r="BW401" i="4"/>
  <c r="BW291" i="4"/>
  <c r="BW397" i="4"/>
  <c r="BW287" i="4"/>
  <c r="BW392" i="4"/>
  <c r="BW282" i="4"/>
  <c r="BW342" i="4"/>
  <c r="BW232" i="4"/>
  <c r="BW337" i="4"/>
  <c r="BW227" i="4"/>
  <c r="BW222" i="4"/>
  <c r="BW332" i="4"/>
  <c r="BW335" i="4"/>
  <c r="BW225" i="4"/>
  <c r="BW382" i="4"/>
  <c r="BW272" i="4"/>
  <c r="BW374" i="4"/>
  <c r="BW264" i="4"/>
  <c r="BW385" i="4"/>
  <c r="BW275" i="4"/>
  <c r="BW375" i="4"/>
  <c r="BW265" i="4"/>
  <c r="BW351" i="4"/>
  <c r="BW241" i="4"/>
  <c r="BW363" i="4"/>
  <c r="BW253" i="4"/>
  <c r="BW370" i="4"/>
  <c r="BW260" i="4"/>
  <c r="BW362" i="4"/>
  <c r="BW252" i="4"/>
  <c r="BW353" i="4"/>
  <c r="BW243" i="4"/>
  <c r="BW346" i="4"/>
  <c r="BW236" i="4"/>
  <c r="BW345" i="4"/>
  <c r="BW235" i="4"/>
  <c r="BW383" i="4"/>
  <c r="BW273" i="4"/>
  <c r="BW333" i="4"/>
  <c r="BW223" i="4"/>
  <c r="BW334" i="4"/>
  <c r="BW224" i="4"/>
  <c r="BW278" i="4"/>
  <c r="BW388" i="4"/>
  <c r="BW380" i="4"/>
  <c r="BW270" i="4"/>
  <c r="BW373" i="4"/>
  <c r="BW263" i="4"/>
  <c r="BW381" i="4"/>
  <c r="BW271" i="4"/>
  <c r="BW371" i="4"/>
  <c r="BW261" i="4"/>
  <c r="BW369" i="4"/>
  <c r="BW259" i="4"/>
  <c r="BW361" i="4"/>
  <c r="BW251" i="4"/>
  <c r="BW368" i="4"/>
  <c r="BW258" i="4"/>
  <c r="BW360" i="4"/>
  <c r="BW250" i="4"/>
  <c r="BW357" i="4"/>
  <c r="BW247" i="4"/>
  <c r="BW344" i="4"/>
  <c r="BW234" i="4"/>
  <c r="BW338" i="4"/>
  <c r="BW228" i="4"/>
  <c r="BW343" i="4"/>
  <c r="BW233" i="4"/>
  <c r="BW336" i="4"/>
  <c r="BW226" i="4"/>
  <c r="BW386" i="4"/>
  <c r="BW276" i="4"/>
  <c r="BW378" i="4"/>
  <c r="BW268" i="4"/>
  <c r="BW372" i="4"/>
  <c r="BW262" i="4"/>
  <c r="BW379" i="4"/>
  <c r="BW269" i="4"/>
  <c r="BW355" i="4"/>
  <c r="BW245" i="4"/>
  <c r="BW367" i="4"/>
  <c r="BW257" i="4"/>
  <c r="BW359" i="4"/>
  <c r="BW249" i="4"/>
  <c r="BW366" i="4"/>
  <c r="BW256" i="4"/>
  <c r="BW358" i="4"/>
  <c r="BW248" i="4"/>
  <c r="BW350" i="4"/>
  <c r="BW240" i="4"/>
  <c r="BW349" i="4"/>
  <c r="BW239" i="4"/>
  <c r="BW341" i="4"/>
  <c r="BW231" i="4"/>
  <c r="BW340" i="4"/>
  <c r="BW230" i="4"/>
  <c r="BW339" i="4"/>
  <c r="BW229" i="4"/>
  <c r="BW384" i="4"/>
  <c r="BW274" i="4"/>
  <c r="BW376" i="4"/>
  <c r="BW266" i="4"/>
  <c r="BW387" i="4"/>
  <c r="BW277" i="4"/>
  <c r="BW377" i="4"/>
  <c r="BW267" i="4"/>
  <c r="BW352" i="4"/>
  <c r="BW242" i="4"/>
  <c r="BW365" i="4"/>
  <c r="BW255" i="4"/>
  <c r="BW354" i="4"/>
  <c r="BW244" i="4"/>
  <c r="BW364" i="4"/>
  <c r="BW254" i="4"/>
  <c r="BW356" i="4"/>
  <c r="BW246" i="4"/>
  <c r="BW348" i="4"/>
  <c r="BW238" i="4"/>
  <c r="BW347" i="4"/>
  <c r="BW237" i="4"/>
  <c r="BW435" i="4"/>
  <c r="BW325" i="4"/>
  <c r="BW431" i="4"/>
  <c r="BW321" i="4"/>
  <c r="BW427" i="4"/>
  <c r="BW317" i="4"/>
  <c r="BW423" i="4"/>
  <c r="BW313" i="4"/>
  <c r="BW419" i="4"/>
  <c r="BW309" i="4"/>
  <c r="BW415" i="4"/>
  <c r="BW305" i="4"/>
  <c r="BW410" i="4"/>
  <c r="BW300" i="4"/>
  <c r="BW296" i="4"/>
  <c r="BW406" i="4"/>
  <c r="BH2" i="18"/>
  <c r="BH10" i="18" s="1"/>
  <c r="BV437" i="4"/>
  <c r="BH6" i="18" s="1"/>
  <c r="BG6" i="18"/>
  <c r="BW434" i="4"/>
  <c r="BW324" i="4"/>
  <c r="BW422" i="4"/>
  <c r="BW312" i="4"/>
  <c r="BW430" i="4"/>
  <c r="BW320" i="4"/>
  <c r="BW418" i="4"/>
  <c r="BW308" i="4"/>
  <c r="BW409" i="4"/>
  <c r="BW299" i="4"/>
  <c r="BW405" i="4"/>
  <c r="BW295" i="4"/>
  <c r="BW433" i="4"/>
  <c r="BW323" i="4"/>
  <c r="BW429" i="4"/>
  <c r="BW319" i="4"/>
  <c r="BW425" i="4"/>
  <c r="BW315" i="4"/>
  <c r="BW421" i="4"/>
  <c r="BW311" i="4"/>
  <c r="BW307" i="4"/>
  <c r="BW417" i="4"/>
  <c r="BW413" i="4"/>
  <c r="BW303" i="4"/>
  <c r="BW408" i="4"/>
  <c r="BW298" i="4"/>
  <c r="BW404" i="4"/>
  <c r="BW294" i="4"/>
  <c r="BW426" i="4"/>
  <c r="BW316" i="4"/>
  <c r="BW414" i="4"/>
  <c r="BW304" i="4"/>
  <c r="BW326" i="4"/>
  <c r="BW436" i="4"/>
  <c r="BW322" i="4"/>
  <c r="BW432" i="4"/>
  <c r="BW318" i="4"/>
  <c r="BW428" i="4"/>
  <c r="BW424" i="4"/>
  <c r="BW314" i="4"/>
  <c r="BW420" i="4"/>
  <c r="BW310" i="4"/>
  <c r="BW416" i="4"/>
  <c r="BW306" i="4"/>
  <c r="BW412" i="4"/>
  <c r="BW302" i="4"/>
  <c r="BW411" i="4"/>
  <c r="BW301" i="4"/>
  <c r="BW407" i="4"/>
  <c r="BW297" i="4"/>
  <c r="BG22" i="18"/>
  <c r="BX16" i="4"/>
  <c r="BX18" i="4"/>
  <c r="BX20" i="4"/>
  <c r="BX22" i="4"/>
  <c r="BX15" i="4"/>
  <c r="BX17" i="4"/>
  <c r="BX19" i="4"/>
  <c r="BX21" i="4"/>
  <c r="BX23" i="4"/>
  <c r="BX25" i="4"/>
  <c r="BX26" i="4"/>
  <c r="BX24" i="4"/>
  <c r="BX27" i="4"/>
  <c r="BX29" i="4"/>
  <c r="BX31" i="4"/>
  <c r="BX33" i="4"/>
  <c r="BX35" i="4"/>
  <c r="BX37" i="4"/>
  <c r="BX39" i="4"/>
  <c r="BX41" i="4"/>
  <c r="BX43" i="4"/>
  <c r="BX28" i="4"/>
  <c r="BX30" i="4"/>
  <c r="BX32" i="4"/>
  <c r="BX34" i="4"/>
  <c r="BX36" i="4"/>
  <c r="BX38" i="4"/>
  <c r="BX40" i="4"/>
  <c r="BX42" i="4"/>
  <c r="BX44" i="4"/>
  <c r="BX45" i="4"/>
  <c r="BX47" i="4"/>
  <c r="BX49" i="4"/>
  <c r="BX51" i="4"/>
  <c r="BX53" i="4"/>
  <c r="BX55" i="4"/>
  <c r="BX57" i="4"/>
  <c r="BX59" i="4"/>
  <c r="BX46" i="4"/>
  <c r="BX48" i="4"/>
  <c r="BX50" i="4"/>
  <c r="BX52" i="4"/>
  <c r="BX56" i="4"/>
  <c r="BX58" i="4"/>
  <c r="BX6" i="4"/>
  <c r="BX10" i="4"/>
  <c r="BX3" i="4"/>
  <c r="BX7" i="4"/>
  <c r="BX5" i="4"/>
  <c r="BX4" i="4"/>
  <c r="BX11" i="4"/>
  <c r="BX14" i="4"/>
  <c r="BX8" i="4"/>
  <c r="BX12" i="4"/>
  <c r="BX9" i="4"/>
  <c r="BX54" i="4"/>
  <c r="BX13" i="4"/>
  <c r="BW108" i="4"/>
  <c r="BY2" i="4"/>
  <c r="BX60" i="4"/>
  <c r="BX61" i="4"/>
  <c r="BX62" i="4"/>
  <c r="BX63" i="4"/>
  <c r="BX64" i="4"/>
  <c r="BX65" i="4"/>
  <c r="BX67" i="4"/>
  <c r="BX69" i="4"/>
  <c r="BX71" i="4"/>
  <c r="BX73" i="4"/>
  <c r="BX66" i="4"/>
  <c r="BX74" i="4"/>
  <c r="BX76" i="4"/>
  <c r="BX516" i="4" s="1"/>
  <c r="BX80" i="4"/>
  <c r="BX520" i="4" s="1"/>
  <c r="BX84" i="4"/>
  <c r="BX524" i="4" s="1"/>
  <c r="BX86" i="4"/>
  <c r="BX526" i="4" s="1"/>
  <c r="BX88" i="4"/>
  <c r="BX528" i="4" s="1"/>
  <c r="BX90" i="4"/>
  <c r="BX530" i="4" s="1"/>
  <c r="BX92" i="4"/>
  <c r="BX532" i="4" s="1"/>
  <c r="BX94" i="4"/>
  <c r="BX534" i="4" s="1"/>
  <c r="BX96" i="4"/>
  <c r="BX536" i="4" s="1"/>
  <c r="BX98" i="4"/>
  <c r="BX538" i="4" s="1"/>
  <c r="BX100" i="4"/>
  <c r="BX540" i="4" s="1"/>
  <c r="BX102" i="4"/>
  <c r="BX542" i="4" s="1"/>
  <c r="BX104" i="4"/>
  <c r="BX544" i="4" s="1"/>
  <c r="BX89" i="4"/>
  <c r="BX529" i="4" s="1"/>
  <c r="BX97" i="4"/>
  <c r="BX537" i="4" s="1"/>
  <c r="BX105" i="4"/>
  <c r="BX545" i="4" s="1"/>
  <c r="BX106" i="4"/>
  <c r="BX546" i="4" s="1"/>
  <c r="BX77" i="4"/>
  <c r="BX517" i="4" s="1"/>
  <c r="BX93" i="4"/>
  <c r="BX533" i="4" s="1"/>
  <c r="BX101" i="4"/>
  <c r="BX541" i="4" s="1"/>
  <c r="BX75" i="4"/>
  <c r="BX515" i="4" s="1"/>
  <c r="BX83" i="4"/>
  <c r="BX523" i="4" s="1"/>
  <c r="BX68" i="4"/>
  <c r="BX70" i="4"/>
  <c r="BX72" i="4"/>
  <c r="BX81" i="4"/>
  <c r="BX521" i="4" s="1"/>
  <c r="BX82" i="4"/>
  <c r="BX522" i="4" s="1"/>
  <c r="BX87" i="4"/>
  <c r="BX527" i="4" s="1"/>
  <c r="BX95" i="4"/>
  <c r="BX535" i="4" s="1"/>
  <c r="BX103" i="4"/>
  <c r="BX543" i="4" s="1"/>
  <c r="BX78" i="4"/>
  <c r="BX518" i="4" s="1"/>
  <c r="BX79" i="4"/>
  <c r="BX519" i="4" s="1"/>
  <c r="BX85" i="4"/>
  <c r="BX525" i="4" s="1"/>
  <c r="BX107" i="4"/>
  <c r="BX547" i="4" s="1"/>
  <c r="BX91" i="4"/>
  <c r="BX531" i="4" s="1"/>
  <c r="BX99" i="4"/>
  <c r="BX539" i="4" s="1"/>
  <c r="BX548" i="4" l="1"/>
  <c r="BJ4" i="18" s="1"/>
  <c r="BX402" i="4"/>
  <c r="BX292" i="4"/>
  <c r="BX399" i="4"/>
  <c r="BX289" i="4"/>
  <c r="BX403" i="4"/>
  <c r="BX293" i="4"/>
  <c r="BX398" i="4"/>
  <c r="BX288" i="4"/>
  <c r="BX392" i="4"/>
  <c r="BX282" i="4"/>
  <c r="BY111" i="4"/>
  <c r="BY221" i="4"/>
  <c r="BY331" i="4"/>
  <c r="BX397" i="4"/>
  <c r="BX287" i="4"/>
  <c r="BX396" i="4"/>
  <c r="BX286" i="4"/>
  <c r="BX391" i="4"/>
  <c r="BX281" i="4"/>
  <c r="BX285" i="4"/>
  <c r="BX395" i="4"/>
  <c r="BX394" i="4"/>
  <c r="BX284" i="4"/>
  <c r="BX390" i="4"/>
  <c r="BX280" i="4"/>
  <c r="BX401" i="4"/>
  <c r="BX291" i="4"/>
  <c r="BX400" i="4"/>
  <c r="BX290" i="4"/>
  <c r="BX393" i="4"/>
  <c r="BX283" i="4"/>
  <c r="BX389" i="4"/>
  <c r="BX279" i="4"/>
  <c r="BH22" i="18"/>
  <c r="BX355" i="4"/>
  <c r="BX245" i="4"/>
  <c r="BX348" i="4"/>
  <c r="BX238" i="4"/>
  <c r="BX349" i="4"/>
  <c r="BX239" i="4"/>
  <c r="BX340" i="4"/>
  <c r="BX230" i="4"/>
  <c r="BX375" i="4"/>
  <c r="BX265" i="4"/>
  <c r="BX367" i="4"/>
  <c r="BX257" i="4"/>
  <c r="BX360" i="4"/>
  <c r="BX250" i="4"/>
  <c r="BX341" i="4"/>
  <c r="BX231" i="4"/>
  <c r="BX333" i="4"/>
  <c r="BX223" i="4"/>
  <c r="BX339" i="4"/>
  <c r="BX229" i="4"/>
  <c r="BX381" i="4"/>
  <c r="BX271" i="4"/>
  <c r="BX388" i="4"/>
  <c r="BX278" i="4"/>
  <c r="BX380" i="4"/>
  <c r="BX270" i="4"/>
  <c r="BX373" i="4"/>
  <c r="BX263" i="4"/>
  <c r="BX365" i="4"/>
  <c r="BX255" i="4"/>
  <c r="BX357" i="4"/>
  <c r="BX247" i="4"/>
  <c r="BX366" i="4"/>
  <c r="BX256" i="4"/>
  <c r="BX358" i="4"/>
  <c r="BX248" i="4"/>
  <c r="BX354" i="4"/>
  <c r="BX244" i="4"/>
  <c r="BX346" i="4"/>
  <c r="BX236" i="4"/>
  <c r="BX347" i="4"/>
  <c r="BX237" i="4"/>
  <c r="BX338" i="4"/>
  <c r="BX228" i="4"/>
  <c r="BX382" i="4"/>
  <c r="BX272" i="4"/>
  <c r="BX359" i="4"/>
  <c r="BX249" i="4"/>
  <c r="BX342" i="4"/>
  <c r="BX232" i="4"/>
  <c r="BX337" i="4"/>
  <c r="BX227" i="4"/>
  <c r="BX334" i="4"/>
  <c r="BX224" i="4"/>
  <c r="BX335" i="4"/>
  <c r="BX225" i="4"/>
  <c r="BX379" i="4"/>
  <c r="BX269" i="4"/>
  <c r="BX386" i="4"/>
  <c r="BX276" i="4"/>
  <c r="BX378" i="4"/>
  <c r="BX268" i="4"/>
  <c r="BX371" i="4"/>
  <c r="BX261" i="4"/>
  <c r="BX363" i="4"/>
  <c r="BX253" i="4"/>
  <c r="BX372" i="4"/>
  <c r="BX262" i="4"/>
  <c r="BX364" i="4"/>
  <c r="BX254" i="4"/>
  <c r="BX356" i="4"/>
  <c r="BX246" i="4"/>
  <c r="BX352" i="4"/>
  <c r="BX242" i="4"/>
  <c r="BX344" i="4"/>
  <c r="BX234" i="4"/>
  <c r="BX345" i="4"/>
  <c r="BX235" i="4"/>
  <c r="BX222" i="4"/>
  <c r="BX332" i="4"/>
  <c r="BX385" i="4"/>
  <c r="BX275" i="4"/>
  <c r="BX374" i="4"/>
  <c r="BX264" i="4"/>
  <c r="BX368" i="4"/>
  <c r="BX258" i="4"/>
  <c r="BX383" i="4"/>
  <c r="BX273" i="4"/>
  <c r="BX343" i="4"/>
  <c r="BX233" i="4"/>
  <c r="BX336" i="4"/>
  <c r="BX226" i="4"/>
  <c r="BX387" i="4"/>
  <c r="BX277" i="4"/>
  <c r="BX377" i="4"/>
  <c r="BX267" i="4"/>
  <c r="BX384" i="4"/>
  <c r="BX274" i="4"/>
  <c r="BX376" i="4"/>
  <c r="BX266" i="4"/>
  <c r="BX369" i="4"/>
  <c r="BX259" i="4"/>
  <c r="BX361" i="4"/>
  <c r="BX251" i="4"/>
  <c r="BX370" i="4"/>
  <c r="BX260" i="4"/>
  <c r="BX362" i="4"/>
  <c r="BX252" i="4"/>
  <c r="BX353" i="4"/>
  <c r="BX243" i="4"/>
  <c r="BX350" i="4"/>
  <c r="BX240" i="4"/>
  <c r="BX351" i="4"/>
  <c r="BX241" i="4"/>
  <c r="BX436" i="4"/>
  <c r="BX326" i="4"/>
  <c r="BX420" i="4"/>
  <c r="BX310" i="4"/>
  <c r="BX407" i="4"/>
  <c r="BX297" i="4"/>
  <c r="BX411" i="4"/>
  <c r="BX301" i="4"/>
  <c r="BX422" i="4"/>
  <c r="BX312" i="4"/>
  <c r="BX316" i="4"/>
  <c r="BX426" i="4"/>
  <c r="BX429" i="4"/>
  <c r="BX319" i="4"/>
  <c r="BX421" i="4"/>
  <c r="BX311" i="4"/>
  <c r="BX413" i="4"/>
  <c r="BX303" i="4"/>
  <c r="BX410" i="4"/>
  <c r="BX300" i="4"/>
  <c r="BX412" i="4"/>
  <c r="BX302" i="4"/>
  <c r="BX418" i="4"/>
  <c r="BX308" i="4"/>
  <c r="BX427" i="4"/>
  <c r="BX317" i="4"/>
  <c r="BX419" i="4"/>
  <c r="BX309" i="4"/>
  <c r="BX409" i="4"/>
  <c r="BX299" i="4"/>
  <c r="BI2" i="18"/>
  <c r="BI10" i="18" s="1"/>
  <c r="BW437" i="4"/>
  <c r="BX414" i="4"/>
  <c r="BX304" i="4"/>
  <c r="BX424" i="4"/>
  <c r="BX314" i="4"/>
  <c r="BX404" i="4"/>
  <c r="BX294" i="4"/>
  <c r="BX435" i="4"/>
  <c r="BX325" i="4"/>
  <c r="BX433" i="4"/>
  <c r="BX323" i="4"/>
  <c r="BX425" i="4"/>
  <c r="BX315" i="4"/>
  <c r="BX417" i="4"/>
  <c r="BX307" i="4"/>
  <c r="BX405" i="4"/>
  <c r="BX295" i="4"/>
  <c r="BX432" i="4"/>
  <c r="BX322" i="4"/>
  <c r="BX406" i="4"/>
  <c r="BX296" i="4"/>
  <c r="BX428" i="4"/>
  <c r="BX318" i="4"/>
  <c r="BX408" i="4"/>
  <c r="BX298" i="4"/>
  <c r="BX416" i="4"/>
  <c r="BX306" i="4"/>
  <c r="BX430" i="4"/>
  <c r="BX320" i="4"/>
  <c r="BX434" i="4"/>
  <c r="BX324" i="4"/>
  <c r="BX431" i="4"/>
  <c r="BX321" i="4"/>
  <c r="BX423" i="4"/>
  <c r="BX313" i="4"/>
  <c r="BX415" i="4"/>
  <c r="BX305" i="4"/>
  <c r="BY15" i="4"/>
  <c r="BY17" i="4"/>
  <c r="BY19" i="4"/>
  <c r="BY16" i="4"/>
  <c r="BY18" i="4"/>
  <c r="BY20" i="4"/>
  <c r="BY27" i="4"/>
  <c r="BY21" i="4"/>
  <c r="BY22" i="4"/>
  <c r="BY23" i="4"/>
  <c r="BY30" i="4"/>
  <c r="BY32" i="4"/>
  <c r="BY34" i="4"/>
  <c r="BY36" i="4"/>
  <c r="BY38" i="4"/>
  <c r="BY40" i="4"/>
  <c r="BY26" i="4"/>
  <c r="BY24" i="4"/>
  <c r="BY29" i="4"/>
  <c r="BY31" i="4"/>
  <c r="BY33" i="4"/>
  <c r="BY35" i="4"/>
  <c r="BY37" i="4"/>
  <c r="BY39" i="4"/>
  <c r="BY41" i="4"/>
  <c r="BY25" i="4"/>
  <c r="BY28" i="4"/>
  <c r="BY44" i="4"/>
  <c r="BY45" i="4"/>
  <c r="BY47" i="4"/>
  <c r="BY49" i="4"/>
  <c r="BY51" i="4"/>
  <c r="BY53" i="4"/>
  <c r="BY55" i="4"/>
  <c r="BY57" i="4"/>
  <c r="BY59" i="4"/>
  <c r="BY42" i="4"/>
  <c r="BY43" i="4"/>
  <c r="BY46" i="4"/>
  <c r="BY48" i="4"/>
  <c r="BY50" i="4"/>
  <c r="BY52" i="4"/>
  <c r="BY56" i="4"/>
  <c r="BY58" i="4"/>
  <c r="BY8" i="4"/>
  <c r="BY12" i="4"/>
  <c r="BY54" i="4"/>
  <c r="BY9" i="4"/>
  <c r="BY11" i="4"/>
  <c r="BY13" i="4"/>
  <c r="BY14" i="4"/>
  <c r="BY6" i="4"/>
  <c r="BY10" i="4"/>
  <c r="BY5" i="4"/>
  <c r="BY4" i="4"/>
  <c r="BY3" i="4"/>
  <c r="BY7" i="4"/>
  <c r="BX108" i="4"/>
  <c r="BZ2" i="4"/>
  <c r="BY66" i="4"/>
  <c r="BY67" i="4"/>
  <c r="BY68" i="4"/>
  <c r="BY69" i="4"/>
  <c r="BY70" i="4"/>
  <c r="BY71" i="4"/>
  <c r="BY72" i="4"/>
  <c r="BY73" i="4"/>
  <c r="BY74" i="4"/>
  <c r="BY75" i="4"/>
  <c r="BY515" i="4" s="1"/>
  <c r="BY76" i="4"/>
  <c r="BY516" i="4" s="1"/>
  <c r="BY77" i="4"/>
  <c r="BY517" i="4" s="1"/>
  <c r="BY78" i="4"/>
  <c r="BY518" i="4" s="1"/>
  <c r="BY79" i="4"/>
  <c r="BY519" i="4" s="1"/>
  <c r="BY80" i="4"/>
  <c r="BY520" i="4" s="1"/>
  <c r="BY81" i="4"/>
  <c r="BY521" i="4" s="1"/>
  <c r="BY82" i="4"/>
  <c r="BY522" i="4" s="1"/>
  <c r="BY60" i="4"/>
  <c r="BY64" i="4"/>
  <c r="BY62" i="4"/>
  <c r="BY83" i="4"/>
  <c r="BY523" i="4" s="1"/>
  <c r="BY84" i="4"/>
  <c r="BY524" i="4" s="1"/>
  <c r="BY85" i="4"/>
  <c r="BY525" i="4" s="1"/>
  <c r="BY86" i="4"/>
  <c r="BY526" i="4" s="1"/>
  <c r="BY87" i="4"/>
  <c r="BY527" i="4" s="1"/>
  <c r="BY88" i="4"/>
  <c r="BY528" i="4" s="1"/>
  <c r="BY89" i="4"/>
  <c r="BY529" i="4" s="1"/>
  <c r="BY90" i="4"/>
  <c r="BY530" i="4" s="1"/>
  <c r="BY91" i="4"/>
  <c r="BY531" i="4" s="1"/>
  <c r="BY92" i="4"/>
  <c r="BY532" i="4" s="1"/>
  <c r="BY93" i="4"/>
  <c r="BY533" i="4" s="1"/>
  <c r="BY94" i="4"/>
  <c r="BY534" i="4" s="1"/>
  <c r="BY95" i="4"/>
  <c r="BY535" i="4" s="1"/>
  <c r="BY96" i="4"/>
  <c r="BY536" i="4" s="1"/>
  <c r="BY97" i="4"/>
  <c r="BY537" i="4" s="1"/>
  <c r="BY98" i="4"/>
  <c r="BY538" i="4" s="1"/>
  <c r="BY99" i="4"/>
  <c r="BY539" i="4" s="1"/>
  <c r="BY100" i="4"/>
  <c r="BY540" i="4" s="1"/>
  <c r="BY101" i="4"/>
  <c r="BY541" i="4" s="1"/>
  <c r="BY102" i="4"/>
  <c r="BY542" i="4" s="1"/>
  <c r="BY103" i="4"/>
  <c r="BY543" i="4" s="1"/>
  <c r="BY104" i="4"/>
  <c r="BY544" i="4" s="1"/>
  <c r="BY105" i="4"/>
  <c r="BY545" i="4" s="1"/>
  <c r="BY106" i="4"/>
  <c r="BY546" i="4" s="1"/>
  <c r="BY107" i="4"/>
  <c r="BY547" i="4" s="1"/>
  <c r="BY63" i="4"/>
  <c r="BY61" i="4"/>
  <c r="BY65" i="4"/>
  <c r="BY548" i="4" l="1"/>
  <c r="BK4" i="18" s="1"/>
  <c r="BI22" i="18"/>
  <c r="BY390" i="4"/>
  <c r="BY280" i="4"/>
  <c r="BY393" i="4"/>
  <c r="BY283" i="4"/>
  <c r="BY392" i="4"/>
  <c r="BY282" i="4"/>
  <c r="BY389" i="4"/>
  <c r="BY279" i="4"/>
  <c r="BY400" i="4"/>
  <c r="BY290" i="4"/>
  <c r="BY394" i="4"/>
  <c r="BY284" i="4"/>
  <c r="BY391" i="4"/>
  <c r="BY281" i="4"/>
  <c r="BY402" i="4"/>
  <c r="BY292" i="4"/>
  <c r="BY398" i="4"/>
  <c r="BY288" i="4"/>
  <c r="BZ111" i="4"/>
  <c r="BZ331" i="4"/>
  <c r="BZ221" i="4"/>
  <c r="BY397" i="4"/>
  <c r="BY287" i="4"/>
  <c r="BY401" i="4"/>
  <c r="BY291" i="4"/>
  <c r="BY396" i="4"/>
  <c r="BY286" i="4"/>
  <c r="BY403" i="4"/>
  <c r="BY293" i="4"/>
  <c r="BY399" i="4"/>
  <c r="BY289" i="4"/>
  <c r="BY395" i="4"/>
  <c r="BY285" i="4"/>
  <c r="BY338" i="4"/>
  <c r="BY228" i="4"/>
  <c r="BY380" i="4"/>
  <c r="BY270" i="4"/>
  <c r="BY369" i="4"/>
  <c r="BY259" i="4"/>
  <c r="BY361" i="4"/>
  <c r="BY251" i="4"/>
  <c r="BY350" i="4"/>
  <c r="BY240" i="4"/>
  <c r="BY345" i="4"/>
  <c r="BY235" i="4"/>
  <c r="BY377" i="4"/>
  <c r="BY267" i="4"/>
  <c r="BY388" i="4"/>
  <c r="BY278" i="4"/>
  <c r="BY368" i="4"/>
  <c r="BY258" i="4"/>
  <c r="BY343" i="4"/>
  <c r="BY233" i="4"/>
  <c r="BY375" i="4"/>
  <c r="BY265" i="4"/>
  <c r="BY378" i="4"/>
  <c r="BY268" i="4"/>
  <c r="BY366" i="4"/>
  <c r="BY256" i="4"/>
  <c r="BY367" i="4"/>
  <c r="BY257" i="4"/>
  <c r="BY348" i="4"/>
  <c r="BY238" i="4"/>
  <c r="BY332" i="4"/>
  <c r="BY222" i="4"/>
  <c r="BY387" i="4"/>
  <c r="BY277" i="4"/>
  <c r="BY373" i="4"/>
  <c r="BY263" i="4"/>
  <c r="BY360" i="4"/>
  <c r="BY250" i="4"/>
  <c r="BY333" i="4"/>
  <c r="BY223" i="4"/>
  <c r="BY383" i="4"/>
  <c r="BY273" i="4"/>
  <c r="BY385" i="4"/>
  <c r="BY275" i="4"/>
  <c r="BY386" i="4"/>
  <c r="BY276" i="4"/>
  <c r="BY357" i="4"/>
  <c r="BY247" i="4"/>
  <c r="BY358" i="4"/>
  <c r="BY248" i="4"/>
  <c r="BY359" i="4"/>
  <c r="BY249" i="4"/>
  <c r="BY356" i="4"/>
  <c r="BY246" i="4"/>
  <c r="BY334" i="4"/>
  <c r="BY224" i="4"/>
  <c r="BY342" i="4"/>
  <c r="BY232" i="4"/>
  <c r="BY341" i="4"/>
  <c r="BY231" i="4"/>
  <c r="BY381" i="4"/>
  <c r="BY271" i="4"/>
  <c r="BY372" i="4"/>
  <c r="BY262" i="4"/>
  <c r="BY384" i="4"/>
  <c r="BY274" i="4"/>
  <c r="BY376" i="4"/>
  <c r="BY266" i="4"/>
  <c r="BY354" i="4"/>
  <c r="BY244" i="4"/>
  <c r="BY364" i="4"/>
  <c r="BY254" i="4"/>
  <c r="BY353" i="4"/>
  <c r="BY243" i="4"/>
  <c r="BY365" i="4"/>
  <c r="BY255" i="4"/>
  <c r="BY352" i="4"/>
  <c r="BY242" i="4"/>
  <c r="BY349" i="4"/>
  <c r="BY239" i="4"/>
  <c r="BY346" i="4"/>
  <c r="BY236" i="4"/>
  <c r="BY335" i="4"/>
  <c r="BY225" i="4"/>
  <c r="BY336" i="4"/>
  <c r="BY226" i="4"/>
  <c r="BY339" i="4"/>
  <c r="BY229" i="4"/>
  <c r="BY340" i="4"/>
  <c r="BY230" i="4"/>
  <c r="BY337" i="4"/>
  <c r="BY227" i="4"/>
  <c r="BY379" i="4"/>
  <c r="BY269" i="4"/>
  <c r="BY371" i="4"/>
  <c r="BY261" i="4"/>
  <c r="BY382" i="4"/>
  <c r="BY272" i="4"/>
  <c r="BY374" i="4"/>
  <c r="BY264" i="4"/>
  <c r="BY370" i="4"/>
  <c r="BY260" i="4"/>
  <c r="BY362" i="4"/>
  <c r="BY252" i="4"/>
  <c r="BY355" i="4"/>
  <c r="BY245" i="4"/>
  <c r="BY253" i="4"/>
  <c r="BY363" i="4"/>
  <c r="BY351" i="4"/>
  <c r="BY241" i="4"/>
  <c r="BY347" i="4"/>
  <c r="BY237" i="4"/>
  <c r="BY344" i="4"/>
  <c r="BY234" i="4"/>
  <c r="BY320" i="4"/>
  <c r="BY430" i="4"/>
  <c r="BY414" i="4"/>
  <c r="BY304" i="4"/>
  <c r="BY433" i="4"/>
  <c r="BY323" i="4"/>
  <c r="BY429" i="4"/>
  <c r="BY319" i="4"/>
  <c r="BY425" i="4"/>
  <c r="BY315" i="4"/>
  <c r="BY421" i="4"/>
  <c r="BY311" i="4"/>
  <c r="BY417" i="4"/>
  <c r="BY307" i="4"/>
  <c r="BY413" i="4"/>
  <c r="BY303" i="4"/>
  <c r="BY408" i="4"/>
  <c r="BY298" i="4"/>
  <c r="BY404" i="4"/>
  <c r="BY294" i="4"/>
  <c r="BJ2" i="18"/>
  <c r="BJ10" i="18" s="1"/>
  <c r="BX437" i="4"/>
  <c r="BJ6" i="18" s="1"/>
  <c r="BI6" i="18"/>
  <c r="BY426" i="4"/>
  <c r="BY316" i="4"/>
  <c r="BY436" i="4"/>
  <c r="BY326" i="4"/>
  <c r="BY428" i="4"/>
  <c r="BY318" i="4"/>
  <c r="BY424" i="4"/>
  <c r="BY314" i="4"/>
  <c r="BY420" i="4"/>
  <c r="BY310" i="4"/>
  <c r="BY416" i="4"/>
  <c r="BY306" i="4"/>
  <c r="BY412" i="4"/>
  <c r="BY302" i="4"/>
  <c r="BY411" i="4"/>
  <c r="BY301" i="4"/>
  <c r="BY407" i="4"/>
  <c r="BY297" i="4"/>
  <c r="BY434" i="4"/>
  <c r="BY324" i="4"/>
  <c r="BY422" i="4"/>
  <c r="BY312" i="4"/>
  <c r="BY432" i="4"/>
  <c r="BY322" i="4"/>
  <c r="BY435" i="4"/>
  <c r="BY325" i="4"/>
  <c r="BY431" i="4"/>
  <c r="BY321" i="4"/>
  <c r="BY427" i="4"/>
  <c r="BY317" i="4"/>
  <c r="BY423" i="4"/>
  <c r="BY313" i="4"/>
  <c r="BY309" i="4"/>
  <c r="BY419" i="4"/>
  <c r="BY305" i="4"/>
  <c r="BY415" i="4"/>
  <c r="BY410" i="4"/>
  <c r="BY300" i="4"/>
  <c r="BY406" i="4"/>
  <c r="BY296" i="4"/>
  <c r="BY418" i="4"/>
  <c r="BY308" i="4"/>
  <c r="BY409" i="4"/>
  <c r="BY299" i="4"/>
  <c r="BY405" i="4"/>
  <c r="BY295" i="4"/>
  <c r="BZ15" i="4"/>
  <c r="BZ17" i="4"/>
  <c r="BZ19" i="4"/>
  <c r="BZ21" i="4"/>
  <c r="BZ16" i="4"/>
  <c r="BZ18" i="4"/>
  <c r="BZ20" i="4"/>
  <c r="BZ22" i="4"/>
  <c r="BZ24" i="4"/>
  <c r="BZ26" i="4"/>
  <c r="BZ25" i="4"/>
  <c r="BZ28" i="4"/>
  <c r="BZ23" i="4"/>
  <c r="BZ30" i="4"/>
  <c r="BZ32" i="4"/>
  <c r="BZ34" i="4"/>
  <c r="BZ36" i="4"/>
  <c r="BZ38" i="4"/>
  <c r="BZ40" i="4"/>
  <c r="BZ42" i="4"/>
  <c r="BZ44" i="4"/>
  <c r="BZ27" i="4"/>
  <c r="BZ29" i="4"/>
  <c r="BZ31" i="4"/>
  <c r="BZ33" i="4"/>
  <c r="BZ35" i="4"/>
  <c r="BZ37" i="4"/>
  <c r="BZ39" i="4"/>
  <c r="BZ41" i="4"/>
  <c r="BZ43" i="4"/>
  <c r="BZ46" i="4"/>
  <c r="BZ48" i="4"/>
  <c r="BZ50" i="4"/>
  <c r="BZ52" i="4"/>
  <c r="BZ56" i="4"/>
  <c r="BZ58" i="4"/>
  <c r="BZ45" i="4"/>
  <c r="BZ47" i="4"/>
  <c r="BZ49" i="4"/>
  <c r="BZ51" i="4"/>
  <c r="BZ53" i="4"/>
  <c r="BZ55" i="4"/>
  <c r="BZ57" i="4"/>
  <c r="BZ59" i="4"/>
  <c r="BZ4" i="4"/>
  <c r="BZ8" i="4"/>
  <c r="BZ12" i="4"/>
  <c r="BZ3" i="4"/>
  <c r="BZ9" i="4"/>
  <c r="BZ7" i="4"/>
  <c r="BZ13" i="4"/>
  <c r="BZ14" i="4"/>
  <c r="BZ6" i="4"/>
  <c r="BZ10" i="4"/>
  <c r="BZ54" i="4"/>
  <c r="BZ5" i="4"/>
  <c r="BZ11" i="4"/>
  <c r="BY108" i="4"/>
  <c r="CA2" i="4"/>
  <c r="BZ60" i="4"/>
  <c r="BZ61" i="4"/>
  <c r="BZ62" i="4"/>
  <c r="BZ63" i="4"/>
  <c r="BZ64" i="4"/>
  <c r="BZ65" i="4"/>
  <c r="BZ67" i="4"/>
  <c r="BZ69" i="4"/>
  <c r="BZ71" i="4"/>
  <c r="BZ73" i="4"/>
  <c r="BZ75" i="4"/>
  <c r="BZ515" i="4" s="1"/>
  <c r="BZ77" i="4"/>
  <c r="BZ517" i="4" s="1"/>
  <c r="BZ79" i="4"/>
  <c r="BZ519" i="4" s="1"/>
  <c r="BZ81" i="4"/>
  <c r="BZ521" i="4" s="1"/>
  <c r="BZ66" i="4"/>
  <c r="BZ68" i="4"/>
  <c r="BZ70" i="4"/>
  <c r="BZ72" i="4"/>
  <c r="BZ74" i="4"/>
  <c r="BZ76" i="4"/>
  <c r="BZ516" i="4" s="1"/>
  <c r="BZ78" i="4"/>
  <c r="BZ518" i="4" s="1"/>
  <c r="BZ80" i="4"/>
  <c r="BZ520" i="4" s="1"/>
  <c r="BZ82" i="4"/>
  <c r="BZ522" i="4" s="1"/>
  <c r="BZ83" i="4"/>
  <c r="BZ523" i="4" s="1"/>
  <c r="BZ90" i="4"/>
  <c r="BZ530" i="4" s="1"/>
  <c r="BZ91" i="4"/>
  <c r="BZ531" i="4" s="1"/>
  <c r="BZ98" i="4"/>
  <c r="BZ538" i="4" s="1"/>
  <c r="BZ99" i="4"/>
  <c r="BZ539" i="4" s="1"/>
  <c r="BZ84" i="4"/>
  <c r="BZ524" i="4" s="1"/>
  <c r="BZ88" i="4"/>
  <c r="BZ528" i="4" s="1"/>
  <c r="BZ89" i="4"/>
  <c r="BZ529" i="4" s="1"/>
  <c r="BZ96" i="4"/>
  <c r="BZ536" i="4" s="1"/>
  <c r="BZ97" i="4"/>
  <c r="BZ537" i="4" s="1"/>
  <c r="BZ104" i="4"/>
  <c r="BZ544" i="4" s="1"/>
  <c r="BZ105" i="4"/>
  <c r="BZ545" i="4" s="1"/>
  <c r="BZ106" i="4"/>
  <c r="BZ546" i="4" s="1"/>
  <c r="BZ86" i="4"/>
  <c r="BZ526" i="4" s="1"/>
  <c r="BZ87" i="4"/>
  <c r="BZ527" i="4" s="1"/>
  <c r="BZ94" i="4"/>
  <c r="BZ534" i="4" s="1"/>
  <c r="BZ95" i="4"/>
  <c r="BZ535" i="4" s="1"/>
  <c r="BZ102" i="4"/>
  <c r="BZ542" i="4" s="1"/>
  <c r="BZ103" i="4"/>
  <c r="BZ543" i="4" s="1"/>
  <c r="BZ85" i="4"/>
  <c r="BZ525" i="4" s="1"/>
  <c r="BZ100" i="4"/>
  <c r="BZ540" i="4" s="1"/>
  <c r="BZ93" i="4"/>
  <c r="BZ533" i="4" s="1"/>
  <c r="BZ92" i="4"/>
  <c r="BZ532" i="4" s="1"/>
  <c r="BZ101" i="4"/>
  <c r="BZ541" i="4" s="1"/>
  <c r="BZ107" i="4"/>
  <c r="BZ547" i="4" s="1"/>
  <c r="BZ548" i="4" l="1"/>
  <c r="BL4" i="18" s="1"/>
  <c r="BJ22" i="18"/>
  <c r="BZ401" i="4"/>
  <c r="BZ291" i="4"/>
  <c r="BZ394" i="4"/>
  <c r="BZ284" i="4"/>
  <c r="BZ397" i="4"/>
  <c r="BZ287" i="4"/>
  <c r="BZ398" i="4"/>
  <c r="BZ288" i="4"/>
  <c r="BZ392" i="4"/>
  <c r="BZ282" i="4"/>
  <c r="CA111" i="4"/>
  <c r="CA331" i="4"/>
  <c r="CA221" i="4"/>
  <c r="BZ390" i="4"/>
  <c r="BZ280" i="4"/>
  <c r="BZ399" i="4"/>
  <c r="BZ289" i="4"/>
  <c r="BZ393" i="4"/>
  <c r="BZ283" i="4"/>
  <c r="BZ403" i="4"/>
  <c r="BZ293" i="4"/>
  <c r="BZ395" i="4"/>
  <c r="BZ285" i="4"/>
  <c r="BZ396" i="4"/>
  <c r="BZ286" i="4"/>
  <c r="BZ391" i="4"/>
  <c r="BZ281" i="4"/>
  <c r="BZ402" i="4"/>
  <c r="BZ292" i="4"/>
  <c r="BZ400" i="4"/>
  <c r="BZ290" i="4"/>
  <c r="BZ389" i="4"/>
  <c r="BZ279" i="4"/>
  <c r="BZ383" i="4"/>
  <c r="BZ273" i="4"/>
  <c r="BZ342" i="4"/>
  <c r="BZ232" i="4"/>
  <c r="BZ341" i="4"/>
  <c r="BZ231" i="4"/>
  <c r="BZ386" i="4"/>
  <c r="BZ276" i="4"/>
  <c r="BZ378" i="4"/>
  <c r="BZ268" i="4"/>
  <c r="BZ385" i="4"/>
  <c r="BZ275" i="4"/>
  <c r="BZ375" i="4"/>
  <c r="BZ265" i="4"/>
  <c r="BZ366" i="4"/>
  <c r="BZ256" i="4"/>
  <c r="BZ358" i="4"/>
  <c r="BZ248" i="4"/>
  <c r="BZ369" i="4"/>
  <c r="BZ259" i="4"/>
  <c r="BZ361" i="4"/>
  <c r="BZ251" i="4"/>
  <c r="BZ354" i="4"/>
  <c r="BZ244" i="4"/>
  <c r="BZ239" i="4"/>
  <c r="BZ349" i="4"/>
  <c r="BZ348" i="4"/>
  <c r="BZ238" i="4"/>
  <c r="BZ339" i="4"/>
  <c r="BZ229" i="4"/>
  <c r="BZ336" i="4"/>
  <c r="BZ226" i="4"/>
  <c r="BZ337" i="4"/>
  <c r="BZ227" i="4"/>
  <c r="BZ384" i="4"/>
  <c r="BZ274" i="4"/>
  <c r="BZ376" i="4"/>
  <c r="BZ266" i="4"/>
  <c r="BZ381" i="4"/>
  <c r="BZ271" i="4"/>
  <c r="BZ372" i="4"/>
  <c r="BZ262" i="4"/>
  <c r="BZ364" i="4"/>
  <c r="BZ254" i="4"/>
  <c r="BZ356" i="4"/>
  <c r="BZ246" i="4"/>
  <c r="BZ367" i="4"/>
  <c r="BZ257" i="4"/>
  <c r="BZ359" i="4"/>
  <c r="BZ249" i="4"/>
  <c r="BZ355" i="4"/>
  <c r="BZ245" i="4"/>
  <c r="BZ347" i="4"/>
  <c r="BZ237" i="4"/>
  <c r="BZ346" i="4"/>
  <c r="BZ236" i="4"/>
  <c r="BZ340" i="4"/>
  <c r="BZ230" i="4"/>
  <c r="BZ335" i="4"/>
  <c r="BZ225" i="4"/>
  <c r="BZ338" i="4"/>
  <c r="BZ228" i="4"/>
  <c r="BZ333" i="4"/>
  <c r="BZ223" i="4"/>
  <c r="BZ382" i="4"/>
  <c r="BZ272" i="4"/>
  <c r="BZ374" i="4"/>
  <c r="BZ264" i="4"/>
  <c r="BZ379" i="4"/>
  <c r="BZ269" i="4"/>
  <c r="BZ370" i="4"/>
  <c r="BZ260" i="4"/>
  <c r="BZ362" i="4"/>
  <c r="BZ252" i="4"/>
  <c r="BZ373" i="4"/>
  <c r="BZ263" i="4"/>
  <c r="BZ365" i="4"/>
  <c r="BZ255" i="4"/>
  <c r="BZ352" i="4"/>
  <c r="BZ242" i="4"/>
  <c r="BZ353" i="4"/>
  <c r="BZ243" i="4"/>
  <c r="BZ345" i="4"/>
  <c r="BZ235" i="4"/>
  <c r="BZ344" i="4"/>
  <c r="BZ234" i="4"/>
  <c r="BZ334" i="4"/>
  <c r="BZ224" i="4"/>
  <c r="BZ343" i="4"/>
  <c r="BZ233" i="4"/>
  <c r="BZ222" i="4"/>
  <c r="BZ332" i="4"/>
  <c r="BZ388" i="4"/>
  <c r="BZ278" i="4"/>
  <c r="BZ380" i="4"/>
  <c r="BZ270" i="4"/>
  <c r="BZ387" i="4"/>
  <c r="BZ277" i="4"/>
  <c r="BZ377" i="4"/>
  <c r="BZ267" i="4"/>
  <c r="BZ368" i="4"/>
  <c r="BZ258" i="4"/>
  <c r="BZ360" i="4"/>
  <c r="BZ250" i="4"/>
  <c r="BZ371" i="4"/>
  <c r="BZ261" i="4"/>
  <c r="BZ363" i="4"/>
  <c r="BZ253" i="4"/>
  <c r="BZ357" i="4"/>
  <c r="BZ247" i="4"/>
  <c r="BZ351" i="4"/>
  <c r="BZ241" i="4"/>
  <c r="BZ350" i="4"/>
  <c r="BZ240" i="4"/>
  <c r="BZ431" i="4"/>
  <c r="BZ321" i="4"/>
  <c r="BZ426" i="4"/>
  <c r="BZ316" i="4"/>
  <c r="BZ419" i="4"/>
  <c r="BZ309" i="4"/>
  <c r="BZ407" i="4"/>
  <c r="BZ297" i="4"/>
  <c r="BZ408" i="4"/>
  <c r="BZ298" i="4"/>
  <c r="BZ422" i="4"/>
  <c r="BZ312" i="4"/>
  <c r="BZ415" i="4"/>
  <c r="BZ305" i="4"/>
  <c r="BZ413" i="4"/>
  <c r="BZ303" i="4"/>
  <c r="BZ436" i="4"/>
  <c r="BZ326" i="4"/>
  <c r="BZ429" i="4"/>
  <c r="BZ319" i="4"/>
  <c r="BZ424" i="4"/>
  <c r="BZ314" i="4"/>
  <c r="BZ435" i="4"/>
  <c r="BZ325" i="4"/>
  <c r="BZ425" i="4"/>
  <c r="BZ315" i="4"/>
  <c r="BZ428" i="4"/>
  <c r="BZ318" i="4"/>
  <c r="BZ412" i="4"/>
  <c r="BZ302" i="4"/>
  <c r="BZ405" i="4"/>
  <c r="BZ295" i="4"/>
  <c r="BZ406" i="4"/>
  <c r="BZ296" i="4"/>
  <c r="BZ414" i="4"/>
  <c r="BZ304" i="4"/>
  <c r="BZ418" i="4"/>
  <c r="BZ308" i="4"/>
  <c r="BZ411" i="4"/>
  <c r="BZ301" i="4"/>
  <c r="BZ404" i="4"/>
  <c r="BZ294" i="4"/>
  <c r="BK2" i="18"/>
  <c r="BK10" i="18" s="1"/>
  <c r="BY437" i="4"/>
  <c r="BK6" i="18" s="1"/>
  <c r="BZ430" i="4"/>
  <c r="BZ320" i="4"/>
  <c r="BZ423" i="4"/>
  <c r="BZ313" i="4"/>
  <c r="BZ434" i="4"/>
  <c r="BZ324" i="4"/>
  <c r="BZ427" i="4"/>
  <c r="BZ317" i="4"/>
  <c r="BZ421" i="4"/>
  <c r="BZ311" i="4"/>
  <c r="BZ432" i="4"/>
  <c r="BZ322" i="4"/>
  <c r="BZ416" i="4"/>
  <c r="BZ306" i="4"/>
  <c r="BZ433" i="4"/>
  <c r="BZ323" i="4"/>
  <c r="BZ417" i="4"/>
  <c r="BZ307" i="4"/>
  <c r="BZ420" i="4"/>
  <c r="BZ310" i="4"/>
  <c r="BZ409" i="4"/>
  <c r="BZ299" i="4"/>
  <c r="BZ410" i="4"/>
  <c r="BZ300" i="4"/>
  <c r="CA16" i="4"/>
  <c r="CA18" i="4"/>
  <c r="CA20" i="4"/>
  <c r="CA15" i="4"/>
  <c r="CA17" i="4"/>
  <c r="CA19" i="4"/>
  <c r="CA21" i="4"/>
  <c r="CA28" i="4"/>
  <c r="CA29" i="4"/>
  <c r="CA31" i="4"/>
  <c r="CA33" i="4"/>
  <c r="CA35" i="4"/>
  <c r="CA37" i="4"/>
  <c r="CA39" i="4"/>
  <c r="CA41" i="4"/>
  <c r="CA22" i="4"/>
  <c r="CA25" i="4"/>
  <c r="CA23" i="4"/>
  <c r="CA26" i="4"/>
  <c r="CA30" i="4"/>
  <c r="CA32" i="4"/>
  <c r="CA34" i="4"/>
  <c r="CA36" i="4"/>
  <c r="CA38" i="4"/>
  <c r="CA40" i="4"/>
  <c r="CA24" i="4"/>
  <c r="CA27" i="4"/>
  <c r="CA43" i="4"/>
  <c r="CA44" i="4"/>
  <c r="CA46" i="4"/>
  <c r="CA48" i="4"/>
  <c r="CA50" i="4"/>
  <c r="CA52" i="4"/>
  <c r="CA56" i="4"/>
  <c r="CA58" i="4"/>
  <c r="CA42" i="4"/>
  <c r="CA45" i="4"/>
  <c r="CA47" i="4"/>
  <c r="CA49" i="4"/>
  <c r="CA51" i="4"/>
  <c r="CA53" i="4"/>
  <c r="CA55" i="4"/>
  <c r="CA57" i="4"/>
  <c r="CA59" i="4"/>
  <c r="CA3" i="4"/>
  <c r="CA54" i="4"/>
  <c r="CA13" i="4"/>
  <c r="CA4" i="4"/>
  <c r="CA6" i="4"/>
  <c r="CA10" i="4"/>
  <c r="CA7" i="4"/>
  <c r="CA5" i="4"/>
  <c r="CA11" i="4"/>
  <c r="CA14" i="4"/>
  <c r="CA8" i="4"/>
  <c r="CA12" i="4"/>
  <c r="CA9" i="4"/>
  <c r="BZ108" i="4"/>
  <c r="CB2" i="4"/>
  <c r="CA60" i="4"/>
  <c r="CA62" i="4"/>
  <c r="CA64" i="4"/>
  <c r="CA66" i="4"/>
  <c r="CA67" i="4"/>
  <c r="CA68" i="4"/>
  <c r="CA69" i="4"/>
  <c r="CA70" i="4"/>
  <c r="CA71" i="4"/>
  <c r="CA72" i="4"/>
  <c r="CA73" i="4"/>
  <c r="CA74" i="4"/>
  <c r="CA75" i="4"/>
  <c r="CA515" i="4" s="1"/>
  <c r="CA76" i="4"/>
  <c r="CA516" i="4" s="1"/>
  <c r="CA77" i="4"/>
  <c r="CA517" i="4" s="1"/>
  <c r="CA78" i="4"/>
  <c r="CA518" i="4" s="1"/>
  <c r="CA79" i="4"/>
  <c r="CA519" i="4" s="1"/>
  <c r="CA80" i="4"/>
  <c r="CA520" i="4" s="1"/>
  <c r="CA81" i="4"/>
  <c r="CA521" i="4" s="1"/>
  <c r="CA82" i="4"/>
  <c r="CA522" i="4" s="1"/>
  <c r="CA61" i="4"/>
  <c r="CA63" i="4"/>
  <c r="CA65" i="4"/>
  <c r="CA83" i="4"/>
  <c r="CA523" i="4" s="1"/>
  <c r="CA84" i="4"/>
  <c r="CA524" i="4" s="1"/>
  <c r="CA85" i="4"/>
  <c r="CA525" i="4" s="1"/>
  <c r="CA86" i="4"/>
  <c r="CA526" i="4" s="1"/>
  <c r="CA87" i="4"/>
  <c r="CA527" i="4" s="1"/>
  <c r="CA88" i="4"/>
  <c r="CA528" i="4" s="1"/>
  <c r="CA89" i="4"/>
  <c r="CA529" i="4" s="1"/>
  <c r="CA90" i="4"/>
  <c r="CA530" i="4" s="1"/>
  <c r="CA91" i="4"/>
  <c r="CA531" i="4" s="1"/>
  <c r="CA92" i="4"/>
  <c r="CA532" i="4" s="1"/>
  <c r="CA93" i="4"/>
  <c r="CA533" i="4" s="1"/>
  <c r="CA94" i="4"/>
  <c r="CA534" i="4" s="1"/>
  <c r="CA95" i="4"/>
  <c r="CA535" i="4" s="1"/>
  <c r="CA96" i="4"/>
  <c r="CA536" i="4" s="1"/>
  <c r="CA97" i="4"/>
  <c r="CA537" i="4" s="1"/>
  <c r="CA98" i="4"/>
  <c r="CA538" i="4" s="1"/>
  <c r="CA99" i="4"/>
  <c r="CA539" i="4" s="1"/>
  <c r="CA100" i="4"/>
  <c r="CA540" i="4" s="1"/>
  <c r="CA101" i="4"/>
  <c r="CA541" i="4" s="1"/>
  <c r="CA102" i="4"/>
  <c r="CA542" i="4" s="1"/>
  <c r="CA103" i="4"/>
  <c r="CA543" i="4" s="1"/>
  <c r="CA104" i="4"/>
  <c r="CA544" i="4" s="1"/>
  <c r="CA105" i="4"/>
  <c r="CA545" i="4" s="1"/>
  <c r="CA106" i="4"/>
  <c r="CA546" i="4" s="1"/>
  <c r="CA107" i="4"/>
  <c r="CA547" i="4" s="1"/>
  <c r="CA548" i="4" l="1"/>
  <c r="BM4" i="18" s="1"/>
  <c r="CA390" i="4"/>
  <c r="CA280" i="4"/>
  <c r="CA400" i="4"/>
  <c r="CA290" i="4"/>
  <c r="CA396" i="4"/>
  <c r="CA286" i="4"/>
  <c r="CA389" i="4"/>
  <c r="CA279" i="4"/>
  <c r="BK22" i="18"/>
  <c r="CA392" i="4"/>
  <c r="CA282" i="4"/>
  <c r="CA401" i="4"/>
  <c r="CA291" i="4"/>
  <c r="CA391" i="4"/>
  <c r="CA281" i="4"/>
  <c r="CA403" i="4"/>
  <c r="CA293" i="4"/>
  <c r="CA399" i="4"/>
  <c r="CA289" i="4"/>
  <c r="CA395" i="4"/>
  <c r="CA285" i="4"/>
  <c r="CB111" i="4"/>
  <c r="CB221" i="4"/>
  <c r="CB331" i="4"/>
  <c r="CA397" i="4"/>
  <c r="CA287" i="4"/>
  <c r="CA394" i="4"/>
  <c r="CA284" i="4"/>
  <c r="CA402" i="4"/>
  <c r="CA292" i="4"/>
  <c r="CA398" i="4"/>
  <c r="CA288" i="4"/>
  <c r="CA393" i="4"/>
  <c r="CA283" i="4"/>
  <c r="CA338" i="4"/>
  <c r="CA228" i="4"/>
  <c r="CA341" i="4"/>
  <c r="CA231" i="4"/>
  <c r="CA334" i="4"/>
  <c r="CA224" i="4"/>
  <c r="CA333" i="4"/>
  <c r="CA223" i="4"/>
  <c r="CA388" i="4"/>
  <c r="CA278" i="4"/>
  <c r="CA380" i="4"/>
  <c r="CA270" i="4"/>
  <c r="CA371" i="4"/>
  <c r="CA261" i="4"/>
  <c r="CA379" i="4"/>
  <c r="CA269" i="4"/>
  <c r="CA372" i="4"/>
  <c r="CA262" i="4"/>
  <c r="CA367" i="4"/>
  <c r="CA257" i="4"/>
  <c r="CA359" i="4"/>
  <c r="CA249" i="4"/>
  <c r="CA351" i="4"/>
  <c r="CA241" i="4"/>
  <c r="CA364" i="4"/>
  <c r="CA254" i="4"/>
  <c r="CA357" i="4"/>
  <c r="CA247" i="4"/>
  <c r="CA344" i="4"/>
  <c r="CA234" i="4"/>
  <c r="CA337" i="4"/>
  <c r="CA227" i="4"/>
  <c r="CA336" i="4"/>
  <c r="CA226" i="4"/>
  <c r="CA342" i="4"/>
  <c r="CA232" i="4"/>
  <c r="CA386" i="4"/>
  <c r="CA276" i="4"/>
  <c r="CA378" i="4"/>
  <c r="CA268" i="4"/>
  <c r="CA387" i="4"/>
  <c r="CA277" i="4"/>
  <c r="CA377" i="4"/>
  <c r="CA267" i="4"/>
  <c r="CA356" i="4"/>
  <c r="CA246" i="4"/>
  <c r="CA255" i="4"/>
  <c r="CA365" i="4"/>
  <c r="CA355" i="4"/>
  <c r="CA245" i="4"/>
  <c r="CA370" i="4"/>
  <c r="CA260" i="4"/>
  <c r="CA362" i="4"/>
  <c r="CA252" i="4"/>
  <c r="CA350" i="4"/>
  <c r="CA240" i="4"/>
  <c r="CA349" i="4"/>
  <c r="CA239" i="4"/>
  <c r="CA340" i="4"/>
  <c r="CA230" i="4"/>
  <c r="CA343" i="4"/>
  <c r="CA233" i="4"/>
  <c r="CA339" i="4"/>
  <c r="CA229" i="4"/>
  <c r="CA383" i="4"/>
  <c r="CA273" i="4"/>
  <c r="CA384" i="4"/>
  <c r="CA274" i="4"/>
  <c r="CA376" i="4"/>
  <c r="CA266" i="4"/>
  <c r="CA385" i="4"/>
  <c r="CA275" i="4"/>
  <c r="CA375" i="4"/>
  <c r="CA265" i="4"/>
  <c r="CA353" i="4"/>
  <c r="CA243" i="4"/>
  <c r="CA363" i="4"/>
  <c r="CA253" i="4"/>
  <c r="CA352" i="4"/>
  <c r="CA242" i="4"/>
  <c r="CA368" i="4"/>
  <c r="CA258" i="4"/>
  <c r="CA360" i="4"/>
  <c r="CA250" i="4"/>
  <c r="CA348" i="4"/>
  <c r="CA238" i="4"/>
  <c r="CA347" i="4"/>
  <c r="CA237" i="4"/>
  <c r="CA335" i="4"/>
  <c r="CA225" i="4"/>
  <c r="CA222" i="4"/>
  <c r="CA332" i="4"/>
  <c r="CA382" i="4"/>
  <c r="CA272" i="4"/>
  <c r="CA374" i="4"/>
  <c r="CA264" i="4"/>
  <c r="CA381" i="4"/>
  <c r="CA271" i="4"/>
  <c r="CA373" i="4"/>
  <c r="CA263" i="4"/>
  <c r="CA369" i="4"/>
  <c r="CA259" i="4"/>
  <c r="CA361" i="4"/>
  <c r="CA251" i="4"/>
  <c r="CA354" i="4"/>
  <c r="CA244" i="4"/>
  <c r="CA366" i="4"/>
  <c r="CA256" i="4"/>
  <c r="CA358" i="4"/>
  <c r="CA248" i="4"/>
  <c r="CA346" i="4"/>
  <c r="CA236" i="4"/>
  <c r="CA345" i="4"/>
  <c r="CA235" i="4"/>
  <c r="CA435" i="4"/>
  <c r="CA325" i="4"/>
  <c r="CA427" i="4"/>
  <c r="CA317" i="4"/>
  <c r="CA423" i="4"/>
  <c r="CA313" i="4"/>
  <c r="CA419" i="4"/>
  <c r="CA309" i="4"/>
  <c r="CA415" i="4"/>
  <c r="CA305" i="4"/>
  <c r="CA410" i="4"/>
  <c r="CA300" i="4"/>
  <c r="CA406" i="4"/>
  <c r="CA296" i="4"/>
  <c r="CA434" i="4"/>
  <c r="CA324" i="4"/>
  <c r="CA430" i="4"/>
  <c r="CA320" i="4"/>
  <c r="CA426" i="4"/>
  <c r="CA316" i="4"/>
  <c r="CA422" i="4"/>
  <c r="CA312" i="4"/>
  <c r="CA418" i="4"/>
  <c r="CA308" i="4"/>
  <c r="CA414" i="4"/>
  <c r="CA304" i="4"/>
  <c r="CA409" i="4"/>
  <c r="CA299" i="4"/>
  <c r="CA405" i="4"/>
  <c r="CA295" i="4"/>
  <c r="BL2" i="18"/>
  <c r="BL10" i="18" s="1"/>
  <c r="BZ437" i="4"/>
  <c r="BL6" i="18" s="1"/>
  <c r="CA431" i="4"/>
  <c r="CA321" i="4"/>
  <c r="CA433" i="4"/>
  <c r="CA323" i="4"/>
  <c r="CA421" i="4"/>
  <c r="CA311" i="4"/>
  <c r="CA408" i="4"/>
  <c r="CA298" i="4"/>
  <c r="CA429" i="4"/>
  <c r="CA319" i="4"/>
  <c r="CA425" i="4"/>
  <c r="CA315" i="4"/>
  <c r="CA417" i="4"/>
  <c r="CA307" i="4"/>
  <c r="CA413" i="4"/>
  <c r="CA303" i="4"/>
  <c r="CA404" i="4"/>
  <c r="CA294" i="4"/>
  <c r="CA326" i="4"/>
  <c r="CA436" i="4"/>
  <c r="CA322" i="4"/>
  <c r="CA432" i="4"/>
  <c r="CA428" i="4"/>
  <c r="CA318" i="4"/>
  <c r="CA424" i="4"/>
  <c r="CA314" i="4"/>
  <c r="CA420" i="4"/>
  <c r="CA310" i="4"/>
  <c r="CA416" i="4"/>
  <c r="CA306" i="4"/>
  <c r="CA412" i="4"/>
  <c r="CA302" i="4"/>
  <c r="CA411" i="4"/>
  <c r="CA301" i="4"/>
  <c r="CA407" i="4"/>
  <c r="CA297" i="4"/>
  <c r="CB16" i="4"/>
  <c r="CB18" i="4"/>
  <c r="CB20" i="4"/>
  <c r="CB22" i="4"/>
  <c r="CB15" i="4"/>
  <c r="CB17" i="4"/>
  <c r="CB19" i="4"/>
  <c r="CB21" i="4"/>
  <c r="CB23" i="4"/>
  <c r="CB25" i="4"/>
  <c r="CB24" i="4"/>
  <c r="CB27" i="4"/>
  <c r="CB28" i="4"/>
  <c r="CB29" i="4"/>
  <c r="CB31" i="4"/>
  <c r="CB33" i="4"/>
  <c r="CB35" i="4"/>
  <c r="CB37" i="4"/>
  <c r="CB39" i="4"/>
  <c r="CB41" i="4"/>
  <c r="CB43" i="4"/>
  <c r="CB26" i="4"/>
  <c r="CB30" i="4"/>
  <c r="CB32" i="4"/>
  <c r="CB34" i="4"/>
  <c r="CB36" i="4"/>
  <c r="CB38" i="4"/>
  <c r="CB40" i="4"/>
  <c r="CB42" i="4"/>
  <c r="CB44" i="4"/>
  <c r="CB45" i="4"/>
  <c r="CB47" i="4"/>
  <c r="CB49" i="4"/>
  <c r="CB51" i="4"/>
  <c r="CB53" i="4"/>
  <c r="CB55" i="4"/>
  <c r="CB57" i="4"/>
  <c r="CB59" i="4"/>
  <c r="CB46" i="4"/>
  <c r="CB48" i="4"/>
  <c r="CB50" i="4"/>
  <c r="CB52" i="4"/>
  <c r="CB56" i="4"/>
  <c r="CB58" i="4"/>
  <c r="CB4" i="4"/>
  <c r="CB54" i="4"/>
  <c r="CB13" i="4"/>
  <c r="CB6" i="4"/>
  <c r="CB10" i="4"/>
  <c r="CB7" i="4"/>
  <c r="CB5" i="4"/>
  <c r="CB11" i="4"/>
  <c r="CB14" i="4"/>
  <c r="CB8" i="4"/>
  <c r="CB12" i="4"/>
  <c r="CB3" i="4"/>
  <c r="CB9" i="4"/>
  <c r="CA108" i="4"/>
  <c r="CC2" i="4"/>
  <c r="CB60" i="4"/>
  <c r="CB61" i="4"/>
  <c r="CB62" i="4"/>
  <c r="CB63" i="4"/>
  <c r="CB64" i="4"/>
  <c r="CB65" i="4"/>
  <c r="CB66" i="4"/>
  <c r="CB68" i="4"/>
  <c r="CB70" i="4"/>
  <c r="CB72" i="4"/>
  <c r="CB74" i="4"/>
  <c r="CB69" i="4"/>
  <c r="CB75" i="4"/>
  <c r="CB515" i="4" s="1"/>
  <c r="CB79" i="4"/>
  <c r="CB519" i="4" s="1"/>
  <c r="CB83" i="4"/>
  <c r="CB523" i="4" s="1"/>
  <c r="CB85" i="4"/>
  <c r="CB525" i="4" s="1"/>
  <c r="CB87" i="4"/>
  <c r="CB527" i="4" s="1"/>
  <c r="CB89" i="4"/>
  <c r="CB529" i="4" s="1"/>
  <c r="CB91" i="4"/>
  <c r="CB531" i="4" s="1"/>
  <c r="CB93" i="4"/>
  <c r="CB533" i="4" s="1"/>
  <c r="CB95" i="4"/>
  <c r="CB535" i="4" s="1"/>
  <c r="CB97" i="4"/>
  <c r="CB537" i="4" s="1"/>
  <c r="CB99" i="4"/>
  <c r="CB539" i="4" s="1"/>
  <c r="CB101" i="4"/>
  <c r="CB541" i="4" s="1"/>
  <c r="CB103" i="4"/>
  <c r="CB543" i="4" s="1"/>
  <c r="CB105" i="4"/>
  <c r="CB545" i="4" s="1"/>
  <c r="CB67" i="4"/>
  <c r="CB84" i="4"/>
  <c r="CB524" i="4" s="1"/>
  <c r="CB92" i="4"/>
  <c r="CB532" i="4" s="1"/>
  <c r="CB100" i="4"/>
  <c r="CB540" i="4" s="1"/>
  <c r="CB107" i="4"/>
  <c r="CB547" i="4" s="1"/>
  <c r="CB81" i="4"/>
  <c r="CB521" i="4" s="1"/>
  <c r="CB96" i="4"/>
  <c r="CB536" i="4" s="1"/>
  <c r="CB106" i="4"/>
  <c r="CB546" i="4" s="1"/>
  <c r="CB71" i="4"/>
  <c r="CB73" i="4"/>
  <c r="CB77" i="4"/>
  <c r="CB517" i="4" s="1"/>
  <c r="CB90" i="4"/>
  <c r="CB530" i="4" s="1"/>
  <c r="CB98" i="4"/>
  <c r="CB538" i="4" s="1"/>
  <c r="CB80" i="4"/>
  <c r="CB520" i="4" s="1"/>
  <c r="CB82" i="4"/>
  <c r="CB522" i="4" s="1"/>
  <c r="CB88" i="4"/>
  <c r="CB528" i="4" s="1"/>
  <c r="CB104" i="4"/>
  <c r="CB544" i="4" s="1"/>
  <c r="CB76" i="4"/>
  <c r="CB516" i="4" s="1"/>
  <c r="CB78" i="4"/>
  <c r="CB518" i="4" s="1"/>
  <c r="CB86" i="4"/>
  <c r="CB526" i="4" s="1"/>
  <c r="CB102" i="4"/>
  <c r="CB542" i="4" s="1"/>
  <c r="CB94" i="4"/>
  <c r="CB534" i="4" s="1"/>
  <c r="CB548" i="4" l="1"/>
  <c r="BN4" i="18" s="1"/>
  <c r="CB400" i="4"/>
  <c r="CB290" i="4"/>
  <c r="CB285" i="4"/>
  <c r="CB395" i="4"/>
  <c r="CB391" i="4"/>
  <c r="CB281" i="4"/>
  <c r="CB399" i="4"/>
  <c r="CB289" i="4"/>
  <c r="CB393" i="4"/>
  <c r="CB283" i="4"/>
  <c r="CB389" i="4"/>
  <c r="CB279" i="4"/>
  <c r="CB401" i="4"/>
  <c r="CB291" i="4"/>
  <c r="CB394" i="4"/>
  <c r="CB284" i="4"/>
  <c r="CB402" i="4"/>
  <c r="CB292" i="4"/>
  <c r="CB398" i="4"/>
  <c r="CB288" i="4"/>
  <c r="CB397" i="4"/>
  <c r="CB287" i="4"/>
  <c r="CB392" i="4"/>
  <c r="CB282" i="4"/>
  <c r="CC111" i="4"/>
  <c r="CC221" i="4"/>
  <c r="CC331" i="4"/>
  <c r="CB396" i="4"/>
  <c r="CB286" i="4"/>
  <c r="CB403" i="4"/>
  <c r="CB293" i="4"/>
  <c r="CB390" i="4"/>
  <c r="CB280" i="4"/>
  <c r="CB336" i="4"/>
  <c r="CB226" i="4"/>
  <c r="CB338" i="4"/>
  <c r="CB228" i="4"/>
  <c r="CB343" i="4"/>
  <c r="CB233" i="4"/>
  <c r="CB339" i="4"/>
  <c r="CB229" i="4"/>
  <c r="CB333" i="4"/>
  <c r="CB223" i="4"/>
  <c r="CB379" i="4"/>
  <c r="CB269" i="4"/>
  <c r="CB386" i="4"/>
  <c r="CB276" i="4"/>
  <c r="CB378" i="4"/>
  <c r="CB268" i="4"/>
  <c r="CB371" i="4"/>
  <c r="CB261" i="4"/>
  <c r="CB363" i="4"/>
  <c r="CB253" i="4"/>
  <c r="CB372" i="4"/>
  <c r="CB262" i="4"/>
  <c r="CB364" i="4"/>
  <c r="CB254" i="4"/>
  <c r="CB357" i="4"/>
  <c r="CB247" i="4"/>
  <c r="CB352" i="4"/>
  <c r="CB242" i="4"/>
  <c r="CB344" i="4"/>
  <c r="CB234" i="4"/>
  <c r="CB345" i="4"/>
  <c r="CB235" i="4"/>
  <c r="CB222" i="4"/>
  <c r="CB332" i="4"/>
  <c r="CB340" i="4"/>
  <c r="CB230" i="4"/>
  <c r="CB335" i="4"/>
  <c r="CB225" i="4"/>
  <c r="CB387" i="4"/>
  <c r="CB277" i="4"/>
  <c r="CB377" i="4"/>
  <c r="CB267" i="4"/>
  <c r="CB384" i="4"/>
  <c r="CB274" i="4"/>
  <c r="CB376" i="4"/>
  <c r="CB266" i="4"/>
  <c r="CB369" i="4"/>
  <c r="CB259" i="4"/>
  <c r="CB361" i="4"/>
  <c r="CB251" i="4"/>
  <c r="CB370" i="4"/>
  <c r="CB260" i="4"/>
  <c r="CB362" i="4"/>
  <c r="CB252" i="4"/>
  <c r="CB356" i="4"/>
  <c r="CB246" i="4"/>
  <c r="CB350" i="4"/>
  <c r="CB240" i="4"/>
  <c r="CB351" i="4"/>
  <c r="CB241" i="4"/>
  <c r="BL22" i="18"/>
  <c r="CB341" i="4"/>
  <c r="CB231" i="4"/>
  <c r="CB334" i="4"/>
  <c r="CB224" i="4"/>
  <c r="CB342" i="4"/>
  <c r="CB232" i="4"/>
  <c r="CB385" i="4"/>
  <c r="CB275" i="4"/>
  <c r="CB375" i="4"/>
  <c r="CB265" i="4"/>
  <c r="CB382" i="4"/>
  <c r="CB272" i="4"/>
  <c r="CB264" i="4"/>
  <c r="CB374" i="4"/>
  <c r="CB367" i="4"/>
  <c r="CB257" i="4"/>
  <c r="CB359" i="4"/>
  <c r="CB249" i="4"/>
  <c r="CB368" i="4"/>
  <c r="CB258" i="4"/>
  <c r="CB360" i="4"/>
  <c r="CB250" i="4"/>
  <c r="CB353" i="4"/>
  <c r="CB243" i="4"/>
  <c r="CB348" i="4"/>
  <c r="CB238" i="4"/>
  <c r="CB349" i="4"/>
  <c r="CB239" i="4"/>
  <c r="CB337" i="4"/>
  <c r="CB227" i="4"/>
  <c r="CB383" i="4"/>
  <c r="CB273" i="4"/>
  <c r="CB381" i="4"/>
  <c r="CB271" i="4"/>
  <c r="CB388" i="4"/>
  <c r="CB278" i="4"/>
  <c r="CB380" i="4"/>
  <c r="CB270" i="4"/>
  <c r="CB373" i="4"/>
  <c r="CB263" i="4"/>
  <c r="CB365" i="4"/>
  <c r="CB255" i="4"/>
  <c r="CB355" i="4"/>
  <c r="CB245" i="4"/>
  <c r="CB366" i="4"/>
  <c r="CB256" i="4"/>
  <c r="CB358" i="4"/>
  <c r="CB248" i="4"/>
  <c r="CB354" i="4"/>
  <c r="CB244" i="4"/>
  <c r="CB346" i="4"/>
  <c r="CB236" i="4"/>
  <c r="CB347" i="4"/>
  <c r="CB237" i="4"/>
  <c r="CB431" i="4"/>
  <c r="CB321" i="4"/>
  <c r="CB427" i="4"/>
  <c r="CB317" i="4"/>
  <c r="CB415" i="4"/>
  <c r="CB305" i="4"/>
  <c r="CB417" i="4"/>
  <c r="CB307" i="4"/>
  <c r="CB419" i="4"/>
  <c r="CB309" i="4"/>
  <c r="CB435" i="4"/>
  <c r="CB325" i="4"/>
  <c r="CB429" i="4"/>
  <c r="CB319" i="4"/>
  <c r="CB434" i="4"/>
  <c r="CB324" i="4"/>
  <c r="CB426" i="4"/>
  <c r="CB316" i="4"/>
  <c r="CB308" i="4"/>
  <c r="CB418" i="4"/>
  <c r="CB408" i="4"/>
  <c r="CB298" i="4"/>
  <c r="BM2" i="18"/>
  <c r="BM10" i="18" s="1"/>
  <c r="CA437" i="4"/>
  <c r="BM6" i="18" s="1"/>
  <c r="CB406" i="4"/>
  <c r="CB296" i="4"/>
  <c r="CB407" i="4"/>
  <c r="CB297" i="4"/>
  <c r="CB411" i="4"/>
  <c r="CB301" i="4"/>
  <c r="CB425" i="4"/>
  <c r="CB315" i="4"/>
  <c r="CB421" i="4"/>
  <c r="CB311" i="4"/>
  <c r="CB432" i="4"/>
  <c r="CB322" i="4"/>
  <c r="CB424" i="4"/>
  <c r="CB314" i="4"/>
  <c r="CB416" i="4"/>
  <c r="CB306" i="4"/>
  <c r="CB404" i="4"/>
  <c r="CB294" i="4"/>
  <c r="CB423" i="4"/>
  <c r="CB313" i="4"/>
  <c r="CB405" i="4"/>
  <c r="CB295" i="4"/>
  <c r="CB409" i="4"/>
  <c r="CB299" i="4"/>
  <c r="CB410" i="4"/>
  <c r="CB300" i="4"/>
  <c r="CB413" i="4"/>
  <c r="CB303" i="4"/>
  <c r="CB430" i="4"/>
  <c r="CB320" i="4"/>
  <c r="CB422" i="4"/>
  <c r="CB312" i="4"/>
  <c r="CB414" i="4"/>
  <c r="CB304" i="4"/>
  <c r="CB433" i="4"/>
  <c r="CB323" i="4"/>
  <c r="CB436" i="4"/>
  <c r="CB326" i="4"/>
  <c r="CB428" i="4"/>
  <c r="CB318" i="4"/>
  <c r="CB420" i="4"/>
  <c r="CB310" i="4"/>
  <c r="CB412" i="4"/>
  <c r="CB302" i="4"/>
  <c r="CC15" i="4"/>
  <c r="CC17" i="4"/>
  <c r="CC19" i="4"/>
  <c r="CC16" i="4"/>
  <c r="CC18" i="4"/>
  <c r="CC20" i="4"/>
  <c r="CC27" i="4"/>
  <c r="CC26" i="4"/>
  <c r="CC30" i="4"/>
  <c r="CC32" i="4"/>
  <c r="CC34" i="4"/>
  <c r="CC36" i="4"/>
  <c r="CC38" i="4"/>
  <c r="CC40" i="4"/>
  <c r="CC21" i="4"/>
  <c r="CC24" i="4"/>
  <c r="CC22" i="4"/>
  <c r="CC25" i="4"/>
  <c r="CC28" i="4"/>
  <c r="CC29" i="4"/>
  <c r="CC31" i="4"/>
  <c r="CC33" i="4"/>
  <c r="CC35" i="4"/>
  <c r="CC37" i="4"/>
  <c r="CC39" i="4"/>
  <c r="CC41" i="4"/>
  <c r="CC23" i="4"/>
  <c r="CC42" i="4"/>
  <c r="CC43" i="4"/>
  <c r="CC45" i="4"/>
  <c r="CC47" i="4"/>
  <c r="CC49" i="4"/>
  <c r="CC51" i="4"/>
  <c r="CC53" i="4"/>
  <c r="CC55" i="4"/>
  <c r="CC57" i="4"/>
  <c r="CC59" i="4"/>
  <c r="CC44" i="4"/>
  <c r="CC46" i="4"/>
  <c r="CC48" i="4"/>
  <c r="CC50" i="4"/>
  <c r="CC52" i="4"/>
  <c r="CC56" i="4"/>
  <c r="CC58" i="4"/>
  <c r="CC4" i="4"/>
  <c r="CC5" i="4"/>
  <c r="CC11" i="4"/>
  <c r="CC8" i="4"/>
  <c r="CC12" i="4"/>
  <c r="CC54" i="4"/>
  <c r="CC3" i="4"/>
  <c r="CC9" i="4"/>
  <c r="CC14" i="4"/>
  <c r="CC6" i="4"/>
  <c r="CC10" i="4"/>
  <c r="CC7" i="4"/>
  <c r="CC13" i="4"/>
  <c r="CB108" i="4"/>
  <c r="CD2" i="4"/>
  <c r="CC66" i="4"/>
  <c r="CC67" i="4"/>
  <c r="CC68" i="4"/>
  <c r="CC69" i="4"/>
  <c r="CC70" i="4"/>
  <c r="CC71" i="4"/>
  <c r="CC72" i="4"/>
  <c r="CC73" i="4"/>
  <c r="CC74" i="4"/>
  <c r="CC75" i="4"/>
  <c r="CC515" i="4" s="1"/>
  <c r="CC76" i="4"/>
  <c r="CC516" i="4" s="1"/>
  <c r="CC77" i="4"/>
  <c r="CC517" i="4" s="1"/>
  <c r="CC78" i="4"/>
  <c r="CC518" i="4" s="1"/>
  <c r="CC79" i="4"/>
  <c r="CC519" i="4" s="1"/>
  <c r="CC80" i="4"/>
  <c r="CC520" i="4" s="1"/>
  <c r="CC81" i="4"/>
  <c r="CC521" i="4" s="1"/>
  <c r="CC82" i="4"/>
  <c r="CC522" i="4" s="1"/>
  <c r="CC63" i="4"/>
  <c r="CC61" i="4"/>
  <c r="CC65" i="4"/>
  <c r="CC83" i="4"/>
  <c r="CC523" i="4" s="1"/>
  <c r="CC84" i="4"/>
  <c r="CC524" i="4" s="1"/>
  <c r="CC85" i="4"/>
  <c r="CC525" i="4" s="1"/>
  <c r="CC86" i="4"/>
  <c r="CC526" i="4" s="1"/>
  <c r="CC87" i="4"/>
  <c r="CC527" i="4" s="1"/>
  <c r="CC88" i="4"/>
  <c r="CC528" i="4" s="1"/>
  <c r="CC89" i="4"/>
  <c r="CC529" i="4" s="1"/>
  <c r="CC90" i="4"/>
  <c r="CC530" i="4" s="1"/>
  <c r="CC91" i="4"/>
  <c r="CC531" i="4" s="1"/>
  <c r="CC92" i="4"/>
  <c r="CC532" i="4" s="1"/>
  <c r="CC93" i="4"/>
  <c r="CC533" i="4" s="1"/>
  <c r="CC94" i="4"/>
  <c r="CC534" i="4" s="1"/>
  <c r="CC95" i="4"/>
  <c r="CC535" i="4" s="1"/>
  <c r="CC96" i="4"/>
  <c r="CC536" i="4" s="1"/>
  <c r="CC97" i="4"/>
  <c r="CC537" i="4" s="1"/>
  <c r="CC98" i="4"/>
  <c r="CC538" i="4" s="1"/>
  <c r="CC99" i="4"/>
  <c r="CC539" i="4" s="1"/>
  <c r="CC100" i="4"/>
  <c r="CC540" i="4" s="1"/>
  <c r="CC101" i="4"/>
  <c r="CC541" i="4" s="1"/>
  <c r="CC102" i="4"/>
  <c r="CC542" i="4" s="1"/>
  <c r="CC103" i="4"/>
  <c r="CC543" i="4" s="1"/>
  <c r="CC104" i="4"/>
  <c r="CC544" i="4" s="1"/>
  <c r="CC105" i="4"/>
  <c r="CC545" i="4" s="1"/>
  <c r="CC106" i="4"/>
  <c r="CC546" i="4" s="1"/>
  <c r="CC107" i="4"/>
  <c r="CC547" i="4" s="1"/>
  <c r="CC62" i="4"/>
  <c r="CC60" i="4"/>
  <c r="CC64" i="4"/>
  <c r="CC548" i="4" l="1"/>
  <c r="BO4" i="18" s="1"/>
  <c r="CC391" i="4"/>
  <c r="CC281" i="4"/>
  <c r="CC392" i="4"/>
  <c r="CC282" i="4"/>
  <c r="CC400" i="4"/>
  <c r="CC290" i="4"/>
  <c r="CC403" i="4"/>
  <c r="CC293" i="4"/>
  <c r="CC399" i="4"/>
  <c r="CC289" i="4"/>
  <c r="CC395" i="4"/>
  <c r="CC285" i="4"/>
  <c r="CC393" i="4"/>
  <c r="CC283" i="4"/>
  <c r="CC394" i="4"/>
  <c r="CC284" i="4"/>
  <c r="CC402" i="4"/>
  <c r="CC292" i="4"/>
  <c r="CC398" i="4"/>
  <c r="CC288" i="4"/>
  <c r="CD111" i="4"/>
  <c r="CD331" i="4"/>
  <c r="CD221" i="4"/>
  <c r="CC389" i="4"/>
  <c r="CC279" i="4"/>
  <c r="CC390" i="4"/>
  <c r="CC280" i="4"/>
  <c r="CC401" i="4"/>
  <c r="CC291" i="4"/>
  <c r="CC397" i="4"/>
  <c r="CC287" i="4"/>
  <c r="CC396" i="4"/>
  <c r="CC286" i="4"/>
  <c r="CC378" i="4"/>
  <c r="CC268" i="4"/>
  <c r="CC371" i="4"/>
  <c r="CC261" i="4"/>
  <c r="CC366" i="4"/>
  <c r="CC256" i="4"/>
  <c r="CC358" i="4"/>
  <c r="CC248" i="4"/>
  <c r="CC353" i="4"/>
  <c r="CC243" i="4"/>
  <c r="CC365" i="4"/>
  <c r="CC255" i="4"/>
  <c r="CC355" i="4"/>
  <c r="CC245" i="4"/>
  <c r="CC345" i="4"/>
  <c r="CC235" i="4"/>
  <c r="BM22" i="18"/>
  <c r="CC336" i="4"/>
  <c r="CC226" i="4"/>
  <c r="CC338" i="4"/>
  <c r="CC228" i="4"/>
  <c r="CC337" i="4"/>
  <c r="CC227" i="4"/>
  <c r="CC387" i="4"/>
  <c r="CC277" i="4"/>
  <c r="CC377" i="4"/>
  <c r="CC267" i="4"/>
  <c r="CC386" i="4"/>
  <c r="CC276" i="4"/>
  <c r="CC339" i="4"/>
  <c r="CC229" i="4"/>
  <c r="CC332" i="4"/>
  <c r="CC222" i="4"/>
  <c r="CC340" i="4"/>
  <c r="CC230" i="4"/>
  <c r="CC385" i="4"/>
  <c r="CC275" i="4"/>
  <c r="CC375" i="4"/>
  <c r="CC265" i="4"/>
  <c r="CC384" i="4"/>
  <c r="CC274" i="4"/>
  <c r="CC376" i="4"/>
  <c r="CC266" i="4"/>
  <c r="CC352" i="4"/>
  <c r="CC242" i="4"/>
  <c r="CC364" i="4"/>
  <c r="CC254" i="4"/>
  <c r="CC357" i="4"/>
  <c r="CC247" i="4"/>
  <c r="CC350" i="4"/>
  <c r="CC240" i="4"/>
  <c r="CC363" i="4"/>
  <c r="CC253" i="4"/>
  <c r="CC356" i="4"/>
  <c r="CC246" i="4"/>
  <c r="CC348" i="4"/>
  <c r="CC238" i="4"/>
  <c r="CC335" i="4"/>
  <c r="CC225" i="4"/>
  <c r="CC383" i="4"/>
  <c r="CC273" i="4"/>
  <c r="CC334" i="4"/>
  <c r="CC224" i="4"/>
  <c r="CC381" i="4"/>
  <c r="CC271" i="4"/>
  <c r="CC373" i="4"/>
  <c r="CC263" i="4"/>
  <c r="CC382" i="4"/>
  <c r="CC272" i="4"/>
  <c r="CC374" i="4"/>
  <c r="CC264" i="4"/>
  <c r="CC370" i="4"/>
  <c r="CC260" i="4"/>
  <c r="CC362" i="4"/>
  <c r="CC252" i="4"/>
  <c r="CC354" i="4"/>
  <c r="CC244" i="4"/>
  <c r="CC369" i="4"/>
  <c r="CC259" i="4"/>
  <c r="CC361" i="4"/>
  <c r="CC251" i="4"/>
  <c r="CC349" i="4"/>
  <c r="CC239" i="4"/>
  <c r="CC346" i="4"/>
  <c r="CC236" i="4"/>
  <c r="CC342" i="4"/>
  <c r="CC232" i="4"/>
  <c r="CC343" i="4"/>
  <c r="CC233" i="4"/>
  <c r="CC341" i="4"/>
  <c r="CC231" i="4"/>
  <c r="CC333" i="4"/>
  <c r="CC223" i="4"/>
  <c r="CC379" i="4"/>
  <c r="CC269" i="4"/>
  <c r="CC388" i="4"/>
  <c r="CC278" i="4"/>
  <c r="CC380" i="4"/>
  <c r="CC270" i="4"/>
  <c r="CC372" i="4"/>
  <c r="CC262" i="4"/>
  <c r="CC368" i="4"/>
  <c r="CC258" i="4"/>
  <c r="CC360" i="4"/>
  <c r="CC250" i="4"/>
  <c r="CC351" i="4"/>
  <c r="CC241" i="4"/>
  <c r="CC367" i="4"/>
  <c r="CC257" i="4"/>
  <c r="CC359" i="4"/>
  <c r="CC249" i="4"/>
  <c r="CC347" i="4"/>
  <c r="CC237" i="4"/>
  <c r="CC344" i="4"/>
  <c r="CC234" i="4"/>
  <c r="CC429" i="4"/>
  <c r="CC319" i="4"/>
  <c r="CC421" i="4"/>
  <c r="CC311" i="4"/>
  <c r="CC417" i="4"/>
  <c r="CC307" i="4"/>
  <c r="CC408" i="4"/>
  <c r="CC298" i="4"/>
  <c r="CC404" i="4"/>
  <c r="CC294" i="4"/>
  <c r="CC436" i="4"/>
  <c r="CC326" i="4"/>
  <c r="CC432" i="4"/>
  <c r="CC322" i="4"/>
  <c r="CC428" i="4"/>
  <c r="CC318" i="4"/>
  <c r="CC424" i="4"/>
  <c r="CC314" i="4"/>
  <c r="CC420" i="4"/>
  <c r="CC310" i="4"/>
  <c r="CC416" i="4"/>
  <c r="CC306" i="4"/>
  <c r="CC412" i="4"/>
  <c r="CC302" i="4"/>
  <c r="CC411" i="4"/>
  <c r="CC301" i="4"/>
  <c r="CC407" i="4"/>
  <c r="CC297" i="4"/>
  <c r="BN2" i="18"/>
  <c r="BN10" i="18" s="1"/>
  <c r="CB437" i="4"/>
  <c r="BN6" i="18" s="1"/>
  <c r="CC431" i="4"/>
  <c r="CC321" i="4"/>
  <c r="CC419" i="4"/>
  <c r="CC309" i="4"/>
  <c r="CC406" i="4"/>
  <c r="CC296" i="4"/>
  <c r="CC435" i="4"/>
  <c r="CC325" i="4"/>
  <c r="CC427" i="4"/>
  <c r="CC317" i="4"/>
  <c r="CC313" i="4"/>
  <c r="CC423" i="4"/>
  <c r="CC415" i="4"/>
  <c r="CC305" i="4"/>
  <c r="CC410" i="4"/>
  <c r="CC300" i="4"/>
  <c r="CC324" i="4"/>
  <c r="CC434" i="4"/>
  <c r="CC430" i="4"/>
  <c r="CC320" i="4"/>
  <c r="CC426" i="4"/>
  <c r="CC316" i="4"/>
  <c r="CC422" i="4"/>
  <c r="CC312" i="4"/>
  <c r="CC418" i="4"/>
  <c r="CC308" i="4"/>
  <c r="CC414" i="4"/>
  <c r="CC304" i="4"/>
  <c r="CC409" i="4"/>
  <c r="CC299" i="4"/>
  <c r="CC405" i="4"/>
  <c r="CC295" i="4"/>
  <c r="CC433" i="4"/>
  <c r="CC323" i="4"/>
  <c r="CC425" i="4"/>
  <c r="CC315" i="4"/>
  <c r="CC413" i="4"/>
  <c r="CC303" i="4"/>
  <c r="BN22" i="18"/>
  <c r="CD15" i="4"/>
  <c r="CD17" i="4"/>
  <c r="CD19" i="4"/>
  <c r="CD21" i="4"/>
  <c r="CD16" i="4"/>
  <c r="CD18" i="4"/>
  <c r="CD20" i="4"/>
  <c r="CD22" i="4"/>
  <c r="CD24" i="4"/>
  <c r="CD26" i="4"/>
  <c r="CD23" i="4"/>
  <c r="CD27" i="4"/>
  <c r="CD30" i="4"/>
  <c r="CD32" i="4"/>
  <c r="CD34" i="4"/>
  <c r="CD36" i="4"/>
  <c r="CD38" i="4"/>
  <c r="CD40" i="4"/>
  <c r="CD42" i="4"/>
  <c r="CD44" i="4"/>
  <c r="CD25" i="4"/>
  <c r="CD28" i="4"/>
  <c r="CD29" i="4"/>
  <c r="CD31" i="4"/>
  <c r="CD33" i="4"/>
  <c r="CD35" i="4"/>
  <c r="CD37" i="4"/>
  <c r="CD39" i="4"/>
  <c r="CD41" i="4"/>
  <c r="CD43" i="4"/>
  <c r="CD46" i="4"/>
  <c r="CD48" i="4"/>
  <c r="CD50" i="4"/>
  <c r="CD52" i="4"/>
  <c r="CD56" i="4"/>
  <c r="CD58" i="4"/>
  <c r="CD45" i="4"/>
  <c r="CD47" i="4"/>
  <c r="CD49" i="4"/>
  <c r="CD51" i="4"/>
  <c r="CD53" i="4"/>
  <c r="CD55" i="4"/>
  <c r="CD57" i="4"/>
  <c r="CD59" i="4"/>
  <c r="CD14" i="4"/>
  <c r="CD6" i="4"/>
  <c r="CD10" i="4"/>
  <c r="CD3" i="4"/>
  <c r="CD54" i="4"/>
  <c r="CD9" i="4"/>
  <c r="CD11" i="4"/>
  <c r="CD4" i="4"/>
  <c r="CD13" i="4"/>
  <c r="CD8" i="4"/>
  <c r="CD12" i="4"/>
  <c r="CD5" i="4"/>
  <c r="CD7" i="4"/>
  <c r="CC108" i="4"/>
  <c r="CE2" i="4"/>
  <c r="CD60" i="4"/>
  <c r="CD61" i="4"/>
  <c r="CD62" i="4"/>
  <c r="CD63" i="4"/>
  <c r="CD64" i="4"/>
  <c r="CD65" i="4"/>
  <c r="CD66" i="4"/>
  <c r="CD68" i="4"/>
  <c r="CD70" i="4"/>
  <c r="CD72" i="4"/>
  <c r="CD74" i="4"/>
  <c r="CD76" i="4"/>
  <c r="CD516" i="4" s="1"/>
  <c r="CD78" i="4"/>
  <c r="CD518" i="4" s="1"/>
  <c r="CD80" i="4"/>
  <c r="CD520" i="4" s="1"/>
  <c r="CD82" i="4"/>
  <c r="CD522" i="4" s="1"/>
  <c r="CD67" i="4"/>
  <c r="CD69" i="4"/>
  <c r="CD71" i="4"/>
  <c r="CD73" i="4"/>
  <c r="CD75" i="4"/>
  <c r="CD515" i="4" s="1"/>
  <c r="CD77" i="4"/>
  <c r="CD517" i="4" s="1"/>
  <c r="CD79" i="4"/>
  <c r="CD519" i="4" s="1"/>
  <c r="CD81" i="4"/>
  <c r="CD521" i="4" s="1"/>
  <c r="CD85" i="4"/>
  <c r="CD525" i="4" s="1"/>
  <c r="CD86" i="4"/>
  <c r="CD526" i="4" s="1"/>
  <c r="CD93" i="4"/>
  <c r="CD533" i="4" s="1"/>
  <c r="CD94" i="4"/>
  <c r="CD534" i="4" s="1"/>
  <c r="CD101" i="4"/>
  <c r="CD541" i="4" s="1"/>
  <c r="CD102" i="4"/>
  <c r="CD542" i="4" s="1"/>
  <c r="CD97" i="4"/>
  <c r="CD537" i="4" s="1"/>
  <c r="CD83" i="4"/>
  <c r="CD523" i="4" s="1"/>
  <c r="CD84" i="4"/>
  <c r="CD524" i="4" s="1"/>
  <c r="CD91" i="4"/>
  <c r="CD531" i="4" s="1"/>
  <c r="CD92" i="4"/>
  <c r="CD532" i="4" s="1"/>
  <c r="CD99" i="4"/>
  <c r="CD539" i="4" s="1"/>
  <c r="CD100" i="4"/>
  <c r="CD540" i="4" s="1"/>
  <c r="CD107" i="4"/>
  <c r="CD547" i="4" s="1"/>
  <c r="CD89" i="4"/>
  <c r="CD529" i="4" s="1"/>
  <c r="CD90" i="4"/>
  <c r="CD530" i="4" s="1"/>
  <c r="CD98" i="4"/>
  <c r="CD538" i="4" s="1"/>
  <c r="CD105" i="4"/>
  <c r="CD545" i="4" s="1"/>
  <c r="CD87" i="4"/>
  <c r="CD527" i="4" s="1"/>
  <c r="CD104" i="4"/>
  <c r="CD544" i="4" s="1"/>
  <c r="CD106" i="4"/>
  <c r="CD546" i="4" s="1"/>
  <c r="CD95" i="4"/>
  <c r="CD535" i="4" s="1"/>
  <c r="CD96" i="4"/>
  <c r="CD536" i="4" s="1"/>
  <c r="CD88" i="4"/>
  <c r="CD528" i="4" s="1"/>
  <c r="CD103" i="4"/>
  <c r="CD543" i="4" s="1"/>
  <c r="CD548" i="4" l="1"/>
  <c r="BP4" i="18" s="1"/>
  <c r="CD400" i="4"/>
  <c r="CD290" i="4"/>
  <c r="CD401" i="4"/>
  <c r="CD291" i="4"/>
  <c r="CD390" i="4"/>
  <c r="CD280" i="4"/>
  <c r="CD398" i="4"/>
  <c r="CD288" i="4"/>
  <c r="CD399" i="4"/>
  <c r="CD289" i="4"/>
  <c r="CD393" i="4"/>
  <c r="CD283" i="4"/>
  <c r="CD389" i="4"/>
  <c r="CD279" i="4"/>
  <c r="CD286" i="4"/>
  <c r="CD396" i="4"/>
  <c r="CD397" i="4"/>
  <c r="CD287" i="4"/>
  <c r="CD392" i="4"/>
  <c r="CD282" i="4"/>
  <c r="CE111" i="4"/>
  <c r="CE331" i="4"/>
  <c r="CE221" i="4"/>
  <c r="CD394" i="4"/>
  <c r="CD284" i="4"/>
  <c r="CD402" i="4"/>
  <c r="CD292" i="4"/>
  <c r="CD403" i="4"/>
  <c r="CD293" i="4"/>
  <c r="CD395" i="4"/>
  <c r="CD285" i="4"/>
  <c r="CD391" i="4"/>
  <c r="CD281" i="4"/>
  <c r="CD334" i="4"/>
  <c r="CD224" i="4"/>
  <c r="CD388" i="4"/>
  <c r="CD278" i="4"/>
  <c r="CD356" i="4"/>
  <c r="CD246" i="4"/>
  <c r="CD380" i="4"/>
  <c r="CD270" i="4"/>
  <c r="CD368" i="4"/>
  <c r="CD258" i="4"/>
  <c r="CD373" i="4"/>
  <c r="CD263" i="4"/>
  <c r="CD365" i="4"/>
  <c r="CD255" i="4"/>
  <c r="CD351" i="4"/>
  <c r="CD241" i="4"/>
  <c r="CD350" i="4"/>
  <c r="CD240" i="4"/>
  <c r="CD341" i="4"/>
  <c r="CD231" i="4"/>
  <c r="CD340" i="4"/>
  <c r="CD230" i="4"/>
  <c r="CD339" i="4"/>
  <c r="CD229" i="4"/>
  <c r="CD386" i="4"/>
  <c r="CD276" i="4"/>
  <c r="CD378" i="4"/>
  <c r="CD268" i="4"/>
  <c r="CD385" i="4"/>
  <c r="CD275" i="4"/>
  <c r="CD375" i="4"/>
  <c r="CD265" i="4"/>
  <c r="CD366" i="4"/>
  <c r="CD256" i="4"/>
  <c r="CD358" i="4"/>
  <c r="CD248" i="4"/>
  <c r="CD371" i="4"/>
  <c r="CD261" i="4"/>
  <c r="CD363" i="4"/>
  <c r="CD253" i="4"/>
  <c r="CD352" i="4"/>
  <c r="CD242" i="4"/>
  <c r="CD349" i="4"/>
  <c r="CD239" i="4"/>
  <c r="CD348" i="4"/>
  <c r="CD238" i="4"/>
  <c r="CD333" i="4"/>
  <c r="CD223" i="4"/>
  <c r="CD277" i="4"/>
  <c r="CD387" i="4"/>
  <c r="CD250" i="4"/>
  <c r="CD360" i="4"/>
  <c r="CD381" i="4"/>
  <c r="CD271" i="4"/>
  <c r="CD372" i="4"/>
  <c r="CD262" i="4"/>
  <c r="CD364" i="4"/>
  <c r="CD254" i="4"/>
  <c r="CD357" i="4"/>
  <c r="CD247" i="4"/>
  <c r="CD369" i="4"/>
  <c r="CD259" i="4"/>
  <c r="CD361" i="4"/>
  <c r="CD251" i="4"/>
  <c r="CD355" i="4"/>
  <c r="CD245" i="4"/>
  <c r="CD347" i="4"/>
  <c r="CD237" i="4"/>
  <c r="CD346" i="4"/>
  <c r="CD236" i="4"/>
  <c r="CD222" i="4"/>
  <c r="CD332" i="4"/>
  <c r="CD377" i="4"/>
  <c r="CD267" i="4"/>
  <c r="CD337" i="4"/>
  <c r="CD227" i="4"/>
  <c r="CD338" i="4"/>
  <c r="CD228" i="4"/>
  <c r="CD335" i="4"/>
  <c r="CD225" i="4"/>
  <c r="CD384" i="4"/>
  <c r="CD274" i="4"/>
  <c r="CD376" i="4"/>
  <c r="CD266" i="4"/>
  <c r="CD336" i="4"/>
  <c r="CD226" i="4"/>
  <c r="CD342" i="4"/>
  <c r="CD232" i="4"/>
  <c r="CD383" i="4"/>
  <c r="CD273" i="4"/>
  <c r="CD343" i="4"/>
  <c r="CD233" i="4"/>
  <c r="CD382" i="4"/>
  <c r="CD272" i="4"/>
  <c r="CD374" i="4"/>
  <c r="CD264" i="4"/>
  <c r="CD379" i="4"/>
  <c r="CD269" i="4"/>
  <c r="CD370" i="4"/>
  <c r="CD260" i="4"/>
  <c r="CD362" i="4"/>
  <c r="CD252" i="4"/>
  <c r="CD354" i="4"/>
  <c r="CD244" i="4"/>
  <c r="CD367" i="4"/>
  <c r="CD257" i="4"/>
  <c r="CD359" i="4"/>
  <c r="CD249" i="4"/>
  <c r="CD353" i="4"/>
  <c r="CD243" i="4"/>
  <c r="CD345" i="4"/>
  <c r="CD235" i="4"/>
  <c r="CD344" i="4"/>
  <c r="CD234" i="4"/>
  <c r="CD432" i="4"/>
  <c r="CD322" i="4"/>
  <c r="CD435" i="4"/>
  <c r="CD325" i="4"/>
  <c r="CD427" i="4"/>
  <c r="CD317" i="4"/>
  <c r="CD429" i="4"/>
  <c r="CD319" i="4"/>
  <c r="CD413" i="4"/>
  <c r="CD303" i="4"/>
  <c r="CD430" i="4"/>
  <c r="CD320" i="4"/>
  <c r="CD414" i="4"/>
  <c r="CD304" i="4"/>
  <c r="CD404" i="4"/>
  <c r="CD294" i="4"/>
  <c r="CD405" i="4"/>
  <c r="CD295" i="4"/>
  <c r="CD433" i="4"/>
  <c r="CD323" i="4"/>
  <c r="CD419" i="4"/>
  <c r="CD309" i="4"/>
  <c r="CD428" i="4"/>
  <c r="CD318" i="4"/>
  <c r="CD412" i="4"/>
  <c r="CD302" i="4"/>
  <c r="CD423" i="4"/>
  <c r="CD313" i="4"/>
  <c r="CD410" i="4"/>
  <c r="CD300" i="4"/>
  <c r="CD411" i="4"/>
  <c r="CD301" i="4"/>
  <c r="BO2" i="18"/>
  <c r="BO10" i="18" s="1"/>
  <c r="CC437" i="4"/>
  <c r="BO6" i="18" s="1"/>
  <c r="CD417" i="4"/>
  <c r="CD307" i="4"/>
  <c r="CD425" i="4"/>
  <c r="CD315" i="4"/>
  <c r="CD416" i="4"/>
  <c r="CD306" i="4"/>
  <c r="CD418" i="4"/>
  <c r="CD308" i="4"/>
  <c r="CD421" i="4"/>
  <c r="CD311" i="4"/>
  <c r="CD426" i="4"/>
  <c r="CD316" i="4"/>
  <c r="CD422" i="4"/>
  <c r="CD312" i="4"/>
  <c r="CD408" i="4"/>
  <c r="CD298" i="4"/>
  <c r="CD409" i="4"/>
  <c r="CD299" i="4"/>
  <c r="CD424" i="4"/>
  <c r="CD314" i="4"/>
  <c r="CD434" i="4"/>
  <c r="CD324" i="4"/>
  <c r="CD436" i="4"/>
  <c r="CD326" i="4"/>
  <c r="CD420" i="4"/>
  <c r="CD310" i="4"/>
  <c r="CD321" i="4"/>
  <c r="CD431" i="4"/>
  <c r="CD415" i="4"/>
  <c r="CD305" i="4"/>
  <c r="CD406" i="4"/>
  <c r="CD296" i="4"/>
  <c r="CD407" i="4"/>
  <c r="CD297" i="4"/>
  <c r="BO22" i="18"/>
  <c r="CE16" i="4"/>
  <c r="CE18" i="4"/>
  <c r="CE20" i="4"/>
  <c r="CE15" i="4"/>
  <c r="CE17" i="4"/>
  <c r="CE19" i="4"/>
  <c r="CE21" i="4"/>
  <c r="CE28" i="4"/>
  <c r="CE25" i="4"/>
  <c r="CE29" i="4"/>
  <c r="CE31" i="4"/>
  <c r="CE33" i="4"/>
  <c r="CE35" i="4"/>
  <c r="CE37" i="4"/>
  <c r="CE39" i="4"/>
  <c r="CE41" i="4"/>
  <c r="CE23" i="4"/>
  <c r="CE26" i="4"/>
  <c r="CE24" i="4"/>
  <c r="CE27" i="4"/>
  <c r="CE30" i="4"/>
  <c r="CE32" i="4"/>
  <c r="CE34" i="4"/>
  <c r="CE36" i="4"/>
  <c r="CE38" i="4"/>
  <c r="CE40" i="4"/>
  <c r="CE22" i="4"/>
  <c r="CE42" i="4"/>
  <c r="CE46" i="4"/>
  <c r="CE48" i="4"/>
  <c r="CE50" i="4"/>
  <c r="CE52" i="4"/>
  <c r="CE56" i="4"/>
  <c r="CE58" i="4"/>
  <c r="CE43" i="4"/>
  <c r="CE44" i="4"/>
  <c r="CE45" i="4"/>
  <c r="CE47" i="4"/>
  <c r="CE49" i="4"/>
  <c r="CE51" i="4"/>
  <c r="CE53" i="4"/>
  <c r="CE55" i="4"/>
  <c r="CE57" i="4"/>
  <c r="CE59" i="4"/>
  <c r="CE14" i="4"/>
  <c r="CE9" i="4"/>
  <c r="CE6" i="4"/>
  <c r="CE10" i="4"/>
  <c r="CE54" i="4"/>
  <c r="CE13" i="4"/>
  <c r="CE7" i="4"/>
  <c r="CE5" i="4"/>
  <c r="CE4" i="4"/>
  <c r="CE8" i="4"/>
  <c r="CE12" i="4"/>
  <c r="CE3" i="4"/>
  <c r="CE11" i="4"/>
  <c r="CD108" i="4"/>
  <c r="CF2" i="4"/>
  <c r="CE61" i="4"/>
  <c r="CE63" i="4"/>
  <c r="CE65" i="4"/>
  <c r="CE66" i="4"/>
  <c r="CE67" i="4"/>
  <c r="CE68" i="4"/>
  <c r="CE69" i="4"/>
  <c r="CE70" i="4"/>
  <c r="CE71" i="4"/>
  <c r="CE72" i="4"/>
  <c r="CE73" i="4"/>
  <c r="CE74" i="4"/>
  <c r="CE75" i="4"/>
  <c r="CE515" i="4" s="1"/>
  <c r="CE76" i="4"/>
  <c r="CE516" i="4" s="1"/>
  <c r="CE77" i="4"/>
  <c r="CE517" i="4" s="1"/>
  <c r="CE78" i="4"/>
  <c r="CE518" i="4" s="1"/>
  <c r="CE79" i="4"/>
  <c r="CE519" i="4" s="1"/>
  <c r="CE80" i="4"/>
  <c r="CE520" i="4" s="1"/>
  <c r="CE81" i="4"/>
  <c r="CE521" i="4" s="1"/>
  <c r="CE82" i="4"/>
  <c r="CE522" i="4" s="1"/>
  <c r="CE60" i="4"/>
  <c r="CE62" i="4"/>
  <c r="CE64" i="4"/>
  <c r="CE83" i="4"/>
  <c r="CE523" i="4" s="1"/>
  <c r="CE84" i="4"/>
  <c r="CE524" i="4" s="1"/>
  <c r="CE85" i="4"/>
  <c r="CE525" i="4" s="1"/>
  <c r="CE86" i="4"/>
  <c r="CE526" i="4" s="1"/>
  <c r="CE87" i="4"/>
  <c r="CE527" i="4" s="1"/>
  <c r="CE88" i="4"/>
  <c r="CE528" i="4" s="1"/>
  <c r="CE89" i="4"/>
  <c r="CE529" i="4" s="1"/>
  <c r="CE90" i="4"/>
  <c r="CE530" i="4" s="1"/>
  <c r="CE91" i="4"/>
  <c r="CE531" i="4" s="1"/>
  <c r="CE92" i="4"/>
  <c r="CE532" i="4" s="1"/>
  <c r="CE93" i="4"/>
  <c r="CE533" i="4" s="1"/>
  <c r="CE94" i="4"/>
  <c r="CE534" i="4" s="1"/>
  <c r="CE95" i="4"/>
  <c r="CE535" i="4" s="1"/>
  <c r="CE96" i="4"/>
  <c r="CE536" i="4" s="1"/>
  <c r="CE97" i="4"/>
  <c r="CE537" i="4" s="1"/>
  <c r="CE98" i="4"/>
  <c r="CE538" i="4" s="1"/>
  <c r="CE99" i="4"/>
  <c r="CE539" i="4" s="1"/>
  <c r="CE100" i="4"/>
  <c r="CE540" i="4" s="1"/>
  <c r="CE101" i="4"/>
  <c r="CE541" i="4" s="1"/>
  <c r="CE102" i="4"/>
  <c r="CE542" i="4" s="1"/>
  <c r="CE103" i="4"/>
  <c r="CE543" i="4" s="1"/>
  <c r="CE104" i="4"/>
  <c r="CE544" i="4" s="1"/>
  <c r="CE105" i="4"/>
  <c r="CE545" i="4" s="1"/>
  <c r="CE106" i="4"/>
  <c r="CE546" i="4" s="1"/>
  <c r="CE107" i="4"/>
  <c r="CE547" i="4" s="1"/>
  <c r="CE548" i="4" l="1"/>
  <c r="BQ4" i="18" s="1"/>
  <c r="CE402" i="4"/>
  <c r="CE292" i="4"/>
  <c r="CE398" i="4"/>
  <c r="CE288" i="4"/>
  <c r="CE401" i="4"/>
  <c r="CE291" i="4"/>
  <c r="CE392" i="4"/>
  <c r="CE282" i="4"/>
  <c r="CE389" i="4"/>
  <c r="CE279" i="4"/>
  <c r="CE396" i="4"/>
  <c r="CE286" i="4"/>
  <c r="CE390" i="4"/>
  <c r="CE280" i="4"/>
  <c r="CE400" i="4"/>
  <c r="CE290" i="4"/>
  <c r="CE403" i="4"/>
  <c r="CE293" i="4"/>
  <c r="CE399" i="4"/>
  <c r="CE289" i="4"/>
  <c r="CE395" i="4"/>
  <c r="CE285" i="4"/>
  <c r="CF111" i="4"/>
  <c r="CF221" i="4"/>
  <c r="CF331" i="4"/>
  <c r="CE393" i="4"/>
  <c r="CE283" i="4"/>
  <c r="CE394" i="4"/>
  <c r="CE284" i="4"/>
  <c r="CE391" i="4"/>
  <c r="CE281" i="4"/>
  <c r="CE397" i="4"/>
  <c r="CE287" i="4"/>
  <c r="CE340" i="4"/>
  <c r="CE230" i="4"/>
  <c r="CE333" i="4"/>
  <c r="CE223" i="4"/>
  <c r="CE383" i="4"/>
  <c r="CE273" i="4"/>
  <c r="CE343" i="4"/>
  <c r="CE233" i="4"/>
  <c r="CE382" i="4"/>
  <c r="CE272" i="4"/>
  <c r="CE374" i="4"/>
  <c r="CE264" i="4"/>
  <c r="CE385" i="4"/>
  <c r="CE275" i="4"/>
  <c r="CE375" i="4"/>
  <c r="CE265" i="4"/>
  <c r="CE367" i="4"/>
  <c r="CE257" i="4"/>
  <c r="CE359" i="4"/>
  <c r="CE249" i="4"/>
  <c r="CE352" i="4"/>
  <c r="CE242" i="4"/>
  <c r="CE364" i="4"/>
  <c r="CE254" i="4"/>
  <c r="CE354" i="4"/>
  <c r="CE244" i="4"/>
  <c r="CE346" i="4"/>
  <c r="CE236" i="4"/>
  <c r="CE345" i="4"/>
  <c r="CE235" i="4"/>
  <c r="CE222" i="4"/>
  <c r="CE332" i="4"/>
  <c r="CE334" i="4"/>
  <c r="CE224" i="4"/>
  <c r="CE339" i="4"/>
  <c r="CE229" i="4"/>
  <c r="CE388" i="4"/>
  <c r="CE278" i="4"/>
  <c r="CE380" i="4"/>
  <c r="CE270" i="4"/>
  <c r="CE373" i="4"/>
  <c r="CE263" i="4"/>
  <c r="CE381" i="4"/>
  <c r="CE271" i="4"/>
  <c r="CE371" i="4"/>
  <c r="CE261" i="4"/>
  <c r="CE365" i="4"/>
  <c r="CE255" i="4"/>
  <c r="CE356" i="4"/>
  <c r="CE246" i="4"/>
  <c r="CE370" i="4"/>
  <c r="CE260" i="4"/>
  <c r="CE362" i="4"/>
  <c r="CE252" i="4"/>
  <c r="CE357" i="4"/>
  <c r="CE247" i="4"/>
  <c r="CE344" i="4"/>
  <c r="CE234" i="4"/>
  <c r="CE336" i="4"/>
  <c r="CE226" i="4"/>
  <c r="CE335" i="4"/>
  <c r="CE225" i="4"/>
  <c r="CE386" i="4"/>
  <c r="CE276" i="4"/>
  <c r="CE378" i="4"/>
  <c r="CE268" i="4"/>
  <c r="CE372" i="4"/>
  <c r="CE262" i="4"/>
  <c r="CE379" i="4"/>
  <c r="CE269" i="4"/>
  <c r="CE351" i="4"/>
  <c r="CE241" i="4"/>
  <c r="CE363" i="4"/>
  <c r="CE253" i="4"/>
  <c r="CE353" i="4"/>
  <c r="CE243" i="4"/>
  <c r="CE368" i="4"/>
  <c r="CE258" i="4"/>
  <c r="CE360" i="4"/>
  <c r="CE250" i="4"/>
  <c r="CE350" i="4"/>
  <c r="CE240" i="4"/>
  <c r="CE349" i="4"/>
  <c r="CE239" i="4"/>
  <c r="CE341" i="4"/>
  <c r="CE231" i="4"/>
  <c r="CE337" i="4"/>
  <c r="CE227" i="4"/>
  <c r="CE342" i="4"/>
  <c r="CE232" i="4"/>
  <c r="CE338" i="4"/>
  <c r="CE228" i="4"/>
  <c r="CE384" i="4"/>
  <c r="CE274" i="4"/>
  <c r="CE376" i="4"/>
  <c r="CE266" i="4"/>
  <c r="CE387" i="4"/>
  <c r="CE277" i="4"/>
  <c r="CE377" i="4"/>
  <c r="CE267" i="4"/>
  <c r="CE369" i="4"/>
  <c r="CE259" i="4"/>
  <c r="CE361" i="4"/>
  <c r="CE251" i="4"/>
  <c r="CE355" i="4"/>
  <c r="CE245" i="4"/>
  <c r="CE366" i="4"/>
  <c r="CE256" i="4"/>
  <c r="CE358" i="4"/>
  <c r="CE248" i="4"/>
  <c r="CE348" i="4"/>
  <c r="CE238" i="4"/>
  <c r="CE347" i="4"/>
  <c r="CE237" i="4"/>
  <c r="CE430" i="4"/>
  <c r="CE320" i="4"/>
  <c r="CE326" i="4"/>
  <c r="CE436" i="4"/>
  <c r="CE318" i="4"/>
  <c r="CE428" i="4"/>
  <c r="CE424" i="4"/>
  <c r="CE314" i="4"/>
  <c r="CE420" i="4"/>
  <c r="CE310" i="4"/>
  <c r="CE412" i="4"/>
  <c r="CE302" i="4"/>
  <c r="CE411" i="4"/>
  <c r="CE301" i="4"/>
  <c r="CE407" i="4"/>
  <c r="CE297" i="4"/>
  <c r="CE435" i="4"/>
  <c r="CE325" i="4"/>
  <c r="CE431" i="4"/>
  <c r="CE321" i="4"/>
  <c r="CE427" i="4"/>
  <c r="CE317" i="4"/>
  <c r="CE423" i="4"/>
  <c r="CE313" i="4"/>
  <c r="CE419" i="4"/>
  <c r="CE309" i="4"/>
  <c r="CE415" i="4"/>
  <c r="CE305" i="4"/>
  <c r="CE410" i="4"/>
  <c r="CE300" i="4"/>
  <c r="CE406" i="4"/>
  <c r="CE296" i="4"/>
  <c r="CE434" i="4"/>
  <c r="CE324" i="4"/>
  <c r="CE422" i="4"/>
  <c r="CE312" i="4"/>
  <c r="CE418" i="4"/>
  <c r="CE308" i="4"/>
  <c r="CE409" i="4"/>
  <c r="CE299" i="4"/>
  <c r="CE405" i="4"/>
  <c r="CE295" i="4"/>
  <c r="CE426" i="4"/>
  <c r="CE316" i="4"/>
  <c r="CE414" i="4"/>
  <c r="CE304" i="4"/>
  <c r="BP2" i="18"/>
  <c r="BP10" i="18" s="1"/>
  <c r="CD437" i="4"/>
  <c r="BP6" i="18" s="1"/>
  <c r="CE433" i="4"/>
  <c r="CE323" i="4"/>
  <c r="CE429" i="4"/>
  <c r="CE319" i="4"/>
  <c r="CE425" i="4"/>
  <c r="CE315" i="4"/>
  <c r="CE421" i="4"/>
  <c r="CE311" i="4"/>
  <c r="CE417" i="4"/>
  <c r="CE307" i="4"/>
  <c r="CE413" i="4"/>
  <c r="CE303" i="4"/>
  <c r="CE408" i="4"/>
  <c r="CE298" i="4"/>
  <c r="CE404" i="4"/>
  <c r="CE294" i="4"/>
  <c r="CE432" i="4"/>
  <c r="CE322" i="4"/>
  <c r="CE416" i="4"/>
  <c r="CE306" i="4"/>
  <c r="CF16" i="4"/>
  <c r="CF18" i="4"/>
  <c r="CF20" i="4"/>
  <c r="CF22" i="4"/>
  <c r="CF15" i="4"/>
  <c r="CF17" i="4"/>
  <c r="CF19" i="4"/>
  <c r="CF21" i="4"/>
  <c r="CF23" i="4"/>
  <c r="CF25" i="4"/>
  <c r="CF28" i="4"/>
  <c r="CF29" i="4"/>
  <c r="CF31" i="4"/>
  <c r="CF33" i="4"/>
  <c r="CF35" i="4"/>
  <c r="CF37" i="4"/>
  <c r="CF39" i="4"/>
  <c r="CF41" i="4"/>
  <c r="CF43" i="4"/>
  <c r="CF26" i="4"/>
  <c r="CF24" i="4"/>
  <c r="CF27" i="4"/>
  <c r="CF30" i="4"/>
  <c r="CF32" i="4"/>
  <c r="CF34" i="4"/>
  <c r="CF36" i="4"/>
  <c r="CF38" i="4"/>
  <c r="CF40" i="4"/>
  <c r="CF42" i="4"/>
  <c r="CF44" i="4"/>
  <c r="CF45" i="4"/>
  <c r="CF47" i="4"/>
  <c r="CF49" i="4"/>
  <c r="CF51" i="4"/>
  <c r="CF53" i="4"/>
  <c r="CF55" i="4"/>
  <c r="CF57" i="4"/>
  <c r="CF59" i="4"/>
  <c r="CF46" i="4"/>
  <c r="CF48" i="4"/>
  <c r="CF50" i="4"/>
  <c r="CF52" i="4"/>
  <c r="CF56" i="4"/>
  <c r="CF58" i="4"/>
  <c r="CF14" i="4"/>
  <c r="CF9" i="4"/>
  <c r="CF6" i="4"/>
  <c r="CF10" i="4"/>
  <c r="CF54" i="4"/>
  <c r="CF13" i="4"/>
  <c r="CF4" i="4"/>
  <c r="CF3" i="4"/>
  <c r="CF7" i="4"/>
  <c r="CF5" i="4"/>
  <c r="CF8" i="4"/>
  <c r="CF12" i="4"/>
  <c r="CF11" i="4"/>
  <c r="CE108" i="4"/>
  <c r="CG2" i="4"/>
  <c r="CF60" i="4"/>
  <c r="CF61" i="4"/>
  <c r="CF62" i="4"/>
  <c r="CF63" i="4"/>
  <c r="CF64" i="4"/>
  <c r="CF65" i="4"/>
  <c r="CF67" i="4"/>
  <c r="CF69" i="4"/>
  <c r="CF71" i="4"/>
  <c r="CF73" i="4"/>
  <c r="CF72" i="4"/>
  <c r="CF78" i="4"/>
  <c r="CF518" i="4" s="1"/>
  <c r="CF82" i="4"/>
  <c r="CF522" i="4" s="1"/>
  <c r="CF84" i="4"/>
  <c r="CF524" i="4" s="1"/>
  <c r="CF86" i="4"/>
  <c r="CF526" i="4" s="1"/>
  <c r="CF88" i="4"/>
  <c r="CF528" i="4" s="1"/>
  <c r="CF90" i="4"/>
  <c r="CF530" i="4" s="1"/>
  <c r="CF92" i="4"/>
  <c r="CF532" i="4" s="1"/>
  <c r="CF94" i="4"/>
  <c r="CF534" i="4" s="1"/>
  <c r="CF96" i="4"/>
  <c r="CF536" i="4" s="1"/>
  <c r="CF98" i="4"/>
  <c r="CF538" i="4" s="1"/>
  <c r="CF100" i="4"/>
  <c r="CF540" i="4" s="1"/>
  <c r="CF102" i="4"/>
  <c r="CF542" i="4" s="1"/>
  <c r="CF104" i="4"/>
  <c r="CF544" i="4" s="1"/>
  <c r="CF75" i="4"/>
  <c r="CF515" i="4" s="1"/>
  <c r="CF76" i="4"/>
  <c r="CF516" i="4" s="1"/>
  <c r="CF77" i="4"/>
  <c r="CF517" i="4" s="1"/>
  <c r="CF87" i="4"/>
  <c r="CF527" i="4" s="1"/>
  <c r="CF95" i="4"/>
  <c r="CF535" i="4" s="1"/>
  <c r="CF103" i="4"/>
  <c r="CF543" i="4" s="1"/>
  <c r="CF106" i="4"/>
  <c r="CF546" i="4" s="1"/>
  <c r="CF68" i="4"/>
  <c r="CF83" i="4"/>
  <c r="CF523" i="4" s="1"/>
  <c r="CF91" i="4"/>
  <c r="CF531" i="4" s="1"/>
  <c r="CF107" i="4"/>
  <c r="CF547" i="4" s="1"/>
  <c r="CF79" i="4"/>
  <c r="CF519" i="4" s="1"/>
  <c r="CF81" i="4"/>
  <c r="CF521" i="4" s="1"/>
  <c r="CF74" i="4"/>
  <c r="CF85" i="4"/>
  <c r="CF525" i="4" s="1"/>
  <c r="CF93" i="4"/>
  <c r="CF533" i="4" s="1"/>
  <c r="CF101" i="4"/>
  <c r="CF541" i="4" s="1"/>
  <c r="CF66" i="4"/>
  <c r="CF70" i="4"/>
  <c r="CF99" i="4"/>
  <c r="CF539" i="4" s="1"/>
  <c r="CF80" i="4"/>
  <c r="CF520" i="4" s="1"/>
  <c r="CF89" i="4"/>
  <c r="CF529" i="4" s="1"/>
  <c r="CF105" i="4"/>
  <c r="CF545" i="4" s="1"/>
  <c r="CF97" i="4"/>
  <c r="CF537" i="4" s="1"/>
  <c r="CF548" i="4" l="1"/>
  <c r="BR4" i="18" s="1"/>
  <c r="CF400" i="4"/>
  <c r="CF290" i="4"/>
  <c r="CF393" i="4"/>
  <c r="CF283" i="4"/>
  <c r="CF389" i="4"/>
  <c r="CF279" i="4"/>
  <c r="BP22" i="18"/>
  <c r="CF399" i="4"/>
  <c r="CF289" i="4"/>
  <c r="CF401" i="4"/>
  <c r="CF291" i="4"/>
  <c r="CF396" i="4"/>
  <c r="CF286" i="4"/>
  <c r="CF391" i="4"/>
  <c r="CF281" i="4"/>
  <c r="CF403" i="4"/>
  <c r="CF293" i="4"/>
  <c r="CF402" i="4"/>
  <c r="CF292" i="4"/>
  <c r="CF394" i="4"/>
  <c r="CF284" i="4"/>
  <c r="CF397" i="4"/>
  <c r="CF287" i="4"/>
  <c r="CF398" i="4"/>
  <c r="CF288" i="4"/>
  <c r="CF392" i="4"/>
  <c r="CF282" i="4"/>
  <c r="CG111" i="4"/>
  <c r="CG221" i="4"/>
  <c r="CG331" i="4"/>
  <c r="CF395" i="4"/>
  <c r="CF285" i="4"/>
  <c r="CF390" i="4"/>
  <c r="CF280" i="4"/>
  <c r="CF334" i="4"/>
  <c r="CF224" i="4"/>
  <c r="CF340" i="4"/>
  <c r="CF230" i="4"/>
  <c r="CF336" i="4"/>
  <c r="CF226" i="4"/>
  <c r="CF383" i="4"/>
  <c r="CF273" i="4"/>
  <c r="CF343" i="4"/>
  <c r="CF233" i="4"/>
  <c r="CF379" i="4"/>
  <c r="CF269" i="4"/>
  <c r="CF386" i="4"/>
  <c r="CF276" i="4"/>
  <c r="CF378" i="4"/>
  <c r="CF268" i="4"/>
  <c r="CF371" i="4"/>
  <c r="CF261" i="4"/>
  <c r="CF363" i="4"/>
  <c r="CF253" i="4"/>
  <c r="CF353" i="4"/>
  <c r="CF243" i="4"/>
  <c r="CF368" i="4"/>
  <c r="CF258" i="4"/>
  <c r="CF360" i="4"/>
  <c r="CF250" i="4"/>
  <c r="CF352" i="4"/>
  <c r="CF242" i="4"/>
  <c r="CF344" i="4"/>
  <c r="CF234" i="4"/>
  <c r="CF345" i="4"/>
  <c r="CF235" i="4"/>
  <c r="CF341" i="4"/>
  <c r="CF231" i="4"/>
  <c r="CF222" i="4"/>
  <c r="CF332" i="4"/>
  <c r="CF339" i="4"/>
  <c r="CF229" i="4"/>
  <c r="CF387" i="4"/>
  <c r="CF277" i="4"/>
  <c r="CF377" i="4"/>
  <c r="CF267" i="4"/>
  <c r="CF384" i="4"/>
  <c r="CF274" i="4"/>
  <c r="CF376" i="4"/>
  <c r="CF266" i="4"/>
  <c r="CF369" i="4"/>
  <c r="CF259" i="4"/>
  <c r="CF361" i="4"/>
  <c r="CF251" i="4"/>
  <c r="CF355" i="4"/>
  <c r="CF245" i="4"/>
  <c r="CF366" i="4"/>
  <c r="CF256" i="4"/>
  <c r="CF358" i="4"/>
  <c r="CF248" i="4"/>
  <c r="CF350" i="4"/>
  <c r="CF240" i="4"/>
  <c r="CF351" i="4"/>
  <c r="CF241" i="4"/>
  <c r="CF337" i="4"/>
  <c r="CF227" i="4"/>
  <c r="CF333" i="4"/>
  <c r="CF223" i="4"/>
  <c r="CF335" i="4"/>
  <c r="CF225" i="4"/>
  <c r="CF385" i="4"/>
  <c r="CF275" i="4"/>
  <c r="CF375" i="4"/>
  <c r="CF265" i="4"/>
  <c r="CF382" i="4"/>
  <c r="CF272" i="4"/>
  <c r="CF374" i="4"/>
  <c r="CF264" i="4"/>
  <c r="CF367" i="4"/>
  <c r="CF257" i="4"/>
  <c r="CF359" i="4"/>
  <c r="CF249" i="4"/>
  <c r="CF372" i="4"/>
  <c r="CF262" i="4"/>
  <c r="CF364" i="4"/>
  <c r="CF254" i="4"/>
  <c r="CF357" i="4"/>
  <c r="CF247" i="4"/>
  <c r="CF348" i="4"/>
  <c r="CF238" i="4"/>
  <c r="CF349" i="4"/>
  <c r="CF239" i="4"/>
  <c r="CF342" i="4"/>
  <c r="CF232" i="4"/>
  <c r="CF338" i="4"/>
  <c r="CF228" i="4"/>
  <c r="CF381" i="4"/>
  <c r="CF271" i="4"/>
  <c r="CF388" i="4"/>
  <c r="CF278" i="4"/>
  <c r="CF380" i="4"/>
  <c r="CF270" i="4"/>
  <c r="CF373" i="4"/>
  <c r="CF263" i="4"/>
  <c r="CF365" i="4"/>
  <c r="CF255" i="4"/>
  <c r="CF356" i="4"/>
  <c r="CF246" i="4"/>
  <c r="CF370" i="4"/>
  <c r="CF260" i="4"/>
  <c r="CF362" i="4"/>
  <c r="CF252" i="4"/>
  <c r="CF354" i="4"/>
  <c r="CF244" i="4"/>
  <c r="CF346" i="4"/>
  <c r="CF236" i="4"/>
  <c r="CF347" i="4"/>
  <c r="CF237" i="4"/>
  <c r="CF434" i="4"/>
  <c r="CF324" i="4"/>
  <c r="CF436" i="4"/>
  <c r="CF326" i="4"/>
  <c r="CF406" i="4"/>
  <c r="CF296" i="4"/>
  <c r="CF308" i="4"/>
  <c r="CF418" i="4"/>
  <c r="CF420" i="4"/>
  <c r="CF310" i="4"/>
  <c r="CF432" i="4"/>
  <c r="CF322" i="4"/>
  <c r="CF405" i="4"/>
  <c r="CF295" i="4"/>
  <c r="CF429" i="4"/>
  <c r="CF319" i="4"/>
  <c r="CF421" i="4"/>
  <c r="CF311" i="4"/>
  <c r="CF413" i="4"/>
  <c r="CF303" i="4"/>
  <c r="BQ2" i="18"/>
  <c r="BQ10" i="18" s="1"/>
  <c r="CE437" i="4"/>
  <c r="BQ6" i="18" s="1"/>
  <c r="CF409" i="4"/>
  <c r="CF299" i="4"/>
  <c r="CF430" i="4"/>
  <c r="CF320" i="4"/>
  <c r="CF410" i="4"/>
  <c r="CF300" i="4"/>
  <c r="CF412" i="4"/>
  <c r="CF302" i="4"/>
  <c r="CF424" i="4"/>
  <c r="CF314" i="4"/>
  <c r="CF404" i="4"/>
  <c r="CF294" i="4"/>
  <c r="CF427" i="4"/>
  <c r="CF317" i="4"/>
  <c r="CF419" i="4"/>
  <c r="CF309" i="4"/>
  <c r="CF411" i="4"/>
  <c r="CF301" i="4"/>
  <c r="CF426" i="4"/>
  <c r="CF316" i="4"/>
  <c r="CF428" i="4"/>
  <c r="CF318" i="4"/>
  <c r="CF422" i="4"/>
  <c r="CF312" i="4"/>
  <c r="CF408" i="4"/>
  <c r="CF298" i="4"/>
  <c r="CF416" i="4"/>
  <c r="CF306" i="4"/>
  <c r="CF433" i="4"/>
  <c r="CF323" i="4"/>
  <c r="CF425" i="4"/>
  <c r="CF315" i="4"/>
  <c r="CF417" i="4"/>
  <c r="CF307" i="4"/>
  <c r="CF407" i="4"/>
  <c r="CF297" i="4"/>
  <c r="CF304" i="4"/>
  <c r="CF414" i="4"/>
  <c r="CF435" i="4"/>
  <c r="CF325" i="4"/>
  <c r="CF431" i="4"/>
  <c r="CF321" i="4"/>
  <c r="CF423" i="4"/>
  <c r="CF313" i="4"/>
  <c r="CF415" i="4"/>
  <c r="CF305" i="4"/>
  <c r="BQ22" i="18"/>
  <c r="CG15" i="4"/>
  <c r="CG17" i="4"/>
  <c r="CG19" i="4"/>
  <c r="CG16" i="4"/>
  <c r="CG18" i="4"/>
  <c r="CG20" i="4"/>
  <c r="CG27" i="4"/>
  <c r="CG22" i="4"/>
  <c r="CG24" i="4"/>
  <c r="CG30" i="4"/>
  <c r="CG32" i="4"/>
  <c r="CG34" i="4"/>
  <c r="CG36" i="4"/>
  <c r="CG38" i="4"/>
  <c r="CG40" i="4"/>
  <c r="CG25" i="4"/>
  <c r="CG28" i="4"/>
  <c r="CG21" i="4"/>
  <c r="CG23" i="4"/>
  <c r="CG29" i="4"/>
  <c r="CG31" i="4"/>
  <c r="CG33" i="4"/>
  <c r="CG35" i="4"/>
  <c r="CG37" i="4"/>
  <c r="CG39" i="4"/>
  <c r="CG41" i="4"/>
  <c r="CG26" i="4"/>
  <c r="CG44" i="4"/>
  <c r="CG45" i="4"/>
  <c r="CG47" i="4"/>
  <c r="CG49" i="4"/>
  <c r="CG51" i="4"/>
  <c r="CG53" i="4"/>
  <c r="CG55" i="4"/>
  <c r="CG57" i="4"/>
  <c r="CG59" i="4"/>
  <c r="CG42" i="4"/>
  <c r="CG43" i="4"/>
  <c r="CG46" i="4"/>
  <c r="CG48" i="4"/>
  <c r="CG50" i="4"/>
  <c r="CG52" i="4"/>
  <c r="CG56" i="4"/>
  <c r="CG58" i="4"/>
  <c r="CG14" i="4"/>
  <c r="CG6" i="4"/>
  <c r="CG10" i="4"/>
  <c r="CG7" i="4"/>
  <c r="CG4" i="4"/>
  <c r="CG3" i="4"/>
  <c r="CG9" i="4"/>
  <c r="CG11" i="4"/>
  <c r="CG8" i="4"/>
  <c r="CG12" i="4"/>
  <c r="CG54" i="4"/>
  <c r="CG13" i="4"/>
  <c r="CG5" i="4"/>
  <c r="CF108" i="4"/>
  <c r="CH2" i="4"/>
  <c r="CG65" i="4"/>
  <c r="CG66" i="4"/>
  <c r="CG67" i="4"/>
  <c r="CG68" i="4"/>
  <c r="CG69" i="4"/>
  <c r="CG70" i="4"/>
  <c r="CG71" i="4"/>
  <c r="CG72" i="4"/>
  <c r="CG73" i="4"/>
  <c r="CG74" i="4"/>
  <c r="CG75" i="4"/>
  <c r="CG515" i="4" s="1"/>
  <c r="CG76" i="4"/>
  <c r="CG516" i="4" s="1"/>
  <c r="CG77" i="4"/>
  <c r="CG517" i="4" s="1"/>
  <c r="CG78" i="4"/>
  <c r="CG518" i="4" s="1"/>
  <c r="CG79" i="4"/>
  <c r="CG519" i="4" s="1"/>
  <c r="CG80" i="4"/>
  <c r="CG520" i="4" s="1"/>
  <c r="CG81" i="4"/>
  <c r="CG521" i="4" s="1"/>
  <c r="CG62" i="4"/>
  <c r="CG60" i="4"/>
  <c r="CG64" i="4"/>
  <c r="CG82" i="4"/>
  <c r="CG522" i="4" s="1"/>
  <c r="CG83" i="4"/>
  <c r="CG523" i="4" s="1"/>
  <c r="CG84" i="4"/>
  <c r="CG524" i="4" s="1"/>
  <c r="CG85" i="4"/>
  <c r="CG525" i="4" s="1"/>
  <c r="CG86" i="4"/>
  <c r="CG526" i="4" s="1"/>
  <c r="CG87" i="4"/>
  <c r="CG527" i="4" s="1"/>
  <c r="CG88" i="4"/>
  <c r="CG528" i="4" s="1"/>
  <c r="CG89" i="4"/>
  <c r="CG529" i="4" s="1"/>
  <c r="CG90" i="4"/>
  <c r="CG530" i="4" s="1"/>
  <c r="CG91" i="4"/>
  <c r="CG531" i="4" s="1"/>
  <c r="CG92" i="4"/>
  <c r="CG532" i="4" s="1"/>
  <c r="CG93" i="4"/>
  <c r="CG533" i="4" s="1"/>
  <c r="CG94" i="4"/>
  <c r="CG534" i="4" s="1"/>
  <c r="CG95" i="4"/>
  <c r="CG535" i="4" s="1"/>
  <c r="CG96" i="4"/>
  <c r="CG536" i="4" s="1"/>
  <c r="CG97" i="4"/>
  <c r="CG537" i="4" s="1"/>
  <c r="CG98" i="4"/>
  <c r="CG538" i="4" s="1"/>
  <c r="CG99" i="4"/>
  <c r="CG539" i="4" s="1"/>
  <c r="CG100" i="4"/>
  <c r="CG540" i="4" s="1"/>
  <c r="CG101" i="4"/>
  <c r="CG541" i="4" s="1"/>
  <c r="CG102" i="4"/>
  <c r="CG542" i="4" s="1"/>
  <c r="CG103" i="4"/>
  <c r="CG543" i="4" s="1"/>
  <c r="CG104" i="4"/>
  <c r="CG544" i="4" s="1"/>
  <c r="CG105" i="4"/>
  <c r="CG545" i="4" s="1"/>
  <c r="CG106" i="4"/>
  <c r="CG546" i="4" s="1"/>
  <c r="CG107" i="4"/>
  <c r="CG547" i="4" s="1"/>
  <c r="CG61" i="4"/>
  <c r="CG63" i="4"/>
  <c r="CG548" i="4" l="1"/>
  <c r="BS4" i="18" s="1"/>
  <c r="CG395" i="4"/>
  <c r="CG285" i="4"/>
  <c r="CG392" i="4"/>
  <c r="CG282" i="4"/>
  <c r="CG393" i="4"/>
  <c r="CG283" i="4"/>
  <c r="CG401" i="4"/>
  <c r="CG291" i="4"/>
  <c r="CG397" i="4"/>
  <c r="CG287" i="4"/>
  <c r="CH111" i="4"/>
  <c r="CH331" i="4"/>
  <c r="CH221" i="4"/>
  <c r="CG389" i="4"/>
  <c r="CG279" i="4"/>
  <c r="CG400" i="4"/>
  <c r="CG290" i="4"/>
  <c r="CG396" i="4"/>
  <c r="CG286" i="4"/>
  <c r="CG390" i="4"/>
  <c r="CG280" i="4"/>
  <c r="CG391" i="4"/>
  <c r="CG281" i="4"/>
  <c r="CG403" i="4"/>
  <c r="CG293" i="4"/>
  <c r="CG399" i="4"/>
  <c r="CG289" i="4"/>
  <c r="CG402" i="4"/>
  <c r="CG292" i="4"/>
  <c r="CG398" i="4"/>
  <c r="CG288" i="4"/>
  <c r="CG394" i="4"/>
  <c r="CG284" i="4"/>
  <c r="CG334" i="4"/>
  <c r="CG224" i="4"/>
  <c r="CG337" i="4"/>
  <c r="CG227" i="4"/>
  <c r="CG333" i="4"/>
  <c r="CG223" i="4"/>
  <c r="CG343" i="4"/>
  <c r="CG233" i="4"/>
  <c r="CG379" i="4"/>
  <c r="CG269" i="4"/>
  <c r="CG261" i="4"/>
  <c r="CG371" i="4"/>
  <c r="CG382" i="4"/>
  <c r="CG272" i="4"/>
  <c r="CG374" i="4"/>
  <c r="CG264" i="4"/>
  <c r="CG368" i="4"/>
  <c r="CG258" i="4"/>
  <c r="CG360" i="4"/>
  <c r="CG250" i="4"/>
  <c r="CG357" i="4"/>
  <c r="CG247" i="4"/>
  <c r="CG365" i="4"/>
  <c r="CG255" i="4"/>
  <c r="CG353" i="4"/>
  <c r="CG243" i="4"/>
  <c r="CG347" i="4"/>
  <c r="CG237" i="4"/>
  <c r="CG344" i="4"/>
  <c r="CG234" i="4"/>
  <c r="CG342" i="4"/>
  <c r="CG232" i="4"/>
  <c r="CG340" i="4"/>
  <c r="CG230" i="4"/>
  <c r="CG336" i="4"/>
  <c r="CG226" i="4"/>
  <c r="CG387" i="4"/>
  <c r="CG277" i="4"/>
  <c r="CG377" i="4"/>
  <c r="CG267" i="4"/>
  <c r="CG388" i="4"/>
  <c r="CG278" i="4"/>
  <c r="CG380" i="4"/>
  <c r="CG270" i="4"/>
  <c r="CG373" i="4"/>
  <c r="CG263" i="4"/>
  <c r="CG366" i="4"/>
  <c r="CG256" i="4"/>
  <c r="CG358" i="4"/>
  <c r="CG248" i="4"/>
  <c r="CG354" i="4"/>
  <c r="CG244" i="4"/>
  <c r="CG363" i="4"/>
  <c r="CG253" i="4"/>
  <c r="CG351" i="4"/>
  <c r="CG241" i="4"/>
  <c r="CG345" i="4"/>
  <c r="CG235" i="4"/>
  <c r="CG383" i="4"/>
  <c r="CG273" i="4"/>
  <c r="CG338" i="4"/>
  <c r="CG228" i="4"/>
  <c r="CG339" i="4"/>
  <c r="CG229" i="4"/>
  <c r="CG385" i="4"/>
  <c r="CG275" i="4"/>
  <c r="CG375" i="4"/>
  <c r="CG265" i="4"/>
  <c r="CG386" i="4"/>
  <c r="CG276" i="4"/>
  <c r="CG378" i="4"/>
  <c r="CG268" i="4"/>
  <c r="CG355" i="4"/>
  <c r="CG245" i="4"/>
  <c r="CG364" i="4"/>
  <c r="CG254" i="4"/>
  <c r="CG352" i="4"/>
  <c r="CG242" i="4"/>
  <c r="CG369" i="4"/>
  <c r="CG259" i="4"/>
  <c r="CG361" i="4"/>
  <c r="CG251" i="4"/>
  <c r="CG356" i="4"/>
  <c r="CG246" i="4"/>
  <c r="CG348" i="4"/>
  <c r="CG238" i="4"/>
  <c r="CG341" i="4"/>
  <c r="CG231" i="4"/>
  <c r="CG332" i="4"/>
  <c r="CG222" i="4"/>
  <c r="CG335" i="4"/>
  <c r="CG225" i="4"/>
  <c r="CG381" i="4"/>
  <c r="CG271" i="4"/>
  <c r="CG372" i="4"/>
  <c r="CG262" i="4"/>
  <c r="CG384" i="4"/>
  <c r="CG274" i="4"/>
  <c r="CG376" i="4"/>
  <c r="CG266" i="4"/>
  <c r="CG370" i="4"/>
  <c r="CG260" i="4"/>
  <c r="CG362" i="4"/>
  <c r="CG252" i="4"/>
  <c r="CG350" i="4"/>
  <c r="CG240" i="4"/>
  <c r="CG367" i="4"/>
  <c r="CG257" i="4"/>
  <c r="CG359" i="4"/>
  <c r="CG249" i="4"/>
  <c r="CG349" i="4"/>
  <c r="CG239" i="4"/>
  <c r="CG346" i="4"/>
  <c r="CG236" i="4"/>
  <c r="CG436" i="4"/>
  <c r="CG326" i="4"/>
  <c r="CG433" i="4"/>
  <c r="CG323" i="4"/>
  <c r="CG429" i="4"/>
  <c r="CG319" i="4"/>
  <c r="CG425" i="4"/>
  <c r="CG315" i="4"/>
  <c r="CG421" i="4"/>
  <c r="CG311" i="4"/>
  <c r="CG417" i="4"/>
  <c r="CG307" i="4"/>
  <c r="CG413" i="4"/>
  <c r="CG303" i="4"/>
  <c r="CG408" i="4"/>
  <c r="CG298" i="4"/>
  <c r="CG404" i="4"/>
  <c r="CG294" i="4"/>
  <c r="CG432" i="4"/>
  <c r="CG322" i="4"/>
  <c r="CG424" i="4"/>
  <c r="CG314" i="4"/>
  <c r="CG416" i="4"/>
  <c r="CG306" i="4"/>
  <c r="CG412" i="4"/>
  <c r="CG302" i="4"/>
  <c r="CG407" i="4"/>
  <c r="CG297" i="4"/>
  <c r="BR2" i="18"/>
  <c r="BR10" i="18" s="1"/>
  <c r="CF437" i="4"/>
  <c r="BR6" i="18" s="1"/>
  <c r="CG428" i="4"/>
  <c r="CG318" i="4"/>
  <c r="CG420" i="4"/>
  <c r="CG310" i="4"/>
  <c r="CG435" i="4"/>
  <c r="CG325" i="4"/>
  <c r="CG431" i="4"/>
  <c r="CG321" i="4"/>
  <c r="CG317" i="4"/>
  <c r="CG427" i="4"/>
  <c r="CG423" i="4"/>
  <c r="CG313" i="4"/>
  <c r="CG309" i="4"/>
  <c r="CG419" i="4"/>
  <c r="CG415" i="4"/>
  <c r="CG305" i="4"/>
  <c r="CG411" i="4"/>
  <c r="CG301" i="4"/>
  <c r="CG410" i="4"/>
  <c r="CG300" i="4"/>
  <c r="CG406" i="4"/>
  <c r="CG296" i="4"/>
  <c r="CG434" i="4"/>
  <c r="CG324" i="4"/>
  <c r="CG430" i="4"/>
  <c r="CG320" i="4"/>
  <c r="CG426" i="4"/>
  <c r="CG316" i="4"/>
  <c r="CG422" i="4"/>
  <c r="CG312" i="4"/>
  <c r="CG418" i="4"/>
  <c r="CG308" i="4"/>
  <c r="CG414" i="4"/>
  <c r="CG304" i="4"/>
  <c r="CG409" i="4"/>
  <c r="CG299" i="4"/>
  <c r="CG405" i="4"/>
  <c r="CG295" i="4"/>
  <c r="BR22" i="18"/>
  <c r="CH15" i="4"/>
  <c r="CH17" i="4"/>
  <c r="CH19" i="4"/>
  <c r="CH21" i="4"/>
  <c r="CH16" i="4"/>
  <c r="CH18" i="4"/>
  <c r="CH20" i="4"/>
  <c r="CH22" i="4"/>
  <c r="CH24" i="4"/>
  <c r="CH26" i="4"/>
  <c r="CH27" i="4"/>
  <c r="CH30" i="4"/>
  <c r="CH32" i="4"/>
  <c r="CH34" i="4"/>
  <c r="CH36" i="4"/>
  <c r="CH38" i="4"/>
  <c r="CH40" i="4"/>
  <c r="CH42" i="4"/>
  <c r="CH44" i="4"/>
  <c r="CH25" i="4"/>
  <c r="CH28" i="4"/>
  <c r="CH23" i="4"/>
  <c r="CH29" i="4"/>
  <c r="CH31" i="4"/>
  <c r="CH33" i="4"/>
  <c r="CH35" i="4"/>
  <c r="CH37" i="4"/>
  <c r="CH39" i="4"/>
  <c r="CH41" i="4"/>
  <c r="CH43" i="4"/>
  <c r="CH46" i="4"/>
  <c r="CH48" i="4"/>
  <c r="CH50" i="4"/>
  <c r="CH52" i="4"/>
  <c r="CH56" i="4"/>
  <c r="CH58" i="4"/>
  <c r="CH45" i="4"/>
  <c r="CH47" i="4"/>
  <c r="CH49" i="4"/>
  <c r="CH51" i="4"/>
  <c r="CH53" i="4"/>
  <c r="CH55" i="4"/>
  <c r="CH57" i="4"/>
  <c r="CH59" i="4"/>
  <c r="CH5" i="4"/>
  <c r="CH11" i="4"/>
  <c r="CH14" i="4"/>
  <c r="CH6" i="4"/>
  <c r="CH10" i="4"/>
  <c r="CH54" i="4"/>
  <c r="CH4" i="4"/>
  <c r="CH9" i="4"/>
  <c r="CH8" i="4"/>
  <c r="CH12" i="4"/>
  <c r="CH3" i="4"/>
  <c r="CH7" i="4"/>
  <c r="CH13" i="4"/>
  <c r="CG108" i="4"/>
  <c r="CH60" i="4"/>
  <c r="CH61" i="4"/>
  <c r="CH62" i="4"/>
  <c r="CH63" i="4"/>
  <c r="CH64" i="4"/>
  <c r="CH65" i="4"/>
  <c r="CH67" i="4"/>
  <c r="CH69" i="4"/>
  <c r="CH71" i="4"/>
  <c r="CH73" i="4"/>
  <c r="CH75" i="4"/>
  <c r="CH515" i="4" s="1"/>
  <c r="CH77" i="4"/>
  <c r="CH517" i="4" s="1"/>
  <c r="CH79" i="4"/>
  <c r="CH519" i="4" s="1"/>
  <c r="CH81" i="4"/>
  <c r="CH521" i="4" s="1"/>
  <c r="CH66" i="4"/>
  <c r="CH68" i="4"/>
  <c r="CH70" i="4"/>
  <c r="CH72" i="4"/>
  <c r="CH74" i="4"/>
  <c r="CH76" i="4"/>
  <c r="CH516" i="4" s="1"/>
  <c r="CH78" i="4"/>
  <c r="CH518" i="4" s="1"/>
  <c r="CH80" i="4"/>
  <c r="CH520" i="4" s="1"/>
  <c r="CH88" i="4"/>
  <c r="CH528" i="4" s="1"/>
  <c r="CH89" i="4"/>
  <c r="CH529" i="4" s="1"/>
  <c r="CH96" i="4"/>
  <c r="CH536" i="4" s="1"/>
  <c r="CH97" i="4"/>
  <c r="CH537" i="4" s="1"/>
  <c r="CH104" i="4"/>
  <c r="CH544" i="4" s="1"/>
  <c r="CH105" i="4"/>
  <c r="CH545" i="4" s="1"/>
  <c r="CH84" i="4"/>
  <c r="CH524" i="4" s="1"/>
  <c r="CH85" i="4"/>
  <c r="CH525" i="4" s="1"/>
  <c r="CH82" i="4"/>
  <c r="CH522" i="4" s="1"/>
  <c r="CH86" i="4"/>
  <c r="CH526" i="4" s="1"/>
  <c r="CH87" i="4"/>
  <c r="CH527" i="4" s="1"/>
  <c r="CH94" i="4"/>
  <c r="CH534" i="4" s="1"/>
  <c r="CH95" i="4"/>
  <c r="CH535" i="4" s="1"/>
  <c r="CH102" i="4"/>
  <c r="CH542" i="4" s="1"/>
  <c r="CH103" i="4"/>
  <c r="CH543" i="4" s="1"/>
  <c r="CH106" i="4"/>
  <c r="CH546" i="4" s="1"/>
  <c r="CH92" i="4"/>
  <c r="CH532" i="4" s="1"/>
  <c r="CH93" i="4"/>
  <c r="CH533" i="4" s="1"/>
  <c r="CH100" i="4"/>
  <c r="CH540" i="4" s="1"/>
  <c r="CH101" i="4"/>
  <c r="CH541" i="4" s="1"/>
  <c r="CH83" i="4"/>
  <c r="CH523" i="4" s="1"/>
  <c r="CH91" i="4"/>
  <c r="CH531" i="4" s="1"/>
  <c r="CH99" i="4"/>
  <c r="CH539" i="4" s="1"/>
  <c r="CH98" i="4"/>
  <c r="CH538" i="4" s="1"/>
  <c r="CH90" i="4"/>
  <c r="CH530" i="4" s="1"/>
  <c r="CH107" i="4"/>
  <c r="CH547" i="4" s="1"/>
  <c r="CH548" i="4" l="1"/>
  <c r="BT4" i="18" s="1"/>
  <c r="CH398" i="4"/>
  <c r="CH288" i="4"/>
  <c r="CH401" i="4"/>
  <c r="CH291" i="4"/>
  <c r="CH402" i="4"/>
  <c r="CH292" i="4"/>
  <c r="CH394" i="4"/>
  <c r="CH284" i="4"/>
  <c r="CH390" i="4"/>
  <c r="CH280" i="4"/>
  <c r="CH399" i="4"/>
  <c r="CH289" i="4"/>
  <c r="CH400" i="4"/>
  <c r="CH290" i="4"/>
  <c r="CH393" i="4"/>
  <c r="CH283" i="4"/>
  <c r="CH389" i="4"/>
  <c r="CH279" i="4"/>
  <c r="CH392" i="4"/>
  <c r="CH282" i="4"/>
  <c r="CH397" i="4"/>
  <c r="CH287" i="4"/>
  <c r="CH403" i="4"/>
  <c r="CH293" i="4"/>
  <c r="CH395" i="4"/>
  <c r="CH285" i="4"/>
  <c r="CH396" i="4"/>
  <c r="CH286" i="4"/>
  <c r="CH391" i="4"/>
  <c r="CH281" i="4"/>
  <c r="CH342" i="4"/>
  <c r="CH232" i="4"/>
  <c r="CH337" i="4"/>
  <c r="CH227" i="4"/>
  <c r="CH339" i="4"/>
  <c r="CH229" i="4"/>
  <c r="CH334" i="4"/>
  <c r="CH224" i="4"/>
  <c r="CH382" i="4"/>
  <c r="CH272" i="4"/>
  <c r="CH374" i="4"/>
  <c r="CH264" i="4"/>
  <c r="CH379" i="4"/>
  <c r="CH269" i="4"/>
  <c r="CH370" i="4"/>
  <c r="CH260" i="4"/>
  <c r="CH362" i="4"/>
  <c r="CH252" i="4"/>
  <c r="CH357" i="4"/>
  <c r="CH247" i="4"/>
  <c r="CH369" i="4"/>
  <c r="CH259" i="4"/>
  <c r="CH361" i="4"/>
  <c r="CH251" i="4"/>
  <c r="CH353" i="4"/>
  <c r="CH243" i="4"/>
  <c r="CH345" i="4"/>
  <c r="CH235" i="4"/>
  <c r="CH344" i="4"/>
  <c r="CH234" i="4"/>
  <c r="CH336" i="4"/>
  <c r="CH226" i="4"/>
  <c r="CH338" i="4"/>
  <c r="CH228" i="4"/>
  <c r="CH335" i="4"/>
  <c r="CH225" i="4"/>
  <c r="CH388" i="4"/>
  <c r="CH278" i="4"/>
  <c r="CH380" i="4"/>
  <c r="CH270" i="4"/>
  <c r="CH387" i="4"/>
  <c r="CH277" i="4"/>
  <c r="CH377" i="4"/>
  <c r="CH267" i="4"/>
  <c r="CH368" i="4"/>
  <c r="CH258" i="4"/>
  <c r="CH360" i="4"/>
  <c r="CH250" i="4"/>
  <c r="CH354" i="4"/>
  <c r="CH244" i="4"/>
  <c r="CH367" i="4"/>
  <c r="CH257" i="4"/>
  <c r="CH359" i="4"/>
  <c r="CH249" i="4"/>
  <c r="CH351" i="4"/>
  <c r="CH241" i="4"/>
  <c r="CH350" i="4"/>
  <c r="CH240" i="4"/>
  <c r="CH333" i="4"/>
  <c r="CH223" i="4"/>
  <c r="CH343" i="4"/>
  <c r="CH233" i="4"/>
  <c r="CH386" i="4"/>
  <c r="CH276" i="4"/>
  <c r="CH378" i="4"/>
  <c r="CH268" i="4"/>
  <c r="CH385" i="4"/>
  <c r="CH275" i="4"/>
  <c r="CH375" i="4"/>
  <c r="CH265" i="4"/>
  <c r="CH366" i="4"/>
  <c r="CH256" i="4"/>
  <c r="CH358" i="4"/>
  <c r="CH248" i="4"/>
  <c r="CH373" i="4"/>
  <c r="CH263" i="4"/>
  <c r="CH365" i="4"/>
  <c r="CH255" i="4"/>
  <c r="CH356" i="4"/>
  <c r="CH246" i="4"/>
  <c r="CH349" i="4"/>
  <c r="CH239" i="4"/>
  <c r="CH348" i="4"/>
  <c r="CH238" i="4"/>
  <c r="CH222" i="4"/>
  <c r="CH332" i="4"/>
  <c r="CH341" i="4"/>
  <c r="CH231" i="4"/>
  <c r="CH383" i="4"/>
  <c r="CH273" i="4"/>
  <c r="CH340" i="4"/>
  <c r="CH230" i="4"/>
  <c r="CH384" i="4"/>
  <c r="CH274" i="4"/>
  <c r="CH376" i="4"/>
  <c r="CH266" i="4"/>
  <c r="CH381" i="4"/>
  <c r="CH271" i="4"/>
  <c r="CH372" i="4"/>
  <c r="CH262" i="4"/>
  <c r="CH364" i="4"/>
  <c r="CH254" i="4"/>
  <c r="CH352" i="4"/>
  <c r="CH242" i="4"/>
  <c r="CH371" i="4"/>
  <c r="CH261" i="4"/>
  <c r="CH363" i="4"/>
  <c r="CH253" i="4"/>
  <c r="CH355" i="4"/>
  <c r="CH245" i="4"/>
  <c r="CH347" i="4"/>
  <c r="CH237" i="4"/>
  <c r="CH346" i="4"/>
  <c r="CH236" i="4"/>
  <c r="CH428" i="4"/>
  <c r="CH318" i="4"/>
  <c r="CH429" i="4"/>
  <c r="CH319" i="4"/>
  <c r="CH416" i="4"/>
  <c r="CH306" i="4"/>
  <c r="CH425" i="4"/>
  <c r="CH315" i="4"/>
  <c r="CH407" i="4"/>
  <c r="CH297" i="4"/>
  <c r="CH436" i="4"/>
  <c r="CH326" i="4"/>
  <c r="CH420" i="4"/>
  <c r="CH310" i="4"/>
  <c r="CH422" i="4"/>
  <c r="CH312" i="4"/>
  <c r="CH321" i="4"/>
  <c r="CH431" i="4"/>
  <c r="CH415" i="4"/>
  <c r="CH305" i="4"/>
  <c r="CH434" i="4"/>
  <c r="CH324" i="4"/>
  <c r="CH418" i="4"/>
  <c r="CH308" i="4"/>
  <c r="CH405" i="4"/>
  <c r="CH295" i="4"/>
  <c r="CH406" i="4"/>
  <c r="CH296" i="4"/>
  <c r="CH419" i="4"/>
  <c r="CH309" i="4"/>
  <c r="CH421" i="4"/>
  <c r="CH311" i="4"/>
  <c r="CH411" i="4"/>
  <c r="CH301" i="4"/>
  <c r="CH417" i="4"/>
  <c r="CH307" i="4"/>
  <c r="CH404" i="4"/>
  <c r="CH294" i="4"/>
  <c r="CH412" i="4"/>
  <c r="CH302" i="4"/>
  <c r="CH424" i="4"/>
  <c r="CH314" i="4"/>
  <c r="CH433" i="4"/>
  <c r="CH323" i="4"/>
  <c r="BS2" i="18"/>
  <c r="BS10" i="18" s="1"/>
  <c r="CG437" i="4"/>
  <c r="BS6" i="18" s="1"/>
  <c r="CH427" i="4"/>
  <c r="CH317" i="4"/>
  <c r="CH430" i="4"/>
  <c r="CH320" i="4"/>
  <c r="CH325" i="4"/>
  <c r="CH435" i="4"/>
  <c r="CH423" i="4"/>
  <c r="CH313" i="4"/>
  <c r="CH414" i="4"/>
  <c r="CH304" i="4"/>
  <c r="CH426" i="4"/>
  <c r="CH316" i="4"/>
  <c r="CH409" i="4"/>
  <c r="CH299" i="4"/>
  <c r="CH410" i="4"/>
  <c r="CH300" i="4"/>
  <c r="CH432" i="4"/>
  <c r="CH322" i="4"/>
  <c r="CH413" i="4"/>
  <c r="CH303" i="4"/>
  <c r="CH408" i="4"/>
  <c r="CH298" i="4"/>
  <c r="BS201" i="4"/>
  <c r="AS201" i="4"/>
  <c r="BC201" i="4"/>
  <c r="BD201" i="4"/>
  <c r="U201" i="4"/>
  <c r="CH201" i="4"/>
  <c r="X201" i="4"/>
  <c r="BT201" i="4"/>
  <c r="AH201" i="4"/>
  <c r="BP201" i="4"/>
  <c r="CB201" i="4"/>
  <c r="AZ201" i="4"/>
  <c r="AU201" i="4"/>
  <c r="AJ201" i="4"/>
  <c r="BV201" i="4"/>
  <c r="AP201" i="4"/>
  <c r="BA201" i="4"/>
  <c r="AY201" i="4"/>
  <c r="BX201" i="4"/>
  <c r="BM201" i="4"/>
  <c r="AI201" i="4"/>
  <c r="BK201" i="4"/>
  <c r="BN201" i="4"/>
  <c r="AV201" i="4"/>
  <c r="CE201" i="4"/>
  <c r="BB201" i="4"/>
  <c r="BF201" i="4"/>
  <c r="BE201" i="4"/>
  <c r="Z201" i="4"/>
  <c r="CD201" i="4"/>
  <c r="CF201" i="4"/>
  <c r="W201" i="4"/>
  <c r="AG201" i="4"/>
  <c r="AR201" i="4"/>
  <c r="BH201" i="4"/>
  <c r="AK201" i="4"/>
  <c r="V201" i="4"/>
  <c r="BG201" i="4"/>
  <c r="AC201" i="4"/>
  <c r="CA201" i="4"/>
  <c r="BI201" i="4"/>
  <c r="AE201" i="4"/>
  <c r="BZ201" i="4"/>
  <c r="Y201" i="4"/>
  <c r="AM201" i="4"/>
  <c r="AQ201" i="4"/>
  <c r="AF201" i="4"/>
  <c r="AX201" i="4"/>
  <c r="BQ201" i="4"/>
  <c r="BJ201" i="4"/>
  <c r="CG201" i="4"/>
  <c r="AD201" i="4"/>
  <c r="AO201" i="4"/>
  <c r="BR201" i="4"/>
  <c r="BL201" i="4"/>
  <c r="BU201" i="4"/>
  <c r="BW201" i="4"/>
  <c r="AW201" i="4"/>
  <c r="AL201" i="4"/>
  <c r="CC201" i="4"/>
  <c r="AB201" i="4"/>
  <c r="AN201" i="4"/>
  <c r="BO201" i="4"/>
  <c r="AA201" i="4"/>
  <c r="AT201" i="4"/>
  <c r="BY201" i="4"/>
  <c r="CC215" i="4"/>
  <c r="BU215" i="4"/>
  <c r="W215" i="4"/>
  <c r="AA215" i="4"/>
  <c r="CH215" i="4"/>
  <c r="BJ215" i="4"/>
  <c r="BK215" i="4"/>
  <c r="BF215" i="4"/>
  <c r="BY215" i="4"/>
  <c r="AS215" i="4"/>
  <c r="Z215" i="4"/>
  <c r="BV215" i="4"/>
  <c r="BB215" i="4"/>
  <c r="CD215" i="4"/>
  <c r="BQ215" i="4"/>
  <c r="BX215" i="4"/>
  <c r="BM215" i="4"/>
  <c r="U215" i="4"/>
  <c r="BP215" i="4"/>
  <c r="AQ215" i="4"/>
  <c r="AU215" i="4"/>
  <c r="BI215" i="4"/>
  <c r="BD215" i="4"/>
  <c r="BA215" i="4"/>
  <c r="AM215" i="4"/>
  <c r="AR215" i="4"/>
  <c r="AI215" i="4"/>
  <c r="BN215" i="4"/>
  <c r="Y215" i="4"/>
  <c r="BL215" i="4"/>
  <c r="AY215" i="4"/>
  <c r="CE215" i="4"/>
  <c r="BE215" i="4"/>
  <c r="AT215" i="4"/>
  <c r="BT215" i="4"/>
  <c r="AF215" i="4"/>
  <c r="AC215" i="4"/>
  <c r="AB215" i="4"/>
  <c r="AP215" i="4"/>
  <c r="V215" i="4"/>
  <c r="BS215" i="4"/>
  <c r="AL215" i="4"/>
  <c r="BH215" i="4"/>
  <c r="AX215" i="4"/>
  <c r="AE215" i="4"/>
  <c r="BZ215" i="4"/>
  <c r="BR215" i="4"/>
  <c r="BG215" i="4"/>
  <c r="AH215" i="4"/>
  <c r="CB215" i="4"/>
  <c r="AV215" i="4"/>
  <c r="AW215" i="4"/>
  <c r="AN215" i="4"/>
  <c r="X215" i="4"/>
  <c r="CF215" i="4"/>
  <c r="AG215" i="4"/>
  <c r="AZ215" i="4"/>
  <c r="CA215" i="4"/>
  <c r="CG215" i="4"/>
  <c r="AO215" i="4"/>
  <c r="BO215" i="4"/>
  <c r="AK215" i="4"/>
  <c r="BW215" i="4"/>
  <c r="AD215" i="4"/>
  <c r="BC215" i="4"/>
  <c r="AJ215" i="4"/>
  <c r="BO216" i="4"/>
  <c r="AF216" i="4"/>
  <c r="BY216" i="4"/>
  <c r="AC216" i="4"/>
  <c r="BV216" i="4"/>
  <c r="AH216" i="4"/>
  <c r="BU216" i="4"/>
  <c r="BR216" i="4"/>
  <c r="BL216" i="4"/>
  <c r="X216" i="4"/>
  <c r="AN216" i="4"/>
  <c r="BI216" i="4"/>
  <c r="AV216" i="4"/>
  <c r="CE216" i="4"/>
  <c r="CH216" i="4"/>
  <c r="AA216" i="4"/>
  <c r="AE216" i="4"/>
  <c r="AI216" i="4"/>
  <c r="AK216" i="4"/>
  <c r="BZ216" i="4"/>
  <c r="AR216" i="4"/>
  <c r="CD216" i="4"/>
  <c r="U216" i="4"/>
  <c r="BK216" i="4"/>
  <c r="AP216" i="4"/>
  <c r="BB216" i="4"/>
  <c r="BJ216" i="4"/>
  <c r="AB216" i="4"/>
  <c r="BT216" i="4"/>
  <c r="AS216" i="4"/>
  <c r="BQ216" i="4"/>
  <c r="BC216" i="4"/>
  <c r="CC216" i="4"/>
  <c r="BH216" i="4"/>
  <c r="AG216" i="4"/>
  <c r="CA216" i="4"/>
  <c r="BA216" i="4"/>
  <c r="CG216" i="4"/>
  <c r="AQ216" i="4"/>
  <c r="BX216" i="4"/>
  <c r="Z216" i="4"/>
  <c r="CB216" i="4"/>
  <c r="AO216" i="4"/>
  <c r="AJ216" i="4"/>
  <c r="AU216" i="4"/>
  <c r="BD216" i="4"/>
  <c r="AZ216" i="4"/>
  <c r="BN216" i="4"/>
  <c r="AM216" i="4"/>
  <c r="BG216" i="4"/>
  <c r="BM216" i="4"/>
  <c r="BW216" i="4"/>
  <c r="BS216" i="4"/>
  <c r="AX216" i="4"/>
  <c r="BE216" i="4"/>
  <c r="BP216" i="4"/>
  <c r="AW216" i="4"/>
  <c r="AL216" i="4"/>
  <c r="CF216" i="4"/>
  <c r="AT216" i="4"/>
  <c r="AD216" i="4"/>
  <c r="Y216" i="4"/>
  <c r="AY216" i="4"/>
  <c r="W216" i="4"/>
  <c r="BF216" i="4"/>
  <c r="V216" i="4"/>
  <c r="AA200" i="4"/>
  <c r="BC200" i="4"/>
  <c r="AI200" i="4"/>
  <c r="BP200" i="4"/>
  <c r="AS200" i="4"/>
  <c r="AC200" i="4"/>
  <c r="X200" i="4"/>
  <c r="BF200" i="4"/>
  <c r="AR200" i="4"/>
  <c r="BQ200" i="4"/>
  <c r="AD200" i="4"/>
  <c r="AN200" i="4"/>
  <c r="BJ200" i="4"/>
  <c r="W200" i="4"/>
  <c r="AF200" i="4"/>
  <c r="CA200" i="4"/>
  <c r="AO200" i="4"/>
  <c r="BB200" i="4"/>
  <c r="AU200" i="4"/>
  <c r="BD200" i="4"/>
  <c r="CD200" i="4"/>
  <c r="AB200" i="4"/>
  <c r="BS200" i="4"/>
  <c r="AG200" i="4"/>
  <c r="BN200" i="4"/>
  <c r="V200" i="4"/>
  <c r="BK200" i="4"/>
  <c r="AQ200" i="4"/>
  <c r="AM200" i="4"/>
  <c r="CE200" i="4"/>
  <c r="AL200" i="4"/>
  <c r="BX200" i="4"/>
  <c r="BW200" i="4"/>
  <c r="AY200" i="4"/>
  <c r="AP200" i="4"/>
  <c r="BI200" i="4"/>
  <c r="BA200" i="4"/>
  <c r="BR200" i="4"/>
  <c r="AE200" i="4"/>
  <c r="BU200" i="4"/>
  <c r="BV200" i="4"/>
  <c r="BY200" i="4"/>
  <c r="CB200" i="4"/>
  <c r="AK200" i="4"/>
  <c r="BO200" i="4"/>
  <c r="BE200" i="4"/>
  <c r="Z200" i="4"/>
  <c r="AJ200" i="4"/>
  <c r="AT200" i="4"/>
  <c r="AW200" i="4"/>
  <c r="BZ200" i="4"/>
  <c r="AZ200" i="4"/>
  <c r="AV200" i="4"/>
  <c r="AX200" i="4"/>
  <c r="AH200" i="4"/>
  <c r="BG200" i="4"/>
  <c r="CH200" i="4"/>
  <c r="CG200" i="4"/>
  <c r="BM200" i="4"/>
  <c r="CC200" i="4"/>
  <c r="Y200" i="4"/>
  <c r="U200" i="4"/>
  <c r="CF200" i="4"/>
  <c r="BT200" i="4"/>
  <c r="BL200" i="4"/>
  <c r="BH200" i="4"/>
  <c r="BA202" i="4"/>
  <c r="CB202" i="4"/>
  <c r="AY202" i="4"/>
  <c r="BM202" i="4"/>
  <c r="AK202" i="4"/>
  <c r="U202" i="4"/>
  <c r="AJ202" i="4"/>
  <c r="BF202" i="4"/>
  <c r="AX202" i="4"/>
  <c r="BV202" i="4"/>
  <c r="CA202" i="4"/>
  <c r="AI202" i="4"/>
  <c r="W202" i="4"/>
  <c r="X202" i="4"/>
  <c r="AE202" i="4"/>
  <c r="AG202" i="4"/>
  <c r="V202" i="4"/>
  <c r="AQ202" i="4"/>
  <c r="AV202" i="4"/>
  <c r="AC202" i="4"/>
  <c r="CH202" i="4"/>
  <c r="BP202" i="4"/>
  <c r="BY202" i="4"/>
  <c r="AH202" i="4"/>
  <c r="BD202" i="4"/>
  <c r="AM202" i="4"/>
  <c r="BL202" i="4"/>
  <c r="AO202" i="4"/>
  <c r="BG202" i="4"/>
  <c r="AS202" i="4"/>
  <c r="AR202" i="4"/>
  <c r="Y202" i="4"/>
  <c r="BE202" i="4"/>
  <c r="BT202" i="4"/>
  <c r="AW202" i="4"/>
  <c r="BR202" i="4"/>
  <c r="AA202" i="4"/>
  <c r="BB202" i="4"/>
  <c r="BJ202" i="4"/>
  <c r="BN202" i="4"/>
  <c r="AL202" i="4"/>
  <c r="BO202" i="4"/>
  <c r="AZ202" i="4"/>
  <c r="AN202" i="4"/>
  <c r="BQ202" i="4"/>
  <c r="BS202" i="4"/>
  <c r="BX202" i="4"/>
  <c r="AP202" i="4"/>
  <c r="CG202" i="4"/>
  <c r="AF202" i="4"/>
  <c r="BZ202" i="4"/>
  <c r="CF202" i="4"/>
  <c r="BW202" i="4"/>
  <c r="CD202" i="4"/>
  <c r="CE202" i="4"/>
  <c r="CC202" i="4"/>
  <c r="BI202" i="4"/>
  <c r="BU202" i="4"/>
  <c r="AD202" i="4"/>
  <c r="BH202" i="4"/>
  <c r="AB202" i="4"/>
  <c r="BC202" i="4"/>
  <c r="BK202" i="4"/>
  <c r="AU202" i="4"/>
  <c r="Z202" i="4"/>
  <c r="AT202" i="4"/>
  <c r="BG211" i="4"/>
  <c r="BR211" i="4"/>
  <c r="AO211" i="4"/>
  <c r="AK211" i="4"/>
  <c r="BP211" i="4"/>
  <c r="AY211" i="4"/>
  <c r="BM211" i="4"/>
  <c r="CH211" i="4"/>
  <c r="CA211" i="4"/>
  <c r="AS211" i="4"/>
  <c r="AM211" i="4"/>
  <c r="AJ211" i="4"/>
  <c r="BT211" i="4"/>
  <c r="AZ211" i="4"/>
  <c r="AL211" i="4"/>
  <c r="BX211" i="4"/>
  <c r="AP211" i="4"/>
  <c r="CE211" i="4"/>
  <c r="AW211" i="4"/>
  <c r="BW211" i="4"/>
  <c r="AV211" i="4"/>
  <c r="W211" i="4"/>
  <c r="BU211" i="4"/>
  <c r="BY211" i="4"/>
  <c r="AR211" i="4"/>
  <c r="BC211" i="4"/>
  <c r="Z211" i="4"/>
  <c r="AH211" i="4"/>
  <c r="BZ211" i="4"/>
  <c r="CG211" i="4"/>
  <c r="X211" i="4"/>
  <c r="BN211" i="4"/>
  <c r="BV211" i="4"/>
  <c r="CD211" i="4"/>
  <c r="AT211" i="4"/>
  <c r="BF211" i="4"/>
  <c r="AC211" i="4"/>
  <c r="BL211" i="4"/>
  <c r="AB211" i="4"/>
  <c r="BK211" i="4"/>
  <c r="CF211" i="4"/>
  <c r="U211" i="4"/>
  <c r="V211" i="4"/>
  <c r="BO211" i="4"/>
  <c r="AN211" i="4"/>
  <c r="BB211" i="4"/>
  <c r="AU211" i="4"/>
  <c r="AI211" i="4"/>
  <c r="BS211" i="4"/>
  <c r="BI211" i="4"/>
  <c r="BJ211" i="4"/>
  <c r="BQ211" i="4"/>
  <c r="AE211" i="4"/>
  <c r="AD211" i="4"/>
  <c r="Y211" i="4"/>
  <c r="AQ211" i="4"/>
  <c r="BD211" i="4"/>
  <c r="CB211" i="4"/>
  <c r="BH211" i="4"/>
  <c r="AF211" i="4"/>
  <c r="AG211" i="4"/>
  <c r="CC211" i="4"/>
  <c r="BE211" i="4"/>
  <c r="BA211" i="4"/>
  <c r="AA211" i="4"/>
  <c r="AX211" i="4"/>
  <c r="AN195" i="4"/>
  <c r="X195" i="4"/>
  <c r="BC195" i="4"/>
  <c r="V195" i="4"/>
  <c r="BT195" i="4"/>
  <c r="AK195" i="4"/>
  <c r="CA195" i="4"/>
  <c r="AZ195" i="4"/>
  <c r="BA195" i="4"/>
  <c r="BX195" i="4"/>
  <c r="BI195" i="4"/>
  <c r="AR195" i="4"/>
  <c r="AM195" i="4"/>
  <c r="BK195" i="4"/>
  <c r="BO195" i="4"/>
  <c r="AL195" i="4"/>
  <c r="AY195" i="4"/>
  <c r="AH195" i="4"/>
  <c r="BL195" i="4"/>
  <c r="AT195" i="4"/>
  <c r="AI195" i="4"/>
  <c r="Z195" i="4"/>
  <c r="BB195" i="4"/>
  <c r="BS195" i="4"/>
  <c r="W195" i="4"/>
  <c r="AP195" i="4"/>
  <c r="BV195" i="4"/>
  <c r="AU195" i="4"/>
  <c r="AA195" i="4"/>
  <c r="AJ195" i="4"/>
  <c r="AE195" i="4"/>
  <c r="BP195" i="4"/>
  <c r="BH195" i="4"/>
  <c r="BM195" i="4"/>
  <c r="BY195" i="4"/>
  <c r="Y195" i="4"/>
  <c r="AS195" i="4"/>
  <c r="CB195" i="4"/>
  <c r="BQ195" i="4"/>
  <c r="U195" i="4"/>
  <c r="AB195" i="4"/>
  <c r="AW195" i="4"/>
  <c r="BJ195" i="4"/>
  <c r="AQ195" i="4"/>
  <c r="BD195" i="4"/>
  <c r="CC195" i="4"/>
  <c r="AX195" i="4"/>
  <c r="CD195" i="4"/>
  <c r="BZ195" i="4"/>
  <c r="CF195" i="4"/>
  <c r="BU195" i="4"/>
  <c r="CG195" i="4"/>
  <c r="CH195" i="4"/>
  <c r="CE195" i="4"/>
  <c r="BG195" i="4"/>
  <c r="AD195" i="4"/>
  <c r="AC195" i="4"/>
  <c r="BF195" i="4"/>
  <c r="BN195" i="4"/>
  <c r="BW195" i="4"/>
  <c r="BR195" i="4"/>
  <c r="AV195" i="4"/>
  <c r="AG195" i="4"/>
  <c r="AO195" i="4"/>
  <c r="AF195" i="4"/>
  <c r="BE195" i="4"/>
  <c r="AL214" i="4"/>
  <c r="AN214" i="4"/>
  <c r="AT214" i="4"/>
  <c r="BO214" i="4"/>
  <c r="CA214" i="4"/>
  <c r="BH214" i="4"/>
  <c r="AJ214" i="4"/>
  <c r="BV214" i="4"/>
  <c r="CH214" i="4"/>
  <c r="BZ214" i="4"/>
  <c r="AO214" i="4"/>
  <c r="BU214" i="4"/>
  <c r="CF214" i="4"/>
  <c r="CE214" i="4"/>
  <c r="W214" i="4"/>
  <c r="BJ214" i="4"/>
  <c r="AP214" i="4"/>
  <c r="X214" i="4"/>
  <c r="BQ214" i="4"/>
  <c r="AY214" i="4"/>
  <c r="AB214" i="4"/>
  <c r="BS214" i="4"/>
  <c r="AR214" i="4"/>
  <c r="Y214" i="4"/>
  <c r="BD214" i="4"/>
  <c r="AD214" i="4"/>
  <c r="BW214" i="4"/>
  <c r="BL214" i="4"/>
  <c r="BC214" i="4"/>
  <c r="BT214" i="4"/>
  <c r="U214" i="4"/>
  <c r="BM214" i="4"/>
  <c r="AQ214" i="4"/>
  <c r="AX214" i="4"/>
  <c r="BK214" i="4"/>
  <c r="BE214" i="4"/>
  <c r="CC214" i="4"/>
  <c r="CD214" i="4"/>
  <c r="AV214" i="4"/>
  <c r="CB214" i="4"/>
  <c r="AS214" i="4"/>
  <c r="BA214" i="4"/>
  <c r="BR214" i="4"/>
  <c r="BP214" i="4"/>
  <c r="Z214" i="4"/>
  <c r="BX214" i="4"/>
  <c r="AU214" i="4"/>
  <c r="AC214" i="4"/>
  <c r="BG214" i="4"/>
  <c r="AG214" i="4"/>
  <c r="CG214" i="4"/>
  <c r="BY214" i="4"/>
  <c r="AA214" i="4"/>
  <c r="BB214" i="4"/>
  <c r="AH214" i="4"/>
  <c r="V214" i="4"/>
  <c r="AM214" i="4"/>
  <c r="AZ214" i="4"/>
  <c r="BI214" i="4"/>
  <c r="AF214" i="4"/>
  <c r="BN214" i="4"/>
  <c r="AI214" i="4"/>
  <c r="AK214" i="4"/>
  <c r="AW214" i="4"/>
  <c r="BF214" i="4"/>
  <c r="AE214" i="4"/>
  <c r="AZ198" i="4"/>
  <c r="BD198" i="4"/>
  <c r="BG198" i="4"/>
  <c r="X198" i="4"/>
  <c r="AC198" i="4"/>
  <c r="V198" i="4"/>
  <c r="BH198" i="4"/>
  <c r="CC198" i="4"/>
  <c r="AQ198" i="4"/>
  <c r="BS198" i="4"/>
  <c r="AY198" i="4"/>
  <c r="AL198" i="4"/>
  <c r="U198" i="4"/>
  <c r="AK198" i="4"/>
  <c r="BQ198" i="4"/>
  <c r="BB198" i="4"/>
  <c r="CA198" i="4"/>
  <c r="BJ198" i="4"/>
  <c r="AF198" i="4"/>
  <c r="BV198" i="4"/>
  <c r="BN198" i="4"/>
  <c r="AU198" i="4"/>
  <c r="CH198" i="4"/>
  <c r="AB198" i="4"/>
  <c r="BI198" i="4"/>
  <c r="AM198" i="4"/>
  <c r="BC198" i="4"/>
  <c r="AV198" i="4"/>
  <c r="Z198" i="4"/>
  <c r="AX198" i="4"/>
  <c r="BU198" i="4"/>
  <c r="BM198" i="4"/>
  <c r="AR198" i="4"/>
  <c r="CD198" i="4"/>
  <c r="AH198" i="4"/>
  <c r="BE198" i="4"/>
  <c r="AP198" i="4"/>
  <c r="AO198" i="4"/>
  <c r="W198" i="4"/>
  <c r="AI198" i="4"/>
  <c r="BL198" i="4"/>
  <c r="BO198" i="4"/>
  <c r="CG198" i="4"/>
  <c r="BT198" i="4"/>
  <c r="CB198" i="4"/>
  <c r="AT198" i="4"/>
  <c r="Y198" i="4"/>
  <c r="AN198" i="4"/>
  <c r="BK198" i="4"/>
  <c r="AS198" i="4"/>
  <c r="BR198" i="4"/>
  <c r="AD198" i="4"/>
  <c r="AW198" i="4"/>
  <c r="BA198" i="4"/>
  <c r="CF198" i="4"/>
  <c r="AA198" i="4"/>
  <c r="AE198" i="4"/>
  <c r="CE198" i="4"/>
  <c r="AJ198" i="4"/>
  <c r="BP198" i="4"/>
  <c r="BF198" i="4"/>
  <c r="BZ198" i="4"/>
  <c r="BX198" i="4"/>
  <c r="BY198" i="4"/>
  <c r="AG198" i="4"/>
  <c r="BW198" i="4"/>
  <c r="AF185" i="4"/>
  <c r="AU185" i="4"/>
  <c r="BK185" i="4"/>
  <c r="BD185" i="4"/>
  <c r="AM185" i="4"/>
  <c r="BH185" i="4"/>
  <c r="BI185" i="4"/>
  <c r="U185" i="4"/>
  <c r="BU185" i="4"/>
  <c r="AT185" i="4"/>
  <c r="BV185" i="4"/>
  <c r="AH185" i="4"/>
  <c r="AS185" i="4"/>
  <c r="CB185" i="4"/>
  <c r="CE185" i="4"/>
  <c r="BL185" i="4"/>
  <c r="BA185" i="4"/>
  <c r="CF185" i="4"/>
  <c r="AZ185" i="4"/>
  <c r="AD185" i="4"/>
  <c r="BP185" i="4"/>
  <c r="BC185" i="4"/>
  <c r="AB185" i="4"/>
  <c r="BB185" i="4"/>
  <c r="BN185" i="4"/>
  <c r="BS185" i="4"/>
  <c r="CA185" i="4"/>
  <c r="CC185" i="4"/>
  <c r="Z185" i="4"/>
  <c r="AJ185" i="4"/>
  <c r="AK185" i="4"/>
  <c r="W185" i="4"/>
  <c r="BQ185" i="4"/>
  <c r="X185" i="4"/>
  <c r="AV185" i="4"/>
  <c r="BM185" i="4"/>
  <c r="Y185" i="4"/>
  <c r="BG185" i="4"/>
  <c r="V185" i="4"/>
  <c r="BW185" i="4"/>
  <c r="AY185" i="4"/>
  <c r="BX185" i="4"/>
  <c r="AL185" i="4"/>
  <c r="AP185" i="4"/>
  <c r="BO185" i="4"/>
  <c r="AQ185" i="4"/>
  <c r="AE185" i="4"/>
  <c r="AO185" i="4"/>
  <c r="AW185" i="4"/>
  <c r="CH185" i="4"/>
  <c r="BE185" i="4"/>
  <c r="BF185" i="4"/>
  <c r="CG185" i="4"/>
  <c r="AN185" i="4"/>
  <c r="BY185" i="4"/>
  <c r="CD185" i="4"/>
  <c r="BR185" i="4"/>
  <c r="BJ185" i="4"/>
  <c r="AR185" i="4"/>
  <c r="BZ185" i="4"/>
  <c r="AA185" i="4"/>
  <c r="AC185" i="4"/>
  <c r="AI185" i="4"/>
  <c r="AX185" i="4"/>
  <c r="AG185" i="4"/>
  <c r="BT185" i="4"/>
  <c r="AT177" i="4"/>
  <c r="BM177" i="4"/>
  <c r="AI177" i="4"/>
  <c r="BG177" i="4"/>
  <c r="CD177" i="4"/>
  <c r="CE177" i="4"/>
  <c r="BC177" i="4"/>
  <c r="AG177" i="4"/>
  <c r="AL177" i="4"/>
  <c r="AS177" i="4"/>
  <c r="BP177" i="4"/>
  <c r="CH177" i="4"/>
  <c r="BB177" i="4"/>
  <c r="AN177" i="4"/>
  <c r="BX177" i="4"/>
  <c r="AB177" i="4"/>
  <c r="AD177" i="4"/>
  <c r="AX177" i="4"/>
  <c r="BR177" i="4"/>
  <c r="BY177" i="4"/>
  <c r="BT177" i="4"/>
  <c r="AF177" i="4"/>
  <c r="BZ177" i="4"/>
  <c r="AZ177" i="4"/>
  <c r="BO177" i="4"/>
  <c r="X177" i="4"/>
  <c r="CF177" i="4"/>
  <c r="AC177" i="4"/>
  <c r="V177" i="4"/>
  <c r="BE177" i="4"/>
  <c r="AW177" i="4"/>
  <c r="AQ177" i="4"/>
  <c r="BW177" i="4"/>
  <c r="Y177" i="4"/>
  <c r="AA177" i="4"/>
  <c r="BL177" i="4"/>
  <c r="BA177" i="4"/>
  <c r="BS177" i="4"/>
  <c r="AO177" i="4"/>
  <c r="BK177" i="4"/>
  <c r="BV177" i="4"/>
  <c r="AP177" i="4"/>
  <c r="BN177" i="4"/>
  <c r="BQ177" i="4"/>
  <c r="AJ177" i="4"/>
  <c r="AE177" i="4"/>
  <c r="CB177" i="4"/>
  <c r="AV177" i="4"/>
  <c r="AY177" i="4"/>
  <c r="BI177" i="4"/>
  <c r="CA177" i="4"/>
  <c r="W177" i="4"/>
  <c r="Z177" i="4"/>
  <c r="BU177" i="4"/>
  <c r="AM177" i="4"/>
  <c r="CG177" i="4"/>
  <c r="AH177" i="4"/>
  <c r="BJ177" i="4"/>
  <c r="AU177" i="4"/>
  <c r="CC177" i="4"/>
  <c r="BF177" i="4"/>
  <c r="U177" i="4"/>
  <c r="AR177" i="4"/>
  <c r="AK177" i="4"/>
  <c r="BD177" i="4"/>
  <c r="BH177" i="4"/>
  <c r="BB186" i="4"/>
  <c r="CA186" i="4"/>
  <c r="AO186" i="4"/>
  <c r="CE186" i="4"/>
  <c r="BA186" i="4"/>
  <c r="V186" i="4"/>
  <c r="BF186" i="4"/>
  <c r="BP186" i="4"/>
  <c r="BH186" i="4"/>
  <c r="BG186" i="4"/>
  <c r="AT186" i="4"/>
  <c r="BJ186" i="4"/>
  <c r="BI186" i="4"/>
  <c r="AK186" i="4"/>
  <c r="BU186" i="4"/>
  <c r="AJ186" i="4"/>
  <c r="BK186" i="4"/>
  <c r="AB186" i="4"/>
  <c r="AX186" i="4"/>
  <c r="CH186" i="4"/>
  <c r="BE186" i="4"/>
  <c r="AN186" i="4"/>
  <c r="AC186" i="4"/>
  <c r="AR186" i="4"/>
  <c r="AL186" i="4"/>
  <c r="BR186" i="4"/>
  <c r="AA186" i="4"/>
  <c r="AF186" i="4"/>
  <c r="CF186" i="4"/>
  <c r="CG186" i="4"/>
  <c r="X186" i="4"/>
  <c r="BO186" i="4"/>
  <c r="AV186" i="4"/>
  <c r="AS186" i="4"/>
  <c r="BY186" i="4"/>
  <c r="AI186" i="4"/>
  <c r="Y186" i="4"/>
  <c r="AZ186" i="4"/>
  <c r="W186" i="4"/>
  <c r="AU186" i="4"/>
  <c r="BM186" i="4"/>
  <c r="BW186" i="4"/>
  <c r="BX186" i="4"/>
  <c r="BV186" i="4"/>
  <c r="BC186" i="4"/>
  <c r="BN186" i="4"/>
  <c r="U186" i="4"/>
  <c r="BQ186" i="4"/>
  <c r="Z186" i="4"/>
  <c r="BS186" i="4"/>
  <c r="CB186" i="4"/>
  <c r="BL186" i="4"/>
  <c r="AW186" i="4"/>
  <c r="CC186" i="4"/>
  <c r="AD186" i="4"/>
  <c r="AG186" i="4"/>
  <c r="BD186" i="4"/>
  <c r="CD186" i="4"/>
  <c r="AE186" i="4"/>
  <c r="AH186" i="4"/>
  <c r="BZ186" i="4"/>
  <c r="AQ186" i="4"/>
  <c r="AM186" i="4"/>
  <c r="AP186" i="4"/>
  <c r="BT186" i="4"/>
  <c r="AY186" i="4"/>
  <c r="CG178" i="4"/>
  <c r="Z178" i="4"/>
  <c r="BX178" i="4"/>
  <c r="AI178" i="4"/>
  <c r="BL178" i="4"/>
  <c r="BP178" i="4"/>
  <c r="AZ178" i="4"/>
  <c r="CF178" i="4"/>
  <c r="BN178" i="4"/>
  <c r="BG178" i="4"/>
  <c r="AH178" i="4"/>
  <c r="BJ178" i="4"/>
  <c r="CE178" i="4"/>
  <c r="U178" i="4"/>
  <c r="AY178" i="4"/>
  <c r="CB178" i="4"/>
  <c r="CD178" i="4"/>
  <c r="BB178" i="4"/>
  <c r="AB178" i="4"/>
  <c r="CH178" i="4"/>
  <c r="W178" i="4"/>
  <c r="AR178" i="4"/>
  <c r="CA178" i="4"/>
  <c r="AW178" i="4"/>
  <c r="BZ178" i="4"/>
  <c r="BK178" i="4"/>
  <c r="AK178" i="4"/>
  <c r="BU178" i="4"/>
  <c r="BY178" i="4"/>
  <c r="BF178" i="4"/>
  <c r="BM178" i="4"/>
  <c r="AM178" i="4"/>
  <c r="BW178" i="4"/>
  <c r="AG178" i="4"/>
  <c r="AV178" i="4"/>
  <c r="AE178" i="4"/>
  <c r="V178" i="4"/>
  <c r="AL178" i="4"/>
  <c r="BI178" i="4"/>
  <c r="AC178" i="4"/>
  <c r="AA178" i="4"/>
  <c r="BS178" i="4"/>
  <c r="BD178" i="4"/>
  <c r="BO178" i="4"/>
  <c r="BH178" i="4"/>
  <c r="Y178" i="4"/>
  <c r="CC178" i="4"/>
  <c r="AN178" i="4"/>
  <c r="BQ178" i="4"/>
  <c r="AT178" i="4"/>
  <c r="BV178" i="4"/>
  <c r="AS178" i="4"/>
  <c r="AD178" i="4"/>
  <c r="AX178" i="4"/>
  <c r="AJ178" i="4"/>
  <c r="AP178" i="4"/>
  <c r="BR178" i="4"/>
  <c r="BC178" i="4"/>
  <c r="BA178" i="4"/>
  <c r="AU178" i="4"/>
  <c r="AQ178" i="4"/>
  <c r="X178" i="4"/>
  <c r="AO178" i="4"/>
  <c r="BT178" i="4"/>
  <c r="AF178" i="4"/>
  <c r="BE178" i="4"/>
  <c r="W172" i="4"/>
  <c r="BO172" i="4"/>
  <c r="AO172" i="4"/>
  <c r="CB172" i="4"/>
  <c r="X172" i="4"/>
  <c r="BV172" i="4"/>
  <c r="BA172" i="4"/>
  <c r="BI172" i="4"/>
  <c r="V172" i="4"/>
  <c r="CA172" i="4"/>
  <c r="AU172" i="4"/>
  <c r="AW172" i="4"/>
  <c r="AQ172" i="4"/>
  <c r="BK172" i="4"/>
  <c r="AZ172" i="4"/>
  <c r="BC172" i="4"/>
  <c r="BU172" i="4"/>
  <c r="AD172" i="4"/>
  <c r="BT172" i="4"/>
  <c r="BX172" i="4"/>
  <c r="CF172" i="4"/>
  <c r="CG172" i="4"/>
  <c r="U172" i="4"/>
  <c r="BF172" i="4"/>
  <c r="CD172" i="4"/>
  <c r="AN172" i="4"/>
  <c r="AS172" i="4"/>
  <c r="BH172" i="4"/>
  <c r="AJ172" i="4"/>
  <c r="AY172" i="4"/>
  <c r="BB172" i="4"/>
  <c r="AL172" i="4"/>
  <c r="BG172" i="4"/>
  <c r="AE172" i="4"/>
  <c r="BZ172" i="4"/>
  <c r="BS172" i="4"/>
  <c r="AA172" i="4"/>
  <c r="Z172" i="4"/>
  <c r="AI172" i="4"/>
  <c r="AP172" i="4"/>
  <c r="AG172" i="4"/>
  <c r="AC172" i="4"/>
  <c r="BM172" i="4"/>
  <c r="BY172" i="4"/>
  <c r="BE172" i="4"/>
  <c r="BJ172" i="4"/>
  <c r="BR172" i="4"/>
  <c r="BQ172" i="4"/>
  <c r="AB172" i="4"/>
  <c r="AR172" i="4"/>
  <c r="AT172" i="4"/>
  <c r="BP172" i="4"/>
  <c r="BN172" i="4"/>
  <c r="AX172" i="4"/>
  <c r="AM172" i="4"/>
  <c r="BL172" i="4"/>
  <c r="CC172" i="4"/>
  <c r="CE172" i="4"/>
  <c r="AH172" i="4"/>
  <c r="CH172" i="4"/>
  <c r="BD172" i="4"/>
  <c r="AK172" i="4"/>
  <c r="AF172" i="4"/>
  <c r="BW172" i="4"/>
  <c r="Y172" i="4"/>
  <c r="AV172" i="4"/>
  <c r="AE199" i="4"/>
  <c r="BS199" i="4"/>
  <c r="CF199" i="4"/>
  <c r="CB199" i="4"/>
  <c r="BD199" i="4"/>
  <c r="AA199" i="4"/>
  <c r="BF199" i="4"/>
  <c r="AH199" i="4"/>
  <c r="CH199" i="4"/>
  <c r="BA199" i="4"/>
  <c r="BY199" i="4"/>
  <c r="BM199" i="4"/>
  <c r="CE199" i="4"/>
  <c r="AV199" i="4"/>
  <c r="BL199" i="4"/>
  <c r="BU199" i="4"/>
  <c r="BP199" i="4"/>
  <c r="BI199" i="4"/>
  <c r="CA199" i="4"/>
  <c r="BX199" i="4"/>
  <c r="U199" i="4"/>
  <c r="BW199" i="4"/>
  <c r="V199" i="4"/>
  <c r="BB199" i="4"/>
  <c r="BK199" i="4"/>
  <c r="Y199" i="4"/>
  <c r="W199" i="4"/>
  <c r="BV199" i="4"/>
  <c r="AZ199" i="4"/>
  <c r="AP199" i="4"/>
  <c r="BZ199" i="4"/>
  <c r="BH199" i="4"/>
  <c r="AO199" i="4"/>
  <c r="AS199" i="4"/>
  <c r="Z199" i="4"/>
  <c r="AW199" i="4"/>
  <c r="BJ199" i="4"/>
  <c r="AM199" i="4"/>
  <c r="AD199" i="4"/>
  <c r="BQ199" i="4"/>
  <c r="AK199" i="4"/>
  <c r="AQ199" i="4"/>
  <c r="CG199" i="4"/>
  <c r="CC199" i="4"/>
  <c r="AT199" i="4"/>
  <c r="AB199" i="4"/>
  <c r="CD199" i="4"/>
  <c r="AJ199" i="4"/>
  <c r="X199" i="4"/>
  <c r="AL199" i="4"/>
  <c r="BE199" i="4"/>
  <c r="AY199" i="4"/>
  <c r="AF199" i="4"/>
  <c r="AN199" i="4"/>
  <c r="AX199" i="4"/>
  <c r="BG199" i="4"/>
  <c r="BN199" i="4"/>
  <c r="AU199" i="4"/>
  <c r="AR199" i="4"/>
  <c r="AI199" i="4"/>
  <c r="AG199" i="4"/>
  <c r="BT199" i="4"/>
  <c r="BC199" i="4"/>
  <c r="AC199" i="4"/>
  <c r="BO199" i="4"/>
  <c r="BR199" i="4"/>
  <c r="AX204" i="4"/>
  <c r="CE204" i="4"/>
  <c r="BG204" i="4"/>
  <c r="BU204" i="4"/>
  <c r="AG204" i="4"/>
  <c r="AS204" i="4"/>
  <c r="BW204" i="4"/>
  <c r="AY204" i="4"/>
  <c r="BP204" i="4"/>
  <c r="CC204" i="4"/>
  <c r="AL204" i="4"/>
  <c r="AV204" i="4"/>
  <c r="BV204" i="4"/>
  <c r="BL204" i="4"/>
  <c r="BM204" i="4"/>
  <c r="BO204" i="4"/>
  <c r="AQ204" i="4"/>
  <c r="BE204" i="4"/>
  <c r="BK204" i="4"/>
  <c r="AZ204" i="4"/>
  <c r="U204" i="4"/>
  <c r="AU204" i="4"/>
  <c r="BY204" i="4"/>
  <c r="BN204" i="4"/>
  <c r="AA204" i="4"/>
  <c r="BI204" i="4"/>
  <c r="AH204" i="4"/>
  <c r="BJ204" i="4"/>
  <c r="AB204" i="4"/>
  <c r="BR204" i="4"/>
  <c r="AK204" i="4"/>
  <c r="X204" i="4"/>
  <c r="CH204" i="4"/>
  <c r="AF204" i="4"/>
  <c r="AM204" i="4"/>
  <c r="CF204" i="4"/>
  <c r="CG204" i="4"/>
  <c r="AN204" i="4"/>
  <c r="AC204" i="4"/>
  <c r="AP204" i="4"/>
  <c r="AE204" i="4"/>
  <c r="BS204" i="4"/>
  <c r="BD204" i="4"/>
  <c r="AO204" i="4"/>
  <c r="CA204" i="4"/>
  <c r="BC204" i="4"/>
  <c r="W204" i="4"/>
  <c r="CD204" i="4"/>
  <c r="BH204" i="4"/>
  <c r="BF204" i="4"/>
  <c r="AJ204" i="4"/>
  <c r="AI204" i="4"/>
  <c r="Y204" i="4"/>
  <c r="CB204" i="4"/>
  <c r="BQ204" i="4"/>
  <c r="Z204" i="4"/>
  <c r="V204" i="4"/>
  <c r="BB204" i="4"/>
  <c r="AR204" i="4"/>
  <c r="BA204" i="4"/>
  <c r="AW204" i="4"/>
  <c r="BX204" i="4"/>
  <c r="BT204" i="4"/>
  <c r="AT204" i="4"/>
  <c r="BZ204" i="4"/>
  <c r="AD204" i="4"/>
  <c r="BJ213" i="4"/>
  <c r="BT213" i="4"/>
  <c r="CA213" i="4"/>
  <c r="BQ213" i="4"/>
  <c r="BE213" i="4"/>
  <c r="BH213" i="4"/>
  <c r="BY213" i="4"/>
  <c r="AG213" i="4"/>
  <c r="CE213" i="4"/>
  <c r="AL213" i="4"/>
  <c r="BZ213" i="4"/>
  <c r="AV213" i="4"/>
  <c r="U213" i="4"/>
  <c r="AC213" i="4"/>
  <c r="BN213" i="4"/>
  <c r="AT213" i="4"/>
  <c r="AA213" i="4"/>
  <c r="BL213" i="4"/>
  <c r="AD213" i="4"/>
  <c r="AN213" i="4"/>
  <c r="AS213" i="4"/>
  <c r="Y213" i="4"/>
  <c r="AE213" i="4"/>
  <c r="BC213" i="4"/>
  <c r="AJ213" i="4"/>
  <c r="BU213" i="4"/>
  <c r="AU213" i="4"/>
  <c r="W213" i="4"/>
  <c r="AQ213" i="4"/>
  <c r="BM213" i="4"/>
  <c r="AX213" i="4"/>
  <c r="AW213" i="4"/>
  <c r="CC213" i="4"/>
  <c r="BG213" i="4"/>
  <c r="AO213" i="4"/>
  <c r="AK213" i="4"/>
  <c r="BO213" i="4"/>
  <c r="AP213" i="4"/>
  <c r="AH213" i="4"/>
  <c r="BI213" i="4"/>
  <c r="CB213" i="4"/>
  <c r="AR213" i="4"/>
  <c r="BX213" i="4"/>
  <c r="AB213" i="4"/>
  <c r="BS213" i="4"/>
  <c r="AY213" i="4"/>
  <c r="BA213" i="4"/>
  <c r="CG213" i="4"/>
  <c r="Z213" i="4"/>
  <c r="BK213" i="4"/>
  <c r="AM213" i="4"/>
  <c r="BF213" i="4"/>
  <c r="AI213" i="4"/>
  <c r="BR213" i="4"/>
  <c r="BB213" i="4"/>
  <c r="BP213" i="4"/>
  <c r="CF213" i="4"/>
  <c r="BV213" i="4"/>
  <c r="AZ213" i="4"/>
  <c r="V213" i="4"/>
  <c r="BW213" i="4"/>
  <c r="AF213" i="4"/>
  <c r="X213" i="4"/>
  <c r="CD213" i="4"/>
  <c r="CH213" i="4"/>
  <c r="BD213" i="4"/>
  <c r="AO183" i="4"/>
  <c r="CA183" i="4"/>
  <c r="AA183" i="4"/>
  <c r="AD183" i="4"/>
  <c r="BQ183" i="4"/>
  <c r="V183" i="4"/>
  <c r="BZ183" i="4"/>
  <c r="AZ183" i="4"/>
  <c r="BO183" i="4"/>
  <c r="BP183" i="4"/>
  <c r="BG183" i="4"/>
  <c r="AJ183" i="4"/>
  <c r="AN183" i="4"/>
  <c r="BW183" i="4"/>
  <c r="BM183" i="4"/>
  <c r="BN183" i="4"/>
  <c r="BU183" i="4"/>
  <c r="BR183" i="4"/>
  <c r="AI183" i="4"/>
  <c r="AE183" i="4"/>
  <c r="Y183" i="4"/>
  <c r="AX183" i="4"/>
  <c r="W183" i="4"/>
  <c r="BT183" i="4"/>
  <c r="Z183" i="4"/>
  <c r="AR183" i="4"/>
  <c r="AC183" i="4"/>
  <c r="U183" i="4"/>
  <c r="BA183" i="4"/>
  <c r="AP183" i="4"/>
  <c r="AV183" i="4"/>
  <c r="X183" i="4"/>
  <c r="CD183" i="4"/>
  <c r="BK183" i="4"/>
  <c r="CF183" i="4"/>
  <c r="AW183" i="4"/>
  <c r="BH183" i="4"/>
  <c r="AH183" i="4"/>
  <c r="BS183" i="4"/>
  <c r="BB183" i="4"/>
  <c r="AL183" i="4"/>
  <c r="BD183" i="4"/>
  <c r="BX183" i="4"/>
  <c r="AS183" i="4"/>
  <c r="AK183" i="4"/>
  <c r="CG183" i="4"/>
  <c r="BF183" i="4"/>
  <c r="CC183" i="4"/>
  <c r="CE183" i="4"/>
  <c r="CH183" i="4"/>
  <c r="BE183" i="4"/>
  <c r="AB183" i="4"/>
  <c r="BJ183" i="4"/>
  <c r="AG183" i="4"/>
  <c r="BL183" i="4"/>
  <c r="AQ183" i="4"/>
  <c r="AM183" i="4"/>
  <c r="AT183" i="4"/>
  <c r="AU183" i="4"/>
  <c r="AY183" i="4"/>
  <c r="CB183" i="4"/>
  <c r="BC183" i="4"/>
  <c r="BI183" i="4"/>
  <c r="BY183" i="4"/>
  <c r="AF183" i="4"/>
  <c r="BV183" i="4"/>
  <c r="BT184" i="4"/>
  <c r="BZ184" i="4"/>
  <c r="Z184" i="4"/>
  <c r="BA184" i="4"/>
  <c r="AE184" i="4"/>
  <c r="AY184" i="4"/>
  <c r="AV184" i="4"/>
  <c r="AM184" i="4"/>
  <c r="BB184" i="4"/>
  <c r="AN184" i="4"/>
  <c r="AK184" i="4"/>
  <c r="BD184" i="4"/>
  <c r="BW184" i="4"/>
  <c r="AD184" i="4"/>
  <c r="BP184" i="4"/>
  <c r="BJ184" i="4"/>
  <c r="BI184" i="4"/>
  <c r="CF184" i="4"/>
  <c r="AX184" i="4"/>
  <c r="BX184" i="4"/>
  <c r="BK184" i="4"/>
  <c r="W184" i="4"/>
  <c r="CA184" i="4"/>
  <c r="BO184" i="4"/>
  <c r="CE184" i="4"/>
  <c r="AU184" i="4"/>
  <c r="BE184" i="4"/>
  <c r="AC184" i="4"/>
  <c r="BV184" i="4"/>
  <c r="BY184" i="4"/>
  <c r="CG184" i="4"/>
  <c r="CB184" i="4"/>
  <c r="AL184" i="4"/>
  <c r="AI184" i="4"/>
  <c r="BR184" i="4"/>
  <c r="BG184" i="4"/>
  <c r="V184" i="4"/>
  <c r="BL184" i="4"/>
  <c r="U184" i="4"/>
  <c r="Y184" i="4"/>
  <c r="AJ184" i="4"/>
  <c r="CD184" i="4"/>
  <c r="AW184" i="4"/>
  <c r="AF184" i="4"/>
  <c r="BH184" i="4"/>
  <c r="AS184" i="4"/>
  <c r="AQ184" i="4"/>
  <c r="CC184" i="4"/>
  <c r="AO184" i="4"/>
  <c r="AA184" i="4"/>
  <c r="AH184" i="4"/>
  <c r="BU184" i="4"/>
  <c r="BS184" i="4"/>
  <c r="BM184" i="4"/>
  <c r="CH184" i="4"/>
  <c r="AR184" i="4"/>
  <c r="AG184" i="4"/>
  <c r="X184" i="4"/>
  <c r="BQ184" i="4"/>
  <c r="AT184" i="4"/>
  <c r="BN184" i="4"/>
  <c r="BC184" i="4"/>
  <c r="AP184" i="4"/>
  <c r="AZ184" i="4"/>
  <c r="AB184" i="4"/>
  <c r="BF184" i="4"/>
  <c r="BY176" i="4"/>
  <c r="BI176" i="4"/>
  <c r="AX176" i="4"/>
  <c r="CA176" i="4"/>
  <c r="AY176" i="4"/>
  <c r="AR176" i="4"/>
  <c r="BV176" i="4"/>
  <c r="BC176" i="4"/>
  <c r="BB176" i="4"/>
  <c r="CC176" i="4"/>
  <c r="Y176" i="4"/>
  <c r="AW176" i="4"/>
  <c r="BT176" i="4"/>
  <c r="V176" i="4"/>
  <c r="BR176" i="4"/>
  <c r="AL176" i="4"/>
  <c r="AS176" i="4"/>
  <c r="X176" i="4"/>
  <c r="CG176" i="4"/>
  <c r="AH176" i="4"/>
  <c r="CD176" i="4"/>
  <c r="BW176" i="4"/>
  <c r="AO176" i="4"/>
  <c r="AD176" i="4"/>
  <c r="BE176" i="4"/>
  <c r="BF176" i="4"/>
  <c r="BP176" i="4"/>
  <c r="AF176" i="4"/>
  <c r="BG176" i="4"/>
  <c r="BN176" i="4"/>
  <c r="AM176" i="4"/>
  <c r="U176" i="4"/>
  <c r="BD176" i="4"/>
  <c r="BS176" i="4"/>
  <c r="CB176" i="4"/>
  <c r="CH176" i="4"/>
  <c r="BZ176" i="4"/>
  <c r="BA176" i="4"/>
  <c r="AJ176" i="4"/>
  <c r="AE176" i="4"/>
  <c r="CF176" i="4"/>
  <c r="BU176" i="4"/>
  <c r="AI176" i="4"/>
  <c r="AZ176" i="4"/>
  <c r="AV176" i="4"/>
  <c r="W176" i="4"/>
  <c r="AQ176" i="4"/>
  <c r="AP176" i="4"/>
  <c r="AA176" i="4"/>
  <c r="BO176" i="4"/>
  <c r="AN176" i="4"/>
  <c r="Z176" i="4"/>
  <c r="AT176" i="4"/>
  <c r="AB176" i="4"/>
  <c r="BQ176" i="4"/>
  <c r="BL176" i="4"/>
  <c r="BX176" i="4"/>
  <c r="BJ176" i="4"/>
  <c r="CE176" i="4"/>
  <c r="AU176" i="4"/>
  <c r="BK176" i="4"/>
  <c r="AK176" i="4"/>
  <c r="BM176" i="4"/>
  <c r="AC176" i="4"/>
  <c r="BH176" i="4"/>
  <c r="AG176" i="4"/>
  <c r="BL171" i="4"/>
  <c r="AF171" i="4"/>
  <c r="AA171" i="4"/>
  <c r="BU171" i="4"/>
  <c r="BZ171" i="4"/>
  <c r="CG171" i="4"/>
  <c r="W171" i="4"/>
  <c r="BF171" i="4"/>
  <c r="AW171" i="4"/>
  <c r="AD171" i="4"/>
  <c r="BI171" i="4"/>
  <c r="AG171" i="4"/>
  <c r="BC171" i="4"/>
  <c r="Y171" i="4"/>
  <c r="V171" i="4"/>
  <c r="AB171" i="4"/>
  <c r="BK171" i="4"/>
  <c r="CA171" i="4"/>
  <c r="AJ171" i="4"/>
  <c r="BV171" i="4"/>
  <c r="CC171" i="4"/>
  <c r="BX171" i="4"/>
  <c r="AC171" i="4"/>
  <c r="AM171" i="4"/>
  <c r="AL171" i="4"/>
  <c r="BY171" i="4"/>
  <c r="AK171" i="4"/>
  <c r="AR171" i="4"/>
  <c r="CF171" i="4"/>
  <c r="BH171" i="4"/>
  <c r="BT171" i="4"/>
  <c r="BQ171" i="4"/>
  <c r="AQ171" i="4"/>
  <c r="X171" i="4"/>
  <c r="BP171" i="4"/>
  <c r="AO171" i="4"/>
  <c r="CD171" i="4"/>
  <c r="CE171" i="4"/>
  <c r="BG171" i="4"/>
  <c r="AY171" i="4"/>
  <c r="AP171" i="4"/>
  <c r="BA171" i="4"/>
  <c r="BD171" i="4"/>
  <c r="AX171" i="4"/>
  <c r="BN171" i="4"/>
  <c r="Z171" i="4"/>
  <c r="BS171" i="4"/>
  <c r="BE171" i="4"/>
  <c r="U171" i="4"/>
  <c r="AZ171" i="4"/>
  <c r="AS171" i="4"/>
  <c r="CH171" i="4"/>
  <c r="BM171" i="4"/>
  <c r="AV171" i="4"/>
  <c r="AI171" i="4"/>
  <c r="BR171" i="4"/>
  <c r="CB171" i="4"/>
  <c r="AN171" i="4"/>
  <c r="BJ171" i="4"/>
  <c r="BB171" i="4"/>
  <c r="BO171" i="4"/>
  <c r="AU171" i="4"/>
  <c r="AE171" i="4"/>
  <c r="AT171" i="4"/>
  <c r="AH171" i="4"/>
  <c r="BW171" i="4"/>
  <c r="CH210" i="4"/>
  <c r="BG210" i="4"/>
  <c r="CF210" i="4"/>
  <c r="BF210" i="4"/>
  <c r="AG210" i="4"/>
  <c r="AU210" i="4"/>
  <c r="BI210" i="4"/>
  <c r="X210" i="4"/>
  <c r="BM210" i="4"/>
  <c r="BC210" i="4"/>
  <c r="U210" i="4"/>
  <c r="BP210" i="4"/>
  <c r="BW210" i="4"/>
  <c r="AE210" i="4"/>
  <c r="CB210" i="4"/>
  <c r="BQ210" i="4"/>
  <c r="AM210" i="4"/>
  <c r="AH210" i="4"/>
  <c r="BS210" i="4"/>
  <c r="AN210" i="4"/>
  <c r="AF210" i="4"/>
  <c r="AY210" i="4"/>
  <c r="AW210" i="4"/>
  <c r="AZ210" i="4"/>
  <c r="BJ210" i="4"/>
  <c r="AS210" i="4"/>
  <c r="AC210" i="4"/>
  <c r="CE210" i="4"/>
  <c r="BZ210" i="4"/>
  <c r="BA210" i="4"/>
  <c r="BN210" i="4"/>
  <c r="CD210" i="4"/>
  <c r="BX210" i="4"/>
  <c r="AO210" i="4"/>
  <c r="AX210" i="4"/>
  <c r="BY210" i="4"/>
  <c r="BE210" i="4"/>
  <c r="AQ210" i="4"/>
  <c r="CC210" i="4"/>
  <c r="Y210" i="4"/>
  <c r="CA210" i="4"/>
  <c r="BH210" i="4"/>
  <c r="AB210" i="4"/>
  <c r="BT210" i="4"/>
  <c r="BO210" i="4"/>
  <c r="AI210" i="4"/>
  <c r="AA210" i="4"/>
  <c r="BL210" i="4"/>
  <c r="BR210" i="4"/>
  <c r="BK210" i="4"/>
  <c r="AR210" i="4"/>
  <c r="AV210" i="4"/>
  <c r="AD210" i="4"/>
  <c r="AL210" i="4"/>
  <c r="BU210" i="4"/>
  <c r="AJ210" i="4"/>
  <c r="V210" i="4"/>
  <c r="AT210" i="4"/>
  <c r="AK210" i="4"/>
  <c r="BB210" i="4"/>
  <c r="BV210" i="4"/>
  <c r="W210" i="4"/>
  <c r="Z210" i="4"/>
  <c r="BD210" i="4"/>
  <c r="AP210" i="4"/>
  <c r="CG210" i="4"/>
  <c r="BG194" i="4"/>
  <c r="AR194" i="4"/>
  <c r="AP194" i="4"/>
  <c r="AS194" i="4"/>
  <c r="BF194" i="4"/>
  <c r="BZ194" i="4"/>
  <c r="AJ194" i="4"/>
  <c r="AB194" i="4"/>
  <c r="BR194" i="4"/>
  <c r="BW194" i="4"/>
  <c r="AL194" i="4"/>
  <c r="AQ194" i="4"/>
  <c r="BJ194" i="4"/>
  <c r="CG194" i="4"/>
  <c r="AD194" i="4"/>
  <c r="BC194" i="4"/>
  <c r="AV194" i="4"/>
  <c r="BU194" i="4"/>
  <c r="BV194" i="4"/>
  <c r="AX194" i="4"/>
  <c r="BP194" i="4"/>
  <c r="BY194" i="4"/>
  <c r="AU194" i="4"/>
  <c r="U194" i="4"/>
  <c r="CF194" i="4"/>
  <c r="AG194" i="4"/>
  <c r="CH194" i="4"/>
  <c r="AM194" i="4"/>
  <c r="BA194" i="4"/>
  <c r="BM194" i="4"/>
  <c r="AN194" i="4"/>
  <c r="CA194" i="4"/>
  <c r="AI194" i="4"/>
  <c r="Z194" i="4"/>
  <c r="BN194" i="4"/>
  <c r="BQ194" i="4"/>
  <c r="BD194" i="4"/>
  <c r="V194" i="4"/>
  <c r="CE194" i="4"/>
  <c r="AE194" i="4"/>
  <c r="BO194" i="4"/>
  <c r="BS194" i="4"/>
  <c r="BT194" i="4"/>
  <c r="AY194" i="4"/>
  <c r="CB194" i="4"/>
  <c r="CD194" i="4"/>
  <c r="AO194" i="4"/>
  <c r="BB194" i="4"/>
  <c r="AA194" i="4"/>
  <c r="AK194" i="4"/>
  <c r="BK194" i="4"/>
  <c r="W194" i="4"/>
  <c r="BH194" i="4"/>
  <c r="CC194" i="4"/>
  <c r="BX194" i="4"/>
  <c r="X194" i="4"/>
  <c r="BL194" i="4"/>
  <c r="AH194" i="4"/>
  <c r="AT194" i="4"/>
  <c r="AZ194" i="4"/>
  <c r="AC194" i="4"/>
  <c r="BI194" i="4"/>
  <c r="BE194" i="4"/>
  <c r="AW194" i="4"/>
  <c r="Y194" i="4"/>
  <c r="AF194" i="4"/>
  <c r="BH189" i="4"/>
  <c r="AQ189" i="4"/>
  <c r="U189" i="4"/>
  <c r="BG189" i="4"/>
  <c r="AJ189" i="4"/>
  <c r="BR189" i="4"/>
  <c r="BE189" i="4"/>
  <c r="BL189" i="4"/>
  <c r="AH189" i="4"/>
  <c r="AM189" i="4"/>
  <c r="BQ189" i="4"/>
  <c r="BI189" i="4"/>
  <c r="AK189" i="4"/>
  <c r="AR189" i="4"/>
  <c r="BN189" i="4"/>
  <c r="X189" i="4"/>
  <c r="AG189" i="4"/>
  <c r="BM189" i="4"/>
  <c r="CG189" i="4"/>
  <c r="AF189" i="4"/>
  <c r="V189" i="4"/>
  <c r="CC189" i="4"/>
  <c r="BY189" i="4"/>
  <c r="BT189" i="4"/>
  <c r="BX189" i="4"/>
  <c r="BO189" i="4"/>
  <c r="BD189" i="4"/>
  <c r="BJ189" i="4"/>
  <c r="AC189" i="4"/>
  <c r="W189" i="4"/>
  <c r="CA189" i="4"/>
  <c r="AX189" i="4"/>
  <c r="BB189" i="4"/>
  <c r="BA189" i="4"/>
  <c r="BK189" i="4"/>
  <c r="BC189" i="4"/>
  <c r="AE189" i="4"/>
  <c r="CD189" i="4"/>
  <c r="AD189" i="4"/>
  <c r="BW189" i="4"/>
  <c r="AA189" i="4"/>
  <c r="AN189" i="4"/>
  <c r="CE189" i="4"/>
  <c r="AT189" i="4"/>
  <c r="CH189" i="4"/>
  <c r="AB189" i="4"/>
  <c r="AI189" i="4"/>
  <c r="AL189" i="4"/>
  <c r="AP189" i="4"/>
  <c r="AZ189" i="4"/>
  <c r="BF189" i="4"/>
  <c r="CF189" i="4"/>
  <c r="AU189" i="4"/>
  <c r="BS189" i="4"/>
  <c r="BZ189" i="4"/>
  <c r="AY189" i="4"/>
  <c r="CB189" i="4"/>
  <c r="BU189" i="4"/>
  <c r="Z189" i="4"/>
  <c r="AO189" i="4"/>
  <c r="BV189" i="4"/>
  <c r="AV189" i="4"/>
  <c r="AW189" i="4"/>
  <c r="BP189" i="4"/>
  <c r="AS189" i="4"/>
  <c r="Y189" i="4"/>
  <c r="BR190" i="4"/>
  <c r="BD190" i="4"/>
  <c r="X190" i="4"/>
  <c r="AW190" i="4"/>
  <c r="BY190" i="4"/>
  <c r="BX190" i="4"/>
  <c r="BF190" i="4"/>
  <c r="AQ190" i="4"/>
  <c r="AS190" i="4"/>
  <c r="BS190" i="4"/>
  <c r="Z190" i="4"/>
  <c r="CB190" i="4"/>
  <c r="AN190" i="4"/>
  <c r="W190" i="4"/>
  <c r="BV190" i="4"/>
  <c r="AJ190" i="4"/>
  <c r="AX190" i="4"/>
  <c r="AG190" i="4"/>
  <c r="AM190" i="4"/>
  <c r="BP190" i="4"/>
  <c r="CF190" i="4"/>
  <c r="AH190" i="4"/>
  <c r="AL190" i="4"/>
  <c r="BU190" i="4"/>
  <c r="AY190" i="4"/>
  <c r="AB190" i="4"/>
  <c r="BJ190" i="4"/>
  <c r="CE190" i="4"/>
  <c r="AR190" i="4"/>
  <c r="BB190" i="4"/>
  <c r="BH190" i="4"/>
  <c r="CC190" i="4"/>
  <c r="AF190" i="4"/>
  <c r="AP190" i="4"/>
  <c r="AE190" i="4"/>
  <c r="AO190" i="4"/>
  <c r="AI190" i="4"/>
  <c r="BA190" i="4"/>
  <c r="AD190" i="4"/>
  <c r="BZ190" i="4"/>
  <c r="BO190" i="4"/>
  <c r="AT190" i="4"/>
  <c r="V190" i="4"/>
  <c r="CD190" i="4"/>
  <c r="AZ190" i="4"/>
  <c r="BM190" i="4"/>
  <c r="BE190" i="4"/>
  <c r="BC190" i="4"/>
  <c r="Y190" i="4"/>
  <c r="CH190" i="4"/>
  <c r="AC190" i="4"/>
  <c r="BN190" i="4"/>
  <c r="AU190" i="4"/>
  <c r="CG190" i="4"/>
  <c r="BG190" i="4"/>
  <c r="CA190" i="4"/>
  <c r="BI190" i="4"/>
  <c r="BK190" i="4"/>
  <c r="AK190" i="4"/>
  <c r="AA190" i="4"/>
  <c r="BW190" i="4"/>
  <c r="AV190" i="4"/>
  <c r="BT190" i="4"/>
  <c r="BL190" i="4"/>
  <c r="U190" i="4"/>
  <c r="BQ190" i="4"/>
  <c r="AG182" i="4"/>
  <c r="AQ182" i="4"/>
  <c r="AZ182" i="4"/>
  <c r="AI182" i="4"/>
  <c r="BV182" i="4"/>
  <c r="X182" i="4"/>
  <c r="BB182" i="4"/>
  <c r="BG182" i="4"/>
  <c r="CB182" i="4"/>
  <c r="Y182" i="4"/>
  <c r="BF182" i="4"/>
  <c r="BQ182" i="4"/>
  <c r="U182" i="4"/>
  <c r="AM182" i="4"/>
  <c r="CF182" i="4"/>
  <c r="AX182" i="4"/>
  <c r="V182" i="4"/>
  <c r="AE182" i="4"/>
  <c r="AC182" i="4"/>
  <c r="BX182" i="4"/>
  <c r="AL182" i="4"/>
  <c r="AS182" i="4"/>
  <c r="BE182" i="4"/>
  <c r="CG182" i="4"/>
  <c r="AF182" i="4"/>
  <c r="AW182" i="4"/>
  <c r="BK182" i="4"/>
  <c r="BI182" i="4"/>
  <c r="AO182" i="4"/>
  <c r="BC182" i="4"/>
  <c r="BL182" i="4"/>
  <c r="BO182" i="4"/>
  <c r="BD182" i="4"/>
  <c r="CA182" i="4"/>
  <c r="AP182" i="4"/>
  <c r="AH182" i="4"/>
  <c r="BJ182" i="4"/>
  <c r="CE182" i="4"/>
  <c r="AU182" i="4"/>
  <c r="AA182" i="4"/>
  <c r="BR182" i="4"/>
  <c r="Z182" i="4"/>
  <c r="CC182" i="4"/>
  <c r="BY182" i="4"/>
  <c r="BZ182" i="4"/>
  <c r="AJ182" i="4"/>
  <c r="BM182" i="4"/>
  <c r="BT182" i="4"/>
  <c r="AK182" i="4"/>
  <c r="AB182" i="4"/>
  <c r="BW182" i="4"/>
  <c r="BA182" i="4"/>
  <c r="W182" i="4"/>
  <c r="AR182" i="4"/>
  <c r="CH182" i="4"/>
  <c r="AN182" i="4"/>
  <c r="BU182" i="4"/>
  <c r="BH182" i="4"/>
  <c r="AY182" i="4"/>
  <c r="BS182" i="4"/>
  <c r="BN182" i="4"/>
  <c r="AD182" i="4"/>
  <c r="BP182" i="4"/>
  <c r="AT182" i="4"/>
  <c r="AV182" i="4"/>
  <c r="CD182" i="4"/>
  <c r="AA174" i="4"/>
  <c r="BX174" i="4"/>
  <c r="BM174" i="4"/>
  <c r="BZ174" i="4"/>
  <c r="AW174" i="4"/>
  <c r="BB174" i="4"/>
  <c r="Y174" i="4"/>
  <c r="V174" i="4"/>
  <c r="BN174" i="4"/>
  <c r="CC174" i="4"/>
  <c r="AH174" i="4"/>
  <c r="AS174" i="4"/>
  <c r="AN174" i="4"/>
  <c r="BY174" i="4"/>
  <c r="AP174" i="4"/>
  <c r="BO174" i="4"/>
  <c r="CE174" i="4"/>
  <c r="BR174" i="4"/>
  <c r="Z174" i="4"/>
  <c r="BW174" i="4"/>
  <c r="BT174" i="4"/>
  <c r="AY174" i="4"/>
  <c r="BK174" i="4"/>
  <c r="AB174" i="4"/>
  <c r="AT174" i="4"/>
  <c r="AM174" i="4"/>
  <c r="CA174" i="4"/>
  <c r="CH174" i="4"/>
  <c r="BS174" i="4"/>
  <c r="BL174" i="4"/>
  <c r="BQ174" i="4"/>
  <c r="AF174" i="4"/>
  <c r="BI174" i="4"/>
  <c r="AO174" i="4"/>
  <c r="AR174" i="4"/>
  <c r="BU174" i="4"/>
  <c r="BD174" i="4"/>
  <c r="BV174" i="4"/>
  <c r="AU174" i="4"/>
  <c r="BE174" i="4"/>
  <c r="BA174" i="4"/>
  <c r="AK174" i="4"/>
  <c r="AX174" i="4"/>
  <c r="W174" i="4"/>
  <c r="AL174" i="4"/>
  <c r="AJ174" i="4"/>
  <c r="AE174" i="4"/>
  <c r="CG174" i="4"/>
  <c r="AZ174" i="4"/>
  <c r="BH174" i="4"/>
  <c r="BG174" i="4"/>
  <c r="AI174" i="4"/>
  <c r="X174" i="4"/>
  <c r="CB174" i="4"/>
  <c r="BP174" i="4"/>
  <c r="BF174" i="4"/>
  <c r="CF174" i="4"/>
  <c r="BJ174" i="4"/>
  <c r="CD174" i="4"/>
  <c r="U174" i="4"/>
  <c r="BC174" i="4"/>
  <c r="AC174" i="4"/>
  <c r="AD174" i="4"/>
  <c r="AV174" i="4"/>
  <c r="AG174" i="4"/>
  <c r="AQ174" i="4"/>
  <c r="AW170" i="4"/>
  <c r="AD170" i="4"/>
  <c r="Y170" i="4"/>
  <c r="AQ170" i="4"/>
  <c r="AU170" i="4"/>
  <c r="BF170" i="4"/>
  <c r="BV170" i="4"/>
  <c r="BT170" i="4"/>
  <c r="AS170" i="4"/>
  <c r="AX170" i="4"/>
  <c r="CA170" i="4"/>
  <c r="W170" i="4"/>
  <c r="BG170" i="4"/>
  <c r="CC170" i="4"/>
  <c r="BL170" i="4"/>
  <c r="AA170" i="4"/>
  <c r="BS170" i="4"/>
  <c r="CE170" i="4"/>
  <c r="AY170" i="4"/>
  <c r="CB170" i="4"/>
  <c r="AN170" i="4"/>
  <c r="BR170" i="4"/>
  <c r="AJ170" i="4"/>
  <c r="V170" i="4"/>
  <c r="AM170" i="4"/>
  <c r="BK170" i="4"/>
  <c r="CG170" i="4"/>
  <c r="AZ170" i="4"/>
  <c r="AL170" i="4"/>
  <c r="AI170" i="4"/>
  <c r="AE170" i="4"/>
  <c r="BU170" i="4"/>
  <c r="BA170" i="4"/>
  <c r="BB170" i="4"/>
  <c r="BZ170" i="4"/>
  <c r="BQ170" i="4"/>
  <c r="X170" i="4"/>
  <c r="BX170" i="4"/>
  <c r="AT170" i="4"/>
  <c r="BY170" i="4"/>
  <c r="BP170" i="4"/>
  <c r="BN170" i="4"/>
  <c r="BM170" i="4"/>
  <c r="Z170" i="4"/>
  <c r="BO170" i="4"/>
  <c r="AC170" i="4"/>
  <c r="AK170" i="4"/>
  <c r="CH170" i="4"/>
  <c r="BE170" i="4"/>
  <c r="BD170" i="4"/>
  <c r="CD170" i="4"/>
  <c r="AR170" i="4"/>
  <c r="CF170" i="4"/>
  <c r="AO170" i="4"/>
  <c r="BJ170" i="4"/>
  <c r="BH170" i="4"/>
  <c r="AP170" i="4"/>
  <c r="AH170" i="4"/>
  <c r="AF170" i="4"/>
  <c r="BC170" i="4"/>
  <c r="BI170" i="4"/>
  <c r="BW170" i="4"/>
  <c r="U170" i="4"/>
  <c r="AB170" i="4"/>
  <c r="AV170" i="4"/>
  <c r="AG170" i="4"/>
  <c r="BI192" i="4"/>
  <c r="BJ192" i="4"/>
  <c r="AM192" i="4"/>
  <c r="AO192" i="4"/>
  <c r="AF192" i="4"/>
  <c r="BR192" i="4"/>
  <c r="AB192" i="4"/>
  <c r="BX192" i="4"/>
  <c r="Z192" i="4"/>
  <c r="BD192" i="4"/>
  <c r="CH192" i="4"/>
  <c r="AY192" i="4"/>
  <c r="AT192" i="4"/>
  <c r="BL192" i="4"/>
  <c r="AE192" i="4"/>
  <c r="CG192" i="4"/>
  <c r="Y192" i="4"/>
  <c r="BG192" i="4"/>
  <c r="AJ192" i="4"/>
  <c r="AR192" i="4"/>
  <c r="BZ192" i="4"/>
  <c r="BB192" i="4"/>
  <c r="BO192" i="4"/>
  <c r="CE192" i="4"/>
  <c r="BM192" i="4"/>
  <c r="AA192" i="4"/>
  <c r="BP192" i="4"/>
  <c r="BY192" i="4"/>
  <c r="BT192" i="4"/>
  <c r="AD192" i="4"/>
  <c r="AK192" i="4"/>
  <c r="AU192" i="4"/>
  <c r="BE192" i="4"/>
  <c r="W192" i="4"/>
  <c r="U192" i="4"/>
  <c r="BA192" i="4"/>
  <c r="BK192" i="4"/>
  <c r="BQ192" i="4"/>
  <c r="BU192" i="4"/>
  <c r="CA192" i="4"/>
  <c r="AC192" i="4"/>
  <c r="BF192" i="4"/>
  <c r="AV192" i="4"/>
  <c r="AI192" i="4"/>
  <c r="CB192" i="4"/>
  <c r="BH192" i="4"/>
  <c r="AN192" i="4"/>
  <c r="CF192" i="4"/>
  <c r="AS192" i="4"/>
  <c r="AX192" i="4"/>
  <c r="AH192" i="4"/>
  <c r="CC192" i="4"/>
  <c r="BC192" i="4"/>
  <c r="V192" i="4"/>
  <c r="AL192" i="4"/>
  <c r="BV192" i="4"/>
  <c r="BS192" i="4"/>
  <c r="AW192" i="4"/>
  <c r="AG192" i="4"/>
  <c r="AZ192" i="4"/>
  <c r="CD192" i="4"/>
  <c r="BN192" i="4"/>
  <c r="AQ192" i="4"/>
  <c r="BW192" i="4"/>
  <c r="AP192" i="4"/>
  <c r="X192" i="4"/>
  <c r="AX191" i="4"/>
  <c r="CB191" i="4"/>
  <c r="BF191" i="4"/>
  <c r="AQ191" i="4"/>
  <c r="BD191" i="4"/>
  <c r="CC191" i="4"/>
  <c r="AK191" i="4"/>
  <c r="AC191" i="4"/>
  <c r="AD191" i="4"/>
  <c r="BB191" i="4"/>
  <c r="BA191" i="4"/>
  <c r="BJ191" i="4"/>
  <c r="BI191" i="4"/>
  <c r="CA191" i="4"/>
  <c r="BE191" i="4"/>
  <c r="AH191" i="4"/>
  <c r="BP191" i="4"/>
  <c r="AA191" i="4"/>
  <c r="BX191" i="4"/>
  <c r="AP191" i="4"/>
  <c r="AS191" i="4"/>
  <c r="BC191" i="4"/>
  <c r="BT191" i="4"/>
  <c r="AE191" i="4"/>
  <c r="BG191" i="4"/>
  <c r="W191" i="4"/>
  <c r="AF191" i="4"/>
  <c r="AV191" i="4"/>
  <c r="BN191" i="4"/>
  <c r="BU191" i="4"/>
  <c r="BO191" i="4"/>
  <c r="BW191" i="4"/>
  <c r="AJ191" i="4"/>
  <c r="CD191" i="4"/>
  <c r="AZ191" i="4"/>
  <c r="BL191" i="4"/>
  <c r="X191" i="4"/>
  <c r="BK191" i="4"/>
  <c r="BV191" i="4"/>
  <c r="BY191" i="4"/>
  <c r="CG191" i="4"/>
  <c r="AM191" i="4"/>
  <c r="BM191" i="4"/>
  <c r="AG191" i="4"/>
  <c r="AN191" i="4"/>
  <c r="AR191" i="4"/>
  <c r="AO191" i="4"/>
  <c r="U191" i="4"/>
  <c r="CF191" i="4"/>
  <c r="AL191" i="4"/>
  <c r="Z191" i="4"/>
  <c r="AI191" i="4"/>
  <c r="AY191" i="4"/>
  <c r="BR191" i="4"/>
  <c r="CE191" i="4"/>
  <c r="BQ191" i="4"/>
  <c r="AW191" i="4"/>
  <c r="CH191" i="4"/>
  <c r="V191" i="4"/>
  <c r="BS191" i="4"/>
  <c r="AB191" i="4"/>
  <c r="AU191" i="4"/>
  <c r="BZ191" i="4"/>
  <c r="Y191" i="4"/>
  <c r="BH191" i="4"/>
  <c r="AT191" i="4"/>
  <c r="BW197" i="4"/>
  <c r="AN197" i="4"/>
  <c r="CD197" i="4"/>
  <c r="BQ197" i="4"/>
  <c r="CH197" i="4"/>
  <c r="BZ197" i="4"/>
  <c r="U197" i="4"/>
  <c r="AJ197" i="4"/>
  <c r="CE197" i="4"/>
  <c r="BH197" i="4"/>
  <c r="BC197" i="4"/>
  <c r="BX197" i="4"/>
  <c r="AZ197" i="4"/>
  <c r="BU197" i="4"/>
  <c r="BG197" i="4"/>
  <c r="CG197" i="4"/>
  <c r="BJ197" i="4"/>
  <c r="AT197" i="4"/>
  <c r="AU197" i="4"/>
  <c r="AB197" i="4"/>
  <c r="BL197" i="4"/>
  <c r="BD197" i="4"/>
  <c r="CF197" i="4"/>
  <c r="BA197" i="4"/>
  <c r="AQ197" i="4"/>
  <c r="AE197" i="4"/>
  <c r="BB197" i="4"/>
  <c r="AD197" i="4"/>
  <c r="AH197" i="4"/>
  <c r="BS197" i="4"/>
  <c r="AK197" i="4"/>
  <c r="AR197" i="4"/>
  <c r="AC197" i="4"/>
  <c r="X197" i="4"/>
  <c r="BI197" i="4"/>
  <c r="CC197" i="4"/>
  <c r="BN197" i="4"/>
  <c r="CA197" i="4"/>
  <c r="CB197" i="4"/>
  <c r="W197" i="4"/>
  <c r="AX197" i="4"/>
  <c r="BF197" i="4"/>
  <c r="AL197" i="4"/>
  <c r="AF197" i="4"/>
  <c r="AG197" i="4"/>
  <c r="BK197" i="4"/>
  <c r="AI197" i="4"/>
  <c r="BT197" i="4"/>
  <c r="BP197" i="4"/>
  <c r="AY197" i="4"/>
  <c r="AW197" i="4"/>
  <c r="BM197" i="4"/>
  <c r="AO197" i="4"/>
  <c r="AM197" i="4"/>
  <c r="Y197" i="4"/>
  <c r="Z197" i="4"/>
  <c r="AA197" i="4"/>
  <c r="AV197" i="4"/>
  <c r="V197" i="4"/>
  <c r="AS197" i="4"/>
  <c r="BR197" i="4"/>
  <c r="BV197" i="4"/>
  <c r="AP197" i="4"/>
  <c r="BE197" i="4"/>
  <c r="BO197" i="4"/>
  <c r="BY197" i="4"/>
  <c r="BI175" i="4"/>
  <c r="BE175" i="4"/>
  <c r="BH175" i="4"/>
  <c r="BR175" i="4"/>
  <c r="AR175" i="4"/>
  <c r="BD175" i="4"/>
  <c r="CA175" i="4"/>
  <c r="BT175" i="4"/>
  <c r="AA175" i="4"/>
  <c r="AX175" i="4"/>
  <c r="Y175" i="4"/>
  <c r="AN175" i="4"/>
  <c r="AK175" i="4"/>
  <c r="U175" i="4"/>
  <c r="AS175" i="4"/>
  <c r="BY175" i="4"/>
  <c r="AW175" i="4"/>
  <c r="BB175" i="4"/>
  <c r="BC175" i="4"/>
  <c r="BK175" i="4"/>
  <c r="AZ175" i="4"/>
  <c r="AQ175" i="4"/>
  <c r="AY175" i="4"/>
  <c r="AO175" i="4"/>
  <c r="AV175" i="4"/>
  <c r="BQ175" i="4"/>
  <c r="CB175" i="4"/>
  <c r="BS175" i="4"/>
  <c r="BN175" i="4"/>
  <c r="BF175" i="4"/>
  <c r="AF175" i="4"/>
  <c r="BX175" i="4"/>
  <c r="AC175" i="4"/>
  <c r="BW175" i="4"/>
  <c r="AE175" i="4"/>
  <c r="BV175" i="4"/>
  <c r="BZ175" i="4"/>
  <c r="BM175" i="4"/>
  <c r="AD175" i="4"/>
  <c r="BL175" i="4"/>
  <c r="AL175" i="4"/>
  <c r="Z175" i="4"/>
  <c r="V175" i="4"/>
  <c r="CC175" i="4"/>
  <c r="X175" i="4"/>
  <c r="BO175" i="4"/>
  <c r="W175" i="4"/>
  <c r="AJ175" i="4"/>
  <c r="AU175" i="4"/>
  <c r="CH175" i="4"/>
  <c r="AB175" i="4"/>
  <c r="BA175" i="4"/>
  <c r="BG175" i="4"/>
  <c r="BU175" i="4"/>
  <c r="BP175" i="4"/>
  <c r="AT175" i="4"/>
  <c r="AP175" i="4"/>
  <c r="BJ175" i="4"/>
  <c r="AM175" i="4"/>
  <c r="CG175" i="4"/>
  <c r="AH175" i="4"/>
  <c r="CF175" i="4"/>
  <c r="CE175" i="4"/>
  <c r="AG175" i="4"/>
  <c r="AI175" i="4"/>
  <c r="CD175" i="4"/>
  <c r="AF207" i="4"/>
  <c r="BZ207" i="4"/>
  <c r="CF207" i="4"/>
  <c r="BX207" i="4"/>
  <c r="AB207" i="4"/>
  <c r="CC207" i="4"/>
  <c r="AX207" i="4"/>
  <c r="CD207" i="4"/>
  <c r="BD207" i="4"/>
  <c r="CH207" i="4"/>
  <c r="AY207" i="4"/>
  <c r="AR207" i="4"/>
  <c r="Z207" i="4"/>
  <c r="BN207" i="4"/>
  <c r="AD207" i="4"/>
  <c r="BQ207" i="4"/>
  <c r="AT207" i="4"/>
  <c r="V207" i="4"/>
  <c r="Y207" i="4"/>
  <c r="BF207" i="4"/>
  <c r="AS207" i="4"/>
  <c r="AU207" i="4"/>
  <c r="BT207" i="4"/>
  <c r="AA207" i="4"/>
  <c r="BL207" i="4"/>
  <c r="AQ207" i="4"/>
  <c r="BC207" i="4"/>
  <c r="CB207" i="4"/>
  <c r="AK207" i="4"/>
  <c r="BY207" i="4"/>
  <c r="AC207" i="4"/>
  <c r="AH207" i="4"/>
  <c r="BE207" i="4"/>
  <c r="AO207" i="4"/>
  <c r="BU207" i="4"/>
  <c r="CA207" i="4"/>
  <c r="AP207" i="4"/>
  <c r="AN207" i="4"/>
  <c r="BV207" i="4"/>
  <c r="AW207" i="4"/>
  <c r="BR207" i="4"/>
  <c r="BO207" i="4"/>
  <c r="BW207" i="4"/>
  <c r="AE207" i="4"/>
  <c r="BK207" i="4"/>
  <c r="AG207" i="4"/>
  <c r="AJ207" i="4"/>
  <c r="BP207" i="4"/>
  <c r="AV207" i="4"/>
  <c r="AM207" i="4"/>
  <c r="U207" i="4"/>
  <c r="BJ207" i="4"/>
  <c r="BM207" i="4"/>
  <c r="BA207" i="4"/>
  <c r="W207" i="4"/>
  <c r="BH207" i="4"/>
  <c r="AZ207" i="4"/>
  <c r="CG207" i="4"/>
  <c r="BB207" i="4"/>
  <c r="BI207" i="4"/>
  <c r="BS207" i="4"/>
  <c r="AL207" i="4"/>
  <c r="BG207" i="4"/>
  <c r="CE207" i="4"/>
  <c r="X207" i="4"/>
  <c r="AI207" i="4"/>
  <c r="BT203" i="4"/>
  <c r="AN203" i="4"/>
  <c r="BO203" i="4"/>
  <c r="CG203" i="4"/>
  <c r="AC203" i="4"/>
  <c r="V203" i="4"/>
  <c r="X203" i="4"/>
  <c r="BS203" i="4"/>
  <c r="U203" i="4"/>
  <c r="CA203" i="4"/>
  <c r="BG203" i="4"/>
  <c r="BD203" i="4"/>
  <c r="AI203" i="4"/>
  <c r="AR203" i="4"/>
  <c r="CD203" i="4"/>
  <c r="AJ203" i="4"/>
  <c r="BP203" i="4"/>
  <c r="AG203" i="4"/>
  <c r="BB203" i="4"/>
  <c r="AF203" i="4"/>
  <c r="Z203" i="4"/>
  <c r="BW203" i="4"/>
  <c r="BJ203" i="4"/>
  <c r="CB203" i="4"/>
  <c r="BI203" i="4"/>
  <c r="BR203" i="4"/>
  <c r="AM203" i="4"/>
  <c r="BE203" i="4"/>
  <c r="BL203" i="4"/>
  <c r="BM203" i="4"/>
  <c r="AV203" i="4"/>
  <c r="AU203" i="4"/>
  <c r="Y203" i="4"/>
  <c r="BZ203" i="4"/>
  <c r="BK203" i="4"/>
  <c r="AA203" i="4"/>
  <c r="BF203" i="4"/>
  <c r="AT203" i="4"/>
  <c r="BC203" i="4"/>
  <c r="AD203" i="4"/>
  <c r="AQ203" i="4"/>
  <c r="AW203" i="4"/>
  <c r="BH203" i="4"/>
  <c r="CC203" i="4"/>
  <c r="CE203" i="4"/>
  <c r="CF203" i="4"/>
  <c r="AX203" i="4"/>
  <c r="AP203" i="4"/>
  <c r="BX203" i="4"/>
  <c r="AL203" i="4"/>
  <c r="AB203" i="4"/>
  <c r="BA203" i="4"/>
  <c r="AZ203" i="4"/>
  <c r="AO203" i="4"/>
  <c r="AE203" i="4"/>
  <c r="BY203" i="4"/>
  <c r="BQ203" i="4"/>
  <c r="BU203" i="4"/>
  <c r="AH203" i="4"/>
  <c r="AS203" i="4"/>
  <c r="AK203" i="4"/>
  <c r="BV203" i="4"/>
  <c r="BN203" i="4"/>
  <c r="AY203" i="4"/>
  <c r="W203" i="4"/>
  <c r="CH203" i="4"/>
  <c r="AY206" i="4"/>
  <c r="V206" i="4"/>
  <c r="BO206" i="4"/>
  <c r="BK206" i="4"/>
  <c r="BM206" i="4"/>
  <c r="BY206" i="4"/>
  <c r="AQ206" i="4"/>
  <c r="AB206" i="4"/>
  <c r="AD206" i="4"/>
  <c r="BF206" i="4"/>
  <c r="CE206" i="4"/>
  <c r="AO206" i="4"/>
  <c r="Y206" i="4"/>
  <c r="BS206" i="4"/>
  <c r="BH206" i="4"/>
  <c r="BG206" i="4"/>
  <c r="AI206" i="4"/>
  <c r="AA206" i="4"/>
  <c r="CA206" i="4"/>
  <c r="AH206" i="4"/>
  <c r="AG206" i="4"/>
  <c r="BI206" i="4"/>
  <c r="AL206" i="4"/>
  <c r="BE206" i="4"/>
  <c r="BQ206" i="4"/>
  <c r="Z206" i="4"/>
  <c r="AF206" i="4"/>
  <c r="BB206" i="4"/>
  <c r="AK206" i="4"/>
  <c r="BD206" i="4"/>
  <c r="U206" i="4"/>
  <c r="BU206" i="4"/>
  <c r="BA206" i="4"/>
  <c r="BC206" i="4"/>
  <c r="CC206" i="4"/>
  <c r="AN206" i="4"/>
  <c r="AT206" i="4"/>
  <c r="AE206" i="4"/>
  <c r="W206" i="4"/>
  <c r="X206" i="4"/>
  <c r="CG206" i="4"/>
  <c r="BZ206" i="4"/>
  <c r="CF206" i="4"/>
  <c r="CD206" i="4"/>
  <c r="CH206" i="4"/>
  <c r="BN206" i="4"/>
  <c r="BP206" i="4"/>
  <c r="AC206" i="4"/>
  <c r="AP206" i="4"/>
  <c r="BL206" i="4"/>
  <c r="BX206" i="4"/>
  <c r="AW206" i="4"/>
  <c r="AJ206" i="4"/>
  <c r="AZ206" i="4"/>
  <c r="AU206" i="4"/>
  <c r="BR206" i="4"/>
  <c r="BJ206" i="4"/>
  <c r="BT206" i="4"/>
  <c r="AM206" i="4"/>
  <c r="AV206" i="4"/>
  <c r="AS206" i="4"/>
  <c r="BW206" i="4"/>
  <c r="BV206" i="4"/>
  <c r="AR206" i="4"/>
  <c r="AX206" i="4"/>
  <c r="CB206" i="4"/>
  <c r="AU181" i="4"/>
  <c r="AK181" i="4"/>
  <c r="AS181" i="4"/>
  <c r="BN181" i="4"/>
  <c r="AR181" i="4"/>
  <c r="BU181" i="4"/>
  <c r="AW181" i="4"/>
  <c r="BD181" i="4"/>
  <c r="AL181" i="4"/>
  <c r="AJ181" i="4"/>
  <c r="BM181" i="4"/>
  <c r="AM181" i="4"/>
  <c r="BH181" i="4"/>
  <c r="AG181" i="4"/>
  <c r="AN181" i="4"/>
  <c r="BF181" i="4"/>
  <c r="BG181" i="4"/>
  <c r="BL181" i="4"/>
  <c r="AY181" i="4"/>
  <c r="AV181" i="4"/>
  <c r="CF181" i="4"/>
  <c r="AZ181" i="4"/>
  <c r="Y181" i="4"/>
  <c r="AP181" i="4"/>
  <c r="AE181" i="4"/>
  <c r="U181" i="4"/>
  <c r="BI181" i="4"/>
  <c r="BZ181" i="4"/>
  <c r="AI181" i="4"/>
  <c r="BC181" i="4"/>
  <c r="BK181" i="4"/>
  <c r="CB181" i="4"/>
  <c r="AD181" i="4"/>
  <c r="AF181" i="4"/>
  <c r="AH181" i="4"/>
  <c r="BE181" i="4"/>
  <c r="CE181" i="4"/>
  <c r="BX181" i="4"/>
  <c r="AX181" i="4"/>
  <c r="BO181" i="4"/>
  <c r="W181" i="4"/>
  <c r="CD181" i="4"/>
  <c r="BP181" i="4"/>
  <c r="BQ181" i="4"/>
  <c r="BB181" i="4"/>
  <c r="CG181" i="4"/>
  <c r="AB181" i="4"/>
  <c r="BS181" i="4"/>
  <c r="BA181" i="4"/>
  <c r="AO181" i="4"/>
  <c r="BW181" i="4"/>
  <c r="Z181" i="4"/>
  <c r="BR181" i="4"/>
  <c r="AQ181" i="4"/>
  <c r="CA181" i="4"/>
  <c r="BV181" i="4"/>
  <c r="BY181" i="4"/>
  <c r="CH181" i="4"/>
  <c r="X181" i="4"/>
  <c r="AT181" i="4"/>
  <c r="BT181" i="4"/>
  <c r="AA181" i="4"/>
  <c r="CC181" i="4"/>
  <c r="AC181" i="4"/>
  <c r="BJ181" i="4"/>
  <c r="V181" i="4"/>
  <c r="CF208" i="4"/>
  <c r="AE208" i="4"/>
  <c r="V208" i="4"/>
  <c r="BH208" i="4"/>
  <c r="AG208" i="4"/>
  <c r="BO208" i="4"/>
  <c r="AI208" i="4"/>
  <c r="AO208" i="4"/>
  <c r="AQ208" i="4"/>
  <c r="X208" i="4"/>
  <c r="BV208" i="4"/>
  <c r="BE208" i="4"/>
  <c r="BL208" i="4"/>
  <c r="AX208" i="4"/>
  <c r="AU208" i="4"/>
  <c r="AR208" i="4"/>
  <c r="U208" i="4"/>
  <c r="BQ208" i="4"/>
  <c r="BC208" i="4"/>
  <c r="AJ208" i="4"/>
  <c r="BI208" i="4"/>
  <c r="AP208" i="4"/>
  <c r="AT208" i="4"/>
  <c r="BY208" i="4"/>
  <c r="CG208" i="4"/>
  <c r="BZ208" i="4"/>
  <c r="Y208" i="4"/>
  <c r="AA208" i="4"/>
  <c r="BU208" i="4"/>
  <c r="CB208" i="4"/>
  <c r="AZ208" i="4"/>
  <c r="AB208" i="4"/>
  <c r="AH208" i="4"/>
  <c r="BM208" i="4"/>
  <c r="CC208" i="4"/>
  <c r="AN208" i="4"/>
  <c r="BR208" i="4"/>
  <c r="CA208" i="4"/>
  <c r="AK208" i="4"/>
  <c r="W208" i="4"/>
  <c r="AW208" i="4"/>
  <c r="AF208" i="4"/>
  <c r="BS208" i="4"/>
  <c r="CE208" i="4"/>
  <c r="AS208" i="4"/>
  <c r="BT208" i="4"/>
  <c r="BX208" i="4"/>
  <c r="BA208" i="4"/>
  <c r="AY208" i="4"/>
  <c r="AD208" i="4"/>
  <c r="AL208" i="4"/>
  <c r="AC208" i="4"/>
  <c r="Z208" i="4"/>
  <c r="AV208" i="4"/>
  <c r="CH208" i="4"/>
  <c r="BB208" i="4"/>
  <c r="AM208" i="4"/>
  <c r="BW208" i="4"/>
  <c r="BP208" i="4"/>
  <c r="BF208" i="4"/>
  <c r="BG208" i="4"/>
  <c r="CD208" i="4"/>
  <c r="BK208" i="4"/>
  <c r="BD208" i="4"/>
  <c r="BJ208" i="4"/>
  <c r="BN208" i="4"/>
  <c r="AX209" i="4"/>
  <c r="BT209" i="4"/>
  <c r="CA209" i="4"/>
  <c r="BO209" i="4"/>
  <c r="AK209" i="4"/>
  <c r="BG209" i="4"/>
  <c r="AC209" i="4"/>
  <c r="BP209" i="4"/>
  <c r="AD209" i="4"/>
  <c r="AH209" i="4"/>
  <c r="BN209" i="4"/>
  <c r="BH209" i="4"/>
  <c r="BB209" i="4"/>
  <c r="CB209" i="4"/>
  <c r="BU209" i="4"/>
  <c r="AU209" i="4"/>
  <c r="CF209" i="4"/>
  <c r="CD209" i="4"/>
  <c r="BM209" i="4"/>
  <c r="CE209" i="4"/>
  <c r="V209" i="4"/>
  <c r="BX209" i="4"/>
  <c r="AV209" i="4"/>
  <c r="AW209" i="4"/>
  <c r="AP209" i="4"/>
  <c r="BL209" i="4"/>
  <c r="AN209" i="4"/>
  <c r="AO209" i="4"/>
  <c r="BJ209" i="4"/>
  <c r="BC209" i="4"/>
  <c r="AB209" i="4"/>
  <c r="CG209" i="4"/>
  <c r="BF209" i="4"/>
  <c r="AL209" i="4"/>
  <c r="CC209" i="4"/>
  <c r="BV209" i="4"/>
  <c r="AS209" i="4"/>
  <c r="AE209" i="4"/>
  <c r="BE209" i="4"/>
  <c r="BD209" i="4"/>
  <c r="BA209" i="4"/>
  <c r="AG209" i="4"/>
  <c r="BY209" i="4"/>
  <c r="W209" i="4"/>
  <c r="BR209" i="4"/>
  <c r="BI209" i="4"/>
  <c r="X209" i="4"/>
  <c r="BK209" i="4"/>
  <c r="AI209" i="4"/>
  <c r="Z209" i="4"/>
  <c r="AT209" i="4"/>
  <c r="Y209" i="4"/>
  <c r="BZ209" i="4"/>
  <c r="AJ209" i="4"/>
  <c r="BW209" i="4"/>
  <c r="BS209" i="4"/>
  <c r="BQ209" i="4"/>
  <c r="AF209" i="4"/>
  <c r="AQ209" i="4"/>
  <c r="CH209" i="4"/>
  <c r="AY209" i="4"/>
  <c r="AA209" i="4"/>
  <c r="AZ209" i="4"/>
  <c r="AM209" i="4"/>
  <c r="U209" i="4"/>
  <c r="AR209" i="4"/>
  <c r="AX212" i="4"/>
  <c r="CD212" i="4"/>
  <c r="BW212" i="4"/>
  <c r="BX212" i="4"/>
  <c r="BK212" i="4"/>
  <c r="X212" i="4"/>
  <c r="BC212" i="4"/>
  <c r="CF212" i="4"/>
  <c r="BB212" i="4"/>
  <c r="AF212" i="4"/>
  <c r="AC212" i="4"/>
  <c r="AA212" i="4"/>
  <c r="W212" i="4"/>
  <c r="BJ212" i="4"/>
  <c r="BD212" i="4"/>
  <c r="AQ212" i="4"/>
  <c r="AV212" i="4"/>
  <c r="BR212" i="4"/>
  <c r="AJ212" i="4"/>
  <c r="BQ212" i="4"/>
  <c r="BM212" i="4"/>
  <c r="AG212" i="4"/>
  <c r="AE212" i="4"/>
  <c r="AO212" i="4"/>
  <c r="AW212" i="4"/>
  <c r="CB212" i="4"/>
  <c r="BT212" i="4"/>
  <c r="AT212" i="4"/>
  <c r="BH212" i="4"/>
  <c r="AU212" i="4"/>
  <c r="BI212" i="4"/>
  <c r="BP212" i="4"/>
  <c r="Z212" i="4"/>
  <c r="BU212" i="4"/>
  <c r="AH212" i="4"/>
  <c r="BS212" i="4"/>
  <c r="CG212" i="4"/>
  <c r="AL212" i="4"/>
  <c r="BO212" i="4"/>
  <c r="BA212" i="4"/>
  <c r="BE212" i="4"/>
  <c r="AN212" i="4"/>
  <c r="BZ212" i="4"/>
  <c r="AD212" i="4"/>
  <c r="CE212" i="4"/>
  <c r="BV212" i="4"/>
  <c r="BL212" i="4"/>
  <c r="CA212" i="4"/>
  <c r="AR212" i="4"/>
  <c r="BF212" i="4"/>
  <c r="Y212" i="4"/>
  <c r="AM212" i="4"/>
  <c r="AK212" i="4"/>
  <c r="BG212" i="4"/>
  <c r="AP212" i="4"/>
  <c r="CH212" i="4"/>
  <c r="AB212" i="4"/>
  <c r="U212" i="4"/>
  <c r="V212" i="4"/>
  <c r="AS212" i="4"/>
  <c r="CC212" i="4"/>
  <c r="BN212" i="4"/>
  <c r="AY212" i="4"/>
  <c r="AZ212" i="4"/>
  <c r="BY212" i="4"/>
  <c r="AI212" i="4"/>
  <c r="BM196" i="4"/>
  <c r="W196" i="4"/>
  <c r="CG196" i="4"/>
  <c r="CE196" i="4"/>
  <c r="AF196" i="4"/>
  <c r="V196" i="4"/>
  <c r="BR196" i="4"/>
  <c r="AL196" i="4"/>
  <c r="X196" i="4"/>
  <c r="CD196" i="4"/>
  <c r="BZ196" i="4"/>
  <c r="BC196" i="4"/>
  <c r="BB196" i="4"/>
  <c r="AW196" i="4"/>
  <c r="BX196" i="4"/>
  <c r="AB196" i="4"/>
  <c r="AZ196" i="4"/>
  <c r="AA196" i="4"/>
  <c r="AG196" i="4"/>
  <c r="BE196" i="4"/>
  <c r="Y196" i="4"/>
  <c r="AH196" i="4"/>
  <c r="CA196" i="4"/>
  <c r="AK196" i="4"/>
  <c r="BA196" i="4"/>
  <c r="BU196" i="4"/>
  <c r="BK196" i="4"/>
  <c r="BQ196" i="4"/>
  <c r="AD196" i="4"/>
  <c r="AN196" i="4"/>
  <c r="BL196" i="4"/>
  <c r="AQ196" i="4"/>
  <c r="BP196" i="4"/>
  <c r="AU196" i="4"/>
  <c r="BF196" i="4"/>
  <c r="BI196" i="4"/>
  <c r="AR196" i="4"/>
  <c r="AV196" i="4"/>
  <c r="AO196" i="4"/>
  <c r="AE196" i="4"/>
  <c r="BS196" i="4"/>
  <c r="AM196" i="4"/>
  <c r="BO196" i="4"/>
  <c r="AT196" i="4"/>
  <c r="AI196" i="4"/>
  <c r="BJ196" i="4"/>
  <c r="BV196" i="4"/>
  <c r="AY196" i="4"/>
  <c r="BD196" i="4"/>
  <c r="Z196" i="4"/>
  <c r="CF196" i="4"/>
  <c r="BW196" i="4"/>
  <c r="U196" i="4"/>
  <c r="BH196" i="4"/>
  <c r="AS196" i="4"/>
  <c r="AX196" i="4"/>
  <c r="CH196" i="4"/>
  <c r="BT196" i="4"/>
  <c r="CB196" i="4"/>
  <c r="CC196" i="4"/>
  <c r="BY196" i="4"/>
  <c r="AJ196" i="4"/>
  <c r="BN196" i="4"/>
  <c r="AC196" i="4"/>
  <c r="BG196" i="4"/>
  <c r="AP196" i="4"/>
  <c r="BD193" i="4"/>
  <c r="AS193" i="4"/>
  <c r="AY193" i="4"/>
  <c r="CH193" i="4"/>
  <c r="BK193" i="4"/>
  <c r="AP193" i="4"/>
  <c r="AV193" i="4"/>
  <c r="AJ193" i="4"/>
  <c r="AI193" i="4"/>
  <c r="CF193" i="4"/>
  <c r="W193" i="4"/>
  <c r="CG193" i="4"/>
  <c r="BR193" i="4"/>
  <c r="AH193" i="4"/>
  <c r="AW193" i="4"/>
  <c r="AD193" i="4"/>
  <c r="BW193" i="4"/>
  <c r="AX193" i="4"/>
  <c r="BG193" i="4"/>
  <c r="CC193" i="4"/>
  <c r="BL193" i="4"/>
  <c r="AR193" i="4"/>
  <c r="AT193" i="4"/>
  <c r="AM193" i="4"/>
  <c r="BH193" i="4"/>
  <c r="AK193" i="4"/>
  <c r="CA193" i="4"/>
  <c r="AC193" i="4"/>
  <c r="AU193" i="4"/>
  <c r="BP193" i="4"/>
  <c r="AN193" i="4"/>
  <c r="X193" i="4"/>
  <c r="AB193" i="4"/>
  <c r="AG193" i="4"/>
  <c r="Y193" i="4"/>
  <c r="CB193" i="4"/>
  <c r="AO193" i="4"/>
  <c r="BA193" i="4"/>
  <c r="BI193" i="4"/>
  <c r="U193" i="4"/>
  <c r="AF193" i="4"/>
  <c r="CD193" i="4"/>
  <c r="AA193" i="4"/>
  <c r="AL193" i="4"/>
  <c r="CE193" i="4"/>
  <c r="BZ193" i="4"/>
  <c r="BQ193" i="4"/>
  <c r="Z193" i="4"/>
  <c r="BT193" i="4"/>
  <c r="BS193" i="4"/>
  <c r="AE193" i="4"/>
  <c r="BY193" i="4"/>
  <c r="BO193" i="4"/>
  <c r="BV193" i="4"/>
  <c r="BX193" i="4"/>
  <c r="BN193" i="4"/>
  <c r="BM193" i="4"/>
  <c r="BJ193" i="4"/>
  <c r="V193" i="4"/>
  <c r="BE193" i="4"/>
  <c r="BC193" i="4"/>
  <c r="BB193" i="4"/>
  <c r="AQ193" i="4"/>
  <c r="BU193" i="4"/>
  <c r="AZ193" i="4"/>
  <c r="BF193" i="4"/>
  <c r="BG205" i="4"/>
  <c r="AE205" i="4"/>
  <c r="BM205" i="4"/>
  <c r="AJ205" i="4"/>
  <c r="AR205" i="4"/>
  <c r="BT205" i="4"/>
  <c r="CB205" i="4"/>
  <c r="AF205" i="4"/>
  <c r="BV205" i="4"/>
  <c r="BC205" i="4"/>
  <c r="AQ205" i="4"/>
  <c r="AU205" i="4"/>
  <c r="X205" i="4"/>
  <c r="AK205" i="4"/>
  <c r="AL205" i="4"/>
  <c r="U205" i="4"/>
  <c r="AP205" i="4"/>
  <c r="BS205" i="4"/>
  <c r="BD205" i="4"/>
  <c r="BL205" i="4"/>
  <c r="Z205" i="4"/>
  <c r="CF205" i="4"/>
  <c r="CC205" i="4"/>
  <c r="Y205" i="4"/>
  <c r="AM205" i="4"/>
  <c r="BJ205" i="4"/>
  <c r="AH205" i="4"/>
  <c r="BR205" i="4"/>
  <c r="AI205" i="4"/>
  <c r="AO205" i="4"/>
  <c r="BY205" i="4"/>
  <c r="V205" i="4"/>
  <c r="AG205" i="4"/>
  <c r="BE205" i="4"/>
  <c r="BK205" i="4"/>
  <c r="AA205" i="4"/>
  <c r="AY205" i="4"/>
  <c r="CE205" i="4"/>
  <c r="CA205" i="4"/>
  <c r="AB205" i="4"/>
  <c r="CG205" i="4"/>
  <c r="CH205" i="4"/>
  <c r="BA205" i="4"/>
  <c r="AV205" i="4"/>
  <c r="AX205" i="4"/>
  <c r="BI205" i="4"/>
  <c r="AZ205" i="4"/>
  <c r="BU205" i="4"/>
  <c r="BP205" i="4"/>
  <c r="BZ205" i="4"/>
  <c r="AD205" i="4"/>
  <c r="AC205" i="4"/>
  <c r="BH205" i="4"/>
  <c r="AW205" i="4"/>
  <c r="BB205" i="4"/>
  <c r="AS205" i="4"/>
  <c r="BQ205" i="4"/>
  <c r="CD205" i="4"/>
  <c r="BW205" i="4"/>
  <c r="W205" i="4"/>
  <c r="BX205" i="4"/>
  <c r="AT205" i="4"/>
  <c r="AN205" i="4"/>
  <c r="BO205" i="4"/>
  <c r="BN205" i="4"/>
  <c r="BF205" i="4"/>
  <c r="BW187" i="4"/>
  <c r="BY187" i="4"/>
  <c r="AD187" i="4"/>
  <c r="BX187" i="4"/>
  <c r="AU187" i="4"/>
  <c r="AP187" i="4"/>
  <c r="BK187" i="4"/>
  <c r="AV187" i="4"/>
  <c r="AG187" i="4"/>
  <c r="BZ187" i="4"/>
  <c r="Z187" i="4"/>
  <c r="CG187" i="4"/>
  <c r="BP187" i="4"/>
  <c r="BL187" i="4"/>
  <c r="AY187" i="4"/>
  <c r="Y187" i="4"/>
  <c r="BB187" i="4"/>
  <c r="AO187" i="4"/>
  <c r="BO187" i="4"/>
  <c r="BR187" i="4"/>
  <c r="U187" i="4"/>
  <c r="AX187" i="4"/>
  <c r="CH187" i="4"/>
  <c r="BJ187" i="4"/>
  <c r="BS187" i="4"/>
  <c r="BC187" i="4"/>
  <c r="BE187" i="4"/>
  <c r="BD187" i="4"/>
  <c r="BQ187" i="4"/>
  <c r="AE187" i="4"/>
  <c r="AJ187" i="4"/>
  <c r="BI187" i="4"/>
  <c r="CC187" i="4"/>
  <c r="AB187" i="4"/>
  <c r="AN187" i="4"/>
  <c r="BF187" i="4"/>
  <c r="AH187" i="4"/>
  <c r="AF187" i="4"/>
  <c r="AR187" i="4"/>
  <c r="AZ187" i="4"/>
  <c r="X187" i="4"/>
  <c r="CD187" i="4"/>
  <c r="BA187" i="4"/>
  <c r="AQ187" i="4"/>
  <c r="AW187" i="4"/>
  <c r="AC187" i="4"/>
  <c r="AL187" i="4"/>
  <c r="BH187" i="4"/>
  <c r="AI187" i="4"/>
  <c r="CE187" i="4"/>
  <c r="BT187" i="4"/>
  <c r="CA187" i="4"/>
  <c r="AS187" i="4"/>
  <c r="BV187" i="4"/>
  <c r="CB187" i="4"/>
  <c r="AT187" i="4"/>
  <c r="AK187" i="4"/>
  <c r="BU187" i="4"/>
  <c r="W187" i="4"/>
  <c r="AA187" i="4"/>
  <c r="CF187" i="4"/>
  <c r="BG187" i="4"/>
  <c r="AM187" i="4"/>
  <c r="V187" i="4"/>
  <c r="BM187" i="4"/>
  <c r="BN187" i="4"/>
  <c r="BF179" i="4"/>
  <c r="AV179" i="4"/>
  <c r="AQ179" i="4"/>
  <c r="BG179" i="4"/>
  <c r="Y179" i="4"/>
  <c r="W179" i="4"/>
  <c r="CF179" i="4"/>
  <c r="BO179" i="4"/>
  <c r="BV179" i="4"/>
  <c r="BB179" i="4"/>
  <c r="AE179" i="4"/>
  <c r="AJ179" i="4"/>
  <c r="AI179" i="4"/>
  <c r="CC179" i="4"/>
  <c r="BI179" i="4"/>
  <c r="AT179" i="4"/>
  <c r="AN179" i="4"/>
  <c r="AO179" i="4"/>
  <c r="CD179" i="4"/>
  <c r="AB179" i="4"/>
  <c r="BX179" i="4"/>
  <c r="AX179" i="4"/>
  <c r="AU179" i="4"/>
  <c r="CA179" i="4"/>
  <c r="AW179" i="4"/>
  <c r="BS179" i="4"/>
  <c r="AK179" i="4"/>
  <c r="BP179" i="4"/>
  <c r="AM179" i="4"/>
  <c r="AC179" i="4"/>
  <c r="U179" i="4"/>
  <c r="AH179" i="4"/>
  <c r="BL179" i="4"/>
  <c r="BD179" i="4"/>
  <c r="BM179" i="4"/>
  <c r="BZ179" i="4"/>
  <c r="AF179" i="4"/>
  <c r="BR179" i="4"/>
  <c r="BN179" i="4"/>
  <c r="AD179" i="4"/>
  <c r="CG179" i="4"/>
  <c r="BJ179" i="4"/>
  <c r="BC179" i="4"/>
  <c r="AR179" i="4"/>
  <c r="BA179" i="4"/>
  <c r="AZ179" i="4"/>
  <c r="V179" i="4"/>
  <c r="BY179" i="4"/>
  <c r="AA179" i="4"/>
  <c r="BT179" i="4"/>
  <c r="Z179" i="4"/>
  <c r="AY179" i="4"/>
  <c r="CB179" i="4"/>
  <c r="BU179" i="4"/>
  <c r="BQ179" i="4"/>
  <c r="AS179" i="4"/>
  <c r="AG179" i="4"/>
  <c r="AL179" i="4"/>
  <c r="AP179" i="4"/>
  <c r="CE179" i="4"/>
  <c r="BK179" i="4"/>
  <c r="BE179" i="4"/>
  <c r="BH179" i="4"/>
  <c r="BW179" i="4"/>
  <c r="CH179" i="4"/>
  <c r="X179" i="4"/>
  <c r="CH188" i="4"/>
  <c r="BS188" i="4"/>
  <c r="BJ188" i="4"/>
  <c r="AQ188" i="4"/>
  <c r="BA188" i="4"/>
  <c r="AL188" i="4"/>
  <c r="AX188" i="4"/>
  <c r="U188" i="4"/>
  <c r="BW188" i="4"/>
  <c r="AY188" i="4"/>
  <c r="CG188" i="4"/>
  <c r="AE188" i="4"/>
  <c r="BT188" i="4"/>
  <c r="BR188" i="4"/>
  <c r="CD188" i="4"/>
  <c r="BB188" i="4"/>
  <c r="BK188" i="4"/>
  <c r="BI188" i="4"/>
  <c r="BG188" i="4"/>
  <c r="AP188" i="4"/>
  <c r="AM188" i="4"/>
  <c r="AK188" i="4"/>
  <c r="AD188" i="4"/>
  <c r="W188" i="4"/>
  <c r="AC188" i="4"/>
  <c r="AR188" i="4"/>
  <c r="BN188" i="4"/>
  <c r="BQ188" i="4"/>
  <c r="Z188" i="4"/>
  <c r="Y188" i="4"/>
  <c r="BV188" i="4"/>
  <c r="V188" i="4"/>
  <c r="BH188" i="4"/>
  <c r="BL188" i="4"/>
  <c r="AO188" i="4"/>
  <c r="AI188" i="4"/>
  <c r="AV188" i="4"/>
  <c r="AF188" i="4"/>
  <c r="BC188" i="4"/>
  <c r="X188" i="4"/>
  <c r="BU188" i="4"/>
  <c r="AA188" i="4"/>
  <c r="BO188" i="4"/>
  <c r="CA188" i="4"/>
  <c r="AN188" i="4"/>
  <c r="BX188" i="4"/>
  <c r="AZ188" i="4"/>
  <c r="CE188" i="4"/>
  <c r="AW188" i="4"/>
  <c r="AS188" i="4"/>
  <c r="BY188" i="4"/>
  <c r="AB188" i="4"/>
  <c r="CC188" i="4"/>
  <c r="BD188" i="4"/>
  <c r="AU188" i="4"/>
  <c r="BF188" i="4"/>
  <c r="AG188" i="4"/>
  <c r="BP188" i="4"/>
  <c r="CB188" i="4"/>
  <c r="AT188" i="4"/>
  <c r="BM188" i="4"/>
  <c r="AH188" i="4"/>
  <c r="AJ188" i="4"/>
  <c r="BE188" i="4"/>
  <c r="CF188" i="4"/>
  <c r="BZ188" i="4"/>
  <c r="AG180" i="4"/>
  <c r="BC180" i="4"/>
  <c r="BR180" i="4"/>
  <c r="AS180" i="4"/>
  <c r="AN180" i="4"/>
  <c r="AR180" i="4"/>
  <c r="BL180" i="4"/>
  <c r="BZ180" i="4"/>
  <c r="AW180" i="4"/>
  <c r="W180" i="4"/>
  <c r="BV180" i="4"/>
  <c r="BB180" i="4"/>
  <c r="AI180" i="4"/>
  <c r="X180" i="4"/>
  <c r="BT180" i="4"/>
  <c r="BH180" i="4"/>
  <c r="AP180" i="4"/>
  <c r="AL180" i="4"/>
  <c r="CH180" i="4"/>
  <c r="BI180" i="4"/>
  <c r="BK180" i="4"/>
  <c r="CF180" i="4"/>
  <c r="BN180" i="4"/>
  <c r="BM180" i="4"/>
  <c r="Z180" i="4"/>
  <c r="CB180" i="4"/>
  <c r="CG180" i="4"/>
  <c r="AT180" i="4"/>
  <c r="BP180" i="4"/>
  <c r="BS180" i="4"/>
  <c r="AE180" i="4"/>
  <c r="AY180" i="4"/>
  <c r="AA180" i="4"/>
  <c r="BQ180" i="4"/>
  <c r="BX180" i="4"/>
  <c r="BF180" i="4"/>
  <c r="BD180" i="4"/>
  <c r="AF180" i="4"/>
  <c r="AU180" i="4"/>
  <c r="AH180" i="4"/>
  <c r="Y180" i="4"/>
  <c r="CA180" i="4"/>
  <c r="AD180" i="4"/>
  <c r="AX180" i="4"/>
  <c r="BG180" i="4"/>
  <c r="BU180" i="4"/>
  <c r="BY180" i="4"/>
  <c r="V180" i="4"/>
  <c r="BJ180" i="4"/>
  <c r="AJ180" i="4"/>
  <c r="CD180" i="4"/>
  <c r="CC180" i="4"/>
  <c r="U180" i="4"/>
  <c r="AO180" i="4"/>
  <c r="BW180" i="4"/>
  <c r="AB180" i="4"/>
  <c r="BE180" i="4"/>
  <c r="BO180" i="4"/>
  <c r="AQ180" i="4"/>
  <c r="AV180" i="4"/>
  <c r="BA180" i="4"/>
  <c r="AM180" i="4"/>
  <c r="AC180" i="4"/>
  <c r="AK180" i="4"/>
  <c r="CE180" i="4"/>
  <c r="AZ180" i="4"/>
  <c r="BA173" i="4"/>
  <c r="AN173" i="4"/>
  <c r="BD173" i="4"/>
  <c r="CH173" i="4"/>
  <c r="AB173" i="4"/>
  <c r="AY173" i="4"/>
  <c r="AS173" i="4"/>
  <c r="AX173" i="4"/>
  <c r="BK173" i="4"/>
  <c r="BJ173" i="4"/>
  <c r="AA173" i="4"/>
  <c r="CD173" i="4"/>
  <c r="BW173" i="4"/>
  <c r="CF173" i="4"/>
  <c r="AT173" i="4"/>
  <c r="BM173" i="4"/>
  <c r="BH173" i="4"/>
  <c r="CB173" i="4"/>
  <c r="AO173" i="4"/>
  <c r="BZ173" i="4"/>
  <c r="AR173" i="4"/>
  <c r="U173" i="4"/>
  <c r="Y173" i="4"/>
  <c r="BP173" i="4"/>
  <c r="BF173" i="4"/>
  <c r="BT173" i="4"/>
  <c r="BV173" i="4"/>
  <c r="AI173" i="4"/>
  <c r="AK173" i="4"/>
  <c r="AF173" i="4"/>
  <c r="BC173" i="4"/>
  <c r="AU173" i="4"/>
  <c r="BN173" i="4"/>
  <c r="BL173" i="4"/>
  <c r="BQ173" i="4"/>
  <c r="BI173" i="4"/>
  <c r="AJ173" i="4"/>
  <c r="BO173" i="4"/>
  <c r="CG173" i="4"/>
  <c r="AE173" i="4"/>
  <c r="BY173" i="4"/>
  <c r="W173" i="4"/>
  <c r="AC173" i="4"/>
  <c r="AM173" i="4"/>
  <c r="Z173" i="4"/>
  <c r="BX173" i="4"/>
  <c r="BE173" i="4"/>
  <c r="AL173" i="4"/>
  <c r="AP173" i="4"/>
  <c r="X173" i="4"/>
  <c r="AV173" i="4"/>
  <c r="AH173" i="4"/>
  <c r="AW173" i="4"/>
  <c r="BU173" i="4"/>
  <c r="CA173" i="4"/>
  <c r="CC173" i="4"/>
  <c r="AD173" i="4"/>
  <c r="BG173" i="4"/>
  <c r="BS173" i="4"/>
  <c r="AG173" i="4"/>
  <c r="AQ173" i="4"/>
  <c r="AZ173" i="4"/>
  <c r="V173" i="4"/>
  <c r="BR173" i="4"/>
  <c r="CE173" i="4"/>
  <c r="BB173" i="4"/>
  <c r="BM169" i="4"/>
  <c r="BT169" i="4"/>
  <c r="BD169" i="4"/>
  <c r="AS169" i="4"/>
  <c r="AB169" i="4"/>
  <c r="BW169" i="4"/>
  <c r="AD169" i="4"/>
  <c r="AP169" i="4"/>
  <c r="BJ169" i="4"/>
  <c r="X169" i="4"/>
  <c r="BL169" i="4"/>
  <c r="AT169" i="4"/>
  <c r="CA169" i="4"/>
  <c r="BV169" i="4"/>
  <c r="V169" i="4"/>
  <c r="AW169" i="4"/>
  <c r="AM169" i="4"/>
  <c r="CC169" i="4"/>
  <c r="AQ169" i="4"/>
  <c r="BU169" i="4"/>
  <c r="BQ169" i="4"/>
  <c r="AH169" i="4"/>
  <c r="BZ169" i="4"/>
  <c r="BB169" i="4"/>
  <c r="AV169" i="4"/>
  <c r="AU169" i="4"/>
  <c r="BK169" i="4"/>
  <c r="Z169" i="4"/>
  <c r="AZ169" i="4"/>
  <c r="BH169" i="4"/>
  <c r="AK169" i="4"/>
  <c r="BF169" i="4"/>
  <c r="BY169" i="4"/>
  <c r="AA169" i="4"/>
  <c r="CE169" i="4"/>
  <c r="BP169" i="4"/>
  <c r="CH169" i="4"/>
  <c r="AF169" i="4"/>
  <c r="AC169" i="4"/>
  <c r="BS169" i="4"/>
  <c r="CF169" i="4"/>
  <c r="AN169" i="4"/>
  <c r="BR169" i="4"/>
  <c r="AJ169" i="4"/>
  <c r="AL169" i="4"/>
  <c r="CB169" i="4"/>
  <c r="BE169" i="4"/>
  <c r="AY169" i="4"/>
  <c r="W169" i="4"/>
  <c r="AI169" i="4"/>
  <c r="U169" i="4"/>
  <c r="AG169" i="4"/>
  <c r="BC169" i="4"/>
  <c r="AR169" i="4"/>
  <c r="BN169" i="4"/>
  <c r="BI169" i="4"/>
  <c r="CD169" i="4"/>
  <c r="CG169" i="4"/>
  <c r="BA169" i="4"/>
  <c r="AX169" i="4"/>
  <c r="BG169" i="4"/>
  <c r="AE169" i="4"/>
  <c r="BO169" i="4"/>
  <c r="Y169" i="4"/>
  <c r="AO169" i="4"/>
  <c r="BX169" i="4"/>
  <c r="BJ122" i="4"/>
  <c r="BY122" i="4"/>
  <c r="CA122" i="4"/>
  <c r="AC122" i="4"/>
  <c r="AG122" i="4"/>
  <c r="BZ122" i="4"/>
  <c r="AF122" i="4"/>
  <c r="BI122" i="4"/>
  <c r="CF122" i="4"/>
  <c r="AB122" i="4"/>
  <c r="Y122" i="4"/>
  <c r="AH122" i="4"/>
  <c r="AM122" i="4"/>
  <c r="AQ122" i="4"/>
  <c r="BM122" i="4"/>
  <c r="BF122" i="4"/>
  <c r="AY122" i="4"/>
  <c r="Z122" i="4"/>
  <c r="BU122" i="4"/>
  <c r="CE122" i="4"/>
  <c r="U122" i="4"/>
  <c r="AI122" i="4"/>
  <c r="BK122" i="4"/>
  <c r="V122" i="4"/>
  <c r="BO122" i="4"/>
  <c r="AX122" i="4"/>
  <c r="CH122" i="4"/>
  <c r="AA122" i="4"/>
  <c r="BC122" i="4"/>
  <c r="BB122" i="4"/>
  <c r="BE122" i="4"/>
  <c r="AU122" i="4"/>
  <c r="AD122" i="4"/>
  <c r="AL122" i="4"/>
  <c r="BA122" i="4"/>
  <c r="CG122" i="4"/>
  <c r="W122" i="4"/>
  <c r="AJ122" i="4"/>
  <c r="BL122" i="4"/>
  <c r="BW122" i="4"/>
  <c r="AT122" i="4"/>
  <c r="AW122" i="4"/>
  <c r="BR122" i="4"/>
  <c r="BN122" i="4"/>
  <c r="AK122" i="4"/>
  <c r="BD122" i="4"/>
  <c r="BX122" i="4"/>
  <c r="CC122" i="4"/>
  <c r="BV122" i="4"/>
  <c r="X122" i="4"/>
  <c r="BH122" i="4"/>
  <c r="BG122" i="4"/>
  <c r="AZ122" i="4"/>
  <c r="AO122" i="4"/>
  <c r="AS122" i="4"/>
  <c r="CD122" i="4"/>
  <c r="BS122" i="4"/>
  <c r="AR122" i="4"/>
  <c r="BT122" i="4"/>
  <c r="AN122" i="4"/>
  <c r="BP122" i="4"/>
  <c r="AP122" i="4"/>
  <c r="AE122" i="4"/>
  <c r="CB122" i="4"/>
  <c r="AV122" i="4"/>
  <c r="BQ122" i="4"/>
  <c r="BE117" i="4"/>
  <c r="BK117" i="4"/>
  <c r="BD117" i="4"/>
  <c r="BY117" i="4"/>
  <c r="BZ117" i="4"/>
  <c r="AT117" i="4"/>
  <c r="AU117" i="4"/>
  <c r="Y117" i="4"/>
  <c r="CH117" i="4"/>
  <c r="BO117" i="4"/>
  <c r="BR117" i="4"/>
  <c r="BU117" i="4"/>
  <c r="BJ117" i="4"/>
  <c r="BI117" i="4"/>
  <c r="BG117" i="4"/>
  <c r="CC117" i="4"/>
  <c r="BC117" i="4"/>
  <c r="AQ117" i="4"/>
  <c r="AN117" i="4"/>
  <c r="AH117" i="4"/>
  <c r="AA117" i="4"/>
  <c r="AC117" i="4"/>
  <c r="AY117" i="4"/>
  <c r="BV117" i="4"/>
  <c r="CE117" i="4"/>
  <c r="AJ117" i="4"/>
  <c r="AX117" i="4"/>
  <c r="CD117" i="4"/>
  <c r="BB117" i="4"/>
  <c r="AO117" i="4"/>
  <c r="AW117" i="4"/>
  <c r="AK117" i="4"/>
  <c r="CG117" i="4"/>
  <c r="AE117" i="4"/>
  <c r="BL117" i="4"/>
  <c r="X117" i="4"/>
  <c r="BM117" i="4"/>
  <c r="AM117" i="4"/>
  <c r="V117" i="4"/>
  <c r="BN117" i="4"/>
  <c r="AI117" i="4"/>
  <c r="BS117" i="4"/>
  <c r="CA117" i="4"/>
  <c r="AS117" i="4"/>
  <c r="U117" i="4"/>
  <c r="BH117" i="4"/>
  <c r="AZ117" i="4"/>
  <c r="W117" i="4"/>
  <c r="BQ117" i="4"/>
  <c r="BT117" i="4"/>
  <c r="AR117" i="4"/>
  <c r="BF117" i="4"/>
  <c r="BW117" i="4"/>
  <c r="CF117" i="4"/>
  <c r="BA117" i="4"/>
  <c r="Z117" i="4"/>
  <c r="AF117" i="4"/>
  <c r="AV117" i="4"/>
  <c r="BX117" i="4"/>
  <c r="AG117" i="4"/>
  <c r="AL117" i="4"/>
  <c r="AD117" i="4"/>
  <c r="AP117" i="4"/>
  <c r="AB117" i="4"/>
  <c r="CB117" i="4"/>
  <c r="BP117" i="4"/>
  <c r="AY119" i="4"/>
  <c r="BP119" i="4"/>
  <c r="CD119" i="4"/>
  <c r="BR119" i="4"/>
  <c r="BG119" i="4"/>
  <c r="BO119" i="4"/>
  <c r="X119" i="4"/>
  <c r="AG119" i="4"/>
  <c r="BK119" i="4"/>
  <c r="AI119" i="4"/>
  <c r="CH119" i="4"/>
  <c r="BI119" i="4"/>
  <c r="CB119" i="4"/>
  <c r="U119" i="4"/>
  <c r="AP119" i="4"/>
  <c r="AS119" i="4"/>
  <c r="AB119" i="4"/>
  <c r="V119" i="4"/>
  <c r="AC119" i="4"/>
  <c r="Z119" i="4"/>
  <c r="AK119" i="4"/>
  <c r="AH119" i="4"/>
  <c r="AO119" i="4"/>
  <c r="CE119" i="4"/>
  <c r="AL119" i="4"/>
  <c r="AJ119" i="4"/>
  <c r="BE119" i="4"/>
  <c r="AQ119" i="4"/>
  <c r="BN119" i="4"/>
  <c r="BX119" i="4"/>
  <c r="AX119" i="4"/>
  <c r="BC119" i="4"/>
  <c r="AD119" i="4"/>
  <c r="AZ119" i="4"/>
  <c r="BZ119" i="4"/>
  <c r="AW119" i="4"/>
  <c r="BL119" i="4"/>
  <c r="BT119" i="4"/>
  <c r="BJ119" i="4"/>
  <c r="BH119" i="4"/>
  <c r="BF119" i="4"/>
  <c r="AT119" i="4"/>
  <c r="CG119" i="4"/>
  <c r="AA119" i="4"/>
  <c r="BU119" i="4"/>
  <c r="AM119" i="4"/>
  <c r="BS119" i="4"/>
  <c r="W119" i="4"/>
  <c r="BA119" i="4"/>
  <c r="AR119" i="4"/>
  <c r="AV119" i="4"/>
  <c r="AN119" i="4"/>
  <c r="AF119" i="4"/>
  <c r="BY119" i="4"/>
  <c r="BQ119" i="4"/>
  <c r="BW119" i="4"/>
  <c r="CF119" i="4"/>
  <c r="CC119" i="4"/>
  <c r="BB119" i="4"/>
  <c r="BV119" i="4"/>
  <c r="BM119" i="4"/>
  <c r="AE119" i="4"/>
  <c r="AU119" i="4"/>
  <c r="CA119" i="4"/>
  <c r="BD119" i="4"/>
  <c r="Y119" i="4"/>
  <c r="AA114" i="4"/>
  <c r="AZ114" i="4"/>
  <c r="AW114" i="4"/>
  <c r="BZ114" i="4"/>
  <c r="AB114" i="4"/>
  <c r="Z114" i="4"/>
  <c r="BE114" i="4"/>
  <c r="AP114" i="4"/>
  <c r="BG114" i="4"/>
  <c r="BI114" i="4"/>
  <c r="AL114" i="4"/>
  <c r="BP114" i="4"/>
  <c r="CE114" i="4"/>
  <c r="BM114" i="4"/>
  <c r="BX114" i="4"/>
  <c r="AE114" i="4"/>
  <c r="BF114" i="4"/>
  <c r="BV114" i="4"/>
  <c r="U114" i="4"/>
  <c r="AH114" i="4"/>
  <c r="AR114" i="4"/>
  <c r="AC114" i="4"/>
  <c r="BY114" i="4"/>
  <c r="BK114" i="4"/>
  <c r="AV114" i="4"/>
  <c r="BT114" i="4"/>
  <c r="Y114" i="4"/>
  <c r="BR114" i="4"/>
  <c r="V114" i="4"/>
  <c r="CB114" i="4"/>
  <c r="BN114" i="4"/>
  <c r="AF114" i="4"/>
  <c r="BA114" i="4"/>
  <c r="BU114" i="4"/>
  <c r="AY114" i="4"/>
  <c r="CG114" i="4"/>
  <c r="AD114" i="4"/>
  <c r="AQ114" i="4"/>
  <c r="BS114" i="4"/>
  <c r="AG114" i="4"/>
  <c r="BC114" i="4"/>
  <c r="BB114" i="4"/>
  <c r="BQ114" i="4"/>
  <c r="AM114" i="4"/>
  <c r="AX114" i="4"/>
  <c r="AU114" i="4"/>
  <c r="W114" i="4"/>
  <c r="CA114" i="4"/>
  <c r="AN114" i="4"/>
  <c r="CF114" i="4"/>
  <c r="AO114" i="4"/>
  <c r="CD114" i="4"/>
  <c r="AI114" i="4"/>
  <c r="AK114" i="4"/>
  <c r="X114" i="4"/>
  <c r="BH114" i="4"/>
  <c r="BW114" i="4"/>
  <c r="AT114" i="4"/>
  <c r="BJ114" i="4"/>
  <c r="BD114" i="4"/>
  <c r="AS114" i="4"/>
  <c r="CC114" i="4"/>
  <c r="CH114" i="4"/>
  <c r="BL114" i="4"/>
  <c r="AJ114" i="4"/>
  <c r="BO114" i="4"/>
  <c r="CG162" i="4"/>
  <c r="AK162" i="4"/>
  <c r="AR162" i="4"/>
  <c r="X162" i="4"/>
  <c r="BX162" i="4"/>
  <c r="CB162" i="4"/>
  <c r="AW162" i="4"/>
  <c r="BN162" i="4"/>
  <c r="BI162" i="4"/>
  <c r="BT162" i="4"/>
  <c r="AM162" i="4"/>
  <c r="AB162" i="4"/>
  <c r="U162" i="4"/>
  <c r="AV162" i="4"/>
  <c r="AT162" i="4"/>
  <c r="CF162" i="4"/>
  <c r="AP162" i="4"/>
  <c r="AU162" i="4"/>
  <c r="AS162" i="4"/>
  <c r="AQ162" i="4"/>
  <c r="Y162" i="4"/>
  <c r="AJ162" i="4"/>
  <c r="BW162" i="4"/>
  <c r="BA162" i="4"/>
  <c r="AY162" i="4"/>
  <c r="AG162" i="4"/>
  <c r="BY162" i="4"/>
  <c r="BF162" i="4"/>
  <c r="BB162" i="4"/>
  <c r="BM162" i="4"/>
  <c r="AH162" i="4"/>
  <c r="AA162" i="4"/>
  <c r="AC162" i="4"/>
  <c r="AI162" i="4"/>
  <c r="BP162" i="4"/>
  <c r="AZ162" i="4"/>
  <c r="AN162" i="4"/>
  <c r="Z162" i="4"/>
  <c r="CE162" i="4"/>
  <c r="CC162" i="4"/>
  <c r="CA162" i="4"/>
  <c r="BC162" i="4"/>
  <c r="AF162" i="4"/>
  <c r="AD162" i="4"/>
  <c r="BU162" i="4"/>
  <c r="BV162" i="4"/>
  <c r="BZ162" i="4"/>
  <c r="W162" i="4"/>
  <c r="CD162" i="4"/>
  <c r="BQ162" i="4"/>
  <c r="BL162" i="4"/>
  <c r="AE162" i="4"/>
  <c r="BK162" i="4"/>
  <c r="BO162" i="4"/>
  <c r="CH162" i="4"/>
  <c r="BS162" i="4"/>
  <c r="BH162" i="4"/>
  <c r="BR162" i="4"/>
  <c r="V162" i="4"/>
  <c r="BJ162" i="4"/>
  <c r="AX162" i="4"/>
  <c r="BE162" i="4"/>
  <c r="AO162" i="4"/>
  <c r="BG162" i="4"/>
  <c r="AL162" i="4"/>
  <c r="BD162" i="4"/>
  <c r="BB154" i="4"/>
  <c r="AV154" i="4"/>
  <c r="BO154" i="4"/>
  <c r="BZ154" i="4"/>
  <c r="X154" i="4"/>
  <c r="BA154" i="4"/>
  <c r="BR154" i="4"/>
  <c r="BW154" i="4"/>
  <c r="BH154" i="4"/>
  <c r="AZ154" i="4"/>
  <c r="CH154" i="4"/>
  <c r="AJ154" i="4"/>
  <c r="AQ154" i="4"/>
  <c r="AS154" i="4"/>
  <c r="U154" i="4"/>
  <c r="AY154" i="4"/>
  <c r="AM154" i="4"/>
  <c r="BL154" i="4"/>
  <c r="AN154" i="4"/>
  <c r="AI154" i="4"/>
  <c r="BQ154" i="4"/>
  <c r="BN154" i="4"/>
  <c r="BU154" i="4"/>
  <c r="CD154" i="4"/>
  <c r="AH154" i="4"/>
  <c r="AW154" i="4"/>
  <c r="BP154" i="4"/>
  <c r="CE154" i="4"/>
  <c r="CC154" i="4"/>
  <c r="V154" i="4"/>
  <c r="CG154" i="4"/>
  <c r="BF154" i="4"/>
  <c r="AB154" i="4"/>
  <c r="BM154" i="4"/>
  <c r="AR154" i="4"/>
  <c r="CA154" i="4"/>
  <c r="BC154" i="4"/>
  <c r="Z154" i="4"/>
  <c r="BX154" i="4"/>
  <c r="AX154" i="4"/>
  <c r="AC154" i="4"/>
  <c r="CF154" i="4"/>
  <c r="AL154" i="4"/>
  <c r="AO154" i="4"/>
  <c r="BS154" i="4"/>
  <c r="BY154" i="4"/>
  <c r="BV154" i="4"/>
  <c r="AG154" i="4"/>
  <c r="AE154" i="4"/>
  <c r="AK154" i="4"/>
  <c r="BG154" i="4"/>
  <c r="AD154" i="4"/>
  <c r="AF154" i="4"/>
  <c r="AA154" i="4"/>
  <c r="BT154" i="4"/>
  <c r="AP154" i="4"/>
  <c r="AU154" i="4"/>
  <c r="BE154" i="4"/>
  <c r="BK154" i="4"/>
  <c r="BD154" i="4"/>
  <c r="W154" i="4"/>
  <c r="BJ154" i="4"/>
  <c r="CB154" i="4"/>
  <c r="BI154" i="4"/>
  <c r="Y154" i="4"/>
  <c r="AT154" i="4"/>
  <c r="X159" i="4"/>
  <c r="BJ159" i="4"/>
  <c r="BG159" i="4"/>
  <c r="AR159" i="4"/>
  <c r="BX159" i="4"/>
  <c r="BI159" i="4"/>
  <c r="AV159" i="4"/>
  <c r="CE159" i="4"/>
  <c r="BN159" i="4"/>
  <c r="CC159" i="4"/>
  <c r="CA159" i="4"/>
  <c r="AU159" i="4"/>
  <c r="BF159" i="4"/>
  <c r="AO159" i="4"/>
  <c r="CH159" i="4"/>
  <c r="CB159" i="4"/>
  <c r="AG159" i="4"/>
  <c r="AW159" i="4"/>
  <c r="BY159" i="4"/>
  <c r="AE159" i="4"/>
  <c r="BK159" i="4"/>
  <c r="AS159" i="4"/>
  <c r="AK159" i="4"/>
  <c r="BP159" i="4"/>
  <c r="AM159" i="4"/>
  <c r="BL159" i="4"/>
  <c r="BU159" i="4"/>
  <c r="AH159" i="4"/>
  <c r="BZ159" i="4"/>
  <c r="Y159" i="4"/>
  <c r="AP159" i="4"/>
  <c r="V159" i="4"/>
  <c r="BM159" i="4"/>
  <c r="AI159" i="4"/>
  <c r="BD159" i="4"/>
  <c r="AQ159" i="4"/>
  <c r="Z159" i="4"/>
  <c r="AY159" i="4"/>
  <c r="AL159" i="4"/>
  <c r="BV159" i="4"/>
  <c r="AX159" i="4"/>
  <c r="BH159" i="4"/>
  <c r="BT159" i="4"/>
  <c r="AC159" i="4"/>
  <c r="AB159" i="4"/>
  <c r="BA159" i="4"/>
  <c r="AT159" i="4"/>
  <c r="BB159" i="4"/>
  <c r="U159" i="4"/>
  <c r="AD159" i="4"/>
  <c r="AJ159" i="4"/>
  <c r="BR159" i="4"/>
  <c r="CD159" i="4"/>
  <c r="AZ159" i="4"/>
  <c r="BQ159" i="4"/>
  <c r="BW159" i="4"/>
  <c r="W159" i="4"/>
  <c r="AF159" i="4"/>
  <c r="BE159" i="4"/>
  <c r="BS159" i="4"/>
  <c r="CF159" i="4"/>
  <c r="CG159" i="4"/>
  <c r="AN159" i="4"/>
  <c r="BO159" i="4"/>
  <c r="BC159" i="4"/>
  <c r="AA159" i="4"/>
  <c r="BG150" i="4"/>
  <c r="BS150" i="4"/>
  <c r="AR150" i="4"/>
  <c r="CA150" i="4"/>
  <c r="CD150" i="4"/>
  <c r="AD150" i="4"/>
  <c r="AF150" i="4"/>
  <c r="AA150" i="4"/>
  <c r="CB150" i="4"/>
  <c r="BL150" i="4"/>
  <c r="BA150" i="4"/>
  <c r="AT150" i="4"/>
  <c r="CG150" i="4"/>
  <c r="BZ150" i="4"/>
  <c r="AL150" i="4"/>
  <c r="BT150" i="4"/>
  <c r="BV150" i="4"/>
  <c r="AM150" i="4"/>
  <c r="BJ150" i="4"/>
  <c r="AJ150" i="4"/>
  <c r="AK150" i="4"/>
  <c r="X150" i="4"/>
  <c r="AW150" i="4"/>
  <c r="BY150" i="4"/>
  <c r="AQ150" i="4"/>
  <c r="CE150" i="4"/>
  <c r="AX150" i="4"/>
  <c r="BD150" i="4"/>
  <c r="CH150" i="4"/>
  <c r="Y150" i="4"/>
  <c r="AG150" i="4"/>
  <c r="AO150" i="4"/>
  <c r="BF150" i="4"/>
  <c r="AP150" i="4"/>
  <c r="AN150" i="4"/>
  <c r="AH150" i="4"/>
  <c r="V150" i="4"/>
  <c r="BU150" i="4"/>
  <c r="BC150" i="4"/>
  <c r="AZ150" i="4"/>
  <c r="AS150" i="4"/>
  <c r="BR150" i="4"/>
  <c r="BP150" i="4"/>
  <c r="BM150" i="4"/>
  <c r="BE150" i="4"/>
  <c r="AB150" i="4"/>
  <c r="Z150" i="4"/>
  <c r="BX150" i="4"/>
  <c r="AU150" i="4"/>
  <c r="U150" i="4"/>
  <c r="BQ150" i="4"/>
  <c r="BN150" i="4"/>
  <c r="AV150" i="4"/>
  <c r="BK150" i="4"/>
  <c r="BB150" i="4"/>
  <c r="CC150" i="4"/>
  <c r="BO150" i="4"/>
  <c r="AY150" i="4"/>
  <c r="BW150" i="4"/>
  <c r="BH150" i="4"/>
  <c r="AI150" i="4"/>
  <c r="W150" i="4"/>
  <c r="AE150" i="4"/>
  <c r="AC150" i="4"/>
  <c r="CF150" i="4"/>
  <c r="BI150" i="4"/>
  <c r="BM142" i="4"/>
  <c r="AZ142" i="4"/>
  <c r="AS142" i="4"/>
  <c r="BO142" i="4"/>
  <c r="AI142" i="4"/>
  <c r="AN142" i="4"/>
  <c r="AB142" i="4"/>
  <c r="AC142" i="4"/>
  <c r="CA142" i="4"/>
  <c r="BF142" i="4"/>
  <c r="AE142" i="4"/>
  <c r="AY142" i="4"/>
  <c r="BS142" i="4"/>
  <c r="BQ142" i="4"/>
  <c r="BA142" i="4"/>
  <c r="BE142" i="4"/>
  <c r="AF142" i="4"/>
  <c r="BI142" i="4"/>
  <c r="BH142" i="4"/>
  <c r="AG142" i="4"/>
  <c r="BW142" i="4"/>
  <c r="BX142" i="4"/>
  <c r="Z142" i="4"/>
  <c r="AR142" i="4"/>
  <c r="BL142" i="4"/>
  <c r="BK142" i="4"/>
  <c r="AV142" i="4"/>
  <c r="AP142" i="4"/>
  <c r="BT142" i="4"/>
  <c r="AL142" i="4"/>
  <c r="BN142" i="4"/>
  <c r="AD142" i="4"/>
  <c r="AK142" i="4"/>
  <c r="AA142" i="4"/>
  <c r="CB142" i="4"/>
  <c r="BV142" i="4"/>
  <c r="CE142" i="4"/>
  <c r="BB142" i="4"/>
  <c r="AH142" i="4"/>
  <c r="BD142" i="4"/>
  <c r="CF142" i="4"/>
  <c r="W142" i="4"/>
  <c r="AT142" i="4"/>
  <c r="AW142" i="4"/>
  <c r="CH142" i="4"/>
  <c r="X142" i="4"/>
  <c r="V142" i="4"/>
  <c r="BC142" i="4"/>
  <c r="BG142" i="4"/>
  <c r="BR142" i="4"/>
  <c r="BY142" i="4"/>
  <c r="AX142" i="4"/>
  <c r="U142" i="4"/>
  <c r="AU142" i="4"/>
  <c r="AM142" i="4"/>
  <c r="CD142" i="4"/>
  <c r="CG142" i="4"/>
  <c r="AO142" i="4"/>
  <c r="CC142" i="4"/>
  <c r="BJ142" i="4"/>
  <c r="AQ142" i="4"/>
  <c r="AJ142" i="4"/>
  <c r="Y142" i="4"/>
  <c r="BU142" i="4"/>
  <c r="BP142" i="4"/>
  <c r="BZ142" i="4"/>
  <c r="AP137" i="4"/>
  <c r="AX137" i="4"/>
  <c r="CE137" i="4"/>
  <c r="BM137" i="4"/>
  <c r="AH137" i="4"/>
  <c r="AS137" i="4"/>
  <c r="BG137" i="4"/>
  <c r="X137" i="4"/>
  <c r="BZ137" i="4"/>
  <c r="AE137" i="4"/>
  <c r="AR137" i="4"/>
  <c r="BF137" i="4"/>
  <c r="BR137" i="4"/>
  <c r="BE137" i="4"/>
  <c r="CH137" i="4"/>
  <c r="AG137" i="4"/>
  <c r="CA137" i="4"/>
  <c r="BT137" i="4"/>
  <c r="CF137" i="4"/>
  <c r="BQ137" i="4"/>
  <c r="AD137" i="4"/>
  <c r="AA137" i="4"/>
  <c r="BY137" i="4"/>
  <c r="BI137" i="4"/>
  <c r="AI137" i="4"/>
  <c r="AT137" i="4"/>
  <c r="AY137" i="4"/>
  <c r="U137" i="4"/>
  <c r="CG137" i="4"/>
  <c r="BV137" i="4"/>
  <c r="BK137" i="4"/>
  <c r="BS137" i="4"/>
  <c r="CC137" i="4"/>
  <c r="AJ137" i="4"/>
  <c r="Z137" i="4"/>
  <c r="BB137" i="4"/>
  <c r="Y137" i="4"/>
  <c r="AB137" i="4"/>
  <c r="AU137" i="4"/>
  <c r="AK137" i="4"/>
  <c r="AN137" i="4"/>
  <c r="AO137" i="4"/>
  <c r="AQ137" i="4"/>
  <c r="AM137" i="4"/>
  <c r="BU137" i="4"/>
  <c r="CB137" i="4"/>
  <c r="BO137" i="4"/>
  <c r="BX137" i="4"/>
  <c r="AZ137" i="4"/>
  <c r="BL137" i="4"/>
  <c r="AV137" i="4"/>
  <c r="AC137" i="4"/>
  <c r="W137" i="4"/>
  <c r="CD137" i="4"/>
  <c r="BP137" i="4"/>
  <c r="BW137" i="4"/>
  <c r="BH137" i="4"/>
  <c r="BD137" i="4"/>
  <c r="AF137" i="4"/>
  <c r="BC137" i="4"/>
  <c r="V137" i="4"/>
  <c r="BA137" i="4"/>
  <c r="BN137" i="4"/>
  <c r="AW137" i="4"/>
  <c r="AL137" i="4"/>
  <c r="BJ137" i="4"/>
  <c r="CF149" i="4"/>
  <c r="BG149" i="4"/>
  <c r="W149" i="4"/>
  <c r="BI149" i="4"/>
  <c r="AF149" i="4"/>
  <c r="AV149" i="4"/>
  <c r="X149" i="4"/>
  <c r="BV149" i="4"/>
  <c r="Z149" i="4"/>
  <c r="BS149" i="4"/>
  <c r="BT149" i="4"/>
  <c r="AZ149" i="4"/>
  <c r="BU149" i="4"/>
  <c r="V149" i="4"/>
  <c r="CC149" i="4"/>
  <c r="CH149" i="4"/>
  <c r="BC149" i="4"/>
  <c r="BH149" i="4"/>
  <c r="BD149" i="4"/>
  <c r="BR149" i="4"/>
  <c r="Y149" i="4"/>
  <c r="AG149" i="4"/>
  <c r="AK149" i="4"/>
  <c r="AP149" i="4"/>
  <c r="U149" i="4"/>
  <c r="CD149" i="4"/>
  <c r="BE149" i="4"/>
  <c r="AW149" i="4"/>
  <c r="AU149" i="4"/>
  <c r="AN149" i="4"/>
  <c r="CE149" i="4"/>
  <c r="BO149" i="4"/>
  <c r="CA149" i="4"/>
  <c r="AY149" i="4"/>
  <c r="AB149" i="4"/>
  <c r="BL149" i="4"/>
  <c r="CB149" i="4"/>
  <c r="BN149" i="4"/>
  <c r="BF149" i="4"/>
  <c r="AX149" i="4"/>
  <c r="AS149" i="4"/>
  <c r="AH149" i="4"/>
  <c r="AR149" i="4"/>
  <c r="CG149" i="4"/>
  <c r="AT149" i="4"/>
  <c r="BY149" i="4"/>
  <c r="BP149" i="4"/>
  <c r="AO149" i="4"/>
  <c r="BA149" i="4"/>
  <c r="BX149" i="4"/>
  <c r="BQ149" i="4"/>
  <c r="BB149" i="4"/>
  <c r="AD149" i="4"/>
  <c r="BZ149" i="4"/>
  <c r="AE149" i="4"/>
  <c r="BJ149" i="4"/>
  <c r="AM149" i="4"/>
  <c r="AA149" i="4"/>
  <c r="AI149" i="4"/>
  <c r="BW149" i="4"/>
  <c r="AJ149" i="4"/>
  <c r="BM149" i="4"/>
  <c r="AL149" i="4"/>
  <c r="BK149" i="4"/>
  <c r="AC149" i="4"/>
  <c r="AQ149" i="4"/>
  <c r="CH141" i="4"/>
  <c r="AD141" i="4"/>
  <c r="BM141" i="4"/>
  <c r="AQ141" i="4"/>
  <c r="AT141" i="4"/>
  <c r="W141" i="4"/>
  <c r="AG141" i="4"/>
  <c r="AI141" i="4"/>
  <c r="AY141" i="4"/>
  <c r="CG141" i="4"/>
  <c r="BY141" i="4"/>
  <c r="AH141" i="4"/>
  <c r="BG141" i="4"/>
  <c r="AX141" i="4"/>
  <c r="CE141" i="4"/>
  <c r="AS141" i="4"/>
  <c r="BJ141" i="4"/>
  <c r="CC141" i="4"/>
  <c r="BN141" i="4"/>
  <c r="AP141" i="4"/>
  <c r="AO141" i="4"/>
  <c r="BB141" i="4"/>
  <c r="BV141" i="4"/>
  <c r="BP141" i="4"/>
  <c r="Y141" i="4"/>
  <c r="BH141" i="4"/>
  <c r="BW141" i="4"/>
  <c r="BL141" i="4"/>
  <c r="BC141" i="4"/>
  <c r="AF141" i="4"/>
  <c r="CB141" i="4"/>
  <c r="U141" i="4"/>
  <c r="AU141" i="4"/>
  <c r="AV141" i="4"/>
  <c r="X141" i="4"/>
  <c r="BT141" i="4"/>
  <c r="AC141" i="4"/>
  <c r="AR141" i="4"/>
  <c r="AK141" i="4"/>
  <c r="BF141" i="4"/>
  <c r="BQ141" i="4"/>
  <c r="BS141" i="4"/>
  <c r="AE141" i="4"/>
  <c r="BA141" i="4"/>
  <c r="AM141" i="4"/>
  <c r="AW141" i="4"/>
  <c r="Z141" i="4"/>
  <c r="CD141" i="4"/>
  <c r="BO141" i="4"/>
  <c r="BI141" i="4"/>
  <c r="BE141" i="4"/>
  <c r="BD141" i="4"/>
  <c r="BK141" i="4"/>
  <c r="AN141" i="4"/>
  <c r="AZ141" i="4"/>
  <c r="BZ141" i="4"/>
  <c r="AA141" i="4"/>
  <c r="AB141" i="4"/>
  <c r="V141" i="4"/>
  <c r="CF141" i="4"/>
  <c r="AJ141" i="4"/>
  <c r="AL141" i="4"/>
  <c r="BX141" i="4"/>
  <c r="BR141" i="4"/>
  <c r="CA141" i="4"/>
  <c r="BU141" i="4"/>
  <c r="AR133" i="4"/>
  <c r="CB133" i="4"/>
  <c r="AQ133" i="4"/>
  <c r="AP133" i="4"/>
  <c r="AJ133" i="4"/>
  <c r="CC133" i="4"/>
  <c r="BP133" i="4"/>
  <c r="BS133" i="4"/>
  <c r="BU133" i="4"/>
  <c r="U133" i="4"/>
  <c r="AA133" i="4"/>
  <c r="CG133" i="4"/>
  <c r="BX133" i="4"/>
  <c r="BV133" i="4"/>
  <c r="AW133" i="4"/>
  <c r="AI133" i="4"/>
  <c r="V133" i="4"/>
  <c r="Z133" i="4"/>
  <c r="BD133" i="4"/>
  <c r="BN133" i="4"/>
  <c r="AL133" i="4"/>
  <c r="BJ133" i="4"/>
  <c r="BQ133" i="4"/>
  <c r="BY133" i="4"/>
  <c r="BK133" i="4"/>
  <c r="AS133" i="4"/>
  <c r="X133" i="4"/>
  <c r="AY133" i="4"/>
  <c r="BR133" i="4"/>
  <c r="BZ133" i="4"/>
  <c r="CF133" i="4"/>
  <c r="AN133" i="4"/>
  <c r="BW133" i="4"/>
  <c r="AK133" i="4"/>
  <c r="AV133" i="4"/>
  <c r="CH133" i="4"/>
  <c r="W133" i="4"/>
  <c r="BC133" i="4"/>
  <c r="CA133" i="4"/>
  <c r="AH133" i="4"/>
  <c r="BM133" i="4"/>
  <c r="AZ133" i="4"/>
  <c r="AE133" i="4"/>
  <c r="BE133" i="4"/>
  <c r="BO133" i="4"/>
  <c r="AT133" i="4"/>
  <c r="BT133" i="4"/>
  <c r="CE133" i="4"/>
  <c r="BG133" i="4"/>
  <c r="AD133" i="4"/>
  <c r="AC133" i="4"/>
  <c r="AU133" i="4"/>
  <c r="BF133" i="4"/>
  <c r="BB133" i="4"/>
  <c r="BH133" i="4"/>
  <c r="AF133" i="4"/>
  <c r="AB133" i="4"/>
  <c r="AG133" i="4"/>
  <c r="BA133" i="4"/>
  <c r="AM133" i="4"/>
  <c r="BL133" i="4"/>
  <c r="AX133" i="4"/>
  <c r="CD133" i="4"/>
  <c r="AO133" i="4"/>
  <c r="Y133" i="4"/>
  <c r="BI133" i="4"/>
  <c r="AL125" i="4"/>
  <c r="BP125" i="4"/>
  <c r="BY125" i="4"/>
  <c r="BD125" i="4"/>
  <c r="Z125" i="4"/>
  <c r="Y125" i="4"/>
  <c r="AD125" i="4"/>
  <c r="BA125" i="4"/>
  <c r="AC125" i="4"/>
  <c r="AE125" i="4"/>
  <c r="BH125" i="4"/>
  <c r="CC125" i="4"/>
  <c r="BN125" i="4"/>
  <c r="CG125" i="4"/>
  <c r="CH125" i="4"/>
  <c r="BW125" i="4"/>
  <c r="U125" i="4"/>
  <c r="BR125" i="4"/>
  <c r="AY125" i="4"/>
  <c r="AX125" i="4"/>
  <c r="BB125" i="4"/>
  <c r="BV125" i="4"/>
  <c r="AM125" i="4"/>
  <c r="AF125" i="4"/>
  <c r="V125" i="4"/>
  <c r="AA125" i="4"/>
  <c r="AZ125" i="4"/>
  <c r="AW125" i="4"/>
  <c r="BK125" i="4"/>
  <c r="CF125" i="4"/>
  <c r="BU125" i="4"/>
  <c r="BE125" i="4"/>
  <c r="AO125" i="4"/>
  <c r="BJ125" i="4"/>
  <c r="BI125" i="4"/>
  <c r="BT125" i="4"/>
  <c r="BX125" i="4"/>
  <c r="AG125" i="4"/>
  <c r="AJ125" i="4"/>
  <c r="AU125" i="4"/>
  <c r="CB125" i="4"/>
  <c r="AK125" i="4"/>
  <c r="BF125" i="4"/>
  <c r="AS125" i="4"/>
  <c r="CD125" i="4"/>
  <c r="AV125" i="4"/>
  <c r="AN125" i="4"/>
  <c r="BM125" i="4"/>
  <c r="AH125" i="4"/>
  <c r="BO125" i="4"/>
  <c r="BQ125" i="4"/>
  <c r="BZ125" i="4"/>
  <c r="AR125" i="4"/>
  <c r="CA125" i="4"/>
  <c r="W125" i="4"/>
  <c r="X125" i="4"/>
  <c r="BC125" i="4"/>
  <c r="BG125" i="4"/>
  <c r="AQ125" i="4"/>
  <c r="AI125" i="4"/>
  <c r="AT125" i="4"/>
  <c r="CE125" i="4"/>
  <c r="AB125" i="4"/>
  <c r="AP125" i="4"/>
  <c r="BL125" i="4"/>
  <c r="BS125" i="4"/>
  <c r="BW124" i="4"/>
  <c r="BR124" i="4"/>
  <c r="U124" i="4"/>
  <c r="BB124" i="4"/>
  <c r="W124" i="4"/>
  <c r="AU124" i="4"/>
  <c r="BG124" i="4"/>
  <c r="AY124" i="4"/>
  <c r="BA124" i="4"/>
  <c r="CA124" i="4"/>
  <c r="AQ124" i="4"/>
  <c r="AC124" i="4"/>
  <c r="AD124" i="4"/>
  <c r="AZ124" i="4"/>
  <c r="BK124" i="4"/>
  <c r="AA124" i="4"/>
  <c r="BP124" i="4"/>
  <c r="AV124" i="4"/>
  <c r="AF124" i="4"/>
  <c r="V124" i="4"/>
  <c r="BJ124" i="4"/>
  <c r="BF124" i="4"/>
  <c r="BD124" i="4"/>
  <c r="AM124" i="4"/>
  <c r="BY124" i="4"/>
  <c r="BN124" i="4"/>
  <c r="X124" i="4"/>
  <c r="CE124" i="4"/>
  <c r="AG124" i="4"/>
  <c r="Y124" i="4"/>
  <c r="AE124" i="4"/>
  <c r="BS124" i="4"/>
  <c r="BL124" i="4"/>
  <c r="BM124" i="4"/>
  <c r="AS124" i="4"/>
  <c r="AL124" i="4"/>
  <c r="BH124" i="4"/>
  <c r="AN124" i="4"/>
  <c r="BZ124" i="4"/>
  <c r="AX124" i="4"/>
  <c r="AW124" i="4"/>
  <c r="AB124" i="4"/>
  <c r="AT124" i="4"/>
  <c r="BO124" i="4"/>
  <c r="CG124" i="4"/>
  <c r="AI124" i="4"/>
  <c r="AP124" i="4"/>
  <c r="BU124" i="4"/>
  <c r="BI124" i="4"/>
  <c r="AJ124" i="4"/>
  <c r="CB124" i="4"/>
  <c r="CH124" i="4"/>
  <c r="BE124" i="4"/>
  <c r="CF124" i="4"/>
  <c r="AH124" i="4"/>
  <c r="Z124" i="4"/>
  <c r="AK124" i="4"/>
  <c r="CC124" i="4"/>
  <c r="BV124" i="4"/>
  <c r="AR124" i="4"/>
  <c r="BQ124" i="4"/>
  <c r="BT124" i="4"/>
  <c r="BX124" i="4"/>
  <c r="CD124" i="4"/>
  <c r="AO124" i="4"/>
  <c r="BC124" i="4"/>
  <c r="BO116" i="4"/>
  <c r="BA116" i="4"/>
  <c r="U116" i="4"/>
  <c r="AR116" i="4"/>
  <c r="W116" i="4"/>
  <c r="AK116" i="4"/>
  <c r="BR116" i="4"/>
  <c r="Z116" i="4"/>
  <c r="CD116" i="4"/>
  <c r="AN116" i="4"/>
  <c r="AP116" i="4"/>
  <c r="AO116" i="4"/>
  <c r="AZ116" i="4"/>
  <c r="AU116" i="4"/>
  <c r="AQ116" i="4"/>
  <c r="AB116" i="4"/>
  <c r="BT116" i="4"/>
  <c r="X116" i="4"/>
  <c r="BI116" i="4"/>
  <c r="BF116" i="4"/>
  <c r="Y116" i="4"/>
  <c r="AS116" i="4"/>
  <c r="BP116" i="4"/>
  <c r="BD116" i="4"/>
  <c r="AF116" i="4"/>
  <c r="BC116" i="4"/>
  <c r="AM116" i="4"/>
  <c r="AL116" i="4"/>
  <c r="V116" i="4"/>
  <c r="BH116" i="4"/>
  <c r="AG116" i="4"/>
  <c r="AY116" i="4"/>
  <c r="CH116" i="4"/>
  <c r="AA116" i="4"/>
  <c r="BB116" i="4"/>
  <c r="CC116" i="4"/>
  <c r="BX116" i="4"/>
  <c r="AI116" i="4"/>
  <c r="CE116" i="4"/>
  <c r="AH116" i="4"/>
  <c r="BQ116" i="4"/>
  <c r="CA116" i="4"/>
  <c r="AX116" i="4"/>
  <c r="BL116" i="4"/>
  <c r="AD116" i="4"/>
  <c r="BV116" i="4"/>
  <c r="BY116" i="4"/>
  <c r="AE116" i="4"/>
  <c r="AW116" i="4"/>
  <c r="CG116" i="4"/>
  <c r="BJ116" i="4"/>
  <c r="BU116" i="4"/>
  <c r="BN116" i="4"/>
  <c r="AJ116" i="4"/>
  <c r="BE116" i="4"/>
  <c r="BS116" i="4"/>
  <c r="AC116" i="4"/>
  <c r="BK116" i="4"/>
  <c r="BM116" i="4"/>
  <c r="AV116" i="4"/>
  <c r="BW116" i="4"/>
  <c r="CF116" i="4"/>
  <c r="BZ116" i="4"/>
  <c r="AT116" i="4"/>
  <c r="CB116" i="4"/>
  <c r="BG116" i="4"/>
  <c r="BH118" i="4"/>
  <c r="AR118" i="4"/>
  <c r="AI118" i="4"/>
  <c r="CD118" i="4"/>
  <c r="AY118" i="4"/>
  <c r="BO118" i="4"/>
  <c r="AC118" i="4"/>
  <c r="AA118" i="4"/>
  <c r="AU118" i="4"/>
  <c r="BS118" i="4"/>
  <c r="Y118" i="4"/>
  <c r="BC118" i="4"/>
  <c r="U118" i="4"/>
  <c r="BL118" i="4"/>
  <c r="CG118" i="4"/>
  <c r="BX118" i="4"/>
  <c r="BT118" i="4"/>
  <c r="V118" i="4"/>
  <c r="CE118" i="4"/>
  <c r="AL118" i="4"/>
  <c r="AD118" i="4"/>
  <c r="BV118" i="4"/>
  <c r="BI118" i="4"/>
  <c r="AJ118" i="4"/>
  <c r="BJ118" i="4"/>
  <c r="BZ118" i="4"/>
  <c r="BD118" i="4"/>
  <c r="CF118" i="4"/>
  <c r="AN118" i="4"/>
  <c r="BE118" i="4"/>
  <c r="CH118" i="4"/>
  <c r="BG118" i="4"/>
  <c r="BN118" i="4"/>
  <c r="AQ118" i="4"/>
  <c r="BU118" i="4"/>
  <c r="CB118" i="4"/>
  <c r="Z118" i="4"/>
  <c r="BQ118" i="4"/>
  <c r="BK118" i="4"/>
  <c r="AZ118" i="4"/>
  <c r="AM118" i="4"/>
  <c r="AG118" i="4"/>
  <c r="AO118" i="4"/>
  <c r="BB118" i="4"/>
  <c r="BY118" i="4"/>
  <c r="BA118" i="4"/>
  <c r="BW118" i="4"/>
  <c r="W118" i="4"/>
  <c r="BM118" i="4"/>
  <c r="AE118" i="4"/>
  <c r="AT118" i="4"/>
  <c r="BR118" i="4"/>
  <c r="AP118" i="4"/>
  <c r="BF118" i="4"/>
  <c r="AK118" i="4"/>
  <c r="BP118" i="4"/>
  <c r="AF118" i="4"/>
  <c r="CA118" i="4"/>
  <c r="CC118" i="4"/>
  <c r="AX118" i="4"/>
  <c r="AW118" i="4"/>
  <c r="X118" i="4"/>
  <c r="AV118" i="4"/>
  <c r="AS118" i="4"/>
  <c r="AB118" i="4"/>
  <c r="AH118" i="4"/>
  <c r="BZ115" i="4"/>
  <c r="AD115" i="4"/>
  <c r="AA115" i="4"/>
  <c r="CG115" i="4"/>
  <c r="V115" i="4"/>
  <c r="AU115" i="4"/>
  <c r="AG115" i="4"/>
  <c r="BL115" i="4"/>
  <c r="AH115" i="4"/>
  <c r="AF115" i="4"/>
  <c r="AZ115" i="4"/>
  <c r="BI115" i="4"/>
  <c r="BN115" i="4"/>
  <c r="Y115" i="4"/>
  <c r="CF115" i="4"/>
  <c r="W115" i="4"/>
  <c r="AV115" i="4"/>
  <c r="BS115" i="4"/>
  <c r="AX115" i="4"/>
  <c r="BG115" i="4"/>
  <c r="AM115" i="4"/>
  <c r="BY115" i="4"/>
  <c r="CC115" i="4"/>
  <c r="BM115" i="4"/>
  <c r="AN115" i="4"/>
  <c r="X115" i="4"/>
  <c r="CE115" i="4"/>
  <c r="BU115" i="4"/>
  <c r="AS115" i="4"/>
  <c r="BB115" i="4"/>
  <c r="AO115" i="4"/>
  <c r="BO115" i="4"/>
  <c r="BF115" i="4"/>
  <c r="AB115" i="4"/>
  <c r="CA115" i="4"/>
  <c r="U115" i="4"/>
  <c r="CH115" i="4"/>
  <c r="AJ115" i="4"/>
  <c r="BR115" i="4"/>
  <c r="BJ115" i="4"/>
  <c r="BA115" i="4"/>
  <c r="AT115" i="4"/>
  <c r="AP115" i="4"/>
  <c r="AR115" i="4"/>
  <c r="BQ115" i="4"/>
  <c r="AC115" i="4"/>
  <c r="AL115" i="4"/>
  <c r="BC115" i="4"/>
  <c r="Z115" i="4"/>
  <c r="CD115" i="4"/>
  <c r="BT115" i="4"/>
  <c r="BV115" i="4"/>
  <c r="AQ115" i="4"/>
  <c r="AW115" i="4"/>
  <c r="BP115" i="4"/>
  <c r="CB115" i="4"/>
  <c r="AK115" i="4"/>
  <c r="BH115" i="4"/>
  <c r="BE115" i="4"/>
  <c r="BK115" i="4"/>
  <c r="AI115" i="4"/>
  <c r="AE115" i="4"/>
  <c r="BD115" i="4"/>
  <c r="AY115" i="4"/>
  <c r="BX115" i="4"/>
  <c r="BW115" i="4"/>
  <c r="BL168" i="4"/>
  <c r="AZ168" i="4"/>
  <c r="CE168" i="4"/>
  <c r="BZ168" i="4"/>
  <c r="BE168" i="4"/>
  <c r="BJ168" i="4"/>
  <c r="BW168" i="4"/>
  <c r="AR168" i="4"/>
  <c r="AW168" i="4"/>
  <c r="BF168" i="4"/>
  <c r="CB168" i="4"/>
  <c r="BK168" i="4"/>
  <c r="AT168" i="4"/>
  <c r="BM168" i="4"/>
  <c r="U168" i="4"/>
  <c r="AO168" i="4"/>
  <c r="AP168" i="4"/>
  <c r="AK168" i="4"/>
  <c r="BN168" i="4"/>
  <c r="BD168" i="4"/>
  <c r="AD168" i="4"/>
  <c r="CF168" i="4"/>
  <c r="BC168" i="4"/>
  <c r="BI168" i="4"/>
  <c r="AS168" i="4"/>
  <c r="AA168" i="4"/>
  <c r="BR168" i="4"/>
  <c r="BT168" i="4"/>
  <c r="BB168" i="4"/>
  <c r="BA168" i="4"/>
  <c r="AF168" i="4"/>
  <c r="AY168" i="4"/>
  <c r="W168" i="4"/>
  <c r="CD168" i="4"/>
  <c r="V168" i="4"/>
  <c r="AM168" i="4"/>
  <c r="AC168" i="4"/>
  <c r="AI168" i="4"/>
  <c r="X168" i="4"/>
  <c r="BP168" i="4"/>
  <c r="BO168" i="4"/>
  <c r="AE168" i="4"/>
  <c r="AJ168" i="4"/>
  <c r="CA168" i="4"/>
  <c r="Z168" i="4"/>
  <c r="BS168" i="4"/>
  <c r="Y168" i="4"/>
  <c r="CC168" i="4"/>
  <c r="CH168" i="4"/>
  <c r="BG168" i="4"/>
  <c r="AX168" i="4"/>
  <c r="AQ168" i="4"/>
  <c r="AL168" i="4"/>
  <c r="BQ168" i="4"/>
  <c r="AV168" i="4"/>
  <c r="BU168" i="4"/>
  <c r="AU168" i="4"/>
  <c r="AB168" i="4"/>
  <c r="BY168" i="4"/>
  <c r="BH168" i="4"/>
  <c r="AG168" i="4"/>
  <c r="CG168" i="4"/>
  <c r="BV168" i="4"/>
  <c r="AN168" i="4"/>
  <c r="AH168" i="4"/>
  <c r="BX168" i="4"/>
  <c r="BR160" i="4"/>
  <c r="AR160" i="4"/>
  <c r="AO160" i="4"/>
  <c r="AA160" i="4"/>
  <c r="AZ160" i="4"/>
  <c r="CG160" i="4"/>
  <c r="BZ160" i="4"/>
  <c r="BS160" i="4"/>
  <c r="Y160" i="4"/>
  <c r="X160" i="4"/>
  <c r="BL160" i="4"/>
  <c r="BT160" i="4"/>
  <c r="AJ160" i="4"/>
  <c r="AT160" i="4"/>
  <c r="AC160" i="4"/>
  <c r="BV160" i="4"/>
  <c r="BC160" i="4"/>
  <c r="AE160" i="4"/>
  <c r="BE160" i="4"/>
  <c r="BA160" i="4"/>
  <c r="BU160" i="4"/>
  <c r="BP160" i="4"/>
  <c r="CE160" i="4"/>
  <c r="U160" i="4"/>
  <c r="BQ160" i="4"/>
  <c r="BI160" i="4"/>
  <c r="BD160" i="4"/>
  <c r="AF160" i="4"/>
  <c r="BO160" i="4"/>
  <c r="BB160" i="4"/>
  <c r="W160" i="4"/>
  <c r="AM160" i="4"/>
  <c r="AH160" i="4"/>
  <c r="AY160" i="4"/>
  <c r="CB160" i="4"/>
  <c r="AD160" i="4"/>
  <c r="BW160" i="4"/>
  <c r="CA160" i="4"/>
  <c r="V160" i="4"/>
  <c r="BG160" i="4"/>
  <c r="BH160" i="4"/>
  <c r="AG160" i="4"/>
  <c r="AU160" i="4"/>
  <c r="AP160" i="4"/>
  <c r="CH160" i="4"/>
  <c r="CC160" i="4"/>
  <c r="BX160" i="4"/>
  <c r="AS160" i="4"/>
  <c r="AI160" i="4"/>
  <c r="CF160" i="4"/>
  <c r="AV160" i="4"/>
  <c r="AB160" i="4"/>
  <c r="AX160" i="4"/>
  <c r="BN160" i="4"/>
  <c r="AQ160" i="4"/>
  <c r="BF160" i="4"/>
  <c r="AW160" i="4"/>
  <c r="BK160" i="4"/>
  <c r="AN160" i="4"/>
  <c r="AK160" i="4"/>
  <c r="Z160" i="4"/>
  <c r="CD160" i="4"/>
  <c r="BM160" i="4"/>
  <c r="BJ160" i="4"/>
  <c r="BY160" i="4"/>
  <c r="AL160" i="4"/>
  <c r="AM167" i="4"/>
  <c r="BA167" i="4"/>
  <c r="CH167" i="4"/>
  <c r="CC167" i="4"/>
  <c r="BW167" i="4"/>
  <c r="AT167" i="4"/>
  <c r="BK167" i="4"/>
  <c r="BN167" i="4"/>
  <c r="BF167" i="4"/>
  <c r="BQ167" i="4"/>
  <c r="BP167" i="4"/>
  <c r="V167" i="4"/>
  <c r="AI167" i="4"/>
  <c r="AO167" i="4"/>
  <c r="AJ167" i="4"/>
  <c r="BM167" i="4"/>
  <c r="AU167" i="4"/>
  <c r="BO167" i="4"/>
  <c r="BU167" i="4"/>
  <c r="AZ167" i="4"/>
  <c r="AS167" i="4"/>
  <c r="BS167" i="4"/>
  <c r="Y167" i="4"/>
  <c r="CB167" i="4"/>
  <c r="AH167" i="4"/>
  <c r="BJ167" i="4"/>
  <c r="CD167" i="4"/>
  <c r="AB167" i="4"/>
  <c r="BZ167" i="4"/>
  <c r="BY167" i="4"/>
  <c r="BE167" i="4"/>
  <c r="U167" i="4"/>
  <c r="CF167" i="4"/>
  <c r="AW167" i="4"/>
  <c r="AF167" i="4"/>
  <c r="AG167" i="4"/>
  <c r="AN167" i="4"/>
  <c r="AQ167" i="4"/>
  <c r="W167" i="4"/>
  <c r="BC167" i="4"/>
  <c r="AX167" i="4"/>
  <c r="AP167" i="4"/>
  <c r="AV167" i="4"/>
  <c r="BR167" i="4"/>
  <c r="AR167" i="4"/>
  <c r="AK167" i="4"/>
  <c r="BD167" i="4"/>
  <c r="BV167" i="4"/>
  <c r="AY167" i="4"/>
  <c r="X167" i="4"/>
  <c r="BB167" i="4"/>
  <c r="CG167" i="4"/>
  <c r="AA167" i="4"/>
  <c r="BH167" i="4"/>
  <c r="BL167" i="4"/>
  <c r="Z167" i="4"/>
  <c r="BX167" i="4"/>
  <c r="BG167" i="4"/>
  <c r="AL167" i="4"/>
  <c r="AD167" i="4"/>
  <c r="AE167" i="4"/>
  <c r="BT167" i="4"/>
  <c r="CE167" i="4"/>
  <c r="BI167" i="4"/>
  <c r="AC167" i="4"/>
  <c r="CA167" i="4"/>
  <c r="AA157" i="4"/>
  <c r="BB157" i="4"/>
  <c r="AC157" i="4"/>
  <c r="BP157" i="4"/>
  <c r="AT157" i="4"/>
  <c r="AY157" i="4"/>
  <c r="BK157" i="4"/>
  <c r="BF157" i="4"/>
  <c r="AQ157" i="4"/>
  <c r="CB157" i="4"/>
  <c r="BX157" i="4"/>
  <c r="BM157" i="4"/>
  <c r="Y157" i="4"/>
  <c r="BQ157" i="4"/>
  <c r="BJ157" i="4"/>
  <c r="AH157" i="4"/>
  <c r="AB157" i="4"/>
  <c r="BE157" i="4"/>
  <c r="AG157" i="4"/>
  <c r="BT157" i="4"/>
  <c r="X157" i="4"/>
  <c r="BN157" i="4"/>
  <c r="V157" i="4"/>
  <c r="AZ157" i="4"/>
  <c r="CA157" i="4"/>
  <c r="CF157" i="4"/>
  <c r="BI157" i="4"/>
  <c r="AR157" i="4"/>
  <c r="BC157" i="4"/>
  <c r="BZ157" i="4"/>
  <c r="AM157" i="4"/>
  <c r="BU157" i="4"/>
  <c r="AJ157" i="4"/>
  <c r="BD157" i="4"/>
  <c r="BW157" i="4"/>
  <c r="BH157" i="4"/>
  <c r="AX157" i="4"/>
  <c r="AK157" i="4"/>
  <c r="AF157" i="4"/>
  <c r="BG157" i="4"/>
  <c r="CG157" i="4"/>
  <c r="BR157" i="4"/>
  <c r="AP157" i="4"/>
  <c r="CC157" i="4"/>
  <c r="U157" i="4"/>
  <c r="AI157" i="4"/>
  <c r="CD157" i="4"/>
  <c r="AL157" i="4"/>
  <c r="BL157" i="4"/>
  <c r="AO157" i="4"/>
  <c r="CE157" i="4"/>
  <c r="BS157" i="4"/>
  <c r="BO157" i="4"/>
  <c r="BY157" i="4"/>
  <c r="Z157" i="4"/>
  <c r="BV157" i="4"/>
  <c r="AV157" i="4"/>
  <c r="AD157" i="4"/>
  <c r="CH157" i="4"/>
  <c r="AN157" i="4"/>
  <c r="AE157" i="4"/>
  <c r="AS157" i="4"/>
  <c r="AU157" i="4"/>
  <c r="BA157" i="4"/>
  <c r="AW157" i="4"/>
  <c r="W157" i="4"/>
  <c r="CE148" i="4"/>
  <c r="AK148" i="4"/>
  <c r="BA148" i="4"/>
  <c r="BI148" i="4"/>
  <c r="AI148" i="4"/>
  <c r="BL148" i="4"/>
  <c r="AB148" i="4"/>
  <c r="CB148" i="4"/>
  <c r="BC148" i="4"/>
  <c r="AU148" i="4"/>
  <c r="BM148" i="4"/>
  <c r="AY148" i="4"/>
  <c r="AS148" i="4"/>
  <c r="BR148" i="4"/>
  <c r="AO148" i="4"/>
  <c r="AF148" i="4"/>
  <c r="AV148" i="4"/>
  <c r="BQ148" i="4"/>
  <c r="BF148" i="4"/>
  <c r="AN148" i="4"/>
  <c r="BX148" i="4"/>
  <c r="BO148" i="4"/>
  <c r="CH148" i="4"/>
  <c r="BZ148" i="4"/>
  <c r="BV148" i="4"/>
  <c r="AX148" i="4"/>
  <c r="AE148" i="4"/>
  <c r="BT148" i="4"/>
  <c r="CG148" i="4"/>
  <c r="AR148" i="4"/>
  <c r="BK148" i="4"/>
  <c r="AZ148" i="4"/>
  <c r="AP148" i="4"/>
  <c r="CA148" i="4"/>
  <c r="AJ148" i="4"/>
  <c r="BY148" i="4"/>
  <c r="BS148" i="4"/>
  <c r="Z148" i="4"/>
  <c r="BB148" i="4"/>
  <c r="U148" i="4"/>
  <c r="AW148" i="4"/>
  <c r="X148" i="4"/>
  <c r="AT148" i="4"/>
  <c r="W148" i="4"/>
  <c r="AC148" i="4"/>
  <c r="BG148" i="4"/>
  <c r="CD148" i="4"/>
  <c r="AD148" i="4"/>
  <c r="BJ148" i="4"/>
  <c r="AL148" i="4"/>
  <c r="BN148" i="4"/>
  <c r="BU148" i="4"/>
  <c r="AG148" i="4"/>
  <c r="AA148" i="4"/>
  <c r="AQ148" i="4"/>
  <c r="AH148" i="4"/>
  <c r="Y148" i="4"/>
  <c r="BP148" i="4"/>
  <c r="BW148" i="4"/>
  <c r="V148" i="4"/>
  <c r="BE148" i="4"/>
  <c r="BD148" i="4"/>
  <c r="BH148" i="4"/>
  <c r="CC148" i="4"/>
  <c r="AM148" i="4"/>
  <c r="CF148" i="4"/>
  <c r="AC140" i="4"/>
  <c r="AJ140" i="4"/>
  <c r="CB140" i="4"/>
  <c r="AA140" i="4"/>
  <c r="CE140" i="4"/>
  <c r="AG140" i="4"/>
  <c r="AV140" i="4"/>
  <c r="BR140" i="4"/>
  <c r="BF140" i="4"/>
  <c r="V140" i="4"/>
  <c r="BP140" i="4"/>
  <c r="AD140" i="4"/>
  <c r="AO140" i="4"/>
  <c r="BV140" i="4"/>
  <c r="CH140" i="4"/>
  <c r="AU140" i="4"/>
  <c r="BE140" i="4"/>
  <c r="BA140" i="4"/>
  <c r="BS140" i="4"/>
  <c r="AE140" i="4"/>
  <c r="BM140" i="4"/>
  <c r="AZ140" i="4"/>
  <c r="AQ140" i="4"/>
  <c r="W140" i="4"/>
  <c r="AP140" i="4"/>
  <c r="AS140" i="4"/>
  <c r="AN140" i="4"/>
  <c r="AF140" i="4"/>
  <c r="BX140" i="4"/>
  <c r="BW140" i="4"/>
  <c r="BU140" i="4"/>
  <c r="BZ140" i="4"/>
  <c r="BQ140" i="4"/>
  <c r="CA140" i="4"/>
  <c r="BC140" i="4"/>
  <c r="AK140" i="4"/>
  <c r="BH140" i="4"/>
  <c r="BG140" i="4"/>
  <c r="AT140" i="4"/>
  <c r="U140" i="4"/>
  <c r="Y140" i="4"/>
  <c r="X140" i="4"/>
  <c r="BT140" i="4"/>
  <c r="AW140" i="4"/>
  <c r="AR140" i="4"/>
  <c r="BI140" i="4"/>
  <c r="CG140" i="4"/>
  <c r="BD140" i="4"/>
  <c r="Z140" i="4"/>
  <c r="AH140" i="4"/>
  <c r="BB140" i="4"/>
  <c r="AB140" i="4"/>
  <c r="BK140" i="4"/>
  <c r="AX140" i="4"/>
  <c r="AL140" i="4"/>
  <c r="BO140" i="4"/>
  <c r="BL140" i="4"/>
  <c r="CC140" i="4"/>
  <c r="BN140" i="4"/>
  <c r="AI140" i="4"/>
  <c r="BJ140" i="4"/>
  <c r="BY140" i="4"/>
  <c r="CF140" i="4"/>
  <c r="AY140" i="4"/>
  <c r="AM140" i="4"/>
  <c r="CD140" i="4"/>
  <c r="CH134" i="4"/>
  <c r="BV134" i="4"/>
  <c r="BY134" i="4"/>
  <c r="AL134" i="4"/>
  <c r="AF134" i="4"/>
  <c r="AK134" i="4"/>
  <c r="AR134" i="4"/>
  <c r="AU134" i="4"/>
  <c r="BE134" i="4"/>
  <c r="CG134" i="4"/>
  <c r="BS134" i="4"/>
  <c r="BN134" i="4"/>
  <c r="BW134" i="4"/>
  <c r="BB134" i="4"/>
  <c r="BC134" i="4"/>
  <c r="AX134" i="4"/>
  <c r="BT134" i="4"/>
  <c r="AM134" i="4"/>
  <c r="W134" i="4"/>
  <c r="BP134" i="4"/>
  <c r="AD134" i="4"/>
  <c r="AA134" i="4"/>
  <c r="AY134" i="4"/>
  <c r="AV134" i="4"/>
  <c r="AZ134" i="4"/>
  <c r="BH134" i="4"/>
  <c r="AP134" i="4"/>
  <c r="AQ134" i="4"/>
  <c r="Y134" i="4"/>
  <c r="AN134" i="4"/>
  <c r="BJ134" i="4"/>
  <c r="V134" i="4"/>
  <c r="BF134" i="4"/>
  <c r="AJ134" i="4"/>
  <c r="AT134" i="4"/>
  <c r="AO134" i="4"/>
  <c r="BM134" i="4"/>
  <c r="AG134" i="4"/>
  <c r="AH134" i="4"/>
  <c r="CF134" i="4"/>
  <c r="Z134" i="4"/>
  <c r="X134" i="4"/>
  <c r="BX134" i="4"/>
  <c r="CE134" i="4"/>
  <c r="BG134" i="4"/>
  <c r="BO134" i="4"/>
  <c r="BQ134" i="4"/>
  <c r="BI134" i="4"/>
  <c r="AS134" i="4"/>
  <c r="BA134" i="4"/>
  <c r="AI134" i="4"/>
  <c r="BZ134" i="4"/>
  <c r="BD134" i="4"/>
  <c r="BK134" i="4"/>
  <c r="CD134" i="4"/>
  <c r="AE134" i="4"/>
  <c r="AC134" i="4"/>
  <c r="BL134" i="4"/>
  <c r="CB134" i="4"/>
  <c r="AB134" i="4"/>
  <c r="U134" i="4"/>
  <c r="BR134" i="4"/>
  <c r="CC134" i="4"/>
  <c r="BU134" i="4"/>
  <c r="AW134" i="4"/>
  <c r="CA134" i="4"/>
  <c r="BO147" i="4"/>
  <c r="CE147" i="4"/>
  <c r="V147" i="4"/>
  <c r="BX147" i="4"/>
  <c r="BC147" i="4"/>
  <c r="CG147" i="4"/>
  <c r="AU147" i="4"/>
  <c r="AJ147" i="4"/>
  <c r="AX147" i="4"/>
  <c r="CB147" i="4"/>
  <c r="BI147" i="4"/>
  <c r="W147" i="4"/>
  <c r="AN147" i="4"/>
  <c r="BD147" i="4"/>
  <c r="U147" i="4"/>
  <c r="AP147" i="4"/>
  <c r="AL147" i="4"/>
  <c r="AH147" i="4"/>
  <c r="AR147" i="4"/>
  <c r="BE147" i="4"/>
  <c r="Y147" i="4"/>
  <c r="AC147" i="4"/>
  <c r="BQ147" i="4"/>
  <c r="AI147" i="4"/>
  <c r="AO147" i="4"/>
  <c r="AY147" i="4"/>
  <c r="AD147" i="4"/>
  <c r="AQ147" i="4"/>
  <c r="BF147" i="4"/>
  <c r="BH147" i="4"/>
  <c r="CA147" i="4"/>
  <c r="BJ147" i="4"/>
  <c r="AM147" i="4"/>
  <c r="BB147" i="4"/>
  <c r="X147" i="4"/>
  <c r="AW147" i="4"/>
  <c r="AE147" i="4"/>
  <c r="BV147" i="4"/>
  <c r="BZ147" i="4"/>
  <c r="BP147" i="4"/>
  <c r="CC147" i="4"/>
  <c r="AF147" i="4"/>
  <c r="AV147" i="4"/>
  <c r="BT147" i="4"/>
  <c r="AT147" i="4"/>
  <c r="AZ147" i="4"/>
  <c r="BA147" i="4"/>
  <c r="BG147" i="4"/>
  <c r="AG147" i="4"/>
  <c r="BS147" i="4"/>
  <c r="CH147" i="4"/>
  <c r="AK147" i="4"/>
  <c r="BR147" i="4"/>
  <c r="BM147" i="4"/>
  <c r="AA147" i="4"/>
  <c r="BW147" i="4"/>
  <c r="BY147" i="4"/>
  <c r="Z147" i="4"/>
  <c r="CF147" i="4"/>
  <c r="BU147" i="4"/>
  <c r="BL147" i="4"/>
  <c r="CD147" i="4"/>
  <c r="AB147" i="4"/>
  <c r="BK147" i="4"/>
  <c r="AS147" i="4"/>
  <c r="BN147" i="4"/>
  <c r="CE139" i="4"/>
  <c r="CG139" i="4"/>
  <c r="AT139" i="4"/>
  <c r="BT139" i="4"/>
  <c r="BN139" i="4"/>
  <c r="BO139" i="4"/>
  <c r="AH139" i="4"/>
  <c r="X139" i="4"/>
  <c r="AZ139" i="4"/>
  <c r="V139" i="4"/>
  <c r="BI139" i="4"/>
  <c r="BG139" i="4"/>
  <c r="BX139" i="4"/>
  <c r="BW139" i="4"/>
  <c r="AV139" i="4"/>
  <c r="BJ139" i="4"/>
  <c r="BR139" i="4"/>
  <c r="AO139" i="4"/>
  <c r="BM139" i="4"/>
  <c r="AJ139" i="4"/>
  <c r="CF139" i="4"/>
  <c r="CA139" i="4"/>
  <c r="BL139" i="4"/>
  <c r="BP139" i="4"/>
  <c r="CB139" i="4"/>
  <c r="AC139" i="4"/>
  <c r="AU139" i="4"/>
  <c r="AK139" i="4"/>
  <c r="AA139" i="4"/>
  <c r="AP139" i="4"/>
  <c r="BQ139" i="4"/>
  <c r="AB139" i="4"/>
  <c r="BY139" i="4"/>
  <c r="W139" i="4"/>
  <c r="AG139" i="4"/>
  <c r="AI139" i="4"/>
  <c r="BZ139" i="4"/>
  <c r="AE139" i="4"/>
  <c r="BF139" i="4"/>
  <c r="AS139" i="4"/>
  <c r="CH139" i="4"/>
  <c r="BD139" i="4"/>
  <c r="BS139" i="4"/>
  <c r="Y139" i="4"/>
  <c r="AQ139" i="4"/>
  <c r="BH139" i="4"/>
  <c r="AW139" i="4"/>
  <c r="U139" i="4"/>
  <c r="CC139" i="4"/>
  <c r="BU139" i="4"/>
  <c r="BE139" i="4"/>
  <c r="AN139" i="4"/>
  <c r="BA139" i="4"/>
  <c r="CD139" i="4"/>
  <c r="Z139" i="4"/>
  <c r="AM139" i="4"/>
  <c r="AD139" i="4"/>
  <c r="AY139" i="4"/>
  <c r="AR139" i="4"/>
  <c r="BC139" i="4"/>
  <c r="AX139" i="4"/>
  <c r="AL139" i="4"/>
  <c r="BV139" i="4"/>
  <c r="AF139" i="4"/>
  <c r="BB139" i="4"/>
  <c r="BK139" i="4"/>
  <c r="AJ131" i="4"/>
  <c r="BR131" i="4"/>
  <c r="CG131" i="4"/>
  <c r="U131" i="4"/>
  <c r="AF131" i="4"/>
  <c r="AY131" i="4"/>
  <c r="AN131" i="4"/>
  <c r="BC131" i="4"/>
  <c r="BB131" i="4"/>
  <c r="W131" i="4"/>
  <c r="BN131" i="4"/>
  <c r="CC131" i="4"/>
  <c r="AQ131" i="4"/>
  <c r="BU131" i="4"/>
  <c r="AW131" i="4"/>
  <c r="BG131" i="4"/>
  <c r="BD131" i="4"/>
  <c r="AT131" i="4"/>
  <c r="BP131" i="4"/>
  <c r="AU131" i="4"/>
  <c r="AK131" i="4"/>
  <c r="CH131" i="4"/>
  <c r="AL131" i="4"/>
  <c r="AH131" i="4"/>
  <c r="CD131" i="4"/>
  <c r="CA131" i="4"/>
  <c r="BH131" i="4"/>
  <c r="CF131" i="4"/>
  <c r="AG131" i="4"/>
  <c r="BZ131" i="4"/>
  <c r="AO131" i="4"/>
  <c r="AA131" i="4"/>
  <c r="AB131" i="4"/>
  <c r="Y131" i="4"/>
  <c r="AZ131" i="4"/>
  <c r="BF131" i="4"/>
  <c r="Z131" i="4"/>
  <c r="AC131" i="4"/>
  <c r="BS131" i="4"/>
  <c r="AS131" i="4"/>
  <c r="AD131" i="4"/>
  <c r="BQ131" i="4"/>
  <c r="BA131" i="4"/>
  <c r="V131" i="4"/>
  <c r="BW131" i="4"/>
  <c r="CB131" i="4"/>
  <c r="AV131" i="4"/>
  <c r="AR131" i="4"/>
  <c r="AX131" i="4"/>
  <c r="CE131" i="4"/>
  <c r="AP131" i="4"/>
  <c r="BJ131" i="4"/>
  <c r="BE131" i="4"/>
  <c r="AE131" i="4"/>
  <c r="AM131" i="4"/>
  <c r="BI131" i="4"/>
  <c r="AI131" i="4"/>
  <c r="BT131" i="4"/>
  <c r="BL131" i="4"/>
  <c r="BV131" i="4"/>
  <c r="BM131" i="4"/>
  <c r="BO131" i="4"/>
  <c r="X131" i="4"/>
  <c r="BY131" i="4"/>
  <c r="BK131" i="4"/>
  <c r="BX131" i="4"/>
  <c r="BY130" i="4"/>
  <c r="V130" i="4"/>
  <c r="CH130" i="4"/>
  <c r="BK130" i="4"/>
  <c r="AT130" i="4"/>
  <c r="W130" i="4"/>
  <c r="AR130" i="4"/>
  <c r="BN130" i="4"/>
  <c r="AH130" i="4"/>
  <c r="BP130" i="4"/>
  <c r="BJ130" i="4"/>
  <c r="AN130" i="4"/>
  <c r="AJ130" i="4"/>
  <c r="BO130" i="4"/>
  <c r="AI130" i="4"/>
  <c r="AE130" i="4"/>
  <c r="AW130" i="4"/>
  <c r="BU130" i="4"/>
  <c r="AL130" i="4"/>
  <c r="CF130" i="4"/>
  <c r="X130" i="4"/>
  <c r="BA130" i="4"/>
  <c r="BT130" i="4"/>
  <c r="BI130" i="4"/>
  <c r="AP130" i="4"/>
  <c r="BF130" i="4"/>
  <c r="CB130" i="4"/>
  <c r="BD130" i="4"/>
  <c r="CD130" i="4"/>
  <c r="BB130" i="4"/>
  <c r="AZ130" i="4"/>
  <c r="BR130" i="4"/>
  <c r="BH130" i="4"/>
  <c r="CC130" i="4"/>
  <c r="AD130" i="4"/>
  <c r="AA130" i="4"/>
  <c r="AX130" i="4"/>
  <c r="CA130" i="4"/>
  <c r="AO130" i="4"/>
  <c r="AK130" i="4"/>
  <c r="Z130" i="4"/>
  <c r="CE130" i="4"/>
  <c r="AG130" i="4"/>
  <c r="U130" i="4"/>
  <c r="BQ130" i="4"/>
  <c r="Y130" i="4"/>
  <c r="AV130" i="4"/>
  <c r="BG130" i="4"/>
  <c r="BM130" i="4"/>
  <c r="AB130" i="4"/>
  <c r="BW130" i="4"/>
  <c r="BC130" i="4"/>
  <c r="BS130" i="4"/>
  <c r="AC130" i="4"/>
  <c r="AU130" i="4"/>
  <c r="BE130" i="4"/>
  <c r="BX130" i="4"/>
  <c r="AY130" i="4"/>
  <c r="AF130" i="4"/>
  <c r="AM130" i="4"/>
  <c r="BZ130" i="4"/>
  <c r="AS130" i="4"/>
  <c r="BL130" i="4"/>
  <c r="AQ130" i="4"/>
  <c r="CG130" i="4"/>
  <c r="BV130" i="4"/>
  <c r="AV112" i="4"/>
  <c r="BR112" i="4"/>
  <c r="Y112" i="4"/>
  <c r="BD112" i="4"/>
  <c r="AG112" i="4"/>
  <c r="BV112" i="4"/>
  <c r="BQ112" i="4"/>
  <c r="AY112" i="4"/>
  <c r="BC112" i="4"/>
  <c r="BU112" i="4"/>
  <c r="BP112" i="4"/>
  <c r="AL112" i="4"/>
  <c r="CB112" i="4"/>
  <c r="BG112" i="4"/>
  <c r="BI112" i="4"/>
  <c r="BS112" i="4"/>
  <c r="BE112" i="4"/>
  <c r="BO112" i="4"/>
  <c r="CG112" i="4"/>
  <c r="AK112" i="4"/>
  <c r="BY112" i="4"/>
  <c r="AI112" i="4"/>
  <c r="BN112" i="4"/>
  <c r="AS112" i="4"/>
  <c r="BZ112" i="4"/>
  <c r="BF112" i="4"/>
  <c r="AT112" i="4"/>
  <c r="Z112" i="4"/>
  <c r="BX112" i="4"/>
  <c r="BA112" i="4"/>
  <c r="BH112" i="4"/>
  <c r="AF112" i="4"/>
  <c r="AA112" i="4"/>
  <c r="BL112" i="4"/>
  <c r="AZ112" i="4"/>
  <c r="CE112" i="4"/>
  <c r="AP112" i="4"/>
  <c r="V112" i="4"/>
  <c r="AX112" i="4"/>
  <c r="AW112" i="4"/>
  <c r="AE112" i="4"/>
  <c r="BK112" i="4"/>
  <c r="CH112" i="4"/>
  <c r="AR112" i="4"/>
  <c r="AU112" i="4"/>
  <c r="AH112" i="4"/>
  <c r="CF112" i="4"/>
  <c r="AQ112" i="4"/>
  <c r="BT112" i="4"/>
  <c r="W112" i="4"/>
  <c r="X112" i="4"/>
  <c r="BB112" i="4"/>
  <c r="CC112" i="4"/>
  <c r="CA112" i="4"/>
  <c r="AD112" i="4"/>
  <c r="BJ112" i="4"/>
  <c r="AO112" i="4"/>
  <c r="BW112" i="4"/>
  <c r="AM112" i="4"/>
  <c r="AB112" i="4"/>
  <c r="U112" i="4"/>
  <c r="CD112" i="4"/>
  <c r="AN112" i="4"/>
  <c r="AJ112" i="4"/>
  <c r="AC112" i="4"/>
  <c r="BM112" i="4"/>
  <c r="BP113" i="4"/>
  <c r="AV113" i="4"/>
  <c r="AO113" i="4"/>
  <c r="BX113" i="4"/>
  <c r="BY113" i="4"/>
  <c r="BC113" i="4"/>
  <c r="AF113" i="4"/>
  <c r="CE113" i="4"/>
  <c r="BN113" i="4"/>
  <c r="BM113" i="4"/>
  <c r="AM113" i="4"/>
  <c r="AI113" i="4"/>
  <c r="AK113" i="4"/>
  <c r="AZ113" i="4"/>
  <c r="CA113" i="4"/>
  <c r="BE113" i="4"/>
  <c r="AN113" i="4"/>
  <c r="BW113" i="4"/>
  <c r="CD113" i="4"/>
  <c r="BH113" i="4"/>
  <c r="AB113" i="4"/>
  <c r="W113" i="4"/>
  <c r="AC113" i="4"/>
  <c r="CC113" i="4"/>
  <c r="CF113" i="4"/>
  <c r="BK113" i="4"/>
  <c r="V113" i="4"/>
  <c r="BJ113" i="4"/>
  <c r="AU113" i="4"/>
  <c r="BR113" i="4"/>
  <c r="AT113" i="4"/>
  <c r="AQ113" i="4"/>
  <c r="BT113" i="4"/>
  <c r="CB113" i="4"/>
  <c r="AY113" i="4"/>
  <c r="Y113" i="4"/>
  <c r="X113" i="4"/>
  <c r="Z113" i="4"/>
  <c r="BZ113" i="4"/>
  <c r="BD113" i="4"/>
  <c r="AR113" i="4"/>
  <c r="BA113" i="4"/>
  <c r="BQ113" i="4"/>
  <c r="BI113" i="4"/>
  <c r="CH113" i="4"/>
  <c r="AW113" i="4"/>
  <c r="BG113" i="4"/>
  <c r="AH113" i="4"/>
  <c r="AE113" i="4"/>
  <c r="AD113" i="4"/>
  <c r="BB113" i="4"/>
  <c r="BL113" i="4"/>
  <c r="BS113" i="4"/>
  <c r="AS113" i="4"/>
  <c r="BF113" i="4"/>
  <c r="BO113" i="4"/>
  <c r="CG113" i="4"/>
  <c r="U113" i="4"/>
  <c r="BU113" i="4"/>
  <c r="AP113" i="4"/>
  <c r="AX113" i="4"/>
  <c r="AA113" i="4"/>
  <c r="AJ113" i="4"/>
  <c r="AG113" i="4"/>
  <c r="AL113" i="4"/>
  <c r="BV113" i="4"/>
  <c r="BX123" i="4"/>
  <c r="BM123" i="4"/>
  <c r="AT123" i="4"/>
  <c r="W123" i="4"/>
  <c r="BQ123" i="4"/>
  <c r="BU123" i="4"/>
  <c r="AM123" i="4"/>
  <c r="Z123" i="4"/>
  <c r="AJ123" i="4"/>
  <c r="BL123" i="4"/>
  <c r="AQ123" i="4"/>
  <c r="AL123" i="4"/>
  <c r="BY123" i="4"/>
  <c r="AC123" i="4"/>
  <c r="AX123" i="4"/>
  <c r="AF123" i="4"/>
  <c r="BP123" i="4"/>
  <c r="BN123" i="4"/>
  <c r="BW123" i="4"/>
  <c r="CF123" i="4"/>
  <c r="AK123" i="4"/>
  <c r="CD123" i="4"/>
  <c r="BR123" i="4"/>
  <c r="BK123" i="4"/>
  <c r="V123" i="4"/>
  <c r="AP123" i="4"/>
  <c r="BD123" i="4"/>
  <c r="AH123" i="4"/>
  <c r="X123" i="4"/>
  <c r="CG123" i="4"/>
  <c r="BF123" i="4"/>
  <c r="BH123" i="4"/>
  <c r="AA123" i="4"/>
  <c r="AZ123" i="4"/>
  <c r="CE123" i="4"/>
  <c r="AW123" i="4"/>
  <c r="BO123" i="4"/>
  <c r="AY123" i="4"/>
  <c r="AG123" i="4"/>
  <c r="Y123" i="4"/>
  <c r="BS123" i="4"/>
  <c r="BA123" i="4"/>
  <c r="AB123" i="4"/>
  <c r="CH123" i="4"/>
  <c r="AD123" i="4"/>
  <c r="BZ123" i="4"/>
  <c r="AN123" i="4"/>
  <c r="BB123" i="4"/>
  <c r="BE123" i="4"/>
  <c r="BI123" i="4"/>
  <c r="AU123" i="4"/>
  <c r="BG123" i="4"/>
  <c r="BT123" i="4"/>
  <c r="AI123" i="4"/>
  <c r="BV123" i="4"/>
  <c r="CB123" i="4"/>
  <c r="AR123" i="4"/>
  <c r="CA123" i="4"/>
  <c r="BC123" i="4"/>
  <c r="AO123" i="4"/>
  <c r="BJ123" i="4"/>
  <c r="CC123" i="4"/>
  <c r="AV123" i="4"/>
  <c r="U123" i="4"/>
  <c r="AS123" i="4"/>
  <c r="AE123" i="4"/>
  <c r="BM166" i="4"/>
  <c r="BA166" i="4"/>
  <c r="BD166" i="4"/>
  <c r="BH166" i="4"/>
  <c r="BY166" i="4"/>
  <c r="AR166" i="4"/>
  <c r="BL166" i="4"/>
  <c r="BG166" i="4"/>
  <c r="AG166" i="4"/>
  <c r="AJ166" i="4"/>
  <c r="AB166" i="4"/>
  <c r="BW166" i="4"/>
  <c r="AI166" i="4"/>
  <c r="AW166" i="4"/>
  <c r="AQ166" i="4"/>
  <c r="AK166" i="4"/>
  <c r="AT166" i="4"/>
  <c r="AM166" i="4"/>
  <c r="BE166" i="4"/>
  <c r="BQ166" i="4"/>
  <c r="AS166" i="4"/>
  <c r="CH166" i="4"/>
  <c r="U166" i="4"/>
  <c r="AP166" i="4"/>
  <c r="AO166" i="4"/>
  <c r="V166" i="4"/>
  <c r="CC166" i="4"/>
  <c r="BN166" i="4"/>
  <c r="BR166" i="4"/>
  <c r="AA166" i="4"/>
  <c r="BO166" i="4"/>
  <c r="CA166" i="4"/>
  <c r="CB166" i="4"/>
  <c r="BB166" i="4"/>
  <c r="AV166" i="4"/>
  <c r="CF166" i="4"/>
  <c r="AE166" i="4"/>
  <c r="BV166" i="4"/>
  <c r="CE166" i="4"/>
  <c r="AX166" i="4"/>
  <c r="CD166" i="4"/>
  <c r="CG166" i="4"/>
  <c r="BZ166" i="4"/>
  <c r="BF166" i="4"/>
  <c r="BK166" i="4"/>
  <c r="BJ166" i="4"/>
  <c r="BS166" i="4"/>
  <c r="BX166" i="4"/>
  <c r="AL166" i="4"/>
  <c r="W166" i="4"/>
  <c r="X166" i="4"/>
  <c r="AF166" i="4"/>
  <c r="AD166" i="4"/>
  <c r="BP166" i="4"/>
  <c r="BT166" i="4"/>
  <c r="AN166" i="4"/>
  <c r="AU166" i="4"/>
  <c r="AH166" i="4"/>
  <c r="BU166" i="4"/>
  <c r="Y166" i="4"/>
  <c r="AZ166" i="4"/>
  <c r="AC166" i="4"/>
  <c r="BI166" i="4"/>
  <c r="Z166" i="4"/>
  <c r="AY166" i="4"/>
  <c r="BC166" i="4"/>
  <c r="BB158" i="4"/>
  <c r="AG158" i="4"/>
  <c r="Y158" i="4"/>
  <c r="BZ158" i="4"/>
  <c r="AH158" i="4"/>
  <c r="CG158" i="4"/>
  <c r="AQ158" i="4"/>
  <c r="BD158" i="4"/>
  <c r="CC158" i="4"/>
  <c r="BA158" i="4"/>
  <c r="AN158" i="4"/>
  <c r="BI158" i="4"/>
  <c r="BG158" i="4"/>
  <c r="U158" i="4"/>
  <c r="BL158" i="4"/>
  <c r="AJ158" i="4"/>
  <c r="BE158" i="4"/>
  <c r="BM158" i="4"/>
  <c r="W158" i="4"/>
  <c r="CB158" i="4"/>
  <c r="CA158" i="4"/>
  <c r="BQ158" i="4"/>
  <c r="AR158" i="4"/>
  <c r="V158" i="4"/>
  <c r="CD158" i="4"/>
  <c r="BC158" i="4"/>
  <c r="AT158" i="4"/>
  <c r="AE158" i="4"/>
  <c r="AX158" i="4"/>
  <c r="CF158" i="4"/>
  <c r="Z158" i="4"/>
  <c r="AS158" i="4"/>
  <c r="AF158" i="4"/>
  <c r="AP158" i="4"/>
  <c r="BW158" i="4"/>
  <c r="BP158" i="4"/>
  <c r="AZ158" i="4"/>
  <c r="AK158" i="4"/>
  <c r="CH158" i="4"/>
  <c r="AW158" i="4"/>
  <c r="AB158" i="4"/>
  <c r="BF158" i="4"/>
  <c r="BK158" i="4"/>
  <c r="AM158" i="4"/>
  <c r="BU158" i="4"/>
  <c r="AC158" i="4"/>
  <c r="BS158" i="4"/>
  <c r="BX158" i="4"/>
  <c r="X158" i="4"/>
  <c r="CE158" i="4"/>
  <c r="BT158" i="4"/>
  <c r="BN158" i="4"/>
  <c r="AO158" i="4"/>
  <c r="AI158" i="4"/>
  <c r="AA158" i="4"/>
  <c r="BJ158" i="4"/>
  <c r="AL158" i="4"/>
  <c r="AY158" i="4"/>
  <c r="BO158" i="4"/>
  <c r="BH158" i="4"/>
  <c r="BY158" i="4"/>
  <c r="BV158" i="4"/>
  <c r="AD158" i="4"/>
  <c r="BR158" i="4"/>
  <c r="AV158" i="4"/>
  <c r="AU158" i="4"/>
  <c r="BY165" i="4"/>
  <c r="AN165" i="4"/>
  <c r="Z165" i="4"/>
  <c r="BF165" i="4"/>
  <c r="W165" i="4"/>
  <c r="AG165" i="4"/>
  <c r="BP165" i="4"/>
  <c r="AT165" i="4"/>
  <c r="AO165" i="4"/>
  <c r="AE165" i="4"/>
  <c r="BL165" i="4"/>
  <c r="AZ165" i="4"/>
  <c r="CA165" i="4"/>
  <c r="AU165" i="4"/>
  <c r="AH165" i="4"/>
  <c r="CF165" i="4"/>
  <c r="U165" i="4"/>
  <c r="BE165" i="4"/>
  <c r="BG165" i="4"/>
  <c r="AS165" i="4"/>
  <c r="CB165" i="4"/>
  <c r="BM165" i="4"/>
  <c r="BR165" i="4"/>
  <c r="AB165" i="4"/>
  <c r="AR165" i="4"/>
  <c r="AY165" i="4"/>
  <c r="BX165" i="4"/>
  <c r="BU165" i="4"/>
  <c r="AC165" i="4"/>
  <c r="BT165" i="4"/>
  <c r="BB165" i="4"/>
  <c r="AV165" i="4"/>
  <c r="BA165" i="4"/>
  <c r="AD165" i="4"/>
  <c r="CC165" i="4"/>
  <c r="AL165" i="4"/>
  <c r="BI165" i="4"/>
  <c r="AI165" i="4"/>
  <c r="BS165" i="4"/>
  <c r="AJ165" i="4"/>
  <c r="BO165" i="4"/>
  <c r="AP165" i="4"/>
  <c r="AF165" i="4"/>
  <c r="CG165" i="4"/>
  <c r="BJ165" i="4"/>
  <c r="AX165" i="4"/>
  <c r="BK165" i="4"/>
  <c r="V165" i="4"/>
  <c r="BZ165" i="4"/>
  <c r="AA165" i="4"/>
  <c r="BH165" i="4"/>
  <c r="BD165" i="4"/>
  <c r="CH165" i="4"/>
  <c r="BV165" i="4"/>
  <c r="AK165" i="4"/>
  <c r="CE165" i="4"/>
  <c r="BW165" i="4"/>
  <c r="BC165" i="4"/>
  <c r="Y165" i="4"/>
  <c r="AQ165" i="4"/>
  <c r="X165" i="4"/>
  <c r="BN165" i="4"/>
  <c r="CD165" i="4"/>
  <c r="BQ165" i="4"/>
  <c r="AM165" i="4"/>
  <c r="AW165" i="4"/>
  <c r="BV155" i="4"/>
  <c r="BN155" i="4"/>
  <c r="AX155" i="4"/>
  <c r="AI155" i="4"/>
  <c r="BL155" i="4"/>
  <c r="CB155" i="4"/>
  <c r="AV155" i="4"/>
  <c r="BJ155" i="4"/>
  <c r="AW155" i="4"/>
  <c r="AR155" i="4"/>
  <c r="AG155" i="4"/>
  <c r="BS155" i="4"/>
  <c r="U155" i="4"/>
  <c r="V155" i="4"/>
  <c r="CG155" i="4"/>
  <c r="AS155" i="4"/>
  <c r="AZ155" i="4"/>
  <c r="BB155" i="4"/>
  <c r="BD155" i="4"/>
  <c r="BK155" i="4"/>
  <c r="BU155" i="4"/>
  <c r="Z155" i="4"/>
  <c r="BI155" i="4"/>
  <c r="BF155" i="4"/>
  <c r="AM155" i="4"/>
  <c r="CD155" i="4"/>
  <c r="AH155" i="4"/>
  <c r="AJ155" i="4"/>
  <c r="BR155" i="4"/>
  <c r="BM155" i="4"/>
  <c r="AK155" i="4"/>
  <c r="CC155" i="4"/>
  <c r="BT155" i="4"/>
  <c r="CH155" i="4"/>
  <c r="AP155" i="4"/>
  <c r="AA155" i="4"/>
  <c r="BH155" i="4"/>
  <c r="BW155" i="4"/>
  <c r="BC155" i="4"/>
  <c r="CF155" i="4"/>
  <c r="AF155" i="4"/>
  <c r="W155" i="4"/>
  <c r="BG155" i="4"/>
  <c r="AT155" i="4"/>
  <c r="CA155" i="4"/>
  <c r="AN155" i="4"/>
  <c r="BE155" i="4"/>
  <c r="AC155" i="4"/>
  <c r="CE155" i="4"/>
  <c r="AO155" i="4"/>
  <c r="X155" i="4"/>
  <c r="BQ155" i="4"/>
  <c r="Y155" i="4"/>
  <c r="AQ155" i="4"/>
  <c r="BA155" i="4"/>
  <c r="AY155" i="4"/>
  <c r="BY155" i="4"/>
  <c r="AD155" i="4"/>
  <c r="AB155" i="4"/>
  <c r="AE155" i="4"/>
  <c r="AL155" i="4"/>
  <c r="BP155" i="4"/>
  <c r="BZ155" i="4"/>
  <c r="BO155" i="4"/>
  <c r="BX155" i="4"/>
  <c r="AU155" i="4"/>
  <c r="AK146" i="4"/>
  <c r="U146" i="4"/>
  <c r="BH146" i="4"/>
  <c r="CF146" i="4"/>
  <c r="AE146" i="4"/>
  <c r="AX146" i="4"/>
  <c r="X146" i="4"/>
  <c r="AJ146" i="4"/>
  <c r="CA146" i="4"/>
  <c r="W146" i="4"/>
  <c r="BE146" i="4"/>
  <c r="BX146" i="4"/>
  <c r="BA146" i="4"/>
  <c r="BK146" i="4"/>
  <c r="CE146" i="4"/>
  <c r="CB146" i="4"/>
  <c r="AQ146" i="4"/>
  <c r="BQ146" i="4"/>
  <c r="AN146" i="4"/>
  <c r="V146" i="4"/>
  <c r="BI146" i="4"/>
  <c r="Y146" i="4"/>
  <c r="BU146" i="4"/>
  <c r="CH146" i="4"/>
  <c r="AW146" i="4"/>
  <c r="BO146" i="4"/>
  <c r="CC146" i="4"/>
  <c r="BW146" i="4"/>
  <c r="AI146" i="4"/>
  <c r="AC146" i="4"/>
  <c r="BF146" i="4"/>
  <c r="BS146" i="4"/>
  <c r="BR146" i="4"/>
  <c r="BP146" i="4"/>
  <c r="BV146" i="4"/>
  <c r="BG146" i="4"/>
  <c r="AA146" i="4"/>
  <c r="AZ146" i="4"/>
  <c r="BY146" i="4"/>
  <c r="AB146" i="4"/>
  <c r="AH146" i="4"/>
  <c r="AF146" i="4"/>
  <c r="BZ146" i="4"/>
  <c r="BM146" i="4"/>
  <c r="BT146" i="4"/>
  <c r="AG146" i="4"/>
  <c r="AL146" i="4"/>
  <c r="BN146" i="4"/>
  <c r="AO146" i="4"/>
  <c r="Z146" i="4"/>
  <c r="CD146" i="4"/>
  <c r="AP146" i="4"/>
  <c r="AD146" i="4"/>
  <c r="AR146" i="4"/>
  <c r="AV146" i="4"/>
  <c r="BB146" i="4"/>
  <c r="AY146" i="4"/>
  <c r="BC146" i="4"/>
  <c r="AU146" i="4"/>
  <c r="AM146" i="4"/>
  <c r="BJ146" i="4"/>
  <c r="AS146" i="4"/>
  <c r="AT146" i="4"/>
  <c r="BL146" i="4"/>
  <c r="CG146" i="4"/>
  <c r="BD146" i="4"/>
  <c r="BL138" i="4"/>
  <c r="BD138" i="4"/>
  <c r="BB138" i="4"/>
  <c r="Z138" i="4"/>
  <c r="BG138" i="4"/>
  <c r="AR138" i="4"/>
  <c r="CA138" i="4"/>
  <c r="BS138" i="4"/>
  <c r="U138" i="4"/>
  <c r="BC138" i="4"/>
  <c r="Y138" i="4"/>
  <c r="AL138" i="4"/>
  <c r="BO138" i="4"/>
  <c r="CF138" i="4"/>
  <c r="BZ138" i="4"/>
  <c r="AZ138" i="4"/>
  <c r="AF138" i="4"/>
  <c r="AB138" i="4"/>
  <c r="BU138" i="4"/>
  <c r="BM138" i="4"/>
  <c r="AO138" i="4"/>
  <c r="W138" i="4"/>
  <c r="AY138" i="4"/>
  <c r="V138" i="4"/>
  <c r="CH138" i="4"/>
  <c r="BQ138" i="4"/>
  <c r="AT138" i="4"/>
  <c r="BJ138" i="4"/>
  <c r="CG138" i="4"/>
  <c r="AM138" i="4"/>
  <c r="BP138" i="4"/>
  <c r="X138" i="4"/>
  <c r="AV138" i="4"/>
  <c r="AU138" i="4"/>
  <c r="AN138" i="4"/>
  <c r="AE138" i="4"/>
  <c r="CD138" i="4"/>
  <c r="AG138" i="4"/>
  <c r="BW138" i="4"/>
  <c r="BX138" i="4"/>
  <c r="BF138" i="4"/>
  <c r="CE138" i="4"/>
  <c r="AQ138" i="4"/>
  <c r="BN138" i="4"/>
  <c r="AA138" i="4"/>
  <c r="BV138" i="4"/>
  <c r="BK138" i="4"/>
  <c r="CC138" i="4"/>
  <c r="AC138" i="4"/>
  <c r="AX138" i="4"/>
  <c r="AI138" i="4"/>
  <c r="BT138" i="4"/>
  <c r="AW138" i="4"/>
  <c r="AJ138" i="4"/>
  <c r="AH138" i="4"/>
  <c r="BI138" i="4"/>
  <c r="BA138" i="4"/>
  <c r="AP138" i="4"/>
  <c r="CB138" i="4"/>
  <c r="AS138" i="4"/>
  <c r="BE138" i="4"/>
  <c r="BH138" i="4"/>
  <c r="AK138" i="4"/>
  <c r="AD138" i="4"/>
  <c r="BR138" i="4"/>
  <c r="BY138" i="4"/>
  <c r="CA153" i="4"/>
  <c r="AL153" i="4"/>
  <c r="AD153" i="4"/>
  <c r="AW153" i="4"/>
  <c r="BF153" i="4"/>
  <c r="AA153" i="4"/>
  <c r="AB153" i="4"/>
  <c r="BP153" i="4"/>
  <c r="BD153" i="4"/>
  <c r="X153" i="4"/>
  <c r="BU153" i="4"/>
  <c r="AG153" i="4"/>
  <c r="BZ153" i="4"/>
  <c r="BC153" i="4"/>
  <c r="AX153" i="4"/>
  <c r="CB153" i="4"/>
  <c r="CE153" i="4"/>
  <c r="BS153" i="4"/>
  <c r="BT153" i="4"/>
  <c r="BJ153" i="4"/>
  <c r="BK153" i="4"/>
  <c r="AJ153" i="4"/>
  <c r="V153" i="4"/>
  <c r="AY153" i="4"/>
  <c r="AV153" i="4"/>
  <c r="AK153" i="4"/>
  <c r="CH153" i="4"/>
  <c r="BW153" i="4"/>
  <c r="U153" i="4"/>
  <c r="BR153" i="4"/>
  <c r="BV153" i="4"/>
  <c r="BA153" i="4"/>
  <c r="BL153" i="4"/>
  <c r="CF153" i="4"/>
  <c r="AM153" i="4"/>
  <c r="BE153" i="4"/>
  <c r="AU153" i="4"/>
  <c r="AC153" i="4"/>
  <c r="AN153" i="4"/>
  <c r="Y153" i="4"/>
  <c r="AQ153" i="4"/>
  <c r="CD153" i="4"/>
  <c r="AF153" i="4"/>
  <c r="BB153" i="4"/>
  <c r="AS153" i="4"/>
  <c r="BX153" i="4"/>
  <c r="AZ153" i="4"/>
  <c r="AP153" i="4"/>
  <c r="BG153" i="4"/>
  <c r="CG153" i="4"/>
  <c r="AI153" i="4"/>
  <c r="AT153" i="4"/>
  <c r="BQ153" i="4"/>
  <c r="AH153" i="4"/>
  <c r="AE153" i="4"/>
  <c r="BH153" i="4"/>
  <c r="BI153" i="4"/>
  <c r="BY153" i="4"/>
  <c r="BM153" i="4"/>
  <c r="BO153" i="4"/>
  <c r="CC153" i="4"/>
  <c r="W153" i="4"/>
  <c r="AO153" i="4"/>
  <c r="BN153" i="4"/>
  <c r="AR153" i="4"/>
  <c r="Z153" i="4"/>
  <c r="AC145" i="4"/>
  <c r="CF145" i="4"/>
  <c r="BC145" i="4"/>
  <c r="W145" i="4"/>
  <c r="CH145" i="4"/>
  <c r="AY145" i="4"/>
  <c r="BS145" i="4"/>
  <c r="BE145" i="4"/>
  <c r="Y145" i="4"/>
  <c r="AN145" i="4"/>
  <c r="CE145" i="4"/>
  <c r="BT145" i="4"/>
  <c r="BK145" i="4"/>
  <c r="BN145" i="4"/>
  <c r="V145" i="4"/>
  <c r="BP145" i="4"/>
  <c r="BH145" i="4"/>
  <c r="BO145" i="4"/>
  <c r="AO145" i="4"/>
  <c r="CC145" i="4"/>
  <c r="AX145" i="4"/>
  <c r="AR145" i="4"/>
  <c r="BL145" i="4"/>
  <c r="AV145" i="4"/>
  <c r="BX145" i="4"/>
  <c r="BQ145" i="4"/>
  <c r="AE145" i="4"/>
  <c r="AM145" i="4"/>
  <c r="AZ145" i="4"/>
  <c r="AW145" i="4"/>
  <c r="AJ145" i="4"/>
  <c r="AI145" i="4"/>
  <c r="CD145" i="4"/>
  <c r="U145" i="4"/>
  <c r="CB145" i="4"/>
  <c r="AU145" i="4"/>
  <c r="AK145" i="4"/>
  <c r="BD145" i="4"/>
  <c r="BA145" i="4"/>
  <c r="AP145" i="4"/>
  <c r="BR145" i="4"/>
  <c r="AL145" i="4"/>
  <c r="Z145" i="4"/>
  <c r="AF145" i="4"/>
  <c r="AD145" i="4"/>
  <c r="AG145" i="4"/>
  <c r="BM145" i="4"/>
  <c r="BI145" i="4"/>
  <c r="BJ145" i="4"/>
  <c r="CA145" i="4"/>
  <c r="BY145" i="4"/>
  <c r="BF145" i="4"/>
  <c r="X145" i="4"/>
  <c r="BB145" i="4"/>
  <c r="AT145" i="4"/>
  <c r="AB145" i="4"/>
  <c r="CG145" i="4"/>
  <c r="BV145" i="4"/>
  <c r="AS145" i="4"/>
  <c r="BZ145" i="4"/>
  <c r="BU145" i="4"/>
  <c r="BG145" i="4"/>
  <c r="AQ145" i="4"/>
  <c r="AA145" i="4"/>
  <c r="AH145" i="4"/>
  <c r="BW145" i="4"/>
  <c r="AA136" i="4"/>
  <c r="AF136" i="4"/>
  <c r="CC136" i="4"/>
  <c r="BC136" i="4"/>
  <c r="AG136" i="4"/>
  <c r="BR136" i="4"/>
  <c r="AC136" i="4"/>
  <c r="BH136" i="4"/>
  <c r="AW136" i="4"/>
  <c r="AY136" i="4"/>
  <c r="AM136" i="4"/>
  <c r="CG136" i="4"/>
  <c r="AB136" i="4"/>
  <c r="AJ136" i="4"/>
  <c r="BN136" i="4"/>
  <c r="CA136" i="4"/>
  <c r="CE136" i="4"/>
  <c r="BF136" i="4"/>
  <c r="AZ136" i="4"/>
  <c r="BM136" i="4"/>
  <c r="AE136" i="4"/>
  <c r="BB136" i="4"/>
  <c r="BG136" i="4"/>
  <c r="X136" i="4"/>
  <c r="AT136" i="4"/>
  <c r="AN136" i="4"/>
  <c r="AU136" i="4"/>
  <c r="AS136" i="4"/>
  <c r="BL136" i="4"/>
  <c r="AI136" i="4"/>
  <c r="AX136" i="4"/>
  <c r="BJ136" i="4"/>
  <c r="AV136" i="4"/>
  <c r="AP136" i="4"/>
  <c r="CB136" i="4"/>
  <c r="AD136" i="4"/>
  <c r="BA136" i="4"/>
  <c r="BW136" i="4"/>
  <c r="AH136" i="4"/>
  <c r="AK136" i="4"/>
  <c r="BO136" i="4"/>
  <c r="BY136" i="4"/>
  <c r="BX136" i="4"/>
  <c r="BK136" i="4"/>
  <c r="AR136" i="4"/>
  <c r="BD136" i="4"/>
  <c r="CF136" i="4"/>
  <c r="AQ136" i="4"/>
  <c r="BV136" i="4"/>
  <c r="BP136" i="4"/>
  <c r="BU136" i="4"/>
  <c r="AO136" i="4"/>
  <c r="W136" i="4"/>
  <c r="V136" i="4"/>
  <c r="CD136" i="4"/>
  <c r="BS136" i="4"/>
  <c r="BT136" i="4"/>
  <c r="BI136" i="4"/>
  <c r="U136" i="4"/>
  <c r="BE136" i="4"/>
  <c r="AL136" i="4"/>
  <c r="CH136" i="4"/>
  <c r="Z136" i="4"/>
  <c r="BZ136" i="4"/>
  <c r="Y136" i="4"/>
  <c r="BQ136" i="4"/>
  <c r="CG129" i="4"/>
  <c r="AG129" i="4"/>
  <c r="BK129" i="4"/>
  <c r="AF129" i="4"/>
  <c r="BY129" i="4"/>
  <c r="CA129" i="4"/>
  <c r="BC129" i="4"/>
  <c r="AO129" i="4"/>
  <c r="AI129" i="4"/>
  <c r="BV129" i="4"/>
  <c r="CE129" i="4"/>
  <c r="AB129" i="4"/>
  <c r="BG129" i="4"/>
  <c r="AS129" i="4"/>
  <c r="BQ129" i="4"/>
  <c r="CH129" i="4"/>
  <c r="BH129" i="4"/>
  <c r="AC129" i="4"/>
  <c r="BW129" i="4"/>
  <c r="CB129" i="4"/>
  <c r="AZ129" i="4"/>
  <c r="BR129" i="4"/>
  <c r="BN129" i="4"/>
  <c r="AV129" i="4"/>
  <c r="BS129" i="4"/>
  <c r="Y129" i="4"/>
  <c r="AW129" i="4"/>
  <c r="AE129" i="4"/>
  <c r="X129" i="4"/>
  <c r="BA129" i="4"/>
  <c r="AP129" i="4"/>
  <c r="BZ129" i="4"/>
  <c r="U129" i="4"/>
  <c r="Z129" i="4"/>
  <c r="BD129" i="4"/>
  <c r="BE129" i="4"/>
  <c r="W129" i="4"/>
  <c r="AJ129" i="4"/>
  <c r="AK129" i="4"/>
  <c r="BM129" i="4"/>
  <c r="BI129" i="4"/>
  <c r="BJ129" i="4"/>
  <c r="CD129" i="4"/>
  <c r="BX129" i="4"/>
  <c r="BO129" i="4"/>
  <c r="AL129" i="4"/>
  <c r="CF129" i="4"/>
  <c r="AX129" i="4"/>
  <c r="AH129" i="4"/>
  <c r="CC129" i="4"/>
  <c r="AY129" i="4"/>
  <c r="BP129" i="4"/>
  <c r="BB129" i="4"/>
  <c r="AU129" i="4"/>
  <c r="BF129" i="4"/>
  <c r="V129" i="4"/>
  <c r="AR129" i="4"/>
  <c r="AQ129" i="4"/>
  <c r="BU129" i="4"/>
  <c r="AM129" i="4"/>
  <c r="AN129" i="4"/>
  <c r="AT129" i="4"/>
  <c r="AA129" i="4"/>
  <c r="AD129" i="4"/>
  <c r="BL129" i="4"/>
  <c r="BT129" i="4"/>
  <c r="AW128" i="4"/>
  <c r="Y128" i="4"/>
  <c r="BS128" i="4"/>
  <c r="BX128" i="4"/>
  <c r="AP128" i="4"/>
  <c r="AD128" i="4"/>
  <c r="CE128" i="4"/>
  <c r="BQ128" i="4"/>
  <c r="CB128" i="4"/>
  <c r="AO128" i="4"/>
  <c r="BT128" i="4"/>
  <c r="CF128" i="4"/>
  <c r="W128" i="4"/>
  <c r="AI128" i="4"/>
  <c r="BU128" i="4"/>
  <c r="AQ128" i="4"/>
  <c r="BY128" i="4"/>
  <c r="BO128" i="4"/>
  <c r="AX128" i="4"/>
  <c r="CG128" i="4"/>
  <c r="AN128" i="4"/>
  <c r="AJ128" i="4"/>
  <c r="AB128" i="4"/>
  <c r="BZ128" i="4"/>
  <c r="AG128" i="4"/>
  <c r="AY128" i="4"/>
  <c r="AZ128" i="4"/>
  <c r="CH128" i="4"/>
  <c r="AU128" i="4"/>
  <c r="AK128" i="4"/>
  <c r="Z128" i="4"/>
  <c r="BA128" i="4"/>
  <c r="BR128" i="4"/>
  <c r="BG128" i="4"/>
  <c r="AF128" i="4"/>
  <c r="BL128" i="4"/>
  <c r="BI128" i="4"/>
  <c r="X128" i="4"/>
  <c r="AM128" i="4"/>
  <c r="AA128" i="4"/>
  <c r="CA128" i="4"/>
  <c r="AV128" i="4"/>
  <c r="BE128" i="4"/>
  <c r="BH128" i="4"/>
  <c r="AE128" i="4"/>
  <c r="BV128" i="4"/>
  <c r="BK128" i="4"/>
  <c r="CD128" i="4"/>
  <c r="BP128" i="4"/>
  <c r="AL128" i="4"/>
  <c r="BM128" i="4"/>
  <c r="U128" i="4"/>
  <c r="BC128" i="4"/>
  <c r="BN128" i="4"/>
  <c r="AH128" i="4"/>
  <c r="AS128" i="4"/>
  <c r="AT128" i="4"/>
  <c r="BD128" i="4"/>
  <c r="BJ128" i="4"/>
  <c r="V128" i="4"/>
  <c r="BB128" i="4"/>
  <c r="AR128" i="4"/>
  <c r="AC128" i="4"/>
  <c r="BF128" i="4"/>
  <c r="BW128" i="4"/>
  <c r="CC128" i="4"/>
  <c r="AZ121" i="4"/>
  <c r="BP121" i="4"/>
  <c r="CH121" i="4"/>
  <c r="BM121" i="4"/>
  <c r="AF121" i="4"/>
  <c r="BZ121" i="4"/>
  <c r="BX121" i="4"/>
  <c r="AL121" i="4"/>
  <c r="BH121" i="4"/>
  <c r="AG121" i="4"/>
  <c r="AA121" i="4"/>
  <c r="AQ121" i="4"/>
  <c r="BU121" i="4"/>
  <c r="V121" i="4"/>
  <c r="AD121" i="4"/>
  <c r="BL121" i="4"/>
  <c r="CD121" i="4"/>
  <c r="BD121" i="4"/>
  <c r="AU121" i="4"/>
  <c r="CF121" i="4"/>
  <c r="CG121" i="4"/>
  <c r="BB121" i="4"/>
  <c r="AY121" i="4"/>
  <c r="AH121" i="4"/>
  <c r="BG121" i="4"/>
  <c r="AV121" i="4"/>
  <c r="X121" i="4"/>
  <c r="CE121" i="4"/>
  <c r="AX121" i="4"/>
  <c r="BF121" i="4"/>
  <c r="AM121" i="4"/>
  <c r="AP121" i="4"/>
  <c r="BC121" i="4"/>
  <c r="BK121" i="4"/>
  <c r="U121" i="4"/>
  <c r="AC121" i="4"/>
  <c r="AJ121" i="4"/>
  <c r="AB121" i="4"/>
  <c r="AK121" i="4"/>
  <c r="BY121" i="4"/>
  <c r="BJ121" i="4"/>
  <c r="BO121" i="4"/>
  <c r="AW121" i="4"/>
  <c r="BW121" i="4"/>
  <c r="BA121" i="4"/>
  <c r="Y121" i="4"/>
  <c r="AI121" i="4"/>
  <c r="AS121" i="4"/>
  <c r="BN121" i="4"/>
  <c r="W121" i="4"/>
  <c r="Z121" i="4"/>
  <c r="AN121" i="4"/>
  <c r="BS121" i="4"/>
  <c r="BI121" i="4"/>
  <c r="AR121" i="4"/>
  <c r="BR121" i="4"/>
  <c r="AE121" i="4"/>
  <c r="BV121" i="4"/>
  <c r="BT121" i="4"/>
  <c r="CC121" i="4"/>
  <c r="CB121" i="4"/>
  <c r="BQ121" i="4"/>
  <c r="CA121" i="4"/>
  <c r="AT121" i="4"/>
  <c r="AO121" i="4"/>
  <c r="BE121" i="4"/>
  <c r="AK163" i="4"/>
  <c r="Y163" i="4"/>
  <c r="CH163" i="4"/>
  <c r="CC163" i="4"/>
  <c r="BW163" i="4"/>
  <c r="BN163" i="4"/>
  <c r="BZ163" i="4"/>
  <c r="CD163" i="4"/>
  <c r="BG163" i="4"/>
  <c r="AJ163" i="4"/>
  <c r="AD163" i="4"/>
  <c r="AH163" i="4"/>
  <c r="CF163" i="4"/>
  <c r="U163" i="4"/>
  <c r="BS163" i="4"/>
  <c r="AL163" i="4"/>
  <c r="CA163" i="4"/>
  <c r="BJ163" i="4"/>
  <c r="BC163" i="4"/>
  <c r="AX163" i="4"/>
  <c r="BV163" i="4"/>
  <c r="CB163" i="4"/>
  <c r="AO163" i="4"/>
  <c r="BI163" i="4"/>
  <c r="AN163" i="4"/>
  <c r="AY163" i="4"/>
  <c r="AB163" i="4"/>
  <c r="BL163" i="4"/>
  <c r="BO163" i="4"/>
  <c r="AG163" i="4"/>
  <c r="CE163" i="4"/>
  <c r="AQ163" i="4"/>
  <c r="BF163" i="4"/>
  <c r="AR163" i="4"/>
  <c r="AP163" i="4"/>
  <c r="X163" i="4"/>
  <c r="BP163" i="4"/>
  <c r="BQ163" i="4"/>
  <c r="BH163" i="4"/>
  <c r="BT163" i="4"/>
  <c r="AW163" i="4"/>
  <c r="W163" i="4"/>
  <c r="AC163" i="4"/>
  <c r="BU163" i="4"/>
  <c r="AI163" i="4"/>
  <c r="AF163" i="4"/>
  <c r="BE163" i="4"/>
  <c r="BR163" i="4"/>
  <c r="V163" i="4"/>
  <c r="BB163" i="4"/>
  <c r="AV163" i="4"/>
  <c r="AT163" i="4"/>
  <c r="AU163" i="4"/>
  <c r="Z163" i="4"/>
  <c r="BY163" i="4"/>
  <c r="BM163" i="4"/>
  <c r="BA163" i="4"/>
  <c r="CG163" i="4"/>
  <c r="AM163" i="4"/>
  <c r="BX163" i="4"/>
  <c r="AZ163" i="4"/>
  <c r="BK163" i="4"/>
  <c r="BD163" i="4"/>
  <c r="AA163" i="4"/>
  <c r="AS163" i="4"/>
  <c r="AE163" i="4"/>
  <c r="BF120" i="4"/>
  <c r="BE120" i="4"/>
  <c r="AT120" i="4"/>
  <c r="X120" i="4"/>
  <c r="V120" i="4"/>
  <c r="CB120" i="4"/>
  <c r="AN120" i="4"/>
  <c r="AQ120" i="4"/>
  <c r="AS120" i="4"/>
  <c r="BH120" i="4"/>
  <c r="AB120" i="4"/>
  <c r="U120" i="4"/>
  <c r="BU120" i="4"/>
  <c r="AC120" i="4"/>
  <c r="AI120" i="4"/>
  <c r="BD120" i="4"/>
  <c r="BJ120" i="4"/>
  <c r="CD120" i="4"/>
  <c r="CH120" i="4"/>
  <c r="AX120" i="4"/>
  <c r="CC120" i="4"/>
  <c r="AP120" i="4"/>
  <c r="AE120" i="4"/>
  <c r="BL120" i="4"/>
  <c r="CF120" i="4"/>
  <c r="AO120" i="4"/>
  <c r="AG120" i="4"/>
  <c r="BV120" i="4"/>
  <c r="AA120" i="4"/>
  <c r="AV120" i="4"/>
  <c r="BT120" i="4"/>
  <c r="AK120" i="4"/>
  <c r="AF120" i="4"/>
  <c r="BS120" i="4"/>
  <c r="BQ120" i="4"/>
  <c r="BK120" i="4"/>
  <c r="BI120" i="4"/>
  <c r="AM120" i="4"/>
  <c r="AR120" i="4"/>
  <c r="BX120" i="4"/>
  <c r="CE120" i="4"/>
  <c r="BC120" i="4"/>
  <c r="BP120" i="4"/>
  <c r="BM120" i="4"/>
  <c r="CA120" i="4"/>
  <c r="AD120" i="4"/>
  <c r="AU120" i="4"/>
  <c r="AW120" i="4"/>
  <c r="AZ120" i="4"/>
  <c r="Y120" i="4"/>
  <c r="Z120" i="4"/>
  <c r="BN120" i="4"/>
  <c r="BR120" i="4"/>
  <c r="BZ120" i="4"/>
  <c r="CG120" i="4"/>
  <c r="W120" i="4"/>
  <c r="BB120" i="4"/>
  <c r="AY120" i="4"/>
  <c r="BA120" i="4"/>
  <c r="BG120" i="4"/>
  <c r="BW120" i="4"/>
  <c r="BY120" i="4"/>
  <c r="AL120" i="4"/>
  <c r="AJ120" i="4"/>
  <c r="BO120" i="4"/>
  <c r="AH120" i="4"/>
  <c r="BE164" i="4"/>
  <c r="AJ164" i="4"/>
  <c r="BT164" i="4"/>
  <c r="CD164" i="4"/>
  <c r="BH164" i="4"/>
  <c r="AN164" i="4"/>
  <c r="BN164" i="4"/>
  <c r="BP164" i="4"/>
  <c r="V164" i="4"/>
  <c r="AR164" i="4"/>
  <c r="CC164" i="4"/>
  <c r="AS164" i="4"/>
  <c r="AK164" i="4"/>
  <c r="AF164" i="4"/>
  <c r="CG164" i="4"/>
  <c r="AD164" i="4"/>
  <c r="AV164" i="4"/>
  <c r="AY164" i="4"/>
  <c r="CE164" i="4"/>
  <c r="CH164" i="4"/>
  <c r="BO164" i="4"/>
  <c r="BG164" i="4"/>
  <c r="BV164" i="4"/>
  <c r="AO164" i="4"/>
  <c r="AQ164" i="4"/>
  <c r="BZ164" i="4"/>
  <c r="AE164" i="4"/>
  <c r="AZ164" i="4"/>
  <c r="BM164" i="4"/>
  <c r="BQ164" i="4"/>
  <c r="BS164" i="4"/>
  <c r="BC164" i="4"/>
  <c r="AU164" i="4"/>
  <c r="AM164" i="4"/>
  <c r="BA164" i="4"/>
  <c r="BX164" i="4"/>
  <c r="BU164" i="4"/>
  <c r="BW164" i="4"/>
  <c r="BI164" i="4"/>
  <c r="AP164" i="4"/>
  <c r="AH164" i="4"/>
  <c r="BJ164" i="4"/>
  <c r="Z164" i="4"/>
  <c r="AL164" i="4"/>
  <c r="BR164" i="4"/>
  <c r="BK164" i="4"/>
  <c r="AI164" i="4"/>
  <c r="W164" i="4"/>
  <c r="AT164" i="4"/>
  <c r="BY164" i="4"/>
  <c r="CB164" i="4"/>
  <c r="AB164" i="4"/>
  <c r="X164" i="4"/>
  <c r="BB164" i="4"/>
  <c r="CA164" i="4"/>
  <c r="AG164" i="4"/>
  <c r="AC164" i="4"/>
  <c r="AW164" i="4"/>
  <c r="CF164" i="4"/>
  <c r="AA164" i="4"/>
  <c r="U164" i="4"/>
  <c r="BF164" i="4"/>
  <c r="BD164" i="4"/>
  <c r="AX164" i="4"/>
  <c r="Y164" i="4"/>
  <c r="BL164" i="4"/>
  <c r="BR156" i="4"/>
  <c r="AO156" i="4"/>
  <c r="CA156" i="4"/>
  <c r="BY156" i="4"/>
  <c r="BX156" i="4"/>
  <c r="AW156" i="4"/>
  <c r="AH156" i="4"/>
  <c r="AY156" i="4"/>
  <c r="W156" i="4"/>
  <c r="BF156" i="4"/>
  <c r="BS156" i="4"/>
  <c r="AZ156" i="4"/>
  <c r="AE156" i="4"/>
  <c r="AI156" i="4"/>
  <c r="AB156" i="4"/>
  <c r="AM156" i="4"/>
  <c r="Z156" i="4"/>
  <c r="BI156" i="4"/>
  <c r="AS156" i="4"/>
  <c r="BZ156" i="4"/>
  <c r="AV156" i="4"/>
  <c r="AU156" i="4"/>
  <c r="BH156" i="4"/>
  <c r="BP156" i="4"/>
  <c r="CD156" i="4"/>
  <c r="BL156" i="4"/>
  <c r="BU156" i="4"/>
  <c r="AG156" i="4"/>
  <c r="AQ156" i="4"/>
  <c r="AC156" i="4"/>
  <c r="BG156" i="4"/>
  <c r="AN156" i="4"/>
  <c r="BB156" i="4"/>
  <c r="BQ156" i="4"/>
  <c r="AX156" i="4"/>
  <c r="Y156" i="4"/>
  <c r="BW156" i="4"/>
  <c r="AD156" i="4"/>
  <c r="BA156" i="4"/>
  <c r="U156" i="4"/>
  <c r="AP156" i="4"/>
  <c r="AT156" i="4"/>
  <c r="BM156" i="4"/>
  <c r="BE156" i="4"/>
  <c r="BK156" i="4"/>
  <c r="BV156" i="4"/>
  <c r="BN156" i="4"/>
  <c r="CG156" i="4"/>
  <c r="BD156" i="4"/>
  <c r="BT156" i="4"/>
  <c r="AK156" i="4"/>
  <c r="AR156" i="4"/>
  <c r="BJ156" i="4"/>
  <c r="CC156" i="4"/>
  <c r="BC156" i="4"/>
  <c r="BO156" i="4"/>
  <c r="CB156" i="4"/>
  <c r="X156" i="4"/>
  <c r="AF156" i="4"/>
  <c r="AL156" i="4"/>
  <c r="AA156" i="4"/>
  <c r="CF156" i="4"/>
  <c r="V156" i="4"/>
  <c r="AJ156" i="4"/>
  <c r="CH156" i="4"/>
  <c r="CE156" i="4"/>
  <c r="BV161" i="4"/>
  <c r="AH161" i="4"/>
  <c r="CF161" i="4"/>
  <c r="CA161" i="4"/>
  <c r="CB161" i="4"/>
  <c r="BY161" i="4"/>
  <c r="AY161" i="4"/>
  <c r="X161" i="4"/>
  <c r="AJ161" i="4"/>
  <c r="AQ161" i="4"/>
  <c r="BM161" i="4"/>
  <c r="AZ161" i="4"/>
  <c r="Z161" i="4"/>
  <c r="AR161" i="4"/>
  <c r="AW161" i="4"/>
  <c r="AE161" i="4"/>
  <c r="AA161" i="4"/>
  <c r="AX161" i="4"/>
  <c r="W161" i="4"/>
  <c r="BH161" i="4"/>
  <c r="AT161" i="4"/>
  <c r="BZ161" i="4"/>
  <c r="BD161" i="4"/>
  <c r="BT161" i="4"/>
  <c r="AK161" i="4"/>
  <c r="BP161" i="4"/>
  <c r="BA161" i="4"/>
  <c r="BR161" i="4"/>
  <c r="BI161" i="4"/>
  <c r="AN161" i="4"/>
  <c r="BQ161" i="4"/>
  <c r="CD161" i="4"/>
  <c r="BG161" i="4"/>
  <c r="V161" i="4"/>
  <c r="AI161" i="4"/>
  <c r="AC161" i="4"/>
  <c r="CC161" i="4"/>
  <c r="CE161" i="4"/>
  <c r="AO161" i="4"/>
  <c r="AL161" i="4"/>
  <c r="AM161" i="4"/>
  <c r="BO161" i="4"/>
  <c r="BL161" i="4"/>
  <c r="BN161" i="4"/>
  <c r="AG161" i="4"/>
  <c r="CH161" i="4"/>
  <c r="AP161" i="4"/>
  <c r="BE161" i="4"/>
  <c r="AD161" i="4"/>
  <c r="AB161" i="4"/>
  <c r="AF161" i="4"/>
  <c r="AV161" i="4"/>
  <c r="U161" i="4"/>
  <c r="BK161" i="4"/>
  <c r="BX161" i="4"/>
  <c r="BJ161" i="4"/>
  <c r="AU161" i="4"/>
  <c r="BW161" i="4"/>
  <c r="AS161" i="4"/>
  <c r="Y161" i="4"/>
  <c r="CG161" i="4"/>
  <c r="BC161" i="4"/>
  <c r="BB161" i="4"/>
  <c r="BU161" i="4"/>
  <c r="BS161" i="4"/>
  <c r="BF161" i="4"/>
  <c r="AN152" i="4"/>
  <c r="BL152" i="4"/>
  <c r="W152" i="4"/>
  <c r="AQ152" i="4"/>
  <c r="AG152" i="4"/>
  <c r="BH152" i="4"/>
  <c r="BF152" i="4"/>
  <c r="BS152" i="4"/>
  <c r="BW152" i="4"/>
  <c r="BZ152" i="4"/>
  <c r="CF152" i="4"/>
  <c r="AH152" i="4"/>
  <c r="BN152" i="4"/>
  <c r="AA152" i="4"/>
  <c r="BJ152" i="4"/>
  <c r="BV152" i="4"/>
  <c r="CA152" i="4"/>
  <c r="BO152" i="4"/>
  <c r="BC152" i="4"/>
  <c r="AL152" i="4"/>
  <c r="AP152" i="4"/>
  <c r="AE152" i="4"/>
  <c r="CG152" i="4"/>
  <c r="CH152" i="4"/>
  <c r="AT152" i="4"/>
  <c r="BK152" i="4"/>
  <c r="AJ152" i="4"/>
  <c r="BY152" i="4"/>
  <c r="AB152" i="4"/>
  <c r="AS152" i="4"/>
  <c r="AW152" i="4"/>
  <c r="BT152" i="4"/>
  <c r="BI152" i="4"/>
  <c r="AX152" i="4"/>
  <c r="AI152" i="4"/>
  <c r="BE152" i="4"/>
  <c r="Y152" i="4"/>
  <c r="AD152" i="4"/>
  <c r="X152" i="4"/>
  <c r="CD152" i="4"/>
  <c r="CB152" i="4"/>
  <c r="U152" i="4"/>
  <c r="BM152" i="4"/>
  <c r="BQ152" i="4"/>
  <c r="CE152" i="4"/>
  <c r="CC152" i="4"/>
  <c r="AZ152" i="4"/>
  <c r="V152" i="4"/>
  <c r="AM152" i="4"/>
  <c r="BB152" i="4"/>
  <c r="BA152" i="4"/>
  <c r="AO152" i="4"/>
  <c r="BP152" i="4"/>
  <c r="BD152" i="4"/>
  <c r="AY152" i="4"/>
  <c r="BU152" i="4"/>
  <c r="AU152" i="4"/>
  <c r="BR152" i="4"/>
  <c r="AR152" i="4"/>
  <c r="AV152" i="4"/>
  <c r="AK152" i="4"/>
  <c r="AF152" i="4"/>
  <c r="BX152" i="4"/>
  <c r="Z152" i="4"/>
  <c r="BG152" i="4"/>
  <c r="AC152" i="4"/>
  <c r="BI144" i="4"/>
  <c r="AQ144" i="4"/>
  <c r="AW144" i="4"/>
  <c r="AC144" i="4"/>
  <c r="BS144" i="4"/>
  <c r="AY144" i="4"/>
  <c r="Y144" i="4"/>
  <c r="CA144" i="4"/>
  <c r="BQ144" i="4"/>
  <c r="AF144" i="4"/>
  <c r="AK144" i="4"/>
  <c r="BX144" i="4"/>
  <c r="AR144" i="4"/>
  <c r="AD144" i="4"/>
  <c r="BZ144" i="4"/>
  <c r="U144" i="4"/>
  <c r="BV144" i="4"/>
  <c r="X144" i="4"/>
  <c r="CD144" i="4"/>
  <c r="AJ144" i="4"/>
  <c r="BC144" i="4"/>
  <c r="BP144" i="4"/>
  <c r="CC144" i="4"/>
  <c r="AX144" i="4"/>
  <c r="CG144" i="4"/>
  <c r="AS144" i="4"/>
  <c r="AU144" i="4"/>
  <c r="BR144" i="4"/>
  <c r="BJ144" i="4"/>
  <c r="AG144" i="4"/>
  <c r="BF144" i="4"/>
  <c r="BM144" i="4"/>
  <c r="CF144" i="4"/>
  <c r="BL144" i="4"/>
  <c r="BO144" i="4"/>
  <c r="AT144" i="4"/>
  <c r="BA144" i="4"/>
  <c r="AI144" i="4"/>
  <c r="AO144" i="4"/>
  <c r="BW144" i="4"/>
  <c r="W144" i="4"/>
  <c r="BT144" i="4"/>
  <c r="AA144" i="4"/>
  <c r="CB144" i="4"/>
  <c r="BE144" i="4"/>
  <c r="AL144" i="4"/>
  <c r="V144" i="4"/>
  <c r="Z144" i="4"/>
  <c r="AV144" i="4"/>
  <c r="AM144" i="4"/>
  <c r="CH144" i="4"/>
  <c r="BB144" i="4"/>
  <c r="BN144" i="4"/>
  <c r="AZ144" i="4"/>
  <c r="BY144" i="4"/>
  <c r="CE144" i="4"/>
  <c r="BH144" i="4"/>
  <c r="BD144" i="4"/>
  <c r="BK144" i="4"/>
  <c r="AE144" i="4"/>
  <c r="AB144" i="4"/>
  <c r="BG144" i="4"/>
  <c r="BU144" i="4"/>
  <c r="AN144" i="4"/>
  <c r="AH144" i="4"/>
  <c r="AP144" i="4"/>
  <c r="AH132" i="4"/>
  <c r="BJ132" i="4"/>
  <c r="AQ132" i="4"/>
  <c r="CG132" i="4"/>
  <c r="AN132" i="4"/>
  <c r="AP132" i="4"/>
  <c r="AW132" i="4"/>
  <c r="AX132" i="4"/>
  <c r="BN132" i="4"/>
  <c r="AI132" i="4"/>
  <c r="CC132" i="4"/>
  <c r="W132" i="4"/>
  <c r="BG132" i="4"/>
  <c r="BD132" i="4"/>
  <c r="BS132" i="4"/>
  <c r="BT132" i="4"/>
  <c r="Z132" i="4"/>
  <c r="BH132" i="4"/>
  <c r="BF132" i="4"/>
  <c r="BE132" i="4"/>
  <c r="BZ132" i="4"/>
  <c r="BY132" i="4"/>
  <c r="AC132" i="4"/>
  <c r="BV132" i="4"/>
  <c r="BU132" i="4"/>
  <c r="AR132" i="4"/>
  <c r="BA132" i="4"/>
  <c r="U132" i="4"/>
  <c r="Y132" i="4"/>
  <c r="AZ132" i="4"/>
  <c r="BI132" i="4"/>
  <c r="BL132" i="4"/>
  <c r="CH132" i="4"/>
  <c r="BX132" i="4"/>
  <c r="AK132" i="4"/>
  <c r="AB132" i="4"/>
  <c r="AJ132" i="4"/>
  <c r="AG132" i="4"/>
  <c r="AV132" i="4"/>
  <c r="CA132" i="4"/>
  <c r="AU132" i="4"/>
  <c r="AY132" i="4"/>
  <c r="X132" i="4"/>
  <c r="CF132" i="4"/>
  <c r="BB132" i="4"/>
  <c r="CB132" i="4"/>
  <c r="AD132" i="4"/>
  <c r="BQ132" i="4"/>
  <c r="CD132" i="4"/>
  <c r="V132" i="4"/>
  <c r="AL132" i="4"/>
  <c r="BM132" i="4"/>
  <c r="BK132" i="4"/>
  <c r="BR132" i="4"/>
  <c r="AT132" i="4"/>
  <c r="AO132" i="4"/>
  <c r="AS132" i="4"/>
  <c r="CE132" i="4"/>
  <c r="BW132" i="4"/>
  <c r="BO132" i="4"/>
  <c r="AE132" i="4"/>
  <c r="AM132" i="4"/>
  <c r="BP132" i="4"/>
  <c r="AA132" i="4"/>
  <c r="AF132" i="4"/>
  <c r="BC132" i="4"/>
  <c r="CD151" i="4"/>
  <c r="AU151" i="4"/>
  <c r="V151" i="4"/>
  <c r="BJ151" i="4"/>
  <c r="AA151" i="4"/>
  <c r="AR151" i="4"/>
  <c r="Z151" i="4"/>
  <c r="CH151" i="4"/>
  <c r="AC151" i="4"/>
  <c r="BK151" i="4"/>
  <c r="AV151" i="4"/>
  <c r="BO151" i="4"/>
  <c r="AX151" i="4"/>
  <c r="BE151" i="4"/>
  <c r="BD151" i="4"/>
  <c r="AT151" i="4"/>
  <c r="Y151" i="4"/>
  <c r="BW151" i="4"/>
  <c r="AQ151" i="4"/>
  <c r="BG151" i="4"/>
  <c r="BZ151" i="4"/>
  <c r="AB151" i="4"/>
  <c r="AF151" i="4"/>
  <c r="BX151" i="4"/>
  <c r="BQ151" i="4"/>
  <c r="CG151" i="4"/>
  <c r="BN151" i="4"/>
  <c r="AZ151" i="4"/>
  <c r="BL151" i="4"/>
  <c r="AP151" i="4"/>
  <c r="CB151" i="4"/>
  <c r="AW151" i="4"/>
  <c r="AL151" i="4"/>
  <c r="BM151" i="4"/>
  <c r="BF151" i="4"/>
  <c r="BR151" i="4"/>
  <c r="BC151" i="4"/>
  <c r="AH151" i="4"/>
  <c r="CE151" i="4"/>
  <c r="BP151" i="4"/>
  <c r="AN151" i="4"/>
  <c r="BY151" i="4"/>
  <c r="BS151" i="4"/>
  <c r="AG151" i="4"/>
  <c r="BA151" i="4"/>
  <c r="AS151" i="4"/>
  <c r="BH151" i="4"/>
  <c r="CC151" i="4"/>
  <c r="BI151" i="4"/>
  <c r="AM151" i="4"/>
  <c r="BB151" i="4"/>
  <c r="BV151" i="4"/>
  <c r="BT151" i="4"/>
  <c r="X151" i="4"/>
  <c r="U151" i="4"/>
  <c r="CF151" i="4"/>
  <c r="AK151" i="4"/>
  <c r="AD151" i="4"/>
  <c r="AO151" i="4"/>
  <c r="W151" i="4"/>
  <c r="AI151" i="4"/>
  <c r="AY151" i="4"/>
  <c r="AE151" i="4"/>
  <c r="CA151" i="4"/>
  <c r="BU151" i="4"/>
  <c r="AJ151" i="4"/>
  <c r="BZ143" i="4"/>
  <c r="BR143" i="4"/>
  <c r="BC143" i="4"/>
  <c r="AW143" i="4"/>
  <c r="AA143" i="4"/>
  <c r="AZ143" i="4"/>
  <c r="W143" i="4"/>
  <c r="AK143" i="4"/>
  <c r="AJ143" i="4"/>
  <c r="CD143" i="4"/>
  <c r="Z143" i="4"/>
  <c r="BV143" i="4"/>
  <c r="CB143" i="4"/>
  <c r="AO143" i="4"/>
  <c r="BJ143" i="4"/>
  <c r="BY143" i="4"/>
  <c r="BP143" i="4"/>
  <c r="AC143" i="4"/>
  <c r="BA143" i="4"/>
  <c r="BQ143" i="4"/>
  <c r="AU143" i="4"/>
  <c r="BX143" i="4"/>
  <c r="AP143" i="4"/>
  <c r="X143" i="4"/>
  <c r="BE143" i="4"/>
  <c r="BF143" i="4"/>
  <c r="BM143" i="4"/>
  <c r="AV143" i="4"/>
  <c r="BB143" i="4"/>
  <c r="BL143" i="4"/>
  <c r="U143" i="4"/>
  <c r="AM143" i="4"/>
  <c r="BH143" i="4"/>
  <c r="BD143" i="4"/>
  <c r="CH143" i="4"/>
  <c r="AB143" i="4"/>
  <c r="AS143" i="4"/>
  <c r="CC143" i="4"/>
  <c r="AQ143" i="4"/>
  <c r="AG143" i="4"/>
  <c r="AI143" i="4"/>
  <c r="BW143" i="4"/>
  <c r="BG143" i="4"/>
  <c r="BS143" i="4"/>
  <c r="BU143" i="4"/>
  <c r="CG143" i="4"/>
  <c r="CF143" i="4"/>
  <c r="AT143" i="4"/>
  <c r="BT143" i="4"/>
  <c r="AD143" i="4"/>
  <c r="BO143" i="4"/>
  <c r="CA143" i="4"/>
  <c r="AF143" i="4"/>
  <c r="AL143" i="4"/>
  <c r="CE143" i="4"/>
  <c r="AX143" i="4"/>
  <c r="AH143" i="4"/>
  <c r="BK143" i="4"/>
  <c r="AR143" i="4"/>
  <c r="BN143" i="4"/>
  <c r="AY143" i="4"/>
  <c r="V143" i="4"/>
  <c r="BI143" i="4"/>
  <c r="AE143" i="4"/>
  <c r="Y143" i="4"/>
  <c r="AN143" i="4"/>
  <c r="AW135" i="4"/>
  <c r="BP135" i="4"/>
  <c r="BW135" i="4"/>
  <c r="BU135" i="4"/>
  <c r="CC135" i="4"/>
  <c r="BO135" i="4"/>
  <c r="AM135" i="4"/>
  <c r="BY135" i="4"/>
  <c r="AK135" i="4"/>
  <c r="BI135" i="4"/>
  <c r="BK135" i="4"/>
  <c r="AO135" i="4"/>
  <c r="AP135" i="4"/>
  <c r="BG135" i="4"/>
  <c r="AJ135" i="4"/>
  <c r="CA135" i="4"/>
  <c r="AU135" i="4"/>
  <c r="BB135" i="4"/>
  <c r="AR135" i="4"/>
  <c r="AI135" i="4"/>
  <c r="AS135" i="4"/>
  <c r="BC135" i="4"/>
  <c r="AV135" i="4"/>
  <c r="AD135" i="4"/>
  <c r="AQ135" i="4"/>
  <c r="BM135" i="4"/>
  <c r="U135" i="4"/>
  <c r="AH135" i="4"/>
  <c r="BX135" i="4"/>
  <c r="BV135" i="4"/>
  <c r="BF135" i="4"/>
  <c r="AC135" i="4"/>
  <c r="AE135" i="4"/>
  <c r="BD135" i="4"/>
  <c r="BJ135" i="4"/>
  <c r="BH135" i="4"/>
  <c r="BQ135" i="4"/>
  <c r="X135" i="4"/>
  <c r="AX135" i="4"/>
  <c r="BT135" i="4"/>
  <c r="AB135" i="4"/>
  <c r="AF135" i="4"/>
  <c r="BN135" i="4"/>
  <c r="BE135" i="4"/>
  <c r="CG135" i="4"/>
  <c r="CH135" i="4"/>
  <c r="AA135" i="4"/>
  <c r="AZ135" i="4"/>
  <c r="AL135" i="4"/>
  <c r="W135" i="4"/>
  <c r="AT135" i="4"/>
  <c r="AY135" i="4"/>
  <c r="BL135" i="4"/>
  <c r="BA135" i="4"/>
  <c r="Y135" i="4"/>
  <c r="BZ135" i="4"/>
  <c r="CF135" i="4"/>
  <c r="AN135" i="4"/>
  <c r="V135" i="4"/>
  <c r="CD135" i="4"/>
  <c r="CB135" i="4"/>
  <c r="BR135" i="4"/>
  <c r="Z135" i="4"/>
  <c r="BS135" i="4"/>
  <c r="CE135" i="4"/>
  <c r="AG135" i="4"/>
  <c r="AI127" i="4"/>
  <c r="AB127" i="4"/>
  <c r="BL127" i="4"/>
  <c r="AC127" i="4"/>
  <c r="CF127" i="4"/>
  <c r="BU127" i="4"/>
  <c r="AD127" i="4"/>
  <c r="CD127" i="4"/>
  <c r="AK127" i="4"/>
  <c r="BJ127" i="4"/>
  <c r="AZ127" i="4"/>
  <c r="BO127" i="4"/>
  <c r="BT127" i="4"/>
  <c r="BB127" i="4"/>
  <c r="CA127" i="4"/>
  <c r="AV127" i="4"/>
  <c r="BK127" i="4"/>
  <c r="AY127" i="4"/>
  <c r="BG127" i="4"/>
  <c r="V127" i="4"/>
  <c r="AL127" i="4"/>
  <c r="AN127" i="4"/>
  <c r="BC127" i="4"/>
  <c r="BS127" i="4"/>
  <c r="AQ127" i="4"/>
  <c r="CH127" i="4"/>
  <c r="AM127" i="4"/>
  <c r="AE127" i="4"/>
  <c r="Y127" i="4"/>
  <c r="BQ127" i="4"/>
  <c r="BF127" i="4"/>
  <c r="AG127" i="4"/>
  <c r="AX127" i="4"/>
  <c r="BW127" i="4"/>
  <c r="BZ127" i="4"/>
  <c r="AP127" i="4"/>
  <c r="CG127" i="4"/>
  <c r="X127" i="4"/>
  <c r="BN127" i="4"/>
  <c r="AR127" i="4"/>
  <c r="CE127" i="4"/>
  <c r="BH127" i="4"/>
  <c r="AW127" i="4"/>
  <c r="BI127" i="4"/>
  <c r="CB127" i="4"/>
  <c r="AT127" i="4"/>
  <c r="AA127" i="4"/>
  <c r="AU127" i="4"/>
  <c r="U127" i="4"/>
  <c r="AH127" i="4"/>
  <c r="CC127" i="4"/>
  <c r="BM127" i="4"/>
  <c r="BY127" i="4"/>
  <c r="AS127" i="4"/>
  <c r="Z127" i="4"/>
  <c r="BD127" i="4"/>
  <c r="BR127" i="4"/>
  <c r="BV127" i="4"/>
  <c r="BA127" i="4"/>
  <c r="W127" i="4"/>
  <c r="AF127" i="4"/>
  <c r="BP127" i="4"/>
  <c r="BX127" i="4"/>
  <c r="AO127" i="4"/>
  <c r="BE127" i="4"/>
  <c r="AJ127" i="4"/>
  <c r="BB126" i="4"/>
  <c r="BF126" i="4"/>
  <c r="AB126" i="4"/>
  <c r="AG126" i="4"/>
  <c r="BW126" i="4"/>
  <c r="AY126" i="4"/>
  <c r="CB126" i="4"/>
  <c r="CD126" i="4"/>
  <c r="X126" i="4"/>
  <c r="CF126" i="4"/>
  <c r="BA126" i="4"/>
  <c r="BC126" i="4"/>
  <c r="AS126" i="4"/>
  <c r="AQ126" i="4"/>
  <c r="BV126" i="4"/>
  <c r="BH126" i="4"/>
  <c r="BU126" i="4"/>
  <c r="AV126" i="4"/>
  <c r="AU126" i="4"/>
  <c r="BQ126" i="4"/>
  <c r="BO126" i="4"/>
  <c r="BX126" i="4"/>
  <c r="AN126" i="4"/>
  <c r="BJ126" i="4"/>
  <c r="V126" i="4"/>
  <c r="AW126" i="4"/>
  <c r="BR126" i="4"/>
  <c r="AO126" i="4"/>
  <c r="BZ126" i="4"/>
  <c r="Z126" i="4"/>
  <c r="AR126" i="4"/>
  <c r="AD126" i="4"/>
  <c r="BD126" i="4"/>
  <c r="W126" i="4"/>
  <c r="BG126" i="4"/>
  <c r="BK126" i="4"/>
  <c r="AZ126" i="4"/>
  <c r="CG126" i="4"/>
  <c r="AP126" i="4"/>
  <c r="AA126" i="4"/>
  <c r="AI126" i="4"/>
  <c r="BY126" i="4"/>
  <c r="BP126" i="4"/>
  <c r="BE126" i="4"/>
  <c r="Y126" i="4"/>
  <c r="AH126" i="4"/>
  <c r="CE126" i="4"/>
  <c r="BL126" i="4"/>
  <c r="AK126" i="4"/>
  <c r="CC126" i="4"/>
  <c r="CA126" i="4"/>
  <c r="U126" i="4"/>
  <c r="AE126" i="4"/>
  <c r="AF126" i="4"/>
  <c r="BI126" i="4"/>
  <c r="AX126" i="4"/>
  <c r="AT126" i="4"/>
  <c r="AC126" i="4"/>
  <c r="AJ126" i="4"/>
  <c r="AM126" i="4"/>
  <c r="BN126" i="4"/>
  <c r="AL126" i="4"/>
  <c r="BS126" i="4"/>
  <c r="BT126" i="4"/>
  <c r="BM126" i="4"/>
  <c r="CH126" i="4"/>
  <c r="BS22" i="18"/>
  <c r="CH108" i="4"/>
  <c r="E4" i="18" l="1"/>
  <c r="F4" i="18"/>
  <c r="B4" i="18"/>
  <c r="BT2" i="18"/>
  <c r="BT22" i="18" s="1"/>
  <c r="CH437" i="4"/>
  <c r="BM217" i="4"/>
  <c r="AY3" i="18" s="1"/>
  <c r="CD217" i="4"/>
  <c r="BP3" i="18" s="1"/>
  <c r="BW217" i="4"/>
  <c r="BI3" i="18" s="1"/>
  <c r="CA217" i="4"/>
  <c r="BM3" i="18" s="1"/>
  <c r="W217" i="4"/>
  <c r="I3" i="18" s="1"/>
  <c r="AH217" i="4"/>
  <c r="T3" i="18" s="1"/>
  <c r="BK217" i="4"/>
  <c r="AW3" i="18" s="1"/>
  <c r="V217" i="4"/>
  <c r="H3" i="18" s="1"/>
  <c r="BL217" i="4"/>
  <c r="AX3" i="18" s="1"/>
  <c r="BA217" i="4"/>
  <c r="AM3" i="18" s="1"/>
  <c r="BF217" i="4"/>
  <c r="AR3" i="18" s="1"/>
  <c r="AI217" i="4"/>
  <c r="U3" i="18" s="1"/>
  <c r="BO217" i="4"/>
  <c r="BA3" i="18" s="1"/>
  <c r="BG217" i="4"/>
  <c r="AS3" i="18" s="1"/>
  <c r="BU217" i="4"/>
  <c r="BG3" i="18" s="1"/>
  <c r="BV217" i="4"/>
  <c r="BH3" i="18" s="1"/>
  <c r="BR217" i="4"/>
  <c r="BD3" i="18" s="1"/>
  <c r="AC217" i="4"/>
  <c r="O3" i="18" s="1"/>
  <c r="U217" i="4"/>
  <c r="G3" i="18" s="1"/>
  <c r="AO217" i="4"/>
  <c r="AA3" i="18" s="1"/>
  <c r="CC217" i="4"/>
  <c r="BO3" i="18" s="1"/>
  <c r="BT217" i="4"/>
  <c r="BF3" i="18" s="1"/>
  <c r="AU217" i="4"/>
  <c r="AG3" i="18" s="1"/>
  <c r="AE217" i="4"/>
  <c r="Q3" i="18" s="1"/>
  <c r="AP217" i="4"/>
  <c r="AB3" i="18" s="1"/>
  <c r="AA217" i="4"/>
  <c r="M3" i="18" s="1"/>
  <c r="BX217" i="4"/>
  <c r="BJ3" i="18" s="1"/>
  <c r="BZ217" i="4"/>
  <c r="BL3" i="18" s="1"/>
  <c r="BY217" i="4"/>
  <c r="BK3" i="18" s="1"/>
  <c r="BE217" i="4"/>
  <c r="AQ3" i="18" s="1"/>
  <c r="CB217" i="4"/>
  <c r="BN3" i="18" s="1"/>
  <c r="BC217" i="4"/>
  <c r="AO3" i="18" s="1"/>
  <c r="AG217" i="4"/>
  <c r="S3" i="18" s="1"/>
  <c r="AV217" i="4"/>
  <c r="AH3" i="18" s="1"/>
  <c r="AJ217" i="4"/>
  <c r="V3" i="18" s="1"/>
  <c r="AB217" i="4"/>
  <c r="N3" i="18" s="1"/>
  <c r="BJ217" i="4"/>
  <c r="AV3" i="18" s="1"/>
  <c r="BB217" i="4"/>
  <c r="AN3" i="18" s="1"/>
  <c r="AQ217" i="4"/>
  <c r="AC3" i="18" s="1"/>
  <c r="AR217" i="4"/>
  <c r="AD3" i="18" s="1"/>
  <c r="AW217" i="4"/>
  <c r="AI3" i="18" s="1"/>
  <c r="CE217" i="4"/>
  <c r="BQ3" i="18" s="1"/>
  <c r="AF217" i="4"/>
  <c r="R3" i="18" s="1"/>
  <c r="Z217" i="4"/>
  <c r="L3" i="18" s="1"/>
  <c r="AS217" i="4"/>
  <c r="AE3" i="18" s="1"/>
  <c r="AK217" i="4"/>
  <c r="W3" i="18" s="1"/>
  <c r="BS217" i="4"/>
  <c r="BE3" i="18" s="1"/>
  <c r="AL217" i="4"/>
  <c r="X3" i="18" s="1"/>
  <c r="AY217" i="4"/>
  <c r="AK3" i="18" s="1"/>
  <c r="BD217" i="4"/>
  <c r="AP3" i="18" s="1"/>
  <c r="AN217" i="4"/>
  <c r="Z3" i="18" s="1"/>
  <c r="AM217" i="4"/>
  <c r="Y3" i="18" s="1"/>
  <c r="AD217" i="4"/>
  <c r="P3" i="18" s="1"/>
  <c r="X217" i="4"/>
  <c r="J3" i="18" s="1"/>
  <c r="CF217" i="4"/>
  <c r="BR3" i="18" s="1"/>
  <c r="CH217" i="4"/>
  <c r="BT3" i="18" s="1"/>
  <c r="AX217" i="4"/>
  <c r="AJ3" i="18" s="1"/>
  <c r="AZ217" i="4"/>
  <c r="AL3" i="18" s="1"/>
  <c r="BH217" i="4"/>
  <c r="AT3" i="18" s="1"/>
  <c r="AT217" i="4"/>
  <c r="AF3" i="18" s="1"/>
  <c r="BN217" i="4"/>
  <c r="AZ3" i="18" s="1"/>
  <c r="CG217" i="4"/>
  <c r="BS3" i="18" s="1"/>
  <c r="BI217" i="4"/>
  <c r="AU3" i="18" s="1"/>
  <c r="BP217" i="4"/>
  <c r="BB3" i="18" s="1"/>
  <c r="BQ217" i="4"/>
  <c r="BC3" i="18" s="1"/>
  <c r="Y217" i="4"/>
  <c r="K3" i="18" s="1"/>
  <c r="E2" i="18"/>
  <c r="F2" i="18"/>
  <c r="D3" i="18" l="1"/>
  <c r="F3" i="18"/>
  <c r="BT6" i="18"/>
  <c r="T438" i="4"/>
  <c r="C3" i="18"/>
  <c r="E3" i="18"/>
  <c r="B3" i="18"/>
  <c r="BT10" i="18"/>
  <c r="E10" i="18" s="1"/>
  <c r="B2" i="18"/>
  <c r="T217" i="4"/>
  <c r="CH327" i="4"/>
  <c r="BT5" i="18" s="1"/>
  <c r="BT11" i="18" s="1"/>
  <c r="BT42" i="18" s="1"/>
  <c r="CD327" i="4"/>
  <c r="BP5" i="18" s="1"/>
  <c r="BP11" i="18" s="1"/>
  <c r="BP42" i="18" s="1"/>
  <c r="BZ327" i="4"/>
  <c r="BL5" i="18" s="1"/>
  <c r="BL11" i="18" s="1"/>
  <c r="BV327" i="4"/>
  <c r="BH5" i="18" s="1"/>
  <c r="BH11" i="18" s="1"/>
  <c r="BR327" i="4"/>
  <c r="BD5" i="18" s="1"/>
  <c r="BD11" i="18" s="1"/>
  <c r="BN327" i="4"/>
  <c r="AZ5" i="18" s="1"/>
  <c r="AZ11" i="18" s="1"/>
  <c r="AZ42" i="18" s="1"/>
  <c r="BJ327" i="4"/>
  <c r="AV5" i="18" s="1"/>
  <c r="AV11" i="18" s="1"/>
  <c r="BF327" i="4"/>
  <c r="AR5" i="18" s="1"/>
  <c r="AR11" i="18" s="1"/>
  <c r="BB327" i="4"/>
  <c r="AN5" i="18" s="1"/>
  <c r="AN11" i="18" s="1"/>
  <c r="AX327" i="4"/>
  <c r="AJ5" i="18" s="1"/>
  <c r="AJ11" i="18" s="1"/>
  <c r="AJ15" i="18" s="1"/>
  <c r="AT327" i="4"/>
  <c r="AP327" i="4"/>
  <c r="AB5" i="18" s="1"/>
  <c r="AB11" i="18" s="1"/>
  <c r="AL327" i="4"/>
  <c r="X5" i="18" s="1"/>
  <c r="X11" i="18" s="1"/>
  <c r="AH327" i="4"/>
  <c r="T5" i="18" s="1"/>
  <c r="T11" i="18" s="1"/>
  <c r="AD327" i="4"/>
  <c r="P5" i="18" s="1"/>
  <c r="P11" i="18" s="1"/>
  <c r="Z327" i="4"/>
  <c r="L5" i="18" s="1"/>
  <c r="L11" i="18" s="1"/>
  <c r="V327" i="4"/>
  <c r="H5" i="18" s="1"/>
  <c r="H11" i="18" s="1"/>
  <c r="CG327" i="4"/>
  <c r="BS5" i="18" s="1"/>
  <c r="BS11" i="18" s="1"/>
  <c r="BS42" i="18" s="1"/>
  <c r="CC327" i="4"/>
  <c r="BO5" i="18" s="1"/>
  <c r="BO11" i="18" s="1"/>
  <c r="BO42" i="18" s="1"/>
  <c r="BY327" i="4"/>
  <c r="BK5" i="18" s="1"/>
  <c r="BK11" i="18" s="1"/>
  <c r="BU327" i="4"/>
  <c r="BG5" i="18" s="1"/>
  <c r="BG11" i="18" s="1"/>
  <c r="BG42" i="18" s="1"/>
  <c r="BQ327" i="4"/>
  <c r="BC5" i="18" s="1"/>
  <c r="BC11" i="18" s="1"/>
  <c r="BC42" i="18" s="1"/>
  <c r="BM327" i="4"/>
  <c r="AY5" i="18" s="1"/>
  <c r="AY11" i="18" s="1"/>
  <c r="BI327" i="4"/>
  <c r="BE327" i="4"/>
  <c r="AQ5" i="18" s="1"/>
  <c r="AQ11" i="18" s="1"/>
  <c r="BA327" i="4"/>
  <c r="AM5" i="18" s="1"/>
  <c r="AM11" i="18" s="1"/>
  <c r="AM15" i="18" s="1"/>
  <c r="AW327" i="4"/>
  <c r="AS327" i="4"/>
  <c r="AE5" i="18" s="1"/>
  <c r="AE11" i="18" s="1"/>
  <c r="AO327" i="4"/>
  <c r="AA5" i="18" s="1"/>
  <c r="AA11" i="18" s="1"/>
  <c r="AK327" i="4"/>
  <c r="W5" i="18" s="1"/>
  <c r="W11" i="18" s="1"/>
  <c r="AG327" i="4"/>
  <c r="S5" i="18" s="1"/>
  <c r="AC327" i="4"/>
  <c r="O5" i="18" s="1"/>
  <c r="O11" i="18" s="1"/>
  <c r="Y327" i="4"/>
  <c r="K5" i="18" s="1"/>
  <c r="K11" i="18" s="1"/>
  <c r="U327" i="4"/>
  <c r="CF327" i="4"/>
  <c r="BR5" i="18" s="1"/>
  <c r="BR11" i="18" s="1"/>
  <c r="BR42" i="18" s="1"/>
  <c r="CB327" i="4"/>
  <c r="BN5" i="18" s="1"/>
  <c r="BN11" i="18" s="1"/>
  <c r="BN42" i="18" s="1"/>
  <c r="BX327" i="4"/>
  <c r="BJ5" i="18" s="1"/>
  <c r="BJ11" i="18" s="1"/>
  <c r="BJ42" i="18" s="1"/>
  <c r="BT327" i="4"/>
  <c r="BF5" i="18" s="1"/>
  <c r="BF11" i="18" s="1"/>
  <c r="BF42" i="18" s="1"/>
  <c r="BP327" i="4"/>
  <c r="BB5" i="18" s="1"/>
  <c r="BB11" i="18" s="1"/>
  <c r="BL327" i="4"/>
  <c r="AX5" i="18" s="1"/>
  <c r="AX11" i="18" s="1"/>
  <c r="BH327" i="4"/>
  <c r="AT5" i="18" s="1"/>
  <c r="AT11" i="18" s="1"/>
  <c r="BD327" i="4"/>
  <c r="AP5" i="18" s="1"/>
  <c r="AP11" i="18" s="1"/>
  <c r="AP15" i="18" s="1"/>
  <c r="AZ327" i="4"/>
  <c r="AV327" i="4"/>
  <c r="AH5" i="18" s="1"/>
  <c r="AH11" i="18" s="1"/>
  <c r="AR327" i="4"/>
  <c r="AD5" i="18" s="1"/>
  <c r="AD11" i="18" s="1"/>
  <c r="AN327" i="4"/>
  <c r="AJ327" i="4"/>
  <c r="V5" i="18" s="1"/>
  <c r="V11" i="18" s="1"/>
  <c r="AF327" i="4"/>
  <c r="R5" i="18" s="1"/>
  <c r="R11" i="18" s="1"/>
  <c r="AB327" i="4"/>
  <c r="N5" i="18" s="1"/>
  <c r="N11" i="18" s="1"/>
  <c r="X327" i="4"/>
  <c r="CE327" i="4"/>
  <c r="BQ5" i="18" s="1"/>
  <c r="BQ11" i="18" s="1"/>
  <c r="BQ42" i="18" s="1"/>
  <c r="BO327" i="4"/>
  <c r="BA5" i="18" s="1"/>
  <c r="BA11" i="18" s="1"/>
  <c r="AY327" i="4"/>
  <c r="AK5" i="18" s="1"/>
  <c r="AK11" i="18" s="1"/>
  <c r="AI327" i="4"/>
  <c r="U5" i="18" s="1"/>
  <c r="U11" i="18" s="1"/>
  <c r="CA327" i="4"/>
  <c r="BM5" i="18" s="1"/>
  <c r="BM11" i="18" s="1"/>
  <c r="BM42" i="18" s="1"/>
  <c r="BK327" i="4"/>
  <c r="AW5" i="18" s="1"/>
  <c r="AW11" i="18" s="1"/>
  <c r="AU327" i="4"/>
  <c r="AG5" i="18" s="1"/>
  <c r="AG11" i="18" s="1"/>
  <c r="AE327" i="4"/>
  <c r="Q5" i="18" s="1"/>
  <c r="Q11" i="18" s="1"/>
  <c r="BW327" i="4"/>
  <c r="BI5" i="18" s="1"/>
  <c r="BI11" i="18" s="1"/>
  <c r="BG327" i="4"/>
  <c r="AQ327" i="4"/>
  <c r="AC5" i="18" s="1"/>
  <c r="AC11" i="18" s="1"/>
  <c r="AA327" i="4"/>
  <c r="M5" i="18" s="1"/>
  <c r="M11" i="18" s="1"/>
  <c r="BC327" i="4"/>
  <c r="AM327" i="4"/>
  <c r="Y5" i="18" s="1"/>
  <c r="Y11" i="18" s="1"/>
  <c r="W327" i="4"/>
  <c r="I5" i="18" s="1"/>
  <c r="I11" i="18" s="1"/>
  <c r="BS327" i="4"/>
  <c r="BE5" i="18" s="1"/>
  <c r="BE11" i="18" s="1"/>
  <c r="BE42" i="18" s="1"/>
  <c r="BL42" i="18"/>
  <c r="BB42" i="18"/>
  <c r="BK42" i="18"/>
  <c r="BA42" i="18"/>
  <c r="BI42" i="18"/>
  <c r="BD42" i="18"/>
  <c r="BH42" i="18"/>
  <c r="AV15" i="18"/>
  <c r="F10" i="18" l="1"/>
  <c r="B10" i="18"/>
  <c r="J5" i="18"/>
  <c r="J11" i="18" s="1"/>
  <c r="J15" i="18" s="1"/>
  <c r="Z5" i="18"/>
  <c r="Z11" i="18" s="1"/>
  <c r="Z15" i="18" s="1"/>
  <c r="G5" i="18"/>
  <c r="T328" i="4"/>
  <c r="E6" i="18"/>
  <c r="B6" i="18"/>
  <c r="F6" i="18"/>
  <c r="AS5" i="18"/>
  <c r="AS11" i="18" s="1"/>
  <c r="AS15" i="18" s="1"/>
  <c r="AU5" i="18"/>
  <c r="AU11" i="18" s="1"/>
  <c r="AU15" i="18" s="1"/>
  <c r="AO5" i="18"/>
  <c r="AO11" i="18" s="1"/>
  <c r="AO15" i="18" s="1"/>
  <c r="AL5" i="18"/>
  <c r="AL11" i="18" s="1"/>
  <c r="AL15" i="18" s="1"/>
  <c r="S11" i="18"/>
  <c r="AI5" i="18"/>
  <c r="AI11" i="18" s="1"/>
  <c r="AI15" i="18" s="1"/>
  <c r="AF5" i="18"/>
  <c r="AF11" i="18" s="1"/>
  <c r="AF15" i="18" s="1"/>
  <c r="T327" i="4"/>
  <c r="AT15" i="18"/>
  <c r="AQ15" i="18"/>
  <c r="N15" i="18"/>
  <c r="AG15" i="18"/>
  <c r="AK15" i="18"/>
  <c r="AA15" i="18"/>
  <c r="AC15" i="18"/>
  <c r="AD15" i="18"/>
  <c r="X15" i="18"/>
  <c r="AN15" i="18"/>
  <c r="AB15" i="18"/>
  <c r="O15" i="18"/>
  <c r="AH15" i="18"/>
  <c r="Y15" i="18"/>
  <c r="AR15" i="18"/>
  <c r="AW15" i="18"/>
  <c r="AE15" i="18"/>
  <c r="I15" i="18"/>
  <c r="H15" i="18"/>
  <c r="T15" i="18"/>
  <c r="L15" i="18"/>
  <c r="M15" i="18"/>
  <c r="Q15" i="18"/>
  <c r="U15" i="18"/>
  <c r="W15" i="18"/>
  <c r="R15" i="18"/>
  <c r="P15" i="18"/>
  <c r="V15" i="18"/>
  <c r="AP42" i="18"/>
  <c r="AP46" i="18" s="1"/>
  <c r="AK42" i="18"/>
  <c r="AK46" i="18" s="1"/>
  <c r="AF42" i="18"/>
  <c r="AF46" i="18" s="1"/>
  <c r="AV42" i="18"/>
  <c r="AV46" i="18" s="1"/>
  <c r="AJ42" i="18"/>
  <c r="AJ46" i="18" s="1"/>
  <c r="AY42" i="18"/>
  <c r="AO42" i="18"/>
  <c r="AO46" i="18" s="1"/>
  <c r="AS42" i="18"/>
  <c r="AS46" i="18" s="1"/>
  <c r="AM42" i="18"/>
  <c r="AM46" i="18" s="1"/>
  <c r="AL42" i="18"/>
  <c r="AL46" i="18" s="1"/>
  <c r="AX42" i="18"/>
  <c r="AU42" i="18" l="1"/>
  <c r="AU46" i="18" s="1"/>
  <c r="AI42" i="18"/>
  <c r="AI46" i="18" s="1"/>
  <c r="D5" i="18"/>
  <c r="F5" i="18"/>
  <c r="D11" i="18"/>
  <c r="C5" i="18"/>
  <c r="E5" i="18"/>
  <c r="G11" i="18"/>
  <c r="C11" i="18" s="1"/>
  <c r="B5" i="18"/>
  <c r="AD42" i="18"/>
  <c r="AD46" i="18" s="1"/>
  <c r="AG42" i="18"/>
  <c r="AG46" i="18" s="1"/>
  <c r="AW42" i="18"/>
  <c r="AW46" i="18" s="1"/>
  <c r="AT42" i="18"/>
  <c r="AT46" i="18" s="1"/>
  <c r="AR42" i="18"/>
  <c r="AR46" i="18" s="1"/>
  <c r="AC42" i="18"/>
  <c r="AC46" i="18" s="1"/>
  <c r="AQ42" i="18"/>
  <c r="AQ46" i="18" s="1"/>
  <c r="AN42" i="18"/>
  <c r="AN46" i="18" s="1"/>
  <c r="AE42" i="18"/>
  <c r="AE46" i="18" s="1"/>
  <c r="AB42" i="18"/>
  <c r="AB46" i="18" s="1"/>
  <c r="AH42" i="18"/>
  <c r="AH46" i="18" s="1"/>
  <c r="K15" i="18"/>
  <c r="F11" i="18"/>
  <c r="S15" i="18"/>
  <c r="E11" i="18" l="1"/>
  <c r="G15" i="18"/>
  <c r="G19" i="18" s="1"/>
  <c r="H14" i="18" s="1"/>
  <c r="H16" i="18" s="1"/>
  <c r="H18" i="18" s="1"/>
  <c r="H22" i="18" s="1"/>
  <c r="H25" i="18" s="1"/>
  <c r="B11" i="18"/>
  <c r="G22" i="18"/>
  <c r="G25" i="18" s="1"/>
  <c r="G27" i="18" s="1"/>
  <c r="H26" i="18" s="1"/>
  <c r="G40" i="18" l="1"/>
  <c r="H27" i="18"/>
  <c r="H40" i="18" s="1"/>
  <c r="H19" i="18"/>
  <c r="I14" i="18" s="1"/>
  <c r="I26" i="18" l="1"/>
  <c r="I16" i="18"/>
  <c r="I18" i="18" s="1"/>
  <c r="I22" i="18" s="1"/>
  <c r="I25" i="18" l="1"/>
  <c r="I27" i="18" s="1"/>
  <c r="I40" i="18" s="1"/>
  <c r="I19" i="18"/>
  <c r="J14" i="18" s="1"/>
  <c r="J16" i="18" s="1"/>
  <c r="J18" i="18" s="1"/>
  <c r="J22" i="18" s="1"/>
  <c r="J25" i="18" s="1"/>
  <c r="J26" i="18" l="1"/>
  <c r="J27" i="18" s="1"/>
  <c r="J19" i="18"/>
  <c r="K14" i="18" s="1"/>
  <c r="K26" i="18" l="1"/>
  <c r="J40" i="18"/>
  <c r="K16" i="18"/>
  <c r="K18" i="18" s="1"/>
  <c r="K22" i="18" s="1"/>
  <c r="K25" i="18" l="1"/>
  <c r="K27" i="18" s="1"/>
  <c r="L26" i="18" s="1"/>
  <c r="K19" i="18"/>
  <c r="L14" i="18" s="1"/>
  <c r="K40" i="18" l="1"/>
  <c r="L16" i="18"/>
  <c r="L18" i="18" s="1"/>
  <c r="L22" i="18" s="1"/>
  <c r="L25" i="18" l="1"/>
  <c r="L27" i="18" s="1"/>
  <c r="M26" i="18" s="1"/>
  <c r="L19" i="18"/>
  <c r="M14" i="18" s="1"/>
  <c r="M16" i="18" s="1"/>
  <c r="M18" i="18" s="1"/>
  <c r="M22" i="18" s="1"/>
  <c r="M25" i="18" s="1"/>
  <c r="L40" i="18" l="1"/>
  <c r="M19" i="18"/>
  <c r="N14" i="18" s="1"/>
  <c r="N16" i="18" s="1"/>
  <c r="N18" i="18" s="1"/>
  <c r="N22" i="18" s="1"/>
  <c r="N25" i="18" s="1"/>
  <c r="M27" i="18"/>
  <c r="N26" i="18" l="1"/>
  <c r="N27" i="18" s="1"/>
  <c r="M40" i="18"/>
  <c r="N19" i="18"/>
  <c r="O14" i="18" s="1"/>
  <c r="O16" i="18" l="1"/>
  <c r="O18" i="18" s="1"/>
  <c r="O22" i="18" s="1"/>
  <c r="O25" i="18" s="1"/>
  <c r="N40" i="18"/>
  <c r="O26" i="18"/>
  <c r="O19" i="18" l="1"/>
  <c r="P14" i="18" s="1"/>
  <c r="P16" i="18" s="1"/>
  <c r="P18" i="18" s="1"/>
  <c r="P22" i="18" s="1"/>
  <c r="P25" i="18" s="1"/>
  <c r="O27" i="18"/>
  <c r="O40" i="18" l="1"/>
  <c r="P26" i="18"/>
  <c r="P27" i="18" s="1"/>
  <c r="P19" i="18"/>
  <c r="Q14" i="18" s="1"/>
  <c r="Q16" i="18" l="1"/>
  <c r="Q18" i="18" s="1"/>
  <c r="Q22" i="18" s="1"/>
  <c r="Q25" i="18" s="1"/>
  <c r="Q26" i="18"/>
  <c r="P40" i="18"/>
  <c r="Q27" i="18" l="1"/>
  <c r="Q40" i="18" s="1"/>
  <c r="Q19" i="18"/>
  <c r="R14" i="18" s="1"/>
  <c r="R26" i="18" l="1"/>
  <c r="R16" i="18"/>
  <c r="R18" i="18" s="1"/>
  <c r="R22" i="18" s="1"/>
  <c r="R25" i="18" s="1"/>
  <c r="R27" i="18" l="1"/>
  <c r="S36" i="18" s="1"/>
  <c r="S37" i="18" s="1"/>
  <c r="R19" i="18"/>
  <c r="S14" i="18" s="1"/>
  <c r="R40" i="18" l="1"/>
  <c r="S16" i="18"/>
  <c r="S18" i="18" s="1"/>
  <c r="S22" i="18" s="1"/>
  <c r="S33" i="18" l="1"/>
  <c r="S34" i="18" s="1"/>
  <c r="S38" i="18" s="1"/>
  <c r="S39" i="18" s="1"/>
  <c r="S19" i="18"/>
  <c r="T14" i="18" s="1"/>
  <c r="T16" i="18" s="1"/>
  <c r="T18" i="18" s="1"/>
  <c r="T22" i="18" s="1"/>
  <c r="T33" i="18" s="1"/>
  <c r="S42" i="18" l="1"/>
  <c r="S46" i="18" s="1"/>
  <c r="S50" i="18" s="1"/>
  <c r="T45" i="18" s="1"/>
  <c r="T19" i="18"/>
  <c r="U14" i="18" s="1"/>
  <c r="U16" i="18" s="1"/>
  <c r="U18" i="18" s="1"/>
  <c r="U22" i="18" s="1"/>
  <c r="U33" i="18" s="1"/>
  <c r="S40" i="18"/>
  <c r="T36" i="18"/>
  <c r="T37" i="18" s="1"/>
  <c r="T34" i="18" s="1"/>
  <c r="S52" i="18" l="1"/>
  <c r="S59" i="18" s="1"/>
  <c r="S62" i="18" s="1"/>
  <c r="T38" i="18"/>
  <c r="T39" i="18" s="1"/>
  <c r="T42" i="18"/>
  <c r="T46" i="18" s="1"/>
  <c r="U19" i="18"/>
  <c r="V14" i="18" s="1"/>
  <c r="T47" i="18"/>
  <c r="T49" i="18" s="1"/>
  <c r="S65" i="18" l="1"/>
  <c r="V16" i="18"/>
  <c r="V18" i="18" s="1"/>
  <c r="V22" i="18" s="1"/>
  <c r="T52" i="18"/>
  <c r="T50" i="18"/>
  <c r="U45" i="18" s="1"/>
  <c r="U47" i="18" s="1"/>
  <c r="U49" i="18" s="1"/>
  <c r="S60" i="18"/>
  <c r="T40" i="18"/>
  <c r="U36" i="18"/>
  <c r="U37" i="18" s="1"/>
  <c r="U34" i="18" s="1"/>
  <c r="V33" i="18" l="1"/>
  <c r="V19" i="18"/>
  <c r="W14" i="18" s="1"/>
  <c r="W16" i="18" s="1"/>
  <c r="W18" i="18" s="1"/>
  <c r="W22" i="18" s="1"/>
  <c r="W33" i="18" s="1"/>
  <c r="T59" i="18"/>
  <c r="T62" i="18" s="1"/>
  <c r="T65" i="18"/>
  <c r="U38" i="18"/>
  <c r="U39" i="18" s="1"/>
  <c r="U42" i="18"/>
  <c r="U46" i="18" s="1"/>
  <c r="U50" i="18" l="1"/>
  <c r="V45" i="18" s="1"/>
  <c r="V47" i="18" s="1"/>
  <c r="V49" i="18" s="1"/>
  <c r="U52" i="18"/>
  <c r="V36" i="18"/>
  <c r="V37" i="18" s="1"/>
  <c r="V34" i="18" s="1"/>
  <c r="U40" i="18"/>
  <c r="W19" i="18"/>
  <c r="X14" i="18" s="1"/>
  <c r="T60" i="18"/>
  <c r="T63" i="18" s="1"/>
  <c r="V38" i="18" l="1"/>
  <c r="V39" i="18" s="1"/>
  <c r="V42" i="18"/>
  <c r="V46" i="18" s="1"/>
  <c r="X16" i="18"/>
  <c r="X18" i="18" s="1"/>
  <c r="X22" i="18" s="1"/>
  <c r="X33" i="18" s="1"/>
  <c r="U65" i="18"/>
  <c r="U59" i="18"/>
  <c r="U62" i="18" s="1"/>
  <c r="X19" i="18" l="1"/>
  <c r="Y14" i="18" s="1"/>
  <c r="Y16" i="18" s="1"/>
  <c r="Y18" i="18" s="1"/>
  <c r="Y22" i="18" s="1"/>
  <c r="Y33" i="18" s="1"/>
  <c r="U60" i="18"/>
  <c r="U63" i="18" s="1"/>
  <c r="V50" i="18"/>
  <c r="W45" i="18" s="1"/>
  <c r="V52" i="18"/>
  <c r="W36" i="18"/>
  <c r="W37" i="18" s="1"/>
  <c r="W34" i="18" s="1"/>
  <c r="V40" i="18"/>
  <c r="V65" i="18" l="1"/>
  <c r="V59" i="18"/>
  <c r="V62" i="18" s="1"/>
  <c r="W38" i="18"/>
  <c r="W39" i="18" s="1"/>
  <c r="W42" i="18"/>
  <c r="W46" i="18" s="1"/>
  <c r="W47" i="18"/>
  <c r="W49" i="18" s="1"/>
  <c r="Y19" i="18"/>
  <c r="Z14" i="18" s="1"/>
  <c r="W52" i="18" l="1"/>
  <c r="W59" i="18" s="1"/>
  <c r="W62" i="18" s="1"/>
  <c r="Z16" i="18"/>
  <c r="Z18" i="18" s="1"/>
  <c r="Z22" i="18" s="1"/>
  <c r="Z33" i="18" s="1"/>
  <c r="X36" i="18"/>
  <c r="X37" i="18" s="1"/>
  <c r="X34" i="18" s="1"/>
  <c r="W40" i="18"/>
  <c r="W50" i="18"/>
  <c r="X45" i="18" s="1"/>
  <c r="V60" i="18"/>
  <c r="V63" i="18" s="1"/>
  <c r="AA42" i="18"/>
  <c r="AA46" i="18" s="1"/>
  <c r="W65" i="18" l="1"/>
  <c r="X38" i="18"/>
  <c r="X39" i="18" s="1"/>
  <c r="X42" i="18"/>
  <c r="X46" i="18" s="1"/>
  <c r="X47" i="18"/>
  <c r="X49" i="18" s="1"/>
  <c r="W60" i="18"/>
  <c r="W63" i="18" s="1"/>
  <c r="Z19" i="18"/>
  <c r="AA14" i="18" s="1"/>
  <c r="X50" i="18" l="1"/>
  <c r="Y45" i="18" s="1"/>
  <c r="Y47" i="18" s="1"/>
  <c r="Y49" i="18" s="1"/>
  <c r="AA16" i="18"/>
  <c r="AA18" i="18" s="1"/>
  <c r="AA22" i="18" s="1"/>
  <c r="AA33" i="18" s="1"/>
  <c r="X52" i="18"/>
  <c r="X40" i="18"/>
  <c r="Y36" i="18"/>
  <c r="Y37" i="18" s="1"/>
  <c r="Y34" i="18" s="1"/>
  <c r="Y38" i="18" l="1"/>
  <c r="Y39" i="18" s="1"/>
  <c r="Z36" i="18" s="1"/>
  <c r="Z37" i="18" s="1"/>
  <c r="Z34" i="18" s="1"/>
  <c r="Y42" i="18"/>
  <c r="Y46" i="18" s="1"/>
  <c r="Y50" i="18" s="1"/>
  <c r="Z45" i="18" s="1"/>
  <c r="Z47" i="18" s="1"/>
  <c r="Z49" i="18" s="1"/>
  <c r="X65" i="18"/>
  <c r="X59" i="18"/>
  <c r="X62" i="18" s="1"/>
  <c r="AA19" i="18"/>
  <c r="AB14" i="18" s="1"/>
  <c r="Y40" i="18" l="1"/>
  <c r="Z38" i="18"/>
  <c r="Z39" i="18" s="1"/>
  <c r="AA36" i="18" s="1"/>
  <c r="AA37" i="18" s="1"/>
  <c r="AA34" i="18" s="1"/>
  <c r="AA38" i="18" s="1"/>
  <c r="AA39" i="18" s="1"/>
  <c r="Z42" i="18"/>
  <c r="Z46" i="18" s="1"/>
  <c r="Z52" i="18" s="1"/>
  <c r="Y52" i="18"/>
  <c r="X60" i="18"/>
  <c r="X63" i="18" s="1"/>
  <c r="AB16" i="18"/>
  <c r="AB18" i="18" s="1"/>
  <c r="AB22" i="18" s="1"/>
  <c r="AB33" i="18" s="1"/>
  <c r="Z40" i="18" l="1"/>
  <c r="Z59" i="18"/>
  <c r="Z62" i="18" s="1"/>
  <c r="Z65" i="18"/>
  <c r="Z50" i="18"/>
  <c r="AA45" i="18" s="1"/>
  <c r="AA47" i="18" s="1"/>
  <c r="AA49" i="18" s="1"/>
  <c r="AA52" i="18" s="1"/>
  <c r="AA59" i="18" s="1"/>
  <c r="AA62" i="18" s="1"/>
  <c r="Y65" i="18"/>
  <c r="Y59" i="18"/>
  <c r="AB19" i="18"/>
  <c r="AC14" i="18" s="1"/>
  <c r="AC16" i="18" s="1"/>
  <c r="AC18" i="18" s="1"/>
  <c r="AC22" i="18" s="1"/>
  <c r="AC33" i="18" s="1"/>
  <c r="AB36" i="18"/>
  <c r="AB37" i="18" s="1"/>
  <c r="AB34" i="18" s="1"/>
  <c r="AB38" i="18" s="1"/>
  <c r="AB39" i="18" s="1"/>
  <c r="AA40" i="18"/>
  <c r="AA50" i="18" l="1"/>
  <c r="AB45" i="18" s="1"/>
  <c r="AB47" i="18" s="1"/>
  <c r="AB49" i="18" s="1"/>
  <c r="AB52" i="18" s="1"/>
  <c r="AA65" i="18"/>
  <c r="Y62" i="18"/>
  <c r="Y60" i="18"/>
  <c r="Y63" i="18" s="1"/>
  <c r="Z60" i="18"/>
  <c r="AC19" i="18"/>
  <c r="AD14" i="18" s="1"/>
  <c r="AD16" i="18" s="1"/>
  <c r="AD18" i="18" s="1"/>
  <c r="AD22" i="18" s="1"/>
  <c r="AD33" i="18" s="1"/>
  <c r="AC36" i="18"/>
  <c r="AC37" i="18" s="1"/>
  <c r="AC34" i="18" s="1"/>
  <c r="AC38" i="18" s="1"/>
  <c r="AC39" i="18" s="1"/>
  <c r="AD36" i="18" s="1"/>
  <c r="AD37" i="18" s="1"/>
  <c r="AB40" i="18"/>
  <c r="AA60" i="18"/>
  <c r="Z63" i="18" l="1"/>
  <c r="AA63" i="18"/>
  <c r="AB50" i="18"/>
  <c r="AC45" i="18" s="1"/>
  <c r="AC47" i="18" s="1"/>
  <c r="AC49" i="18" s="1"/>
  <c r="AC52" i="18" s="1"/>
  <c r="AB65" i="18"/>
  <c r="AB59" i="18"/>
  <c r="AB62" i="18" s="1"/>
  <c r="AD19" i="18"/>
  <c r="AE14" i="18" s="1"/>
  <c r="AD34" i="18"/>
  <c r="AD38" i="18" s="1"/>
  <c r="AD39" i="18" s="1"/>
  <c r="AE36" i="18" s="1"/>
  <c r="AE37" i="18" s="1"/>
  <c r="AC50" i="18" l="1"/>
  <c r="AD45" i="18" s="1"/>
  <c r="AD47" i="18" s="1"/>
  <c r="AB60" i="18"/>
  <c r="AB63" i="18" s="1"/>
  <c r="AE16" i="18"/>
  <c r="AE18" i="18" s="1"/>
  <c r="AE22" i="18" s="1"/>
  <c r="AE33" i="18" s="1"/>
  <c r="AE34" i="18" s="1"/>
  <c r="AE38" i="18" s="1"/>
  <c r="AE39" i="18" s="1"/>
  <c r="AF36" i="18" s="1"/>
  <c r="AF37" i="18" s="1"/>
  <c r="AC59" i="18"/>
  <c r="AC62" i="18" s="1"/>
  <c r="AC65" i="18"/>
  <c r="AD49" i="18" l="1"/>
  <c r="AD52" i="18" s="1"/>
  <c r="AD65" i="18" s="1"/>
  <c r="AC60" i="18"/>
  <c r="AC63" i="18" s="1"/>
  <c r="AE19" i="18"/>
  <c r="AF14" i="18" s="1"/>
  <c r="AD59" i="18" l="1"/>
  <c r="AD62" i="18" s="1"/>
  <c r="AD50" i="18"/>
  <c r="AE45" i="18" s="1"/>
  <c r="AF16" i="18"/>
  <c r="AF18" i="18" s="1"/>
  <c r="AF22" i="18" s="1"/>
  <c r="AF33" i="18" s="1"/>
  <c r="AF34" i="18" s="1"/>
  <c r="AF38" i="18" s="1"/>
  <c r="AF39" i="18" s="1"/>
  <c r="AG36" i="18" s="1"/>
  <c r="AG37" i="18" s="1"/>
  <c r="AD60" i="18" l="1"/>
  <c r="AD63" i="18" s="1"/>
  <c r="AE47" i="18"/>
  <c r="AE49" i="18" s="1"/>
  <c r="AE52" i="18" s="1"/>
  <c r="AF19" i="18"/>
  <c r="AG14" i="18" s="1"/>
  <c r="AE50" i="18" l="1"/>
  <c r="AF45" i="18" s="1"/>
  <c r="AF47" i="18" s="1"/>
  <c r="AF49" i="18" s="1"/>
  <c r="AF52" i="18" s="1"/>
  <c r="AF59" i="18" s="1"/>
  <c r="AF62" i="18" s="1"/>
  <c r="AE59" i="18"/>
  <c r="AE62" i="18" s="1"/>
  <c r="AE65" i="18"/>
  <c r="AG16" i="18"/>
  <c r="AG18" i="18" s="1"/>
  <c r="AG22" i="18" s="1"/>
  <c r="AG33" i="18" s="1"/>
  <c r="AG34" i="18" s="1"/>
  <c r="AG38" i="18" s="1"/>
  <c r="AG39" i="18" s="1"/>
  <c r="AH36" i="18" s="1"/>
  <c r="AH37" i="18" s="1"/>
  <c r="AG19" i="18" l="1"/>
  <c r="AH14" i="18" s="1"/>
  <c r="AH16" i="18" s="1"/>
  <c r="AH18" i="18" s="1"/>
  <c r="AH22" i="18" s="1"/>
  <c r="AH33" i="18" s="1"/>
  <c r="AH34" i="18" s="1"/>
  <c r="AH38" i="18" s="1"/>
  <c r="AH39" i="18" s="1"/>
  <c r="AI36" i="18" s="1"/>
  <c r="AI37" i="18" s="1"/>
  <c r="AF60" i="18"/>
  <c r="AF50" i="18"/>
  <c r="AG45" i="18" s="1"/>
  <c r="AG47" i="18" s="1"/>
  <c r="AG49" i="18" s="1"/>
  <c r="AG52" i="18" s="1"/>
  <c r="AG65" i="18" s="1"/>
  <c r="AF65" i="18"/>
  <c r="AE60" i="18"/>
  <c r="AE63" i="18" s="1"/>
  <c r="AG50" i="18" l="1"/>
  <c r="AH45" i="18" s="1"/>
  <c r="AH47" i="18" s="1"/>
  <c r="AH49" i="18" s="1"/>
  <c r="AH52" i="18" s="1"/>
  <c r="AH65" i="18" s="1"/>
  <c r="AG59" i="18"/>
  <c r="AF63" i="18"/>
  <c r="AH19" i="18"/>
  <c r="AI14" i="18" s="1"/>
  <c r="AG60" i="18" l="1"/>
  <c r="AG63" i="18" s="1"/>
  <c r="AG62" i="18"/>
  <c r="AH59" i="18"/>
  <c r="AH62" i="18" s="1"/>
  <c r="AH50" i="18"/>
  <c r="AI45" i="18" s="1"/>
  <c r="AI47" i="18" s="1"/>
  <c r="AI49" i="18" s="1"/>
  <c r="AI52" i="18" s="1"/>
  <c r="AI16" i="18"/>
  <c r="AI18" i="18" s="1"/>
  <c r="AI22" i="18" s="1"/>
  <c r="AI33" i="18" s="1"/>
  <c r="AI34" i="18" s="1"/>
  <c r="AI38" i="18" s="1"/>
  <c r="AI39" i="18" s="1"/>
  <c r="AJ36" i="18" s="1"/>
  <c r="AJ37" i="18" s="1"/>
  <c r="AH60" i="18" l="1"/>
  <c r="AH63" i="18" s="1"/>
  <c r="AI19" i="18"/>
  <c r="AJ14" i="18" s="1"/>
  <c r="AJ16" i="18" s="1"/>
  <c r="AJ18" i="18" s="1"/>
  <c r="AJ22" i="18" s="1"/>
  <c r="AJ33" i="18" s="1"/>
  <c r="AJ34" i="18" s="1"/>
  <c r="AJ38" i="18" s="1"/>
  <c r="AJ39" i="18" s="1"/>
  <c r="AK36" i="18" s="1"/>
  <c r="AK37" i="18" s="1"/>
  <c r="AI50" i="18"/>
  <c r="AJ45" i="18" s="1"/>
  <c r="AI65" i="18"/>
  <c r="AI59" i="18"/>
  <c r="AI62" i="18" s="1"/>
  <c r="AI60" i="18" l="1"/>
  <c r="AI63" i="18" s="1"/>
  <c r="AJ47" i="18"/>
  <c r="AJ49" i="18" s="1"/>
  <c r="AJ52" i="18" s="1"/>
  <c r="AJ19" i="18"/>
  <c r="AK14" i="18" s="1"/>
  <c r="AJ50" i="18" l="1"/>
  <c r="AK45" i="18" s="1"/>
  <c r="AK47" i="18" s="1"/>
  <c r="AK49" i="18" s="1"/>
  <c r="AK52" i="18" s="1"/>
  <c r="AK65" i="18" s="1"/>
  <c r="AJ59" i="18"/>
  <c r="AJ62" i="18" s="1"/>
  <c r="AJ65" i="18"/>
  <c r="AK16" i="18"/>
  <c r="AK18" i="18" s="1"/>
  <c r="AK22" i="18" s="1"/>
  <c r="AK33" i="18" s="1"/>
  <c r="AK34" i="18" s="1"/>
  <c r="AK38" i="18" s="1"/>
  <c r="AK39" i="18" s="1"/>
  <c r="AL36" i="18" s="1"/>
  <c r="AL37" i="18" s="1"/>
  <c r="AK50" i="18" l="1"/>
  <c r="AL45" i="18" s="1"/>
  <c r="AL47" i="18" s="1"/>
  <c r="AL49" i="18" s="1"/>
  <c r="AL52" i="18" s="1"/>
  <c r="AL59" i="18" s="1"/>
  <c r="AK59" i="18"/>
  <c r="AK62" i="18" s="1"/>
  <c r="AK19" i="18"/>
  <c r="AL14" i="18" s="1"/>
  <c r="AJ60" i="18"/>
  <c r="AJ63" i="18" s="1"/>
  <c r="AL60" i="18" l="1"/>
  <c r="AL62" i="18"/>
  <c r="AL50" i="18"/>
  <c r="AM45" i="18" s="1"/>
  <c r="AM47" i="18" s="1"/>
  <c r="AM49" i="18" s="1"/>
  <c r="AM52" i="18" s="1"/>
  <c r="AL65" i="18"/>
  <c r="AK60" i="18"/>
  <c r="AK63" i="18" s="1"/>
  <c r="AL16" i="18"/>
  <c r="AL18" i="18" s="1"/>
  <c r="AL22" i="18" s="1"/>
  <c r="AL33" i="18" s="1"/>
  <c r="AL34" i="18" s="1"/>
  <c r="AL38" i="18" s="1"/>
  <c r="AL39" i="18" s="1"/>
  <c r="AM36" i="18" s="1"/>
  <c r="AM37" i="18" s="1"/>
  <c r="AL63" i="18" l="1"/>
  <c r="AL19" i="18"/>
  <c r="AM14" i="18" s="1"/>
  <c r="AM59" i="18"/>
  <c r="AM65" i="18"/>
  <c r="AM50" i="18"/>
  <c r="AN45" i="18" s="1"/>
  <c r="AM60" i="18" l="1"/>
  <c r="AM63" i="18" s="1"/>
  <c r="AM62" i="18"/>
  <c r="AM16" i="18"/>
  <c r="AM18" i="18" s="1"/>
  <c r="AM22" i="18" s="1"/>
  <c r="AM33" i="18" s="1"/>
  <c r="AM34" i="18" s="1"/>
  <c r="AM38" i="18" s="1"/>
  <c r="AM39" i="18" s="1"/>
  <c r="AN36" i="18" s="1"/>
  <c r="AN37" i="18" s="1"/>
  <c r="AN47" i="18"/>
  <c r="AN49" i="18" s="1"/>
  <c r="AN52" i="18" s="1"/>
  <c r="AM19" i="18" l="1"/>
  <c r="AN14" i="18" s="1"/>
  <c r="AN59" i="18"/>
  <c r="AN65" i="18"/>
  <c r="AN50" i="18"/>
  <c r="AO45" i="18" s="1"/>
  <c r="AN60" i="18" l="1"/>
  <c r="AN63" i="18" s="1"/>
  <c r="AN62" i="18"/>
  <c r="AN16" i="18"/>
  <c r="AN18" i="18" s="1"/>
  <c r="AN22" i="18" s="1"/>
  <c r="AN33" i="18" s="1"/>
  <c r="AN34" i="18" s="1"/>
  <c r="AN38" i="18" s="1"/>
  <c r="AN39" i="18" s="1"/>
  <c r="AO36" i="18" s="1"/>
  <c r="AO37" i="18" s="1"/>
  <c r="AO47" i="18"/>
  <c r="AO49" i="18" s="1"/>
  <c r="AO52" i="18" s="1"/>
  <c r="AN19" i="18" l="1"/>
  <c r="AO14" i="18" s="1"/>
  <c r="AO16" i="18" s="1"/>
  <c r="AO18" i="18" s="1"/>
  <c r="AO22" i="18" s="1"/>
  <c r="AO33" i="18" s="1"/>
  <c r="AO34" i="18" s="1"/>
  <c r="AO38" i="18" s="1"/>
  <c r="AO39" i="18" s="1"/>
  <c r="AP36" i="18" s="1"/>
  <c r="AP37" i="18" s="1"/>
  <c r="AO59" i="18"/>
  <c r="AO65" i="18"/>
  <c r="AO50" i="18"/>
  <c r="AP45" i="18" s="1"/>
  <c r="AO60" i="18" l="1"/>
  <c r="AO63" i="18" s="1"/>
  <c r="AO62" i="18"/>
  <c r="AO19" i="18"/>
  <c r="AP14" i="18" s="1"/>
  <c r="AP16" i="18" s="1"/>
  <c r="AP18" i="18" s="1"/>
  <c r="AP22" i="18" s="1"/>
  <c r="AP33" i="18" s="1"/>
  <c r="AP34" i="18" s="1"/>
  <c r="AP38" i="18" s="1"/>
  <c r="AP39" i="18" s="1"/>
  <c r="AQ36" i="18" s="1"/>
  <c r="AQ37" i="18" s="1"/>
  <c r="AP47" i="18"/>
  <c r="AP49" i="18" s="1"/>
  <c r="AP52" i="18" s="1"/>
  <c r="AP19" i="18" l="1"/>
  <c r="AQ14" i="18" s="1"/>
  <c r="AP59" i="18"/>
  <c r="AP65" i="18"/>
  <c r="AP50" i="18"/>
  <c r="AQ45" i="18" s="1"/>
  <c r="AP60" i="18" l="1"/>
  <c r="AP63" i="18" s="1"/>
  <c r="AP62" i="18"/>
  <c r="AQ16" i="18"/>
  <c r="AQ18" i="18" s="1"/>
  <c r="AQ22" i="18" s="1"/>
  <c r="AQ33" i="18" s="1"/>
  <c r="AQ34" i="18" s="1"/>
  <c r="AQ38" i="18" s="1"/>
  <c r="AQ39" i="18" s="1"/>
  <c r="AR36" i="18" s="1"/>
  <c r="AR37" i="18" s="1"/>
  <c r="AQ47" i="18"/>
  <c r="AQ49" i="18" s="1"/>
  <c r="AQ52" i="18" s="1"/>
  <c r="AQ19" i="18" l="1"/>
  <c r="AR14" i="18" s="1"/>
  <c r="AR16" i="18" s="1"/>
  <c r="AR18" i="18" s="1"/>
  <c r="AR22" i="18" s="1"/>
  <c r="AR33" i="18" s="1"/>
  <c r="AR34" i="18" s="1"/>
  <c r="AR38" i="18" s="1"/>
  <c r="AR39" i="18" s="1"/>
  <c r="AS36" i="18" s="1"/>
  <c r="AS37" i="18" s="1"/>
  <c r="AQ59" i="18"/>
  <c r="AQ65" i="18"/>
  <c r="AQ50" i="18"/>
  <c r="AR45" i="18" s="1"/>
  <c r="AQ60" i="18" l="1"/>
  <c r="AQ63" i="18" s="1"/>
  <c r="AQ62" i="18"/>
  <c r="AR19" i="18"/>
  <c r="AS14" i="18" s="1"/>
  <c r="AR47" i="18"/>
  <c r="AR49" i="18" s="1"/>
  <c r="AR52" i="18" s="1"/>
  <c r="AS16" i="18" l="1"/>
  <c r="AS18" i="18" s="1"/>
  <c r="AS22" i="18" s="1"/>
  <c r="AS33" i="18" s="1"/>
  <c r="AS34" i="18" s="1"/>
  <c r="AS38" i="18" s="1"/>
  <c r="AS39" i="18" s="1"/>
  <c r="AT36" i="18" s="1"/>
  <c r="AT37" i="18" s="1"/>
  <c r="AR59" i="18"/>
  <c r="AR65" i="18"/>
  <c r="AR50" i="18"/>
  <c r="AS45" i="18" s="1"/>
  <c r="AR60" i="18" l="1"/>
  <c r="AR63" i="18" s="1"/>
  <c r="AR62" i="18"/>
  <c r="AS19" i="18"/>
  <c r="AT14" i="18" s="1"/>
  <c r="AT16" i="18" s="1"/>
  <c r="AT18" i="18" s="1"/>
  <c r="AT22" i="18" s="1"/>
  <c r="AT33" i="18" s="1"/>
  <c r="AT34" i="18" s="1"/>
  <c r="AT38" i="18" s="1"/>
  <c r="AT39" i="18" s="1"/>
  <c r="AU36" i="18" s="1"/>
  <c r="AU37" i="18" s="1"/>
  <c r="AS47" i="18"/>
  <c r="AS49" i="18" s="1"/>
  <c r="AS52" i="18" s="1"/>
  <c r="AT19" i="18" l="1"/>
  <c r="AU14" i="18" s="1"/>
  <c r="AU16" i="18" s="1"/>
  <c r="AS59" i="18"/>
  <c r="AS62" i="18" s="1"/>
  <c r="AS65" i="18"/>
  <c r="AS50" i="18"/>
  <c r="AT45" i="18" s="1"/>
  <c r="AU18" i="18" l="1"/>
  <c r="AU22" i="18" s="1"/>
  <c r="AU33" i="18" s="1"/>
  <c r="AU34" i="18" s="1"/>
  <c r="AU38" i="18" s="1"/>
  <c r="AU39" i="18" s="1"/>
  <c r="AV36" i="18" s="1"/>
  <c r="AV37" i="18" s="1"/>
  <c r="AS60" i="18"/>
  <c r="AS63" i="18" s="1"/>
  <c r="AT47" i="18"/>
  <c r="AT49" i="18" s="1"/>
  <c r="AT52" i="18" s="1"/>
  <c r="AU19" i="18" l="1"/>
  <c r="AV14" i="18" s="1"/>
  <c r="AT59" i="18"/>
  <c r="AT62" i="18" s="1"/>
  <c r="AT65" i="18"/>
  <c r="AX33" i="18"/>
  <c r="AT50" i="18"/>
  <c r="AU45" i="18" s="1"/>
  <c r="AV16" i="18" l="1"/>
  <c r="AV18" i="18" s="1"/>
  <c r="AV22" i="18" s="1"/>
  <c r="AV33" i="18" s="1"/>
  <c r="AV34" i="18" s="1"/>
  <c r="AV38" i="18" s="1"/>
  <c r="AV39" i="18" s="1"/>
  <c r="AW36" i="18" s="1"/>
  <c r="AW37" i="18" s="1"/>
  <c r="AT60" i="18"/>
  <c r="AT63" i="18" s="1"/>
  <c r="AU47" i="18"/>
  <c r="AU49" i="18" s="1"/>
  <c r="AU52" i="18" s="1"/>
  <c r="AV19" i="18" l="1"/>
  <c r="AW14" i="18" s="1"/>
  <c r="AW16" i="18" s="1"/>
  <c r="AW18" i="18" s="1"/>
  <c r="AW22" i="18" s="1"/>
  <c r="AU59" i="18"/>
  <c r="AU65" i="18"/>
  <c r="AU50" i="18"/>
  <c r="AV45" i="18" s="1"/>
  <c r="AU60" i="18" l="1"/>
  <c r="AU63" i="18" s="1"/>
  <c r="AU62" i="18"/>
  <c r="AW33" i="18"/>
  <c r="AW34" i="18" s="1"/>
  <c r="AW38" i="18" s="1"/>
  <c r="AW39" i="18" s="1"/>
  <c r="AX36" i="18" s="1"/>
  <c r="AX37" i="18" s="1"/>
  <c r="AX34" i="18" s="1"/>
  <c r="AX38" i="18" s="1"/>
  <c r="AX39" i="18" s="1"/>
  <c r="AY36" i="18" s="1"/>
  <c r="AY37" i="18" s="1"/>
  <c r="E22" i="18"/>
  <c r="B22" i="18"/>
  <c r="C22" i="18"/>
  <c r="D22" i="18"/>
  <c r="AW19" i="18"/>
  <c r="AX14" i="18" s="1"/>
  <c r="AZ33" i="18"/>
  <c r="AV47" i="18"/>
  <c r="AV49" i="18" s="1"/>
  <c r="AV52" i="18" s="1"/>
  <c r="AV65" i="18" s="1"/>
  <c r="AX16" i="18" l="1"/>
  <c r="AX18" i="18" s="1"/>
  <c r="AV59" i="18"/>
  <c r="AV62" i="18" s="1"/>
  <c r="AV50" i="18"/>
  <c r="AW45" i="18" s="1"/>
  <c r="AX19" i="18" l="1"/>
  <c r="AY14" i="18" s="1"/>
  <c r="AY16" i="18" s="1"/>
  <c r="AY18" i="18" s="1"/>
  <c r="AY33" i="18" s="1"/>
  <c r="AY34" i="18" s="1"/>
  <c r="AY38" i="18" s="1"/>
  <c r="AY39" i="18" s="1"/>
  <c r="AW47" i="18"/>
  <c r="AW49" i="18" s="1"/>
  <c r="AW52" i="18" s="1"/>
  <c r="AW65" i="18" s="1"/>
  <c r="AV60" i="18"/>
  <c r="AV63" i="18" s="1"/>
  <c r="AZ36" i="18" l="1"/>
  <c r="AZ37" i="18" s="1"/>
  <c r="AZ34" i="18" s="1"/>
  <c r="AZ38" i="18" s="1"/>
  <c r="AZ39" i="18" s="1"/>
  <c r="BA36" i="18" s="1"/>
  <c r="BA37" i="18" s="1"/>
  <c r="AY19" i="18"/>
  <c r="AZ14" i="18" s="1"/>
  <c r="AW50" i="18"/>
  <c r="AX45" i="18" s="1"/>
  <c r="AW59" i="18"/>
  <c r="AW62" i="18" s="1"/>
  <c r="AZ16" i="18" l="1"/>
  <c r="AZ18" i="18" s="1"/>
  <c r="AX47" i="18"/>
  <c r="AX49" i="18" s="1"/>
  <c r="AX52" i="18" s="1"/>
  <c r="AX65" i="18" s="1"/>
  <c r="AW60" i="18"/>
  <c r="AW63" i="18" s="1"/>
  <c r="AZ19" i="18" l="1"/>
  <c r="BA14" i="18" s="1"/>
  <c r="BA16" i="18" s="1"/>
  <c r="BA18" i="18" s="1"/>
  <c r="BA33" i="18" s="1"/>
  <c r="BA34" i="18" s="1"/>
  <c r="BA38" i="18" s="1"/>
  <c r="BA39" i="18" s="1"/>
  <c r="BB36" i="18" s="1"/>
  <c r="BB37" i="18" s="1"/>
  <c r="AX59" i="18"/>
  <c r="AX62" i="18" s="1"/>
  <c r="AX50" i="18"/>
  <c r="AY45" i="18" s="1"/>
  <c r="BA19" i="18" l="1"/>
  <c r="BB14" i="18" s="1"/>
  <c r="AY47" i="18"/>
  <c r="AY49" i="18" s="1"/>
  <c r="AY52" i="18" s="1"/>
  <c r="AY65" i="18" s="1"/>
  <c r="AX60" i="18"/>
  <c r="AX63" i="18" s="1"/>
  <c r="BB16" i="18" l="1"/>
  <c r="BB18" i="18" s="1"/>
  <c r="BB33" i="18" s="1"/>
  <c r="BB34" i="18" s="1"/>
  <c r="BB38" i="18" s="1"/>
  <c r="BB39" i="18" s="1"/>
  <c r="BC36" i="18" s="1"/>
  <c r="BC37" i="18" s="1"/>
  <c r="AY59" i="18"/>
  <c r="AY62" i="18" s="1"/>
  <c r="AY50" i="18"/>
  <c r="AZ45" i="18" s="1"/>
  <c r="BB19" i="18" l="1"/>
  <c r="BC14" i="18" s="1"/>
  <c r="AZ47" i="18"/>
  <c r="AZ49" i="18" s="1"/>
  <c r="AZ52" i="18" s="1"/>
  <c r="AZ65" i="18" s="1"/>
  <c r="AY60" i="18"/>
  <c r="AY63" i="18" s="1"/>
  <c r="BC16" i="18" l="1"/>
  <c r="BC18" i="18" s="1"/>
  <c r="BC33" i="18" s="1"/>
  <c r="BC34" i="18" s="1"/>
  <c r="BC38" i="18" s="1"/>
  <c r="BC39" i="18" s="1"/>
  <c r="BD36" i="18" s="1"/>
  <c r="BD37" i="18" s="1"/>
  <c r="AZ50" i="18"/>
  <c r="BA45" i="18" s="1"/>
  <c r="AZ59" i="18"/>
  <c r="AZ62" i="18" s="1"/>
  <c r="BC19" i="18" l="1"/>
  <c r="BD14" i="18" s="1"/>
  <c r="BA47" i="18"/>
  <c r="BA49" i="18" s="1"/>
  <c r="BA52" i="18" s="1"/>
  <c r="BA65" i="18" s="1"/>
  <c r="AZ60" i="18"/>
  <c r="AZ63" i="18" s="1"/>
  <c r="BD16" i="18" l="1"/>
  <c r="BD18" i="18" s="1"/>
  <c r="BD33" i="18" s="1"/>
  <c r="BD34" i="18" s="1"/>
  <c r="BD38" i="18" s="1"/>
  <c r="BD39" i="18" s="1"/>
  <c r="BE36" i="18" s="1"/>
  <c r="BE37" i="18" s="1"/>
  <c r="BA59" i="18"/>
  <c r="BA62" i="18" s="1"/>
  <c r="BA50" i="18"/>
  <c r="BB45" i="18" s="1"/>
  <c r="BD19" i="18" l="1"/>
  <c r="BE14" i="18" s="1"/>
  <c r="BB47" i="18"/>
  <c r="BB49" i="18" s="1"/>
  <c r="BB52" i="18" s="1"/>
  <c r="BB65" i="18" s="1"/>
  <c r="BA60" i="18"/>
  <c r="BA63" i="18" s="1"/>
  <c r="BE16" i="18" l="1"/>
  <c r="BE18" i="18" s="1"/>
  <c r="BE33" i="18" s="1"/>
  <c r="BE34" i="18" s="1"/>
  <c r="BE38" i="18" s="1"/>
  <c r="BE39" i="18" s="1"/>
  <c r="BF36" i="18" s="1"/>
  <c r="BF37" i="18" s="1"/>
  <c r="BB59" i="18"/>
  <c r="BB62" i="18" s="1"/>
  <c r="BB50" i="18"/>
  <c r="BC45" i="18" s="1"/>
  <c r="BE19" i="18" l="1"/>
  <c r="BF14" i="18" s="1"/>
  <c r="BC47" i="18"/>
  <c r="BC49" i="18" s="1"/>
  <c r="BC52" i="18" s="1"/>
  <c r="BC65" i="18" s="1"/>
  <c r="BB60" i="18"/>
  <c r="BB63" i="18" s="1"/>
  <c r="BF16" i="18" l="1"/>
  <c r="BF18" i="18" s="1"/>
  <c r="BF33" i="18" s="1"/>
  <c r="BF34" i="18" s="1"/>
  <c r="BF38" i="18" s="1"/>
  <c r="BF39" i="18" s="1"/>
  <c r="BG36" i="18" s="1"/>
  <c r="BG37" i="18" s="1"/>
  <c r="BC59" i="18"/>
  <c r="BC62" i="18" s="1"/>
  <c r="BC50" i="18"/>
  <c r="BD45" i="18" s="1"/>
  <c r="BF19" i="18" l="1"/>
  <c r="BG14" i="18" s="1"/>
  <c r="BD47" i="18"/>
  <c r="BD49" i="18" s="1"/>
  <c r="BD52" i="18" s="1"/>
  <c r="BD65" i="18" s="1"/>
  <c r="BC60" i="18"/>
  <c r="BC63" i="18" s="1"/>
  <c r="BG16" i="18" l="1"/>
  <c r="BG18" i="18" s="1"/>
  <c r="BG33" i="18" s="1"/>
  <c r="BG34" i="18" s="1"/>
  <c r="BG38" i="18" s="1"/>
  <c r="BG39" i="18" s="1"/>
  <c r="BH36" i="18" s="1"/>
  <c r="BH37" i="18" s="1"/>
  <c r="BD50" i="18"/>
  <c r="BE45" i="18" s="1"/>
  <c r="BE47" i="18" s="1"/>
  <c r="BE49" i="18" s="1"/>
  <c r="BE52" i="18" s="1"/>
  <c r="BD59" i="18"/>
  <c r="BD62" i="18" s="1"/>
  <c r="BG19" i="18" l="1"/>
  <c r="BH14" i="18" s="1"/>
  <c r="BE59" i="18"/>
  <c r="BE62" i="18" s="1"/>
  <c r="BE65" i="18"/>
  <c r="BE50" i="18"/>
  <c r="BF45" i="18" s="1"/>
  <c r="BF47" i="18" s="1"/>
  <c r="BD60" i="18"/>
  <c r="BD63" i="18" s="1"/>
  <c r="BH16" i="18" l="1"/>
  <c r="BH18" i="18" s="1"/>
  <c r="BH33" i="18" s="1"/>
  <c r="BH34" i="18" s="1"/>
  <c r="BH38" i="18" s="1"/>
  <c r="BH39" i="18" s="1"/>
  <c r="BI36" i="18" s="1"/>
  <c r="BI37" i="18" s="1"/>
  <c r="BE60" i="18"/>
  <c r="BE63" i="18" s="1"/>
  <c r="BF49" i="18"/>
  <c r="BF52" i="18" s="1"/>
  <c r="BH19" i="18" l="1"/>
  <c r="BI14" i="18" s="1"/>
  <c r="BF59" i="18"/>
  <c r="BF65" i="18"/>
  <c r="BF50" i="18"/>
  <c r="BG45" i="18" s="1"/>
  <c r="BG47" i="18" s="1"/>
  <c r="BG49" i="18" s="1"/>
  <c r="BG52" i="18" s="1"/>
  <c r="BF60" i="18" l="1"/>
  <c r="BF63" i="18" s="1"/>
  <c r="BF62" i="18"/>
  <c r="BI16" i="18"/>
  <c r="BI18" i="18" s="1"/>
  <c r="BI33" i="18" s="1"/>
  <c r="BI34" i="18" s="1"/>
  <c r="BI38" i="18" s="1"/>
  <c r="BI39" i="18" s="1"/>
  <c r="BJ36" i="18" s="1"/>
  <c r="BJ37" i="18" s="1"/>
  <c r="BG59" i="18"/>
  <c r="BG62" i="18" s="1"/>
  <c r="BG65" i="18"/>
  <c r="BG50" i="18"/>
  <c r="BH45" i="18" s="1"/>
  <c r="BH47" i="18" s="1"/>
  <c r="BH49" i="18" s="1"/>
  <c r="BH52" i="18" s="1"/>
  <c r="BI19" i="18" l="1"/>
  <c r="BJ14" i="18" s="1"/>
  <c r="BG60" i="18"/>
  <c r="BG63" i="18" s="1"/>
  <c r="BH59" i="18"/>
  <c r="BH65" i="18"/>
  <c r="BH50" i="18"/>
  <c r="BI45" i="18" s="1"/>
  <c r="BI47" i="18" s="1"/>
  <c r="BI49" i="18" s="1"/>
  <c r="BI52" i="18" s="1"/>
  <c r="BH60" i="18" l="1"/>
  <c r="BH63" i="18" s="1"/>
  <c r="BH62" i="18"/>
  <c r="BJ16" i="18"/>
  <c r="BJ18" i="18" s="1"/>
  <c r="BJ33" i="18" s="1"/>
  <c r="BJ34" i="18" s="1"/>
  <c r="BJ38" i="18" s="1"/>
  <c r="BJ39" i="18" s="1"/>
  <c r="BK36" i="18" s="1"/>
  <c r="BK37" i="18" s="1"/>
  <c r="BI59" i="18"/>
  <c r="BI62" i="18" s="1"/>
  <c r="BI65" i="18"/>
  <c r="BI50" i="18"/>
  <c r="BJ45" i="18" s="1"/>
  <c r="BJ19" i="18" l="1"/>
  <c r="BK14" i="18" s="1"/>
  <c r="BI60" i="18"/>
  <c r="BI63" i="18" s="1"/>
  <c r="BJ47" i="18"/>
  <c r="BJ49" i="18" s="1"/>
  <c r="BJ52" i="18" s="1"/>
  <c r="BK16" i="18" l="1"/>
  <c r="BK18" i="18" s="1"/>
  <c r="BK33" i="18" s="1"/>
  <c r="BK34" i="18" s="1"/>
  <c r="BK38" i="18" s="1"/>
  <c r="BK39" i="18" s="1"/>
  <c r="BL36" i="18" s="1"/>
  <c r="BL37" i="18" s="1"/>
  <c r="BJ59" i="18"/>
  <c r="BJ65" i="18"/>
  <c r="BJ50" i="18"/>
  <c r="BK45" i="18" s="1"/>
  <c r="BJ60" i="18" l="1"/>
  <c r="BJ63" i="18" s="1"/>
  <c r="BJ62" i="18"/>
  <c r="BK19" i="18"/>
  <c r="BL14" i="18" s="1"/>
  <c r="BK47" i="18"/>
  <c r="BK49" i="18" s="1"/>
  <c r="BK52" i="18" s="1"/>
  <c r="BL16" i="18" l="1"/>
  <c r="BL18" i="18" s="1"/>
  <c r="BL33" i="18" s="1"/>
  <c r="BL34" i="18" s="1"/>
  <c r="BL38" i="18" s="1"/>
  <c r="BL39" i="18" s="1"/>
  <c r="BM36" i="18" s="1"/>
  <c r="BM37" i="18" s="1"/>
  <c r="BK59" i="18"/>
  <c r="BK62" i="18" s="1"/>
  <c r="BK65" i="18"/>
  <c r="BK50" i="18"/>
  <c r="BL45" i="18" s="1"/>
  <c r="BL47" i="18" s="1"/>
  <c r="BL49" i="18" s="1"/>
  <c r="BL52" i="18" s="1"/>
  <c r="BL19" i="18" l="1"/>
  <c r="BM14" i="18" s="1"/>
  <c r="BK60" i="18"/>
  <c r="BK63" i="18" s="1"/>
  <c r="BL59" i="18"/>
  <c r="BL62" i="18" s="1"/>
  <c r="BL65" i="18"/>
  <c r="BL50" i="18"/>
  <c r="BM45" i="18" s="1"/>
  <c r="BM16" i="18" l="1"/>
  <c r="BM18" i="18" s="1"/>
  <c r="BM33" i="18" s="1"/>
  <c r="BM34" i="18" s="1"/>
  <c r="BM38" i="18" s="1"/>
  <c r="BM39" i="18" s="1"/>
  <c r="BN36" i="18" s="1"/>
  <c r="BN37" i="18" s="1"/>
  <c r="BL60" i="18"/>
  <c r="BL63" i="18" s="1"/>
  <c r="BM47" i="18"/>
  <c r="BM49" i="18" s="1"/>
  <c r="BM52" i="18" s="1"/>
  <c r="BM19" i="18" l="1"/>
  <c r="BN14" i="18" s="1"/>
  <c r="BM59" i="18"/>
  <c r="BM65" i="18"/>
  <c r="BM50" i="18"/>
  <c r="BN45" i="18" s="1"/>
  <c r="BN47" i="18" s="1"/>
  <c r="BM60" i="18" l="1"/>
  <c r="BM63" i="18" s="1"/>
  <c r="BM62" i="18"/>
  <c r="BN16" i="18"/>
  <c r="BN18" i="18" s="1"/>
  <c r="BN33" i="18" s="1"/>
  <c r="BN34" i="18" s="1"/>
  <c r="BN38" i="18" s="1"/>
  <c r="BN39" i="18" s="1"/>
  <c r="BO36" i="18" s="1"/>
  <c r="BO37" i="18" s="1"/>
  <c r="BN49" i="18"/>
  <c r="BN52" i="18" s="1"/>
  <c r="BN19" i="18" l="1"/>
  <c r="BO14" i="18" s="1"/>
  <c r="BN59" i="18"/>
  <c r="BN62" i="18" s="1"/>
  <c r="BN65" i="18"/>
  <c r="BN50" i="18"/>
  <c r="BO45" i="18" s="1"/>
  <c r="BO47" i="18" s="1"/>
  <c r="BO49" i="18" s="1"/>
  <c r="BO52" i="18" s="1"/>
  <c r="BO65" i="18" s="1"/>
  <c r="BO16" i="18" l="1"/>
  <c r="BO18" i="18" s="1"/>
  <c r="BO33" i="18" s="1"/>
  <c r="BO34" i="18" s="1"/>
  <c r="BO38" i="18" s="1"/>
  <c r="BO39" i="18" s="1"/>
  <c r="BP36" i="18" s="1"/>
  <c r="BP37" i="18" s="1"/>
  <c r="BN60" i="18"/>
  <c r="BN63" i="18" s="1"/>
  <c r="BO59" i="18"/>
  <c r="BO50" i="18"/>
  <c r="BP45" i="18" s="1"/>
  <c r="BP47" i="18" s="1"/>
  <c r="BP49" i="18" s="1"/>
  <c r="BP52" i="18" s="1"/>
  <c r="BO60" i="18" l="1"/>
  <c r="BO63" i="18" s="1"/>
  <c r="BO62" i="18"/>
  <c r="BO19" i="18"/>
  <c r="BP14" i="18" s="1"/>
  <c r="BP59" i="18"/>
  <c r="BP62" i="18" s="1"/>
  <c r="BP65" i="18"/>
  <c r="BP50" i="18"/>
  <c r="BQ45" i="18" s="1"/>
  <c r="BQ47" i="18" s="1"/>
  <c r="BQ49" i="18" s="1"/>
  <c r="BQ52" i="18" s="1"/>
  <c r="BP16" i="18" l="1"/>
  <c r="BP18" i="18" s="1"/>
  <c r="BP33" i="18" s="1"/>
  <c r="BP34" i="18" s="1"/>
  <c r="BP38" i="18" s="1"/>
  <c r="BP39" i="18" s="1"/>
  <c r="BQ36" i="18" s="1"/>
  <c r="BQ37" i="18" s="1"/>
  <c r="BP60" i="18"/>
  <c r="BP63" i="18" s="1"/>
  <c r="BQ59" i="18"/>
  <c r="BQ62" i="18" s="1"/>
  <c r="BQ65" i="18"/>
  <c r="BQ50" i="18"/>
  <c r="BR45" i="18" s="1"/>
  <c r="BR47" i="18" s="1"/>
  <c r="BR49" i="18" s="1"/>
  <c r="BR52" i="18" s="1"/>
  <c r="BP19" i="18" l="1"/>
  <c r="BQ14" i="18" s="1"/>
  <c r="BQ60" i="18"/>
  <c r="BQ63" i="18" s="1"/>
  <c r="BR59" i="18"/>
  <c r="BR62" i="18" s="1"/>
  <c r="BR65" i="18"/>
  <c r="BT33" i="18"/>
  <c r="BR50" i="18"/>
  <c r="BS45" i="18" s="1"/>
  <c r="F22" i="18"/>
  <c r="BQ16" i="18" l="1"/>
  <c r="BQ18" i="18" s="1"/>
  <c r="BQ33" i="18" s="1"/>
  <c r="BQ34" i="18" s="1"/>
  <c r="BQ38" i="18" s="1"/>
  <c r="BQ39" i="18" s="1"/>
  <c r="BR36" i="18" s="1"/>
  <c r="BR37" i="18" s="1"/>
  <c r="BR60" i="18"/>
  <c r="BR63" i="18" s="1"/>
  <c r="BS47" i="18"/>
  <c r="BS49" i="18" s="1"/>
  <c r="BS52" i="18" s="1"/>
  <c r="BQ19" i="18" l="1"/>
  <c r="BR14" i="18" s="1"/>
  <c r="BS59" i="18"/>
  <c r="BS62" i="18" s="1"/>
  <c r="BS65" i="18"/>
  <c r="BS50" i="18"/>
  <c r="BT45" i="18" s="1"/>
  <c r="BR16" i="18" l="1"/>
  <c r="BR18" i="18" s="1"/>
  <c r="BR33" i="18" s="1"/>
  <c r="BR34" i="18" s="1"/>
  <c r="BR38" i="18" s="1"/>
  <c r="BR39" i="18" s="1"/>
  <c r="BS36" i="18" s="1"/>
  <c r="BS37" i="18" s="1"/>
  <c r="BS60" i="18"/>
  <c r="BS63" i="18" s="1"/>
  <c r="BT47" i="18"/>
  <c r="BT49" i="18" s="1"/>
  <c r="BR19" i="18" l="1"/>
  <c r="BS14" i="18" s="1"/>
  <c r="BT52" i="18"/>
  <c r="BT50" i="18"/>
  <c r="BS16" i="18" l="1"/>
  <c r="BS18" i="18" s="1"/>
  <c r="BS33" i="18" s="1"/>
  <c r="BS34" i="18" s="1"/>
  <c r="BS38" i="18" s="1"/>
  <c r="BS39" i="18" s="1"/>
  <c r="BT36" i="18" s="1"/>
  <c r="BT37" i="18" s="1"/>
  <c r="BT34" i="18" s="1"/>
  <c r="BT38" i="18" s="1"/>
  <c r="BT39" i="18" s="1"/>
  <c r="E52" i="18"/>
  <c r="BT65" i="18"/>
  <c r="F52" i="18"/>
  <c r="B52" i="18"/>
  <c r="BT59" i="18"/>
  <c r="BT62" i="18" s="1"/>
  <c r="BS19" i="18" l="1"/>
  <c r="BT14" i="18" s="1"/>
  <c r="BT60" i="18"/>
  <c r="BT63" i="18" s="1"/>
  <c r="BT16" i="18" l="1"/>
  <c r="BT18" i="18" s="1"/>
  <c r="BT19" i="18" l="1"/>
</calcChain>
</file>

<file path=xl/sharedStrings.xml><?xml version="1.0" encoding="utf-8"?>
<sst xmlns="http://schemas.openxmlformats.org/spreadsheetml/2006/main" count="837" uniqueCount="165">
  <si>
    <t>Contract Type</t>
  </si>
  <si>
    <t>Contract Capacity</t>
  </si>
  <si>
    <t>Fuel (Technology)</t>
  </si>
  <si>
    <t>Project Name</t>
  </si>
  <si>
    <t>COD</t>
  </si>
  <si>
    <t>Term</t>
  </si>
  <si>
    <t>Contract Y1</t>
  </si>
  <si>
    <t>Units</t>
  </si>
  <si>
    <t>% Escalated</t>
  </si>
  <si>
    <t>ACES</t>
  </si>
  <si>
    <t>Gas (CCGT)</t>
  </si>
  <si>
    <t xml:space="preserve">Goreway Station </t>
  </si>
  <si>
    <t>$/MW-yr</t>
  </si>
  <si>
    <t>Portlands Energy Centre</t>
  </si>
  <si>
    <t>Halton Hills Generating Station</t>
  </si>
  <si>
    <t>CES</t>
  </si>
  <si>
    <t>Gas (CHP)</t>
  </si>
  <si>
    <t xml:space="preserve">GTAA Cogeneration Plant </t>
  </si>
  <si>
    <t>Greenfield Energy Centre</t>
  </si>
  <si>
    <t>St. Clair Energy Centre</t>
  </si>
  <si>
    <t>Green Electron Power Plant</t>
  </si>
  <si>
    <t>Napanee Generating Station</t>
  </si>
  <si>
    <t>CHP I</t>
  </si>
  <si>
    <t>East Windsor CoGen</t>
  </si>
  <si>
    <t>Thorold CoGen</t>
  </si>
  <si>
    <t>EMCES</t>
  </si>
  <si>
    <t>Brighton Beach Power Station</t>
  </si>
  <si>
    <t xml:space="preserve">Sarnia Cogeneration Plant </t>
  </si>
  <si>
    <t>FIT I</t>
  </si>
  <si>
    <t>Solar (Ground Mount, 10MW)</t>
  </si>
  <si>
    <t>Multiple</t>
  </si>
  <si>
    <t>$/MWh</t>
  </si>
  <si>
    <t>Solar (Ground Mounted, 0.5-10MW)</t>
  </si>
  <si>
    <t>Solar (Rooftop, &lt;0.5MW)</t>
  </si>
  <si>
    <t>Wind (Onshore, &gt;10MW)</t>
  </si>
  <si>
    <t>Wind (On-Shore, 0.5-10MW)</t>
  </si>
  <si>
    <t>FIT II</t>
  </si>
  <si>
    <t>Solar (Ground Mounted, &lt;0.5MW)</t>
  </si>
  <si>
    <t>FIT III</t>
  </si>
  <si>
    <t>FIT IV</t>
  </si>
  <si>
    <t>GEIA</t>
  </si>
  <si>
    <t>LRP I</t>
  </si>
  <si>
    <t>Solar (Ground Mount, &lt;10MW)</t>
  </si>
  <si>
    <t>Solar (Ground Mount, &gt;10MW)</t>
  </si>
  <si>
    <t>NYRP</t>
  </si>
  <si>
    <t>Gas (SCGT)</t>
  </si>
  <si>
    <t>York Energy Centre</t>
  </si>
  <si>
    <t>RES I</t>
  </si>
  <si>
    <t>RES II</t>
  </si>
  <si>
    <t>RES III</t>
  </si>
  <si>
    <t>RESOP</t>
  </si>
  <si>
    <t>Solar (Ground Mounted, &lt;10MW)</t>
  </si>
  <si>
    <t>Wind (Onshore, &lt;10MW)</t>
  </si>
  <si>
    <t>Y1 Contract Price</t>
  </si>
  <si>
    <t>Starting CF</t>
  </si>
  <si>
    <t>CF Degrad</t>
  </si>
  <si>
    <t>General Assumptions</t>
  </si>
  <si>
    <t>Borrowing Rate</t>
  </si>
  <si>
    <t>Inflation Rate</t>
  </si>
  <si>
    <t>Gas</t>
  </si>
  <si>
    <t>Value</t>
  </si>
  <si>
    <t>Capacity Factor Degradation</t>
  </si>
  <si>
    <t>Fuel Code</t>
  </si>
  <si>
    <t>Win</t>
  </si>
  <si>
    <t>Sol</t>
  </si>
  <si>
    <t>Original Life</t>
  </si>
  <si>
    <t>Repowered Life</t>
  </si>
  <si>
    <t>Generic Capacity Factor</t>
  </si>
  <si>
    <t>Repowered CF</t>
  </si>
  <si>
    <t>Generic Repowered Capacity Factor</t>
  </si>
  <si>
    <t>Source</t>
  </si>
  <si>
    <t>%</t>
  </si>
  <si>
    <t>2013-2016 Average (IESO)</t>
  </si>
  <si>
    <t>Navigant Analysis</t>
  </si>
  <si>
    <t>Technology</t>
  </si>
  <si>
    <t>Year 1 Fixed O&amp;M</t>
  </si>
  <si>
    <t>Fixed O&amp;M Escalation</t>
  </si>
  <si>
    <t>2017$/kW-yr</t>
  </si>
  <si>
    <t>Repower Cost ($/MW-year)</t>
  </si>
  <si>
    <t>Repower Year Required</t>
  </si>
  <si>
    <t>Repower Cost (2017$/MW)</t>
  </si>
  <si>
    <t>Repower Cost (Nominal $/MW)</t>
  </si>
  <si>
    <t>Year 1 Fixed O&amp;M (2017$)</t>
  </si>
  <si>
    <t>Year</t>
  </si>
  <si>
    <t>Inflation Series (2017 CAD)</t>
  </si>
  <si>
    <t>Source: CPI</t>
  </si>
  <si>
    <t>Inflation Index</t>
  </si>
  <si>
    <t>Nominal $/MW-year</t>
  </si>
  <si>
    <t>Coal Shutdown</t>
  </si>
  <si>
    <t>Col</t>
  </si>
  <si>
    <t>Coal</t>
  </si>
  <si>
    <t>$M/yr</t>
  </si>
  <si>
    <t>Conservation</t>
  </si>
  <si>
    <t>Con</t>
  </si>
  <si>
    <t>IESO Average Generation</t>
  </si>
  <si>
    <t>Forecast Conservation Expenditure</t>
  </si>
  <si>
    <t>Cons</t>
  </si>
  <si>
    <t>2017 $M</t>
  </si>
  <si>
    <t>Average of 2015-17</t>
  </si>
  <si>
    <t>Table 1 Total</t>
  </si>
  <si>
    <t>Table 2 Total</t>
  </si>
  <si>
    <t>Table 3 Total</t>
  </si>
  <si>
    <t>Target Savings</t>
  </si>
  <si>
    <t>Early Year Target Savings ($M)</t>
  </si>
  <si>
    <t>Status Quo</t>
  </si>
  <si>
    <t>Repower Payment (Nominal $/MW-yr)</t>
  </si>
  <si>
    <t>Repower Cost of Capital</t>
  </si>
  <si>
    <t/>
  </si>
  <si>
    <t>Sum</t>
  </si>
  <si>
    <t>2005NPV</t>
  </si>
  <si>
    <t>2017NPV</t>
  </si>
  <si>
    <t>Debt &amp; Interest Schedule for Fair Allocation Curve</t>
  </si>
  <si>
    <t>Starting Balance</t>
  </si>
  <si>
    <t>Debt Additions / Repayments</t>
  </si>
  <si>
    <t>Interest Accrued</t>
  </si>
  <si>
    <t>Interest Paid (1) or Carried (0)</t>
  </si>
  <si>
    <t>Interest Paid</t>
  </si>
  <si>
    <t>Ending Balance</t>
  </si>
  <si>
    <t>Overpayment</t>
  </si>
  <si>
    <t>Interest on Overpayment</t>
  </si>
  <si>
    <t>Accumulated Overpayment</t>
  </si>
  <si>
    <t>FAC Adjustment</t>
  </si>
  <si>
    <t>Baseline FAC Savings</t>
  </si>
  <si>
    <t>Incremental Adjustment Required</t>
  </si>
  <si>
    <t>Starting Overpayment Balance</t>
  </si>
  <si>
    <t>Interest on Overpayment Balance</t>
  </si>
  <si>
    <t>Debit</t>
  </si>
  <si>
    <t>Ending Overpayment Balance</t>
  </si>
  <si>
    <t>Past (0), Adjustment Period (1), Post-Adjustment Period (2)</t>
  </si>
  <si>
    <t>Adjusted FAC - w/o Interest Cost</t>
  </si>
  <si>
    <t>Debt &amp; Interest Schedule for Actual Amounts</t>
  </si>
  <si>
    <t>Annual Interest Cost to Finance Fair Allocation</t>
  </si>
  <si>
    <t>i.e. Interest Paid</t>
  </si>
  <si>
    <t>Accumulated Debt to Finance Fair Allocation</t>
  </si>
  <si>
    <t>i.e. Ending Balance</t>
  </si>
  <si>
    <t>FAC w/ Annual Interest Cost</t>
  </si>
  <si>
    <t>FAC w/ Adjustment Period and Interest</t>
  </si>
  <si>
    <t>Table 1       |                                          Status Quo                                          |       Table 1</t>
  </si>
  <si>
    <t>Eligible Cost</t>
  </si>
  <si>
    <t>Eligible Ratepayer Share of Clean Enregy Costs</t>
  </si>
  <si>
    <t>FHP Eligible Share of Total System Cost</t>
  </si>
  <si>
    <t>Average Bill Impact</t>
  </si>
  <si>
    <t>FHP Adjustment</t>
  </si>
  <si>
    <t>Adjusted FHP System Cost</t>
  </si>
  <si>
    <t>FHP Share of Total System Cost</t>
  </si>
  <si>
    <t>Adjustment Percent</t>
  </si>
  <si>
    <t>YoY Rate Increast / Decrease</t>
  </si>
  <si>
    <t>Target FHP Savings</t>
  </si>
  <si>
    <t>Total System Cost (2017$B)</t>
  </si>
  <si>
    <t>Total System Cost (Nominal)</t>
  </si>
  <si>
    <t>Total System Cost (2017$M)</t>
  </si>
  <si>
    <t>Include Conservation 2018 onwards</t>
  </si>
  <si>
    <t>Net Rate Reduction</t>
  </si>
  <si>
    <t>Table 4 Total</t>
  </si>
  <si>
    <t>Table 2 |                                     Reallocated w/ No Borrowing or Interest Cost (2005 to 2070)                                    | Table 2</t>
  </si>
  <si>
    <t>Table 3 |                                     Reallocated w/ No Borrowing or Interest Cost (2005 to 2047)                                    | Table 3</t>
  </si>
  <si>
    <t>Table 4 |                                     Reallocated w/ No Borrowing or Interest Cost (2017 to 2047)                                    | Table 4</t>
  </si>
  <si>
    <t>FAC w/ No Interest Cost (2005 - 2070)</t>
  </si>
  <si>
    <t>FAC w/ No Interest Cost (2017 - 2047)</t>
  </si>
  <si>
    <t>FAC w/ No Interest Cost (2005 - 2047)</t>
  </si>
  <si>
    <t>Sum ('17-'47)</t>
  </si>
  <si>
    <t>Sum (&lt;=2047)</t>
  </si>
  <si>
    <t>Table 5 |                                     Reallocated w/ No Borrowing or Interest Cost (2005 to 2050)                                    | Table 5</t>
  </si>
  <si>
    <t>Table 5 Total</t>
  </si>
  <si>
    <t>FAC w/ No Interest Cost (2005 - 2050)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</si>
</sst>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mm/dd/yy;@"/>
    <numFmt numFmtId="166" formatCode="0.0%"/>
    <numFmt numFmtId="167" formatCode="&quot;$&quot;#,##0"/>
    <numFmt numFmtId="168" formatCode="_-* #,##0.00_-;\-* #,##0.00_-;_-* &quot;-&quot;??_-;_-@_-"/>
    <numFmt numFmtId="169" formatCode="_-* #,##0_-;\-* #,##0_-;_-* &quot;-&quot;??_-;_-@_-"/>
    <numFmt numFmtId="170" formatCode="_(* #,##0_);_(* \(#,##0\);_(* &quot;-&quot;??_);_(@_)"/>
    <numFmt numFmtId="171" formatCode="0.000"/>
    <numFmt numFmtId="172" formatCode="0.0000"/>
    <numFmt numFmtId="173" formatCode="_(* #,##0.0_);_(* \(#,##0.0\);_(* &quot;-&quot;_);_(@_)"/>
    <numFmt numFmtId="174" formatCode="_(* #,##0.00_);_(* \(#,##0.00\);_(* &quot;-&quot;_);_(@_)"/>
    <numFmt numFmtId="175" formatCode="_(* #,##0.0_);_(* \(#,##0.0\);_(* &quot;-&quot;??_);_(@_)"/>
    <numFmt numFmtId="176" formatCode="0_);\(0\)"/>
    <numFmt numFmtId="177" formatCode="_(* #,##0_);_(* \(#,##0\);_(* &quot;-&quot;?_);_(@_)"/>
  </numFmts>
  <fonts count="28" x14ac:knownFonts="1"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9"/>
      <color theme="1"/>
      <name val="Arial"/>
      <family val="2"/>
    </font>
    <font>
      <sz val="9"/>
      <color rgb="FF0000FF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rgb="FFFF0000"/>
      <name val="Arial"/>
      <family val="2"/>
    </font>
    <font>
      <i/>
      <sz val="10"/>
      <color theme="1"/>
      <name val="Arial Narrow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theme="0"/>
      <name val="Arial"/>
      <family val="2"/>
    </font>
    <font>
      <sz val="10"/>
      <color rgb="FF0000FF"/>
      <name val="Arial"/>
      <family val="2"/>
    </font>
    <font>
      <sz val="10"/>
      <color theme="7"/>
      <name val="Arial"/>
      <family val="2"/>
    </font>
    <font>
      <sz val="10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sz val="9"/>
      <color theme="1"/>
      <name val="Arial Narrow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168" fontId="1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Border="1"/>
    <xf numFmtId="0" fontId="5" fillId="0" borderId="0" xfId="4" applyFont="1"/>
    <xf numFmtId="0" fontId="5" fillId="0" borderId="0" xfId="4" applyFont="1" applyBorder="1" applyAlignment="1">
      <alignment horizontal="center" vertical="center" wrapText="1"/>
    </xf>
    <xf numFmtId="9" fontId="5" fillId="0" borderId="0" xfId="4" applyNumberFormat="1" applyFont="1" applyBorder="1" applyAlignment="1">
      <alignment horizontal="center"/>
    </xf>
    <xf numFmtId="0" fontId="7" fillId="0" borderId="0" xfId="4" applyFont="1" applyBorder="1" applyAlignment="1">
      <alignment horizontal="center" vertical="center" wrapText="1"/>
    </xf>
    <xf numFmtId="166" fontId="7" fillId="0" borderId="0" xfId="4" applyNumberFormat="1" applyFont="1" applyBorder="1" applyAlignment="1">
      <alignment horizontal="center"/>
    </xf>
    <xf numFmtId="6" fontId="5" fillId="0" borderId="0" xfId="4" applyNumberFormat="1" applyFont="1"/>
    <xf numFmtId="9" fontId="10" fillId="0" borderId="0" xfId="4" applyNumberFormat="1" applyFont="1"/>
    <xf numFmtId="43" fontId="0" fillId="0" borderId="0" xfId="0" applyNumberFormat="1"/>
    <xf numFmtId="0" fontId="5" fillId="0" borderId="0" xfId="4" applyFont="1" applyFill="1" applyBorder="1" applyAlignment="1">
      <alignment horizontal="center" vertical="center" wrapText="1"/>
    </xf>
    <xf numFmtId="6" fontId="0" fillId="0" borderId="0" xfId="0" applyNumberFormat="1"/>
    <xf numFmtId="0" fontId="5" fillId="0" borderId="0" xfId="4" applyFont="1" applyBorder="1" applyAlignment="1">
      <alignment horizontal="center"/>
    </xf>
    <xf numFmtId="0" fontId="11" fillId="0" borderId="0" xfId="0" applyFont="1"/>
    <xf numFmtId="0" fontId="5" fillId="0" borderId="0" xfId="4" applyFont="1" applyBorder="1" applyAlignment="1">
      <alignment horizontal="left"/>
    </xf>
    <xf numFmtId="3" fontId="6" fillId="0" borderId="0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166" fontId="7" fillId="0" borderId="0" xfId="4" applyNumberFormat="1" applyFont="1" applyFill="1" applyBorder="1" applyAlignment="1">
      <alignment horizontal="center"/>
    </xf>
    <xf numFmtId="3" fontId="5" fillId="0" borderId="0" xfId="4" applyNumberFormat="1" applyFont="1" applyBorder="1" applyAlignment="1">
      <alignment horizontal="left"/>
    </xf>
    <xf numFmtId="0" fontId="5" fillId="0" borderId="0" xfId="4" applyFont="1" applyFill="1" applyBorder="1" applyAlignment="1">
      <alignment horizontal="left"/>
    </xf>
    <xf numFmtId="1" fontId="5" fillId="0" borderId="0" xfId="4" applyNumberFormat="1" applyFont="1" applyFill="1" applyBorder="1" applyAlignment="1">
      <alignment horizontal="left"/>
    </xf>
    <xf numFmtId="0" fontId="5" fillId="0" borderId="0" xfId="4" applyFont="1" applyFill="1" applyBorder="1" applyAlignment="1">
      <alignment horizontal="center"/>
    </xf>
    <xf numFmtId="0" fontId="7" fillId="0" borderId="0" xfId="4" applyFont="1" applyFill="1" applyBorder="1" applyAlignment="1">
      <alignment horizontal="center"/>
    </xf>
    <xf numFmtId="0" fontId="0" fillId="0" borderId="0" xfId="0"/>
    <xf numFmtId="164" fontId="6" fillId="0" borderId="0" xfId="2" applyNumberFormat="1" applyFont="1" applyFill="1" applyBorder="1" applyAlignment="1">
      <alignment horizontal="center"/>
    </xf>
    <xf numFmtId="164" fontId="7" fillId="0" borderId="0" xfId="2" applyNumberFormat="1" applyFont="1" applyFill="1" applyBorder="1" applyAlignment="1">
      <alignment horizontal="center"/>
    </xf>
    <xf numFmtId="10" fontId="6" fillId="0" borderId="0" xfId="4" applyNumberFormat="1" applyFont="1"/>
    <xf numFmtId="6" fontId="6" fillId="0" borderId="0" xfId="4" applyNumberFormat="1" applyFont="1"/>
    <xf numFmtId="8" fontId="0" fillId="0" borderId="0" xfId="0" applyNumberFormat="1"/>
    <xf numFmtId="0" fontId="5" fillId="0" borderId="0" xfId="4" applyFont="1" applyAlignment="1">
      <alignment wrapText="1"/>
    </xf>
    <xf numFmtId="169" fontId="12" fillId="0" borderId="1" xfId="0" applyNumberFormat="1" applyFont="1" applyFill="1" applyBorder="1" applyAlignment="1" applyProtection="1"/>
    <xf numFmtId="169" fontId="0" fillId="0" borderId="0" xfId="0" applyNumberFormat="1"/>
    <xf numFmtId="169" fontId="1" fillId="0" borderId="2" xfId="7" applyNumberFormat="1" applyFont="1" applyBorder="1"/>
    <xf numFmtId="0" fontId="0" fillId="4" borderId="2" xfId="0" applyNumberFormat="1" applyFill="1" applyBorder="1"/>
    <xf numFmtId="169" fontId="1" fillId="0" borderId="2" xfId="7" applyNumberFormat="1" applyFont="1" applyBorder="1"/>
    <xf numFmtId="170" fontId="0" fillId="0" borderId="0" xfId="0" applyNumberFormat="1"/>
    <xf numFmtId="0" fontId="13" fillId="0" borderId="0" xfId="0" applyFont="1" applyAlignment="1">
      <alignment vertical="center"/>
    </xf>
    <xf numFmtId="0" fontId="14" fillId="5" borderId="0" xfId="0" applyFont="1" applyFill="1" applyAlignment="1">
      <alignment horizontal="center" vertical="center"/>
    </xf>
    <xf numFmtId="41" fontId="13" fillId="0" borderId="0" xfId="0" applyNumberFormat="1" applyFont="1" applyAlignment="1">
      <alignment vertical="center"/>
    </xf>
    <xf numFmtId="6" fontId="13" fillId="0" borderId="0" xfId="0" applyNumberFormat="1" applyFont="1" applyAlignment="1">
      <alignment vertical="center"/>
    </xf>
    <xf numFmtId="8" fontId="13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7" fontId="13" fillId="0" borderId="0" xfId="0" applyNumberFormat="1" applyFont="1" applyAlignment="1">
      <alignment vertical="center"/>
    </xf>
    <xf numFmtId="0" fontId="13" fillId="0" borderId="0" xfId="0" applyNumberFormat="1" applyFont="1" applyAlignment="1">
      <alignment vertical="center"/>
    </xf>
    <xf numFmtId="10" fontId="13" fillId="0" borderId="0" xfId="0" applyNumberFormat="1" applyFont="1" applyAlignment="1">
      <alignment vertical="center"/>
    </xf>
    <xf numFmtId="41" fontId="17" fillId="3" borderId="0" xfId="0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NumberFormat="1" applyFont="1" applyAlignment="1">
      <alignment vertical="center"/>
    </xf>
    <xf numFmtId="41" fontId="16" fillId="6" borderId="0" xfId="0" applyNumberFormat="1" applyFont="1" applyFill="1" applyAlignment="1">
      <alignment vertical="center"/>
    </xf>
    <xf numFmtId="41" fontId="19" fillId="0" borderId="0" xfId="0" applyNumberFormat="1" applyFont="1" applyAlignment="1">
      <alignment vertical="center"/>
    </xf>
    <xf numFmtId="41" fontId="14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10" fontId="13" fillId="0" borderId="0" xfId="3" applyNumberFormat="1" applyFont="1" applyAlignment="1">
      <alignment vertical="center"/>
    </xf>
    <xf numFmtId="0" fontId="5" fillId="0" borderId="0" xfId="4" applyFont="1" applyBorder="1"/>
    <xf numFmtId="164" fontId="5" fillId="0" borderId="0" xfId="2" applyNumberFormat="1" applyFont="1" applyBorder="1"/>
    <xf numFmtId="164" fontId="5" fillId="0" borderId="0" xfId="2" applyNumberFormat="1" applyFont="1" applyFill="1" applyBorder="1"/>
    <xf numFmtId="0" fontId="5" fillId="0" borderId="0" xfId="4" applyFont="1" applyFill="1" applyBorder="1"/>
    <xf numFmtId="0" fontId="7" fillId="0" borderId="0" xfId="4" applyFont="1" applyFill="1" applyBorder="1"/>
    <xf numFmtId="0" fontId="7" fillId="0" borderId="0" xfId="4" applyFont="1" applyBorder="1"/>
    <xf numFmtId="43" fontId="0" fillId="0" borderId="0" xfId="1" applyFont="1" applyBorder="1"/>
    <xf numFmtId="0" fontId="5" fillId="0" borderId="0" xfId="4" applyFont="1" applyBorder="1" applyAlignment="1">
      <alignment horizontal="left" vertical="center" wrapText="1"/>
    </xf>
    <xf numFmtId="164" fontId="5" fillId="0" borderId="0" xfId="2" applyNumberFormat="1" applyFont="1" applyBorder="1" applyAlignment="1">
      <alignment horizontal="center" vertical="center" wrapText="1"/>
    </xf>
    <xf numFmtId="164" fontId="5" fillId="0" borderId="0" xfId="2" applyNumberFormat="1" applyFont="1" applyFill="1" applyBorder="1" applyAlignment="1">
      <alignment horizontal="center" vertical="center" wrapText="1"/>
    </xf>
    <xf numFmtId="9" fontId="7" fillId="0" borderId="0" xfId="4" applyNumberFormat="1" applyFont="1" applyBorder="1" applyAlignment="1">
      <alignment horizontal="center"/>
    </xf>
    <xf numFmtId="1" fontId="5" fillId="0" borderId="0" xfId="4" applyNumberFormat="1" applyFont="1" applyBorder="1" applyAlignment="1">
      <alignment horizontal="left"/>
    </xf>
    <xf numFmtId="0" fontId="8" fillId="0" borderId="0" xfId="4" applyFont="1" applyFill="1" applyBorder="1"/>
    <xf numFmtId="164" fontId="8" fillId="0" borderId="0" xfId="2" applyNumberFormat="1" applyFont="1" applyFill="1" applyBorder="1"/>
    <xf numFmtId="41" fontId="5" fillId="0" borderId="0" xfId="4" applyNumberFormat="1" applyFont="1" applyBorder="1"/>
    <xf numFmtId="41" fontId="6" fillId="2" borderId="0" xfId="2" applyNumberFormat="1" applyFont="1" applyFill="1" applyBorder="1" applyAlignment="1">
      <alignment horizontal="center"/>
    </xf>
    <xf numFmtId="41" fontId="6" fillId="0" borderId="0" xfId="2" applyNumberFormat="1" applyFont="1" applyFill="1" applyBorder="1" applyAlignment="1">
      <alignment horizontal="center"/>
    </xf>
    <xf numFmtId="41" fontId="7" fillId="0" borderId="0" xfId="2" applyNumberFormat="1" applyFont="1" applyFill="1" applyBorder="1" applyAlignment="1">
      <alignment horizontal="center"/>
    </xf>
    <xf numFmtId="0" fontId="22" fillId="0" borderId="0" xfId="4" applyFont="1" applyFill="1" applyBorder="1"/>
    <xf numFmtId="41" fontId="7" fillId="0" borderId="0" xfId="4" applyNumberFormat="1" applyFont="1" applyBorder="1" applyAlignment="1">
      <alignment horizontal="center"/>
    </xf>
    <xf numFmtId="41" fontId="7" fillId="0" borderId="0" xfId="4" applyNumberFormat="1" applyFont="1" applyBorder="1"/>
    <xf numFmtId="41" fontId="8" fillId="0" borderId="0" xfId="2" applyNumberFormat="1" applyFont="1" applyFill="1" applyBorder="1"/>
    <xf numFmtId="41" fontId="8" fillId="0" borderId="0" xfId="4" applyNumberFormat="1" applyFont="1" applyBorder="1"/>
    <xf numFmtId="0" fontId="6" fillId="0" borderId="0" xfId="4" applyFont="1" applyBorder="1" applyAlignment="1">
      <alignment horizontal="center"/>
    </xf>
    <xf numFmtId="41" fontId="6" fillId="0" borderId="0" xfId="4" applyNumberFormat="1" applyFont="1" applyBorder="1" applyAlignment="1">
      <alignment horizontal="center"/>
    </xf>
    <xf numFmtId="41" fontId="5" fillId="0" borderId="0" xfId="4" applyNumberFormat="1" applyFont="1" applyBorder="1" applyAlignment="1">
      <alignment horizontal="center"/>
    </xf>
    <xf numFmtId="0" fontId="0" fillId="0" borderId="0" xfId="0" applyAlignment="1">
      <alignment horizontal="left"/>
    </xf>
    <xf numFmtId="172" fontId="0" fillId="0" borderId="0" xfId="0" applyNumberFormat="1"/>
    <xf numFmtId="0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9" fontId="13" fillId="0" borderId="0" xfId="3" applyFont="1" applyAlignment="1">
      <alignment vertical="center"/>
    </xf>
    <xf numFmtId="41" fontId="13" fillId="0" borderId="0" xfId="0" applyNumberFormat="1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9" fontId="6" fillId="3" borderId="0" xfId="3" applyFont="1" applyFill="1" applyAlignment="1">
      <alignment vertical="center"/>
    </xf>
    <xf numFmtId="166" fontId="6" fillId="3" borderId="0" xfId="3" applyNumberFormat="1" applyFont="1" applyFill="1" applyAlignment="1">
      <alignment vertical="center"/>
    </xf>
    <xf numFmtId="173" fontId="13" fillId="0" borderId="0" xfId="0" applyNumberFormat="1" applyFont="1" applyAlignment="1">
      <alignment vertical="center"/>
    </xf>
    <xf numFmtId="174" fontId="13" fillId="0" borderId="0" xfId="0" applyNumberFormat="1" applyFont="1" applyAlignment="1">
      <alignment vertical="center"/>
    </xf>
    <xf numFmtId="0" fontId="6" fillId="3" borderId="0" xfId="3" applyNumberFormat="1" applyFont="1" applyFill="1" applyAlignment="1">
      <alignment vertical="center"/>
    </xf>
    <xf numFmtId="0" fontId="23" fillId="0" borderId="0" xfId="0" applyFont="1" applyFill="1"/>
    <xf numFmtId="171" fontId="23" fillId="0" borderId="0" xfId="0" applyNumberFormat="1" applyFont="1" applyFill="1"/>
    <xf numFmtId="0" fontId="25" fillId="0" borderId="0" xfId="0" applyFont="1" applyFill="1"/>
    <xf numFmtId="0" fontId="7" fillId="0" borderId="0" xfId="4" applyFont="1" applyFill="1" applyAlignment="1">
      <alignment horizontal="left"/>
    </xf>
    <xf numFmtId="41" fontId="23" fillId="0" borderId="0" xfId="0" applyNumberFormat="1" applyFont="1" applyFill="1"/>
    <xf numFmtId="170" fontId="23" fillId="0" borderId="0" xfId="0" applyNumberFormat="1" applyFont="1" applyFill="1"/>
    <xf numFmtId="3" fontId="5" fillId="0" borderId="0" xfId="4" applyNumberFormat="1" applyFont="1" applyFill="1" applyBorder="1" applyAlignment="1">
      <alignment horizontal="left"/>
    </xf>
    <xf numFmtId="165" fontId="5" fillId="0" borderId="0" xfId="4" applyNumberFormat="1" applyFont="1" applyFill="1" applyBorder="1" applyAlignment="1">
      <alignment horizontal="center"/>
    </xf>
    <xf numFmtId="9" fontId="7" fillId="0" borderId="0" xfId="4" applyNumberFormat="1" applyFont="1" applyFill="1" applyBorder="1" applyAlignment="1">
      <alignment horizontal="center"/>
    </xf>
    <xf numFmtId="9" fontId="10" fillId="0" borderId="0" xfId="4" applyNumberFormat="1" applyFont="1" applyFill="1" applyBorder="1" applyAlignment="1">
      <alignment horizontal="center"/>
    </xf>
    <xf numFmtId="0" fontId="0" fillId="0" borderId="0" xfId="0" applyFill="1" applyBorder="1"/>
    <xf numFmtId="41" fontId="6" fillId="3" borderId="0" xfId="2" applyNumberFormat="1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6" fontId="13" fillId="0" borderId="0" xfId="0" applyNumberFormat="1" applyFont="1" applyFill="1" applyAlignment="1">
      <alignment vertical="center"/>
    </xf>
    <xf numFmtId="8" fontId="13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center"/>
    </xf>
    <xf numFmtId="170" fontId="8" fillId="0" borderId="0" xfId="4" applyNumberFormat="1" applyFont="1" applyFill="1" applyBorder="1"/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left" vertical="center"/>
    </xf>
    <xf numFmtId="43" fontId="5" fillId="0" borderId="0" xfId="4" applyNumberFormat="1" applyFont="1" applyBorder="1"/>
    <xf numFmtId="170" fontId="8" fillId="0" borderId="0" xfId="4" applyNumberFormat="1" applyFont="1" applyBorder="1"/>
    <xf numFmtId="0" fontId="26" fillId="0" borderId="0" xfId="0" applyFont="1"/>
    <xf numFmtId="0" fontId="26" fillId="0" borderId="0" xfId="0" applyFont="1" applyFill="1"/>
    <xf numFmtId="4" fontId="26" fillId="0" borderId="0" xfId="0" applyNumberFormat="1" applyFont="1" applyFill="1"/>
    <xf numFmtId="4" fontId="26" fillId="0" borderId="0" xfId="0" applyNumberFormat="1" applyFont="1"/>
    <xf numFmtId="0" fontId="26" fillId="0" borderId="0" xfId="0" applyFont="1" applyFill="1" applyAlignment="1">
      <alignment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173" fontId="5" fillId="0" borderId="0" xfId="2" applyNumberFormat="1" applyFont="1" applyBorder="1"/>
    <xf numFmtId="173" fontId="5" fillId="0" borderId="0" xfId="2" applyNumberFormat="1" applyFont="1" applyFill="1" applyBorder="1"/>
    <xf numFmtId="0" fontId="5" fillId="0" borderId="0" xfId="4" applyFont="1" applyFill="1" applyBorder="1" applyAlignment="1">
      <alignment horizontal="left" vertical="center" wrapText="1"/>
    </xf>
    <xf numFmtId="0" fontId="20" fillId="0" borderId="0" xfId="4" applyFont="1" applyFill="1" applyBorder="1" applyAlignment="1">
      <alignment horizontal="left"/>
    </xf>
    <xf numFmtId="175" fontId="5" fillId="0" borderId="0" xfId="4" applyNumberFormat="1" applyFont="1" applyFill="1" applyBorder="1"/>
    <xf numFmtId="0" fontId="23" fillId="0" borderId="0" xfId="0" applyFont="1" applyFill="1" applyBorder="1"/>
    <xf numFmtId="0" fontId="0" fillId="0" borderId="0" xfId="0" applyFont="1" applyBorder="1"/>
    <xf numFmtId="176" fontId="6" fillId="2" borderId="0" xfId="2" applyNumberFormat="1" applyFont="1" applyFill="1" applyBorder="1" applyAlignment="1">
      <alignment horizontal="center"/>
    </xf>
    <xf numFmtId="176" fontId="5" fillId="0" borderId="0" xfId="4" applyNumberFormat="1" applyFont="1" applyFill="1" applyBorder="1" applyAlignment="1">
      <alignment horizontal="center" vertical="center"/>
    </xf>
    <xf numFmtId="165" fontId="5" fillId="0" borderId="0" xfId="4" applyNumberFormat="1" applyFont="1" applyFill="1" applyBorder="1" applyAlignment="1">
      <alignment horizontal="left"/>
    </xf>
    <xf numFmtId="41" fontId="5" fillId="0" borderId="0" xfId="4" applyNumberFormat="1" applyFont="1" applyFill="1" applyBorder="1" applyAlignment="1">
      <alignment horizontal="left"/>
    </xf>
    <xf numFmtId="3" fontId="5" fillId="0" borderId="0" xfId="4" applyNumberFormat="1" applyFont="1" applyFill="1" applyBorder="1" applyAlignment="1">
      <alignment horizontal="left" vertical="center"/>
    </xf>
    <xf numFmtId="165" fontId="5" fillId="0" borderId="0" xfId="4" applyNumberFormat="1" applyFont="1" applyFill="1" applyBorder="1" applyAlignment="1">
      <alignment horizontal="left" vertical="center"/>
    </xf>
    <xf numFmtId="41" fontId="5" fillId="0" borderId="0" xfId="4" applyNumberFormat="1" applyFont="1" applyFill="1" applyBorder="1" applyAlignment="1">
      <alignment horizontal="left" vertical="center"/>
    </xf>
    <xf numFmtId="0" fontId="0" fillId="0" borderId="0" xfId="0" applyFont="1" applyFill="1" applyBorder="1"/>
    <xf numFmtId="175" fontId="5" fillId="0" borderId="0" xfId="4" applyNumberFormat="1" applyFont="1" applyFill="1" applyBorder="1" applyAlignment="1">
      <alignment horizontal="left"/>
    </xf>
    <xf numFmtId="166" fontId="6" fillId="0" borderId="0" xfId="4" applyNumberFormat="1" applyFont="1"/>
    <xf numFmtId="166" fontId="13" fillId="0" borderId="0" xfId="3" applyNumberFormat="1" applyFont="1" applyAlignment="1">
      <alignment vertical="center"/>
    </xf>
    <xf numFmtId="166" fontId="13" fillId="8" borderId="0" xfId="3" applyNumberFormat="1" applyFont="1" applyFill="1" applyAlignment="1">
      <alignment vertical="center"/>
    </xf>
    <xf numFmtId="165" fontId="6" fillId="2" borderId="0" xfId="4" applyNumberFormat="1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165" fontId="7" fillId="0" borderId="0" xfId="4" applyNumberFormat="1" applyFont="1" applyFill="1" applyBorder="1" applyAlignment="1">
      <alignment horizontal="center"/>
    </xf>
    <xf numFmtId="9" fontId="6" fillId="2" borderId="0" xfId="4" applyNumberFormat="1" applyFont="1" applyFill="1" applyBorder="1" applyAlignment="1">
      <alignment horizontal="center"/>
    </xf>
    <xf numFmtId="0" fontId="6" fillId="2" borderId="0" xfId="4" applyFont="1" applyFill="1" applyBorder="1" applyAlignment="1">
      <alignment horizontal="left"/>
    </xf>
    <xf numFmtId="3" fontId="6" fillId="2" borderId="0" xfId="4" applyNumberFormat="1" applyFont="1" applyFill="1" applyBorder="1" applyAlignment="1">
      <alignment horizontal="left"/>
    </xf>
    <xf numFmtId="1" fontId="6" fillId="2" borderId="0" xfId="4" applyNumberFormat="1" applyFont="1" applyFill="1" applyBorder="1" applyAlignment="1">
      <alignment horizontal="left"/>
    </xf>
    <xf numFmtId="0" fontId="27" fillId="0" borderId="0" xfId="0" applyFont="1" applyAlignment="1">
      <alignment vertical="center"/>
    </xf>
    <xf numFmtId="177" fontId="5" fillId="0" borderId="0" xfId="4" applyNumberFormat="1" applyFont="1" applyBorder="1" applyAlignment="1">
      <alignment horizontal="left"/>
    </xf>
    <xf numFmtId="0" fontId="8" fillId="0" borderId="0" xfId="4" applyFont="1" applyBorder="1" applyAlignment="1">
      <alignment horizontal="center" vertical="center"/>
    </xf>
    <xf numFmtId="177" fontId="8" fillId="0" borderId="0" xfId="4" applyNumberFormat="1" applyFont="1" applyBorder="1"/>
    <xf numFmtId="3" fontId="26" fillId="0" borderId="0" xfId="0" applyNumberFormat="1" applyFont="1" applyFill="1"/>
    <xf numFmtId="0" fontId="24" fillId="0" borderId="0" xfId="4" applyFont="1" applyFill="1" applyBorder="1" applyAlignment="1">
      <alignment horizontal="center" vertical="center" textRotation="90"/>
    </xf>
    <xf numFmtId="0" fontId="9" fillId="0" borderId="0" xfId="4" applyFont="1" applyBorder="1" applyAlignment="1">
      <alignment horizontal="center" vertical="center" textRotation="90"/>
    </xf>
  </cellXfs>
  <cellStyles count="8">
    <cellStyle name="Comma" xfId="1" builtinId="3"/>
    <cellStyle name="Comma 2" xfId="7"/>
    <cellStyle name="Currency" xfId="2" builtinId="4"/>
    <cellStyle name="Normal" xfId="0" builtinId="0"/>
    <cellStyle name="Normal 2" xfId="4"/>
    <cellStyle name="Normal 2 2" xfId="5"/>
    <cellStyle name="Normal 3" xfId="6"/>
    <cellStyle name="Percent" xfId="3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66"/>
      <color rgb="FF333333"/>
      <color rgb="FFFF43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3.xml"/><Relationship Id="rId13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2.xml"/><Relationship Id="rId12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6.xml"/><Relationship Id="rId5" Type="http://schemas.openxmlformats.org/officeDocument/2006/relationships/chartsheet" Target="chartsheets/sheet4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4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FAC!$A$10</c:f>
              <c:strCache>
                <c:ptCount val="1"/>
                <c:pt idx="0">
                  <c:v>Status Quo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FAC!$S$1:$AW$1</c:f>
              <c:numCache>
                <c:formatCode>General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FAC!$S$58:$AW$58</c:f>
              <c:numCache>
                <c:formatCode>_(* #,##0_);_(* \(#,##0\);_(* "-"_);_(@_)</c:formatCode>
                <c:ptCount val="31"/>
                <c:pt idx="0">
                  <c:v>12336.195211565944</c:v>
                </c:pt>
                <c:pt idx="1">
                  <c:v>12579.505397342731</c:v>
                </c:pt>
                <c:pt idx="2">
                  <c:v>12584.505453435664</c:v>
                </c:pt>
                <c:pt idx="3">
                  <c:v>13015.497698044497</c:v>
                </c:pt>
                <c:pt idx="4">
                  <c:v>12973.517048422951</c:v>
                </c:pt>
                <c:pt idx="5">
                  <c:v>13329.992547121512</c:v>
                </c:pt>
                <c:pt idx="6">
                  <c:v>13748.582642914027</c:v>
                </c:pt>
                <c:pt idx="7">
                  <c:v>14323.086910957139</c:v>
                </c:pt>
                <c:pt idx="8">
                  <c:v>14590.715001747261</c:v>
                </c:pt>
                <c:pt idx="9">
                  <c:v>14961.241710454467</c:v>
                </c:pt>
                <c:pt idx="10">
                  <c:v>15326.22597911784</c:v>
                </c:pt>
                <c:pt idx="11">
                  <c:v>15627.865665785233</c:v>
                </c:pt>
                <c:pt idx="12">
                  <c:v>15783.616627100644</c:v>
                </c:pt>
                <c:pt idx="13">
                  <c:v>15961.935134062902</c:v>
                </c:pt>
                <c:pt idx="14">
                  <c:v>15970.17470282123</c:v>
                </c:pt>
                <c:pt idx="15">
                  <c:v>16316.300762146799</c:v>
                </c:pt>
                <c:pt idx="16">
                  <c:v>16412.872853761193</c:v>
                </c:pt>
                <c:pt idx="17">
                  <c:v>16385.342561730187</c:v>
                </c:pt>
                <c:pt idx="18">
                  <c:v>16350.12042702116</c:v>
                </c:pt>
                <c:pt idx="19">
                  <c:v>16428.883071953896</c:v>
                </c:pt>
                <c:pt idx="20">
                  <c:v>16508.025136369473</c:v>
                </c:pt>
                <c:pt idx="21">
                  <c:v>16587.548448027032</c:v>
                </c:pt>
                <c:pt idx="22">
                  <c:v>16667.454843490479</c:v>
                </c:pt>
                <c:pt idx="23">
                  <c:v>16747.746168170914</c:v>
                </c:pt>
                <c:pt idx="24">
                  <c:v>16828.42427636926</c:v>
                </c:pt>
                <c:pt idx="25">
                  <c:v>16909.491031319067</c:v>
                </c:pt>
                <c:pt idx="26">
                  <c:v>16990.94830522954</c:v>
                </c:pt>
                <c:pt idx="27">
                  <c:v>17072.797979328792</c:v>
                </c:pt>
                <c:pt idx="28">
                  <c:v>17155.041943907301</c:v>
                </c:pt>
                <c:pt idx="29">
                  <c:v>17237.682098361525</c:v>
                </c:pt>
                <c:pt idx="30">
                  <c:v>17320.720351237804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E-45BA-A5D0-1B6C82FB08DE}"/>
            </c:ext>
          </c:extLst>
        </c:ser>
        <c:ser>
          <c:idx val="4"/>
          <c:order val="1"/>
          <c:tx>
            <c:strRef>
              <c:f>FAC!$A$52</c:f>
              <c:strCache>
                <c:ptCount val="1"/>
                <c:pt idx="0">
                  <c:v>FAC w/ Adjustment Period and Interest</c:v>
                </c:pt>
              </c:strCache>
            </c:strRef>
          </c:tx>
          <c:spPr>
            <a:ln w="28575" cap="rnd">
              <a:solidFill>
                <a:srgbClr val="0000FF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FAC!$S$1:$AW$1</c:f>
              <c:numCache>
                <c:formatCode>General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cat>
          <c:val>
            <c:numRef>
              <c:f>FAC!$S$60:$AW$60</c:f>
              <c:numCache>
                <c:formatCode>_(* #,##0_);_(* \(#,##0\);_(* "-"_);_(@_)</c:formatCode>
                <c:ptCount val="31"/>
                <c:pt idx="0">
                  <c:v>10939.946002240091</c:v>
                </c:pt>
                <c:pt idx="1">
                  <c:v>10390.464110786163</c:v>
                </c:pt>
                <c:pt idx="2">
                  <c:v>10288.924813988158</c:v>
                </c:pt>
                <c:pt idx="3">
                  <c:v>10601.972747786534</c:v>
                </c:pt>
                <c:pt idx="4">
                  <c:v>10769.162742970442</c:v>
                </c:pt>
                <c:pt idx="5">
                  <c:v>11709.992547121512</c:v>
                </c:pt>
                <c:pt idx="6">
                  <c:v>12728.582642914027</c:v>
                </c:pt>
                <c:pt idx="7">
                  <c:v>13841.198166205668</c:v>
                </c:pt>
                <c:pt idx="8">
                  <c:v>14461.53594464961</c:v>
                </c:pt>
                <c:pt idx="9">
                  <c:v>14975.218071591084</c:v>
                </c:pt>
                <c:pt idx="10">
                  <c:v>15386.825194599933</c:v>
                </c:pt>
                <c:pt idx="11">
                  <c:v>15915.194324627175</c:v>
                </c:pt>
                <c:pt idx="12">
                  <c:v>16442.838603528333</c:v>
                </c:pt>
                <c:pt idx="13">
                  <c:v>17175.398546282679</c:v>
                </c:pt>
                <c:pt idx="14">
                  <c:v>17120.761976939892</c:v>
                </c:pt>
                <c:pt idx="15">
                  <c:v>17631.85927179065</c:v>
                </c:pt>
                <c:pt idx="16">
                  <c:v>17803.415581323537</c:v>
                </c:pt>
                <c:pt idx="17">
                  <c:v>18270.077063737903</c:v>
                </c:pt>
                <c:pt idx="18">
                  <c:v>18427.74777113524</c:v>
                </c:pt>
                <c:pt idx="19">
                  <c:v>18551.149233661243</c:v>
                </c:pt>
                <c:pt idx="20">
                  <c:v>18565.37039935447</c:v>
                </c:pt>
                <c:pt idx="21">
                  <c:v>18684.839913983556</c:v>
                </c:pt>
                <c:pt idx="22">
                  <c:v>18457.786260127774</c:v>
                </c:pt>
                <c:pt idx="23">
                  <c:v>18265.654559313785</c:v>
                </c:pt>
                <c:pt idx="24">
                  <c:v>18210.664210747185</c:v>
                </c:pt>
                <c:pt idx="25">
                  <c:v>18280.183440288125</c:v>
                </c:pt>
                <c:pt idx="26">
                  <c:v>18293.397508366015</c:v>
                </c:pt>
                <c:pt idx="27">
                  <c:v>18409.280657960047</c:v>
                </c:pt>
                <c:pt idx="28">
                  <c:v>18509.83987539068</c:v>
                </c:pt>
                <c:pt idx="29">
                  <c:v>18768.009713991465</c:v>
                </c:pt>
                <c:pt idx="30">
                  <c:v>19372.779792654906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2E-45BA-A5D0-1B6C82FB0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916432"/>
        <c:axId val="1761919792"/>
        <c:extLst/>
      </c:lineChart>
      <c:catAx>
        <c:axId val="1761916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19792"/>
        <c:crosses val="autoZero"/>
        <c:auto val="1"/>
        <c:lblAlgn val="ctr"/>
        <c:lblOffset val="100"/>
        <c:tickLblSkip val="2"/>
        <c:noMultiLvlLbl val="0"/>
      </c:catAx>
      <c:valAx>
        <c:axId val="1761919792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16432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03035436322233"/>
          <c:y val="0.77172504564120337"/>
          <c:w val="0.3343110525281256"/>
          <c:h val="0.1470268720203601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FAC!$A$10</c:f>
              <c:strCache>
                <c:ptCount val="1"/>
                <c:pt idx="0">
                  <c:v>Status Quo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FAC!$G$1:$BT$1</c:f>
              <c:numCache>
                <c:formatCode>General</c:formatCode>
                <c:ptCount val="6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  <c:pt idx="46">
                  <c:v>2051</c:v>
                </c:pt>
                <c:pt idx="47">
                  <c:v>2052</c:v>
                </c:pt>
                <c:pt idx="48">
                  <c:v>2053</c:v>
                </c:pt>
                <c:pt idx="49">
                  <c:v>2054</c:v>
                </c:pt>
                <c:pt idx="50">
                  <c:v>2055</c:v>
                </c:pt>
                <c:pt idx="51">
                  <c:v>2056</c:v>
                </c:pt>
                <c:pt idx="52">
                  <c:v>2057</c:v>
                </c:pt>
                <c:pt idx="53">
                  <c:v>2058</c:v>
                </c:pt>
                <c:pt idx="54">
                  <c:v>2059</c:v>
                </c:pt>
                <c:pt idx="55">
                  <c:v>2060</c:v>
                </c:pt>
                <c:pt idx="56">
                  <c:v>2061</c:v>
                </c:pt>
                <c:pt idx="57">
                  <c:v>2062</c:v>
                </c:pt>
                <c:pt idx="58">
                  <c:v>2063</c:v>
                </c:pt>
                <c:pt idx="59">
                  <c:v>2064</c:v>
                </c:pt>
                <c:pt idx="60">
                  <c:v>2065</c:v>
                </c:pt>
                <c:pt idx="61">
                  <c:v>2066</c:v>
                </c:pt>
                <c:pt idx="62">
                  <c:v>2067</c:v>
                </c:pt>
                <c:pt idx="63">
                  <c:v>2068</c:v>
                </c:pt>
                <c:pt idx="64">
                  <c:v>2069</c:v>
                </c:pt>
                <c:pt idx="65">
                  <c:v>2070</c:v>
                </c:pt>
              </c:numCache>
            </c:numRef>
          </c:cat>
          <c:val>
            <c:numRef>
              <c:f>FAC!$G$10:$BT$10</c:f>
              <c:numCache>
                <c:formatCode>_(* #,##0_);_(* \(#,##0\);_(* "-"_);_(@_)</c:formatCode>
                <c:ptCount val="66"/>
                <c:pt idx="0">
                  <c:v>0</c:v>
                </c:pt>
                <c:pt idx="1">
                  <c:v>177.73539501525059</c:v>
                </c:pt>
                <c:pt idx="2">
                  <c:v>177.2475420384514</c:v>
                </c:pt>
                <c:pt idx="3">
                  <c:v>468.20328466288049</c:v>
                </c:pt>
                <c:pt idx="4">
                  <c:v>1369.802243336037</c:v>
                </c:pt>
                <c:pt idx="5">
                  <c:v>2087.6737659110013</c:v>
                </c:pt>
                <c:pt idx="6">
                  <c:v>2209.7258515330163</c:v>
                </c:pt>
                <c:pt idx="7">
                  <c:v>2368.5075361655249</c:v>
                </c:pt>
                <c:pt idx="8">
                  <c:v>2791.1859709180044</c:v>
                </c:pt>
                <c:pt idx="9">
                  <c:v>3281.232359533049</c:v>
                </c:pt>
                <c:pt idx="10">
                  <c:v>3918.0554029279256</c:v>
                </c:pt>
                <c:pt idx="11">
                  <c:v>3973.7843612809766</c:v>
                </c:pt>
                <c:pt idx="12">
                  <c:v>4074.0527451325238</c:v>
                </c:pt>
                <c:pt idx="13">
                  <c:v>4365.9611690491101</c:v>
                </c:pt>
                <c:pt idx="14">
                  <c:v>4390.9340624390416</c:v>
                </c:pt>
                <c:pt idx="15">
                  <c:v>4449.9121780849955</c:v>
                </c:pt>
                <c:pt idx="16">
                  <c:v>4436.5498049945354</c:v>
                </c:pt>
                <c:pt idx="17">
                  <c:v>4423.808594627304</c:v>
                </c:pt>
                <c:pt idx="18">
                  <c:v>4411.6881291904438</c:v>
                </c:pt>
                <c:pt idx="19">
                  <c:v>4400.1881773611794</c:v>
                </c:pt>
                <c:pt idx="20">
                  <c:v>4346.3555282030757</c:v>
                </c:pt>
                <c:pt idx="21">
                  <c:v>4252.4462977189978</c:v>
                </c:pt>
                <c:pt idx="22">
                  <c:v>4250.214281344046</c:v>
                </c:pt>
                <c:pt idx="23">
                  <c:v>4067.3951683933337</c:v>
                </c:pt>
                <c:pt idx="24">
                  <c:v>3715.1577545103287</c:v>
                </c:pt>
                <c:pt idx="25">
                  <c:v>3157.6744170528846</c:v>
                </c:pt>
                <c:pt idx="26">
                  <c:v>3197.9814711280924</c:v>
                </c:pt>
                <c:pt idx="27">
                  <c:v>3014.6537016011125</c:v>
                </c:pt>
                <c:pt idx="28">
                  <c:v>2909.7106938352636</c:v>
                </c:pt>
                <c:pt idx="29">
                  <c:v>2394.6782421938933</c:v>
                </c:pt>
                <c:pt idx="30">
                  <c:v>2166.9247298593195</c:v>
                </c:pt>
                <c:pt idx="31">
                  <c:v>2080.1525305149626</c:v>
                </c:pt>
                <c:pt idx="32">
                  <c:v>2102.6044221456855</c:v>
                </c:pt>
                <c:pt idx="33">
                  <c:v>2025.557364216862</c:v>
                </c:pt>
                <c:pt idx="34">
                  <c:v>2297.3835820585236</c:v>
                </c:pt>
                <c:pt idx="35">
                  <c:v>2553.8541964575084</c:v>
                </c:pt>
                <c:pt idx="36">
                  <c:v>2694.2768396015454</c:v>
                </c:pt>
                <c:pt idx="37">
                  <c:v>2729.4670080178093</c:v>
                </c:pt>
                <c:pt idx="38">
                  <c:v>2841.0829651483873</c:v>
                </c:pt>
                <c:pt idx="39">
                  <c:v>2883.5849632441946</c:v>
                </c:pt>
                <c:pt idx="40">
                  <c:v>2992.3200176236896</c:v>
                </c:pt>
                <c:pt idx="41">
                  <c:v>2976.0144412365639</c:v>
                </c:pt>
                <c:pt idx="42">
                  <c:v>3005.0559467896142</c:v>
                </c:pt>
                <c:pt idx="43">
                  <c:v>2970.0537386053406</c:v>
                </c:pt>
                <c:pt idx="44">
                  <c:v>2890.7147170002636</c:v>
                </c:pt>
                <c:pt idx="45">
                  <c:v>2849.778382990035</c:v>
                </c:pt>
                <c:pt idx="46">
                  <c:v>2178.9564961608344</c:v>
                </c:pt>
                <c:pt idx="47">
                  <c:v>2190.1753827111056</c:v>
                </c:pt>
                <c:pt idx="48">
                  <c:v>2204.1217673776655</c:v>
                </c:pt>
                <c:pt idx="49">
                  <c:v>2219.9425305695599</c:v>
                </c:pt>
                <c:pt idx="50">
                  <c:v>2234.4842581932885</c:v>
                </c:pt>
                <c:pt idx="51">
                  <c:v>2155.5921515723335</c:v>
                </c:pt>
                <c:pt idx="52">
                  <c:v>2155.7674690626691</c:v>
                </c:pt>
                <c:pt idx="53">
                  <c:v>1884.576754951514</c:v>
                </c:pt>
                <c:pt idx="54">
                  <c:v>1898.0338765421834</c:v>
                </c:pt>
                <c:pt idx="55">
                  <c:v>1589.6284049151827</c:v>
                </c:pt>
                <c:pt idx="56">
                  <c:v>1597.7144809272511</c:v>
                </c:pt>
                <c:pt idx="57">
                  <c:v>1496.3964380831335</c:v>
                </c:pt>
                <c:pt idx="58">
                  <c:v>1300.1506656655586</c:v>
                </c:pt>
                <c:pt idx="59">
                  <c:v>876.36232908462796</c:v>
                </c:pt>
                <c:pt idx="60">
                  <c:v>463.41981089347217</c:v>
                </c:pt>
                <c:pt idx="61">
                  <c:v>290.08924227522925</c:v>
                </c:pt>
                <c:pt idx="62">
                  <c:v>277.67749582607473</c:v>
                </c:pt>
                <c:pt idx="63">
                  <c:v>148.11622855441664</c:v>
                </c:pt>
                <c:pt idx="64">
                  <c:v>122.69730268155652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B-4348-8A1A-9554A78FC938}"/>
            </c:ext>
          </c:extLst>
        </c:ser>
        <c:ser>
          <c:idx val="1"/>
          <c:order val="1"/>
          <c:tx>
            <c:strRef>
              <c:f>FAC!$A$3</c:f>
              <c:strCache>
                <c:ptCount val="1"/>
                <c:pt idx="0">
                  <c:v>FAC w/ No Interest Cost (2005 - 2070)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FAC!$G$1:$BT$1</c:f>
              <c:numCache>
                <c:formatCode>General</c:formatCode>
                <c:ptCount val="6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  <c:pt idx="46">
                  <c:v>2051</c:v>
                </c:pt>
                <c:pt idx="47">
                  <c:v>2052</c:v>
                </c:pt>
                <c:pt idx="48">
                  <c:v>2053</c:v>
                </c:pt>
                <c:pt idx="49">
                  <c:v>2054</c:v>
                </c:pt>
                <c:pt idx="50">
                  <c:v>2055</c:v>
                </c:pt>
                <c:pt idx="51">
                  <c:v>2056</c:v>
                </c:pt>
                <c:pt idx="52">
                  <c:v>2057</c:v>
                </c:pt>
                <c:pt idx="53">
                  <c:v>2058</c:v>
                </c:pt>
                <c:pt idx="54">
                  <c:v>2059</c:v>
                </c:pt>
                <c:pt idx="55">
                  <c:v>2060</c:v>
                </c:pt>
                <c:pt idx="56">
                  <c:v>2061</c:v>
                </c:pt>
                <c:pt idx="57">
                  <c:v>2062</c:v>
                </c:pt>
                <c:pt idx="58">
                  <c:v>2063</c:v>
                </c:pt>
                <c:pt idx="59">
                  <c:v>2064</c:v>
                </c:pt>
                <c:pt idx="60">
                  <c:v>2065</c:v>
                </c:pt>
                <c:pt idx="61">
                  <c:v>2066</c:v>
                </c:pt>
                <c:pt idx="62">
                  <c:v>2067</c:v>
                </c:pt>
                <c:pt idx="63">
                  <c:v>2068</c:v>
                </c:pt>
                <c:pt idx="64">
                  <c:v>2069</c:v>
                </c:pt>
                <c:pt idx="65">
                  <c:v>2070</c:v>
                </c:pt>
              </c:numCache>
            </c:numRef>
          </c:cat>
          <c:val>
            <c:numRef>
              <c:f>FAC!$G$3:$BT$3</c:f>
              <c:numCache>
                <c:formatCode>_(* #,##0_);_(* \(#,##0\);_(* "-"_);_(@_)</c:formatCode>
                <c:ptCount val="66"/>
                <c:pt idx="0">
                  <c:v>0</c:v>
                </c:pt>
                <c:pt idx="1">
                  <c:v>144.81437145351657</c:v>
                </c:pt>
                <c:pt idx="2">
                  <c:v>144.81437145351657</c:v>
                </c:pt>
                <c:pt idx="3">
                  <c:v>412.71568879261616</c:v>
                </c:pt>
                <c:pt idx="4">
                  <c:v>681.79867928965609</c:v>
                </c:pt>
                <c:pt idx="5">
                  <c:v>1188.9096566487099</c:v>
                </c:pt>
                <c:pt idx="6">
                  <c:v>1236.969234166776</c:v>
                </c:pt>
                <c:pt idx="7">
                  <c:v>1419.0846310042518</c:v>
                </c:pt>
                <c:pt idx="8">
                  <c:v>1689.6913113610663</c:v>
                </c:pt>
                <c:pt idx="9">
                  <c:v>2188.2369579922097</c:v>
                </c:pt>
                <c:pt idx="10">
                  <c:v>2655.6598458380399</c:v>
                </c:pt>
                <c:pt idx="11">
                  <c:v>2829.1207836065237</c:v>
                </c:pt>
                <c:pt idx="12">
                  <c:v>2903.7412532059129</c:v>
                </c:pt>
                <c:pt idx="13">
                  <c:v>3137.1820283280326</c:v>
                </c:pt>
                <c:pt idx="14">
                  <c:v>3189.1505263117533</c:v>
                </c:pt>
                <c:pt idx="15">
                  <c:v>3299.4393105765348</c:v>
                </c:pt>
                <c:pt idx="16">
                  <c:v>3325.1275492888453</c:v>
                </c:pt>
                <c:pt idx="17">
                  <c:v>3351.3295527754021</c:v>
                </c:pt>
                <c:pt idx="18">
                  <c:v>3378.0555963316901</c:v>
                </c:pt>
                <c:pt idx="19">
                  <c:v>3392.0851886191035</c:v>
                </c:pt>
                <c:pt idx="20">
                  <c:v>3404.7854764197318</c:v>
                </c:pt>
                <c:pt idx="21">
                  <c:v>3415.1663709786799</c:v>
                </c:pt>
                <c:pt idx="22">
                  <c:v>3425.3849713848999</c:v>
                </c:pt>
                <c:pt idx="23">
                  <c:v>3435.6833419848845</c:v>
                </c:pt>
                <c:pt idx="24">
                  <c:v>3430.417572638255</c:v>
                </c:pt>
                <c:pt idx="25">
                  <c:v>3417.8677219276669</c:v>
                </c:pt>
                <c:pt idx="26">
                  <c:v>3410.5126957601337</c:v>
                </c:pt>
                <c:pt idx="27">
                  <c:v>3405.2254260057935</c:v>
                </c:pt>
                <c:pt idx="28">
                  <c:v>3396.347722895659</c:v>
                </c:pt>
                <c:pt idx="29">
                  <c:v>3398.5374657233219</c:v>
                </c:pt>
                <c:pt idx="30">
                  <c:v>3407.2480034075379</c:v>
                </c:pt>
                <c:pt idx="31">
                  <c:v>3416.1327518454382</c:v>
                </c:pt>
                <c:pt idx="32">
                  <c:v>3425.1951952520967</c:v>
                </c:pt>
                <c:pt idx="33">
                  <c:v>3434.4388875268883</c:v>
                </c:pt>
                <c:pt idx="34">
                  <c:v>3443.8674536471758</c:v>
                </c:pt>
                <c:pt idx="35">
                  <c:v>3453.4845910898689</c:v>
                </c:pt>
                <c:pt idx="36">
                  <c:v>3463.2940712814157</c:v>
                </c:pt>
                <c:pt idx="37">
                  <c:v>3473.2997410767935</c:v>
                </c:pt>
                <c:pt idx="38">
                  <c:v>3483.5055242680792</c:v>
                </c:pt>
                <c:pt idx="39">
                  <c:v>3493.9154231231905</c:v>
                </c:pt>
                <c:pt idx="40">
                  <c:v>3504.5335199554038</c:v>
                </c:pt>
                <c:pt idx="41">
                  <c:v>3441.681250180985</c:v>
                </c:pt>
                <c:pt idx="42">
                  <c:v>3452.7283181252201</c:v>
                </c:pt>
                <c:pt idx="43">
                  <c:v>3384.9209266216076</c:v>
                </c:pt>
                <c:pt idx="44">
                  <c:v>3157.0622777537501</c:v>
                </c:pt>
                <c:pt idx="45">
                  <c:v>3036.5682892095911</c:v>
                </c:pt>
                <c:pt idx="46">
                  <c:v>3001.9953020593803</c:v>
                </c:pt>
                <c:pt idx="47">
                  <c:v>2936.0556297245867</c:v>
                </c:pt>
                <c:pt idx="48">
                  <c:v>2900.0858938935071</c:v>
                </c:pt>
                <c:pt idx="49">
                  <c:v>2863.396763345806</c:v>
                </c:pt>
                <c:pt idx="50">
                  <c:v>2825.9738501871511</c:v>
                </c:pt>
                <c:pt idx="51">
                  <c:v>2716.6708358550832</c:v>
                </c:pt>
                <c:pt idx="52">
                  <c:v>2647.5118995192438</c:v>
                </c:pt>
                <c:pt idx="53">
                  <c:v>2319.8189751489408</c:v>
                </c:pt>
                <c:pt idx="54">
                  <c:v>2279.3112104251254</c:v>
                </c:pt>
                <c:pt idx="55">
                  <c:v>1893.6550263862387</c:v>
                </c:pt>
                <c:pt idx="56">
                  <c:v>1839.6321671208477</c:v>
                </c:pt>
                <c:pt idx="57">
                  <c:v>1678.2153603865859</c:v>
                </c:pt>
                <c:pt idx="58">
                  <c:v>1400.221113799</c:v>
                </c:pt>
                <c:pt idx="59">
                  <c:v>882.16525697108318</c:v>
                </c:pt>
                <c:pt idx="60">
                  <c:v>396.9237207015708</c:v>
                </c:pt>
                <c:pt idx="61">
                  <c:v>243.93162875041997</c:v>
                </c:pt>
                <c:pt idx="62">
                  <c:v>222.46266243374146</c:v>
                </c:pt>
                <c:pt idx="63">
                  <c:v>112.38200139607312</c:v>
                </c:pt>
                <c:pt idx="64">
                  <c:v>85.104236507614203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0B-4348-8A1A-9554A78FC938}"/>
            </c:ext>
          </c:extLst>
        </c:ser>
        <c:ser>
          <c:idx val="2"/>
          <c:order val="2"/>
          <c:tx>
            <c:strRef>
              <c:f>FAC!$A$5</c:f>
              <c:strCache>
                <c:ptCount val="1"/>
                <c:pt idx="0">
                  <c:v>FAC w/ No Interest Cost (2005 - 2047)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FAC!$G$1:$BT$1</c:f>
              <c:numCache>
                <c:formatCode>General</c:formatCode>
                <c:ptCount val="6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  <c:pt idx="46">
                  <c:v>2051</c:v>
                </c:pt>
                <c:pt idx="47">
                  <c:v>2052</c:v>
                </c:pt>
                <c:pt idx="48">
                  <c:v>2053</c:v>
                </c:pt>
                <c:pt idx="49">
                  <c:v>2054</c:v>
                </c:pt>
                <c:pt idx="50">
                  <c:v>2055</c:v>
                </c:pt>
                <c:pt idx="51">
                  <c:v>2056</c:v>
                </c:pt>
                <c:pt idx="52">
                  <c:v>2057</c:v>
                </c:pt>
                <c:pt idx="53">
                  <c:v>2058</c:v>
                </c:pt>
                <c:pt idx="54">
                  <c:v>2059</c:v>
                </c:pt>
                <c:pt idx="55">
                  <c:v>2060</c:v>
                </c:pt>
                <c:pt idx="56">
                  <c:v>2061</c:v>
                </c:pt>
                <c:pt idx="57">
                  <c:v>2062</c:v>
                </c:pt>
                <c:pt idx="58">
                  <c:v>2063</c:v>
                </c:pt>
                <c:pt idx="59">
                  <c:v>2064</c:v>
                </c:pt>
                <c:pt idx="60">
                  <c:v>2065</c:v>
                </c:pt>
                <c:pt idx="61">
                  <c:v>2066</c:v>
                </c:pt>
                <c:pt idx="62">
                  <c:v>2067</c:v>
                </c:pt>
                <c:pt idx="63">
                  <c:v>2068</c:v>
                </c:pt>
                <c:pt idx="64">
                  <c:v>2069</c:v>
                </c:pt>
                <c:pt idx="65">
                  <c:v>2070</c:v>
                </c:pt>
              </c:numCache>
            </c:numRef>
          </c:cat>
          <c:val>
            <c:numRef>
              <c:f>FAC!$G$5:$BT$5</c:f>
              <c:numCache>
                <c:formatCode>_(* #,##0_);_(* \(#,##0\);_(* "-"_);_(@_)</c:formatCode>
                <c:ptCount val="66"/>
                <c:pt idx="0">
                  <c:v>0</c:v>
                </c:pt>
                <c:pt idx="1">
                  <c:v>140.78324020336478</c:v>
                </c:pt>
                <c:pt idx="2">
                  <c:v>140.78324020336478</c:v>
                </c:pt>
                <c:pt idx="3">
                  <c:v>395.05420458366314</c:v>
                </c:pt>
                <c:pt idx="4">
                  <c:v>667.54173738047598</c:v>
                </c:pt>
                <c:pt idx="5">
                  <c:v>1189.2813750174739</c:v>
                </c:pt>
                <c:pt idx="6">
                  <c:v>1239.9002933311378</c:v>
                </c:pt>
                <c:pt idx="7">
                  <c:v>1429.3722009611638</c:v>
                </c:pt>
                <c:pt idx="8">
                  <c:v>1716.6389902571414</c:v>
                </c:pt>
                <c:pt idx="9">
                  <c:v>2245.6917297042178</c:v>
                </c:pt>
                <c:pt idx="10">
                  <c:v>2736.8980350523429</c:v>
                </c:pt>
                <c:pt idx="11">
                  <c:v>2902.9928715066153</c:v>
                </c:pt>
                <c:pt idx="12">
                  <c:v>2987.5965123542869</c:v>
                </c:pt>
                <c:pt idx="13">
                  <c:v>3235.9346715659267</c:v>
                </c:pt>
                <c:pt idx="14">
                  <c:v>3290.1662606001414</c:v>
                </c:pt>
                <c:pt idx="15">
                  <c:v>3377.3361803322978</c:v>
                </c:pt>
                <c:pt idx="16">
                  <c:v>3403.0244190446083</c:v>
                </c:pt>
                <c:pt idx="17">
                  <c:v>3429.2264225311651</c:v>
                </c:pt>
                <c:pt idx="18">
                  <c:v>3455.9524660874531</c:v>
                </c:pt>
                <c:pt idx="19">
                  <c:v>3469.9820583748665</c:v>
                </c:pt>
                <c:pt idx="20">
                  <c:v>3482.6823461754948</c:v>
                </c:pt>
                <c:pt idx="21">
                  <c:v>3493.0632407344428</c:v>
                </c:pt>
                <c:pt idx="22">
                  <c:v>3503.2818411406629</c:v>
                </c:pt>
                <c:pt idx="23">
                  <c:v>3513.5802117406474</c:v>
                </c:pt>
                <c:pt idx="24">
                  <c:v>3508.314442394018</c:v>
                </c:pt>
                <c:pt idx="25">
                  <c:v>3495.7645916834299</c:v>
                </c:pt>
                <c:pt idx="26">
                  <c:v>3488.4095655158967</c:v>
                </c:pt>
                <c:pt idx="27">
                  <c:v>3483.1222957615564</c:v>
                </c:pt>
                <c:pt idx="28">
                  <c:v>3474.244592651422</c:v>
                </c:pt>
                <c:pt idx="29">
                  <c:v>3478.8079409021511</c:v>
                </c:pt>
                <c:pt idx="30">
                  <c:v>3492.7331071158105</c:v>
                </c:pt>
                <c:pt idx="31">
                  <c:v>3510.2611023412637</c:v>
                </c:pt>
                <c:pt idx="32">
                  <c:v>3532.1469809818186</c:v>
                </c:pt>
                <c:pt idx="33">
                  <c:v>3559.37554117215</c:v>
                </c:pt>
                <c:pt idx="34">
                  <c:v>3593.2635276575716</c:v>
                </c:pt>
                <c:pt idx="35">
                  <c:v>3635.6257141140882</c:v>
                </c:pt>
                <c:pt idx="36">
                  <c:v>3689.0596187877245</c:v>
                </c:pt>
                <c:pt idx="37">
                  <c:v>3757.4674868584998</c:v>
                </c:pt>
                <c:pt idx="38">
                  <c:v>3847.1002597043257</c:v>
                </c:pt>
                <c:pt idx="39">
                  <c:v>3968.9065115499297</c:v>
                </c:pt>
                <c:pt idx="40">
                  <c:v>4144.7962884553099</c:v>
                </c:pt>
                <c:pt idx="41">
                  <c:v>4355.8818284021654</c:v>
                </c:pt>
                <c:pt idx="42">
                  <c:v>4968.7491921648307</c:v>
                </c:pt>
                <c:pt idx="43">
                  <c:v>2970.0537386053406</c:v>
                </c:pt>
                <c:pt idx="44">
                  <c:v>2890.7147170002636</c:v>
                </c:pt>
                <c:pt idx="45">
                  <c:v>2849.778382990035</c:v>
                </c:pt>
                <c:pt idx="46">
                  <c:v>2178.9564961608344</c:v>
                </c:pt>
                <c:pt idx="47">
                  <c:v>2190.1753827111056</c:v>
                </c:pt>
                <c:pt idx="48">
                  <c:v>2204.1217673776655</c:v>
                </c:pt>
                <c:pt idx="49">
                  <c:v>2219.9425305695599</c:v>
                </c:pt>
                <c:pt idx="50">
                  <c:v>2234.4842581932885</c:v>
                </c:pt>
                <c:pt idx="51">
                  <c:v>2155.5921515723335</c:v>
                </c:pt>
                <c:pt idx="52">
                  <c:v>2155.7674690626691</c:v>
                </c:pt>
                <c:pt idx="53">
                  <c:v>1884.576754951514</c:v>
                </c:pt>
                <c:pt idx="54">
                  <c:v>1898.0338765421834</c:v>
                </c:pt>
                <c:pt idx="55">
                  <c:v>1589.6284049151827</c:v>
                </c:pt>
                <c:pt idx="56">
                  <c:v>1597.7144809272511</c:v>
                </c:pt>
                <c:pt idx="57">
                  <c:v>1496.3964380831335</c:v>
                </c:pt>
                <c:pt idx="58">
                  <c:v>1300.1506656655586</c:v>
                </c:pt>
                <c:pt idx="59">
                  <c:v>876.36232908462796</c:v>
                </c:pt>
                <c:pt idx="60">
                  <c:v>463.41981089347217</c:v>
                </c:pt>
                <c:pt idx="61">
                  <c:v>290.08924227522925</c:v>
                </c:pt>
                <c:pt idx="62">
                  <c:v>277.67749582607473</c:v>
                </c:pt>
                <c:pt idx="63">
                  <c:v>148.11622855441664</c:v>
                </c:pt>
                <c:pt idx="64">
                  <c:v>122.69730268155652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B-4348-8A1A-9554A78FC938}"/>
            </c:ext>
          </c:extLst>
        </c:ser>
        <c:ser>
          <c:idx val="3"/>
          <c:order val="3"/>
          <c:tx>
            <c:strRef>
              <c:f>FAC!$A$6</c:f>
              <c:strCache>
                <c:ptCount val="1"/>
                <c:pt idx="0">
                  <c:v>FAC w/ No Interest Cost (2017 - 2047)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FAC!$G$1:$BT$1</c:f>
              <c:numCache>
                <c:formatCode>General</c:formatCode>
                <c:ptCount val="6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  <c:pt idx="46">
                  <c:v>2051</c:v>
                </c:pt>
                <c:pt idx="47">
                  <c:v>2052</c:v>
                </c:pt>
                <c:pt idx="48">
                  <c:v>2053</c:v>
                </c:pt>
                <c:pt idx="49">
                  <c:v>2054</c:v>
                </c:pt>
                <c:pt idx="50">
                  <c:v>2055</c:v>
                </c:pt>
                <c:pt idx="51">
                  <c:v>2056</c:v>
                </c:pt>
                <c:pt idx="52">
                  <c:v>2057</c:v>
                </c:pt>
                <c:pt idx="53">
                  <c:v>2058</c:v>
                </c:pt>
                <c:pt idx="54">
                  <c:v>2059</c:v>
                </c:pt>
                <c:pt idx="55">
                  <c:v>2060</c:v>
                </c:pt>
                <c:pt idx="56">
                  <c:v>2061</c:v>
                </c:pt>
                <c:pt idx="57">
                  <c:v>2062</c:v>
                </c:pt>
                <c:pt idx="58">
                  <c:v>2063</c:v>
                </c:pt>
                <c:pt idx="59">
                  <c:v>2064</c:v>
                </c:pt>
                <c:pt idx="60">
                  <c:v>2065</c:v>
                </c:pt>
                <c:pt idx="61">
                  <c:v>2066</c:v>
                </c:pt>
                <c:pt idx="62">
                  <c:v>2067</c:v>
                </c:pt>
                <c:pt idx="63">
                  <c:v>2068</c:v>
                </c:pt>
                <c:pt idx="64">
                  <c:v>2069</c:v>
                </c:pt>
                <c:pt idx="65">
                  <c:v>2070</c:v>
                </c:pt>
              </c:numCache>
            </c:numRef>
          </c:cat>
          <c:val>
            <c:numRef>
              <c:f>FAC!$G$6:$BT$6</c:f>
              <c:numCache>
                <c:formatCode>_(* #,##0_);_(* \(#,##0\);_(* "-"_);_(@_)</c:formatCode>
                <c:ptCount val="66"/>
                <c:pt idx="0">
                  <c:v>0</c:v>
                </c:pt>
                <c:pt idx="1">
                  <c:v>177.73539501525059</c:v>
                </c:pt>
                <c:pt idx="2">
                  <c:v>177.2475420384514</c:v>
                </c:pt>
                <c:pt idx="3">
                  <c:v>468.20328466288049</c:v>
                </c:pt>
                <c:pt idx="4">
                  <c:v>1369.802243336037</c:v>
                </c:pt>
                <c:pt idx="5">
                  <c:v>2087.6737659110013</c:v>
                </c:pt>
                <c:pt idx="6">
                  <c:v>2209.7258515330163</c:v>
                </c:pt>
                <c:pt idx="7">
                  <c:v>2368.5075361655249</c:v>
                </c:pt>
                <c:pt idx="8">
                  <c:v>2791.1859709180044</c:v>
                </c:pt>
                <c:pt idx="9">
                  <c:v>3281.232359533049</c:v>
                </c:pt>
                <c:pt idx="10">
                  <c:v>3918.0554029279256</c:v>
                </c:pt>
                <c:pt idx="11">
                  <c:v>3973.7843612809766</c:v>
                </c:pt>
                <c:pt idx="12">
                  <c:v>2582.2162580114318</c:v>
                </c:pt>
                <c:pt idx="13">
                  <c:v>2830.5544172230716</c:v>
                </c:pt>
                <c:pt idx="14">
                  <c:v>2884.7860062572868</c:v>
                </c:pt>
                <c:pt idx="15">
                  <c:v>2971.9559259894431</c:v>
                </c:pt>
                <c:pt idx="16">
                  <c:v>2997.6441647017537</c:v>
                </c:pt>
                <c:pt idx="17">
                  <c:v>3023.8461681883105</c:v>
                </c:pt>
                <c:pt idx="18">
                  <c:v>3050.5722117445985</c:v>
                </c:pt>
                <c:pt idx="19">
                  <c:v>3077.832776172012</c:v>
                </c:pt>
                <c:pt idx="20">
                  <c:v>3105.6385518879738</c:v>
                </c:pt>
                <c:pt idx="21">
                  <c:v>3134.0004431182551</c:v>
                </c:pt>
                <c:pt idx="22">
                  <c:v>3162.9295721731419</c:v>
                </c:pt>
                <c:pt idx="23">
                  <c:v>3192.4372838091263</c:v>
                </c:pt>
                <c:pt idx="24">
                  <c:v>3222.5351496778303</c:v>
                </c:pt>
                <c:pt idx="25">
                  <c:v>3253.2349728639088</c:v>
                </c:pt>
                <c:pt idx="26">
                  <c:v>3284.5487925137086</c:v>
                </c:pt>
                <c:pt idx="27">
                  <c:v>3293.5615227593685</c:v>
                </c:pt>
                <c:pt idx="28">
                  <c:v>3301.933819649234</c:v>
                </c:pt>
                <c:pt idx="29">
                  <c:v>3312.8471678999631</c:v>
                </c:pt>
                <c:pt idx="30">
                  <c:v>3326.7723341136225</c:v>
                </c:pt>
                <c:pt idx="31">
                  <c:v>3344.3003293390757</c:v>
                </c:pt>
                <c:pt idx="32">
                  <c:v>3366.1862079796306</c:v>
                </c:pt>
                <c:pt idx="33">
                  <c:v>3393.4147681699619</c:v>
                </c:pt>
                <c:pt idx="34">
                  <c:v>3427.3027546553835</c:v>
                </c:pt>
                <c:pt idx="35">
                  <c:v>3469.6649411119001</c:v>
                </c:pt>
                <c:pt idx="36">
                  <c:v>3523.0988457855365</c:v>
                </c:pt>
                <c:pt idx="37">
                  <c:v>3591.5067138563118</c:v>
                </c:pt>
                <c:pt idx="38">
                  <c:v>3681.1394867021377</c:v>
                </c:pt>
                <c:pt idx="39">
                  <c:v>3802.9457385477417</c:v>
                </c:pt>
                <c:pt idx="40">
                  <c:v>3978.8355154531218</c:v>
                </c:pt>
                <c:pt idx="41">
                  <c:v>4203.2656098286598</c:v>
                </c:pt>
                <c:pt idx="42">
                  <c:v>4816.132973591325</c:v>
                </c:pt>
                <c:pt idx="43">
                  <c:v>2970.0537386053406</c:v>
                </c:pt>
                <c:pt idx="44">
                  <c:v>2890.7147170002636</c:v>
                </c:pt>
                <c:pt idx="45">
                  <c:v>2849.778382990035</c:v>
                </c:pt>
                <c:pt idx="46">
                  <c:v>2178.9564961608344</c:v>
                </c:pt>
                <c:pt idx="47">
                  <c:v>2190.1753827111056</c:v>
                </c:pt>
                <c:pt idx="48">
                  <c:v>2204.1217673776655</c:v>
                </c:pt>
                <c:pt idx="49">
                  <c:v>2219.9425305695599</c:v>
                </c:pt>
                <c:pt idx="50">
                  <c:v>2234.4842581932885</c:v>
                </c:pt>
                <c:pt idx="51">
                  <c:v>2155.5921515723335</c:v>
                </c:pt>
                <c:pt idx="52">
                  <c:v>2155.7674690626691</c:v>
                </c:pt>
                <c:pt idx="53">
                  <c:v>1884.576754951514</c:v>
                </c:pt>
                <c:pt idx="54">
                  <c:v>1898.0338765421834</c:v>
                </c:pt>
                <c:pt idx="55">
                  <c:v>1589.6284049151827</c:v>
                </c:pt>
                <c:pt idx="56">
                  <c:v>1597.7144809272511</c:v>
                </c:pt>
                <c:pt idx="57">
                  <c:v>1496.3964380831335</c:v>
                </c:pt>
                <c:pt idx="58">
                  <c:v>1300.1506656655586</c:v>
                </c:pt>
                <c:pt idx="59">
                  <c:v>876.36232908462796</c:v>
                </c:pt>
                <c:pt idx="60">
                  <c:v>463.41981089347217</c:v>
                </c:pt>
                <c:pt idx="61">
                  <c:v>290.08924227522925</c:v>
                </c:pt>
                <c:pt idx="62">
                  <c:v>277.67749582607473</c:v>
                </c:pt>
                <c:pt idx="63">
                  <c:v>148.11622855441664</c:v>
                </c:pt>
                <c:pt idx="64">
                  <c:v>122.69730268155652</c:v>
                </c:pt>
                <c:pt idx="6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0B-4348-8A1A-9554A78FC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920352"/>
        <c:axId val="1761917552"/>
        <c:extLst/>
      </c:lineChart>
      <c:catAx>
        <c:axId val="1761920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175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619175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20352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608542324279953"/>
          <c:y val="2.9250235981503885E-2"/>
          <c:w val="0.30560939794419972"/>
          <c:h val="0.1380939066986884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FAC!$A$10</c:f>
              <c:strCache>
                <c:ptCount val="1"/>
                <c:pt idx="0">
                  <c:v>Status Quo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FAC!$G$10:$AW$10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177.73539501525059</c:v>
                </c:pt>
                <c:pt idx="2">
                  <c:v>177.2475420384514</c:v>
                </c:pt>
                <c:pt idx="3">
                  <c:v>468.20328466288049</c:v>
                </c:pt>
                <c:pt idx="4">
                  <c:v>1369.802243336037</c:v>
                </c:pt>
                <c:pt idx="5">
                  <c:v>2087.6737659110013</c:v>
                </c:pt>
                <c:pt idx="6">
                  <c:v>2209.7258515330163</c:v>
                </c:pt>
                <c:pt idx="7">
                  <c:v>2368.5075361655249</c:v>
                </c:pt>
                <c:pt idx="8">
                  <c:v>2791.1859709180044</c:v>
                </c:pt>
                <c:pt idx="9">
                  <c:v>3281.232359533049</c:v>
                </c:pt>
                <c:pt idx="10">
                  <c:v>3918.0554029279256</c:v>
                </c:pt>
                <c:pt idx="11">
                  <c:v>3973.7843612809766</c:v>
                </c:pt>
                <c:pt idx="12">
                  <c:v>4074.0527451325238</c:v>
                </c:pt>
                <c:pt idx="13">
                  <c:v>4365.9611690491101</c:v>
                </c:pt>
                <c:pt idx="14">
                  <c:v>4390.9340624390416</c:v>
                </c:pt>
                <c:pt idx="15">
                  <c:v>4449.9121780849955</c:v>
                </c:pt>
                <c:pt idx="16">
                  <c:v>4436.5498049945354</c:v>
                </c:pt>
                <c:pt idx="17">
                  <c:v>4423.808594627304</c:v>
                </c:pt>
                <c:pt idx="18">
                  <c:v>4411.6881291904438</c:v>
                </c:pt>
                <c:pt idx="19">
                  <c:v>4400.1881773611794</c:v>
                </c:pt>
                <c:pt idx="20">
                  <c:v>4346.3555282030757</c:v>
                </c:pt>
                <c:pt idx="21">
                  <c:v>4252.4462977189978</c:v>
                </c:pt>
                <c:pt idx="22">
                  <c:v>4250.214281344046</c:v>
                </c:pt>
                <c:pt idx="23">
                  <c:v>4067.3951683933337</c:v>
                </c:pt>
                <c:pt idx="24">
                  <c:v>3715.1577545103287</c:v>
                </c:pt>
                <c:pt idx="25">
                  <c:v>3157.6744170528846</c:v>
                </c:pt>
                <c:pt idx="26">
                  <c:v>3197.9814711280924</c:v>
                </c:pt>
                <c:pt idx="27">
                  <c:v>3014.6537016011125</c:v>
                </c:pt>
                <c:pt idx="28">
                  <c:v>2909.7106938352636</c:v>
                </c:pt>
                <c:pt idx="29">
                  <c:v>2394.6782421938933</c:v>
                </c:pt>
                <c:pt idx="30">
                  <c:v>2166.9247298593195</c:v>
                </c:pt>
                <c:pt idx="31">
                  <c:v>2080.1525305149626</c:v>
                </c:pt>
                <c:pt idx="32">
                  <c:v>2102.6044221456855</c:v>
                </c:pt>
                <c:pt idx="33">
                  <c:v>2025.557364216862</c:v>
                </c:pt>
                <c:pt idx="34">
                  <c:v>2297.3835820585236</c:v>
                </c:pt>
                <c:pt idx="35">
                  <c:v>2553.8541964575084</c:v>
                </c:pt>
                <c:pt idx="36">
                  <c:v>2694.2768396015454</c:v>
                </c:pt>
                <c:pt idx="37">
                  <c:v>2729.4670080178093</c:v>
                </c:pt>
                <c:pt idx="38">
                  <c:v>2841.0829651483873</c:v>
                </c:pt>
                <c:pt idx="39">
                  <c:v>2883.5849632441946</c:v>
                </c:pt>
                <c:pt idx="40">
                  <c:v>2992.3200176236896</c:v>
                </c:pt>
                <c:pt idx="41">
                  <c:v>2976.0144412365639</c:v>
                </c:pt>
                <c:pt idx="42">
                  <c:v>3005.0559467896142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39-4585-B364-EE32BB49D902}"/>
            </c:ext>
          </c:extLst>
        </c:ser>
        <c:ser>
          <c:idx val="2"/>
          <c:order val="1"/>
          <c:tx>
            <c:strRef>
              <c:f>FAC!$A$11</c:f>
              <c:strCache>
                <c:ptCount val="1"/>
                <c:pt idx="0">
                  <c:v>FAC w/ No Interest Cost (2005 - 2047)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FAC!$G$11:$AW$11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140.78324020336478</c:v>
                </c:pt>
                <c:pt idx="2">
                  <c:v>140.78324020336478</c:v>
                </c:pt>
                <c:pt idx="3">
                  <c:v>395.05420458366314</c:v>
                </c:pt>
                <c:pt idx="4">
                  <c:v>667.54173738047598</c:v>
                </c:pt>
                <c:pt idx="5">
                  <c:v>1189.2813750174739</c:v>
                </c:pt>
                <c:pt idx="6">
                  <c:v>1239.9002933311378</c:v>
                </c:pt>
                <c:pt idx="7">
                  <c:v>1429.3722009611638</c:v>
                </c:pt>
                <c:pt idx="8">
                  <c:v>1716.6389902571414</c:v>
                </c:pt>
                <c:pt idx="9">
                  <c:v>2245.6917297042178</c:v>
                </c:pt>
                <c:pt idx="10">
                  <c:v>2736.8980350523429</c:v>
                </c:pt>
                <c:pt idx="11">
                  <c:v>2902.9928715066153</c:v>
                </c:pt>
                <c:pt idx="12">
                  <c:v>2987.5965123542869</c:v>
                </c:pt>
                <c:pt idx="13">
                  <c:v>3235.9346715659267</c:v>
                </c:pt>
                <c:pt idx="14">
                  <c:v>3290.1662606001414</c:v>
                </c:pt>
                <c:pt idx="15">
                  <c:v>3377.3361803322978</c:v>
                </c:pt>
                <c:pt idx="16">
                  <c:v>3403.0244190446083</c:v>
                </c:pt>
                <c:pt idx="17">
                  <c:v>3429.2264225311651</c:v>
                </c:pt>
                <c:pt idx="18">
                  <c:v>3455.9524660874531</c:v>
                </c:pt>
                <c:pt idx="19">
                  <c:v>3469.9820583748665</c:v>
                </c:pt>
                <c:pt idx="20">
                  <c:v>3482.6823461754948</c:v>
                </c:pt>
                <c:pt idx="21">
                  <c:v>3493.0632407344428</c:v>
                </c:pt>
                <c:pt idx="22">
                  <c:v>3503.2818411406629</c:v>
                </c:pt>
                <c:pt idx="23">
                  <c:v>3513.5802117406474</c:v>
                </c:pt>
                <c:pt idx="24">
                  <c:v>3508.314442394018</c:v>
                </c:pt>
                <c:pt idx="25">
                  <c:v>3495.7645916834299</c:v>
                </c:pt>
                <c:pt idx="26">
                  <c:v>3488.4095655158967</c:v>
                </c:pt>
                <c:pt idx="27">
                  <c:v>3483.1222957615564</c:v>
                </c:pt>
                <c:pt idx="28">
                  <c:v>3474.244592651422</c:v>
                </c:pt>
                <c:pt idx="29">
                  <c:v>3478.8079409021511</c:v>
                </c:pt>
                <c:pt idx="30">
                  <c:v>3492.7331071158105</c:v>
                </c:pt>
                <c:pt idx="31">
                  <c:v>3510.2611023412637</c:v>
                </c:pt>
                <c:pt idx="32">
                  <c:v>3532.1469809818186</c:v>
                </c:pt>
                <c:pt idx="33">
                  <c:v>3559.37554117215</c:v>
                </c:pt>
                <c:pt idx="34">
                  <c:v>3593.2635276575716</c:v>
                </c:pt>
                <c:pt idx="35">
                  <c:v>3635.6257141140882</c:v>
                </c:pt>
                <c:pt idx="36">
                  <c:v>3689.0596187877245</c:v>
                </c:pt>
                <c:pt idx="37">
                  <c:v>3757.4674868584998</c:v>
                </c:pt>
                <c:pt idx="38">
                  <c:v>3847.1002597043257</c:v>
                </c:pt>
                <c:pt idx="39">
                  <c:v>3968.9065115499297</c:v>
                </c:pt>
                <c:pt idx="40">
                  <c:v>4144.7962884553099</c:v>
                </c:pt>
                <c:pt idx="41">
                  <c:v>4355.8818284021654</c:v>
                </c:pt>
                <c:pt idx="42">
                  <c:v>4968.7491921648307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39-4585-B364-EE32BB49D902}"/>
            </c:ext>
          </c:extLst>
        </c:ser>
        <c:ser>
          <c:idx val="3"/>
          <c:order val="2"/>
          <c:tx>
            <c:strRef>
              <c:f>FAC!$A$22</c:f>
              <c:strCache>
                <c:ptCount val="1"/>
                <c:pt idx="0">
                  <c:v>FAC w/ Annual Interest Cost</c:v>
                </c:pt>
              </c:strCache>
            </c:strRef>
          </c:tx>
          <c:spPr>
            <a:ln w="28575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FAC!$G$22:$AW$22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140.78324020336478</c:v>
                </c:pt>
                <c:pt idx="2">
                  <c:v>142.44608716989964</c:v>
                </c:pt>
                <c:pt idx="3">
                  <c:v>398.35794513277688</c:v>
                </c:pt>
                <c:pt idx="4">
                  <c:v>674.13718653315448</c:v>
                </c:pt>
                <c:pt idx="5">
                  <c:v>1227.4785469381527</c:v>
                </c:pt>
                <c:pt idx="6">
                  <c:v>1318.5251228420254</c:v>
                </c:pt>
                <c:pt idx="7">
                  <c:v>1551.6391805911358</c:v>
                </c:pt>
                <c:pt idx="8">
                  <c:v>1881.1670599713098</c:v>
                </c:pt>
                <c:pt idx="9">
                  <c:v>2458.574413548125</c:v>
                </c:pt>
                <c:pt idx="10">
                  <c:v>2996.3800472385474</c:v>
                </c:pt>
                <c:pt idx="11">
                  <c:v>3215.6269652472211</c:v>
                </c:pt>
                <c:pt idx="12">
                  <c:v>3348.4162231347391</c:v>
                </c:pt>
                <c:pt idx="13">
                  <c:v>3645.6449128213994</c:v>
                </c:pt>
                <c:pt idx="14">
                  <c:v>3750.7276942423573</c:v>
                </c:pt>
                <c:pt idx="15">
                  <c:v>3887.4321650572642</c:v>
                </c:pt>
                <c:pt idx="16">
                  <c:v>3961.386323668446</c:v>
                </c:pt>
                <c:pt idx="17">
                  <c:v>4034.0969695227495</c:v>
                </c:pt>
                <c:pt idx="18">
                  <c:v>4105.5792108233636</c:v>
                </c:pt>
                <c:pt idx="19">
                  <c:v>4162.6169079504116</c:v>
                </c:pt>
                <c:pt idx="20">
                  <c:v>4217.1764711054238</c:v>
                </c:pt>
                <c:pt idx="21">
                  <c:v>4266.4226588556139</c:v>
                </c:pt>
                <c:pt idx="22">
                  <c:v>4310.8134968261384</c:v>
                </c:pt>
                <c:pt idx="23">
                  <c:v>4354.7238272352752</c:v>
                </c:pt>
                <c:pt idx="24">
                  <c:v>4374.379730938017</c:v>
                </c:pt>
                <c:pt idx="25">
                  <c:v>4371.1378292726622</c:v>
                </c:pt>
                <c:pt idx="26">
                  <c:v>4348.5687452467546</c:v>
                </c:pt>
                <c:pt idx="27">
                  <c:v>4330.2122112449633</c:v>
                </c:pt>
                <c:pt idx="28">
                  <c:v>4300.2534213976087</c:v>
                </c:pt>
                <c:pt idx="29">
                  <c:v>4279.4127442016106</c:v>
                </c:pt>
                <c:pt idx="30">
                  <c:v>4244.5520739733984</c:v>
                </c:pt>
                <c:pt idx="31">
                  <c:v>4202.4186922223098</c:v>
                </c:pt>
                <c:pt idx="32">
                  <c:v>4159.9496851306812</c:v>
                </c:pt>
                <c:pt idx="33">
                  <c:v>4122.8488301733869</c:v>
                </c:pt>
                <c:pt idx="34">
                  <c:v>4087.7149986958202</c:v>
                </c:pt>
                <c:pt idx="35">
                  <c:v>4071.7625876003794</c:v>
                </c:pt>
                <c:pt idx="36">
                  <c:v>4076.5167739794697</c:v>
                </c:pt>
                <c:pt idx="37">
                  <c:v>4100.1594169868667</c:v>
                </c:pt>
                <c:pt idx="38">
                  <c:v>4143.5321682848617</c:v>
                </c:pt>
                <c:pt idx="39">
                  <c:v>4220.0676418754492</c:v>
                </c:pt>
                <c:pt idx="40">
                  <c:v>4347.1179491070707</c:v>
                </c:pt>
                <c:pt idx="41">
                  <c:v>4506.3420568665033</c:v>
                </c:pt>
                <c:pt idx="42">
                  <c:v>5057.1153882067165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9-4585-B364-EE32BB49D902}"/>
            </c:ext>
          </c:extLst>
        </c:ser>
        <c:ser>
          <c:idx val="4"/>
          <c:order val="3"/>
          <c:tx>
            <c:strRef>
              <c:f>FAC!$A$52</c:f>
              <c:strCache>
                <c:ptCount val="1"/>
                <c:pt idx="0">
                  <c:v>FAC w/ Adjustment Period and Interest</c:v>
                </c:pt>
              </c:strCache>
            </c:strRef>
          </c:tx>
          <c:spPr>
            <a:ln w="28575" cap="rnd">
              <a:solidFill>
                <a:srgbClr val="92D05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FAC!$G$52:$AW$52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177.73539501525059</c:v>
                </c:pt>
                <c:pt idx="2">
                  <c:v>177.2475420384514</c:v>
                </c:pt>
                <c:pt idx="3">
                  <c:v>468.20328466288049</c:v>
                </c:pt>
                <c:pt idx="4">
                  <c:v>1369.802243336037</c:v>
                </c:pt>
                <c:pt idx="5">
                  <c:v>2087.6737659110013</c:v>
                </c:pt>
                <c:pt idx="6">
                  <c:v>2209.7258515330163</c:v>
                </c:pt>
                <c:pt idx="7">
                  <c:v>2368.5075361655249</c:v>
                </c:pt>
                <c:pt idx="8">
                  <c:v>2791.1859709180044</c:v>
                </c:pt>
                <c:pt idx="9">
                  <c:v>3281.232359533049</c:v>
                </c:pt>
                <c:pt idx="10">
                  <c:v>3918.0554029279256</c:v>
                </c:pt>
                <c:pt idx="11">
                  <c:v>3973.7843612809766</c:v>
                </c:pt>
                <c:pt idx="12">
                  <c:v>2677.8035358066709</c:v>
                </c:pt>
                <c:pt idx="13">
                  <c:v>2176.919882492542</c:v>
                </c:pt>
                <c:pt idx="14">
                  <c:v>2095.3534229915354</c:v>
                </c:pt>
                <c:pt idx="15">
                  <c:v>2036.3872278270328</c:v>
                </c:pt>
                <c:pt idx="16">
                  <c:v>2232.1954995420265</c:v>
                </c:pt>
                <c:pt idx="17">
                  <c:v>2803.808594627304</c:v>
                </c:pt>
                <c:pt idx="18">
                  <c:v>3391.6881291904438</c:v>
                </c:pt>
                <c:pt idx="19">
                  <c:v>3918.2994326097078</c:v>
                </c:pt>
                <c:pt idx="20">
                  <c:v>4217.1764711054238</c:v>
                </c:pt>
                <c:pt idx="21">
                  <c:v>4266.4226588556139</c:v>
                </c:pt>
                <c:pt idx="22">
                  <c:v>4310.8134968261384</c:v>
                </c:pt>
                <c:pt idx="23">
                  <c:v>4354.7238272352752</c:v>
                </c:pt>
                <c:pt idx="24">
                  <c:v>4374.379730938017</c:v>
                </c:pt>
                <c:pt idx="25">
                  <c:v>4371.1378292726622</c:v>
                </c:pt>
                <c:pt idx="26">
                  <c:v>4348.5687452467546</c:v>
                </c:pt>
                <c:pt idx="27">
                  <c:v>4330.2122112449633</c:v>
                </c:pt>
                <c:pt idx="28">
                  <c:v>4300.2534213976087</c:v>
                </c:pt>
                <c:pt idx="29">
                  <c:v>4279.4127442016106</c:v>
                </c:pt>
                <c:pt idx="30">
                  <c:v>4244.5520739733984</c:v>
                </c:pt>
                <c:pt idx="31">
                  <c:v>4202.4186922223098</c:v>
                </c:pt>
                <c:pt idx="32">
                  <c:v>4159.9496851306812</c:v>
                </c:pt>
                <c:pt idx="33">
                  <c:v>4122.8488301733869</c:v>
                </c:pt>
                <c:pt idx="34">
                  <c:v>4087.7149986958202</c:v>
                </c:pt>
                <c:pt idx="35">
                  <c:v>4071.7625876003794</c:v>
                </c:pt>
                <c:pt idx="36">
                  <c:v>4076.5167739794697</c:v>
                </c:pt>
                <c:pt idx="37">
                  <c:v>4100.1594169868667</c:v>
                </c:pt>
                <c:pt idx="38">
                  <c:v>4143.5321682848617</c:v>
                </c:pt>
                <c:pt idx="39">
                  <c:v>4220.0676418754492</c:v>
                </c:pt>
                <c:pt idx="40">
                  <c:v>4347.1179491070707</c:v>
                </c:pt>
                <c:pt idx="41">
                  <c:v>4506.3420568665033</c:v>
                </c:pt>
                <c:pt idx="42">
                  <c:v>5057.1153882067165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39-4585-B364-EE32BB49D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920352"/>
        <c:axId val="1761917552"/>
        <c:extLst/>
      </c:lineChart>
      <c:catAx>
        <c:axId val="1761920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17552"/>
        <c:crosses val="autoZero"/>
        <c:auto val="1"/>
        <c:lblAlgn val="ctr"/>
        <c:lblOffset val="100"/>
        <c:tickLblSkip val="2"/>
        <c:noMultiLvlLbl val="0"/>
      </c:catAx>
      <c:valAx>
        <c:axId val="17619175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$ billion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20352"/>
        <c:crosses val="autoZero"/>
        <c:crossBetween val="midCat"/>
        <c:majorUnit val="1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5965370518112554"/>
          <c:y val="0.67264932551109413"/>
          <c:w val="0.30868972236765674"/>
          <c:h val="0.1725052009558263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FAC - Debt</c:v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FAC!$G$19:$AW$19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36.952154811885805</c:v>
                </c:pt>
                <c:pt idx="2">
                  <c:v>73.416456646972421</c:v>
                </c:pt>
                <c:pt idx="3">
                  <c:v>146.56553672618978</c:v>
                </c:pt>
                <c:pt idx="4">
                  <c:v>848.82604268175078</c:v>
                </c:pt>
                <c:pt idx="5">
                  <c:v>1747.2184335752781</c:v>
                </c:pt>
                <c:pt idx="6">
                  <c:v>2717.0439917771564</c:v>
                </c:pt>
                <c:pt idx="7">
                  <c:v>3656.1793269815175</c:v>
                </c:pt>
                <c:pt idx="8">
                  <c:v>4730.7263076423806</c:v>
                </c:pt>
                <c:pt idx="9">
                  <c:v>5766.2669374712113</c:v>
                </c:pt>
                <c:pt idx="10">
                  <c:v>6947.4243053467944</c:v>
                </c:pt>
                <c:pt idx="11">
                  <c:v>8018.2157951211557</c:v>
                </c:pt>
                <c:pt idx="12">
                  <c:v>9104.6720278993926</c:v>
                </c:pt>
                <c:pt idx="13">
                  <c:v>10234.698525382577</c:v>
                </c:pt>
                <c:pt idx="14">
                  <c:v>11335.466327221477</c:v>
                </c:pt>
                <c:pt idx="15">
                  <c:v>12408.042324974174</c:v>
                </c:pt>
                <c:pt idx="16">
                  <c:v>13441.567710924101</c:v>
                </c:pt>
                <c:pt idx="17">
                  <c:v>14436.14988302024</c:v>
                </c:pt>
                <c:pt idx="18">
                  <c:v>15391.885546123231</c:v>
                </c:pt>
                <c:pt idx="19">
                  <c:v>16322.091665109543</c:v>
                </c:pt>
                <c:pt idx="20">
                  <c:v>17185.764847137125</c:v>
                </c:pt>
                <c:pt idx="21">
                  <c:v>17945.147904121681</c:v>
                </c:pt>
                <c:pt idx="22">
                  <c:v>18692.080344325062</c:v>
                </c:pt>
                <c:pt idx="23">
                  <c:v>19245.895300977747</c:v>
                </c:pt>
                <c:pt idx="24">
                  <c:v>19452.738613094058</c:v>
                </c:pt>
                <c:pt idx="25">
                  <c:v>19114.648438463511</c:v>
                </c:pt>
                <c:pt idx="26">
                  <c:v>18824.220344075708</c:v>
                </c:pt>
                <c:pt idx="27">
                  <c:v>18355.751749915264</c:v>
                </c:pt>
                <c:pt idx="28">
                  <c:v>17791.217851099107</c:v>
                </c:pt>
                <c:pt idx="29">
                  <c:v>16707.08815239085</c:v>
                </c:pt>
                <c:pt idx="30">
                  <c:v>15381.279775134359</c:v>
                </c:pt>
                <c:pt idx="31">
                  <c:v>13951.171203308058</c:v>
                </c:pt>
                <c:pt idx="32">
                  <c:v>12521.628644471926</c:v>
                </c:pt>
                <c:pt idx="33">
                  <c:v>10987.810467516638</c:v>
                </c:pt>
                <c:pt idx="34">
                  <c:v>9691.9305219175894</c:v>
                </c:pt>
                <c:pt idx="35">
                  <c:v>8610.1590042610096</c:v>
                </c:pt>
                <c:pt idx="36">
                  <c:v>7615.3762250748305</c:v>
                </c:pt>
                <c:pt idx="37">
                  <c:v>6587.37574623414</c:v>
                </c:pt>
                <c:pt idx="38">
                  <c:v>5581.3584516782012</c:v>
                </c:pt>
                <c:pt idx="39">
                  <c:v>4496.0369033724655</c:v>
                </c:pt>
                <c:pt idx="40">
                  <c:v>3343.5606325408453</c:v>
                </c:pt>
                <c:pt idx="41">
                  <c:v>1963.6932453752436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94-4480-98D4-A638F22F0964}"/>
            </c:ext>
          </c:extLst>
        </c:ser>
        <c:ser>
          <c:idx val="3"/>
          <c:order val="2"/>
          <c:tx>
            <c:v>Adjusted FAC - Debt</c:v>
          </c:tx>
          <c:spPr>
            <a:ln w="28575" cap="rnd">
              <a:solidFill>
                <a:schemeClr val="bg2">
                  <a:lumMod val="2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FAC!$G$50:$AW$50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1396.2492093258529</c:v>
                </c:pt>
                <c:pt idx="13">
                  <c:v>3648.1217103020845</c:v>
                </c:pt>
                <c:pt idx="14">
                  <c:v>6107.8678267131836</c:v>
                </c:pt>
                <c:pt idx="15">
                  <c:v>8796.2468291732403</c:v>
                </c:pt>
                <c:pt idx="16">
                  <c:v>11396.432241938544</c:v>
                </c:pt>
                <c:pt idx="17">
                  <c:v>13529.27169282578</c:v>
                </c:pt>
                <c:pt idx="18">
                  <c:v>15158.088919002939</c:v>
                </c:pt>
                <c:pt idx="19">
                  <c:v>16322.091665109543</c:v>
                </c:pt>
                <c:pt idx="20">
                  <c:v>17185.764847137125</c:v>
                </c:pt>
                <c:pt idx="21">
                  <c:v>17945.147904121681</c:v>
                </c:pt>
                <c:pt idx="22">
                  <c:v>18692.080344325062</c:v>
                </c:pt>
                <c:pt idx="23">
                  <c:v>19245.895300977747</c:v>
                </c:pt>
                <c:pt idx="24">
                  <c:v>19452.738613094058</c:v>
                </c:pt>
                <c:pt idx="25">
                  <c:v>19114.648438463511</c:v>
                </c:pt>
                <c:pt idx="26">
                  <c:v>18824.220344075708</c:v>
                </c:pt>
                <c:pt idx="27">
                  <c:v>18355.751749915264</c:v>
                </c:pt>
                <c:pt idx="28">
                  <c:v>17791.217851099107</c:v>
                </c:pt>
                <c:pt idx="29">
                  <c:v>16707.08815239085</c:v>
                </c:pt>
                <c:pt idx="30">
                  <c:v>15381.279775134359</c:v>
                </c:pt>
                <c:pt idx="31">
                  <c:v>13951.171203308058</c:v>
                </c:pt>
                <c:pt idx="32">
                  <c:v>12521.628644471926</c:v>
                </c:pt>
                <c:pt idx="33">
                  <c:v>10987.810467516638</c:v>
                </c:pt>
                <c:pt idx="34">
                  <c:v>9691.9305219175894</c:v>
                </c:pt>
                <c:pt idx="35">
                  <c:v>8610.1590042610096</c:v>
                </c:pt>
                <c:pt idx="36">
                  <c:v>7615.3762250748305</c:v>
                </c:pt>
                <c:pt idx="37">
                  <c:v>6587.37574623414</c:v>
                </c:pt>
                <c:pt idx="38">
                  <c:v>5581.3584516782012</c:v>
                </c:pt>
                <c:pt idx="39">
                  <c:v>4496.0369033724655</c:v>
                </c:pt>
                <c:pt idx="40">
                  <c:v>3343.5606325408453</c:v>
                </c:pt>
                <c:pt idx="41">
                  <c:v>1963.6932453752436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4-4480-98D4-A638F22F0964}"/>
            </c:ext>
          </c:extLst>
        </c:ser>
        <c:ser>
          <c:idx val="4"/>
          <c:order val="4"/>
          <c:tx>
            <c:v>Overpayment Balance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FAC!$G$1:$AW$1</c:f>
              <c:numCache>
                <c:formatCode>General</c:formatCode>
                <c:ptCount val="4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</c:numCache>
            </c:numRef>
          </c:cat>
          <c:val>
            <c:numRef>
              <c:f>FAC!$G$40:$AW$40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36.952154811885805</c:v>
                </c:pt>
                <c:pt idx="2">
                  <c:v>73.416456646972421</c:v>
                </c:pt>
                <c:pt idx="3">
                  <c:v>146.5655367261898</c:v>
                </c:pt>
                <c:pt idx="4">
                  <c:v>848.82604268175078</c:v>
                </c:pt>
                <c:pt idx="5">
                  <c:v>1747.2184335752781</c:v>
                </c:pt>
                <c:pt idx="6">
                  <c:v>2717.0439917771564</c:v>
                </c:pt>
                <c:pt idx="7">
                  <c:v>3656.1793269815175</c:v>
                </c:pt>
                <c:pt idx="8">
                  <c:v>4730.7263076423806</c:v>
                </c:pt>
                <c:pt idx="9">
                  <c:v>5766.2669374712113</c:v>
                </c:pt>
                <c:pt idx="10">
                  <c:v>6947.4243053467944</c:v>
                </c:pt>
                <c:pt idx="11">
                  <c:v>8018.2157951211557</c:v>
                </c:pt>
                <c:pt idx="12">
                  <c:v>7708.4228185735392</c:v>
                </c:pt>
                <c:pt idx="13">
                  <c:v>6586.5768150804906</c:v>
                </c:pt>
                <c:pt idx="14">
                  <c:v>5227.5985005082912</c:v>
                </c:pt>
                <c:pt idx="15">
                  <c:v>3611.7954958009327</c:v>
                </c:pt>
                <c:pt idx="16">
                  <c:v>2045.1354689855552</c:v>
                </c:pt>
                <c:pt idx="17">
                  <c:v>906.87819019445976</c:v>
                </c:pt>
                <c:pt idx="18">
                  <c:v>233.79662712029059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94-4480-98D4-A638F22F0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925392"/>
        <c:axId val="1761925952"/>
      </c:lineChart>
      <c:lineChart>
        <c:grouping val="standard"/>
        <c:varyColors val="0"/>
        <c:ser>
          <c:idx val="2"/>
          <c:order val="1"/>
          <c:tx>
            <c:v>FAC - Interest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FAC!$G$1:$AZ$1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FAC!$G$18:$AW$18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1.6628469665348611</c:v>
                </c:pt>
                <c:pt idx="3">
                  <c:v>3.3037405491137588</c:v>
                </c:pt>
                <c:pt idx="4">
                  <c:v>6.5954491526785395</c:v>
                </c:pt>
                <c:pt idx="5">
                  <c:v>38.197171920678784</c:v>
                </c:pt>
                <c:pt idx="6">
                  <c:v>78.624829510887508</c:v>
                </c:pt>
                <c:pt idx="7">
                  <c:v>122.26697962997203</c:v>
                </c:pt>
                <c:pt idx="8">
                  <c:v>164.52806971416828</c:v>
                </c:pt>
                <c:pt idx="9">
                  <c:v>212.88268384390713</c:v>
                </c:pt>
                <c:pt idx="10">
                  <c:v>259.48201218620449</c:v>
                </c:pt>
                <c:pt idx="11">
                  <c:v>312.63409374060575</c:v>
                </c:pt>
                <c:pt idx="12">
                  <c:v>360.819710780452</c:v>
                </c:pt>
                <c:pt idx="13">
                  <c:v>409.71024125547262</c:v>
                </c:pt>
                <c:pt idx="14">
                  <c:v>460.56143364221595</c:v>
                </c:pt>
                <c:pt idx="15">
                  <c:v>510.09598472496646</c:v>
                </c:pt>
                <c:pt idx="16">
                  <c:v>558.36190462383786</c:v>
                </c:pt>
                <c:pt idx="17">
                  <c:v>604.87054699158455</c:v>
                </c:pt>
                <c:pt idx="18">
                  <c:v>649.62674473591073</c:v>
                </c:pt>
                <c:pt idx="19">
                  <c:v>692.63484957554533</c:v>
                </c:pt>
                <c:pt idx="20">
                  <c:v>734.4941249299294</c:v>
                </c:pt>
                <c:pt idx="21">
                  <c:v>773.35941812117062</c:v>
                </c:pt>
                <c:pt idx="22">
                  <c:v>807.53165568547558</c:v>
                </c:pt>
                <c:pt idx="23">
                  <c:v>841.14361549462774</c:v>
                </c:pt>
                <c:pt idx="24">
                  <c:v>866.06528854399858</c:v>
                </c:pt>
                <c:pt idx="25">
                  <c:v>875.37323758923253</c:v>
                </c:pt>
                <c:pt idx="26">
                  <c:v>860.159179730858</c:v>
                </c:pt>
                <c:pt idx="27">
                  <c:v>847.0899154834068</c:v>
                </c:pt>
                <c:pt idx="28">
                  <c:v>826.00882874618685</c:v>
                </c:pt>
                <c:pt idx="29">
                  <c:v>800.60480329945983</c:v>
                </c:pt>
                <c:pt idx="30">
                  <c:v>751.81896685758818</c:v>
                </c:pt>
                <c:pt idx="31">
                  <c:v>692.15758988104608</c:v>
                </c:pt>
                <c:pt idx="32">
                  <c:v>627.80270414886263</c:v>
                </c:pt>
                <c:pt idx="33">
                  <c:v>563.47328900123671</c:v>
                </c:pt>
                <c:pt idx="34">
                  <c:v>494.45147103824866</c:v>
                </c:pt>
                <c:pt idx="35">
                  <c:v>436.13687348629151</c:v>
                </c:pt>
                <c:pt idx="36">
                  <c:v>387.45715519174541</c:v>
                </c:pt>
                <c:pt idx="37">
                  <c:v>342.69193012836735</c:v>
                </c:pt>
                <c:pt idx="38">
                  <c:v>296.43190858053629</c:v>
                </c:pt>
                <c:pt idx="39">
                  <c:v>251.16113032551905</c:v>
                </c:pt>
                <c:pt idx="40">
                  <c:v>202.32166065176094</c:v>
                </c:pt>
                <c:pt idx="41">
                  <c:v>150.46022846433803</c:v>
                </c:pt>
                <c:pt idx="42">
                  <c:v>88.366196041885956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94-4480-98D4-A638F22F0964}"/>
            </c:ext>
          </c:extLst>
        </c:ser>
        <c:ser>
          <c:idx val="1"/>
          <c:order val="3"/>
          <c:tx>
            <c:v>Adjusted FAC - Interest</c:v>
          </c:tx>
          <c:spPr>
            <a:ln w="28575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FAC!$G$1:$AZ$1</c:f>
              <c:numCache>
                <c:formatCode>General</c:formatCode>
                <c:ptCount val="46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  <c:pt idx="21">
                  <c:v>2026</c:v>
                </c:pt>
                <c:pt idx="22">
                  <c:v>2027</c:v>
                </c:pt>
                <c:pt idx="23">
                  <c:v>2028</c:v>
                </c:pt>
                <c:pt idx="24">
                  <c:v>2029</c:v>
                </c:pt>
                <c:pt idx="25">
                  <c:v>2030</c:v>
                </c:pt>
                <c:pt idx="26">
                  <c:v>2031</c:v>
                </c:pt>
                <c:pt idx="27">
                  <c:v>2032</c:v>
                </c:pt>
                <c:pt idx="28">
                  <c:v>2033</c:v>
                </c:pt>
                <c:pt idx="29">
                  <c:v>2034</c:v>
                </c:pt>
                <c:pt idx="30">
                  <c:v>2035</c:v>
                </c:pt>
                <c:pt idx="31">
                  <c:v>2036</c:v>
                </c:pt>
                <c:pt idx="32">
                  <c:v>2037</c:v>
                </c:pt>
                <c:pt idx="33">
                  <c:v>2038</c:v>
                </c:pt>
                <c:pt idx="34">
                  <c:v>2039</c:v>
                </c:pt>
                <c:pt idx="35">
                  <c:v>2040</c:v>
                </c:pt>
                <c:pt idx="36">
                  <c:v>2041</c:v>
                </c:pt>
                <c:pt idx="37">
                  <c:v>2042</c:v>
                </c:pt>
                <c:pt idx="38">
                  <c:v>2043</c:v>
                </c:pt>
                <c:pt idx="39">
                  <c:v>2044</c:v>
                </c:pt>
                <c:pt idx="40">
                  <c:v>2045</c:v>
                </c:pt>
                <c:pt idx="41">
                  <c:v>2046</c:v>
                </c:pt>
                <c:pt idx="42">
                  <c:v>2047</c:v>
                </c:pt>
                <c:pt idx="43">
                  <c:v>2048</c:v>
                </c:pt>
                <c:pt idx="44">
                  <c:v>2049</c:v>
                </c:pt>
                <c:pt idx="45">
                  <c:v>2050</c:v>
                </c:pt>
              </c:numCache>
            </c:numRef>
          </c:cat>
          <c:val>
            <c:numRef>
              <c:f>FAC!$G$49:$AW$49</c:f>
              <c:numCache>
                <c:formatCode>_(* #,##0_);_(* \(#,##0\);_(* "-"_);_(@_)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734.4941249299294</c:v>
                </c:pt>
                <c:pt idx="21">
                  <c:v>773.35941812117062</c:v>
                </c:pt>
                <c:pt idx="22">
                  <c:v>807.53165568547558</c:v>
                </c:pt>
                <c:pt idx="23">
                  <c:v>841.14361549462774</c:v>
                </c:pt>
                <c:pt idx="24">
                  <c:v>866.06528854399858</c:v>
                </c:pt>
                <c:pt idx="25">
                  <c:v>875.37323758923253</c:v>
                </c:pt>
                <c:pt idx="26">
                  <c:v>860.159179730858</c:v>
                </c:pt>
                <c:pt idx="27">
                  <c:v>847.0899154834068</c:v>
                </c:pt>
                <c:pt idx="28">
                  <c:v>826.00882874618685</c:v>
                </c:pt>
                <c:pt idx="29">
                  <c:v>800.60480329945983</c:v>
                </c:pt>
                <c:pt idx="30">
                  <c:v>751.81896685758818</c:v>
                </c:pt>
                <c:pt idx="31">
                  <c:v>692.15758988104608</c:v>
                </c:pt>
                <c:pt idx="32">
                  <c:v>627.80270414886263</c:v>
                </c:pt>
                <c:pt idx="33">
                  <c:v>563.47328900123671</c:v>
                </c:pt>
                <c:pt idx="34">
                  <c:v>494.45147103824866</c:v>
                </c:pt>
                <c:pt idx="35">
                  <c:v>436.13687348629151</c:v>
                </c:pt>
                <c:pt idx="36">
                  <c:v>387.45715519174541</c:v>
                </c:pt>
                <c:pt idx="37">
                  <c:v>342.69193012836735</c:v>
                </c:pt>
                <c:pt idx="38">
                  <c:v>296.43190858053629</c:v>
                </c:pt>
                <c:pt idx="39">
                  <c:v>251.16113032551905</c:v>
                </c:pt>
                <c:pt idx="40">
                  <c:v>202.32166065176094</c:v>
                </c:pt>
                <c:pt idx="41">
                  <c:v>150.46022846433803</c:v>
                </c:pt>
                <c:pt idx="42">
                  <c:v>88.366196041885956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94-4480-98D4-A638F22F0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1932112"/>
        <c:axId val="1761926512"/>
      </c:lineChart>
      <c:catAx>
        <c:axId val="1761925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25952"/>
        <c:crosses val="autoZero"/>
        <c:auto val="1"/>
        <c:lblAlgn val="ctr"/>
        <c:lblOffset val="100"/>
        <c:tickLblSkip val="2"/>
        <c:noMultiLvlLbl val="0"/>
      </c:catAx>
      <c:valAx>
        <c:axId val="17619259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/>
                  <a:t>Debt </a:t>
                </a:r>
                <a:r>
                  <a:rPr lang="en-US" sz="1000" baseline="0"/>
                  <a:t>($ billion)</a:t>
                </a:r>
                <a:endParaRPr lang="en-US" sz="1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_);[Red]\(#,##0\)" sourceLinked="0"/>
        <c:majorTickMark val="in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25392"/>
        <c:crosses val="autoZero"/>
        <c:crossBetween val="midCat"/>
        <c:dispUnits>
          <c:builtInUnit val="thousands"/>
        </c:dispUnits>
      </c:valAx>
      <c:valAx>
        <c:axId val="1761926512"/>
        <c:scaling>
          <c:orientation val="minMax"/>
          <c:max val="15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/>
                  <a:t>Interest ($ billion)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chemeClr val="bg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61932112"/>
        <c:crosses val="max"/>
        <c:crossBetween val="between"/>
        <c:majorUnit val="300"/>
        <c:dispUnits>
          <c:builtInUnit val="thousands"/>
        </c:dispUnits>
      </c:valAx>
      <c:catAx>
        <c:axId val="1761932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19265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3537534347795965"/>
          <c:y val="2.8255209057558468E-2"/>
          <c:w val="0.34410453275452008"/>
          <c:h val="0.1702892821698983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FAC!$A$65</c:f>
              <c:strCache>
                <c:ptCount val="1"/>
                <c:pt idx="0">
                  <c:v>Net Rate Reduction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FAC!$S$1:$AW$1</c:f>
              <c:numCache>
                <c:formatCode>General</c:formatCode>
                <c:ptCount val="31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</c:numCache>
            </c:numRef>
          </c:xVal>
          <c:yVal>
            <c:numRef>
              <c:f>FAC!$S$65:$AW$65</c:f>
              <c:numCache>
                <c:formatCode>_(* #,##0_);_(* \(#,##0\);_(* "-"_);_(@_)</c:formatCode>
                <c:ptCount val="31"/>
                <c:pt idx="0">
                  <c:v>1396.2492093258529</c:v>
                </c:pt>
                <c:pt idx="1">
                  <c:v>2189.0412865565681</c:v>
                </c:pt>
                <c:pt idx="2">
                  <c:v>2295.5806394475062</c:v>
                </c:pt>
                <c:pt idx="3">
                  <c:v>2413.5249502579627</c:v>
                </c:pt>
                <c:pt idx="4">
                  <c:v>2204.3543054525089</c:v>
                </c:pt>
                <c:pt idx="5">
                  <c:v>1620</c:v>
                </c:pt>
                <c:pt idx="6">
                  <c:v>1020</c:v>
                </c:pt>
                <c:pt idx="7">
                  <c:v>481.88874475147168</c:v>
                </c:pt>
                <c:pt idx="8">
                  <c:v>129.17905709765182</c:v>
                </c:pt>
                <c:pt idx="9">
                  <c:v>-13.976361136616106</c:v>
                </c:pt>
                <c:pt idx="10">
                  <c:v>-60.599215482092404</c:v>
                </c:pt>
                <c:pt idx="11">
                  <c:v>-287.32865884194143</c:v>
                </c:pt>
                <c:pt idx="12">
                  <c:v>-659.22197642768833</c:v>
                </c:pt>
                <c:pt idx="13">
                  <c:v>-1213.4634122197776</c:v>
                </c:pt>
                <c:pt idx="14">
                  <c:v>-1150.5872741186622</c:v>
                </c:pt>
                <c:pt idx="15">
                  <c:v>-1315.5585096438508</c:v>
                </c:pt>
                <c:pt idx="16">
                  <c:v>-1390.5427275623451</c:v>
                </c:pt>
                <c:pt idx="17">
                  <c:v>-1884.7345020077173</c:v>
                </c:pt>
                <c:pt idx="18">
                  <c:v>-2077.6273441140788</c:v>
                </c:pt>
                <c:pt idx="19">
                  <c:v>-2122.2661617073472</c:v>
                </c:pt>
                <c:pt idx="20">
                  <c:v>-2057.3452629849958</c:v>
                </c:pt>
                <c:pt idx="21">
                  <c:v>-2097.2914659565249</c:v>
                </c:pt>
                <c:pt idx="22">
                  <c:v>-1790.3314166372966</c:v>
                </c:pt>
                <c:pt idx="23">
                  <c:v>-1517.9083911428711</c:v>
                </c:pt>
                <c:pt idx="24">
                  <c:v>-1382.2399343779243</c:v>
                </c:pt>
                <c:pt idx="25">
                  <c:v>-1370.6924089690574</c:v>
                </c:pt>
                <c:pt idx="26">
                  <c:v>-1302.4492031364744</c:v>
                </c:pt>
                <c:pt idx="27">
                  <c:v>-1336.4826786312547</c:v>
                </c:pt>
                <c:pt idx="28">
                  <c:v>-1354.797931483381</c:v>
                </c:pt>
                <c:pt idx="29">
                  <c:v>-1530.3276156299394</c:v>
                </c:pt>
                <c:pt idx="30">
                  <c:v>-2052.0594414171023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B8-45FB-A84D-CEF8839A0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95040"/>
        <c:axId val="2064447392"/>
      </c:scatterChart>
      <c:valAx>
        <c:axId val="2089195040"/>
        <c:scaling>
          <c:orientation val="minMax"/>
          <c:max val="2047"/>
          <c:min val="2017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64447392"/>
        <c:crosses val="autoZero"/>
        <c:crossBetween val="midCat"/>
        <c:majorUnit val="2"/>
      </c:valAx>
      <c:valAx>
        <c:axId val="20644473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latin typeface="Arial" panose="020B0604020202020204" pitchFamily="34" charset="0"/>
                    <a:cs typeface="Arial" panose="020B0604020202020204" pitchFamily="34" charset="0"/>
                  </a:rPr>
                  <a:t>$ billion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&quot;$&quot;#,##0_);[Red]\(&quot;$&quot;#,##0\)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89195040"/>
        <c:crosses val="autoZero"/>
        <c:crossBetween val="midCat"/>
        <c:dispUnits>
          <c:builtInUnit val="thousan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DDAB0F-6A5D-45F9-8337-1313880D87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EBA7AB-004A-4474-A37A-780180AC507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8105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46CCC9-B9C0-4C20-B037-01452789B0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raham.wood/Local%20Settings/Temporary%20Internet%20Files/OLK1E/Base%20Case%20OOM%20March%206%202008%20Rev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reen%20Line%20Check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GTAFAS\Clients%20or%20Targets\T\Ticketmaster%20Canada%20Ltd%20919939\Valuation%20of%20certain%20foreign%20legal%20entities%201000002\Working%20Papers\Model\TM%20Model%20v6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cope by Area"/>
      <sheetName val="Estimate"/>
      <sheetName val="Area"/>
      <sheetName val="Conveyor"/>
      <sheetName val="Titles"/>
      <sheetName val="WageProd"/>
      <sheetName val="Contract"/>
      <sheetName val="Facility"/>
      <sheetName val="Location"/>
      <sheetName val="Classification"/>
      <sheetName val="Activity"/>
      <sheetName val="Wage Rate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s"/>
      <sheetName val="Raw Data"/>
      <sheetName val="Calculations"/>
      <sheetName val="Sheet5"/>
      <sheetName val="Debt Schedule"/>
      <sheetName val="Status Quo"/>
      <sheetName val="Allocation"/>
      <sheetName val="Allocation 0%Int"/>
    </sheetNames>
    <sheetDataSet>
      <sheetData sheetId="0" refreshError="1"/>
      <sheetData sheetId="1">
        <row r="1">
          <cell r="B1">
            <v>4.4999999999999998E-2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A Sheet"/>
      <sheetName val="List of entities"/>
      <sheetName val="Organizational chart"/>
      <sheetName val="Chart7"/>
      <sheetName val="Chart8"/>
      <sheetName val="TKTM Raw Data"/>
      <sheetName val="Chart9"/>
      <sheetName val="Liquidity"/>
      <sheetName val="Chart10"/>
      <sheetName val="Share price"/>
      <sheetName val="Sheet1"/>
      <sheetName val="Chart11"/>
      <sheetName val="Chart 1 with Data"/>
      <sheetName val="WACC bridge to GWI"/>
      <sheetName val="GWI recon"/>
      <sheetName val="QA Table of Contents"/>
      <sheetName val="Work Cap working paper"/>
      <sheetName val="Ticketweb"/>
      <sheetName val="INPUTS"/>
      <sheetName val="BRIDGE"/>
      <sheetName val="Report Summary"/>
      <sheetName val="All entities - Conclusion"/>
      <sheetName val="Sheet2"/>
      <sheetName val="Australasia DCF"/>
      <sheetName val="Reseau DCF"/>
      <sheetName val="Canada DCF"/>
      <sheetName val="Sheet9"/>
      <sheetName val="Sheet7"/>
      <sheetName val="Sheet5"/>
      <sheetName val="Sheet4"/>
      <sheetName val="Sheet3"/>
      <sheetName val="Ireland DCF"/>
      <sheetName val="Norway DCF"/>
      <sheetName val="Netherlands DCF"/>
      <sheetName val="Denmark DCF"/>
      <sheetName val="Sweden DCF"/>
      <sheetName val="Finland DCF"/>
      <sheetName val="Spain DCF"/>
      <sheetName val="Turkey DCF"/>
      <sheetName val="GMI DCF"/>
      <sheetName val="UK Consol DCF"/>
      <sheetName val="_CIQHiddenCacheSheet"/>
      <sheetName val="WC &amp; IC Numbers Check"/>
      <sheetName val="Summary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5a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LuxCo4 and 5"/>
      <sheetName val="WACC Calc."/>
      <sheetName val="Sheet12"/>
      <sheetName val="WACC Calc #2"/>
      <sheetName val="Sheet10"/>
      <sheetName val="Guideline public company mults"/>
      <sheetName val="Precedent transactions"/>
      <sheetName val="Summary - FULL"/>
      <sheetName val="TKTM Cross-check"/>
      <sheetName val="WP--&gt;"/>
      <sheetName val="Sheet1 (2)"/>
      <sheetName val="Sheet11"/>
      <sheetName val="Sheet6"/>
      <sheetName val="WACC Inputs"/>
      <sheetName val="Guideline public comps OLD"/>
      <sheetName val=" Mod. Adjusted ERP 11282008"/>
      <sheetName val=" Mod. Adjusted ERP 01302009"/>
      <sheetName val="FY2008"/>
      <sheetName val="Public company analyis--&gt;"/>
      <sheetName val="TM S-P analysis"/>
      <sheetName val="CTS S-P analysis"/>
      <sheetName val="LYV S-P analysis"/>
      <sheetName val="CURRENCY TRANSLATION"/>
      <sheetName val="Canada DCF (2)"/>
      <sheetName val="Reseau DCF (2)"/>
      <sheetName val="Australasia DCF (2)"/>
      <sheetName val="Ireland DCF (2)"/>
      <sheetName val="Turkey DCF (2)"/>
      <sheetName val="Mgmt bridge"/>
      <sheetName val="GDP growth and inflation"/>
      <sheetName val="WACC--&gt;"/>
      <sheetName val="Guideline public companies (1)"/>
      <sheetName val="WACC WP"/>
      <sheetName val="Kd Support"/>
      <sheetName val="FX WP"/>
      <sheetName val="FX rates Fed Reserve"/>
      <sheetName val="Oustanding questions"/>
      <sheetName val="Major assumptions"/>
      <sheetName val="Organizational chart (2)"/>
      <sheetName val="6. Org chart bal sheet tracking"/>
      <sheetName val="Sheet8"/>
      <sheetName val="List of entities - BS"/>
      <sheetName val="Master list - BS"/>
      <sheetName val="PBC--&gt; (2)"/>
      <sheetName val="Defns PBC"/>
      <sheetName val="04 BS"/>
      <sheetName val="05 BS"/>
      <sheetName val="06 BS"/>
      <sheetName val="07 BS"/>
      <sheetName val="08 BS"/>
      <sheetName val="04 IS"/>
      <sheetName val="05 IS"/>
      <sheetName val="06 IS"/>
      <sheetName val="07 IS"/>
      <sheetName val="08 IS"/>
      <sheetName val="Balance sheet"/>
      <sheetName val="TB Detail 2009"/>
      <sheetName val="Tax Info PBC"/>
      <sheetName val="Existing Assets Tax"/>
      <sheetName val="PBC--&gt;"/>
      <sheetName val="Reseau Oct 31 BS"/>
      <sheetName val="Aust Oct 31 BS"/>
      <sheetName val="NZ Oct 31 BS"/>
      <sheetName val="Marginal Tax Rates"/>
      <sheetName val="Canada"/>
      <sheetName val="Reseau"/>
      <sheetName val="Australasia"/>
      <sheetName val="Ireland"/>
      <sheetName val="Norway"/>
      <sheetName val="Netherlands"/>
      <sheetName val="Denmark"/>
      <sheetName val="Sweden"/>
      <sheetName val="Finland"/>
      <sheetName val="Spain"/>
      <sheetName val="Turkey"/>
      <sheetName val="GetMeIn!"/>
      <sheetName val="UK Consol"/>
      <sheetName val="UK Group"/>
      <sheetName val="15b"/>
      <sheetName val="CANADA BS"/>
      <sheetName val="Nov08"/>
      <sheetName val="Jan09"/>
    </sheetNames>
    <sheetDataSet>
      <sheetData sheetId="0"/>
      <sheetData sheetId="1"/>
      <sheetData sheetId="2"/>
      <sheetData sheetId="3" refreshError="1"/>
      <sheetData sheetId="4" refreshError="1"/>
      <sheetData sheetId="5">
        <row r="4">
          <cell r="A4">
            <v>39672</v>
          </cell>
        </row>
        <row r="5">
          <cell r="A5">
            <v>39673</v>
          </cell>
        </row>
        <row r="6">
          <cell r="A6">
            <v>39674</v>
          </cell>
        </row>
        <row r="7">
          <cell r="A7">
            <v>39675</v>
          </cell>
        </row>
        <row r="8">
          <cell r="A8">
            <v>39678</v>
          </cell>
        </row>
        <row r="9">
          <cell r="A9">
            <v>39679</v>
          </cell>
        </row>
        <row r="10">
          <cell r="A10">
            <v>39680</v>
          </cell>
        </row>
        <row r="11">
          <cell r="A11">
            <v>39681</v>
          </cell>
        </row>
        <row r="12">
          <cell r="A12">
            <v>39682</v>
          </cell>
        </row>
        <row r="13">
          <cell r="A13">
            <v>39685</v>
          </cell>
        </row>
        <row r="14">
          <cell r="A14">
            <v>39686</v>
          </cell>
        </row>
        <row r="15">
          <cell r="A15">
            <v>39687</v>
          </cell>
        </row>
        <row r="16">
          <cell r="A16">
            <v>39688</v>
          </cell>
        </row>
        <row r="17">
          <cell r="A17">
            <v>39689</v>
          </cell>
        </row>
        <row r="18">
          <cell r="A18">
            <v>39693</v>
          </cell>
        </row>
        <row r="19">
          <cell r="A19">
            <v>39694</v>
          </cell>
        </row>
        <row r="20">
          <cell r="A20">
            <v>39695</v>
          </cell>
        </row>
        <row r="21">
          <cell r="A21">
            <v>39696</v>
          </cell>
        </row>
        <row r="22">
          <cell r="A22">
            <v>39699</v>
          </cell>
        </row>
        <row r="23">
          <cell r="A23">
            <v>39700</v>
          </cell>
        </row>
        <row r="24">
          <cell r="A24">
            <v>39701</v>
          </cell>
        </row>
        <row r="25">
          <cell r="A25">
            <v>39702</v>
          </cell>
        </row>
        <row r="26">
          <cell r="A26">
            <v>39703</v>
          </cell>
        </row>
        <row r="27">
          <cell r="A27">
            <v>39706</v>
          </cell>
        </row>
        <row r="28">
          <cell r="A28">
            <v>39707</v>
          </cell>
        </row>
        <row r="29">
          <cell r="A29">
            <v>39708</v>
          </cell>
        </row>
        <row r="30">
          <cell r="A30">
            <v>39709</v>
          </cell>
        </row>
        <row r="31">
          <cell r="A31">
            <v>39710</v>
          </cell>
        </row>
        <row r="32">
          <cell r="A32">
            <v>39713</v>
          </cell>
        </row>
        <row r="33">
          <cell r="A33">
            <v>39714</v>
          </cell>
        </row>
        <row r="34">
          <cell r="A34">
            <v>39715</v>
          </cell>
        </row>
        <row r="35">
          <cell r="A35">
            <v>39716</v>
          </cell>
        </row>
        <row r="36">
          <cell r="A36">
            <v>39717</v>
          </cell>
        </row>
        <row r="37">
          <cell r="A37">
            <v>39720</v>
          </cell>
        </row>
        <row r="38">
          <cell r="A38">
            <v>39721</v>
          </cell>
        </row>
        <row r="39">
          <cell r="A39">
            <v>39722</v>
          </cell>
        </row>
        <row r="40">
          <cell r="A40">
            <v>39723</v>
          </cell>
        </row>
        <row r="41">
          <cell r="A41">
            <v>39724</v>
          </cell>
        </row>
        <row r="42">
          <cell r="A42">
            <v>39727</v>
          </cell>
        </row>
        <row r="43">
          <cell r="A43">
            <v>39728</v>
          </cell>
        </row>
        <row r="44">
          <cell r="A44">
            <v>39729</v>
          </cell>
        </row>
        <row r="45">
          <cell r="A45">
            <v>39730</v>
          </cell>
        </row>
        <row r="46">
          <cell r="A46">
            <v>39731</v>
          </cell>
        </row>
        <row r="47">
          <cell r="A47">
            <v>39734</v>
          </cell>
        </row>
        <row r="48">
          <cell r="A48">
            <v>39735</v>
          </cell>
        </row>
        <row r="49">
          <cell r="A49">
            <v>39736</v>
          </cell>
        </row>
        <row r="50">
          <cell r="A50">
            <v>39737</v>
          </cell>
        </row>
        <row r="51">
          <cell r="A51">
            <v>39738</v>
          </cell>
        </row>
        <row r="52">
          <cell r="A52">
            <v>39741</v>
          </cell>
        </row>
        <row r="53">
          <cell r="A53">
            <v>39742</v>
          </cell>
        </row>
        <row r="54">
          <cell r="A54">
            <v>39743</v>
          </cell>
        </row>
        <row r="55">
          <cell r="A55">
            <v>39744</v>
          </cell>
        </row>
        <row r="56">
          <cell r="A56">
            <v>39745</v>
          </cell>
        </row>
        <row r="57">
          <cell r="A57">
            <v>39748</v>
          </cell>
        </row>
        <row r="58">
          <cell r="A58">
            <v>39749</v>
          </cell>
        </row>
        <row r="59">
          <cell r="A59">
            <v>39750</v>
          </cell>
        </row>
        <row r="60">
          <cell r="A60">
            <v>39751</v>
          </cell>
        </row>
        <row r="61">
          <cell r="A61">
            <v>39752</v>
          </cell>
        </row>
        <row r="62">
          <cell r="A62">
            <v>39755</v>
          </cell>
        </row>
        <row r="63">
          <cell r="A63">
            <v>39756</v>
          </cell>
        </row>
        <row r="64">
          <cell r="A64">
            <v>39757</v>
          </cell>
        </row>
        <row r="65">
          <cell r="A65">
            <v>39758</v>
          </cell>
        </row>
        <row r="66">
          <cell r="A66">
            <v>39759</v>
          </cell>
        </row>
        <row r="67">
          <cell r="A67">
            <v>39762</v>
          </cell>
        </row>
        <row r="68">
          <cell r="A68">
            <v>39763</v>
          </cell>
        </row>
        <row r="69">
          <cell r="A69">
            <v>39764</v>
          </cell>
        </row>
        <row r="70">
          <cell r="A70">
            <v>39765</v>
          </cell>
        </row>
        <row r="71">
          <cell r="A71">
            <v>39766</v>
          </cell>
        </row>
        <row r="72">
          <cell r="A72">
            <v>39769</v>
          </cell>
        </row>
        <row r="73">
          <cell r="A73">
            <v>39770</v>
          </cell>
        </row>
        <row r="74">
          <cell r="A74">
            <v>39771</v>
          </cell>
        </row>
        <row r="75">
          <cell r="A75">
            <v>39772</v>
          </cell>
        </row>
        <row r="76">
          <cell r="A76">
            <v>39773</v>
          </cell>
        </row>
        <row r="77">
          <cell r="A77">
            <v>39776</v>
          </cell>
        </row>
        <row r="78">
          <cell r="A78">
            <v>39777</v>
          </cell>
        </row>
        <row r="79">
          <cell r="A79">
            <v>39778</v>
          </cell>
        </row>
        <row r="80">
          <cell r="A80">
            <v>39780</v>
          </cell>
        </row>
        <row r="81">
          <cell r="A81">
            <v>39783</v>
          </cell>
        </row>
        <row r="82">
          <cell r="A82">
            <v>39784</v>
          </cell>
        </row>
        <row r="83">
          <cell r="A83">
            <v>39785</v>
          </cell>
        </row>
        <row r="84">
          <cell r="A84">
            <v>39786</v>
          </cell>
        </row>
        <row r="85">
          <cell r="A85">
            <v>39787</v>
          </cell>
        </row>
        <row r="86">
          <cell r="A86">
            <v>39790</v>
          </cell>
        </row>
        <row r="87">
          <cell r="A87">
            <v>39791</v>
          </cell>
        </row>
        <row r="88">
          <cell r="A88">
            <v>39792</v>
          </cell>
        </row>
        <row r="89">
          <cell r="A89">
            <v>39793</v>
          </cell>
        </row>
        <row r="90">
          <cell r="A90">
            <v>39794</v>
          </cell>
        </row>
        <row r="91">
          <cell r="A91">
            <v>39797</v>
          </cell>
        </row>
        <row r="92">
          <cell r="A92">
            <v>39798</v>
          </cell>
        </row>
        <row r="93">
          <cell r="A93">
            <v>39799</v>
          </cell>
        </row>
        <row r="94">
          <cell r="A94">
            <v>39800</v>
          </cell>
        </row>
        <row r="95">
          <cell r="A95">
            <v>39801</v>
          </cell>
        </row>
        <row r="96">
          <cell r="A96">
            <v>39804</v>
          </cell>
        </row>
        <row r="97">
          <cell r="A97">
            <v>39805</v>
          </cell>
        </row>
        <row r="98">
          <cell r="A98">
            <v>39806</v>
          </cell>
        </row>
        <row r="99">
          <cell r="A99">
            <v>39808</v>
          </cell>
        </row>
        <row r="100">
          <cell r="A100">
            <v>39811</v>
          </cell>
        </row>
        <row r="101">
          <cell r="A101">
            <v>39812</v>
          </cell>
        </row>
        <row r="102">
          <cell r="A102">
            <v>39813</v>
          </cell>
        </row>
        <row r="103">
          <cell r="A103">
            <v>39815</v>
          </cell>
        </row>
        <row r="104">
          <cell r="A104">
            <v>39818</v>
          </cell>
        </row>
        <row r="105">
          <cell r="A105">
            <v>39819</v>
          </cell>
        </row>
        <row r="106">
          <cell r="A106">
            <v>39820</v>
          </cell>
        </row>
        <row r="107">
          <cell r="A107">
            <v>39821</v>
          </cell>
        </row>
        <row r="108">
          <cell r="A108">
            <v>39822</v>
          </cell>
        </row>
        <row r="109">
          <cell r="A109">
            <v>39825</v>
          </cell>
        </row>
        <row r="110">
          <cell r="A110">
            <v>39826</v>
          </cell>
        </row>
        <row r="111">
          <cell r="A111">
            <v>39827</v>
          </cell>
        </row>
        <row r="112">
          <cell r="A112">
            <v>39828</v>
          </cell>
        </row>
        <row r="113">
          <cell r="A113">
            <v>39829</v>
          </cell>
        </row>
        <row r="114">
          <cell r="A114">
            <v>39833</v>
          </cell>
        </row>
        <row r="115">
          <cell r="A115">
            <v>39834</v>
          </cell>
        </row>
        <row r="116">
          <cell r="A116">
            <v>39835</v>
          </cell>
        </row>
        <row r="117">
          <cell r="A117">
            <v>39836</v>
          </cell>
        </row>
        <row r="118">
          <cell r="A118">
            <v>39839</v>
          </cell>
        </row>
        <row r="119">
          <cell r="A119">
            <v>39840</v>
          </cell>
        </row>
        <row r="120">
          <cell r="A120">
            <v>39841</v>
          </cell>
        </row>
        <row r="121">
          <cell r="A121">
            <v>39842</v>
          </cell>
        </row>
        <row r="122">
          <cell r="A122">
            <v>39843</v>
          </cell>
        </row>
        <row r="123">
          <cell r="A123">
            <v>39846</v>
          </cell>
        </row>
        <row r="124">
          <cell r="A124">
            <v>39847</v>
          </cell>
        </row>
        <row r="125">
          <cell r="A125">
            <v>39848</v>
          </cell>
        </row>
        <row r="126">
          <cell r="A126">
            <v>39849</v>
          </cell>
        </row>
        <row r="127">
          <cell r="A127">
            <v>39850</v>
          </cell>
        </row>
        <row r="128">
          <cell r="A128">
            <v>39853</v>
          </cell>
        </row>
        <row r="129">
          <cell r="A129">
            <v>39854</v>
          </cell>
        </row>
        <row r="130">
          <cell r="A130">
            <v>39855</v>
          </cell>
        </row>
        <row r="131">
          <cell r="A131">
            <v>39856</v>
          </cell>
        </row>
        <row r="132">
          <cell r="A132">
            <v>39857</v>
          </cell>
        </row>
        <row r="133">
          <cell r="A133">
            <v>39861</v>
          </cell>
        </row>
        <row r="134">
          <cell r="A134">
            <v>39862</v>
          </cell>
        </row>
        <row r="135">
          <cell r="A135">
            <v>39863</v>
          </cell>
        </row>
        <row r="136">
          <cell r="A136">
            <v>39864</v>
          </cell>
        </row>
        <row r="137">
          <cell r="A137">
            <v>39867</v>
          </cell>
        </row>
        <row r="138">
          <cell r="A138">
            <v>39868</v>
          </cell>
        </row>
        <row r="139">
          <cell r="A139">
            <v>39869</v>
          </cell>
        </row>
        <row r="140">
          <cell r="A140">
            <v>39870</v>
          </cell>
        </row>
        <row r="141">
          <cell r="A141">
            <v>39871</v>
          </cell>
        </row>
        <row r="142">
          <cell r="A142">
            <v>39874</v>
          </cell>
        </row>
        <row r="143">
          <cell r="A143">
            <v>39875</v>
          </cell>
        </row>
        <row r="144">
          <cell r="A144">
            <v>39876</v>
          </cell>
        </row>
        <row r="145">
          <cell r="A145">
            <v>39877</v>
          </cell>
        </row>
        <row r="146">
          <cell r="A146">
            <v>39878</v>
          </cell>
        </row>
        <row r="147">
          <cell r="A147">
            <v>39881</v>
          </cell>
        </row>
        <row r="148">
          <cell r="A148">
            <v>39882</v>
          </cell>
        </row>
        <row r="149">
          <cell r="A149">
            <v>39883</v>
          </cell>
        </row>
        <row r="150">
          <cell r="A150">
            <v>39884</v>
          </cell>
        </row>
        <row r="151">
          <cell r="A151">
            <v>39885</v>
          </cell>
        </row>
        <row r="152">
          <cell r="A152">
            <v>39888</v>
          </cell>
        </row>
        <row r="153">
          <cell r="A153">
            <v>39889</v>
          </cell>
        </row>
        <row r="154">
          <cell r="A154">
            <v>39890</v>
          </cell>
        </row>
        <row r="155">
          <cell r="A155">
            <v>39891</v>
          </cell>
        </row>
        <row r="156">
          <cell r="A156">
            <v>39892</v>
          </cell>
        </row>
        <row r="157">
          <cell r="A157">
            <v>39895</v>
          </cell>
        </row>
        <row r="158">
          <cell r="A158">
            <v>39896</v>
          </cell>
        </row>
        <row r="159">
          <cell r="A159">
            <v>39897</v>
          </cell>
        </row>
        <row r="160">
          <cell r="A160">
            <v>39898</v>
          </cell>
        </row>
        <row r="161">
          <cell r="A161">
            <v>39899</v>
          </cell>
        </row>
        <row r="162">
          <cell r="A162">
            <v>39902</v>
          </cell>
        </row>
        <row r="163">
          <cell r="A163">
            <v>39903</v>
          </cell>
        </row>
        <row r="164">
          <cell r="A164">
            <v>39904</v>
          </cell>
        </row>
        <row r="165">
          <cell r="A165">
            <v>39905</v>
          </cell>
        </row>
        <row r="166">
          <cell r="A166">
            <v>39906</v>
          </cell>
        </row>
        <row r="167">
          <cell r="A167">
            <v>39909</v>
          </cell>
        </row>
        <row r="168">
          <cell r="A168">
            <v>39910</v>
          </cell>
        </row>
        <row r="169">
          <cell r="A169">
            <v>39911</v>
          </cell>
        </row>
        <row r="170">
          <cell r="A170">
            <v>39912</v>
          </cell>
        </row>
        <row r="171">
          <cell r="A171">
            <v>39916</v>
          </cell>
        </row>
        <row r="172">
          <cell r="A172">
            <v>39917</v>
          </cell>
        </row>
        <row r="173">
          <cell r="A173">
            <v>39918</v>
          </cell>
        </row>
        <row r="174">
          <cell r="A174">
            <v>39919</v>
          </cell>
        </row>
        <row r="175">
          <cell r="A175">
            <v>39920</v>
          </cell>
        </row>
        <row r="176">
          <cell r="A176">
            <v>39923</v>
          </cell>
        </row>
        <row r="177">
          <cell r="A177">
            <v>39924</v>
          </cell>
        </row>
        <row r="178">
          <cell r="A178">
            <v>39925</v>
          </cell>
        </row>
        <row r="179">
          <cell r="A179">
            <v>39926</v>
          </cell>
        </row>
        <row r="180">
          <cell r="A180">
            <v>39927</v>
          </cell>
        </row>
        <row r="181">
          <cell r="A181">
            <v>39930</v>
          </cell>
        </row>
        <row r="182">
          <cell r="A182">
            <v>39931</v>
          </cell>
        </row>
        <row r="183">
          <cell r="A183">
            <v>39932</v>
          </cell>
        </row>
        <row r="184">
          <cell r="A184">
            <v>39933</v>
          </cell>
        </row>
        <row r="185">
          <cell r="A185">
            <v>39934</v>
          </cell>
        </row>
        <row r="186">
          <cell r="A186">
            <v>39937</v>
          </cell>
        </row>
        <row r="187">
          <cell r="A187">
            <v>39938</v>
          </cell>
        </row>
        <row r="188">
          <cell r="A188">
            <v>39939</v>
          </cell>
        </row>
        <row r="189">
          <cell r="A189">
            <v>39940</v>
          </cell>
        </row>
        <row r="190">
          <cell r="A190">
            <v>39941</v>
          </cell>
        </row>
        <row r="191">
          <cell r="A191">
            <v>39944</v>
          </cell>
        </row>
        <row r="192">
          <cell r="A192">
            <v>39945</v>
          </cell>
        </row>
        <row r="193">
          <cell r="A193">
            <v>39946</v>
          </cell>
        </row>
        <row r="194">
          <cell r="A194">
            <v>39947</v>
          </cell>
        </row>
        <row r="195">
          <cell r="A195">
            <v>39948</v>
          </cell>
        </row>
        <row r="196">
          <cell r="A196">
            <v>39951</v>
          </cell>
        </row>
        <row r="197">
          <cell r="A197">
            <v>39952</v>
          </cell>
        </row>
        <row r="198">
          <cell r="A198">
            <v>39953</v>
          </cell>
        </row>
        <row r="199">
          <cell r="A199">
            <v>39954</v>
          </cell>
        </row>
        <row r="200">
          <cell r="A200">
            <v>39955</v>
          </cell>
        </row>
        <row r="201">
          <cell r="A201">
            <v>39959</v>
          </cell>
        </row>
        <row r="202">
          <cell r="A202">
            <v>39960</v>
          </cell>
        </row>
        <row r="203">
          <cell r="A203">
            <v>39961</v>
          </cell>
        </row>
        <row r="204">
          <cell r="A204">
            <v>39962</v>
          </cell>
        </row>
        <row r="205">
          <cell r="A205">
            <v>39965</v>
          </cell>
        </row>
        <row r="206">
          <cell r="A206">
            <v>39966</v>
          </cell>
        </row>
        <row r="207">
          <cell r="A207">
            <v>39967</v>
          </cell>
        </row>
        <row r="208">
          <cell r="A208">
            <v>39968</v>
          </cell>
        </row>
        <row r="209">
          <cell r="A209">
            <v>39969</v>
          </cell>
        </row>
        <row r="210">
          <cell r="A210">
            <v>39972</v>
          </cell>
        </row>
        <row r="211">
          <cell r="A211">
            <v>39973</v>
          </cell>
        </row>
        <row r="212">
          <cell r="A212">
            <v>39974</v>
          </cell>
        </row>
        <row r="213">
          <cell r="A213">
            <v>39975</v>
          </cell>
        </row>
        <row r="214">
          <cell r="A214">
            <v>39976</v>
          </cell>
        </row>
        <row r="215">
          <cell r="A215">
            <v>39979</v>
          </cell>
        </row>
        <row r="216">
          <cell r="A216">
            <v>39980</v>
          </cell>
        </row>
        <row r="217">
          <cell r="A217">
            <v>39981</v>
          </cell>
        </row>
        <row r="218">
          <cell r="A218">
            <v>39982</v>
          </cell>
        </row>
        <row r="219">
          <cell r="A219">
            <v>39983</v>
          </cell>
        </row>
        <row r="220">
          <cell r="A220">
            <v>39986</v>
          </cell>
        </row>
        <row r="221">
          <cell r="A221">
            <v>39987</v>
          </cell>
        </row>
        <row r="222">
          <cell r="A222">
            <v>39988</v>
          </cell>
        </row>
        <row r="223">
          <cell r="A223">
            <v>39989</v>
          </cell>
        </row>
        <row r="224">
          <cell r="A224">
            <v>39990</v>
          </cell>
        </row>
        <row r="225">
          <cell r="A225">
            <v>39993</v>
          </cell>
        </row>
        <row r="226">
          <cell r="A226">
            <v>39994</v>
          </cell>
        </row>
        <row r="227">
          <cell r="A227">
            <v>39995</v>
          </cell>
        </row>
        <row r="228">
          <cell r="A228">
            <v>39996</v>
          </cell>
        </row>
        <row r="229">
          <cell r="A229">
            <v>40000</v>
          </cell>
        </row>
        <row r="230">
          <cell r="A230">
            <v>40001</v>
          </cell>
        </row>
        <row r="231">
          <cell r="A231">
            <v>40002</v>
          </cell>
        </row>
        <row r="232">
          <cell r="A232">
            <v>40003</v>
          </cell>
        </row>
        <row r="233">
          <cell r="A233">
            <v>40004</v>
          </cell>
        </row>
        <row r="234">
          <cell r="A234">
            <v>40007</v>
          </cell>
        </row>
        <row r="235">
          <cell r="A235">
            <v>40008</v>
          </cell>
        </row>
        <row r="236">
          <cell r="A236">
            <v>40009</v>
          </cell>
        </row>
        <row r="237">
          <cell r="A237">
            <v>40010</v>
          </cell>
        </row>
        <row r="238">
          <cell r="A238">
            <v>40011</v>
          </cell>
        </row>
        <row r="239">
          <cell r="A239">
            <v>40014</v>
          </cell>
        </row>
        <row r="240">
          <cell r="A240">
            <v>40015</v>
          </cell>
        </row>
        <row r="241">
          <cell r="A241">
            <v>40016</v>
          </cell>
        </row>
        <row r="242">
          <cell r="A242">
            <v>40017</v>
          </cell>
        </row>
        <row r="243">
          <cell r="A243">
            <v>40018</v>
          </cell>
        </row>
        <row r="244">
          <cell r="A244">
            <v>40021</v>
          </cell>
        </row>
        <row r="245">
          <cell r="A245">
            <v>40022</v>
          </cell>
        </row>
        <row r="246">
          <cell r="A246">
            <v>40023</v>
          </cell>
        </row>
        <row r="247">
          <cell r="A247">
            <v>40024</v>
          </cell>
        </row>
        <row r="248">
          <cell r="A248">
            <v>40025</v>
          </cell>
        </row>
        <row r="249">
          <cell r="A249">
            <v>40028</v>
          </cell>
        </row>
        <row r="250">
          <cell r="A250">
            <v>40029</v>
          </cell>
        </row>
        <row r="251">
          <cell r="A251">
            <v>40030</v>
          </cell>
        </row>
        <row r="252">
          <cell r="A252">
            <v>40031</v>
          </cell>
        </row>
        <row r="253">
          <cell r="A253">
            <v>40032</v>
          </cell>
        </row>
        <row r="254">
          <cell r="A254">
            <v>40035</v>
          </cell>
        </row>
        <row r="255">
          <cell r="A255">
            <v>40036</v>
          </cell>
        </row>
        <row r="256">
          <cell r="A256">
            <v>40037</v>
          </cell>
        </row>
        <row r="257">
          <cell r="A257">
            <v>40038</v>
          </cell>
        </row>
        <row r="258">
          <cell r="A258">
            <v>40039</v>
          </cell>
        </row>
        <row r="259">
          <cell r="A259">
            <v>40042</v>
          </cell>
        </row>
        <row r="260">
          <cell r="A260">
            <v>40043</v>
          </cell>
        </row>
        <row r="261">
          <cell r="A261">
            <v>40044</v>
          </cell>
        </row>
        <row r="262">
          <cell r="A262">
            <v>40045</v>
          </cell>
        </row>
        <row r="263">
          <cell r="A263">
            <v>40046</v>
          </cell>
        </row>
        <row r="264">
          <cell r="A264">
            <v>40049</v>
          </cell>
        </row>
        <row r="265">
          <cell r="A265">
            <v>40050</v>
          </cell>
        </row>
        <row r="266">
          <cell r="A266">
            <v>40051</v>
          </cell>
        </row>
        <row r="267">
          <cell r="A267">
            <v>40052</v>
          </cell>
        </row>
        <row r="268">
          <cell r="A268">
            <v>40053</v>
          </cell>
        </row>
        <row r="269">
          <cell r="A269">
            <v>40056</v>
          </cell>
        </row>
        <row r="270">
          <cell r="A270">
            <v>40057</v>
          </cell>
        </row>
        <row r="271">
          <cell r="A271">
            <v>40058</v>
          </cell>
        </row>
        <row r="272">
          <cell r="A272">
            <v>40059</v>
          </cell>
        </row>
        <row r="273">
          <cell r="A273">
            <v>40060</v>
          </cell>
        </row>
        <row r="274">
          <cell r="A274">
            <v>40064</v>
          </cell>
        </row>
        <row r="275">
          <cell r="A275">
            <v>40065</v>
          </cell>
        </row>
        <row r="276">
          <cell r="A276">
            <v>40066</v>
          </cell>
        </row>
        <row r="277">
          <cell r="A277">
            <v>40067</v>
          </cell>
        </row>
        <row r="278">
          <cell r="A278">
            <v>40070</v>
          </cell>
        </row>
        <row r="279">
          <cell r="A279">
            <v>40071</v>
          </cell>
        </row>
        <row r="280">
          <cell r="A280">
            <v>40072</v>
          </cell>
        </row>
        <row r="281">
          <cell r="A281">
            <v>40073</v>
          </cell>
        </row>
        <row r="282">
          <cell r="A282">
            <v>40074</v>
          </cell>
        </row>
        <row r="283">
          <cell r="A283">
            <v>40077</v>
          </cell>
        </row>
        <row r="284">
          <cell r="A284">
            <v>40078</v>
          </cell>
        </row>
        <row r="285">
          <cell r="A285">
            <v>40079</v>
          </cell>
        </row>
        <row r="286">
          <cell r="A286">
            <v>40080</v>
          </cell>
        </row>
        <row r="287">
          <cell r="A287">
            <v>40081</v>
          </cell>
        </row>
        <row r="288">
          <cell r="A288">
            <v>40084</v>
          </cell>
        </row>
        <row r="289">
          <cell r="A289">
            <v>40085</v>
          </cell>
        </row>
        <row r="290">
          <cell r="A290">
            <v>40086</v>
          </cell>
        </row>
        <row r="291">
          <cell r="A291">
            <v>40087</v>
          </cell>
        </row>
        <row r="292">
          <cell r="A292">
            <v>40088</v>
          </cell>
        </row>
        <row r="293">
          <cell r="A293">
            <v>40091</v>
          </cell>
        </row>
        <row r="294">
          <cell r="A294">
            <v>40092</v>
          </cell>
        </row>
        <row r="295">
          <cell r="A295">
            <v>40093</v>
          </cell>
        </row>
        <row r="296">
          <cell r="A296">
            <v>40094</v>
          </cell>
        </row>
        <row r="297">
          <cell r="A297">
            <v>40095</v>
          </cell>
        </row>
        <row r="298">
          <cell r="A298">
            <v>40098</v>
          </cell>
        </row>
        <row r="299">
          <cell r="A299">
            <v>40099</v>
          </cell>
        </row>
        <row r="300">
          <cell r="A300">
            <v>40100</v>
          </cell>
        </row>
        <row r="301">
          <cell r="A301">
            <v>40101</v>
          </cell>
        </row>
        <row r="302">
          <cell r="A302">
            <v>40102</v>
          </cell>
        </row>
        <row r="303">
          <cell r="A303">
            <v>40105</v>
          </cell>
        </row>
        <row r="304">
          <cell r="A304">
            <v>40106</v>
          </cell>
        </row>
        <row r="305">
          <cell r="A305">
            <v>40107</v>
          </cell>
        </row>
        <row r="306">
          <cell r="A306">
            <v>40108</v>
          </cell>
        </row>
        <row r="307">
          <cell r="A307">
            <v>40109</v>
          </cell>
        </row>
        <row r="308">
          <cell r="A308">
            <v>40112</v>
          </cell>
        </row>
        <row r="309">
          <cell r="A309">
            <v>40113</v>
          </cell>
        </row>
        <row r="310">
          <cell r="A310">
            <v>40114</v>
          </cell>
        </row>
        <row r="311">
          <cell r="A311">
            <v>40115</v>
          </cell>
        </row>
        <row r="312">
          <cell r="A312">
            <v>40116</v>
          </cell>
        </row>
        <row r="313">
          <cell r="A313">
            <v>40119</v>
          </cell>
        </row>
        <row r="314">
          <cell r="A314">
            <v>40120</v>
          </cell>
        </row>
        <row r="315">
          <cell r="A315">
            <v>40121</v>
          </cell>
        </row>
        <row r="316">
          <cell r="A316">
            <v>40122</v>
          </cell>
        </row>
        <row r="317">
          <cell r="A317">
            <v>40123</v>
          </cell>
        </row>
        <row r="318">
          <cell r="A318">
            <v>40126</v>
          </cell>
        </row>
        <row r="319">
          <cell r="A319">
            <v>40127</v>
          </cell>
        </row>
        <row r="320">
          <cell r="A320">
            <v>40128</v>
          </cell>
        </row>
        <row r="321">
          <cell r="A321">
            <v>40129</v>
          </cell>
        </row>
        <row r="322">
          <cell r="A322">
            <v>40130</v>
          </cell>
        </row>
        <row r="323">
          <cell r="A323">
            <v>40133</v>
          </cell>
        </row>
        <row r="324">
          <cell r="A324">
            <v>40134</v>
          </cell>
        </row>
        <row r="325">
          <cell r="A325">
            <v>40135</v>
          </cell>
        </row>
        <row r="326">
          <cell r="A326">
            <v>40136</v>
          </cell>
        </row>
        <row r="327">
          <cell r="A327">
            <v>40137</v>
          </cell>
        </row>
        <row r="328">
          <cell r="A328">
            <v>40140</v>
          </cell>
        </row>
        <row r="329">
          <cell r="A329">
            <v>40141</v>
          </cell>
        </row>
        <row r="330">
          <cell r="A330">
            <v>40142</v>
          </cell>
        </row>
        <row r="331">
          <cell r="A331">
            <v>40144</v>
          </cell>
        </row>
        <row r="332">
          <cell r="A332">
            <v>40147</v>
          </cell>
        </row>
        <row r="333">
          <cell r="A333">
            <v>40148</v>
          </cell>
        </row>
        <row r="334">
          <cell r="A334">
            <v>40149</v>
          </cell>
        </row>
        <row r="335">
          <cell r="A335">
            <v>40150</v>
          </cell>
        </row>
        <row r="336">
          <cell r="A336">
            <v>40151</v>
          </cell>
        </row>
        <row r="337">
          <cell r="A337">
            <v>40154</v>
          </cell>
        </row>
        <row r="338">
          <cell r="A338">
            <v>40155</v>
          </cell>
        </row>
        <row r="339">
          <cell r="A339">
            <v>40156</v>
          </cell>
        </row>
        <row r="340">
          <cell r="A340">
            <v>40157</v>
          </cell>
        </row>
        <row r="341">
          <cell r="A341">
            <v>40158</v>
          </cell>
        </row>
        <row r="342">
          <cell r="A342">
            <v>40161</v>
          </cell>
        </row>
        <row r="343">
          <cell r="A343">
            <v>40162</v>
          </cell>
        </row>
        <row r="344">
          <cell r="A344">
            <v>40163</v>
          </cell>
        </row>
        <row r="345">
          <cell r="A345">
            <v>40164</v>
          </cell>
        </row>
        <row r="346">
          <cell r="A346">
            <v>40165</v>
          </cell>
        </row>
        <row r="347">
          <cell r="A347">
            <v>40168</v>
          </cell>
        </row>
        <row r="348">
          <cell r="A348">
            <v>40169</v>
          </cell>
        </row>
        <row r="349">
          <cell r="A349">
            <v>40170</v>
          </cell>
        </row>
        <row r="350">
          <cell r="A350">
            <v>40171</v>
          </cell>
        </row>
        <row r="351">
          <cell r="A351">
            <v>40175</v>
          </cell>
        </row>
        <row r="352">
          <cell r="A352">
            <v>40176</v>
          </cell>
        </row>
        <row r="353">
          <cell r="A353">
            <v>40177</v>
          </cell>
        </row>
        <row r="354">
          <cell r="A354">
            <v>40178</v>
          </cell>
        </row>
        <row r="355">
          <cell r="A355">
            <v>40182</v>
          </cell>
        </row>
        <row r="356">
          <cell r="A356">
            <v>40183</v>
          </cell>
        </row>
        <row r="357">
          <cell r="A357">
            <v>40184</v>
          </cell>
        </row>
        <row r="358">
          <cell r="A358">
            <v>40185</v>
          </cell>
        </row>
        <row r="359">
          <cell r="A359">
            <v>40186</v>
          </cell>
        </row>
        <row r="360">
          <cell r="A360">
            <v>40189</v>
          </cell>
        </row>
        <row r="361">
          <cell r="A361">
            <v>40190</v>
          </cell>
        </row>
        <row r="362">
          <cell r="A362">
            <v>40191</v>
          </cell>
        </row>
        <row r="363">
          <cell r="A363">
            <v>40192</v>
          </cell>
        </row>
        <row r="364">
          <cell r="A364">
            <v>40193</v>
          </cell>
        </row>
        <row r="365">
          <cell r="A365">
            <v>40197</v>
          </cell>
        </row>
        <row r="366">
          <cell r="A366">
            <v>40198</v>
          </cell>
        </row>
        <row r="367">
          <cell r="A367">
            <v>40199</v>
          </cell>
        </row>
        <row r="368">
          <cell r="A368">
            <v>40200</v>
          </cell>
        </row>
        <row r="369">
          <cell r="A369">
            <v>40203</v>
          </cell>
        </row>
      </sheetData>
      <sheetData sheetId="6" refreshError="1"/>
      <sheetData sheetId="7">
        <row r="6">
          <cell r="O6">
            <v>39672</v>
          </cell>
          <cell r="U6">
            <v>39672</v>
          </cell>
          <cell r="Z6">
            <v>39672</v>
          </cell>
        </row>
        <row r="7">
          <cell r="O7">
            <v>39673</v>
          </cell>
          <cell r="U7">
            <v>39673</v>
          </cell>
          <cell r="Z7">
            <v>39673</v>
          </cell>
        </row>
        <row r="8">
          <cell r="O8">
            <v>39674</v>
          </cell>
          <cell r="U8">
            <v>39674</v>
          </cell>
          <cell r="Z8">
            <v>39674</v>
          </cell>
        </row>
        <row r="9">
          <cell r="O9">
            <v>39675</v>
          </cell>
          <cell r="U9">
            <v>39675</v>
          </cell>
          <cell r="Z9">
            <v>39675</v>
          </cell>
        </row>
        <row r="10">
          <cell r="O10">
            <v>39678</v>
          </cell>
          <cell r="U10">
            <v>39678</v>
          </cell>
          <cell r="Z10">
            <v>39678</v>
          </cell>
        </row>
        <row r="11">
          <cell r="O11">
            <v>39679</v>
          </cell>
          <cell r="U11">
            <v>39679</v>
          </cell>
          <cell r="Z11">
            <v>39679</v>
          </cell>
        </row>
        <row r="12">
          <cell r="O12">
            <v>39680</v>
          </cell>
          <cell r="U12">
            <v>39680</v>
          </cell>
          <cell r="Z12">
            <v>39680</v>
          </cell>
        </row>
        <row r="13">
          <cell r="O13">
            <v>39681</v>
          </cell>
          <cell r="U13">
            <v>39681</v>
          </cell>
          <cell r="Z13">
            <v>39681</v>
          </cell>
        </row>
        <row r="14">
          <cell r="O14">
            <v>39682</v>
          </cell>
          <cell r="U14">
            <v>39682</v>
          </cell>
          <cell r="Z14">
            <v>39682</v>
          </cell>
        </row>
        <row r="15">
          <cell r="O15">
            <v>39685</v>
          </cell>
          <cell r="U15">
            <v>39685</v>
          </cell>
          <cell r="Z15">
            <v>39685</v>
          </cell>
        </row>
        <row r="16">
          <cell r="O16">
            <v>39686</v>
          </cell>
          <cell r="U16">
            <v>39686</v>
          </cell>
          <cell r="Z16">
            <v>39686</v>
          </cell>
        </row>
        <row r="17">
          <cell r="O17">
            <v>39687</v>
          </cell>
          <cell r="U17">
            <v>39687</v>
          </cell>
          <cell r="Z17">
            <v>39687</v>
          </cell>
        </row>
        <row r="18">
          <cell r="O18">
            <v>39688</v>
          </cell>
          <cell r="U18">
            <v>39688</v>
          </cell>
          <cell r="Z18">
            <v>39688</v>
          </cell>
        </row>
        <row r="19">
          <cell r="O19">
            <v>39689</v>
          </cell>
          <cell r="U19">
            <v>39689</v>
          </cell>
          <cell r="Z19">
            <v>39689</v>
          </cell>
        </row>
        <row r="20">
          <cell r="O20">
            <v>39693</v>
          </cell>
          <cell r="U20">
            <v>39692</v>
          </cell>
          <cell r="Z20">
            <v>39693</v>
          </cell>
        </row>
        <row r="21">
          <cell r="O21">
            <v>39694</v>
          </cell>
          <cell r="U21">
            <v>39693</v>
          </cell>
          <cell r="Z21">
            <v>39694</v>
          </cell>
        </row>
        <row r="22">
          <cell r="O22">
            <v>39695</v>
          </cell>
          <cell r="U22">
            <v>39694</v>
          </cell>
          <cell r="Z22">
            <v>39695</v>
          </cell>
        </row>
        <row r="23">
          <cell r="O23">
            <v>39696</v>
          </cell>
          <cell r="U23">
            <v>39695</v>
          </cell>
          <cell r="Z23">
            <v>39696</v>
          </cell>
        </row>
        <row r="24">
          <cell r="O24">
            <v>39699</v>
          </cell>
          <cell r="U24">
            <v>39696</v>
          </cell>
          <cell r="Z24">
            <v>39699</v>
          </cell>
        </row>
        <row r="25">
          <cell r="O25">
            <v>39700</v>
          </cell>
          <cell r="U25">
            <v>39699</v>
          </cell>
          <cell r="Z25">
            <v>39700</v>
          </cell>
        </row>
        <row r="26">
          <cell r="O26">
            <v>39701</v>
          </cell>
          <cell r="U26">
            <v>39700</v>
          </cell>
          <cell r="Z26">
            <v>39701</v>
          </cell>
        </row>
        <row r="27">
          <cell r="O27">
            <v>39702</v>
          </cell>
          <cell r="U27">
            <v>39701</v>
          </cell>
          <cell r="Z27">
            <v>39702</v>
          </cell>
        </row>
        <row r="28">
          <cell r="O28">
            <v>39703</v>
          </cell>
          <cell r="U28">
            <v>39702</v>
          </cell>
          <cell r="Z28">
            <v>39703</v>
          </cell>
        </row>
        <row r="29">
          <cell r="O29">
            <v>39706</v>
          </cell>
          <cell r="U29">
            <v>39703</v>
          </cell>
          <cell r="Z29">
            <v>39706</v>
          </cell>
        </row>
        <row r="30">
          <cell r="O30">
            <v>39707</v>
          </cell>
          <cell r="U30">
            <v>39706</v>
          </cell>
          <cell r="Z30">
            <v>39707</v>
          </cell>
        </row>
        <row r="31">
          <cell r="O31">
            <v>39708</v>
          </cell>
          <cell r="U31">
            <v>39707</v>
          </cell>
          <cell r="Z31">
            <v>39708</v>
          </cell>
        </row>
        <row r="32">
          <cell r="O32">
            <v>39709</v>
          </cell>
          <cell r="U32">
            <v>39708</v>
          </cell>
          <cell r="Z32">
            <v>39709</v>
          </cell>
        </row>
        <row r="33">
          <cell r="O33">
            <v>39710</v>
          </cell>
          <cell r="U33">
            <v>39709</v>
          </cell>
          <cell r="Z33">
            <v>39710</v>
          </cell>
        </row>
        <row r="34">
          <cell r="O34">
            <v>39713</v>
          </cell>
          <cell r="U34">
            <v>39710</v>
          </cell>
          <cell r="Z34">
            <v>39713</v>
          </cell>
        </row>
        <row r="35">
          <cell r="O35">
            <v>39714</v>
          </cell>
          <cell r="U35">
            <v>39713</v>
          </cell>
          <cell r="Z35">
            <v>39714</v>
          </cell>
        </row>
        <row r="36">
          <cell r="O36">
            <v>39715</v>
          </cell>
          <cell r="U36">
            <v>39714</v>
          </cell>
          <cell r="Z36">
            <v>39715</v>
          </cell>
        </row>
        <row r="37">
          <cell r="O37">
            <v>39716</v>
          </cell>
          <cell r="U37">
            <v>39715</v>
          </cell>
          <cell r="Z37">
            <v>39716</v>
          </cell>
        </row>
        <row r="38">
          <cell r="O38">
            <v>39717</v>
          </cell>
          <cell r="U38">
            <v>39716</v>
          </cell>
          <cell r="Z38">
            <v>39717</v>
          </cell>
        </row>
        <row r="39">
          <cell r="O39">
            <v>39720</v>
          </cell>
          <cell r="U39">
            <v>39717</v>
          </cell>
          <cell r="Z39">
            <v>39720</v>
          </cell>
        </row>
        <row r="40">
          <cell r="O40">
            <v>39721</v>
          </cell>
          <cell r="U40">
            <v>39720</v>
          </cell>
          <cell r="Z40">
            <v>39721</v>
          </cell>
        </row>
        <row r="41">
          <cell r="O41">
            <v>39722</v>
          </cell>
          <cell r="U41">
            <v>39721</v>
          </cell>
          <cell r="Z41">
            <v>39722</v>
          </cell>
        </row>
        <row r="42">
          <cell r="O42">
            <v>39723</v>
          </cell>
          <cell r="U42">
            <v>39722</v>
          </cell>
          <cell r="Z42">
            <v>39723</v>
          </cell>
        </row>
        <row r="43">
          <cell r="O43">
            <v>39724</v>
          </cell>
          <cell r="U43">
            <v>39723</v>
          </cell>
          <cell r="Z43">
            <v>39724</v>
          </cell>
        </row>
        <row r="44">
          <cell r="O44">
            <v>39727</v>
          </cell>
          <cell r="U44">
            <v>39724</v>
          </cell>
          <cell r="Z44">
            <v>39727</v>
          </cell>
        </row>
        <row r="45">
          <cell r="O45">
            <v>39728</v>
          </cell>
          <cell r="U45">
            <v>39727</v>
          </cell>
          <cell r="Z45">
            <v>39728</v>
          </cell>
        </row>
        <row r="46">
          <cell r="O46">
            <v>39729</v>
          </cell>
          <cell r="U46">
            <v>39728</v>
          </cell>
          <cell r="Z46">
            <v>39729</v>
          </cell>
        </row>
        <row r="47">
          <cell r="O47">
            <v>39730</v>
          </cell>
          <cell r="U47">
            <v>39729</v>
          </cell>
          <cell r="Z47">
            <v>39730</v>
          </cell>
        </row>
        <row r="48">
          <cell r="O48">
            <v>39731</v>
          </cell>
          <cell r="U48">
            <v>39730</v>
          </cell>
          <cell r="Z48">
            <v>39731</v>
          </cell>
        </row>
        <row r="49">
          <cell r="O49">
            <v>39734</v>
          </cell>
          <cell r="U49">
            <v>39731</v>
          </cell>
          <cell r="Z49">
            <v>39734</v>
          </cell>
        </row>
        <row r="50">
          <cell r="O50">
            <v>39735</v>
          </cell>
          <cell r="U50">
            <v>39734</v>
          </cell>
          <cell r="Z50">
            <v>39735</v>
          </cell>
        </row>
        <row r="51">
          <cell r="O51">
            <v>39736</v>
          </cell>
          <cell r="U51">
            <v>39735</v>
          </cell>
          <cell r="Z51">
            <v>39736</v>
          </cell>
        </row>
        <row r="52">
          <cell r="O52">
            <v>39737</v>
          </cell>
          <cell r="U52">
            <v>39736</v>
          </cell>
          <cell r="Z52">
            <v>39737</v>
          </cell>
        </row>
        <row r="53">
          <cell r="O53">
            <v>39738</v>
          </cell>
          <cell r="U53">
            <v>39737</v>
          </cell>
          <cell r="Z53">
            <v>39738</v>
          </cell>
        </row>
        <row r="54">
          <cell r="O54">
            <v>39741</v>
          </cell>
          <cell r="U54">
            <v>39738</v>
          </cell>
          <cell r="Z54">
            <v>39741</v>
          </cell>
        </row>
        <row r="55">
          <cell r="O55">
            <v>39742</v>
          </cell>
          <cell r="U55">
            <v>39741</v>
          </cell>
          <cell r="Z55">
            <v>39742</v>
          </cell>
        </row>
        <row r="56">
          <cell r="O56">
            <v>39743</v>
          </cell>
          <cell r="U56">
            <v>39742</v>
          </cell>
          <cell r="Z56">
            <v>39743</v>
          </cell>
        </row>
        <row r="57">
          <cell r="O57">
            <v>39744</v>
          </cell>
          <cell r="U57">
            <v>39743</v>
          </cell>
          <cell r="Z57">
            <v>39744</v>
          </cell>
        </row>
        <row r="58">
          <cell r="O58">
            <v>39745</v>
          </cell>
          <cell r="U58">
            <v>39744</v>
          </cell>
          <cell r="Z58">
            <v>39745</v>
          </cell>
        </row>
        <row r="59">
          <cell r="O59">
            <v>39748</v>
          </cell>
          <cell r="U59">
            <v>39745</v>
          </cell>
          <cell r="Z59">
            <v>39748</v>
          </cell>
        </row>
        <row r="60">
          <cell r="O60">
            <v>39749</v>
          </cell>
          <cell r="U60">
            <v>39748</v>
          </cell>
          <cell r="Z60">
            <v>39749</v>
          </cell>
        </row>
        <row r="61">
          <cell r="O61">
            <v>39750</v>
          </cell>
          <cell r="U61">
            <v>39749</v>
          </cell>
          <cell r="Z61">
            <v>39750</v>
          </cell>
        </row>
        <row r="62">
          <cell r="O62">
            <v>39751</v>
          </cell>
          <cell r="U62">
            <v>39750</v>
          </cell>
          <cell r="Z62">
            <v>39751</v>
          </cell>
        </row>
        <row r="63">
          <cell r="O63">
            <v>39752</v>
          </cell>
          <cell r="U63">
            <v>39751</v>
          </cell>
          <cell r="Z63">
            <v>39752</v>
          </cell>
        </row>
        <row r="64">
          <cell r="O64">
            <v>39755</v>
          </cell>
          <cell r="U64">
            <v>39752</v>
          </cell>
          <cell r="Z64">
            <v>39755</v>
          </cell>
        </row>
        <row r="65">
          <cell r="O65">
            <v>39756</v>
          </cell>
          <cell r="U65">
            <v>39755</v>
          </cell>
          <cell r="Z65">
            <v>39756</v>
          </cell>
        </row>
        <row r="66">
          <cell r="O66">
            <v>39757</v>
          </cell>
          <cell r="U66">
            <v>39756</v>
          </cell>
          <cell r="Z66">
            <v>39757</v>
          </cell>
        </row>
        <row r="67">
          <cell r="O67">
            <v>39758</v>
          </cell>
          <cell r="U67">
            <v>39757</v>
          </cell>
          <cell r="Z67">
            <v>39758</v>
          </cell>
        </row>
        <row r="68">
          <cell r="O68">
            <v>39759</v>
          </cell>
          <cell r="U68">
            <v>39758</v>
          </cell>
          <cell r="Z68">
            <v>39759</v>
          </cell>
        </row>
        <row r="69">
          <cell r="O69">
            <v>39762</v>
          </cell>
          <cell r="U69">
            <v>39759</v>
          </cell>
          <cell r="Z69">
            <v>39762</v>
          </cell>
        </row>
        <row r="70">
          <cell r="O70">
            <v>39763</v>
          </cell>
          <cell r="U70">
            <v>39762</v>
          </cell>
          <cell r="Z70">
            <v>39763</v>
          </cell>
        </row>
        <row r="71">
          <cell r="O71">
            <v>39764</v>
          </cell>
          <cell r="U71">
            <v>39763</v>
          </cell>
          <cell r="Z71">
            <v>39764</v>
          </cell>
        </row>
        <row r="72">
          <cell r="O72">
            <v>39765</v>
          </cell>
          <cell r="U72">
            <v>39764</v>
          </cell>
          <cell r="Z72">
            <v>39765</v>
          </cell>
        </row>
        <row r="73">
          <cell r="O73">
            <v>39766</v>
          </cell>
          <cell r="U73">
            <v>39765</v>
          </cell>
          <cell r="Z73">
            <v>39766</v>
          </cell>
        </row>
        <row r="74">
          <cell r="O74">
            <v>39769</v>
          </cell>
          <cell r="U74">
            <v>39766</v>
          </cell>
          <cell r="Z74">
            <v>39769</v>
          </cell>
        </row>
        <row r="75">
          <cell r="O75">
            <v>39770</v>
          </cell>
          <cell r="U75">
            <v>39769</v>
          </cell>
          <cell r="Z75">
            <v>39770</v>
          </cell>
        </row>
        <row r="76">
          <cell r="O76">
            <v>39771</v>
          </cell>
          <cell r="U76">
            <v>39770</v>
          </cell>
          <cell r="Z76">
            <v>39771</v>
          </cell>
        </row>
        <row r="77">
          <cell r="O77">
            <v>39772</v>
          </cell>
          <cell r="U77">
            <v>39771</v>
          </cell>
          <cell r="Z77">
            <v>39772</v>
          </cell>
        </row>
        <row r="78">
          <cell r="O78">
            <v>39773</v>
          </cell>
          <cell r="U78">
            <v>39772</v>
          </cell>
          <cell r="Z78">
            <v>39773</v>
          </cell>
        </row>
        <row r="79">
          <cell r="O79">
            <v>39776</v>
          </cell>
          <cell r="U79">
            <v>39773</v>
          </cell>
          <cell r="Z79">
            <v>39776</v>
          </cell>
        </row>
        <row r="80">
          <cell r="O80">
            <v>39777</v>
          </cell>
          <cell r="U80">
            <v>39776</v>
          </cell>
          <cell r="Z80">
            <v>39777</v>
          </cell>
        </row>
        <row r="81">
          <cell r="O81">
            <v>39778</v>
          </cell>
          <cell r="U81">
            <v>39777</v>
          </cell>
          <cell r="Z81">
            <v>39778</v>
          </cell>
        </row>
        <row r="82">
          <cell r="O82">
            <v>39780</v>
          </cell>
          <cell r="U82">
            <v>39778</v>
          </cell>
          <cell r="Z82">
            <v>39780</v>
          </cell>
        </row>
        <row r="83">
          <cell r="O83">
            <v>39783</v>
          </cell>
          <cell r="U83">
            <v>39779</v>
          </cell>
          <cell r="Z83">
            <v>39783</v>
          </cell>
        </row>
        <row r="84">
          <cell r="O84">
            <v>39784</v>
          </cell>
          <cell r="U84">
            <v>39780</v>
          </cell>
          <cell r="Z84">
            <v>39784</v>
          </cell>
        </row>
        <row r="85">
          <cell r="O85">
            <v>39785</v>
          </cell>
          <cell r="U85">
            <v>39783</v>
          </cell>
          <cell r="Z85">
            <v>39785</v>
          </cell>
        </row>
        <row r="86">
          <cell r="O86">
            <v>39786</v>
          </cell>
          <cell r="U86">
            <v>39784</v>
          </cell>
          <cell r="Z86">
            <v>39786</v>
          </cell>
        </row>
        <row r="87">
          <cell r="O87">
            <v>39787</v>
          </cell>
          <cell r="U87">
            <v>39785</v>
          </cell>
          <cell r="Z87">
            <v>39787</v>
          </cell>
        </row>
        <row r="88">
          <cell r="O88">
            <v>39790</v>
          </cell>
          <cell r="U88">
            <v>39786</v>
          </cell>
          <cell r="Z88">
            <v>39790</v>
          </cell>
        </row>
        <row r="89">
          <cell r="O89">
            <v>39791</v>
          </cell>
          <cell r="U89">
            <v>39787</v>
          </cell>
          <cell r="Z89">
            <v>39791</v>
          </cell>
        </row>
        <row r="90">
          <cell r="O90">
            <v>39792</v>
          </cell>
          <cell r="U90">
            <v>39790</v>
          </cell>
          <cell r="Z90">
            <v>39792</v>
          </cell>
        </row>
        <row r="91">
          <cell r="O91">
            <v>39793</v>
          </cell>
          <cell r="U91">
            <v>39791</v>
          </cell>
          <cell r="Z91">
            <v>39793</v>
          </cell>
        </row>
        <row r="92">
          <cell r="O92">
            <v>39794</v>
          </cell>
          <cell r="U92">
            <v>39792</v>
          </cell>
          <cell r="Z92">
            <v>39794</v>
          </cell>
        </row>
        <row r="93">
          <cell r="O93">
            <v>39797</v>
          </cell>
          <cell r="U93">
            <v>39793</v>
          </cell>
          <cell r="Z93">
            <v>39797</v>
          </cell>
        </row>
        <row r="94">
          <cell r="O94">
            <v>39798</v>
          </cell>
          <cell r="U94">
            <v>39794</v>
          </cell>
          <cell r="Z94">
            <v>39798</v>
          </cell>
        </row>
        <row r="95">
          <cell r="O95">
            <v>39799</v>
          </cell>
          <cell r="U95">
            <v>39797</v>
          </cell>
          <cell r="Z95">
            <v>39799</v>
          </cell>
        </row>
        <row r="96">
          <cell r="O96">
            <v>39800</v>
          </cell>
          <cell r="U96">
            <v>39798</v>
          </cell>
          <cell r="Z96">
            <v>39800</v>
          </cell>
        </row>
        <row r="97">
          <cell r="O97">
            <v>39801</v>
          </cell>
          <cell r="U97">
            <v>39799</v>
          </cell>
          <cell r="Z97">
            <v>39801</v>
          </cell>
        </row>
        <row r="98">
          <cell r="O98">
            <v>39804</v>
          </cell>
          <cell r="U98">
            <v>39800</v>
          </cell>
          <cell r="Z98">
            <v>39804</v>
          </cell>
        </row>
        <row r="99">
          <cell r="O99">
            <v>39805</v>
          </cell>
          <cell r="U99">
            <v>39801</v>
          </cell>
          <cell r="Z99">
            <v>39805</v>
          </cell>
        </row>
        <row r="100">
          <cell r="O100">
            <v>39806</v>
          </cell>
          <cell r="U100">
            <v>39804</v>
          </cell>
          <cell r="Z100">
            <v>39806</v>
          </cell>
        </row>
        <row r="101">
          <cell r="O101">
            <v>39808</v>
          </cell>
          <cell r="U101">
            <v>39805</v>
          </cell>
          <cell r="Z101">
            <v>39808</v>
          </cell>
        </row>
        <row r="102">
          <cell r="O102">
            <v>39811</v>
          </cell>
          <cell r="U102">
            <v>39811</v>
          </cell>
          <cell r="Z102">
            <v>39811</v>
          </cell>
        </row>
        <row r="103">
          <cell r="O103">
            <v>39812</v>
          </cell>
          <cell r="U103">
            <v>39812</v>
          </cell>
          <cell r="Z103">
            <v>39812</v>
          </cell>
        </row>
        <row r="104">
          <cell r="O104">
            <v>39813</v>
          </cell>
          <cell r="U104">
            <v>39815</v>
          </cell>
          <cell r="Z104">
            <v>39813</v>
          </cell>
        </row>
        <row r="105">
          <cell r="O105">
            <v>39815</v>
          </cell>
          <cell r="U105">
            <v>39818</v>
          </cell>
          <cell r="Z105">
            <v>39815</v>
          </cell>
        </row>
        <row r="106">
          <cell r="O106">
            <v>39818</v>
          </cell>
          <cell r="U106">
            <v>39819</v>
          </cell>
          <cell r="Z106">
            <v>39818</v>
          </cell>
        </row>
        <row r="107">
          <cell r="O107">
            <v>39819</v>
          </cell>
          <cell r="U107">
            <v>39820</v>
          </cell>
          <cell r="Z107">
            <v>39819</v>
          </cell>
        </row>
        <row r="108">
          <cell r="O108">
            <v>39820</v>
          </cell>
          <cell r="U108">
            <v>39821</v>
          </cell>
          <cell r="Z108">
            <v>39820</v>
          </cell>
        </row>
        <row r="109">
          <cell r="O109">
            <v>39821</v>
          </cell>
          <cell r="U109">
            <v>39822</v>
          </cell>
          <cell r="Z109">
            <v>39821</v>
          </cell>
        </row>
        <row r="110">
          <cell r="O110">
            <v>39822</v>
          </cell>
          <cell r="U110">
            <v>39825</v>
          </cell>
          <cell r="Z110">
            <v>39822</v>
          </cell>
        </row>
        <row r="111">
          <cell r="O111">
            <v>39825</v>
          </cell>
          <cell r="U111">
            <v>39826</v>
          </cell>
          <cell r="Z111">
            <v>39825</v>
          </cell>
        </row>
        <row r="112">
          <cell r="O112">
            <v>39826</v>
          </cell>
          <cell r="U112">
            <v>39827</v>
          </cell>
          <cell r="Z112">
            <v>39826</v>
          </cell>
        </row>
        <row r="113">
          <cell r="O113">
            <v>39827</v>
          </cell>
          <cell r="U113">
            <v>39828</v>
          </cell>
          <cell r="Z113">
            <v>39827</v>
          </cell>
        </row>
        <row r="114">
          <cell r="O114">
            <v>39828</v>
          </cell>
          <cell r="U114">
            <v>39829</v>
          </cell>
          <cell r="Z114">
            <v>39828</v>
          </cell>
        </row>
        <row r="115">
          <cell r="O115">
            <v>39829</v>
          </cell>
          <cell r="U115">
            <v>39832</v>
          </cell>
          <cell r="Z115">
            <v>39829</v>
          </cell>
        </row>
        <row r="116">
          <cell r="O116">
            <v>39833</v>
          </cell>
          <cell r="U116">
            <v>39833</v>
          </cell>
          <cell r="Z116">
            <v>39833</v>
          </cell>
        </row>
        <row r="117">
          <cell r="O117">
            <v>39834</v>
          </cell>
          <cell r="U117">
            <v>39834</v>
          </cell>
          <cell r="Z117">
            <v>39834</v>
          </cell>
        </row>
        <row r="118">
          <cell r="O118">
            <v>39835</v>
          </cell>
          <cell r="U118">
            <v>39835</v>
          </cell>
          <cell r="Z118">
            <v>39835</v>
          </cell>
        </row>
        <row r="119">
          <cell r="O119">
            <v>39836</v>
          </cell>
          <cell r="U119">
            <v>39836</v>
          </cell>
          <cell r="Z119">
            <v>39836</v>
          </cell>
        </row>
        <row r="120">
          <cell r="O120">
            <v>39839</v>
          </cell>
          <cell r="U120">
            <v>39839</v>
          </cell>
          <cell r="Z120">
            <v>39839</v>
          </cell>
        </row>
        <row r="121">
          <cell r="O121">
            <v>39840</v>
          </cell>
          <cell r="U121">
            <v>39840</v>
          </cell>
          <cell r="Z121">
            <v>39840</v>
          </cell>
        </row>
        <row r="122">
          <cell r="O122">
            <v>39841</v>
          </cell>
          <cell r="U122">
            <v>39841</v>
          </cell>
          <cell r="Z122">
            <v>39841</v>
          </cell>
        </row>
        <row r="123">
          <cell r="O123">
            <v>39842</v>
          </cell>
          <cell r="U123">
            <v>39842</v>
          </cell>
          <cell r="Z123">
            <v>39842</v>
          </cell>
        </row>
        <row r="124">
          <cell r="O124">
            <v>39843</v>
          </cell>
          <cell r="U124">
            <v>39843</v>
          </cell>
          <cell r="Z124">
            <v>39843</v>
          </cell>
        </row>
        <row r="125">
          <cell r="O125">
            <v>39846</v>
          </cell>
          <cell r="U125">
            <v>39846</v>
          </cell>
          <cell r="Z125">
            <v>39846</v>
          </cell>
        </row>
        <row r="126">
          <cell r="O126">
            <v>39847</v>
          </cell>
          <cell r="U126">
            <v>39847</v>
          </cell>
          <cell r="Z126">
            <v>39847</v>
          </cell>
        </row>
        <row r="127">
          <cell r="O127">
            <v>39848</v>
          </cell>
          <cell r="U127">
            <v>39848</v>
          </cell>
          <cell r="Z127">
            <v>39848</v>
          </cell>
        </row>
        <row r="128">
          <cell r="O128">
            <v>39849</v>
          </cell>
          <cell r="U128">
            <v>39849</v>
          </cell>
          <cell r="Z128">
            <v>39849</v>
          </cell>
        </row>
        <row r="129">
          <cell r="O129">
            <v>39850</v>
          </cell>
          <cell r="U129">
            <v>39850</v>
          </cell>
          <cell r="Z129">
            <v>39850</v>
          </cell>
        </row>
        <row r="130">
          <cell r="O130">
            <v>39853</v>
          </cell>
          <cell r="U130">
            <v>39853</v>
          </cell>
          <cell r="Z130">
            <v>39853</v>
          </cell>
        </row>
        <row r="131">
          <cell r="O131">
            <v>39854</v>
          </cell>
          <cell r="U131">
            <v>39854</v>
          </cell>
          <cell r="Z131">
            <v>39854</v>
          </cell>
        </row>
        <row r="132">
          <cell r="O132">
            <v>39855</v>
          </cell>
          <cell r="U132">
            <v>39855</v>
          </cell>
          <cell r="Z132">
            <v>39855</v>
          </cell>
        </row>
        <row r="133">
          <cell r="O133">
            <v>39856</v>
          </cell>
          <cell r="U133">
            <v>39856</v>
          </cell>
          <cell r="Z133">
            <v>39856</v>
          </cell>
        </row>
        <row r="134">
          <cell r="O134">
            <v>39857</v>
          </cell>
          <cell r="U134">
            <v>39857</v>
          </cell>
          <cell r="Z134">
            <v>39857</v>
          </cell>
        </row>
        <row r="135">
          <cell r="O135">
            <v>39861</v>
          </cell>
          <cell r="U135">
            <v>39860</v>
          </cell>
          <cell r="Z135">
            <v>39861</v>
          </cell>
        </row>
        <row r="136">
          <cell r="O136">
            <v>39862</v>
          </cell>
          <cell r="U136">
            <v>39861</v>
          </cell>
          <cell r="Z136">
            <v>39862</v>
          </cell>
        </row>
        <row r="137">
          <cell r="O137">
            <v>39863</v>
          </cell>
          <cell r="U137">
            <v>39862</v>
          </cell>
          <cell r="Z137">
            <v>39863</v>
          </cell>
        </row>
        <row r="138">
          <cell r="O138">
            <v>39864</v>
          </cell>
          <cell r="U138">
            <v>39863</v>
          </cell>
          <cell r="Z138">
            <v>39864</v>
          </cell>
        </row>
        <row r="139">
          <cell r="O139">
            <v>39867</v>
          </cell>
          <cell r="U139">
            <v>39864</v>
          </cell>
          <cell r="Z139">
            <v>39867</v>
          </cell>
        </row>
        <row r="140">
          <cell r="O140">
            <v>39868</v>
          </cell>
          <cell r="U140">
            <v>39867</v>
          </cell>
          <cell r="Z140">
            <v>39868</v>
          </cell>
        </row>
        <row r="141">
          <cell r="O141">
            <v>39869</v>
          </cell>
          <cell r="U141">
            <v>39868</v>
          </cell>
          <cell r="Z141">
            <v>39869</v>
          </cell>
        </row>
        <row r="142">
          <cell r="O142">
            <v>39870</v>
          </cell>
          <cell r="U142">
            <v>39869</v>
          </cell>
          <cell r="Z142">
            <v>39870</v>
          </cell>
        </row>
        <row r="143">
          <cell r="O143">
            <v>39871</v>
          </cell>
          <cell r="U143">
            <v>39870</v>
          </cell>
          <cell r="Z143">
            <v>39871</v>
          </cell>
        </row>
        <row r="144">
          <cell r="O144">
            <v>39874</v>
          </cell>
          <cell r="U144">
            <v>39871</v>
          </cell>
          <cell r="Z144">
            <v>39874</v>
          </cell>
        </row>
        <row r="145">
          <cell r="O145">
            <v>39875</v>
          </cell>
          <cell r="U145">
            <v>39874</v>
          </cell>
          <cell r="Z145">
            <v>39875</v>
          </cell>
        </row>
        <row r="146">
          <cell r="O146">
            <v>39876</v>
          </cell>
          <cell r="U146">
            <v>39875</v>
          </cell>
          <cell r="Z146">
            <v>39876</v>
          </cell>
        </row>
        <row r="147">
          <cell r="O147">
            <v>39877</v>
          </cell>
          <cell r="U147">
            <v>39876</v>
          </cell>
          <cell r="Z147">
            <v>39877</v>
          </cell>
        </row>
        <row r="148">
          <cell r="O148">
            <v>39878</v>
          </cell>
          <cell r="U148">
            <v>39877</v>
          </cell>
          <cell r="Z148">
            <v>39878</v>
          </cell>
        </row>
        <row r="149">
          <cell r="O149">
            <v>39881</v>
          </cell>
          <cell r="U149">
            <v>39878</v>
          </cell>
          <cell r="Z149">
            <v>39881</v>
          </cell>
        </row>
        <row r="150">
          <cell r="O150">
            <v>39882</v>
          </cell>
          <cell r="U150">
            <v>39881</v>
          </cell>
          <cell r="Z150">
            <v>39882</v>
          </cell>
        </row>
        <row r="151">
          <cell r="O151">
            <v>39883</v>
          </cell>
          <cell r="U151">
            <v>39882</v>
          </cell>
          <cell r="Z151">
            <v>39883</v>
          </cell>
        </row>
        <row r="152">
          <cell r="O152">
            <v>39884</v>
          </cell>
          <cell r="U152">
            <v>39883</v>
          </cell>
          <cell r="Z152">
            <v>39884</v>
          </cell>
        </row>
        <row r="153">
          <cell r="O153">
            <v>39885</v>
          </cell>
          <cell r="U153">
            <v>39884</v>
          </cell>
          <cell r="Z153">
            <v>39885</v>
          </cell>
        </row>
        <row r="154">
          <cell r="O154">
            <v>39888</v>
          </cell>
          <cell r="U154">
            <v>39885</v>
          </cell>
          <cell r="Z154">
            <v>39888</v>
          </cell>
        </row>
        <row r="155">
          <cell r="O155">
            <v>39889</v>
          </cell>
          <cell r="U155">
            <v>39888</v>
          </cell>
          <cell r="Z155">
            <v>39889</v>
          </cell>
        </row>
        <row r="156">
          <cell r="O156">
            <v>39890</v>
          </cell>
          <cell r="U156">
            <v>39889</v>
          </cell>
          <cell r="Z156">
            <v>39890</v>
          </cell>
        </row>
        <row r="157">
          <cell r="O157">
            <v>39891</v>
          </cell>
          <cell r="U157">
            <v>39890</v>
          </cell>
          <cell r="Z157">
            <v>39891</v>
          </cell>
        </row>
        <row r="158">
          <cell r="O158">
            <v>39892</v>
          </cell>
          <cell r="U158">
            <v>39891</v>
          </cell>
          <cell r="Z158">
            <v>39892</v>
          </cell>
        </row>
        <row r="159">
          <cell r="O159">
            <v>39895</v>
          </cell>
          <cell r="U159">
            <v>39892</v>
          </cell>
          <cell r="Z159">
            <v>39895</v>
          </cell>
        </row>
        <row r="160">
          <cell r="O160">
            <v>39896</v>
          </cell>
          <cell r="U160">
            <v>39895</v>
          </cell>
          <cell r="Z160">
            <v>39896</v>
          </cell>
        </row>
        <row r="161">
          <cell r="O161">
            <v>39897</v>
          </cell>
          <cell r="U161">
            <v>39896</v>
          </cell>
          <cell r="Z161">
            <v>39897</v>
          </cell>
        </row>
        <row r="162">
          <cell r="O162">
            <v>39898</v>
          </cell>
          <cell r="U162">
            <v>39897</v>
          </cell>
          <cell r="Z162">
            <v>39898</v>
          </cell>
        </row>
        <row r="163">
          <cell r="O163">
            <v>39899</v>
          </cell>
          <cell r="U163">
            <v>39898</v>
          </cell>
          <cell r="Z163">
            <v>39899</v>
          </cell>
        </row>
        <row r="164">
          <cell r="O164">
            <v>39902</v>
          </cell>
          <cell r="U164">
            <v>39899</v>
          </cell>
          <cell r="Z164">
            <v>39902</v>
          </cell>
        </row>
        <row r="165">
          <cell r="O165">
            <v>39903</v>
          </cell>
          <cell r="U165">
            <v>39902</v>
          </cell>
          <cell r="Z165">
            <v>39903</v>
          </cell>
        </row>
        <row r="166">
          <cell r="O166">
            <v>39904</v>
          </cell>
          <cell r="U166">
            <v>39903</v>
          </cell>
          <cell r="Z166">
            <v>39904</v>
          </cell>
        </row>
        <row r="167">
          <cell r="O167">
            <v>39905</v>
          </cell>
          <cell r="U167">
            <v>39904</v>
          </cell>
          <cell r="Z167">
            <v>39905</v>
          </cell>
        </row>
        <row r="168">
          <cell r="O168">
            <v>39906</v>
          </cell>
          <cell r="U168">
            <v>39905</v>
          </cell>
          <cell r="Z168">
            <v>39906</v>
          </cell>
        </row>
        <row r="169">
          <cell r="O169">
            <v>39909</v>
          </cell>
          <cell r="U169">
            <v>39906</v>
          </cell>
          <cell r="Z169">
            <v>39909</v>
          </cell>
        </row>
        <row r="170">
          <cell r="O170">
            <v>39910</v>
          </cell>
          <cell r="U170">
            <v>39909</v>
          </cell>
          <cell r="Z170">
            <v>39910</v>
          </cell>
        </row>
        <row r="171">
          <cell r="O171">
            <v>39911</v>
          </cell>
          <cell r="U171">
            <v>39910</v>
          </cell>
          <cell r="Z171">
            <v>39911</v>
          </cell>
        </row>
        <row r="172">
          <cell r="O172">
            <v>39912</v>
          </cell>
          <cell r="U172">
            <v>39911</v>
          </cell>
          <cell r="Z172">
            <v>39912</v>
          </cell>
        </row>
        <row r="173">
          <cell r="O173">
            <v>39916</v>
          </cell>
          <cell r="U173">
            <v>39912</v>
          </cell>
          <cell r="Z173">
            <v>39916</v>
          </cell>
        </row>
        <row r="174">
          <cell r="O174">
            <v>39917</v>
          </cell>
          <cell r="U174">
            <v>39917</v>
          </cell>
          <cell r="Z174">
            <v>39917</v>
          </cell>
        </row>
        <row r="175">
          <cell r="O175">
            <v>39918</v>
          </cell>
          <cell r="U175">
            <v>39918</v>
          </cell>
          <cell r="Z175">
            <v>39918</v>
          </cell>
        </row>
        <row r="176">
          <cell r="O176">
            <v>39919</v>
          </cell>
          <cell r="U176">
            <v>39919</v>
          </cell>
          <cell r="Z176">
            <v>39919</v>
          </cell>
        </row>
        <row r="177">
          <cell r="O177">
            <v>39920</v>
          </cell>
          <cell r="U177">
            <v>39920</v>
          </cell>
          <cell r="Z177">
            <v>39920</v>
          </cell>
        </row>
        <row r="178">
          <cell r="O178">
            <v>39923</v>
          </cell>
          <cell r="U178">
            <v>39923</v>
          </cell>
          <cell r="Z178">
            <v>39923</v>
          </cell>
        </row>
        <row r="179">
          <cell r="O179">
            <v>39924</v>
          </cell>
          <cell r="U179">
            <v>39924</v>
          </cell>
          <cell r="Z179">
            <v>39924</v>
          </cell>
        </row>
        <row r="180">
          <cell r="O180">
            <v>39925</v>
          </cell>
          <cell r="U180">
            <v>39925</v>
          </cell>
          <cell r="Z180">
            <v>39925</v>
          </cell>
        </row>
        <row r="181">
          <cell r="O181">
            <v>39926</v>
          </cell>
          <cell r="U181">
            <v>39926</v>
          </cell>
          <cell r="Z181">
            <v>39926</v>
          </cell>
        </row>
        <row r="182">
          <cell r="O182">
            <v>39927</v>
          </cell>
          <cell r="U182">
            <v>39927</v>
          </cell>
          <cell r="Z182">
            <v>39927</v>
          </cell>
        </row>
        <row r="183">
          <cell r="O183">
            <v>39930</v>
          </cell>
          <cell r="U183">
            <v>39930</v>
          </cell>
          <cell r="Z183">
            <v>39930</v>
          </cell>
        </row>
        <row r="184">
          <cell r="O184">
            <v>39931</v>
          </cell>
          <cell r="U184">
            <v>39931</v>
          </cell>
          <cell r="Z184">
            <v>39931</v>
          </cell>
        </row>
        <row r="185">
          <cell r="O185">
            <v>39932</v>
          </cell>
          <cell r="U185">
            <v>39932</v>
          </cell>
          <cell r="Z185">
            <v>39932</v>
          </cell>
        </row>
        <row r="186">
          <cell r="O186">
            <v>39933</v>
          </cell>
          <cell r="U186">
            <v>39933</v>
          </cell>
          <cell r="Z186">
            <v>39933</v>
          </cell>
        </row>
        <row r="187">
          <cell r="O187">
            <v>39934</v>
          </cell>
          <cell r="U187">
            <v>39937</v>
          </cell>
          <cell r="Z187">
            <v>39934</v>
          </cell>
        </row>
        <row r="188">
          <cell r="O188">
            <v>39937</v>
          </cell>
          <cell r="U188">
            <v>39938</v>
          </cell>
          <cell r="Z188">
            <v>39937</v>
          </cell>
        </row>
        <row r="189">
          <cell r="O189">
            <v>39938</v>
          </cell>
          <cell r="U189">
            <v>39939</v>
          </cell>
          <cell r="Z189">
            <v>39938</v>
          </cell>
        </row>
        <row r="190">
          <cell r="O190">
            <v>39939</v>
          </cell>
          <cell r="U190">
            <v>39940</v>
          </cell>
          <cell r="Z190">
            <v>39939</v>
          </cell>
        </row>
        <row r="191">
          <cell r="O191">
            <v>39940</v>
          </cell>
          <cell r="U191">
            <v>39941</v>
          </cell>
          <cell r="Z191">
            <v>39940</v>
          </cell>
        </row>
        <row r="192">
          <cell r="O192">
            <v>39941</v>
          </cell>
          <cell r="U192">
            <v>39944</v>
          </cell>
          <cell r="Z192">
            <v>39941</v>
          </cell>
        </row>
        <row r="193">
          <cell r="O193">
            <v>39944</v>
          </cell>
          <cell r="U193">
            <v>39945</v>
          </cell>
          <cell r="Z193">
            <v>39944</v>
          </cell>
        </row>
        <row r="194">
          <cell r="O194">
            <v>39945</v>
          </cell>
          <cell r="U194">
            <v>39946</v>
          </cell>
          <cell r="Z194">
            <v>39945</v>
          </cell>
        </row>
        <row r="195">
          <cell r="O195">
            <v>39946</v>
          </cell>
          <cell r="U195">
            <v>39947</v>
          </cell>
          <cell r="Z195">
            <v>39946</v>
          </cell>
        </row>
        <row r="196">
          <cell r="O196">
            <v>39947</v>
          </cell>
          <cell r="U196">
            <v>39948</v>
          </cell>
          <cell r="Z196">
            <v>39947</v>
          </cell>
        </row>
        <row r="197">
          <cell r="O197">
            <v>39948</v>
          </cell>
          <cell r="U197">
            <v>39951</v>
          </cell>
          <cell r="Z197">
            <v>39948</v>
          </cell>
        </row>
        <row r="198">
          <cell r="O198">
            <v>39951</v>
          </cell>
          <cell r="U198">
            <v>39952</v>
          </cell>
          <cell r="Z198">
            <v>39951</v>
          </cell>
        </row>
        <row r="199">
          <cell r="O199">
            <v>39952</v>
          </cell>
          <cell r="U199">
            <v>39953</v>
          </cell>
          <cell r="Z199">
            <v>39952</v>
          </cell>
        </row>
        <row r="200">
          <cell r="O200">
            <v>39953</v>
          </cell>
          <cell r="U200">
            <v>39954</v>
          </cell>
          <cell r="Z200">
            <v>39953</v>
          </cell>
        </row>
        <row r="201">
          <cell r="O201">
            <v>39954</v>
          </cell>
          <cell r="U201">
            <v>39955</v>
          </cell>
          <cell r="Z201">
            <v>39954</v>
          </cell>
        </row>
        <row r="202">
          <cell r="O202">
            <v>39955</v>
          </cell>
          <cell r="U202">
            <v>39958</v>
          </cell>
          <cell r="Z202">
            <v>39955</v>
          </cell>
        </row>
        <row r="203">
          <cell r="O203">
            <v>39959</v>
          </cell>
          <cell r="U203">
            <v>39959</v>
          </cell>
          <cell r="Z203">
            <v>39959</v>
          </cell>
        </row>
        <row r="204">
          <cell r="O204">
            <v>39960</v>
          </cell>
          <cell r="U204">
            <v>39960</v>
          </cell>
          <cell r="Z204">
            <v>39960</v>
          </cell>
        </row>
        <row r="205">
          <cell r="O205">
            <v>39961</v>
          </cell>
          <cell r="U205">
            <v>39961</v>
          </cell>
          <cell r="Z205">
            <v>39961</v>
          </cell>
        </row>
        <row r="206">
          <cell r="O206">
            <v>39962</v>
          </cell>
          <cell r="U206">
            <v>39962</v>
          </cell>
          <cell r="Z206">
            <v>39962</v>
          </cell>
        </row>
        <row r="207">
          <cell r="O207">
            <v>39965</v>
          </cell>
          <cell r="U207">
            <v>39965</v>
          </cell>
          <cell r="Z207">
            <v>39965</v>
          </cell>
        </row>
        <row r="208">
          <cell r="O208">
            <v>39966</v>
          </cell>
          <cell r="U208">
            <v>39966</v>
          </cell>
          <cell r="Z208">
            <v>39966</v>
          </cell>
        </row>
        <row r="209">
          <cell r="O209">
            <v>39967</v>
          </cell>
          <cell r="U209">
            <v>39967</v>
          </cell>
          <cell r="Z209">
            <v>39967</v>
          </cell>
        </row>
        <row r="210">
          <cell r="O210">
            <v>39968</v>
          </cell>
          <cell r="U210">
            <v>39968</v>
          </cell>
          <cell r="Z210">
            <v>39968</v>
          </cell>
        </row>
        <row r="211">
          <cell r="O211">
            <v>39969</v>
          </cell>
          <cell r="U211">
            <v>39969</v>
          </cell>
          <cell r="Z211">
            <v>39969</v>
          </cell>
        </row>
        <row r="212">
          <cell r="O212">
            <v>39972</v>
          </cell>
          <cell r="U212">
            <v>39972</v>
          </cell>
          <cell r="Z212">
            <v>39972</v>
          </cell>
        </row>
        <row r="213">
          <cell r="O213">
            <v>39973</v>
          </cell>
          <cell r="U213">
            <v>39973</v>
          </cell>
          <cell r="Z213">
            <v>39973</v>
          </cell>
        </row>
        <row r="214">
          <cell r="O214">
            <v>39974</v>
          </cell>
          <cell r="U214">
            <v>39974</v>
          </cell>
          <cell r="Z214">
            <v>39974</v>
          </cell>
        </row>
        <row r="215">
          <cell r="O215">
            <v>39975</v>
          </cell>
          <cell r="U215">
            <v>39975</v>
          </cell>
          <cell r="Z215">
            <v>39975</v>
          </cell>
        </row>
        <row r="216">
          <cell r="O216">
            <v>39976</v>
          </cell>
          <cell r="U216">
            <v>39976</v>
          </cell>
          <cell r="Z216">
            <v>39976</v>
          </cell>
        </row>
        <row r="217">
          <cell r="O217">
            <v>39979</v>
          </cell>
          <cell r="U217">
            <v>39979</v>
          </cell>
          <cell r="Z217">
            <v>39979</v>
          </cell>
        </row>
        <row r="218">
          <cell r="O218">
            <v>39980</v>
          </cell>
          <cell r="U218">
            <v>39980</v>
          </cell>
          <cell r="Z218">
            <v>39980</v>
          </cell>
        </row>
        <row r="219">
          <cell r="O219">
            <v>39981</v>
          </cell>
          <cell r="U219">
            <v>39981</v>
          </cell>
          <cell r="Z219">
            <v>39981</v>
          </cell>
        </row>
        <row r="220">
          <cell r="O220">
            <v>39982</v>
          </cell>
          <cell r="U220">
            <v>39982</v>
          </cell>
          <cell r="Z220">
            <v>39982</v>
          </cell>
        </row>
        <row r="221">
          <cell r="O221">
            <v>39983</v>
          </cell>
          <cell r="U221">
            <v>39983</v>
          </cell>
          <cell r="Z221">
            <v>39983</v>
          </cell>
        </row>
        <row r="222">
          <cell r="O222">
            <v>39986</v>
          </cell>
          <cell r="U222">
            <v>39986</v>
          </cell>
          <cell r="Z222">
            <v>39986</v>
          </cell>
        </row>
        <row r="223">
          <cell r="O223">
            <v>39987</v>
          </cell>
          <cell r="U223">
            <v>39987</v>
          </cell>
          <cell r="Z223">
            <v>39987</v>
          </cell>
        </row>
        <row r="224">
          <cell r="O224">
            <v>39988</v>
          </cell>
          <cell r="U224">
            <v>39988</v>
          </cell>
          <cell r="Z224">
            <v>39988</v>
          </cell>
        </row>
        <row r="225">
          <cell r="O225">
            <v>39989</v>
          </cell>
          <cell r="U225">
            <v>39989</v>
          </cell>
          <cell r="Z225">
            <v>39989</v>
          </cell>
        </row>
        <row r="226">
          <cell r="O226">
            <v>39990</v>
          </cell>
          <cell r="U226">
            <v>39990</v>
          </cell>
          <cell r="Z226">
            <v>39990</v>
          </cell>
        </row>
        <row r="227">
          <cell r="O227">
            <v>39993</v>
          </cell>
          <cell r="U227">
            <v>39993</v>
          </cell>
          <cell r="Z227">
            <v>39993</v>
          </cell>
        </row>
        <row r="228">
          <cell r="O228">
            <v>39994</v>
          </cell>
          <cell r="U228">
            <v>39994</v>
          </cell>
          <cell r="Z228">
            <v>39994</v>
          </cell>
        </row>
        <row r="229">
          <cell r="O229">
            <v>39995</v>
          </cell>
          <cell r="U229">
            <v>39995</v>
          </cell>
          <cell r="Z229">
            <v>39995</v>
          </cell>
        </row>
        <row r="230">
          <cell r="O230">
            <v>39996</v>
          </cell>
          <cell r="U230">
            <v>39996</v>
          </cell>
          <cell r="Z230">
            <v>39996</v>
          </cell>
        </row>
        <row r="231">
          <cell r="O231">
            <v>40000</v>
          </cell>
          <cell r="U231">
            <v>39997</v>
          </cell>
          <cell r="Z231">
            <v>40000</v>
          </cell>
        </row>
        <row r="232">
          <cell r="O232">
            <v>40001</v>
          </cell>
          <cell r="U232">
            <v>40000</v>
          </cell>
          <cell r="Z232">
            <v>40001</v>
          </cell>
        </row>
        <row r="233">
          <cell r="O233">
            <v>40002</v>
          </cell>
          <cell r="U233">
            <v>40001</v>
          </cell>
          <cell r="Z233">
            <v>40002</v>
          </cell>
        </row>
        <row r="234">
          <cell r="O234">
            <v>40003</v>
          </cell>
          <cell r="U234">
            <v>40002</v>
          </cell>
          <cell r="Z234">
            <v>40003</v>
          </cell>
        </row>
        <row r="235">
          <cell r="O235">
            <v>40004</v>
          </cell>
          <cell r="U235">
            <v>40003</v>
          </cell>
          <cell r="Z235">
            <v>40004</v>
          </cell>
        </row>
        <row r="236">
          <cell r="O236">
            <v>40007</v>
          </cell>
          <cell r="U236">
            <v>40004</v>
          </cell>
          <cell r="Z236">
            <v>40007</v>
          </cell>
        </row>
        <row r="237">
          <cell r="O237">
            <v>40008</v>
          </cell>
          <cell r="U237">
            <v>40007</v>
          </cell>
          <cell r="Z237">
            <v>40008</v>
          </cell>
        </row>
        <row r="238">
          <cell r="O238">
            <v>40009</v>
          </cell>
          <cell r="U238">
            <v>40008</v>
          </cell>
          <cell r="Z238">
            <v>40009</v>
          </cell>
        </row>
        <row r="239">
          <cell r="O239">
            <v>40010</v>
          </cell>
          <cell r="U239">
            <v>40009</v>
          </cell>
          <cell r="Z239">
            <v>40010</v>
          </cell>
        </row>
        <row r="240">
          <cell r="O240">
            <v>40011</v>
          </cell>
          <cell r="U240">
            <v>40010</v>
          </cell>
          <cell r="Z240">
            <v>40011</v>
          </cell>
        </row>
        <row r="241">
          <cell r="O241">
            <v>40014</v>
          </cell>
          <cell r="U241">
            <v>40011</v>
          </cell>
          <cell r="Z241">
            <v>40014</v>
          </cell>
        </row>
        <row r="242">
          <cell r="O242">
            <v>40015</v>
          </cell>
          <cell r="U242">
            <v>40014</v>
          </cell>
          <cell r="Z242">
            <v>40015</v>
          </cell>
        </row>
        <row r="243">
          <cell r="O243">
            <v>40016</v>
          </cell>
          <cell r="U243">
            <v>40015</v>
          </cell>
          <cell r="Z243">
            <v>40016</v>
          </cell>
        </row>
        <row r="244">
          <cell r="O244">
            <v>40017</v>
          </cell>
          <cell r="U244">
            <v>40016</v>
          </cell>
          <cell r="Z244">
            <v>40017</v>
          </cell>
        </row>
        <row r="245">
          <cell r="O245">
            <v>40018</v>
          </cell>
          <cell r="U245">
            <v>40017</v>
          </cell>
          <cell r="Z245">
            <v>40018</v>
          </cell>
        </row>
        <row r="246">
          <cell r="O246">
            <v>40021</v>
          </cell>
          <cell r="U246">
            <v>40018</v>
          </cell>
          <cell r="Z246">
            <v>40021</v>
          </cell>
        </row>
        <row r="247">
          <cell r="O247">
            <v>40022</v>
          </cell>
          <cell r="U247">
            <v>40021</v>
          </cell>
          <cell r="Z247">
            <v>40022</v>
          </cell>
        </row>
        <row r="248">
          <cell r="O248">
            <v>40023</v>
          </cell>
          <cell r="U248">
            <v>40022</v>
          </cell>
          <cell r="Z248">
            <v>40023</v>
          </cell>
        </row>
        <row r="249">
          <cell r="O249">
            <v>40024</v>
          </cell>
          <cell r="U249">
            <v>40023</v>
          </cell>
          <cell r="Z249">
            <v>40024</v>
          </cell>
        </row>
        <row r="250">
          <cell r="O250">
            <v>40025</v>
          </cell>
          <cell r="U250">
            <v>40024</v>
          </cell>
          <cell r="Z250">
            <v>40025</v>
          </cell>
        </row>
        <row r="251">
          <cell r="O251">
            <v>40028</v>
          </cell>
          <cell r="U251">
            <v>40025</v>
          </cell>
          <cell r="Z251">
            <v>40028</v>
          </cell>
        </row>
        <row r="252">
          <cell r="O252">
            <v>40029</v>
          </cell>
          <cell r="U252">
            <v>40028</v>
          </cell>
          <cell r="Z252">
            <v>40029</v>
          </cell>
        </row>
        <row r="253">
          <cell r="O253">
            <v>40030</v>
          </cell>
          <cell r="U253">
            <v>40029</v>
          </cell>
          <cell r="Z253">
            <v>40030</v>
          </cell>
        </row>
        <row r="254">
          <cell r="O254">
            <v>40031</v>
          </cell>
          <cell r="U254">
            <v>40030</v>
          </cell>
          <cell r="Z254">
            <v>40031</v>
          </cell>
        </row>
        <row r="255">
          <cell r="O255">
            <v>40032</v>
          </cell>
          <cell r="U255">
            <v>40031</v>
          </cell>
          <cell r="Z255">
            <v>40032</v>
          </cell>
        </row>
        <row r="256">
          <cell r="O256">
            <v>40035</v>
          </cell>
          <cell r="U256">
            <v>40032</v>
          </cell>
          <cell r="Z256">
            <v>40035</v>
          </cell>
        </row>
        <row r="257">
          <cell r="O257">
            <v>40036</v>
          </cell>
          <cell r="U257">
            <v>40035</v>
          </cell>
          <cell r="Z257">
            <v>40036</v>
          </cell>
        </row>
        <row r="258">
          <cell r="O258">
            <v>40037</v>
          </cell>
          <cell r="U258">
            <v>40036</v>
          </cell>
          <cell r="Z258">
            <v>40037</v>
          </cell>
        </row>
        <row r="259">
          <cell r="O259">
            <v>40038</v>
          </cell>
          <cell r="U259">
            <v>40037</v>
          </cell>
          <cell r="Z259">
            <v>40038</v>
          </cell>
        </row>
        <row r="260">
          <cell r="O260">
            <v>40039</v>
          </cell>
          <cell r="U260">
            <v>40038</v>
          </cell>
          <cell r="Z260">
            <v>40039</v>
          </cell>
        </row>
        <row r="261">
          <cell r="O261">
            <v>40042</v>
          </cell>
          <cell r="U261">
            <v>40039</v>
          </cell>
          <cell r="Z261">
            <v>40042</v>
          </cell>
        </row>
        <row r="262">
          <cell r="O262">
            <v>40043</v>
          </cell>
          <cell r="U262">
            <v>40042</v>
          </cell>
          <cell r="Z262">
            <v>40043</v>
          </cell>
        </row>
        <row r="263">
          <cell r="O263">
            <v>40044</v>
          </cell>
          <cell r="U263">
            <v>40043</v>
          </cell>
          <cell r="Z263">
            <v>40044</v>
          </cell>
        </row>
        <row r="264">
          <cell r="O264">
            <v>40045</v>
          </cell>
          <cell r="U264">
            <v>40044</v>
          </cell>
          <cell r="Z264">
            <v>40045</v>
          </cell>
        </row>
        <row r="265">
          <cell r="O265">
            <v>40046</v>
          </cell>
          <cell r="U265">
            <v>40045</v>
          </cell>
          <cell r="Z265">
            <v>40046</v>
          </cell>
        </row>
        <row r="266">
          <cell r="O266">
            <v>40049</v>
          </cell>
          <cell r="U266">
            <v>40046</v>
          </cell>
          <cell r="Z266">
            <v>40049</v>
          </cell>
        </row>
        <row r="267">
          <cell r="O267">
            <v>40050</v>
          </cell>
          <cell r="U267">
            <v>40049</v>
          </cell>
          <cell r="Z267">
            <v>40050</v>
          </cell>
        </row>
        <row r="268">
          <cell r="O268">
            <v>40051</v>
          </cell>
          <cell r="U268">
            <v>40050</v>
          </cell>
          <cell r="Z268">
            <v>40051</v>
          </cell>
        </row>
        <row r="269">
          <cell r="O269">
            <v>40052</v>
          </cell>
          <cell r="U269">
            <v>40051</v>
          </cell>
          <cell r="Z269">
            <v>40052</v>
          </cell>
        </row>
        <row r="270">
          <cell r="O270">
            <v>40053</v>
          </cell>
          <cell r="U270">
            <v>40052</v>
          </cell>
          <cell r="Z270">
            <v>40053</v>
          </cell>
        </row>
        <row r="271">
          <cell r="O271">
            <v>40056</v>
          </cell>
          <cell r="U271">
            <v>40053</v>
          </cell>
          <cell r="Z271">
            <v>40056</v>
          </cell>
        </row>
        <row r="272">
          <cell r="O272">
            <v>40057</v>
          </cell>
          <cell r="U272">
            <v>40056</v>
          </cell>
          <cell r="Z272">
            <v>40057</v>
          </cell>
        </row>
        <row r="273">
          <cell r="O273">
            <v>40058</v>
          </cell>
          <cell r="U273">
            <v>40057</v>
          </cell>
          <cell r="Z273">
            <v>40058</v>
          </cell>
        </row>
        <row r="274">
          <cell r="O274">
            <v>40059</v>
          </cell>
          <cell r="U274">
            <v>40058</v>
          </cell>
          <cell r="Z274">
            <v>40059</v>
          </cell>
        </row>
        <row r="275">
          <cell r="O275">
            <v>40060</v>
          </cell>
          <cell r="U275">
            <v>40059</v>
          </cell>
          <cell r="Z275">
            <v>40060</v>
          </cell>
        </row>
        <row r="276">
          <cell r="O276">
            <v>40064</v>
          </cell>
          <cell r="U276">
            <v>40060</v>
          </cell>
          <cell r="Z276">
            <v>40064</v>
          </cell>
        </row>
        <row r="277">
          <cell r="O277">
            <v>40065</v>
          </cell>
          <cell r="U277">
            <v>40063</v>
          </cell>
          <cell r="Z277">
            <v>40065</v>
          </cell>
        </row>
        <row r="278">
          <cell r="O278">
            <v>40066</v>
          </cell>
          <cell r="U278">
            <v>40064</v>
          </cell>
          <cell r="Z278">
            <v>40066</v>
          </cell>
        </row>
        <row r="279">
          <cell r="O279">
            <v>40067</v>
          </cell>
          <cell r="U279">
            <v>40065</v>
          </cell>
          <cell r="Z279">
            <v>40067</v>
          </cell>
        </row>
        <row r="280">
          <cell r="O280">
            <v>40070</v>
          </cell>
          <cell r="U280">
            <v>40066</v>
          </cell>
          <cell r="Z280">
            <v>40070</v>
          </cell>
        </row>
        <row r="281">
          <cell r="O281">
            <v>40071</v>
          </cell>
          <cell r="U281">
            <v>40067</v>
          </cell>
          <cell r="Z281">
            <v>40071</v>
          </cell>
        </row>
        <row r="282">
          <cell r="O282">
            <v>40072</v>
          </cell>
          <cell r="U282">
            <v>40070</v>
          </cell>
          <cell r="Z282">
            <v>40072</v>
          </cell>
        </row>
        <row r="283">
          <cell r="O283">
            <v>40073</v>
          </cell>
          <cell r="U283">
            <v>40071</v>
          </cell>
          <cell r="Z283">
            <v>40073</v>
          </cell>
        </row>
        <row r="284">
          <cell r="O284">
            <v>40074</v>
          </cell>
          <cell r="U284">
            <v>40072</v>
          </cell>
          <cell r="Z284">
            <v>40074</v>
          </cell>
        </row>
        <row r="285">
          <cell r="O285">
            <v>40077</v>
          </cell>
          <cell r="U285">
            <v>40073</v>
          </cell>
          <cell r="Z285">
            <v>40077</v>
          </cell>
        </row>
        <row r="286">
          <cell r="O286">
            <v>40078</v>
          </cell>
          <cell r="U286">
            <v>40074</v>
          </cell>
          <cell r="Z286">
            <v>40078</v>
          </cell>
        </row>
        <row r="287">
          <cell r="O287">
            <v>40079</v>
          </cell>
          <cell r="U287">
            <v>40077</v>
          </cell>
          <cell r="Z287">
            <v>40079</v>
          </cell>
        </row>
        <row r="288">
          <cell r="O288">
            <v>40080</v>
          </cell>
          <cell r="U288">
            <v>40078</v>
          </cell>
          <cell r="Z288">
            <v>40080</v>
          </cell>
        </row>
        <row r="289">
          <cell r="O289">
            <v>40081</v>
          </cell>
          <cell r="U289">
            <v>40079</v>
          </cell>
          <cell r="Z289">
            <v>40081</v>
          </cell>
        </row>
        <row r="290">
          <cell r="O290">
            <v>40084</v>
          </cell>
          <cell r="U290">
            <v>40080</v>
          </cell>
          <cell r="Z290">
            <v>40084</v>
          </cell>
        </row>
        <row r="291">
          <cell r="O291">
            <v>40085</v>
          </cell>
          <cell r="U291">
            <v>40081</v>
          </cell>
          <cell r="Z291">
            <v>40085</v>
          </cell>
        </row>
        <row r="292">
          <cell r="O292">
            <v>40086</v>
          </cell>
          <cell r="U292">
            <v>40084</v>
          </cell>
          <cell r="Z292">
            <v>40086</v>
          </cell>
        </row>
        <row r="293">
          <cell r="O293">
            <v>40087</v>
          </cell>
          <cell r="U293">
            <v>40085</v>
          </cell>
          <cell r="Z293">
            <v>40087</v>
          </cell>
        </row>
        <row r="294">
          <cell r="O294">
            <v>40088</v>
          </cell>
          <cell r="U294">
            <v>40086</v>
          </cell>
          <cell r="Z294">
            <v>40088</v>
          </cell>
        </row>
        <row r="295">
          <cell r="O295">
            <v>40091</v>
          </cell>
          <cell r="U295">
            <v>40087</v>
          </cell>
          <cell r="Z295">
            <v>40091</v>
          </cell>
        </row>
        <row r="296">
          <cell r="O296">
            <v>40092</v>
          </cell>
          <cell r="U296">
            <v>40088</v>
          </cell>
          <cell r="Z296">
            <v>40092</v>
          </cell>
        </row>
        <row r="297">
          <cell r="O297">
            <v>40093</v>
          </cell>
          <cell r="U297">
            <v>40091</v>
          </cell>
          <cell r="Z297">
            <v>40093</v>
          </cell>
        </row>
        <row r="298">
          <cell r="O298">
            <v>40094</v>
          </cell>
          <cell r="U298">
            <v>40092</v>
          </cell>
          <cell r="Z298">
            <v>40094</v>
          </cell>
        </row>
        <row r="299">
          <cell r="O299">
            <v>40095</v>
          </cell>
          <cell r="U299">
            <v>40093</v>
          </cell>
          <cell r="Z299">
            <v>40095</v>
          </cell>
        </row>
        <row r="300">
          <cell r="O300">
            <v>40098</v>
          </cell>
          <cell r="U300">
            <v>40094</v>
          </cell>
          <cell r="Z300">
            <v>40098</v>
          </cell>
        </row>
        <row r="301">
          <cell r="O301">
            <v>40099</v>
          </cell>
          <cell r="U301">
            <v>40095</v>
          </cell>
          <cell r="Z301">
            <v>40099</v>
          </cell>
        </row>
        <row r="302">
          <cell r="O302">
            <v>40100</v>
          </cell>
          <cell r="U302">
            <v>40098</v>
          </cell>
          <cell r="Z302">
            <v>40100</v>
          </cell>
        </row>
        <row r="303">
          <cell r="O303">
            <v>40101</v>
          </cell>
          <cell r="U303">
            <v>40099</v>
          </cell>
          <cell r="Z303">
            <v>40101</v>
          </cell>
        </row>
        <row r="304">
          <cell r="O304">
            <v>40102</v>
          </cell>
          <cell r="U304">
            <v>40100</v>
          </cell>
          <cell r="Z304">
            <v>40102</v>
          </cell>
        </row>
        <row r="305">
          <cell r="O305">
            <v>40105</v>
          </cell>
          <cell r="U305">
            <v>40101</v>
          </cell>
          <cell r="Z305">
            <v>40105</v>
          </cell>
        </row>
        <row r="306">
          <cell r="O306">
            <v>40106</v>
          </cell>
          <cell r="U306">
            <v>40102</v>
          </cell>
          <cell r="Z306">
            <v>40106</v>
          </cell>
        </row>
        <row r="307">
          <cell r="O307">
            <v>40107</v>
          </cell>
          <cell r="U307">
            <v>40105</v>
          </cell>
          <cell r="Z307">
            <v>40107</v>
          </cell>
        </row>
        <row r="308">
          <cell r="O308">
            <v>40108</v>
          </cell>
          <cell r="U308">
            <v>40106</v>
          </cell>
          <cell r="Z308">
            <v>40108</v>
          </cell>
        </row>
        <row r="309">
          <cell r="O309">
            <v>40109</v>
          </cell>
          <cell r="U309">
            <v>40107</v>
          </cell>
          <cell r="Z309">
            <v>40109</v>
          </cell>
        </row>
        <row r="310">
          <cell r="O310">
            <v>40112</v>
          </cell>
          <cell r="U310">
            <v>40108</v>
          </cell>
          <cell r="Z310">
            <v>40112</v>
          </cell>
        </row>
        <row r="311">
          <cell r="O311">
            <v>40113</v>
          </cell>
          <cell r="U311">
            <v>40109</v>
          </cell>
          <cell r="Z311">
            <v>40113</v>
          </cell>
        </row>
        <row r="312">
          <cell r="O312">
            <v>40114</v>
          </cell>
          <cell r="U312">
            <v>40112</v>
          </cell>
          <cell r="Z312">
            <v>40114</v>
          </cell>
        </row>
        <row r="313">
          <cell r="O313">
            <v>40115</v>
          </cell>
          <cell r="U313">
            <v>40113</v>
          </cell>
          <cell r="Z313">
            <v>40115</v>
          </cell>
        </row>
        <row r="314">
          <cell r="O314">
            <v>40116</v>
          </cell>
          <cell r="U314">
            <v>40114</v>
          </cell>
          <cell r="Z314">
            <v>40116</v>
          </cell>
        </row>
        <row r="315">
          <cell r="O315">
            <v>40119</v>
          </cell>
          <cell r="U315">
            <v>40115</v>
          </cell>
          <cell r="Z315">
            <v>40119</v>
          </cell>
        </row>
        <row r="316">
          <cell r="O316">
            <v>40120</v>
          </cell>
          <cell r="U316">
            <v>40116</v>
          </cell>
          <cell r="Z316">
            <v>40120</v>
          </cell>
        </row>
        <row r="317">
          <cell r="O317">
            <v>40121</v>
          </cell>
          <cell r="U317">
            <v>40119</v>
          </cell>
          <cell r="Z317">
            <v>40121</v>
          </cell>
        </row>
        <row r="318">
          <cell r="O318">
            <v>40122</v>
          </cell>
          <cell r="U318">
            <v>40120</v>
          </cell>
          <cell r="Z318">
            <v>40122</v>
          </cell>
        </row>
        <row r="319">
          <cell r="O319">
            <v>40123</v>
          </cell>
          <cell r="U319">
            <v>40121</v>
          </cell>
          <cell r="Z319">
            <v>40123</v>
          </cell>
        </row>
        <row r="320">
          <cell r="O320">
            <v>40126</v>
          </cell>
          <cell r="U320">
            <v>40122</v>
          </cell>
          <cell r="Z320">
            <v>40126</v>
          </cell>
        </row>
        <row r="321">
          <cell r="O321">
            <v>40127</v>
          </cell>
          <cell r="U321">
            <v>40123</v>
          </cell>
          <cell r="Z321">
            <v>40127</v>
          </cell>
        </row>
        <row r="322">
          <cell r="O322">
            <v>40128</v>
          </cell>
          <cell r="U322">
            <v>40126</v>
          </cell>
          <cell r="Z322">
            <v>40128</v>
          </cell>
        </row>
        <row r="323">
          <cell r="O323">
            <v>40129</v>
          </cell>
          <cell r="U323">
            <v>40127</v>
          </cell>
          <cell r="Z323">
            <v>40129</v>
          </cell>
        </row>
        <row r="324">
          <cell r="O324">
            <v>40130</v>
          </cell>
          <cell r="U324">
            <v>40128</v>
          </cell>
          <cell r="Z324">
            <v>40130</v>
          </cell>
        </row>
        <row r="325">
          <cell r="O325">
            <v>40133</v>
          </cell>
          <cell r="U325">
            <v>40129</v>
          </cell>
          <cell r="Z325">
            <v>40133</v>
          </cell>
        </row>
        <row r="326">
          <cell r="O326">
            <v>40134</v>
          </cell>
          <cell r="U326">
            <v>40130</v>
          </cell>
          <cell r="Z326">
            <v>40134</v>
          </cell>
        </row>
        <row r="327">
          <cell r="O327">
            <v>40135</v>
          </cell>
          <cell r="U327">
            <v>40133</v>
          </cell>
          <cell r="Z327">
            <v>40135</v>
          </cell>
        </row>
        <row r="328">
          <cell r="O328">
            <v>40136</v>
          </cell>
          <cell r="U328">
            <v>40134</v>
          </cell>
          <cell r="Z328">
            <v>40136</v>
          </cell>
        </row>
        <row r="329">
          <cell r="O329">
            <v>40137</v>
          </cell>
          <cell r="U329">
            <v>40135</v>
          </cell>
          <cell r="Z329">
            <v>40137</v>
          </cell>
        </row>
        <row r="330">
          <cell r="O330">
            <v>40140</v>
          </cell>
          <cell r="U330">
            <v>40136</v>
          </cell>
          <cell r="Z330">
            <v>40140</v>
          </cell>
        </row>
        <row r="331">
          <cell r="O331">
            <v>40141</v>
          </cell>
          <cell r="U331">
            <v>40137</v>
          </cell>
          <cell r="Z331">
            <v>40141</v>
          </cell>
        </row>
        <row r="332">
          <cell r="O332">
            <v>40142</v>
          </cell>
          <cell r="U332">
            <v>40140</v>
          </cell>
          <cell r="Z332">
            <v>40142</v>
          </cell>
        </row>
        <row r="333">
          <cell r="O333">
            <v>40144</v>
          </cell>
          <cell r="U333">
            <v>40141</v>
          </cell>
          <cell r="Z333">
            <v>40144</v>
          </cell>
        </row>
        <row r="334">
          <cell r="O334">
            <v>40147</v>
          </cell>
          <cell r="U334">
            <v>40142</v>
          </cell>
          <cell r="Z334">
            <v>40147</v>
          </cell>
        </row>
        <row r="335">
          <cell r="O335">
            <v>40148</v>
          </cell>
          <cell r="U335">
            <v>40143</v>
          </cell>
          <cell r="Z335">
            <v>40148</v>
          </cell>
        </row>
        <row r="336">
          <cell r="O336">
            <v>40149</v>
          </cell>
          <cell r="U336">
            <v>40144</v>
          </cell>
          <cell r="Z336">
            <v>40149</v>
          </cell>
        </row>
        <row r="337">
          <cell r="O337">
            <v>40150</v>
          </cell>
          <cell r="U337">
            <v>40147</v>
          </cell>
          <cell r="Z337">
            <v>40150</v>
          </cell>
        </row>
        <row r="338">
          <cell r="O338">
            <v>40151</v>
          </cell>
          <cell r="U338">
            <v>40148</v>
          </cell>
          <cell r="Z338">
            <v>40151</v>
          </cell>
        </row>
        <row r="339">
          <cell r="O339">
            <v>40154</v>
          </cell>
          <cell r="U339">
            <v>40149</v>
          </cell>
          <cell r="Z339">
            <v>40154</v>
          </cell>
        </row>
        <row r="340">
          <cell r="O340">
            <v>40155</v>
          </cell>
          <cell r="U340">
            <v>40150</v>
          </cell>
          <cell r="Z340">
            <v>40155</v>
          </cell>
        </row>
        <row r="341">
          <cell r="O341">
            <v>40156</v>
          </cell>
          <cell r="U341">
            <v>40151</v>
          </cell>
          <cell r="Z341">
            <v>40156</v>
          </cell>
        </row>
        <row r="342">
          <cell r="O342">
            <v>40157</v>
          </cell>
          <cell r="U342">
            <v>40154</v>
          </cell>
          <cell r="Z342">
            <v>40157</v>
          </cell>
        </row>
        <row r="343">
          <cell r="O343">
            <v>40158</v>
          </cell>
          <cell r="U343">
            <v>40155</v>
          </cell>
          <cell r="Z343">
            <v>40158</v>
          </cell>
        </row>
        <row r="344">
          <cell r="O344">
            <v>40161</v>
          </cell>
          <cell r="U344">
            <v>40156</v>
          </cell>
          <cell r="Z344">
            <v>40161</v>
          </cell>
        </row>
        <row r="345">
          <cell r="O345">
            <v>40162</v>
          </cell>
          <cell r="U345">
            <v>40157</v>
          </cell>
          <cell r="Z345">
            <v>40162</v>
          </cell>
        </row>
        <row r="346">
          <cell r="O346">
            <v>40163</v>
          </cell>
          <cell r="U346">
            <v>40158</v>
          </cell>
          <cell r="Z346">
            <v>40163</v>
          </cell>
        </row>
        <row r="347">
          <cell r="O347">
            <v>40164</v>
          </cell>
          <cell r="U347">
            <v>40161</v>
          </cell>
          <cell r="Z347">
            <v>40164</v>
          </cell>
        </row>
        <row r="348">
          <cell r="O348">
            <v>40165</v>
          </cell>
          <cell r="U348">
            <v>40162</v>
          </cell>
          <cell r="Z348">
            <v>40165</v>
          </cell>
        </row>
        <row r="349">
          <cell r="O349">
            <v>40168</v>
          </cell>
          <cell r="U349">
            <v>40163</v>
          </cell>
          <cell r="Z349">
            <v>40168</v>
          </cell>
        </row>
        <row r="350">
          <cell r="O350">
            <v>40169</v>
          </cell>
          <cell r="U350">
            <v>40164</v>
          </cell>
          <cell r="Z350">
            <v>40169</v>
          </cell>
        </row>
        <row r="351">
          <cell r="O351">
            <v>40170</v>
          </cell>
          <cell r="U351">
            <v>40165</v>
          </cell>
          <cell r="Z351">
            <v>40170</v>
          </cell>
        </row>
        <row r="352">
          <cell r="O352">
            <v>40171</v>
          </cell>
          <cell r="U352">
            <v>40168</v>
          </cell>
          <cell r="Z352">
            <v>40171</v>
          </cell>
        </row>
        <row r="353">
          <cell r="O353">
            <v>40175</v>
          </cell>
          <cell r="U353">
            <v>40169</v>
          </cell>
          <cell r="Z353">
            <v>40175</v>
          </cell>
        </row>
        <row r="354">
          <cell r="O354">
            <v>40176</v>
          </cell>
          <cell r="U354">
            <v>40170</v>
          </cell>
          <cell r="Z354">
            <v>40176</v>
          </cell>
        </row>
        <row r="355">
          <cell r="O355">
            <v>40177</v>
          </cell>
          <cell r="U355">
            <v>40175</v>
          </cell>
          <cell r="Z355">
            <v>40177</v>
          </cell>
        </row>
        <row r="356">
          <cell r="O356">
            <v>40178</v>
          </cell>
          <cell r="U356">
            <v>40176</v>
          </cell>
          <cell r="Z356">
            <v>40178</v>
          </cell>
        </row>
        <row r="357">
          <cell r="O357">
            <v>40182</v>
          </cell>
          <cell r="U357">
            <v>40177</v>
          </cell>
          <cell r="Z357">
            <v>40182</v>
          </cell>
        </row>
        <row r="358">
          <cell r="O358">
            <v>40183</v>
          </cell>
          <cell r="U358">
            <v>40182</v>
          </cell>
          <cell r="Z358">
            <v>40183</v>
          </cell>
        </row>
        <row r="359">
          <cell r="O359">
            <v>40184</v>
          </cell>
          <cell r="U359">
            <v>40183</v>
          </cell>
          <cell r="Z359">
            <v>40184</v>
          </cell>
        </row>
        <row r="360">
          <cell r="O360">
            <v>40185</v>
          </cell>
          <cell r="U360">
            <v>40184</v>
          </cell>
          <cell r="Z360">
            <v>40185</v>
          </cell>
        </row>
        <row r="361">
          <cell r="O361">
            <v>40186</v>
          </cell>
          <cell r="U361">
            <v>40185</v>
          </cell>
          <cell r="Z361">
            <v>40186</v>
          </cell>
        </row>
        <row r="362">
          <cell r="O362">
            <v>40189</v>
          </cell>
          <cell r="U362">
            <v>40186</v>
          </cell>
          <cell r="Z362">
            <v>40189</v>
          </cell>
        </row>
        <row r="363">
          <cell r="O363">
            <v>40190</v>
          </cell>
          <cell r="U363">
            <v>40189</v>
          </cell>
          <cell r="Z363">
            <v>40190</v>
          </cell>
        </row>
        <row r="364">
          <cell r="O364">
            <v>40191</v>
          </cell>
          <cell r="U364">
            <v>40190</v>
          </cell>
          <cell r="Z364">
            <v>40191</v>
          </cell>
        </row>
        <row r="365">
          <cell r="O365">
            <v>40192</v>
          </cell>
          <cell r="U365">
            <v>40191</v>
          </cell>
          <cell r="Z365">
            <v>40192</v>
          </cell>
        </row>
        <row r="366">
          <cell r="O366">
            <v>40193</v>
          </cell>
          <cell r="U366">
            <v>40192</v>
          </cell>
          <cell r="Z366">
            <v>40193</v>
          </cell>
        </row>
        <row r="367">
          <cell r="O367">
            <v>40197</v>
          </cell>
          <cell r="U367">
            <v>40193</v>
          </cell>
          <cell r="Z367">
            <v>40197</v>
          </cell>
        </row>
        <row r="368">
          <cell r="O368">
            <v>40198</v>
          </cell>
          <cell r="U368">
            <v>40196</v>
          </cell>
          <cell r="Z368">
            <v>40198</v>
          </cell>
        </row>
        <row r="369">
          <cell r="O369">
            <v>40199</v>
          </cell>
          <cell r="U369">
            <v>40197</v>
          </cell>
          <cell r="Z369">
            <v>40199</v>
          </cell>
        </row>
        <row r="370">
          <cell r="O370">
            <v>40200</v>
          </cell>
          <cell r="U370">
            <v>40198</v>
          </cell>
          <cell r="Z370">
            <v>40200</v>
          </cell>
        </row>
        <row r="371">
          <cell r="O371">
            <v>40203</v>
          </cell>
          <cell r="U371">
            <v>40199</v>
          </cell>
          <cell r="Z371">
            <v>40203</v>
          </cell>
        </row>
        <row r="372">
          <cell r="U372">
            <v>40200</v>
          </cell>
          <cell r="Z372">
            <v>40204</v>
          </cell>
        </row>
        <row r="373">
          <cell r="U373">
            <v>40203</v>
          </cell>
          <cell r="Z373">
            <v>40205</v>
          </cell>
        </row>
        <row r="374">
          <cell r="U374">
            <v>40204</v>
          </cell>
          <cell r="Z374">
            <v>40206</v>
          </cell>
        </row>
        <row r="375">
          <cell r="U375">
            <v>40205</v>
          </cell>
          <cell r="Z375">
            <v>40207</v>
          </cell>
        </row>
        <row r="376">
          <cell r="U376">
            <v>40206</v>
          </cell>
          <cell r="Z376">
            <v>40210</v>
          </cell>
        </row>
        <row r="377">
          <cell r="U377">
            <v>40207</v>
          </cell>
          <cell r="Z377">
            <v>40211</v>
          </cell>
        </row>
        <row r="378">
          <cell r="U378">
            <v>40210</v>
          </cell>
          <cell r="Z378">
            <v>40212</v>
          </cell>
        </row>
        <row r="379">
          <cell r="U379">
            <v>40211</v>
          </cell>
          <cell r="Z379">
            <v>40213</v>
          </cell>
        </row>
        <row r="380">
          <cell r="U380">
            <v>40212</v>
          </cell>
          <cell r="Z380">
            <v>40214</v>
          </cell>
        </row>
        <row r="381">
          <cell r="U381">
            <v>40213</v>
          </cell>
          <cell r="Z381">
            <v>40217</v>
          </cell>
        </row>
        <row r="382">
          <cell r="U382">
            <v>40214</v>
          </cell>
          <cell r="Z382">
            <v>40218</v>
          </cell>
        </row>
        <row r="383">
          <cell r="U383">
            <v>40217</v>
          </cell>
          <cell r="Z383">
            <v>40219</v>
          </cell>
        </row>
        <row r="384">
          <cell r="U384">
            <v>40218</v>
          </cell>
          <cell r="Z384">
            <v>40220</v>
          </cell>
        </row>
        <row r="385">
          <cell r="U385">
            <v>40219</v>
          </cell>
          <cell r="Z385">
            <v>40221</v>
          </cell>
        </row>
        <row r="386">
          <cell r="U386">
            <v>40220</v>
          </cell>
          <cell r="Z386">
            <v>40225</v>
          </cell>
        </row>
        <row r="387">
          <cell r="U387">
            <v>40221</v>
          </cell>
          <cell r="Z387">
            <v>40226</v>
          </cell>
        </row>
        <row r="388">
          <cell r="U388">
            <v>40224</v>
          </cell>
          <cell r="Z388">
            <v>40227</v>
          </cell>
        </row>
        <row r="389">
          <cell r="U389">
            <v>40225</v>
          </cell>
          <cell r="Z389">
            <v>40228</v>
          </cell>
        </row>
        <row r="390">
          <cell r="U390">
            <v>40226</v>
          </cell>
          <cell r="Z390">
            <v>40231</v>
          </cell>
        </row>
        <row r="391">
          <cell r="U391">
            <v>40227</v>
          </cell>
          <cell r="Z391">
            <v>40232</v>
          </cell>
        </row>
        <row r="392">
          <cell r="U392">
            <v>40228</v>
          </cell>
          <cell r="Z392">
            <v>40233</v>
          </cell>
        </row>
        <row r="393">
          <cell r="U393">
            <v>40231</v>
          </cell>
          <cell r="Z393">
            <v>40234</v>
          </cell>
        </row>
        <row r="394">
          <cell r="U394">
            <v>40232</v>
          </cell>
          <cell r="Z394">
            <v>40235</v>
          </cell>
        </row>
        <row r="395">
          <cell r="U395">
            <v>40233</v>
          </cell>
          <cell r="Z395">
            <v>40238</v>
          </cell>
        </row>
        <row r="396">
          <cell r="U396">
            <v>40234</v>
          </cell>
          <cell r="Z396">
            <v>40239</v>
          </cell>
        </row>
        <row r="397">
          <cell r="U397">
            <v>40235</v>
          </cell>
          <cell r="Z397">
            <v>40240</v>
          </cell>
        </row>
        <row r="398">
          <cell r="U398">
            <v>40238</v>
          </cell>
          <cell r="Z398">
            <v>40241</v>
          </cell>
        </row>
        <row r="399">
          <cell r="U399">
            <v>40239</v>
          </cell>
          <cell r="Z399">
            <v>40242</v>
          </cell>
        </row>
        <row r="400">
          <cell r="U400">
            <v>40240</v>
          </cell>
          <cell r="Z400">
            <v>40245</v>
          </cell>
        </row>
        <row r="401">
          <cell r="U401">
            <v>40241</v>
          </cell>
          <cell r="Z401">
            <v>40246</v>
          </cell>
        </row>
        <row r="402">
          <cell r="U402">
            <v>40242</v>
          </cell>
          <cell r="Z402">
            <v>40247</v>
          </cell>
        </row>
        <row r="403">
          <cell r="U403">
            <v>40245</v>
          </cell>
          <cell r="Z403">
            <v>40248</v>
          </cell>
        </row>
        <row r="404">
          <cell r="U404">
            <v>40246</v>
          </cell>
          <cell r="Z404">
            <v>40249</v>
          </cell>
        </row>
        <row r="405">
          <cell r="U405">
            <v>40247</v>
          </cell>
          <cell r="Z405">
            <v>40252</v>
          </cell>
        </row>
        <row r="406">
          <cell r="U406">
            <v>40248</v>
          </cell>
          <cell r="Z406">
            <v>40253</v>
          </cell>
        </row>
        <row r="407">
          <cell r="U407">
            <v>40249</v>
          </cell>
          <cell r="Z407">
            <v>40254</v>
          </cell>
        </row>
        <row r="408">
          <cell r="U408">
            <v>40252</v>
          </cell>
          <cell r="Z408">
            <v>40255</v>
          </cell>
        </row>
        <row r="409">
          <cell r="U409">
            <v>40253</v>
          </cell>
          <cell r="Z409">
            <v>40256</v>
          </cell>
        </row>
        <row r="410">
          <cell r="U410">
            <v>40254</v>
          </cell>
          <cell r="Z410">
            <v>40259</v>
          </cell>
        </row>
        <row r="411">
          <cell r="U411">
            <v>40255</v>
          </cell>
          <cell r="Z411">
            <v>40260</v>
          </cell>
        </row>
        <row r="412">
          <cell r="U412">
            <v>40256</v>
          </cell>
          <cell r="Z412">
            <v>40261</v>
          </cell>
        </row>
        <row r="413">
          <cell r="U413">
            <v>40259</v>
          </cell>
          <cell r="Z413">
            <v>40262</v>
          </cell>
        </row>
        <row r="414">
          <cell r="U414">
            <v>40260</v>
          </cell>
          <cell r="Z414">
            <v>40263</v>
          </cell>
        </row>
        <row r="415">
          <cell r="U415">
            <v>40261</v>
          </cell>
          <cell r="Z415">
            <v>40266</v>
          </cell>
        </row>
        <row r="416">
          <cell r="U416">
            <v>40262</v>
          </cell>
          <cell r="Z416">
            <v>40267</v>
          </cell>
        </row>
        <row r="417">
          <cell r="U417">
            <v>40263</v>
          </cell>
          <cell r="Z417">
            <v>40268</v>
          </cell>
        </row>
        <row r="418">
          <cell r="U418">
            <v>40266</v>
          </cell>
          <cell r="Z418">
            <v>40269</v>
          </cell>
        </row>
        <row r="419">
          <cell r="U419">
            <v>40267</v>
          </cell>
          <cell r="Z419">
            <v>40273</v>
          </cell>
        </row>
        <row r="420">
          <cell r="U420">
            <v>40268</v>
          </cell>
          <cell r="Z420">
            <v>40274</v>
          </cell>
        </row>
        <row r="421">
          <cell r="U421">
            <v>40269</v>
          </cell>
          <cell r="Z421">
            <v>40275</v>
          </cell>
        </row>
        <row r="422">
          <cell r="U422">
            <v>40274</v>
          </cell>
          <cell r="Z422">
            <v>40276</v>
          </cell>
        </row>
        <row r="423">
          <cell r="U423">
            <v>40275</v>
          </cell>
          <cell r="Z423">
            <v>40277</v>
          </cell>
        </row>
        <row r="424">
          <cell r="U424">
            <v>40276</v>
          </cell>
          <cell r="Z424">
            <v>40280</v>
          </cell>
        </row>
        <row r="425">
          <cell r="U425">
            <v>40277</v>
          </cell>
          <cell r="Z425">
            <v>40281</v>
          </cell>
        </row>
        <row r="426">
          <cell r="U426">
            <v>40280</v>
          </cell>
          <cell r="Z426">
            <v>40282</v>
          </cell>
        </row>
        <row r="427">
          <cell r="U427">
            <v>40281</v>
          </cell>
          <cell r="Z427">
            <v>40283</v>
          </cell>
        </row>
        <row r="428">
          <cell r="U428">
            <v>40282</v>
          </cell>
          <cell r="Z428">
            <v>40284</v>
          </cell>
        </row>
        <row r="429">
          <cell r="U429">
            <v>40283</v>
          </cell>
          <cell r="Z429">
            <v>40287</v>
          </cell>
        </row>
        <row r="430">
          <cell r="U430">
            <v>40284</v>
          </cell>
          <cell r="Z430">
            <v>40288</v>
          </cell>
        </row>
        <row r="431">
          <cell r="U431">
            <v>40287</v>
          </cell>
          <cell r="Z431">
            <v>40289</v>
          </cell>
        </row>
        <row r="432">
          <cell r="U432">
            <v>40288</v>
          </cell>
          <cell r="Z432">
            <v>40290</v>
          </cell>
        </row>
        <row r="433">
          <cell r="U433">
            <v>40289</v>
          </cell>
          <cell r="Z433">
            <v>40291</v>
          </cell>
        </row>
        <row r="434">
          <cell r="U434">
            <v>40290</v>
          </cell>
          <cell r="Z434">
            <v>40294</v>
          </cell>
        </row>
        <row r="435">
          <cell r="U435">
            <v>40291</v>
          </cell>
          <cell r="Z435">
            <v>40295</v>
          </cell>
        </row>
        <row r="436">
          <cell r="U436">
            <v>40294</v>
          </cell>
          <cell r="Z436">
            <v>40296</v>
          </cell>
        </row>
        <row r="437">
          <cell r="U437">
            <v>40295</v>
          </cell>
          <cell r="Z437">
            <v>40297</v>
          </cell>
        </row>
        <row r="438">
          <cell r="U438">
            <v>40296</v>
          </cell>
          <cell r="Z438">
            <v>40298</v>
          </cell>
        </row>
        <row r="439">
          <cell r="U439">
            <v>40297</v>
          </cell>
          <cell r="Z439">
            <v>40301</v>
          </cell>
        </row>
        <row r="440">
          <cell r="U440">
            <v>40298</v>
          </cell>
          <cell r="Z440">
            <v>40302</v>
          </cell>
        </row>
        <row r="441">
          <cell r="U441">
            <v>40301</v>
          </cell>
          <cell r="Z441">
            <v>40303</v>
          </cell>
        </row>
        <row r="442">
          <cell r="U442">
            <v>40302</v>
          </cell>
          <cell r="Z442">
            <v>40304</v>
          </cell>
        </row>
        <row r="443">
          <cell r="U443">
            <v>40303</v>
          </cell>
          <cell r="Z443">
            <v>40305</v>
          </cell>
        </row>
        <row r="444">
          <cell r="U444">
            <v>40304</v>
          </cell>
          <cell r="Z444">
            <v>40308</v>
          </cell>
        </row>
        <row r="445">
          <cell r="U445">
            <v>40305</v>
          </cell>
          <cell r="Z445">
            <v>40309</v>
          </cell>
        </row>
        <row r="446">
          <cell r="U446">
            <v>40308</v>
          </cell>
          <cell r="Z446">
            <v>40310</v>
          </cell>
        </row>
        <row r="447">
          <cell r="U447">
            <v>40309</v>
          </cell>
          <cell r="Z447">
            <v>40311</v>
          </cell>
        </row>
        <row r="448">
          <cell r="U448">
            <v>40310</v>
          </cell>
          <cell r="Z448">
            <v>40312</v>
          </cell>
        </row>
        <row r="449">
          <cell r="U449">
            <v>40311</v>
          </cell>
          <cell r="Z449">
            <v>40315</v>
          </cell>
        </row>
        <row r="450">
          <cell r="U450">
            <v>40312</v>
          </cell>
          <cell r="Z450">
            <v>40316</v>
          </cell>
        </row>
        <row r="451">
          <cell r="U451">
            <v>40315</v>
          </cell>
          <cell r="Z451">
            <v>40317</v>
          </cell>
        </row>
        <row r="452">
          <cell r="U452">
            <v>40316</v>
          </cell>
          <cell r="Z452">
            <v>40318</v>
          </cell>
        </row>
        <row r="453">
          <cell r="U453">
            <v>40317</v>
          </cell>
          <cell r="Z453">
            <v>40319</v>
          </cell>
        </row>
        <row r="454">
          <cell r="U454">
            <v>40318</v>
          </cell>
          <cell r="Z454">
            <v>40322</v>
          </cell>
        </row>
        <row r="455">
          <cell r="U455">
            <v>40319</v>
          </cell>
          <cell r="Z455">
            <v>40323</v>
          </cell>
        </row>
        <row r="456">
          <cell r="U456">
            <v>40322</v>
          </cell>
          <cell r="Z456">
            <v>40324</v>
          </cell>
        </row>
        <row r="457">
          <cell r="U457">
            <v>40323</v>
          </cell>
          <cell r="Z457">
            <v>40325</v>
          </cell>
        </row>
        <row r="458">
          <cell r="U458">
            <v>40324</v>
          </cell>
          <cell r="Z458">
            <v>40326</v>
          </cell>
        </row>
        <row r="459">
          <cell r="U459">
            <v>40325</v>
          </cell>
          <cell r="Z459">
            <v>40330</v>
          </cell>
        </row>
        <row r="460">
          <cell r="U460">
            <v>40326</v>
          </cell>
          <cell r="Z460">
            <v>40331</v>
          </cell>
        </row>
        <row r="461">
          <cell r="U461">
            <v>40329</v>
          </cell>
          <cell r="Z461">
            <v>40332</v>
          </cell>
        </row>
        <row r="462">
          <cell r="U462">
            <v>40330</v>
          </cell>
          <cell r="Z462">
            <v>40333</v>
          </cell>
        </row>
        <row r="463">
          <cell r="U463">
            <v>40331</v>
          </cell>
          <cell r="Z463">
            <v>40336</v>
          </cell>
        </row>
        <row r="464">
          <cell r="U464">
            <v>40332</v>
          </cell>
          <cell r="Z464">
            <v>40337</v>
          </cell>
        </row>
        <row r="465">
          <cell r="U465">
            <v>40333</v>
          </cell>
          <cell r="Z465">
            <v>40338</v>
          </cell>
        </row>
        <row r="466">
          <cell r="U466">
            <v>40336</v>
          </cell>
          <cell r="Z466">
            <v>40339</v>
          </cell>
        </row>
        <row r="467">
          <cell r="U467">
            <v>40337</v>
          </cell>
          <cell r="Z467">
            <v>40340</v>
          </cell>
        </row>
        <row r="468">
          <cell r="U468">
            <v>40338</v>
          </cell>
          <cell r="Z468">
            <v>40343</v>
          </cell>
        </row>
        <row r="469">
          <cell r="U469">
            <v>40339</v>
          </cell>
          <cell r="Z469">
            <v>40344</v>
          </cell>
        </row>
        <row r="470">
          <cell r="U470">
            <v>40340</v>
          </cell>
          <cell r="Z470">
            <v>40345</v>
          </cell>
        </row>
        <row r="471">
          <cell r="U471">
            <v>40343</v>
          </cell>
          <cell r="Z471">
            <v>40346</v>
          </cell>
        </row>
        <row r="472">
          <cell r="U472">
            <v>40344</v>
          </cell>
          <cell r="Z472">
            <v>40347</v>
          </cell>
        </row>
        <row r="473">
          <cell r="U473">
            <v>40345</v>
          </cell>
          <cell r="Z473">
            <v>40350</v>
          </cell>
        </row>
        <row r="474">
          <cell r="U474">
            <v>40346</v>
          </cell>
          <cell r="Z474">
            <v>40351</v>
          </cell>
        </row>
        <row r="475">
          <cell r="U475">
            <v>40347</v>
          </cell>
          <cell r="Z475">
            <v>40352</v>
          </cell>
        </row>
        <row r="476">
          <cell r="U476">
            <v>40350</v>
          </cell>
          <cell r="Z476">
            <v>40353</v>
          </cell>
        </row>
        <row r="477">
          <cell r="U477">
            <v>40351</v>
          </cell>
          <cell r="Z477">
            <v>40354</v>
          </cell>
        </row>
        <row r="478">
          <cell r="U478">
            <v>40352</v>
          </cell>
          <cell r="Z478">
            <v>40357</v>
          </cell>
        </row>
        <row r="479">
          <cell r="U479">
            <v>40353</v>
          </cell>
          <cell r="Z479">
            <v>40358</v>
          </cell>
        </row>
        <row r="480">
          <cell r="U480">
            <v>40354</v>
          </cell>
          <cell r="Z480">
            <v>40359</v>
          </cell>
        </row>
        <row r="481">
          <cell r="U481">
            <v>40357</v>
          </cell>
          <cell r="Z481">
            <v>40360</v>
          </cell>
        </row>
        <row r="482">
          <cell r="U482">
            <v>40358</v>
          </cell>
          <cell r="Z482">
            <v>40361</v>
          </cell>
        </row>
        <row r="483">
          <cell r="U483">
            <v>40359</v>
          </cell>
          <cell r="Z483">
            <v>40365</v>
          </cell>
        </row>
        <row r="484">
          <cell r="U484">
            <v>40360</v>
          </cell>
          <cell r="Z484">
            <v>40366</v>
          </cell>
        </row>
        <row r="485">
          <cell r="U485">
            <v>40361</v>
          </cell>
          <cell r="Z485">
            <v>40367</v>
          </cell>
        </row>
        <row r="486">
          <cell r="U486">
            <v>40364</v>
          </cell>
          <cell r="Z486">
            <v>40368</v>
          </cell>
        </row>
        <row r="487">
          <cell r="U487">
            <v>40365</v>
          </cell>
          <cell r="Z487">
            <v>40371</v>
          </cell>
        </row>
        <row r="488">
          <cell r="U488">
            <v>40366</v>
          </cell>
          <cell r="Z488">
            <v>40372</v>
          </cell>
        </row>
        <row r="489">
          <cell r="U489">
            <v>40367</v>
          </cell>
          <cell r="Z489">
            <v>40373</v>
          </cell>
        </row>
        <row r="490">
          <cell r="U490">
            <v>40368</v>
          </cell>
          <cell r="Z490">
            <v>40374</v>
          </cell>
        </row>
        <row r="491">
          <cell r="U491">
            <v>40371</v>
          </cell>
          <cell r="Z491">
            <v>40375</v>
          </cell>
        </row>
        <row r="492">
          <cell r="U492">
            <v>40372</v>
          </cell>
          <cell r="Z492">
            <v>40378</v>
          </cell>
        </row>
        <row r="493">
          <cell r="U493">
            <v>40373</v>
          </cell>
          <cell r="Z493">
            <v>40379</v>
          </cell>
        </row>
        <row r="494">
          <cell r="U494">
            <v>40374</v>
          </cell>
          <cell r="Z494">
            <v>40380</v>
          </cell>
        </row>
        <row r="495">
          <cell r="U495">
            <v>40375</v>
          </cell>
          <cell r="Z495">
            <v>40381</v>
          </cell>
        </row>
        <row r="496">
          <cell r="U496">
            <v>40378</v>
          </cell>
          <cell r="Z496">
            <v>40382</v>
          </cell>
        </row>
        <row r="497">
          <cell r="U497">
            <v>40379</v>
          </cell>
          <cell r="Z497">
            <v>40385</v>
          </cell>
        </row>
        <row r="498">
          <cell r="U498">
            <v>40380</v>
          </cell>
          <cell r="Z498">
            <v>40386</v>
          </cell>
        </row>
        <row r="499">
          <cell r="U499">
            <v>40381</v>
          </cell>
          <cell r="Z499">
            <v>40387</v>
          </cell>
        </row>
        <row r="500">
          <cell r="U500">
            <v>40382</v>
          </cell>
          <cell r="Z500">
            <v>40388</v>
          </cell>
        </row>
        <row r="501">
          <cell r="U501">
            <v>40385</v>
          </cell>
          <cell r="Z501">
            <v>40389</v>
          </cell>
        </row>
        <row r="502">
          <cell r="U502">
            <v>40386</v>
          </cell>
          <cell r="Z502">
            <v>40392</v>
          </cell>
        </row>
        <row r="503">
          <cell r="U503">
            <v>40387</v>
          </cell>
          <cell r="Z503">
            <v>40393</v>
          </cell>
        </row>
        <row r="504">
          <cell r="U504">
            <v>40388</v>
          </cell>
          <cell r="Z504">
            <v>40394</v>
          </cell>
        </row>
        <row r="505">
          <cell r="U505">
            <v>40389</v>
          </cell>
          <cell r="Z505">
            <v>40395</v>
          </cell>
        </row>
        <row r="506">
          <cell r="U506">
            <v>40392</v>
          </cell>
          <cell r="Z506">
            <v>40396</v>
          </cell>
        </row>
        <row r="507">
          <cell r="U507">
            <v>40393</v>
          </cell>
          <cell r="Z507">
            <v>40399</v>
          </cell>
        </row>
        <row r="508">
          <cell r="U508">
            <v>40394</v>
          </cell>
          <cell r="Z508">
            <v>40400</v>
          </cell>
        </row>
        <row r="509">
          <cell r="U509">
            <v>40395</v>
          </cell>
          <cell r="Z509">
            <v>40401</v>
          </cell>
        </row>
        <row r="510">
          <cell r="U510">
            <v>40396</v>
          </cell>
          <cell r="Z510">
            <v>40402</v>
          </cell>
        </row>
        <row r="511">
          <cell r="U511">
            <v>40399</v>
          </cell>
          <cell r="Z511">
            <v>40403</v>
          </cell>
        </row>
        <row r="512">
          <cell r="U512">
            <v>40400</v>
          </cell>
          <cell r="Z512">
            <v>40406</v>
          </cell>
        </row>
        <row r="513">
          <cell r="U513">
            <v>40401</v>
          </cell>
          <cell r="Z513">
            <v>40407</v>
          </cell>
        </row>
        <row r="514">
          <cell r="U514">
            <v>40402</v>
          </cell>
          <cell r="Z514">
            <v>40408</v>
          </cell>
        </row>
        <row r="515">
          <cell r="U515">
            <v>40403</v>
          </cell>
          <cell r="Z515">
            <v>40409</v>
          </cell>
        </row>
        <row r="516">
          <cell r="U516">
            <v>40406</v>
          </cell>
          <cell r="Z516">
            <v>40410</v>
          </cell>
        </row>
        <row r="517">
          <cell r="U517">
            <v>40407</v>
          </cell>
          <cell r="Z517">
            <v>40413</v>
          </cell>
        </row>
        <row r="518">
          <cell r="U518">
            <v>40408</v>
          </cell>
          <cell r="Z518">
            <v>40414</v>
          </cell>
        </row>
        <row r="519">
          <cell r="U519">
            <v>40409</v>
          </cell>
          <cell r="Z519">
            <v>40415</v>
          </cell>
        </row>
        <row r="520">
          <cell r="U520">
            <v>40410</v>
          </cell>
          <cell r="Z520">
            <v>40416</v>
          </cell>
        </row>
        <row r="521">
          <cell r="U521">
            <v>40413</v>
          </cell>
          <cell r="Z521">
            <v>40417</v>
          </cell>
        </row>
        <row r="522">
          <cell r="U522">
            <v>40414</v>
          </cell>
          <cell r="Z522">
            <v>40420</v>
          </cell>
        </row>
        <row r="523">
          <cell r="U523">
            <v>40415</v>
          </cell>
          <cell r="Z523">
            <v>40421</v>
          </cell>
        </row>
        <row r="524">
          <cell r="U524">
            <v>40416</v>
          </cell>
          <cell r="Z524">
            <v>40422</v>
          </cell>
        </row>
        <row r="525">
          <cell r="U525">
            <v>40417</v>
          </cell>
          <cell r="Z525">
            <v>40423</v>
          </cell>
        </row>
        <row r="526">
          <cell r="U526">
            <v>40420</v>
          </cell>
          <cell r="Z526">
            <v>40424</v>
          </cell>
        </row>
        <row r="527">
          <cell r="U527">
            <v>40421</v>
          </cell>
          <cell r="Z527">
            <v>40428</v>
          </cell>
        </row>
        <row r="528">
          <cell r="U528">
            <v>40422</v>
          </cell>
          <cell r="Z528">
            <v>40429</v>
          </cell>
        </row>
        <row r="529">
          <cell r="U529">
            <v>40423</v>
          </cell>
          <cell r="Z529">
            <v>40430</v>
          </cell>
        </row>
        <row r="530">
          <cell r="U530">
            <v>40424</v>
          </cell>
          <cell r="Z530">
            <v>40431</v>
          </cell>
        </row>
        <row r="531">
          <cell r="U531">
            <v>40427</v>
          </cell>
          <cell r="Z531">
            <v>40434</v>
          </cell>
        </row>
        <row r="532">
          <cell r="U532">
            <v>40428</v>
          </cell>
          <cell r="Z532">
            <v>40435</v>
          </cell>
        </row>
        <row r="533">
          <cell r="U533">
            <v>40429</v>
          </cell>
          <cell r="Z533">
            <v>40436</v>
          </cell>
        </row>
        <row r="534">
          <cell r="U534">
            <v>40430</v>
          </cell>
          <cell r="Z534">
            <v>40437</v>
          </cell>
        </row>
        <row r="535">
          <cell r="U535">
            <v>40431</v>
          </cell>
          <cell r="Z535">
            <v>40438</v>
          </cell>
        </row>
        <row r="536">
          <cell r="U536">
            <v>40434</v>
          </cell>
          <cell r="Z536">
            <v>40441</v>
          </cell>
        </row>
        <row r="537">
          <cell r="U537">
            <v>40435</v>
          </cell>
          <cell r="Z537">
            <v>40442</v>
          </cell>
        </row>
        <row r="538">
          <cell r="U538">
            <v>40436</v>
          </cell>
          <cell r="Z538">
            <v>40443</v>
          </cell>
        </row>
        <row r="539">
          <cell r="U539">
            <v>40437</v>
          </cell>
          <cell r="Z539">
            <v>40444</v>
          </cell>
        </row>
        <row r="540">
          <cell r="U540">
            <v>40438</v>
          </cell>
          <cell r="Z540">
            <v>40445</v>
          </cell>
        </row>
        <row r="541">
          <cell r="U541">
            <v>40441</v>
          </cell>
          <cell r="Z541">
            <v>40448</v>
          </cell>
        </row>
        <row r="542">
          <cell r="U542">
            <v>40442</v>
          </cell>
          <cell r="Z542">
            <v>40449</v>
          </cell>
        </row>
        <row r="543">
          <cell r="U543">
            <v>40443</v>
          </cell>
          <cell r="Z543">
            <v>40450</v>
          </cell>
        </row>
        <row r="544">
          <cell r="U544">
            <v>40444</v>
          </cell>
          <cell r="Z544">
            <v>40451</v>
          </cell>
        </row>
        <row r="545">
          <cell r="U545">
            <v>40445</v>
          </cell>
          <cell r="Z545">
            <v>40452</v>
          </cell>
        </row>
        <row r="546">
          <cell r="U546">
            <v>40448</v>
          </cell>
          <cell r="Z546">
            <v>40455</v>
          </cell>
        </row>
        <row r="547">
          <cell r="U547">
            <v>40449</v>
          </cell>
          <cell r="Z547">
            <v>40456</v>
          </cell>
        </row>
        <row r="548">
          <cell r="U548">
            <v>40450</v>
          </cell>
          <cell r="Z548">
            <v>40457</v>
          </cell>
        </row>
        <row r="549">
          <cell r="U549">
            <v>40451</v>
          </cell>
          <cell r="Z549">
            <v>40458</v>
          </cell>
        </row>
        <row r="550">
          <cell r="U550">
            <v>40452</v>
          </cell>
          <cell r="Z550">
            <v>40459</v>
          </cell>
        </row>
        <row r="551">
          <cell r="U551">
            <v>40455</v>
          </cell>
          <cell r="Z551">
            <v>40462</v>
          </cell>
        </row>
        <row r="552">
          <cell r="U552">
            <v>40456</v>
          </cell>
          <cell r="Z552">
            <v>40463</v>
          </cell>
        </row>
        <row r="553">
          <cell r="U553">
            <v>40457</v>
          </cell>
          <cell r="Z553">
            <v>40464</v>
          </cell>
        </row>
        <row r="554">
          <cell r="U554">
            <v>40458</v>
          </cell>
          <cell r="Z554">
            <v>40465</v>
          </cell>
        </row>
        <row r="555">
          <cell r="U555">
            <v>40459</v>
          </cell>
          <cell r="Z555">
            <v>40466</v>
          </cell>
        </row>
        <row r="556">
          <cell r="U556">
            <v>40462</v>
          </cell>
          <cell r="Z556">
            <v>40469</v>
          </cell>
        </row>
        <row r="557">
          <cell r="U557">
            <v>40463</v>
          </cell>
          <cell r="Z557">
            <v>40470</v>
          </cell>
        </row>
        <row r="558">
          <cell r="U558">
            <v>40464</v>
          </cell>
          <cell r="Z558">
            <v>40471</v>
          </cell>
        </row>
        <row r="559">
          <cell r="U559">
            <v>40465</v>
          </cell>
          <cell r="Z559">
            <v>40472</v>
          </cell>
        </row>
        <row r="560">
          <cell r="U560">
            <v>40466</v>
          </cell>
          <cell r="Z560">
            <v>40473</v>
          </cell>
        </row>
        <row r="561">
          <cell r="U561">
            <v>40469</v>
          </cell>
          <cell r="Z561">
            <v>40476</v>
          </cell>
        </row>
        <row r="562">
          <cell r="U562">
            <v>40470</v>
          </cell>
          <cell r="Z562">
            <v>40477</v>
          </cell>
        </row>
        <row r="563">
          <cell r="U563">
            <v>40471</v>
          </cell>
          <cell r="Z563">
            <v>40478</v>
          </cell>
        </row>
        <row r="564">
          <cell r="U564">
            <v>40472</v>
          </cell>
          <cell r="Z564">
            <v>40479</v>
          </cell>
        </row>
        <row r="565">
          <cell r="U565">
            <v>40473</v>
          </cell>
          <cell r="Z565">
            <v>40480</v>
          </cell>
        </row>
        <row r="566">
          <cell r="U566">
            <v>40476</v>
          </cell>
          <cell r="Z566">
            <v>40483</v>
          </cell>
        </row>
        <row r="567">
          <cell r="U567">
            <v>40477</v>
          </cell>
          <cell r="Z567">
            <v>40484</v>
          </cell>
        </row>
        <row r="568">
          <cell r="U568">
            <v>40478</v>
          </cell>
          <cell r="Z568">
            <v>40485</v>
          </cell>
        </row>
        <row r="569">
          <cell r="U569">
            <v>40479</v>
          </cell>
          <cell r="Z569">
            <v>40486</v>
          </cell>
        </row>
        <row r="570">
          <cell r="U570">
            <v>40480</v>
          </cell>
          <cell r="Z570">
            <v>40487</v>
          </cell>
        </row>
        <row r="571">
          <cell r="U571">
            <v>40483</v>
          </cell>
          <cell r="Z571">
            <v>40490</v>
          </cell>
        </row>
        <row r="572">
          <cell r="U572">
            <v>40484</v>
          </cell>
          <cell r="Z572">
            <v>40491</v>
          </cell>
        </row>
        <row r="573">
          <cell r="U573">
            <v>40485</v>
          </cell>
          <cell r="Z573">
            <v>40492</v>
          </cell>
        </row>
        <row r="574">
          <cell r="U574">
            <v>40486</v>
          </cell>
          <cell r="Z574">
            <v>40493</v>
          </cell>
        </row>
        <row r="575">
          <cell r="U575">
            <v>40487</v>
          </cell>
          <cell r="Z575">
            <v>40494</v>
          </cell>
        </row>
        <row r="576">
          <cell r="U576">
            <v>40490</v>
          </cell>
          <cell r="Z576">
            <v>40497</v>
          </cell>
        </row>
        <row r="577">
          <cell r="U577">
            <v>40491</v>
          </cell>
          <cell r="Z577">
            <v>40498</v>
          </cell>
        </row>
        <row r="578">
          <cell r="U578">
            <v>40492</v>
          </cell>
          <cell r="Z578">
            <v>40499</v>
          </cell>
        </row>
        <row r="579">
          <cell r="U579">
            <v>40493</v>
          </cell>
          <cell r="Z579">
            <v>40500</v>
          </cell>
        </row>
        <row r="580">
          <cell r="U580">
            <v>40494</v>
          </cell>
          <cell r="Z580">
            <v>40501</v>
          </cell>
        </row>
        <row r="581">
          <cell r="U581">
            <v>40497</v>
          </cell>
          <cell r="Z581">
            <v>40504</v>
          </cell>
        </row>
        <row r="582">
          <cell r="U582">
            <v>40498</v>
          </cell>
          <cell r="Z582">
            <v>40505</v>
          </cell>
        </row>
        <row r="583">
          <cell r="U583">
            <v>40499</v>
          </cell>
          <cell r="Z583">
            <v>40506</v>
          </cell>
        </row>
        <row r="584">
          <cell r="U584">
            <v>40500</v>
          </cell>
          <cell r="Z584">
            <v>40508</v>
          </cell>
        </row>
        <row r="585">
          <cell r="U585">
            <v>40501</v>
          </cell>
          <cell r="Z585">
            <v>40511</v>
          </cell>
        </row>
        <row r="586">
          <cell r="U586">
            <v>40504</v>
          </cell>
          <cell r="Z586">
            <v>40512</v>
          </cell>
        </row>
        <row r="587">
          <cell r="U587">
            <v>40505</v>
          </cell>
          <cell r="Z587">
            <v>40513</v>
          </cell>
        </row>
        <row r="588">
          <cell r="U588">
            <v>40506</v>
          </cell>
          <cell r="Z588">
            <v>40514</v>
          </cell>
        </row>
        <row r="589">
          <cell r="U589">
            <v>40507</v>
          </cell>
          <cell r="Z589">
            <v>40515</v>
          </cell>
        </row>
        <row r="590">
          <cell r="U590">
            <v>40508</v>
          </cell>
          <cell r="Z590">
            <v>40518</v>
          </cell>
        </row>
        <row r="591">
          <cell r="U591">
            <v>40511</v>
          </cell>
          <cell r="Z591">
            <v>40519</v>
          </cell>
        </row>
        <row r="592">
          <cell r="U592">
            <v>40512</v>
          </cell>
          <cell r="Z592">
            <v>40520</v>
          </cell>
        </row>
        <row r="593">
          <cell r="U593">
            <v>40513</v>
          </cell>
          <cell r="Z593">
            <v>40521</v>
          </cell>
        </row>
        <row r="594">
          <cell r="U594">
            <v>40514</v>
          </cell>
          <cell r="Z594">
            <v>40522</v>
          </cell>
        </row>
        <row r="595">
          <cell r="U595">
            <v>40515</v>
          </cell>
          <cell r="Z595">
            <v>40525</v>
          </cell>
        </row>
        <row r="596">
          <cell r="U596">
            <v>40518</v>
          </cell>
          <cell r="Z596">
            <v>40526</v>
          </cell>
        </row>
        <row r="597">
          <cell r="U597">
            <v>40519</v>
          </cell>
          <cell r="Z597">
            <v>40527</v>
          </cell>
        </row>
        <row r="598">
          <cell r="U598">
            <v>40520</v>
          </cell>
          <cell r="Z598">
            <v>40528</v>
          </cell>
        </row>
        <row r="599">
          <cell r="U599">
            <v>40521</v>
          </cell>
          <cell r="Z599">
            <v>40529</v>
          </cell>
        </row>
        <row r="600">
          <cell r="U600">
            <v>40522</v>
          </cell>
          <cell r="Z600">
            <v>40532</v>
          </cell>
        </row>
        <row r="601">
          <cell r="U601">
            <v>40525</v>
          </cell>
          <cell r="Z601">
            <v>40533</v>
          </cell>
        </row>
        <row r="602">
          <cell r="U602">
            <v>40526</v>
          </cell>
          <cell r="Z602">
            <v>40534</v>
          </cell>
        </row>
        <row r="603">
          <cell r="U603">
            <v>40527</v>
          </cell>
          <cell r="Z603">
            <v>40535</v>
          </cell>
        </row>
        <row r="604">
          <cell r="U604">
            <v>40528</v>
          </cell>
          <cell r="Z604">
            <v>40539</v>
          </cell>
        </row>
        <row r="605">
          <cell r="U605">
            <v>40529</v>
          </cell>
          <cell r="Z605">
            <v>40540</v>
          </cell>
        </row>
        <row r="606">
          <cell r="U606">
            <v>40532</v>
          </cell>
          <cell r="Z606">
            <v>40541</v>
          </cell>
        </row>
        <row r="607">
          <cell r="U607">
            <v>40533</v>
          </cell>
          <cell r="Z607">
            <v>40542</v>
          </cell>
        </row>
        <row r="608">
          <cell r="U608">
            <v>40534</v>
          </cell>
          <cell r="Z608">
            <v>40543</v>
          </cell>
        </row>
        <row r="609">
          <cell r="U609">
            <v>40535</v>
          </cell>
          <cell r="Z609">
            <v>40546</v>
          </cell>
        </row>
        <row r="610">
          <cell r="U610">
            <v>40539</v>
          </cell>
          <cell r="Z610">
            <v>40547</v>
          </cell>
        </row>
        <row r="611">
          <cell r="U611">
            <v>40540</v>
          </cell>
          <cell r="Z611">
            <v>40548</v>
          </cell>
        </row>
        <row r="612">
          <cell r="U612">
            <v>40541</v>
          </cell>
          <cell r="Z612">
            <v>40549</v>
          </cell>
        </row>
        <row r="613">
          <cell r="U613">
            <v>40542</v>
          </cell>
          <cell r="Z613">
            <v>40550</v>
          </cell>
        </row>
        <row r="614">
          <cell r="U614">
            <v>40546</v>
          </cell>
          <cell r="Z614">
            <v>40553</v>
          </cell>
        </row>
        <row r="615">
          <cell r="U615">
            <v>40547</v>
          </cell>
          <cell r="Z615">
            <v>40554</v>
          </cell>
        </row>
        <row r="616">
          <cell r="U616">
            <v>40548</v>
          </cell>
          <cell r="Z616">
            <v>40555</v>
          </cell>
        </row>
        <row r="617">
          <cell r="U617">
            <v>40549</v>
          </cell>
          <cell r="Z617">
            <v>40556</v>
          </cell>
        </row>
        <row r="618">
          <cell r="U618">
            <v>40550</v>
          </cell>
          <cell r="Z618">
            <v>40557</v>
          </cell>
        </row>
        <row r="619">
          <cell r="U619">
            <v>40553</v>
          </cell>
          <cell r="Z619">
            <v>40561</v>
          </cell>
        </row>
        <row r="620">
          <cell r="U620">
            <v>40554</v>
          </cell>
          <cell r="Z620">
            <v>40562</v>
          </cell>
        </row>
        <row r="621">
          <cell r="U621">
            <v>40555</v>
          </cell>
          <cell r="Z621">
            <v>40563</v>
          </cell>
        </row>
        <row r="622">
          <cell r="U622">
            <v>40556</v>
          </cell>
          <cell r="Z622">
            <v>40564</v>
          </cell>
        </row>
        <row r="623">
          <cell r="U623">
            <v>40557</v>
          </cell>
          <cell r="Z623">
            <v>40567</v>
          </cell>
        </row>
        <row r="624">
          <cell r="U624">
            <v>40560</v>
          </cell>
          <cell r="Z624">
            <v>40568</v>
          </cell>
        </row>
        <row r="625">
          <cell r="U625">
            <v>40561</v>
          </cell>
          <cell r="Z625">
            <v>40569</v>
          </cell>
        </row>
        <row r="626">
          <cell r="U626">
            <v>40562</v>
          </cell>
          <cell r="Z626">
            <v>40570</v>
          </cell>
        </row>
        <row r="627">
          <cell r="U627">
            <v>40563</v>
          </cell>
          <cell r="Z627">
            <v>40571</v>
          </cell>
        </row>
        <row r="628">
          <cell r="U628">
            <v>40564</v>
          </cell>
          <cell r="Z628">
            <v>40574</v>
          </cell>
        </row>
        <row r="629">
          <cell r="U629">
            <v>40567</v>
          </cell>
          <cell r="Z629">
            <v>40575</v>
          </cell>
        </row>
        <row r="630">
          <cell r="U630">
            <v>40568</v>
          </cell>
          <cell r="Z630">
            <v>40576</v>
          </cell>
        </row>
        <row r="631">
          <cell r="U631">
            <v>40569</v>
          </cell>
          <cell r="Z631">
            <v>40577</v>
          </cell>
        </row>
        <row r="632">
          <cell r="U632">
            <v>40570</v>
          </cell>
          <cell r="Z632">
            <v>40578</v>
          </cell>
        </row>
        <row r="633">
          <cell r="U633">
            <v>40571</v>
          </cell>
          <cell r="Z633">
            <v>40581</v>
          </cell>
        </row>
        <row r="634">
          <cell r="U634">
            <v>40574</v>
          </cell>
          <cell r="Z634">
            <v>40582</v>
          </cell>
        </row>
        <row r="635">
          <cell r="U635">
            <v>40575</v>
          </cell>
          <cell r="Z635">
            <v>40583</v>
          </cell>
        </row>
        <row r="636">
          <cell r="U636">
            <v>40576</v>
          </cell>
          <cell r="Z636">
            <v>40584</v>
          </cell>
        </row>
        <row r="637">
          <cell r="U637">
            <v>40577</v>
          </cell>
          <cell r="Z637">
            <v>40585</v>
          </cell>
        </row>
        <row r="638">
          <cell r="U638">
            <v>40578</v>
          </cell>
          <cell r="Z638">
            <v>40588</v>
          </cell>
        </row>
        <row r="639">
          <cell r="U639">
            <v>40581</v>
          </cell>
          <cell r="Z639">
            <v>40589</v>
          </cell>
        </row>
        <row r="640">
          <cell r="U640">
            <v>40582</v>
          </cell>
          <cell r="Z640">
            <v>40590</v>
          </cell>
        </row>
        <row r="641">
          <cell r="U641">
            <v>40583</v>
          </cell>
          <cell r="Z641">
            <v>40591</v>
          </cell>
        </row>
        <row r="642">
          <cell r="U642">
            <v>40584</v>
          </cell>
          <cell r="Z642">
            <v>40592</v>
          </cell>
        </row>
        <row r="643">
          <cell r="U643">
            <v>40585</v>
          </cell>
          <cell r="Z643">
            <v>40596</v>
          </cell>
        </row>
        <row r="644">
          <cell r="U644">
            <v>40588</v>
          </cell>
          <cell r="Z644">
            <v>40597</v>
          </cell>
        </row>
        <row r="645">
          <cell r="U645">
            <v>40589</v>
          </cell>
          <cell r="Z645">
            <v>40598</v>
          </cell>
        </row>
        <row r="646">
          <cell r="U646">
            <v>40590</v>
          </cell>
          <cell r="Z646">
            <v>40599</v>
          </cell>
        </row>
        <row r="647">
          <cell r="U647">
            <v>40591</v>
          </cell>
          <cell r="Z647">
            <v>40602</v>
          </cell>
        </row>
        <row r="648">
          <cell r="U648">
            <v>40592</v>
          </cell>
          <cell r="Z648">
            <v>40603</v>
          </cell>
        </row>
        <row r="649">
          <cell r="U649">
            <v>40595</v>
          </cell>
          <cell r="Z649">
            <v>40604</v>
          </cell>
        </row>
        <row r="650">
          <cell r="U650">
            <v>40596</v>
          </cell>
          <cell r="Z650">
            <v>40605</v>
          </cell>
        </row>
        <row r="651">
          <cell r="U651">
            <v>40597</v>
          </cell>
          <cell r="Z651">
            <v>40606</v>
          </cell>
        </row>
        <row r="652">
          <cell r="U652">
            <v>40598</v>
          </cell>
          <cell r="Z652">
            <v>40609</v>
          </cell>
        </row>
        <row r="653">
          <cell r="U653">
            <v>40599</v>
          </cell>
          <cell r="Z653">
            <v>40610</v>
          </cell>
        </row>
        <row r="654">
          <cell r="U654">
            <v>40602</v>
          </cell>
          <cell r="Z654">
            <v>40611</v>
          </cell>
        </row>
        <row r="655">
          <cell r="U655">
            <v>40603</v>
          </cell>
          <cell r="Z655">
            <v>40612</v>
          </cell>
        </row>
        <row r="656">
          <cell r="U656">
            <v>40604</v>
          </cell>
          <cell r="Z656">
            <v>40613</v>
          </cell>
        </row>
        <row r="657">
          <cell r="U657">
            <v>40605</v>
          </cell>
          <cell r="Z657">
            <v>40616</v>
          </cell>
        </row>
        <row r="658">
          <cell r="U658">
            <v>40606</v>
          </cell>
          <cell r="Z658">
            <v>40617</v>
          </cell>
        </row>
        <row r="659">
          <cell r="U659">
            <v>40609</v>
          </cell>
          <cell r="Z659">
            <v>40618</v>
          </cell>
        </row>
        <row r="660">
          <cell r="U660">
            <v>40610</v>
          </cell>
          <cell r="Z660">
            <v>40619</v>
          </cell>
        </row>
        <row r="661">
          <cell r="U661">
            <v>40611</v>
          </cell>
          <cell r="Z661">
            <v>40620</v>
          </cell>
        </row>
        <row r="662">
          <cell r="U662">
            <v>40612</v>
          </cell>
          <cell r="Z662">
            <v>40623</v>
          </cell>
        </row>
        <row r="663">
          <cell r="U663">
            <v>40613</v>
          </cell>
          <cell r="Z663">
            <v>40624</v>
          </cell>
        </row>
        <row r="664">
          <cell r="U664">
            <v>40616</v>
          </cell>
          <cell r="Z664">
            <v>40625</v>
          </cell>
        </row>
        <row r="665">
          <cell r="U665">
            <v>40617</v>
          </cell>
          <cell r="Z665">
            <v>40626</v>
          </cell>
        </row>
        <row r="666">
          <cell r="U666">
            <v>40618</v>
          </cell>
          <cell r="Z666">
            <v>40627</v>
          </cell>
        </row>
        <row r="667">
          <cell r="U667">
            <v>40619</v>
          </cell>
          <cell r="Z667">
            <v>40630</v>
          </cell>
        </row>
        <row r="668">
          <cell r="U668">
            <v>40620</v>
          </cell>
          <cell r="Z668">
            <v>40631</v>
          </cell>
        </row>
        <row r="669">
          <cell r="U669">
            <v>40623</v>
          </cell>
          <cell r="Z669">
            <v>40632</v>
          </cell>
        </row>
        <row r="670">
          <cell r="U670">
            <v>40624</v>
          </cell>
          <cell r="Z670">
            <v>40633</v>
          </cell>
        </row>
        <row r="671">
          <cell r="U671">
            <v>40625</v>
          </cell>
          <cell r="Z671">
            <v>40634</v>
          </cell>
        </row>
        <row r="672">
          <cell r="U672">
            <v>40626</v>
          </cell>
          <cell r="Z672">
            <v>40637</v>
          </cell>
        </row>
        <row r="673">
          <cell r="U673">
            <v>40627</v>
          </cell>
          <cell r="Z673">
            <v>40638</v>
          </cell>
        </row>
        <row r="674">
          <cell r="U674">
            <v>40630</v>
          </cell>
          <cell r="Z674">
            <v>40639</v>
          </cell>
        </row>
        <row r="675">
          <cell r="U675">
            <v>40631</v>
          </cell>
          <cell r="Z675">
            <v>40640</v>
          </cell>
        </row>
        <row r="676">
          <cell r="U676">
            <v>40632</v>
          </cell>
          <cell r="Z676">
            <v>40641</v>
          </cell>
        </row>
        <row r="677">
          <cell r="U677">
            <v>40633</v>
          </cell>
          <cell r="Z677">
            <v>40644</v>
          </cell>
        </row>
        <row r="678">
          <cell r="U678">
            <v>40634</v>
          </cell>
          <cell r="Z678">
            <v>40645</v>
          </cell>
        </row>
        <row r="679">
          <cell r="U679">
            <v>40637</v>
          </cell>
          <cell r="Z679">
            <v>40646</v>
          </cell>
        </row>
        <row r="680">
          <cell r="U680">
            <v>40638</v>
          </cell>
          <cell r="Z680">
            <v>40647</v>
          </cell>
        </row>
        <row r="681">
          <cell r="U681">
            <v>40639</v>
          </cell>
          <cell r="Z681">
            <v>40648</v>
          </cell>
        </row>
        <row r="682">
          <cell r="U682">
            <v>40640</v>
          </cell>
          <cell r="Z682">
            <v>40651</v>
          </cell>
        </row>
        <row r="683">
          <cell r="U683">
            <v>40641</v>
          </cell>
          <cell r="Z683">
            <v>40652</v>
          </cell>
        </row>
        <row r="684">
          <cell r="U684">
            <v>40644</v>
          </cell>
          <cell r="Z684">
            <v>40653</v>
          </cell>
        </row>
        <row r="685">
          <cell r="U685">
            <v>40645</v>
          </cell>
          <cell r="Z685">
            <v>40654</v>
          </cell>
        </row>
        <row r="686">
          <cell r="U686">
            <v>40646</v>
          </cell>
          <cell r="Z686">
            <v>40658</v>
          </cell>
        </row>
        <row r="687">
          <cell r="U687">
            <v>40647</v>
          </cell>
          <cell r="Z687">
            <v>40659</v>
          </cell>
        </row>
        <row r="688">
          <cell r="U688">
            <v>40648</v>
          </cell>
          <cell r="Z688">
            <v>40660</v>
          </cell>
        </row>
        <row r="689">
          <cell r="U689">
            <v>40651</v>
          </cell>
          <cell r="Z689">
            <v>40661</v>
          </cell>
        </row>
        <row r="690">
          <cell r="U690">
            <v>40652</v>
          </cell>
          <cell r="Z690">
            <v>40662</v>
          </cell>
        </row>
        <row r="691">
          <cell r="U691">
            <v>40653</v>
          </cell>
          <cell r="Z691">
            <v>40665</v>
          </cell>
        </row>
        <row r="692">
          <cell r="U692">
            <v>40654</v>
          </cell>
          <cell r="Z692">
            <v>40666</v>
          </cell>
        </row>
        <row r="693">
          <cell r="U693">
            <v>40659</v>
          </cell>
          <cell r="Z693">
            <v>40667</v>
          </cell>
        </row>
        <row r="694">
          <cell r="U694">
            <v>40660</v>
          </cell>
          <cell r="Z694">
            <v>40668</v>
          </cell>
        </row>
        <row r="695">
          <cell r="U695">
            <v>40661</v>
          </cell>
          <cell r="Z695">
            <v>40669</v>
          </cell>
        </row>
        <row r="696">
          <cell r="U696">
            <v>40662</v>
          </cell>
          <cell r="Z696">
            <v>40672</v>
          </cell>
        </row>
        <row r="697">
          <cell r="U697">
            <v>40665</v>
          </cell>
          <cell r="Z697">
            <v>40673</v>
          </cell>
        </row>
        <row r="698">
          <cell r="U698">
            <v>40666</v>
          </cell>
          <cell r="Z698">
            <v>40674</v>
          </cell>
        </row>
        <row r="699">
          <cell r="U699">
            <v>40667</v>
          </cell>
          <cell r="Z699">
            <v>40675</v>
          </cell>
        </row>
        <row r="700">
          <cell r="U700">
            <v>40668</v>
          </cell>
          <cell r="Z700">
            <v>40676</v>
          </cell>
        </row>
        <row r="701">
          <cell r="U701">
            <v>40669</v>
          </cell>
          <cell r="Z701">
            <v>40679</v>
          </cell>
        </row>
        <row r="702">
          <cell r="U702">
            <v>40672</v>
          </cell>
          <cell r="Z702">
            <v>40680</v>
          </cell>
        </row>
        <row r="703">
          <cell r="U703">
            <v>40673</v>
          </cell>
          <cell r="Z703">
            <v>40681</v>
          </cell>
        </row>
        <row r="704">
          <cell r="U704">
            <v>40674</v>
          </cell>
          <cell r="Z704">
            <v>40682</v>
          </cell>
        </row>
        <row r="705">
          <cell r="U705">
            <v>40675</v>
          </cell>
          <cell r="Z705">
            <v>40683</v>
          </cell>
        </row>
        <row r="706">
          <cell r="U706">
            <v>40676</v>
          </cell>
          <cell r="Z706">
            <v>40686</v>
          </cell>
        </row>
        <row r="707">
          <cell r="U707">
            <v>40679</v>
          </cell>
          <cell r="Z707">
            <v>40687</v>
          </cell>
        </row>
        <row r="708">
          <cell r="U708">
            <v>40680</v>
          </cell>
          <cell r="Z708">
            <v>40688</v>
          </cell>
        </row>
        <row r="709">
          <cell r="U709">
            <v>40681</v>
          </cell>
          <cell r="Z709">
            <v>40689</v>
          </cell>
        </row>
        <row r="710">
          <cell r="U710">
            <v>40682</v>
          </cell>
          <cell r="Z710">
            <v>40690</v>
          </cell>
        </row>
        <row r="711">
          <cell r="U711">
            <v>40683</v>
          </cell>
          <cell r="Z711">
            <v>40694</v>
          </cell>
        </row>
        <row r="712">
          <cell r="U712">
            <v>40686</v>
          </cell>
          <cell r="Z712">
            <v>40695</v>
          </cell>
        </row>
        <row r="713">
          <cell r="U713">
            <v>40687</v>
          </cell>
          <cell r="Z713">
            <v>40696</v>
          </cell>
        </row>
        <row r="714">
          <cell r="U714">
            <v>40688</v>
          </cell>
          <cell r="Z714">
            <v>40697</v>
          </cell>
        </row>
        <row r="715">
          <cell r="U715">
            <v>40689</v>
          </cell>
          <cell r="Z715">
            <v>40700</v>
          </cell>
        </row>
        <row r="716">
          <cell r="U716">
            <v>40690</v>
          </cell>
          <cell r="Z716">
            <v>40701</v>
          </cell>
        </row>
        <row r="717">
          <cell r="U717">
            <v>40693</v>
          </cell>
          <cell r="Z717">
            <v>40702</v>
          </cell>
        </row>
        <row r="718">
          <cell r="U718">
            <v>40694</v>
          </cell>
          <cell r="Z718">
            <v>40703</v>
          </cell>
        </row>
        <row r="719">
          <cell r="U719">
            <v>40695</v>
          </cell>
          <cell r="Z719">
            <v>40704</v>
          </cell>
        </row>
        <row r="720">
          <cell r="U720">
            <v>40696</v>
          </cell>
          <cell r="Z720">
            <v>40707</v>
          </cell>
        </row>
        <row r="721">
          <cell r="U721">
            <v>40697</v>
          </cell>
          <cell r="Z721">
            <v>40708</v>
          </cell>
        </row>
        <row r="722">
          <cell r="U722">
            <v>40700</v>
          </cell>
          <cell r="Z722">
            <v>40709</v>
          </cell>
        </row>
        <row r="723">
          <cell r="U723">
            <v>40701</v>
          </cell>
          <cell r="Z723">
            <v>40710</v>
          </cell>
        </row>
        <row r="724">
          <cell r="U724">
            <v>40702</v>
          </cell>
          <cell r="Z724">
            <v>40711</v>
          </cell>
        </row>
        <row r="725">
          <cell r="U725">
            <v>40703</v>
          </cell>
          <cell r="Z725">
            <v>40714</v>
          </cell>
        </row>
        <row r="726">
          <cell r="U726">
            <v>40704</v>
          </cell>
          <cell r="Z726">
            <v>40715</v>
          </cell>
        </row>
        <row r="727">
          <cell r="U727">
            <v>40707</v>
          </cell>
          <cell r="Z727">
            <v>40716</v>
          </cell>
        </row>
        <row r="728">
          <cell r="U728">
            <v>40708</v>
          </cell>
          <cell r="Z728">
            <v>40717</v>
          </cell>
        </row>
        <row r="729">
          <cell r="U729">
            <v>40709</v>
          </cell>
          <cell r="Z729">
            <v>40718</v>
          </cell>
        </row>
        <row r="730">
          <cell r="U730">
            <v>40710</v>
          </cell>
          <cell r="Z730">
            <v>40721</v>
          </cell>
        </row>
        <row r="731">
          <cell r="U731">
            <v>40711</v>
          </cell>
          <cell r="Z731">
            <v>40722</v>
          </cell>
        </row>
        <row r="732">
          <cell r="U732">
            <v>40714</v>
          </cell>
          <cell r="Z732">
            <v>40723</v>
          </cell>
        </row>
        <row r="733">
          <cell r="U733">
            <v>40715</v>
          </cell>
          <cell r="Z733">
            <v>40724</v>
          </cell>
        </row>
        <row r="734">
          <cell r="U734">
            <v>40716</v>
          </cell>
          <cell r="Z734">
            <v>40725</v>
          </cell>
        </row>
        <row r="735">
          <cell r="U735">
            <v>40717</v>
          </cell>
          <cell r="Z735">
            <v>40729</v>
          </cell>
        </row>
        <row r="736">
          <cell r="U736">
            <v>40718</v>
          </cell>
          <cell r="Z736">
            <v>40730</v>
          </cell>
        </row>
        <row r="737">
          <cell r="U737">
            <v>40721</v>
          </cell>
          <cell r="Z737">
            <v>40731</v>
          </cell>
        </row>
        <row r="738">
          <cell r="U738">
            <v>40722</v>
          </cell>
          <cell r="Z738">
            <v>40732</v>
          </cell>
        </row>
        <row r="739">
          <cell r="U739">
            <v>40723</v>
          </cell>
          <cell r="Z739">
            <v>40735</v>
          </cell>
        </row>
        <row r="740">
          <cell r="U740">
            <v>40724</v>
          </cell>
          <cell r="Z740">
            <v>40736</v>
          </cell>
        </row>
        <row r="741">
          <cell r="U741">
            <v>40725</v>
          </cell>
          <cell r="Z741">
            <v>40737</v>
          </cell>
        </row>
        <row r="742">
          <cell r="U742">
            <v>40728</v>
          </cell>
          <cell r="Z742">
            <v>40738</v>
          </cell>
        </row>
        <row r="743">
          <cell r="U743">
            <v>40729</v>
          </cell>
          <cell r="Z743">
            <v>40739</v>
          </cell>
        </row>
        <row r="744">
          <cell r="U744">
            <v>40730</v>
          </cell>
          <cell r="Z744">
            <v>40742</v>
          </cell>
        </row>
        <row r="745">
          <cell r="U745">
            <v>40731</v>
          </cell>
          <cell r="Z745">
            <v>40743</v>
          </cell>
        </row>
        <row r="746">
          <cell r="U746">
            <v>40732</v>
          </cell>
          <cell r="Z746">
            <v>40744</v>
          </cell>
        </row>
        <row r="747">
          <cell r="U747">
            <v>40735</v>
          </cell>
          <cell r="Z747">
            <v>40745</v>
          </cell>
        </row>
        <row r="748">
          <cell r="U748">
            <v>40736</v>
          </cell>
          <cell r="Z748">
            <v>40746</v>
          </cell>
        </row>
        <row r="749">
          <cell r="U749">
            <v>40737</v>
          </cell>
          <cell r="Z749">
            <v>40749</v>
          </cell>
        </row>
        <row r="750">
          <cell r="U750">
            <v>40738</v>
          </cell>
          <cell r="Z750">
            <v>40750</v>
          </cell>
        </row>
        <row r="751">
          <cell r="U751">
            <v>40739</v>
          </cell>
          <cell r="Z751">
            <v>40751</v>
          </cell>
        </row>
        <row r="752">
          <cell r="U752">
            <v>40742</v>
          </cell>
          <cell r="Z752">
            <v>40752</v>
          </cell>
        </row>
        <row r="753">
          <cell r="U753">
            <v>40743</v>
          </cell>
          <cell r="Z753">
            <v>40753</v>
          </cell>
        </row>
        <row r="754">
          <cell r="U754">
            <v>40744</v>
          </cell>
          <cell r="Z754">
            <v>40756</v>
          </cell>
        </row>
        <row r="755">
          <cell r="U755">
            <v>40745</v>
          </cell>
          <cell r="Z755">
            <v>40757</v>
          </cell>
        </row>
        <row r="756">
          <cell r="U756">
            <v>40746</v>
          </cell>
          <cell r="Z756">
            <v>40758</v>
          </cell>
        </row>
        <row r="757">
          <cell r="U757">
            <v>40749</v>
          </cell>
          <cell r="Z757">
            <v>40759</v>
          </cell>
        </row>
        <row r="758">
          <cell r="U758">
            <v>40750</v>
          </cell>
          <cell r="Z758">
            <v>40760</v>
          </cell>
        </row>
        <row r="759">
          <cell r="U759">
            <v>40751</v>
          </cell>
          <cell r="Z759">
            <v>40763</v>
          </cell>
        </row>
        <row r="760">
          <cell r="U760">
            <v>40752</v>
          </cell>
          <cell r="Z760">
            <v>40764</v>
          </cell>
        </row>
        <row r="761">
          <cell r="U761">
            <v>40753</v>
          </cell>
          <cell r="Z761">
            <v>40765</v>
          </cell>
        </row>
        <row r="762">
          <cell r="U762">
            <v>40756</v>
          </cell>
          <cell r="Z762">
            <v>40766</v>
          </cell>
        </row>
        <row r="763">
          <cell r="U763">
            <v>40757</v>
          </cell>
          <cell r="Z763">
            <v>40767</v>
          </cell>
        </row>
        <row r="764">
          <cell r="U764">
            <v>40758</v>
          </cell>
          <cell r="Z764">
            <v>40770</v>
          </cell>
        </row>
        <row r="765">
          <cell r="U765">
            <v>40759</v>
          </cell>
          <cell r="Z765">
            <v>40771</v>
          </cell>
        </row>
        <row r="766">
          <cell r="U766">
            <v>40760</v>
          </cell>
          <cell r="Z766">
            <v>40772</v>
          </cell>
        </row>
        <row r="767">
          <cell r="U767">
            <v>40763</v>
          </cell>
          <cell r="Z767">
            <v>40773</v>
          </cell>
        </row>
        <row r="768">
          <cell r="U768">
            <v>40764</v>
          </cell>
          <cell r="Z768">
            <v>40774</v>
          </cell>
        </row>
        <row r="769">
          <cell r="U769">
            <v>40765</v>
          </cell>
          <cell r="Z769">
            <v>40777</v>
          </cell>
        </row>
        <row r="770">
          <cell r="U770">
            <v>40766</v>
          </cell>
          <cell r="Z770">
            <v>40778</v>
          </cell>
        </row>
        <row r="771">
          <cell r="U771">
            <v>40767</v>
          </cell>
          <cell r="Z771">
            <v>40779</v>
          </cell>
        </row>
        <row r="772">
          <cell r="U772">
            <v>40770</v>
          </cell>
          <cell r="Z772">
            <v>40780</v>
          </cell>
        </row>
        <row r="773">
          <cell r="U773">
            <v>40771</v>
          </cell>
          <cell r="Z773">
            <v>40781</v>
          </cell>
        </row>
        <row r="774">
          <cell r="U774">
            <v>40772</v>
          </cell>
          <cell r="Z774">
            <v>40784</v>
          </cell>
        </row>
        <row r="775">
          <cell r="U775">
            <v>40773</v>
          </cell>
          <cell r="Z775">
            <v>40785</v>
          </cell>
        </row>
        <row r="776">
          <cell r="U776">
            <v>40774</v>
          </cell>
          <cell r="Z776">
            <v>40786</v>
          </cell>
        </row>
        <row r="777">
          <cell r="U777">
            <v>40777</v>
          </cell>
          <cell r="Z777">
            <v>40787</v>
          </cell>
        </row>
        <row r="778">
          <cell r="U778">
            <v>40778</v>
          </cell>
          <cell r="Z778">
            <v>40788</v>
          </cell>
        </row>
        <row r="779">
          <cell r="U779">
            <v>40779</v>
          </cell>
          <cell r="Z779">
            <v>40792</v>
          </cell>
        </row>
        <row r="780">
          <cell r="U780">
            <v>40780</v>
          </cell>
          <cell r="Z780">
            <v>40793</v>
          </cell>
        </row>
        <row r="781">
          <cell r="U781">
            <v>40781</v>
          </cell>
          <cell r="Z781">
            <v>40794</v>
          </cell>
        </row>
        <row r="782">
          <cell r="U782">
            <v>40784</v>
          </cell>
          <cell r="Z782">
            <v>40795</v>
          </cell>
        </row>
        <row r="783">
          <cell r="U783">
            <v>40785</v>
          </cell>
          <cell r="Z783">
            <v>40798</v>
          </cell>
        </row>
        <row r="784">
          <cell r="U784">
            <v>40786</v>
          </cell>
          <cell r="Z784">
            <v>40799</v>
          </cell>
        </row>
        <row r="785">
          <cell r="U785">
            <v>40787</v>
          </cell>
          <cell r="Z785">
            <v>40800</v>
          </cell>
        </row>
        <row r="786">
          <cell r="U786">
            <v>40788</v>
          </cell>
          <cell r="Z786">
            <v>40801</v>
          </cell>
        </row>
        <row r="787">
          <cell r="U787">
            <v>40791</v>
          </cell>
          <cell r="Z787">
            <v>40802</v>
          </cell>
        </row>
        <row r="788">
          <cell r="U788">
            <v>40792</v>
          </cell>
          <cell r="Z788">
            <v>40805</v>
          </cell>
        </row>
        <row r="789">
          <cell r="U789">
            <v>40793</v>
          </cell>
          <cell r="Z789">
            <v>40806</v>
          </cell>
        </row>
        <row r="790">
          <cell r="U790">
            <v>40794</v>
          </cell>
          <cell r="Z790">
            <v>40807</v>
          </cell>
        </row>
        <row r="791">
          <cell r="U791">
            <v>40795</v>
          </cell>
          <cell r="Z791">
            <v>40808</v>
          </cell>
        </row>
        <row r="792">
          <cell r="U792">
            <v>40798</v>
          </cell>
          <cell r="Z792">
            <v>40809</v>
          </cell>
        </row>
        <row r="793">
          <cell r="U793">
            <v>40799</v>
          </cell>
          <cell r="Z793">
            <v>40812</v>
          </cell>
        </row>
        <row r="794">
          <cell r="U794">
            <v>40800</v>
          </cell>
          <cell r="Z794">
            <v>40813</v>
          </cell>
        </row>
        <row r="795">
          <cell r="U795">
            <v>40801</v>
          </cell>
          <cell r="Z795">
            <v>40814</v>
          </cell>
        </row>
        <row r="796">
          <cell r="U796">
            <v>40802</v>
          </cell>
          <cell r="Z796">
            <v>40815</v>
          </cell>
        </row>
        <row r="797">
          <cell r="U797">
            <v>40805</v>
          </cell>
          <cell r="Z797">
            <v>40816</v>
          </cell>
        </row>
        <row r="798">
          <cell r="U798">
            <v>40806</v>
          </cell>
          <cell r="Z798">
            <v>40819</v>
          </cell>
        </row>
        <row r="799">
          <cell r="U799">
            <v>40807</v>
          </cell>
          <cell r="Z799">
            <v>40820</v>
          </cell>
        </row>
        <row r="800">
          <cell r="U800">
            <v>40808</v>
          </cell>
          <cell r="Z800">
            <v>40821</v>
          </cell>
        </row>
        <row r="801">
          <cell r="U801">
            <v>40809</v>
          </cell>
          <cell r="Z801">
            <v>40822</v>
          </cell>
        </row>
        <row r="802">
          <cell r="U802">
            <v>40812</v>
          </cell>
          <cell r="Z802">
            <v>40823</v>
          </cell>
        </row>
        <row r="803">
          <cell r="U803">
            <v>40813</v>
          </cell>
          <cell r="Z803">
            <v>40826</v>
          </cell>
        </row>
        <row r="804">
          <cell r="U804">
            <v>40814</v>
          </cell>
          <cell r="Z804">
            <v>40827</v>
          </cell>
        </row>
        <row r="805">
          <cell r="U805">
            <v>40815</v>
          </cell>
          <cell r="Z805">
            <v>40828</v>
          </cell>
        </row>
        <row r="806">
          <cell r="U806">
            <v>40816</v>
          </cell>
          <cell r="Z806">
            <v>40829</v>
          </cell>
        </row>
        <row r="807">
          <cell r="U807">
            <v>40819</v>
          </cell>
          <cell r="Z807">
            <v>40830</v>
          </cell>
        </row>
        <row r="808">
          <cell r="U808">
            <v>40820</v>
          </cell>
          <cell r="Z808">
            <v>40833</v>
          </cell>
        </row>
        <row r="809">
          <cell r="U809">
            <v>40821</v>
          </cell>
          <cell r="Z809">
            <v>40834</v>
          </cell>
        </row>
        <row r="810">
          <cell r="U810">
            <v>40822</v>
          </cell>
          <cell r="Z810">
            <v>40835</v>
          </cell>
        </row>
        <row r="811">
          <cell r="U811">
            <v>40823</v>
          </cell>
          <cell r="Z811">
            <v>40836</v>
          </cell>
        </row>
        <row r="812">
          <cell r="U812">
            <v>40826</v>
          </cell>
          <cell r="Z812">
            <v>40837</v>
          </cell>
        </row>
        <row r="813">
          <cell r="U813">
            <v>40827</v>
          </cell>
          <cell r="Z813">
            <v>40840</v>
          </cell>
        </row>
        <row r="814">
          <cell r="U814">
            <v>40828</v>
          </cell>
          <cell r="Z814">
            <v>40841</v>
          </cell>
        </row>
        <row r="815">
          <cell r="U815">
            <v>40829</v>
          </cell>
          <cell r="Z815">
            <v>40842</v>
          </cell>
        </row>
        <row r="816">
          <cell r="U816">
            <v>40830</v>
          </cell>
          <cell r="Z816">
            <v>40843</v>
          </cell>
        </row>
        <row r="817">
          <cell r="U817">
            <v>40833</v>
          </cell>
          <cell r="Z817">
            <v>40844</v>
          </cell>
        </row>
        <row r="818">
          <cell r="U818">
            <v>40834</v>
          </cell>
          <cell r="Z818">
            <v>40847</v>
          </cell>
        </row>
        <row r="819">
          <cell r="U819">
            <v>40835</v>
          </cell>
          <cell r="Z819">
            <v>40848</v>
          </cell>
        </row>
        <row r="820">
          <cell r="U820">
            <v>40836</v>
          </cell>
          <cell r="Z820">
            <v>40849</v>
          </cell>
        </row>
        <row r="821">
          <cell r="U821">
            <v>40837</v>
          </cell>
          <cell r="Z821">
            <v>40850</v>
          </cell>
        </row>
        <row r="822">
          <cell r="U822">
            <v>40840</v>
          </cell>
          <cell r="Z822">
            <v>40851</v>
          </cell>
        </row>
        <row r="823">
          <cell r="U823">
            <v>40841</v>
          </cell>
          <cell r="Z823">
            <v>40854</v>
          </cell>
        </row>
        <row r="824">
          <cell r="U824">
            <v>40842</v>
          </cell>
          <cell r="Z824">
            <v>40855</v>
          </cell>
        </row>
        <row r="825">
          <cell r="U825">
            <v>40843</v>
          </cell>
          <cell r="Z825">
            <v>40856</v>
          </cell>
        </row>
        <row r="826">
          <cell r="U826">
            <v>40844</v>
          </cell>
          <cell r="Z826">
            <v>40857</v>
          </cell>
        </row>
        <row r="827">
          <cell r="U827">
            <v>40847</v>
          </cell>
          <cell r="Z827">
            <v>40858</v>
          </cell>
        </row>
        <row r="828">
          <cell r="U828">
            <v>40848</v>
          </cell>
          <cell r="Z828">
            <v>40861</v>
          </cell>
        </row>
        <row r="829">
          <cell r="U829">
            <v>40849</v>
          </cell>
          <cell r="Z829">
            <v>40862</v>
          </cell>
        </row>
        <row r="830">
          <cell r="U830">
            <v>40850</v>
          </cell>
          <cell r="Z830">
            <v>40863</v>
          </cell>
        </row>
        <row r="831">
          <cell r="U831">
            <v>40851</v>
          </cell>
          <cell r="Z831">
            <v>40864</v>
          </cell>
        </row>
        <row r="832">
          <cell r="U832">
            <v>40854</v>
          </cell>
          <cell r="Z832">
            <v>40865</v>
          </cell>
        </row>
        <row r="833">
          <cell r="U833">
            <v>40855</v>
          </cell>
          <cell r="Z833">
            <v>40868</v>
          </cell>
        </row>
        <row r="834">
          <cell r="U834">
            <v>40856</v>
          </cell>
          <cell r="Z834">
            <v>40869</v>
          </cell>
        </row>
        <row r="835">
          <cell r="U835">
            <v>40857</v>
          </cell>
          <cell r="Z835">
            <v>40870</v>
          </cell>
        </row>
        <row r="836">
          <cell r="U836">
            <v>40858</v>
          </cell>
          <cell r="Z836">
            <v>40872</v>
          </cell>
        </row>
        <row r="837">
          <cell r="U837">
            <v>40861</v>
          </cell>
          <cell r="Z837">
            <v>40875</v>
          </cell>
        </row>
        <row r="838">
          <cell r="U838">
            <v>40862</v>
          </cell>
          <cell r="Z838">
            <v>40876</v>
          </cell>
        </row>
        <row r="839">
          <cell r="U839">
            <v>40863</v>
          </cell>
          <cell r="Z839">
            <v>40877</v>
          </cell>
        </row>
        <row r="840">
          <cell r="U840">
            <v>40864</v>
          </cell>
          <cell r="Z840">
            <v>40878</v>
          </cell>
        </row>
        <row r="841">
          <cell r="U841">
            <v>40865</v>
          </cell>
          <cell r="Z841">
            <v>40879</v>
          </cell>
        </row>
        <row r="842">
          <cell r="U842">
            <v>40868</v>
          </cell>
          <cell r="Z842">
            <v>40882</v>
          </cell>
        </row>
        <row r="843">
          <cell r="U843">
            <v>40869</v>
          </cell>
          <cell r="Z843">
            <v>40883</v>
          </cell>
        </row>
        <row r="844">
          <cell r="U844">
            <v>40870</v>
          </cell>
          <cell r="Z844">
            <v>40884</v>
          </cell>
        </row>
        <row r="845">
          <cell r="U845">
            <v>40871</v>
          </cell>
          <cell r="Z845">
            <v>40885</v>
          </cell>
        </row>
        <row r="846">
          <cell r="U846">
            <v>40872</v>
          </cell>
          <cell r="Z846">
            <v>40886</v>
          </cell>
        </row>
        <row r="847">
          <cell r="U847">
            <v>40875</v>
          </cell>
          <cell r="Z847">
            <v>40889</v>
          </cell>
        </row>
        <row r="848">
          <cell r="U848">
            <v>40876</v>
          </cell>
          <cell r="Z848">
            <v>40890</v>
          </cell>
        </row>
        <row r="849">
          <cell r="U849">
            <v>40877</v>
          </cell>
          <cell r="Z849">
            <v>40891</v>
          </cell>
        </row>
        <row r="850">
          <cell r="U850">
            <v>40878</v>
          </cell>
          <cell r="Z850">
            <v>40892</v>
          </cell>
        </row>
        <row r="851">
          <cell r="U851">
            <v>40879</v>
          </cell>
          <cell r="Z851">
            <v>40893</v>
          </cell>
        </row>
        <row r="852">
          <cell r="U852">
            <v>40882</v>
          </cell>
          <cell r="Z852">
            <v>40896</v>
          </cell>
        </row>
        <row r="853">
          <cell r="U853">
            <v>40883</v>
          </cell>
          <cell r="Z853">
            <v>40897</v>
          </cell>
        </row>
        <row r="854">
          <cell r="U854">
            <v>40884</v>
          </cell>
          <cell r="Z854">
            <v>40898</v>
          </cell>
        </row>
        <row r="855">
          <cell r="U855">
            <v>40885</v>
          </cell>
          <cell r="Z855">
            <v>40899</v>
          </cell>
        </row>
        <row r="856">
          <cell r="U856">
            <v>40886</v>
          </cell>
          <cell r="Z856">
            <v>40900</v>
          </cell>
        </row>
        <row r="857">
          <cell r="U857">
            <v>40889</v>
          </cell>
          <cell r="Z857">
            <v>40904</v>
          </cell>
        </row>
        <row r="858">
          <cell r="U858">
            <v>40890</v>
          </cell>
          <cell r="Z858">
            <v>40905</v>
          </cell>
        </row>
        <row r="859">
          <cell r="U859">
            <v>40891</v>
          </cell>
          <cell r="Z859">
            <v>40906</v>
          </cell>
        </row>
        <row r="860">
          <cell r="U860">
            <v>40892</v>
          </cell>
          <cell r="Z860">
            <v>40907</v>
          </cell>
        </row>
        <row r="861">
          <cell r="U861">
            <v>40893</v>
          </cell>
          <cell r="Z861">
            <v>40911</v>
          </cell>
        </row>
        <row r="862">
          <cell r="U862">
            <v>40896</v>
          </cell>
          <cell r="Z862">
            <v>40912</v>
          </cell>
        </row>
        <row r="863">
          <cell r="U863">
            <v>40897</v>
          </cell>
          <cell r="Z863">
            <v>40913</v>
          </cell>
        </row>
        <row r="864">
          <cell r="U864">
            <v>40898</v>
          </cell>
          <cell r="Z864">
            <v>40914</v>
          </cell>
        </row>
        <row r="865">
          <cell r="U865">
            <v>40899</v>
          </cell>
          <cell r="Z865">
            <v>40917</v>
          </cell>
        </row>
        <row r="866">
          <cell r="U866">
            <v>40900</v>
          </cell>
          <cell r="Z866">
            <v>40918</v>
          </cell>
        </row>
        <row r="867">
          <cell r="U867">
            <v>40904</v>
          </cell>
          <cell r="Z867">
            <v>40919</v>
          </cell>
        </row>
        <row r="868">
          <cell r="U868">
            <v>40905</v>
          </cell>
          <cell r="Z868">
            <v>40920</v>
          </cell>
        </row>
        <row r="869">
          <cell r="U869">
            <v>40906</v>
          </cell>
          <cell r="Z869">
            <v>40921</v>
          </cell>
        </row>
        <row r="870">
          <cell r="U870">
            <v>40907</v>
          </cell>
          <cell r="Z870">
            <v>40925</v>
          </cell>
        </row>
        <row r="871">
          <cell r="U871">
            <v>40910</v>
          </cell>
          <cell r="Z871">
            <v>40926</v>
          </cell>
        </row>
        <row r="872">
          <cell r="U872">
            <v>40911</v>
          </cell>
          <cell r="Z872">
            <v>40927</v>
          </cell>
        </row>
        <row r="873">
          <cell r="U873">
            <v>40912</v>
          </cell>
          <cell r="Z873">
            <v>40928</v>
          </cell>
        </row>
        <row r="874">
          <cell r="U874">
            <v>40913</v>
          </cell>
          <cell r="Z874">
            <v>40931</v>
          </cell>
        </row>
        <row r="875">
          <cell r="U875">
            <v>40914</v>
          </cell>
          <cell r="Z875">
            <v>40932</v>
          </cell>
        </row>
        <row r="876">
          <cell r="U876">
            <v>40917</v>
          </cell>
          <cell r="Z876">
            <v>40933</v>
          </cell>
        </row>
        <row r="877">
          <cell r="U877">
            <v>40918</v>
          </cell>
          <cell r="Z877">
            <v>40934</v>
          </cell>
        </row>
        <row r="878">
          <cell r="U878">
            <v>40919</v>
          </cell>
          <cell r="Z878">
            <v>40935</v>
          </cell>
        </row>
        <row r="879">
          <cell r="U879">
            <v>40920</v>
          </cell>
          <cell r="Z879">
            <v>40938</v>
          </cell>
        </row>
        <row r="880">
          <cell r="U880">
            <v>40921</v>
          </cell>
          <cell r="Z880">
            <v>40939</v>
          </cell>
        </row>
        <row r="881">
          <cell r="U881">
            <v>40924</v>
          </cell>
          <cell r="Z881">
            <v>40940</v>
          </cell>
        </row>
        <row r="882">
          <cell r="U882">
            <v>40925</v>
          </cell>
          <cell r="Z882">
            <v>40941</v>
          </cell>
        </row>
        <row r="883">
          <cell r="U883">
            <v>40926</v>
          </cell>
          <cell r="Z883">
            <v>40942</v>
          </cell>
        </row>
        <row r="884">
          <cell r="U884">
            <v>40927</v>
          </cell>
          <cell r="Z884">
            <v>40945</v>
          </cell>
        </row>
        <row r="885">
          <cell r="U885">
            <v>40928</v>
          </cell>
          <cell r="Z885">
            <v>40946</v>
          </cell>
        </row>
        <row r="886">
          <cell r="U886">
            <v>40931</v>
          </cell>
          <cell r="Z886">
            <v>40947</v>
          </cell>
        </row>
        <row r="887">
          <cell r="U887">
            <v>40932</v>
          </cell>
          <cell r="Z887">
            <v>40948</v>
          </cell>
        </row>
        <row r="888">
          <cell r="U888">
            <v>40933</v>
          </cell>
          <cell r="Z888">
            <v>40949</v>
          </cell>
        </row>
        <row r="889">
          <cell r="U889">
            <v>40934</v>
          </cell>
          <cell r="Z889">
            <v>40952</v>
          </cell>
        </row>
        <row r="890">
          <cell r="U890">
            <v>40935</v>
          </cell>
          <cell r="Z890">
            <v>40953</v>
          </cell>
        </row>
        <row r="891">
          <cell r="U891">
            <v>40938</v>
          </cell>
          <cell r="Z891">
            <v>40954</v>
          </cell>
        </row>
        <row r="892">
          <cell r="U892">
            <v>40939</v>
          </cell>
          <cell r="Z892">
            <v>40955</v>
          </cell>
        </row>
        <row r="893">
          <cell r="U893">
            <v>40940</v>
          </cell>
          <cell r="Z893">
            <v>40956</v>
          </cell>
        </row>
        <row r="894">
          <cell r="U894">
            <v>40941</v>
          </cell>
          <cell r="Z894">
            <v>40960</v>
          </cell>
        </row>
        <row r="895">
          <cell r="U895">
            <v>40942</v>
          </cell>
          <cell r="Z895">
            <v>40961</v>
          </cell>
        </row>
        <row r="896">
          <cell r="U896">
            <v>40945</v>
          </cell>
          <cell r="Z896">
            <v>40962</v>
          </cell>
        </row>
        <row r="897">
          <cell r="U897">
            <v>40946</v>
          </cell>
          <cell r="Z897">
            <v>40963</v>
          </cell>
        </row>
        <row r="898">
          <cell r="U898">
            <v>40947</v>
          </cell>
          <cell r="Z898">
            <v>40966</v>
          </cell>
        </row>
        <row r="899">
          <cell r="U899">
            <v>40948</v>
          </cell>
          <cell r="Z899">
            <v>40967</v>
          </cell>
        </row>
        <row r="900">
          <cell r="U900">
            <v>40949</v>
          </cell>
          <cell r="Z900">
            <v>40968</v>
          </cell>
        </row>
        <row r="901">
          <cell r="U901">
            <v>40952</v>
          </cell>
          <cell r="Z901">
            <v>40969</v>
          </cell>
        </row>
        <row r="902">
          <cell r="U902">
            <v>40953</v>
          </cell>
          <cell r="Z902">
            <v>40970</v>
          </cell>
        </row>
        <row r="903">
          <cell r="U903">
            <v>40954</v>
          </cell>
          <cell r="Z903">
            <v>40973</v>
          </cell>
        </row>
        <row r="904">
          <cell r="U904">
            <v>40955</v>
          </cell>
          <cell r="Z904">
            <v>40974</v>
          </cell>
        </row>
        <row r="905">
          <cell r="U905">
            <v>40956</v>
          </cell>
          <cell r="Z905">
            <v>40975</v>
          </cell>
        </row>
        <row r="906">
          <cell r="U906">
            <v>40959</v>
          </cell>
          <cell r="Z906">
            <v>40976</v>
          </cell>
        </row>
        <row r="907">
          <cell r="U907">
            <v>40960</v>
          </cell>
          <cell r="Z907">
            <v>40977</v>
          </cell>
        </row>
        <row r="908">
          <cell r="U908">
            <v>40961</v>
          </cell>
          <cell r="Z908">
            <v>40980</v>
          </cell>
        </row>
        <row r="909">
          <cell r="U909">
            <v>40962</v>
          </cell>
          <cell r="Z909">
            <v>40981</v>
          </cell>
        </row>
        <row r="910">
          <cell r="U910">
            <v>40963</v>
          </cell>
          <cell r="Z910">
            <v>40982</v>
          </cell>
        </row>
        <row r="911">
          <cell r="U911">
            <v>40966</v>
          </cell>
          <cell r="Z911">
            <v>40983</v>
          </cell>
        </row>
        <row r="912">
          <cell r="U912">
            <v>40967</v>
          </cell>
          <cell r="Z912">
            <v>40984</v>
          </cell>
        </row>
        <row r="913">
          <cell r="U913">
            <v>40968</v>
          </cell>
          <cell r="Z913">
            <v>40987</v>
          </cell>
        </row>
        <row r="914">
          <cell r="U914">
            <v>40969</v>
          </cell>
          <cell r="Z914">
            <v>40988</v>
          </cell>
        </row>
        <row r="915">
          <cell r="U915">
            <v>40970</v>
          </cell>
          <cell r="Z915">
            <v>40989</v>
          </cell>
        </row>
        <row r="916">
          <cell r="U916">
            <v>40973</v>
          </cell>
          <cell r="Z916">
            <v>40990</v>
          </cell>
        </row>
        <row r="917">
          <cell r="U917">
            <v>40974</v>
          </cell>
          <cell r="Z917">
            <v>40991</v>
          </cell>
        </row>
        <row r="918">
          <cell r="U918">
            <v>40975</v>
          </cell>
          <cell r="Z918">
            <v>40994</v>
          </cell>
        </row>
        <row r="919">
          <cell r="U919">
            <v>40976</v>
          </cell>
          <cell r="Z919">
            <v>40995</v>
          </cell>
        </row>
        <row r="920">
          <cell r="U920">
            <v>40977</v>
          </cell>
          <cell r="Z920">
            <v>40996</v>
          </cell>
        </row>
        <row r="921">
          <cell r="U921">
            <v>40980</v>
          </cell>
          <cell r="Z921">
            <v>40997</v>
          </cell>
        </row>
        <row r="922">
          <cell r="U922">
            <v>40981</v>
          </cell>
          <cell r="Z922">
            <v>40998</v>
          </cell>
        </row>
        <row r="923">
          <cell r="U923">
            <v>40982</v>
          </cell>
          <cell r="Z923">
            <v>41001</v>
          </cell>
        </row>
        <row r="924">
          <cell r="U924">
            <v>40983</v>
          </cell>
          <cell r="Z924">
            <v>41002</v>
          </cell>
        </row>
        <row r="925">
          <cell r="U925">
            <v>40984</v>
          </cell>
          <cell r="Z925">
            <v>41003</v>
          </cell>
        </row>
        <row r="926">
          <cell r="U926">
            <v>40987</v>
          </cell>
          <cell r="Z926">
            <v>41004</v>
          </cell>
        </row>
        <row r="927">
          <cell r="U927">
            <v>40988</v>
          </cell>
          <cell r="Z927">
            <v>41008</v>
          </cell>
        </row>
        <row r="928">
          <cell r="U928">
            <v>40989</v>
          </cell>
          <cell r="Z928">
            <v>41009</v>
          </cell>
        </row>
        <row r="929">
          <cell r="U929">
            <v>40990</v>
          </cell>
          <cell r="Z929">
            <v>41010</v>
          </cell>
        </row>
        <row r="930">
          <cell r="U930">
            <v>40991</v>
          </cell>
          <cell r="Z930">
            <v>41011</v>
          </cell>
        </row>
        <row r="931">
          <cell r="U931">
            <v>40994</v>
          </cell>
          <cell r="Z931">
            <v>41012</v>
          </cell>
        </row>
        <row r="932">
          <cell r="U932">
            <v>40995</v>
          </cell>
          <cell r="Z932">
            <v>41015</v>
          </cell>
        </row>
        <row r="933">
          <cell r="U933">
            <v>40996</v>
          </cell>
          <cell r="Z933">
            <v>41016</v>
          </cell>
        </row>
        <row r="934">
          <cell r="U934">
            <v>40997</v>
          </cell>
          <cell r="Z934">
            <v>41017</v>
          </cell>
        </row>
        <row r="935">
          <cell r="U935">
            <v>40998</v>
          </cell>
          <cell r="Z935">
            <v>41018</v>
          </cell>
        </row>
        <row r="936">
          <cell r="U936">
            <v>41001</v>
          </cell>
          <cell r="Z936">
            <v>41019</v>
          </cell>
        </row>
        <row r="937">
          <cell r="U937">
            <v>41002</v>
          </cell>
          <cell r="Z937">
            <v>41022</v>
          </cell>
        </row>
        <row r="938">
          <cell r="U938">
            <v>41003</v>
          </cell>
          <cell r="Z938">
            <v>41023</v>
          </cell>
        </row>
        <row r="939">
          <cell r="U939">
            <v>41004</v>
          </cell>
          <cell r="Z939">
            <v>41024</v>
          </cell>
        </row>
        <row r="940">
          <cell r="U940">
            <v>41009</v>
          </cell>
          <cell r="Z940">
            <v>41025</v>
          </cell>
        </row>
        <row r="941">
          <cell r="U941">
            <v>41010</v>
          </cell>
          <cell r="Z941">
            <v>41026</v>
          </cell>
        </row>
        <row r="942">
          <cell r="U942">
            <v>41011</v>
          </cell>
          <cell r="Z942">
            <v>41029</v>
          </cell>
        </row>
        <row r="943">
          <cell r="U943">
            <v>41012</v>
          </cell>
          <cell r="Z943">
            <v>41030</v>
          </cell>
        </row>
        <row r="944">
          <cell r="U944">
            <v>41015</v>
          </cell>
          <cell r="Z944">
            <v>41031</v>
          </cell>
        </row>
        <row r="945">
          <cell r="U945">
            <v>41016</v>
          </cell>
          <cell r="Z945">
            <v>41032</v>
          </cell>
        </row>
        <row r="946">
          <cell r="U946">
            <v>41017</v>
          </cell>
          <cell r="Z946">
            <v>41033</v>
          </cell>
        </row>
        <row r="947">
          <cell r="U947">
            <v>41018</v>
          </cell>
          <cell r="Z947">
            <v>41036</v>
          </cell>
        </row>
        <row r="948">
          <cell r="U948">
            <v>41019</v>
          </cell>
          <cell r="Z948">
            <v>41037</v>
          </cell>
        </row>
        <row r="949">
          <cell r="U949">
            <v>41022</v>
          </cell>
          <cell r="Z949">
            <v>41038</v>
          </cell>
        </row>
        <row r="950">
          <cell r="U950">
            <v>41023</v>
          </cell>
          <cell r="Z950">
            <v>41039</v>
          </cell>
        </row>
        <row r="951">
          <cell r="U951">
            <v>41024</v>
          </cell>
          <cell r="Z951">
            <v>41040</v>
          </cell>
        </row>
        <row r="952">
          <cell r="U952">
            <v>41025</v>
          </cell>
          <cell r="Z952">
            <v>41043</v>
          </cell>
        </row>
        <row r="953">
          <cell r="U953">
            <v>41026</v>
          </cell>
          <cell r="Z953">
            <v>41044</v>
          </cell>
        </row>
        <row r="954">
          <cell r="U954">
            <v>41029</v>
          </cell>
          <cell r="Z954">
            <v>41045</v>
          </cell>
        </row>
        <row r="955">
          <cell r="U955">
            <v>41031</v>
          </cell>
          <cell r="Z955">
            <v>41046</v>
          </cell>
        </row>
        <row r="956">
          <cell r="U956">
            <v>41032</v>
          </cell>
          <cell r="Z956">
            <v>41047</v>
          </cell>
        </row>
        <row r="957">
          <cell r="U957">
            <v>41033</v>
          </cell>
          <cell r="Z957">
            <v>41050</v>
          </cell>
        </row>
        <row r="958">
          <cell r="U958">
            <v>41036</v>
          </cell>
          <cell r="Z958">
            <v>41051</v>
          </cell>
        </row>
        <row r="959">
          <cell r="U959">
            <v>41037</v>
          </cell>
          <cell r="Z959">
            <v>41052</v>
          </cell>
        </row>
        <row r="960">
          <cell r="U960">
            <v>41038</v>
          </cell>
          <cell r="Z960">
            <v>41053</v>
          </cell>
        </row>
        <row r="961">
          <cell r="U961">
            <v>41039</v>
          </cell>
          <cell r="Z961">
            <v>41054</v>
          </cell>
        </row>
        <row r="962">
          <cell r="U962">
            <v>41040</v>
          </cell>
          <cell r="Z962">
            <v>41058</v>
          </cell>
        </row>
        <row r="963">
          <cell r="U963">
            <v>41043</v>
          </cell>
          <cell r="Z963">
            <v>41059</v>
          </cell>
        </row>
        <row r="964">
          <cell r="U964">
            <v>41044</v>
          </cell>
          <cell r="Z964">
            <v>41060</v>
          </cell>
        </row>
        <row r="965">
          <cell r="U965">
            <v>41045</v>
          </cell>
          <cell r="Z965">
            <v>41061</v>
          </cell>
        </row>
        <row r="966">
          <cell r="U966">
            <v>41046</v>
          </cell>
          <cell r="Z966">
            <v>41064</v>
          </cell>
        </row>
        <row r="967">
          <cell r="U967">
            <v>41047</v>
          </cell>
          <cell r="Z967">
            <v>41065</v>
          </cell>
        </row>
        <row r="968">
          <cell r="U968">
            <v>41050</v>
          </cell>
          <cell r="Z968">
            <v>41066</v>
          </cell>
        </row>
        <row r="969">
          <cell r="U969">
            <v>41051</v>
          </cell>
          <cell r="Z969">
            <v>41067</v>
          </cell>
        </row>
        <row r="970">
          <cell r="U970">
            <v>41052</v>
          </cell>
          <cell r="Z970">
            <v>41068</v>
          </cell>
        </row>
        <row r="971">
          <cell r="U971">
            <v>41053</v>
          </cell>
          <cell r="Z971">
            <v>41071</v>
          </cell>
        </row>
        <row r="972">
          <cell r="U972">
            <v>41054</v>
          </cell>
          <cell r="Z972">
            <v>41072</v>
          </cell>
        </row>
        <row r="973">
          <cell r="U973">
            <v>41057</v>
          </cell>
          <cell r="Z973">
            <v>41073</v>
          </cell>
        </row>
        <row r="974">
          <cell r="U974">
            <v>41058</v>
          </cell>
          <cell r="Z974">
            <v>41074</v>
          </cell>
        </row>
        <row r="975">
          <cell r="U975">
            <v>41059</v>
          </cell>
          <cell r="Z975">
            <v>41075</v>
          </cell>
        </row>
        <row r="976">
          <cell r="U976">
            <v>41060</v>
          </cell>
          <cell r="Z976">
            <v>41078</v>
          </cell>
        </row>
        <row r="977">
          <cell r="U977">
            <v>41061</v>
          </cell>
          <cell r="Z977">
            <v>41079</v>
          </cell>
        </row>
        <row r="978">
          <cell r="U978">
            <v>41064</v>
          </cell>
          <cell r="Z978">
            <v>41080</v>
          </cell>
        </row>
        <row r="979">
          <cell r="U979">
            <v>41065</v>
          </cell>
          <cell r="Z979">
            <v>41081</v>
          </cell>
        </row>
        <row r="980">
          <cell r="U980">
            <v>41066</v>
          </cell>
          <cell r="Z980">
            <v>41082</v>
          </cell>
        </row>
        <row r="981">
          <cell r="U981">
            <v>41067</v>
          </cell>
          <cell r="Z981">
            <v>41085</v>
          </cell>
        </row>
        <row r="982">
          <cell r="U982">
            <v>41068</v>
          </cell>
          <cell r="Z982">
            <v>41086</v>
          </cell>
        </row>
        <row r="983">
          <cell r="U983">
            <v>41071</v>
          </cell>
          <cell r="Z983">
            <v>41087</v>
          </cell>
        </row>
        <row r="984">
          <cell r="U984">
            <v>41072</v>
          </cell>
          <cell r="Z984">
            <v>41088</v>
          </cell>
        </row>
        <row r="985">
          <cell r="U985">
            <v>41073</v>
          </cell>
          <cell r="Z985">
            <v>41089</v>
          </cell>
        </row>
        <row r="986">
          <cell r="U986">
            <v>41074</v>
          </cell>
          <cell r="Z986">
            <v>41092</v>
          </cell>
        </row>
        <row r="987">
          <cell r="U987">
            <v>41075</v>
          </cell>
          <cell r="Z987">
            <v>41093</v>
          </cell>
        </row>
        <row r="988">
          <cell r="U988">
            <v>41078</v>
          </cell>
          <cell r="Z988">
            <v>41095</v>
          </cell>
        </row>
        <row r="989">
          <cell r="U989">
            <v>41079</v>
          </cell>
          <cell r="Z989">
            <v>41096</v>
          </cell>
        </row>
        <row r="990">
          <cell r="U990">
            <v>41080</v>
          </cell>
          <cell r="Z990">
            <v>41099</v>
          </cell>
        </row>
        <row r="991">
          <cell r="U991">
            <v>41081</v>
          </cell>
          <cell r="Z991">
            <v>41100</v>
          </cell>
        </row>
        <row r="992">
          <cell r="U992">
            <v>41082</v>
          </cell>
          <cell r="Z992">
            <v>41101</v>
          </cell>
        </row>
        <row r="993">
          <cell r="U993">
            <v>41085</v>
          </cell>
          <cell r="Z993">
            <v>41102</v>
          </cell>
        </row>
        <row r="994">
          <cell r="U994">
            <v>41086</v>
          </cell>
          <cell r="Z994">
            <v>41103</v>
          </cell>
        </row>
        <row r="995">
          <cell r="U995">
            <v>41087</v>
          </cell>
          <cell r="Z995">
            <v>41106</v>
          </cell>
        </row>
        <row r="996">
          <cell r="U996">
            <v>41088</v>
          </cell>
          <cell r="Z996">
            <v>41107</v>
          </cell>
        </row>
        <row r="997">
          <cell r="U997">
            <v>41089</v>
          </cell>
          <cell r="Z997">
            <v>41108</v>
          </cell>
        </row>
        <row r="998">
          <cell r="U998">
            <v>41092</v>
          </cell>
          <cell r="Z998">
            <v>41109</v>
          </cell>
        </row>
        <row r="999">
          <cell r="U999">
            <v>41093</v>
          </cell>
          <cell r="Z999">
            <v>41110</v>
          </cell>
        </row>
        <row r="1000">
          <cell r="U1000">
            <v>41094</v>
          </cell>
          <cell r="Z1000">
            <v>41113</v>
          </cell>
        </row>
        <row r="1001">
          <cell r="U1001">
            <v>41095</v>
          </cell>
          <cell r="Z1001">
            <v>41114</v>
          </cell>
        </row>
        <row r="1002">
          <cell r="U1002">
            <v>41096</v>
          </cell>
          <cell r="Z1002">
            <v>41115</v>
          </cell>
        </row>
        <row r="1003">
          <cell r="U1003">
            <v>41099</v>
          </cell>
          <cell r="Z1003">
            <v>41116</v>
          </cell>
        </row>
        <row r="1004">
          <cell r="U1004">
            <v>41100</v>
          </cell>
          <cell r="Z1004">
            <v>41117</v>
          </cell>
        </row>
        <row r="1005">
          <cell r="U1005">
            <v>41101</v>
          </cell>
          <cell r="Z1005">
            <v>41120</v>
          </cell>
        </row>
        <row r="1006">
          <cell r="U1006">
            <v>41102</v>
          </cell>
          <cell r="Z1006">
            <v>41121</v>
          </cell>
        </row>
        <row r="1007">
          <cell r="U1007">
            <v>41103</v>
          </cell>
          <cell r="Z1007">
            <v>41122</v>
          </cell>
        </row>
        <row r="1008">
          <cell r="U1008">
            <v>41106</v>
          </cell>
          <cell r="Z1008">
            <v>41123</v>
          </cell>
        </row>
        <row r="1009">
          <cell r="U1009">
            <v>41107</v>
          </cell>
          <cell r="Z1009">
            <v>41124</v>
          </cell>
        </row>
        <row r="1010">
          <cell r="U1010">
            <v>41108</v>
          </cell>
          <cell r="Z1010">
            <v>41127</v>
          </cell>
        </row>
        <row r="1011">
          <cell r="U1011">
            <v>41109</v>
          </cell>
          <cell r="Z1011">
            <v>41128</v>
          </cell>
        </row>
        <row r="1012">
          <cell r="U1012">
            <v>41110</v>
          </cell>
          <cell r="Z1012">
            <v>41129</v>
          </cell>
        </row>
        <row r="1013">
          <cell r="U1013">
            <v>41113</v>
          </cell>
          <cell r="Z1013">
            <v>41130</v>
          </cell>
        </row>
        <row r="1014">
          <cell r="U1014">
            <v>41114</v>
          </cell>
          <cell r="Z1014">
            <v>41131</v>
          </cell>
        </row>
        <row r="1015">
          <cell r="U1015">
            <v>41115</v>
          </cell>
          <cell r="Z1015">
            <v>41134</v>
          </cell>
        </row>
        <row r="1016">
          <cell r="U1016">
            <v>41116</v>
          </cell>
          <cell r="Z1016">
            <v>41135</v>
          </cell>
        </row>
        <row r="1017">
          <cell r="U1017">
            <v>41117</v>
          </cell>
          <cell r="Z1017">
            <v>41136</v>
          </cell>
        </row>
        <row r="1018">
          <cell r="U1018">
            <v>41120</v>
          </cell>
          <cell r="Z1018">
            <v>41137</v>
          </cell>
        </row>
        <row r="1019">
          <cell r="U1019">
            <v>41121</v>
          </cell>
          <cell r="Z1019">
            <v>41138</v>
          </cell>
        </row>
        <row r="1020">
          <cell r="U1020">
            <v>41122</v>
          </cell>
          <cell r="Z1020">
            <v>41141</v>
          </cell>
        </row>
        <row r="1021">
          <cell r="U1021">
            <v>41123</v>
          </cell>
          <cell r="Z1021">
            <v>41142</v>
          </cell>
        </row>
        <row r="1022">
          <cell r="U1022">
            <v>41124</v>
          </cell>
          <cell r="Z1022">
            <v>41143</v>
          </cell>
        </row>
        <row r="1023">
          <cell r="U1023">
            <v>41127</v>
          </cell>
          <cell r="Z1023">
            <v>41144</v>
          </cell>
        </row>
        <row r="1024">
          <cell r="U1024">
            <v>41128</v>
          </cell>
          <cell r="Z1024">
            <v>41145</v>
          </cell>
        </row>
        <row r="1025">
          <cell r="U1025">
            <v>41129</v>
          </cell>
          <cell r="Z1025">
            <v>41148</v>
          </cell>
        </row>
        <row r="1026">
          <cell r="U1026">
            <v>41130</v>
          </cell>
          <cell r="Z1026">
            <v>41149</v>
          </cell>
        </row>
        <row r="1027">
          <cell r="U1027">
            <v>41131</v>
          </cell>
          <cell r="Z1027">
            <v>41150</v>
          </cell>
        </row>
        <row r="1028">
          <cell r="U1028">
            <v>41134</v>
          </cell>
          <cell r="Z1028">
            <v>41151</v>
          </cell>
        </row>
        <row r="1029">
          <cell r="U1029">
            <v>41135</v>
          </cell>
          <cell r="Z1029">
            <v>41152</v>
          </cell>
        </row>
        <row r="1030">
          <cell r="U1030">
            <v>41136</v>
          </cell>
          <cell r="Z1030">
            <v>41156</v>
          </cell>
        </row>
        <row r="1031">
          <cell r="U1031">
            <v>41137</v>
          </cell>
          <cell r="Z1031">
            <v>41157</v>
          </cell>
        </row>
        <row r="1032">
          <cell r="U1032">
            <v>41138</v>
          </cell>
          <cell r="Z1032">
            <v>41158</v>
          </cell>
        </row>
        <row r="1033">
          <cell r="U1033">
            <v>41141</v>
          </cell>
          <cell r="Z1033">
            <v>41159</v>
          </cell>
        </row>
        <row r="1034">
          <cell r="U1034">
            <v>41142</v>
          </cell>
          <cell r="Z1034">
            <v>41162</v>
          </cell>
        </row>
        <row r="1035">
          <cell r="U1035">
            <v>41143</v>
          </cell>
          <cell r="Z1035">
            <v>41163</v>
          </cell>
        </row>
        <row r="1036">
          <cell r="U1036">
            <v>41144</v>
          </cell>
          <cell r="Z1036">
            <v>41164</v>
          </cell>
        </row>
        <row r="1037">
          <cell r="U1037">
            <v>41145</v>
          </cell>
          <cell r="Z1037">
            <v>41165</v>
          </cell>
        </row>
        <row r="1038">
          <cell r="U1038">
            <v>41148</v>
          </cell>
          <cell r="Z1038">
            <v>41166</v>
          </cell>
        </row>
        <row r="1039">
          <cell r="U1039">
            <v>41149</v>
          </cell>
          <cell r="Z1039">
            <v>41169</v>
          </cell>
        </row>
        <row r="1040">
          <cell r="U1040">
            <v>41150</v>
          </cell>
          <cell r="Z1040">
            <v>41170</v>
          </cell>
        </row>
        <row r="1041">
          <cell r="U1041">
            <v>41151</v>
          </cell>
          <cell r="Z1041">
            <v>41171</v>
          </cell>
        </row>
        <row r="1042">
          <cell r="U1042">
            <v>41152</v>
          </cell>
          <cell r="Z1042">
            <v>41172</v>
          </cell>
        </row>
        <row r="1043">
          <cell r="U1043">
            <v>41155</v>
          </cell>
          <cell r="Z1043">
            <v>41173</v>
          </cell>
        </row>
        <row r="1044">
          <cell r="U1044">
            <v>41156</v>
          </cell>
          <cell r="Z1044">
            <v>41176</v>
          </cell>
        </row>
        <row r="1045">
          <cell r="U1045">
            <v>41157</v>
          </cell>
          <cell r="Z1045">
            <v>41177</v>
          </cell>
        </row>
        <row r="1046">
          <cell r="U1046">
            <v>41158</v>
          </cell>
          <cell r="Z1046">
            <v>41178</v>
          </cell>
        </row>
        <row r="1047">
          <cell r="U1047">
            <v>41159</v>
          </cell>
          <cell r="Z1047">
            <v>41179</v>
          </cell>
        </row>
        <row r="1048">
          <cell r="U1048">
            <v>41162</v>
          </cell>
          <cell r="Z1048">
            <v>41180</v>
          </cell>
        </row>
        <row r="1049">
          <cell r="U1049">
            <v>41163</v>
          </cell>
          <cell r="Z1049">
            <v>41183</v>
          </cell>
        </row>
        <row r="1050">
          <cell r="U1050">
            <v>41164</v>
          </cell>
          <cell r="Z1050">
            <v>41184</v>
          </cell>
        </row>
        <row r="1051">
          <cell r="U1051">
            <v>41165</v>
          </cell>
          <cell r="Z1051">
            <v>41185</v>
          </cell>
        </row>
        <row r="1052">
          <cell r="U1052">
            <v>41166</v>
          </cell>
          <cell r="Z1052">
            <v>41186</v>
          </cell>
        </row>
        <row r="1053">
          <cell r="U1053">
            <v>41169</v>
          </cell>
          <cell r="Z1053">
            <v>41187</v>
          </cell>
        </row>
        <row r="1054">
          <cell r="U1054">
            <v>41170</v>
          </cell>
          <cell r="Z1054">
            <v>41190</v>
          </cell>
        </row>
        <row r="1055">
          <cell r="U1055">
            <v>41171</v>
          </cell>
          <cell r="Z1055">
            <v>41191</v>
          </cell>
        </row>
        <row r="1056">
          <cell r="U1056">
            <v>41172</v>
          </cell>
          <cell r="Z1056">
            <v>41192</v>
          </cell>
        </row>
        <row r="1057">
          <cell r="U1057">
            <v>41173</v>
          </cell>
          <cell r="Z1057">
            <v>41193</v>
          </cell>
        </row>
        <row r="1058">
          <cell r="U1058">
            <v>41176</v>
          </cell>
          <cell r="Z1058">
            <v>41194</v>
          </cell>
        </row>
        <row r="1059">
          <cell r="U1059">
            <v>41177</v>
          </cell>
          <cell r="Z1059">
            <v>41197</v>
          </cell>
        </row>
        <row r="1060">
          <cell r="U1060">
            <v>41178</v>
          </cell>
          <cell r="Z1060">
            <v>41198</v>
          </cell>
        </row>
        <row r="1061">
          <cell r="U1061">
            <v>41179</v>
          </cell>
          <cell r="Z1061">
            <v>41199</v>
          </cell>
        </row>
        <row r="1062">
          <cell r="U1062">
            <v>41180</v>
          </cell>
          <cell r="Z1062">
            <v>41200</v>
          </cell>
        </row>
        <row r="1063">
          <cell r="U1063">
            <v>41183</v>
          </cell>
          <cell r="Z1063">
            <v>41201</v>
          </cell>
        </row>
        <row r="1064">
          <cell r="U1064">
            <v>41184</v>
          </cell>
          <cell r="Z1064">
            <v>41204</v>
          </cell>
        </row>
        <row r="1065">
          <cell r="U1065">
            <v>41185</v>
          </cell>
          <cell r="Z1065">
            <v>41205</v>
          </cell>
        </row>
        <row r="1066">
          <cell r="U1066">
            <v>41186</v>
          </cell>
          <cell r="Z1066">
            <v>41206</v>
          </cell>
        </row>
        <row r="1067">
          <cell r="U1067">
            <v>41187</v>
          </cell>
          <cell r="Z1067">
            <v>41207</v>
          </cell>
        </row>
        <row r="1068">
          <cell r="U1068">
            <v>41190</v>
          </cell>
          <cell r="Z1068">
            <v>41208</v>
          </cell>
        </row>
        <row r="1069">
          <cell r="U1069">
            <v>41191</v>
          </cell>
          <cell r="Z1069">
            <v>41213</v>
          </cell>
        </row>
        <row r="1070">
          <cell r="U1070">
            <v>41192</v>
          </cell>
          <cell r="Z1070">
            <v>41214</v>
          </cell>
        </row>
        <row r="1071">
          <cell r="U1071">
            <v>41193</v>
          </cell>
          <cell r="Z1071">
            <v>41215</v>
          </cell>
        </row>
        <row r="1072">
          <cell r="U1072">
            <v>41194</v>
          </cell>
          <cell r="Z1072">
            <v>41218</v>
          </cell>
        </row>
        <row r="1073">
          <cell r="U1073">
            <v>41197</v>
          </cell>
          <cell r="Z1073">
            <v>41219</v>
          </cell>
        </row>
        <row r="1074">
          <cell r="U1074">
            <v>41198</v>
          </cell>
          <cell r="Z1074">
            <v>41220</v>
          </cell>
        </row>
        <row r="1075">
          <cell r="U1075">
            <v>41199</v>
          </cell>
          <cell r="Z1075">
            <v>41221</v>
          </cell>
        </row>
        <row r="1076">
          <cell r="U1076">
            <v>41200</v>
          </cell>
          <cell r="Z1076">
            <v>41222</v>
          </cell>
        </row>
        <row r="1077">
          <cell r="U1077">
            <v>41201</v>
          </cell>
          <cell r="Z1077">
            <v>41225</v>
          </cell>
        </row>
        <row r="1078">
          <cell r="U1078">
            <v>41204</v>
          </cell>
          <cell r="Z1078">
            <v>41226</v>
          </cell>
        </row>
        <row r="1079">
          <cell r="U1079">
            <v>41205</v>
          </cell>
          <cell r="Z1079">
            <v>41227</v>
          </cell>
        </row>
        <row r="1080">
          <cell r="U1080">
            <v>41206</v>
          </cell>
          <cell r="Z1080">
            <v>41228</v>
          </cell>
        </row>
        <row r="1081">
          <cell r="U1081">
            <v>41207</v>
          </cell>
          <cell r="Z1081">
            <v>41229</v>
          </cell>
        </row>
        <row r="1082">
          <cell r="U1082">
            <v>41208</v>
          </cell>
          <cell r="Z1082">
            <v>41232</v>
          </cell>
        </row>
        <row r="1083">
          <cell r="U1083">
            <v>41211</v>
          </cell>
          <cell r="Z1083">
            <v>41233</v>
          </cell>
        </row>
        <row r="1084">
          <cell r="U1084">
            <v>41212</v>
          </cell>
          <cell r="Z1084">
            <v>41234</v>
          </cell>
        </row>
        <row r="1085">
          <cell r="U1085">
            <v>41213</v>
          </cell>
          <cell r="Z1085">
            <v>41236</v>
          </cell>
        </row>
        <row r="1086">
          <cell r="U1086">
            <v>41214</v>
          </cell>
          <cell r="Z1086">
            <v>41239</v>
          </cell>
        </row>
        <row r="1087">
          <cell r="U1087">
            <v>41215</v>
          </cell>
          <cell r="Z1087">
            <v>41240</v>
          </cell>
        </row>
        <row r="1088">
          <cell r="U1088">
            <v>41218</v>
          </cell>
          <cell r="Z1088">
            <v>41241</v>
          </cell>
        </row>
        <row r="1089">
          <cell r="U1089">
            <v>41219</v>
          </cell>
          <cell r="Z1089">
            <v>41242</v>
          </cell>
        </row>
        <row r="1090">
          <cell r="U1090">
            <v>41220</v>
          </cell>
          <cell r="Z1090">
            <v>41243</v>
          </cell>
        </row>
        <row r="1091">
          <cell r="U1091">
            <v>41221</v>
          </cell>
          <cell r="Z1091">
            <v>41246</v>
          </cell>
        </row>
        <row r="1092">
          <cell r="U1092">
            <v>41222</v>
          </cell>
          <cell r="Z1092">
            <v>41247</v>
          </cell>
        </row>
        <row r="1093">
          <cell r="U1093">
            <v>41225</v>
          </cell>
          <cell r="Z1093">
            <v>41248</v>
          </cell>
        </row>
        <row r="1094">
          <cell r="U1094">
            <v>41226</v>
          </cell>
          <cell r="Z1094">
            <v>41249</v>
          </cell>
        </row>
        <row r="1095">
          <cell r="U1095">
            <v>41227</v>
          </cell>
          <cell r="Z1095">
            <v>41250</v>
          </cell>
        </row>
        <row r="1096">
          <cell r="U1096">
            <v>41228</v>
          </cell>
          <cell r="Z1096">
            <v>41253</v>
          </cell>
        </row>
        <row r="1097">
          <cell r="U1097">
            <v>41229</v>
          </cell>
          <cell r="Z1097">
            <v>41254</v>
          </cell>
        </row>
        <row r="1098">
          <cell r="U1098">
            <v>41232</v>
          </cell>
          <cell r="Z1098">
            <v>41255</v>
          </cell>
        </row>
        <row r="1099">
          <cell r="U1099">
            <v>41233</v>
          </cell>
          <cell r="Z1099">
            <v>41256</v>
          </cell>
        </row>
        <row r="1100">
          <cell r="U1100">
            <v>41234</v>
          </cell>
          <cell r="Z1100">
            <v>41257</v>
          </cell>
        </row>
        <row r="1101">
          <cell r="U1101">
            <v>41235</v>
          </cell>
          <cell r="Z1101">
            <v>41260</v>
          </cell>
        </row>
        <row r="1102">
          <cell r="U1102">
            <v>41236</v>
          </cell>
          <cell r="Z1102">
            <v>41261</v>
          </cell>
        </row>
        <row r="1103">
          <cell r="U1103">
            <v>41239</v>
          </cell>
          <cell r="Z1103">
            <v>41262</v>
          </cell>
        </row>
        <row r="1104">
          <cell r="U1104">
            <v>41240</v>
          </cell>
          <cell r="Z1104">
            <v>41263</v>
          </cell>
        </row>
        <row r="1105">
          <cell r="U1105">
            <v>41241</v>
          </cell>
          <cell r="Z1105">
            <v>41264</v>
          </cell>
        </row>
        <row r="1106">
          <cell r="U1106">
            <v>41242</v>
          </cell>
          <cell r="Z1106">
            <v>41267</v>
          </cell>
        </row>
        <row r="1107">
          <cell r="U1107">
            <v>41243</v>
          </cell>
          <cell r="Z1107">
            <v>41269</v>
          </cell>
        </row>
        <row r="1108">
          <cell r="U1108">
            <v>41246</v>
          </cell>
          <cell r="Z1108">
            <v>41270</v>
          </cell>
        </row>
        <row r="1109">
          <cell r="U1109">
            <v>41247</v>
          </cell>
          <cell r="Z1109">
            <v>41271</v>
          </cell>
        </row>
        <row r="1110">
          <cell r="U1110">
            <v>41248</v>
          </cell>
          <cell r="Z1110">
            <v>41274</v>
          </cell>
        </row>
        <row r="1111">
          <cell r="U1111">
            <v>41249</v>
          </cell>
          <cell r="Z1111">
            <v>41276</v>
          </cell>
        </row>
        <row r="1112">
          <cell r="U1112">
            <v>41250</v>
          </cell>
          <cell r="Z1112">
            <v>41277</v>
          </cell>
        </row>
        <row r="1113">
          <cell r="U1113">
            <v>41253</v>
          </cell>
          <cell r="Z1113">
            <v>41278</v>
          </cell>
        </row>
        <row r="1114">
          <cell r="U1114">
            <v>41254</v>
          </cell>
          <cell r="Z1114">
            <v>41281</v>
          </cell>
        </row>
        <row r="1115">
          <cell r="U1115">
            <v>41255</v>
          </cell>
          <cell r="Z1115">
            <v>41282</v>
          </cell>
        </row>
        <row r="1116">
          <cell r="U1116">
            <v>41256</v>
          </cell>
          <cell r="Z1116">
            <v>41283</v>
          </cell>
        </row>
        <row r="1117">
          <cell r="U1117">
            <v>41257</v>
          </cell>
          <cell r="Z1117">
            <v>41284</v>
          </cell>
        </row>
        <row r="1118">
          <cell r="U1118">
            <v>41260</v>
          </cell>
          <cell r="Z1118">
            <v>41285</v>
          </cell>
        </row>
        <row r="1119">
          <cell r="U1119">
            <v>41261</v>
          </cell>
          <cell r="Z1119">
            <v>41288</v>
          </cell>
        </row>
        <row r="1120">
          <cell r="U1120">
            <v>41262</v>
          </cell>
          <cell r="Z1120">
            <v>41289</v>
          </cell>
        </row>
        <row r="1121">
          <cell r="U1121">
            <v>41263</v>
          </cell>
          <cell r="Z1121">
            <v>41290</v>
          </cell>
        </row>
        <row r="1122">
          <cell r="U1122">
            <v>41264</v>
          </cell>
          <cell r="Z1122">
            <v>41291</v>
          </cell>
        </row>
        <row r="1123">
          <cell r="U1123">
            <v>41270</v>
          </cell>
          <cell r="Z1123">
            <v>41292</v>
          </cell>
        </row>
        <row r="1124">
          <cell r="U1124">
            <v>41271</v>
          </cell>
          <cell r="Z1124">
            <v>41296</v>
          </cell>
        </row>
        <row r="1125">
          <cell r="U1125">
            <v>41276</v>
          </cell>
          <cell r="Z1125">
            <v>41297</v>
          </cell>
        </row>
        <row r="1126">
          <cell r="U1126">
            <v>41277</v>
          </cell>
          <cell r="Z1126">
            <v>41298</v>
          </cell>
        </row>
        <row r="1127">
          <cell r="U1127">
            <v>41278</v>
          </cell>
          <cell r="Z1127">
            <v>41299</v>
          </cell>
        </row>
        <row r="1128">
          <cell r="U1128">
            <v>41281</v>
          </cell>
          <cell r="Z1128">
            <v>41302</v>
          </cell>
        </row>
        <row r="1129">
          <cell r="U1129">
            <v>41282</v>
          </cell>
          <cell r="Z1129">
            <v>41303</v>
          </cell>
        </row>
        <row r="1130">
          <cell r="U1130">
            <v>41283</v>
          </cell>
          <cell r="Z1130">
            <v>41304</v>
          </cell>
        </row>
        <row r="1131">
          <cell r="U1131">
            <v>41284</v>
          </cell>
          <cell r="Z1131">
            <v>41305</v>
          </cell>
        </row>
        <row r="1132">
          <cell r="U1132">
            <v>41285</v>
          </cell>
          <cell r="Z1132">
            <v>41306</v>
          </cell>
        </row>
        <row r="1133">
          <cell r="U1133">
            <v>41288</v>
          </cell>
          <cell r="Z1133">
            <v>41309</v>
          </cell>
        </row>
        <row r="1134">
          <cell r="U1134">
            <v>41289</v>
          </cell>
          <cell r="Z1134">
            <v>41310</v>
          </cell>
        </row>
        <row r="1135">
          <cell r="U1135">
            <v>41290</v>
          </cell>
          <cell r="Z1135">
            <v>41311</v>
          </cell>
        </row>
        <row r="1136">
          <cell r="U1136">
            <v>41291</v>
          </cell>
          <cell r="Z1136">
            <v>41312</v>
          </cell>
        </row>
        <row r="1137">
          <cell r="U1137">
            <v>41292</v>
          </cell>
          <cell r="Z1137">
            <v>41313</v>
          </cell>
        </row>
        <row r="1138">
          <cell r="U1138">
            <v>41295</v>
          </cell>
          <cell r="Z1138">
            <v>41316</v>
          </cell>
        </row>
        <row r="1139">
          <cell r="U1139">
            <v>41296</v>
          </cell>
          <cell r="Z1139">
            <v>41317</v>
          </cell>
        </row>
        <row r="1140">
          <cell r="U1140">
            <v>41297</v>
          </cell>
          <cell r="Z1140">
            <v>41318</v>
          </cell>
        </row>
        <row r="1141">
          <cell r="U1141">
            <v>41298</v>
          </cell>
          <cell r="Z1141">
            <v>41319</v>
          </cell>
        </row>
        <row r="1142">
          <cell r="U1142">
            <v>41299</v>
          </cell>
          <cell r="Z1142">
            <v>41320</v>
          </cell>
        </row>
        <row r="1143">
          <cell r="U1143">
            <v>41302</v>
          </cell>
          <cell r="Z1143">
            <v>41324</v>
          </cell>
        </row>
        <row r="1144">
          <cell r="U1144">
            <v>41303</v>
          </cell>
          <cell r="Z1144">
            <v>41325</v>
          </cell>
        </row>
        <row r="1145">
          <cell r="U1145">
            <v>41304</v>
          </cell>
          <cell r="Z1145">
            <v>41326</v>
          </cell>
        </row>
        <row r="1146">
          <cell r="U1146">
            <v>41305</v>
          </cell>
          <cell r="Z1146">
            <v>41327</v>
          </cell>
        </row>
        <row r="1147">
          <cell r="U1147">
            <v>41306</v>
          </cell>
          <cell r="Z1147">
            <v>41330</v>
          </cell>
        </row>
        <row r="1148">
          <cell r="U1148">
            <v>41309</v>
          </cell>
          <cell r="Z1148">
            <v>41331</v>
          </cell>
        </row>
        <row r="1149">
          <cell r="U1149">
            <v>41310</v>
          </cell>
          <cell r="Z1149">
            <v>41332</v>
          </cell>
        </row>
        <row r="1150">
          <cell r="U1150">
            <v>41311</v>
          </cell>
          <cell r="Z1150">
            <v>41333</v>
          </cell>
        </row>
        <row r="1151">
          <cell r="U1151">
            <v>41312</v>
          </cell>
          <cell r="Z1151">
            <v>41334</v>
          </cell>
        </row>
        <row r="1152">
          <cell r="U1152">
            <v>41313</v>
          </cell>
          <cell r="Z1152">
            <v>41337</v>
          </cell>
        </row>
        <row r="1153">
          <cell r="U1153">
            <v>41316</v>
          </cell>
          <cell r="Z1153">
            <v>41338</v>
          </cell>
        </row>
        <row r="1154">
          <cell r="U1154">
            <v>41317</v>
          </cell>
          <cell r="Z1154">
            <v>41339</v>
          </cell>
        </row>
        <row r="1155">
          <cell r="U1155">
            <v>41318</v>
          </cell>
          <cell r="Z1155">
            <v>41340</v>
          </cell>
        </row>
        <row r="1156">
          <cell r="U1156">
            <v>41319</v>
          </cell>
          <cell r="Z1156">
            <v>41341</v>
          </cell>
        </row>
        <row r="1157">
          <cell r="U1157">
            <v>41320</v>
          </cell>
          <cell r="Z1157">
            <v>41344</v>
          </cell>
        </row>
        <row r="1158">
          <cell r="U1158">
            <v>41323</v>
          </cell>
          <cell r="Z1158">
            <v>41345</v>
          </cell>
        </row>
        <row r="1159">
          <cell r="U1159">
            <v>41324</v>
          </cell>
          <cell r="Z1159">
            <v>41346</v>
          </cell>
        </row>
        <row r="1160">
          <cell r="U1160">
            <v>41325</v>
          </cell>
          <cell r="Z1160">
            <v>41347</v>
          </cell>
        </row>
        <row r="1161">
          <cell r="U1161">
            <v>41326</v>
          </cell>
          <cell r="Z1161">
            <v>41348</v>
          </cell>
        </row>
        <row r="1162">
          <cell r="U1162">
            <v>41327</v>
          </cell>
          <cell r="Z1162">
            <v>41351</v>
          </cell>
        </row>
        <row r="1163">
          <cell r="U1163">
            <v>41330</v>
          </cell>
          <cell r="Z1163">
            <v>41352</v>
          </cell>
        </row>
        <row r="1164">
          <cell r="U1164">
            <v>41331</v>
          </cell>
          <cell r="Z1164">
            <v>41353</v>
          </cell>
        </row>
        <row r="1165">
          <cell r="U1165">
            <v>41332</v>
          </cell>
          <cell r="Z1165">
            <v>41354</v>
          </cell>
        </row>
        <row r="1166">
          <cell r="U1166">
            <v>41333</v>
          </cell>
          <cell r="Z1166">
            <v>41355</v>
          </cell>
        </row>
        <row r="1167">
          <cell r="U1167">
            <v>41334</v>
          </cell>
          <cell r="Z1167">
            <v>41358</v>
          </cell>
        </row>
        <row r="1168">
          <cell r="U1168">
            <v>41337</v>
          </cell>
          <cell r="Z1168">
            <v>41359</v>
          </cell>
        </row>
        <row r="1169">
          <cell r="U1169">
            <v>41338</v>
          </cell>
          <cell r="Z1169">
            <v>41360</v>
          </cell>
        </row>
        <row r="1170">
          <cell r="U1170">
            <v>41339</v>
          </cell>
          <cell r="Z1170">
            <v>41361</v>
          </cell>
        </row>
        <row r="1171">
          <cell r="U1171">
            <v>41340</v>
          </cell>
          <cell r="Z1171">
            <v>41365</v>
          </cell>
        </row>
        <row r="1172">
          <cell r="U1172">
            <v>41341</v>
          </cell>
          <cell r="Z1172">
            <v>41366</v>
          </cell>
        </row>
        <row r="1173">
          <cell r="U1173">
            <v>41344</v>
          </cell>
          <cell r="Z1173">
            <v>41367</v>
          </cell>
        </row>
        <row r="1174">
          <cell r="U1174">
            <v>41345</v>
          </cell>
          <cell r="Z1174">
            <v>41368</v>
          </cell>
        </row>
        <row r="1175">
          <cell r="U1175">
            <v>41346</v>
          </cell>
          <cell r="Z1175">
            <v>41369</v>
          </cell>
        </row>
        <row r="1176">
          <cell r="U1176">
            <v>41347</v>
          </cell>
          <cell r="Z1176">
            <v>41372</v>
          </cell>
        </row>
        <row r="1177">
          <cell r="U1177">
            <v>41348</v>
          </cell>
          <cell r="Z1177">
            <v>41373</v>
          </cell>
        </row>
        <row r="1178">
          <cell r="U1178">
            <v>41351</v>
          </cell>
          <cell r="Z1178">
            <v>41374</v>
          </cell>
        </row>
        <row r="1179">
          <cell r="U1179">
            <v>41352</v>
          </cell>
          <cell r="Z1179">
            <v>41375</v>
          </cell>
        </row>
        <row r="1180">
          <cell r="U1180">
            <v>41353</v>
          </cell>
          <cell r="Z1180">
            <v>41376</v>
          </cell>
        </row>
        <row r="1181">
          <cell r="U1181">
            <v>41354</v>
          </cell>
          <cell r="Z1181">
            <v>41379</v>
          </cell>
        </row>
        <row r="1182">
          <cell r="U1182">
            <v>41355</v>
          </cell>
          <cell r="Z1182">
            <v>41380</v>
          </cell>
        </row>
        <row r="1183">
          <cell r="U1183">
            <v>41358</v>
          </cell>
          <cell r="Z1183">
            <v>41381</v>
          </cell>
        </row>
        <row r="1184">
          <cell r="U1184">
            <v>41359</v>
          </cell>
          <cell r="Z1184">
            <v>41382</v>
          </cell>
        </row>
        <row r="1185">
          <cell r="U1185">
            <v>41360</v>
          </cell>
          <cell r="Z1185">
            <v>41383</v>
          </cell>
        </row>
        <row r="1186">
          <cell r="U1186">
            <v>41361</v>
          </cell>
          <cell r="Z1186">
            <v>41386</v>
          </cell>
        </row>
        <row r="1187">
          <cell r="U1187">
            <v>41366</v>
          </cell>
          <cell r="Z1187">
            <v>41387</v>
          </cell>
        </row>
        <row r="1188">
          <cell r="U1188">
            <v>41367</v>
          </cell>
          <cell r="Z1188">
            <v>41388</v>
          </cell>
        </row>
        <row r="1189">
          <cell r="U1189">
            <v>41368</v>
          </cell>
          <cell r="Z1189">
            <v>41389</v>
          </cell>
        </row>
        <row r="1190">
          <cell r="U1190">
            <v>41369</v>
          </cell>
          <cell r="Z1190">
            <v>41390</v>
          </cell>
        </row>
        <row r="1191">
          <cell r="U1191">
            <v>41372</v>
          </cell>
          <cell r="Z1191">
            <v>41393</v>
          </cell>
        </row>
        <row r="1192">
          <cell r="U1192">
            <v>41373</v>
          </cell>
          <cell r="Z1192">
            <v>41394</v>
          </cell>
        </row>
        <row r="1193">
          <cell r="U1193">
            <v>41374</v>
          </cell>
          <cell r="Z1193">
            <v>41395</v>
          </cell>
        </row>
        <row r="1194">
          <cell r="U1194">
            <v>41375</v>
          </cell>
          <cell r="Z1194">
            <v>41396</v>
          </cell>
        </row>
        <row r="1195">
          <cell r="U1195">
            <v>41376</v>
          </cell>
          <cell r="Z1195">
            <v>41397</v>
          </cell>
        </row>
        <row r="1196">
          <cell r="U1196">
            <v>41379</v>
          </cell>
          <cell r="Z1196">
            <v>41400</v>
          </cell>
        </row>
        <row r="1197">
          <cell r="U1197">
            <v>41380</v>
          </cell>
          <cell r="Z1197">
            <v>41401</v>
          </cell>
        </row>
        <row r="1198">
          <cell r="U1198">
            <v>41381</v>
          </cell>
          <cell r="Z1198">
            <v>41402</v>
          </cell>
        </row>
        <row r="1199">
          <cell r="U1199">
            <v>41382</v>
          </cell>
          <cell r="Z1199">
            <v>41403</v>
          </cell>
        </row>
        <row r="1200">
          <cell r="U1200">
            <v>41383</v>
          </cell>
          <cell r="Z1200">
            <v>41404</v>
          </cell>
        </row>
        <row r="1201">
          <cell r="U1201">
            <v>41386</v>
          </cell>
          <cell r="Z1201">
            <v>41407</v>
          </cell>
        </row>
        <row r="1202">
          <cell r="U1202">
            <v>41387</v>
          </cell>
          <cell r="Z1202">
            <v>41408</v>
          </cell>
        </row>
        <row r="1203">
          <cell r="U1203">
            <v>41388</v>
          </cell>
          <cell r="Z1203">
            <v>41409</v>
          </cell>
        </row>
        <row r="1204">
          <cell r="U1204">
            <v>41389</v>
          </cell>
          <cell r="Z1204">
            <v>41410</v>
          </cell>
        </row>
        <row r="1205">
          <cell r="U1205">
            <v>41390</v>
          </cell>
          <cell r="Z1205">
            <v>41411</v>
          </cell>
        </row>
        <row r="1206">
          <cell r="U1206">
            <v>41393</v>
          </cell>
          <cell r="Z1206">
            <v>41414</v>
          </cell>
        </row>
        <row r="1207">
          <cell r="U1207">
            <v>41394</v>
          </cell>
          <cell r="Z1207">
            <v>41415</v>
          </cell>
        </row>
        <row r="1208">
          <cell r="U1208">
            <v>41396</v>
          </cell>
          <cell r="Z1208">
            <v>41416</v>
          </cell>
        </row>
        <row r="1209">
          <cell r="U1209">
            <v>41397</v>
          </cell>
          <cell r="Z1209">
            <v>41417</v>
          </cell>
        </row>
        <row r="1210">
          <cell r="U1210">
            <v>41400</v>
          </cell>
          <cell r="Z1210">
            <v>41418</v>
          </cell>
        </row>
        <row r="1211">
          <cell r="U1211">
            <v>41401</v>
          </cell>
          <cell r="Z1211">
            <v>41422</v>
          </cell>
        </row>
        <row r="1212">
          <cell r="U1212">
            <v>41402</v>
          </cell>
          <cell r="Z1212">
            <v>41423</v>
          </cell>
        </row>
        <row r="1213">
          <cell r="U1213">
            <v>41403</v>
          </cell>
          <cell r="Z1213">
            <v>41424</v>
          </cell>
        </row>
        <row r="1214">
          <cell r="U1214">
            <v>41404</v>
          </cell>
          <cell r="Z1214">
            <v>41425</v>
          </cell>
        </row>
        <row r="1215">
          <cell r="U1215">
            <v>41407</v>
          </cell>
          <cell r="Z1215">
            <v>41428</v>
          </cell>
        </row>
        <row r="1216">
          <cell r="U1216">
            <v>41408</v>
          </cell>
          <cell r="Z1216">
            <v>41429</v>
          </cell>
        </row>
        <row r="1217">
          <cell r="U1217">
            <v>41409</v>
          </cell>
          <cell r="Z1217">
            <v>41430</v>
          </cell>
        </row>
        <row r="1218">
          <cell r="U1218">
            <v>41410</v>
          </cell>
          <cell r="Z1218">
            <v>41431</v>
          </cell>
        </row>
        <row r="1219">
          <cell r="U1219">
            <v>41411</v>
          </cell>
          <cell r="Z1219">
            <v>41432</v>
          </cell>
        </row>
        <row r="1220">
          <cell r="U1220">
            <v>41414</v>
          </cell>
          <cell r="Z1220">
            <v>41435</v>
          </cell>
        </row>
        <row r="1221">
          <cell r="U1221">
            <v>41415</v>
          </cell>
          <cell r="Z1221">
            <v>41436</v>
          </cell>
        </row>
        <row r="1222">
          <cell r="U1222">
            <v>41416</v>
          </cell>
          <cell r="Z1222">
            <v>41437</v>
          </cell>
        </row>
        <row r="1223">
          <cell r="U1223">
            <v>41417</v>
          </cell>
          <cell r="Z1223">
            <v>41438</v>
          </cell>
        </row>
        <row r="1224">
          <cell r="U1224">
            <v>41418</v>
          </cell>
          <cell r="Z1224">
            <v>41439</v>
          </cell>
        </row>
        <row r="1225">
          <cell r="U1225">
            <v>41421</v>
          </cell>
          <cell r="Z1225">
            <v>41442</v>
          </cell>
        </row>
        <row r="1226">
          <cell r="U1226">
            <v>41422</v>
          </cell>
          <cell r="Z1226">
            <v>41443</v>
          </cell>
        </row>
        <row r="1227">
          <cell r="U1227">
            <v>41423</v>
          </cell>
          <cell r="Z1227">
            <v>41444</v>
          </cell>
        </row>
        <row r="1228">
          <cell r="U1228">
            <v>41424</v>
          </cell>
          <cell r="Z1228">
            <v>41445</v>
          </cell>
        </row>
        <row r="1229">
          <cell r="U1229">
            <v>41425</v>
          </cell>
          <cell r="Z1229">
            <v>41446</v>
          </cell>
        </row>
        <row r="1230">
          <cell r="U1230">
            <v>41428</v>
          </cell>
          <cell r="Z1230">
            <v>41449</v>
          </cell>
        </row>
        <row r="1231">
          <cell r="U1231">
            <v>41429</v>
          </cell>
          <cell r="Z1231">
            <v>41450</v>
          </cell>
        </row>
        <row r="1232">
          <cell r="U1232">
            <v>41430</v>
          </cell>
          <cell r="Z1232">
            <v>41451</v>
          </cell>
        </row>
        <row r="1233">
          <cell r="U1233">
            <v>41431</v>
          </cell>
          <cell r="Z1233">
            <v>41452</v>
          </cell>
        </row>
        <row r="1234">
          <cell r="U1234">
            <v>41432</v>
          </cell>
          <cell r="Z1234">
            <v>41453</v>
          </cell>
        </row>
        <row r="1235">
          <cell r="U1235">
            <v>41435</v>
          </cell>
          <cell r="Z1235">
            <v>41456</v>
          </cell>
        </row>
        <row r="1236">
          <cell r="U1236">
            <v>41436</v>
          </cell>
          <cell r="Z1236">
            <v>41457</v>
          </cell>
        </row>
        <row r="1237">
          <cell r="U1237">
            <v>41437</v>
          </cell>
          <cell r="Z1237">
            <v>41458</v>
          </cell>
        </row>
        <row r="1238">
          <cell r="U1238">
            <v>41438</v>
          </cell>
          <cell r="Z1238">
            <v>41460</v>
          </cell>
        </row>
        <row r="1239">
          <cell r="U1239">
            <v>41439</v>
          </cell>
          <cell r="Z1239">
            <v>41463</v>
          </cell>
        </row>
        <row r="1240">
          <cell r="U1240">
            <v>41442</v>
          </cell>
          <cell r="Z1240">
            <v>41464</v>
          </cell>
        </row>
        <row r="1241">
          <cell r="U1241">
            <v>41443</v>
          </cell>
          <cell r="Z1241">
            <v>41465</v>
          </cell>
        </row>
        <row r="1242">
          <cell r="U1242">
            <v>41444</v>
          </cell>
          <cell r="Z1242">
            <v>41466</v>
          </cell>
        </row>
        <row r="1243">
          <cell r="U1243">
            <v>41445</v>
          </cell>
          <cell r="Z1243">
            <v>41467</v>
          </cell>
        </row>
        <row r="1244">
          <cell r="U1244">
            <v>41446</v>
          </cell>
          <cell r="Z1244">
            <v>41470</v>
          </cell>
        </row>
        <row r="1245">
          <cell r="U1245">
            <v>41449</v>
          </cell>
          <cell r="Z1245">
            <v>41471</v>
          </cell>
        </row>
        <row r="1246">
          <cell r="U1246">
            <v>41450</v>
          </cell>
          <cell r="Z1246">
            <v>41472</v>
          </cell>
        </row>
        <row r="1247">
          <cell r="U1247">
            <v>41451</v>
          </cell>
          <cell r="Z1247">
            <v>41473</v>
          </cell>
        </row>
        <row r="1248">
          <cell r="U1248">
            <v>41452</v>
          </cell>
          <cell r="Z1248">
            <v>41474</v>
          </cell>
        </row>
        <row r="1249">
          <cell r="U1249">
            <v>41453</v>
          </cell>
          <cell r="Z1249">
            <v>41477</v>
          </cell>
        </row>
        <row r="1250">
          <cell r="U1250">
            <v>41456</v>
          </cell>
          <cell r="Z1250">
            <v>41478</v>
          </cell>
        </row>
        <row r="1251">
          <cell r="U1251">
            <v>41457</v>
          </cell>
          <cell r="Z1251">
            <v>41479</v>
          </cell>
        </row>
        <row r="1252">
          <cell r="U1252">
            <v>41458</v>
          </cell>
          <cell r="Z1252">
            <v>41480</v>
          </cell>
        </row>
        <row r="1253">
          <cell r="U1253">
            <v>41459</v>
          </cell>
          <cell r="Z1253">
            <v>41481</v>
          </cell>
        </row>
        <row r="1254">
          <cell r="U1254">
            <v>41460</v>
          </cell>
          <cell r="Z1254">
            <v>41484</v>
          </cell>
        </row>
        <row r="1255">
          <cell r="U1255">
            <v>41463</v>
          </cell>
          <cell r="Z1255">
            <v>41485</v>
          </cell>
        </row>
        <row r="1256">
          <cell r="U1256">
            <v>41464</v>
          </cell>
          <cell r="Z1256">
            <v>41486</v>
          </cell>
        </row>
        <row r="1257">
          <cell r="U1257">
            <v>41465</v>
          </cell>
          <cell r="Z1257">
            <v>41487</v>
          </cell>
        </row>
        <row r="1258">
          <cell r="U1258">
            <v>41466</v>
          </cell>
          <cell r="Z1258">
            <v>41488</v>
          </cell>
        </row>
        <row r="1259">
          <cell r="U1259">
            <v>41467</v>
          </cell>
          <cell r="Z1259">
            <v>41491</v>
          </cell>
        </row>
        <row r="1260">
          <cell r="U1260">
            <v>41470</v>
          </cell>
          <cell r="Z1260">
            <v>41492</v>
          </cell>
        </row>
        <row r="1261">
          <cell r="U1261">
            <v>41471</v>
          </cell>
          <cell r="Z1261">
            <v>41493</v>
          </cell>
        </row>
        <row r="1262">
          <cell r="U1262">
            <v>41472</v>
          </cell>
          <cell r="Z1262">
            <v>41494</v>
          </cell>
        </row>
        <row r="1263">
          <cell r="U1263">
            <v>41473</v>
          </cell>
          <cell r="Z1263">
            <v>41495</v>
          </cell>
        </row>
        <row r="1264">
          <cell r="U1264">
            <v>41474</v>
          </cell>
          <cell r="Z1264">
            <v>41498</v>
          </cell>
        </row>
        <row r="1265">
          <cell r="U1265">
            <v>41477</v>
          </cell>
          <cell r="Z1265">
            <v>41499</v>
          </cell>
        </row>
        <row r="1266">
          <cell r="U1266">
            <v>41478</v>
          </cell>
          <cell r="Z1266">
            <v>41500</v>
          </cell>
        </row>
        <row r="1267">
          <cell r="U1267">
            <v>41479</v>
          </cell>
          <cell r="Z1267">
            <v>41501</v>
          </cell>
        </row>
        <row r="1268">
          <cell r="U1268">
            <v>41480</v>
          </cell>
          <cell r="Z1268">
            <v>41502</v>
          </cell>
        </row>
        <row r="1269">
          <cell r="U1269">
            <v>41481</v>
          </cell>
          <cell r="Z1269">
            <v>41505</v>
          </cell>
        </row>
        <row r="1270">
          <cell r="U1270">
            <v>41484</v>
          </cell>
          <cell r="Z1270">
            <v>41506</v>
          </cell>
        </row>
        <row r="1271">
          <cell r="U1271">
            <v>41485</v>
          </cell>
          <cell r="Z1271">
            <v>41507</v>
          </cell>
        </row>
        <row r="1272">
          <cell r="U1272">
            <v>41486</v>
          </cell>
          <cell r="Z1272">
            <v>41508</v>
          </cell>
        </row>
        <row r="1273">
          <cell r="U1273">
            <v>41487</v>
          </cell>
          <cell r="Z1273">
            <v>41509</v>
          </cell>
        </row>
        <row r="1274">
          <cell r="U1274">
            <v>41488</v>
          </cell>
          <cell r="Z1274">
            <v>41512</v>
          </cell>
        </row>
        <row r="1275">
          <cell r="U1275">
            <v>41491</v>
          </cell>
          <cell r="Z1275">
            <v>41513</v>
          </cell>
        </row>
        <row r="1276">
          <cell r="U1276">
            <v>41492</v>
          </cell>
          <cell r="Z1276">
            <v>41514</v>
          </cell>
        </row>
        <row r="1277">
          <cell r="U1277">
            <v>41493</v>
          </cell>
          <cell r="Z1277">
            <v>41515</v>
          </cell>
        </row>
        <row r="1278">
          <cell r="U1278">
            <v>41494</v>
          </cell>
          <cell r="Z1278">
            <v>41516</v>
          </cell>
        </row>
        <row r="1279">
          <cell r="U1279">
            <v>41495</v>
          </cell>
          <cell r="Z1279">
            <v>41520</v>
          </cell>
        </row>
        <row r="1280">
          <cell r="U1280">
            <v>41498</v>
          </cell>
          <cell r="Z1280">
            <v>41521</v>
          </cell>
        </row>
        <row r="1281">
          <cell r="U1281">
            <v>41499</v>
          </cell>
          <cell r="Z1281">
            <v>41522</v>
          </cell>
        </row>
        <row r="1282">
          <cell r="U1282">
            <v>41500</v>
          </cell>
          <cell r="Z1282">
            <v>41523</v>
          </cell>
        </row>
        <row r="1283">
          <cell r="U1283">
            <v>41501</v>
          </cell>
          <cell r="Z1283">
            <v>41526</v>
          </cell>
        </row>
        <row r="1284">
          <cell r="U1284">
            <v>41502</v>
          </cell>
          <cell r="Z1284">
            <v>41527</v>
          </cell>
        </row>
        <row r="1285">
          <cell r="U1285">
            <v>41505</v>
          </cell>
          <cell r="Z1285">
            <v>41528</v>
          </cell>
        </row>
        <row r="1286">
          <cell r="U1286">
            <v>41506</v>
          </cell>
          <cell r="Z1286">
            <v>41529</v>
          </cell>
        </row>
        <row r="1287">
          <cell r="U1287">
            <v>41507</v>
          </cell>
          <cell r="Z1287">
            <v>41530</v>
          </cell>
        </row>
        <row r="1288">
          <cell r="U1288">
            <v>41508</v>
          </cell>
          <cell r="Z1288">
            <v>41533</v>
          </cell>
        </row>
        <row r="1289">
          <cell r="U1289">
            <v>41509</v>
          </cell>
          <cell r="Z1289">
            <v>41534</v>
          </cell>
        </row>
        <row r="1290">
          <cell r="U1290">
            <v>41512</v>
          </cell>
          <cell r="Z1290">
            <v>41535</v>
          </cell>
        </row>
        <row r="1291">
          <cell r="U1291">
            <v>41513</v>
          </cell>
          <cell r="Z1291">
            <v>41536</v>
          </cell>
        </row>
        <row r="1292">
          <cell r="U1292">
            <v>41514</v>
          </cell>
          <cell r="Z1292">
            <v>41537</v>
          </cell>
        </row>
        <row r="1293">
          <cell r="U1293">
            <v>41515</v>
          </cell>
          <cell r="Z1293">
            <v>41540</v>
          </cell>
        </row>
        <row r="1294">
          <cell r="U1294">
            <v>41516</v>
          </cell>
          <cell r="Z1294">
            <v>41541</v>
          </cell>
        </row>
        <row r="1295">
          <cell r="U1295">
            <v>41519</v>
          </cell>
          <cell r="Z1295">
            <v>41542</v>
          </cell>
        </row>
        <row r="1296">
          <cell r="U1296">
            <v>41520</v>
          </cell>
          <cell r="Z1296">
            <v>41543</v>
          </cell>
        </row>
        <row r="1297">
          <cell r="U1297">
            <v>41521</v>
          </cell>
          <cell r="Z1297">
            <v>41544</v>
          </cell>
        </row>
        <row r="1298">
          <cell r="U1298">
            <v>41522</v>
          </cell>
          <cell r="Z1298">
            <v>41547</v>
          </cell>
        </row>
        <row r="1299">
          <cell r="U1299">
            <v>41523</v>
          </cell>
          <cell r="Z1299">
            <v>41548</v>
          </cell>
        </row>
        <row r="1300">
          <cell r="U1300">
            <v>41526</v>
          </cell>
          <cell r="Z1300">
            <v>41549</v>
          </cell>
        </row>
        <row r="1301">
          <cell r="U1301">
            <v>41527</v>
          </cell>
          <cell r="Z1301">
            <v>41550</v>
          </cell>
        </row>
        <row r="1302">
          <cell r="U1302">
            <v>41528</v>
          </cell>
          <cell r="Z1302">
            <v>41551</v>
          </cell>
        </row>
        <row r="1303">
          <cell r="U1303">
            <v>41529</v>
          </cell>
          <cell r="Z1303">
            <v>41554</v>
          </cell>
        </row>
        <row r="1304">
          <cell r="U1304">
            <v>41530</v>
          </cell>
          <cell r="Z1304">
            <v>41555</v>
          </cell>
        </row>
        <row r="1305">
          <cell r="U1305">
            <v>41533</v>
          </cell>
          <cell r="Z1305">
            <v>41556</v>
          </cell>
        </row>
        <row r="1306">
          <cell r="U1306">
            <v>41534</v>
          </cell>
          <cell r="Z1306">
            <v>41557</v>
          </cell>
        </row>
        <row r="1307">
          <cell r="U1307">
            <v>41535</v>
          </cell>
          <cell r="Z1307">
            <v>41558</v>
          </cell>
        </row>
        <row r="1308">
          <cell r="U1308">
            <v>41536</v>
          </cell>
          <cell r="Z1308">
            <v>41561</v>
          </cell>
        </row>
        <row r="1309">
          <cell r="U1309">
            <v>41537</v>
          </cell>
          <cell r="Z1309">
            <v>41562</v>
          </cell>
        </row>
        <row r="1310">
          <cell r="U1310">
            <v>41540</v>
          </cell>
          <cell r="Z1310">
            <v>41563</v>
          </cell>
        </row>
        <row r="1311">
          <cell r="U1311">
            <v>41541</v>
          </cell>
          <cell r="Z1311">
            <v>41564</v>
          </cell>
        </row>
        <row r="1312">
          <cell r="U1312">
            <v>41542</v>
          </cell>
          <cell r="Z1312">
            <v>41565</v>
          </cell>
        </row>
        <row r="1313">
          <cell r="U1313">
            <v>41543</v>
          </cell>
          <cell r="Z1313">
            <v>41568</v>
          </cell>
        </row>
        <row r="1314">
          <cell r="U1314">
            <v>41544</v>
          </cell>
          <cell r="Z1314">
            <v>41569</v>
          </cell>
        </row>
        <row r="1315">
          <cell r="U1315">
            <v>41547</v>
          </cell>
          <cell r="Z1315">
            <v>41570</v>
          </cell>
        </row>
        <row r="1316">
          <cell r="U1316">
            <v>41548</v>
          </cell>
          <cell r="Z1316">
            <v>41571</v>
          </cell>
        </row>
        <row r="1317">
          <cell r="U1317">
            <v>41549</v>
          </cell>
          <cell r="Z1317">
            <v>41572</v>
          </cell>
        </row>
        <row r="1318">
          <cell r="U1318">
            <v>41550</v>
          </cell>
          <cell r="Z1318">
            <v>41575</v>
          </cell>
        </row>
        <row r="1319">
          <cell r="U1319">
            <v>41551</v>
          </cell>
          <cell r="Z1319">
            <v>41576</v>
          </cell>
        </row>
        <row r="1320">
          <cell r="U1320">
            <v>41554</v>
          </cell>
          <cell r="Z1320">
            <v>41577</v>
          </cell>
        </row>
        <row r="1321">
          <cell r="U1321">
            <v>41555</v>
          </cell>
          <cell r="Z1321">
            <v>41578</v>
          </cell>
        </row>
        <row r="1322">
          <cell r="U1322">
            <v>41556</v>
          </cell>
          <cell r="Z1322">
            <v>41579</v>
          </cell>
        </row>
        <row r="1323">
          <cell r="U1323">
            <v>41557</v>
          </cell>
          <cell r="Z1323">
            <v>41582</v>
          </cell>
        </row>
        <row r="1324">
          <cell r="U1324">
            <v>41558</v>
          </cell>
          <cell r="Z1324">
            <v>41583</v>
          </cell>
        </row>
        <row r="1325">
          <cell r="U1325">
            <v>41561</v>
          </cell>
          <cell r="Z1325">
            <v>41584</v>
          </cell>
        </row>
        <row r="1326">
          <cell r="U1326">
            <v>41562</v>
          </cell>
          <cell r="Z1326">
            <v>41585</v>
          </cell>
        </row>
        <row r="1327">
          <cell r="U1327">
            <v>41563</v>
          </cell>
          <cell r="Z1327">
            <v>41586</v>
          </cell>
        </row>
        <row r="1328">
          <cell r="U1328">
            <v>41564</v>
          </cell>
          <cell r="Z1328">
            <v>41589</v>
          </cell>
        </row>
        <row r="1329">
          <cell r="U1329">
            <v>41565</v>
          </cell>
          <cell r="Z1329">
            <v>41590</v>
          </cell>
        </row>
        <row r="1330">
          <cell r="U1330">
            <v>41568</v>
          </cell>
          <cell r="Z1330">
            <v>41591</v>
          </cell>
        </row>
        <row r="1331">
          <cell r="U1331">
            <v>41569</v>
          </cell>
          <cell r="Z1331">
            <v>41592</v>
          </cell>
        </row>
        <row r="1332">
          <cell r="U1332">
            <v>41570</v>
          </cell>
          <cell r="Z1332">
            <v>41593</v>
          </cell>
        </row>
        <row r="1333">
          <cell r="U1333">
            <v>41571</v>
          </cell>
          <cell r="Z1333">
            <v>41596</v>
          </cell>
        </row>
        <row r="1334">
          <cell r="U1334">
            <v>41572</v>
          </cell>
          <cell r="Z1334">
            <v>41597</v>
          </cell>
        </row>
        <row r="1335">
          <cell r="U1335">
            <v>41575</v>
          </cell>
          <cell r="Z1335">
            <v>41598</v>
          </cell>
        </row>
        <row r="1336">
          <cell r="U1336">
            <v>41576</v>
          </cell>
          <cell r="Z1336">
            <v>41599</v>
          </cell>
        </row>
        <row r="1337">
          <cell r="U1337">
            <v>41577</v>
          </cell>
          <cell r="Z1337">
            <v>41600</v>
          </cell>
        </row>
        <row r="1338">
          <cell r="U1338">
            <v>41578</v>
          </cell>
          <cell r="Z1338">
            <v>41603</v>
          </cell>
        </row>
        <row r="1339">
          <cell r="U1339">
            <v>41579</v>
          </cell>
          <cell r="Z1339">
            <v>41604</v>
          </cell>
        </row>
        <row r="1340">
          <cell r="U1340">
            <v>41582</v>
          </cell>
          <cell r="Z1340">
            <v>41605</v>
          </cell>
        </row>
        <row r="1341">
          <cell r="U1341">
            <v>41583</v>
          </cell>
          <cell r="Z1341">
            <v>41607</v>
          </cell>
        </row>
        <row r="1342">
          <cell r="U1342">
            <v>41584</v>
          </cell>
          <cell r="Z1342">
            <v>41610</v>
          </cell>
        </row>
        <row r="1343">
          <cell r="U1343">
            <v>41585</v>
          </cell>
          <cell r="Z1343">
            <v>41611</v>
          </cell>
        </row>
        <row r="1344">
          <cell r="U1344">
            <v>41586</v>
          </cell>
          <cell r="Z1344">
            <v>41612</v>
          </cell>
        </row>
        <row r="1345">
          <cell r="U1345">
            <v>41589</v>
          </cell>
          <cell r="Z1345">
            <v>41613</v>
          </cell>
        </row>
        <row r="1346">
          <cell r="U1346">
            <v>41590</v>
          </cell>
          <cell r="Z1346">
            <v>41614</v>
          </cell>
        </row>
        <row r="1347">
          <cell r="U1347">
            <v>41591</v>
          </cell>
          <cell r="Z1347">
            <v>41617</v>
          </cell>
        </row>
        <row r="1348">
          <cell r="U1348">
            <v>41592</v>
          </cell>
          <cell r="Z1348">
            <v>41618</v>
          </cell>
        </row>
        <row r="1349">
          <cell r="U1349">
            <v>41593</v>
          </cell>
          <cell r="Z1349">
            <v>41619</v>
          </cell>
        </row>
        <row r="1350">
          <cell r="U1350">
            <v>41596</v>
          </cell>
          <cell r="Z1350">
            <v>41620</v>
          </cell>
        </row>
        <row r="1351">
          <cell r="U1351">
            <v>41597</v>
          </cell>
          <cell r="Z1351">
            <v>41621</v>
          </cell>
        </row>
        <row r="1352">
          <cell r="U1352">
            <v>41598</v>
          </cell>
          <cell r="Z1352">
            <v>41624</v>
          </cell>
        </row>
        <row r="1353">
          <cell r="U1353">
            <v>41599</v>
          </cell>
          <cell r="Z1353">
            <v>41625</v>
          </cell>
        </row>
        <row r="1354">
          <cell r="U1354">
            <v>41600</v>
          </cell>
          <cell r="Z1354">
            <v>41626</v>
          </cell>
        </row>
        <row r="1355">
          <cell r="U1355">
            <v>41603</v>
          </cell>
          <cell r="Z1355">
            <v>41627</v>
          </cell>
        </row>
        <row r="1356">
          <cell r="U1356">
            <v>41604</v>
          </cell>
          <cell r="Z1356">
            <v>41628</v>
          </cell>
        </row>
        <row r="1357">
          <cell r="U1357">
            <v>41605</v>
          </cell>
          <cell r="Z1357">
            <v>41631</v>
          </cell>
        </row>
        <row r="1358">
          <cell r="U1358">
            <v>41606</v>
          </cell>
          <cell r="Z1358">
            <v>41632</v>
          </cell>
        </row>
        <row r="1359">
          <cell r="U1359">
            <v>41607</v>
          </cell>
          <cell r="Z1359">
            <v>41634</v>
          </cell>
        </row>
        <row r="1360">
          <cell r="U1360">
            <v>41610</v>
          </cell>
          <cell r="Z1360">
            <v>41635</v>
          </cell>
        </row>
        <row r="1361">
          <cell r="U1361">
            <v>41611</v>
          </cell>
          <cell r="Z1361">
            <v>41638</v>
          </cell>
        </row>
        <row r="1362">
          <cell r="U1362">
            <v>41612</v>
          </cell>
          <cell r="Z1362">
            <v>41639</v>
          </cell>
        </row>
        <row r="1363">
          <cell r="U1363">
            <v>41613</v>
          </cell>
          <cell r="Z1363">
            <v>41641</v>
          </cell>
        </row>
        <row r="1364">
          <cell r="U1364">
            <v>41614</v>
          </cell>
          <cell r="Z1364">
            <v>41642</v>
          </cell>
        </row>
        <row r="1365">
          <cell r="U1365">
            <v>41617</v>
          </cell>
          <cell r="Z1365">
            <v>41645</v>
          </cell>
        </row>
        <row r="1366">
          <cell r="U1366">
            <v>41618</v>
          </cell>
          <cell r="Z1366">
            <v>41646</v>
          </cell>
        </row>
        <row r="1367">
          <cell r="U1367">
            <v>41619</v>
          </cell>
          <cell r="Z1367">
            <v>41647</v>
          </cell>
        </row>
        <row r="1368">
          <cell r="U1368">
            <v>41620</v>
          </cell>
          <cell r="Z1368">
            <v>41648</v>
          </cell>
        </row>
        <row r="1369">
          <cell r="U1369">
            <v>41621</v>
          </cell>
          <cell r="Z1369">
            <v>41649</v>
          </cell>
        </row>
        <row r="1370">
          <cell r="U1370">
            <v>41624</v>
          </cell>
          <cell r="Z1370">
            <v>41652</v>
          </cell>
        </row>
        <row r="1371">
          <cell r="U1371">
            <v>41625</v>
          </cell>
          <cell r="Z1371">
            <v>41653</v>
          </cell>
        </row>
        <row r="1372">
          <cell r="U1372">
            <v>41626</v>
          </cell>
          <cell r="Z1372">
            <v>41654</v>
          </cell>
        </row>
        <row r="1373">
          <cell r="U1373">
            <v>41627</v>
          </cell>
          <cell r="Z1373">
            <v>41655</v>
          </cell>
        </row>
        <row r="1374">
          <cell r="U1374">
            <v>41628</v>
          </cell>
          <cell r="Z1374">
            <v>41656</v>
          </cell>
        </row>
        <row r="1375">
          <cell r="U1375">
            <v>41631</v>
          </cell>
          <cell r="Z1375">
            <v>41660</v>
          </cell>
        </row>
        <row r="1376">
          <cell r="U1376">
            <v>41635</v>
          </cell>
          <cell r="Z1376">
            <v>41661</v>
          </cell>
        </row>
        <row r="1377">
          <cell r="U1377">
            <v>41638</v>
          </cell>
          <cell r="Z1377">
            <v>41662</v>
          </cell>
        </row>
        <row r="1378">
          <cell r="U1378">
            <v>41641</v>
          </cell>
          <cell r="Z1378">
            <v>41663</v>
          </cell>
        </row>
        <row r="1379">
          <cell r="U1379">
            <v>41642</v>
          </cell>
          <cell r="Z1379">
            <v>41666</v>
          </cell>
        </row>
        <row r="1380">
          <cell r="U1380">
            <v>41645</v>
          </cell>
          <cell r="Z1380">
            <v>41667</v>
          </cell>
        </row>
        <row r="1381">
          <cell r="U1381">
            <v>41646</v>
          </cell>
          <cell r="Z1381">
            <v>41668</v>
          </cell>
        </row>
        <row r="1382">
          <cell r="U1382">
            <v>41647</v>
          </cell>
          <cell r="Z1382">
            <v>41669</v>
          </cell>
        </row>
        <row r="1383">
          <cell r="U1383">
            <v>41648</v>
          </cell>
          <cell r="Z1383">
            <v>41670</v>
          </cell>
        </row>
        <row r="1384">
          <cell r="U1384">
            <v>41649</v>
          </cell>
          <cell r="Z1384">
            <v>41673</v>
          </cell>
        </row>
        <row r="1385">
          <cell r="U1385">
            <v>41652</v>
          </cell>
          <cell r="Z1385">
            <v>41674</v>
          </cell>
        </row>
        <row r="1386">
          <cell r="U1386">
            <v>41653</v>
          </cell>
          <cell r="Z1386">
            <v>41675</v>
          </cell>
        </row>
        <row r="1387">
          <cell r="U1387">
            <v>41654</v>
          </cell>
          <cell r="Z1387">
            <v>41676</v>
          </cell>
        </row>
        <row r="1388">
          <cell r="U1388">
            <v>41655</v>
          </cell>
          <cell r="Z1388">
            <v>41677</v>
          </cell>
        </row>
        <row r="1389">
          <cell r="U1389">
            <v>41656</v>
          </cell>
          <cell r="Z1389">
            <v>41680</v>
          </cell>
        </row>
        <row r="1390">
          <cell r="U1390">
            <v>41659</v>
          </cell>
          <cell r="Z1390">
            <v>41681</v>
          </cell>
        </row>
        <row r="1391">
          <cell r="U1391">
            <v>41660</v>
          </cell>
          <cell r="Z1391">
            <v>41682</v>
          </cell>
        </row>
        <row r="1392">
          <cell r="U1392">
            <v>41661</v>
          </cell>
          <cell r="Z1392">
            <v>41683</v>
          </cell>
        </row>
        <row r="1393">
          <cell r="U1393">
            <v>41662</v>
          </cell>
          <cell r="Z1393">
            <v>41684</v>
          </cell>
        </row>
        <row r="1394">
          <cell r="U1394">
            <v>41663</v>
          </cell>
          <cell r="Z1394">
            <v>41688</v>
          </cell>
        </row>
        <row r="1395">
          <cell r="U1395">
            <v>41666</v>
          </cell>
          <cell r="Z1395">
            <v>41689</v>
          </cell>
        </row>
        <row r="1396">
          <cell r="U1396">
            <v>41667</v>
          </cell>
          <cell r="Z1396">
            <v>41690</v>
          </cell>
        </row>
        <row r="1397">
          <cell r="U1397">
            <v>41668</v>
          </cell>
          <cell r="Z1397">
            <v>41691</v>
          </cell>
        </row>
        <row r="1398">
          <cell r="U1398">
            <v>41669</v>
          </cell>
          <cell r="Z1398">
            <v>41694</v>
          </cell>
        </row>
        <row r="1399">
          <cell r="U1399">
            <v>41670</v>
          </cell>
          <cell r="Z1399">
            <v>41695</v>
          </cell>
        </row>
        <row r="1400">
          <cell r="U1400">
            <v>41673</v>
          </cell>
          <cell r="Z1400">
            <v>41696</v>
          </cell>
        </row>
        <row r="1401">
          <cell r="U1401">
            <v>41674</v>
          </cell>
          <cell r="Z1401">
            <v>41697</v>
          </cell>
        </row>
        <row r="1402">
          <cell r="U1402">
            <v>41675</v>
          </cell>
          <cell r="Z1402">
            <v>41698</v>
          </cell>
        </row>
        <row r="1403">
          <cell r="U1403">
            <v>41676</v>
          </cell>
          <cell r="Z1403">
            <v>41701</v>
          </cell>
        </row>
        <row r="1404">
          <cell r="U1404">
            <v>41677</v>
          </cell>
          <cell r="Z1404">
            <v>41702</v>
          </cell>
        </row>
        <row r="1405">
          <cell r="U1405">
            <v>41680</v>
          </cell>
          <cell r="Z1405">
            <v>41703</v>
          </cell>
        </row>
        <row r="1406">
          <cell r="U1406">
            <v>41681</v>
          </cell>
          <cell r="Z1406">
            <v>41704</v>
          </cell>
        </row>
        <row r="1407">
          <cell r="U1407">
            <v>41682</v>
          </cell>
          <cell r="Z1407">
            <v>41705</v>
          </cell>
        </row>
        <row r="1408">
          <cell r="U1408">
            <v>41683</v>
          </cell>
          <cell r="Z1408">
            <v>41708</v>
          </cell>
        </row>
        <row r="1409">
          <cell r="U1409">
            <v>41684</v>
          </cell>
          <cell r="Z1409">
            <v>41709</v>
          </cell>
        </row>
        <row r="1410">
          <cell r="U1410">
            <v>41687</v>
          </cell>
          <cell r="Z1410">
            <v>41710</v>
          </cell>
        </row>
        <row r="1411">
          <cell r="U1411">
            <v>41688</v>
          </cell>
          <cell r="Z1411">
            <v>41711</v>
          </cell>
        </row>
        <row r="1412">
          <cell r="U1412">
            <v>41689</v>
          </cell>
          <cell r="Z1412">
            <v>41712</v>
          </cell>
        </row>
        <row r="1413">
          <cell r="U1413">
            <v>41690</v>
          </cell>
          <cell r="Z1413">
            <v>41715</v>
          </cell>
        </row>
        <row r="1414">
          <cell r="U1414">
            <v>41691</v>
          </cell>
          <cell r="Z1414">
            <v>41716</v>
          </cell>
        </row>
        <row r="1415">
          <cell r="U1415">
            <v>41694</v>
          </cell>
          <cell r="Z1415">
            <v>41717</v>
          </cell>
        </row>
        <row r="1416">
          <cell r="U1416">
            <v>41695</v>
          </cell>
          <cell r="Z1416">
            <v>41718</v>
          </cell>
        </row>
        <row r="1417">
          <cell r="U1417">
            <v>41696</v>
          </cell>
          <cell r="Z1417">
            <v>41719</v>
          </cell>
        </row>
        <row r="1418">
          <cell r="U1418">
            <v>41697</v>
          </cell>
          <cell r="Z1418">
            <v>41722</v>
          </cell>
        </row>
        <row r="1419">
          <cell r="U1419">
            <v>41698</v>
          </cell>
          <cell r="Z1419">
            <v>41723</v>
          </cell>
        </row>
        <row r="1420">
          <cell r="U1420">
            <v>41701</v>
          </cell>
          <cell r="Z1420">
            <v>41724</v>
          </cell>
        </row>
        <row r="1421">
          <cell r="U1421">
            <v>41702</v>
          </cell>
          <cell r="Z1421">
            <v>41725</v>
          </cell>
        </row>
        <row r="1422">
          <cell r="U1422">
            <v>41703</v>
          </cell>
          <cell r="Z1422">
            <v>41726</v>
          </cell>
        </row>
        <row r="1423">
          <cell r="U1423">
            <v>41704</v>
          </cell>
          <cell r="Z1423">
            <v>41729</v>
          </cell>
        </row>
        <row r="1424">
          <cell r="U1424">
            <v>41705</v>
          </cell>
          <cell r="Z1424">
            <v>41730</v>
          </cell>
        </row>
        <row r="1425">
          <cell r="U1425">
            <v>41708</v>
          </cell>
          <cell r="Z1425">
            <v>41731</v>
          </cell>
        </row>
        <row r="1426">
          <cell r="U1426">
            <v>41709</v>
          </cell>
          <cell r="Z1426">
            <v>41732</v>
          </cell>
        </row>
        <row r="1427">
          <cell r="U1427">
            <v>41710</v>
          </cell>
          <cell r="Z1427">
            <v>41733</v>
          </cell>
        </row>
        <row r="1428">
          <cell r="U1428">
            <v>41711</v>
          </cell>
          <cell r="Z1428">
            <v>41736</v>
          </cell>
        </row>
        <row r="1429">
          <cell r="U1429">
            <v>41712</v>
          </cell>
          <cell r="Z1429">
            <v>41737</v>
          </cell>
        </row>
        <row r="1430">
          <cell r="U1430">
            <v>41715</v>
          </cell>
          <cell r="Z1430">
            <v>41738</v>
          </cell>
        </row>
        <row r="1431">
          <cell r="U1431">
            <v>41716</v>
          </cell>
          <cell r="Z1431">
            <v>41739</v>
          </cell>
        </row>
        <row r="1432">
          <cell r="U1432">
            <v>41717</v>
          </cell>
          <cell r="Z1432">
            <v>41740</v>
          </cell>
        </row>
        <row r="1433">
          <cell r="U1433">
            <v>41718</v>
          </cell>
          <cell r="Z1433">
            <v>41743</v>
          </cell>
        </row>
        <row r="1434">
          <cell r="U1434">
            <v>41719</v>
          </cell>
          <cell r="Z1434">
            <v>41744</v>
          </cell>
        </row>
        <row r="1435">
          <cell r="U1435">
            <v>41722</v>
          </cell>
          <cell r="Z1435">
            <v>41745</v>
          </cell>
        </row>
        <row r="1436">
          <cell r="U1436">
            <v>41723</v>
          </cell>
          <cell r="Z1436">
            <v>41746</v>
          </cell>
        </row>
        <row r="1437">
          <cell r="U1437">
            <v>41724</v>
          </cell>
          <cell r="Z1437">
            <v>41750</v>
          </cell>
        </row>
        <row r="1438">
          <cell r="U1438">
            <v>41725</v>
          </cell>
          <cell r="Z1438">
            <v>41751</v>
          </cell>
        </row>
        <row r="1439">
          <cell r="U1439">
            <v>41726</v>
          </cell>
          <cell r="Z1439">
            <v>41752</v>
          </cell>
        </row>
        <row r="1440">
          <cell r="U1440">
            <v>41729</v>
          </cell>
          <cell r="Z1440">
            <v>41753</v>
          </cell>
        </row>
        <row r="1441">
          <cell r="U1441">
            <v>41730</v>
          </cell>
          <cell r="Z1441">
            <v>41754</v>
          </cell>
        </row>
        <row r="1442">
          <cell r="U1442">
            <v>41731</v>
          </cell>
          <cell r="Z1442">
            <v>41757</v>
          </cell>
        </row>
        <row r="1443">
          <cell r="U1443">
            <v>41732</v>
          </cell>
          <cell r="Z1443">
            <v>41758</v>
          </cell>
        </row>
        <row r="1444">
          <cell r="U1444">
            <v>41733</v>
          </cell>
          <cell r="Z1444">
            <v>41759</v>
          </cell>
        </row>
        <row r="1445">
          <cell r="U1445">
            <v>41736</v>
          </cell>
          <cell r="Z1445">
            <v>41760</v>
          </cell>
        </row>
        <row r="1446">
          <cell r="U1446">
            <v>41737</v>
          </cell>
          <cell r="Z1446">
            <v>41761</v>
          </cell>
        </row>
        <row r="1447">
          <cell r="U1447">
            <v>41738</v>
          </cell>
          <cell r="Z1447">
            <v>41764</v>
          </cell>
        </row>
        <row r="1448">
          <cell r="U1448">
            <v>41739</v>
          </cell>
          <cell r="Z1448">
            <v>41765</v>
          </cell>
        </row>
        <row r="1449">
          <cell r="U1449">
            <v>41740</v>
          </cell>
          <cell r="Z1449">
            <v>41766</v>
          </cell>
        </row>
        <row r="1450">
          <cell r="U1450">
            <v>41743</v>
          </cell>
          <cell r="Z1450">
            <v>41767</v>
          </cell>
        </row>
        <row r="1451">
          <cell r="U1451">
            <v>41744</v>
          </cell>
          <cell r="Z1451">
            <v>41768</v>
          </cell>
        </row>
        <row r="1452">
          <cell r="U1452">
            <v>41745</v>
          </cell>
          <cell r="Z1452">
            <v>41771</v>
          </cell>
        </row>
        <row r="1453">
          <cell r="U1453">
            <v>41746</v>
          </cell>
          <cell r="Z1453">
            <v>41772</v>
          </cell>
        </row>
        <row r="1454">
          <cell r="U1454">
            <v>41751</v>
          </cell>
          <cell r="Z1454">
            <v>41773</v>
          </cell>
        </row>
        <row r="1455">
          <cell r="U1455">
            <v>41752</v>
          </cell>
          <cell r="Z1455">
            <v>41774</v>
          </cell>
        </row>
        <row r="1456">
          <cell r="U1456">
            <v>41753</v>
          </cell>
          <cell r="Z1456">
            <v>41775</v>
          </cell>
        </row>
        <row r="1457">
          <cell r="U1457">
            <v>41754</v>
          </cell>
          <cell r="Z1457">
            <v>41778</v>
          </cell>
        </row>
        <row r="1458">
          <cell r="U1458">
            <v>41757</v>
          </cell>
          <cell r="Z1458">
            <v>41779</v>
          </cell>
        </row>
        <row r="1459">
          <cell r="U1459">
            <v>41758</v>
          </cell>
          <cell r="Z1459">
            <v>41780</v>
          </cell>
        </row>
        <row r="1460">
          <cell r="U1460">
            <v>41759</v>
          </cell>
          <cell r="Z1460">
            <v>41781</v>
          </cell>
        </row>
        <row r="1461">
          <cell r="U1461">
            <v>41761</v>
          </cell>
          <cell r="Z1461">
            <v>41782</v>
          </cell>
        </row>
        <row r="1462">
          <cell r="U1462">
            <v>41764</v>
          </cell>
          <cell r="Z1462">
            <v>41786</v>
          </cell>
        </row>
        <row r="1463">
          <cell r="U1463">
            <v>41765</v>
          </cell>
          <cell r="Z1463">
            <v>41787</v>
          </cell>
        </row>
        <row r="1464">
          <cell r="U1464">
            <v>41766</v>
          </cell>
          <cell r="Z1464">
            <v>41788</v>
          </cell>
        </row>
        <row r="1465">
          <cell r="U1465">
            <v>41767</v>
          </cell>
          <cell r="Z1465">
            <v>41789</v>
          </cell>
        </row>
        <row r="1466">
          <cell r="U1466">
            <v>41768</v>
          </cell>
          <cell r="Z1466">
            <v>41792</v>
          </cell>
        </row>
        <row r="1467">
          <cell r="U1467">
            <v>41771</v>
          </cell>
          <cell r="Z1467">
            <v>41793</v>
          </cell>
        </row>
        <row r="1468">
          <cell r="U1468">
            <v>41772</v>
          </cell>
          <cell r="Z1468">
            <v>41794</v>
          </cell>
        </row>
        <row r="1469">
          <cell r="U1469">
            <v>41773</v>
          </cell>
          <cell r="Z1469">
            <v>41795</v>
          </cell>
        </row>
        <row r="1470">
          <cell r="U1470">
            <v>41774</v>
          </cell>
          <cell r="Z1470">
            <v>41796</v>
          </cell>
        </row>
        <row r="1471">
          <cell r="U1471">
            <v>41775</v>
          </cell>
          <cell r="Z1471">
            <v>41799</v>
          </cell>
        </row>
        <row r="1472">
          <cell r="U1472">
            <v>41778</v>
          </cell>
          <cell r="Z1472">
            <v>41800</v>
          </cell>
        </row>
        <row r="1473">
          <cell r="U1473">
            <v>41779</v>
          </cell>
          <cell r="Z1473">
            <v>41801</v>
          </cell>
        </row>
        <row r="1474">
          <cell r="U1474">
            <v>41780</v>
          </cell>
          <cell r="Z1474">
            <v>41802</v>
          </cell>
        </row>
        <row r="1475">
          <cell r="U1475">
            <v>41781</v>
          </cell>
          <cell r="Z1475">
            <v>41803</v>
          </cell>
        </row>
        <row r="1476">
          <cell r="U1476">
            <v>41782</v>
          </cell>
          <cell r="Z1476">
            <v>41806</v>
          </cell>
        </row>
        <row r="1477">
          <cell r="U1477">
            <v>41785</v>
          </cell>
          <cell r="Z1477">
            <v>41807</v>
          </cell>
        </row>
        <row r="1478">
          <cell r="U1478">
            <v>41786</v>
          </cell>
          <cell r="Z1478">
            <v>41808</v>
          </cell>
        </row>
        <row r="1479">
          <cell r="U1479">
            <v>41787</v>
          </cell>
          <cell r="Z1479">
            <v>41809</v>
          </cell>
        </row>
        <row r="1480">
          <cell r="U1480">
            <v>41788</v>
          </cell>
          <cell r="Z1480">
            <v>41810</v>
          </cell>
        </row>
        <row r="1481">
          <cell r="U1481">
            <v>41789</v>
          </cell>
          <cell r="Z1481">
            <v>41813</v>
          </cell>
        </row>
        <row r="1482">
          <cell r="U1482">
            <v>41792</v>
          </cell>
          <cell r="Z1482">
            <v>41814</v>
          </cell>
        </row>
        <row r="1483">
          <cell r="U1483">
            <v>41793</v>
          </cell>
          <cell r="Z1483">
            <v>41815</v>
          </cell>
        </row>
        <row r="1484">
          <cell r="U1484">
            <v>41794</v>
          </cell>
          <cell r="Z1484">
            <v>41816</v>
          </cell>
        </row>
        <row r="1485">
          <cell r="U1485">
            <v>41795</v>
          </cell>
          <cell r="Z1485">
            <v>41817</v>
          </cell>
        </row>
        <row r="1486">
          <cell r="U1486">
            <v>41796</v>
          </cell>
          <cell r="Z1486">
            <v>41820</v>
          </cell>
        </row>
        <row r="1487">
          <cell r="U1487">
            <v>41799</v>
          </cell>
          <cell r="Z1487">
            <v>41821</v>
          </cell>
        </row>
        <row r="1488">
          <cell r="U1488">
            <v>41800</v>
          </cell>
          <cell r="Z1488">
            <v>41822</v>
          </cell>
        </row>
        <row r="1489">
          <cell r="U1489">
            <v>41801</v>
          </cell>
          <cell r="Z1489">
            <v>41823</v>
          </cell>
        </row>
        <row r="1490">
          <cell r="U1490">
            <v>41802</v>
          </cell>
          <cell r="Z1490">
            <v>41827</v>
          </cell>
        </row>
        <row r="1491">
          <cell r="U1491">
            <v>41803</v>
          </cell>
          <cell r="Z1491">
            <v>41828</v>
          </cell>
        </row>
        <row r="1492">
          <cell r="U1492">
            <v>41806</v>
          </cell>
          <cell r="Z1492">
            <v>41829</v>
          </cell>
        </row>
        <row r="1493">
          <cell r="U1493">
            <v>41807</v>
          </cell>
          <cell r="Z1493">
            <v>41830</v>
          </cell>
        </row>
        <row r="1494">
          <cell r="U1494">
            <v>41808</v>
          </cell>
          <cell r="Z1494">
            <v>41831</v>
          </cell>
        </row>
        <row r="1495">
          <cell r="U1495">
            <v>41809</v>
          </cell>
          <cell r="Z1495">
            <v>41834</v>
          </cell>
        </row>
        <row r="1496">
          <cell r="U1496">
            <v>41810</v>
          </cell>
          <cell r="Z1496">
            <v>41835</v>
          </cell>
        </row>
        <row r="1497">
          <cell r="U1497">
            <v>41813</v>
          </cell>
          <cell r="Z1497">
            <v>41836</v>
          </cell>
        </row>
        <row r="1498">
          <cell r="U1498">
            <v>41814</v>
          </cell>
          <cell r="Z1498">
            <v>41837</v>
          </cell>
        </row>
        <row r="1499">
          <cell r="U1499">
            <v>41815</v>
          </cell>
          <cell r="Z1499">
            <v>41838</v>
          </cell>
        </row>
        <row r="1500">
          <cell r="U1500">
            <v>41816</v>
          </cell>
          <cell r="Z1500">
            <v>41841</v>
          </cell>
        </row>
        <row r="1501">
          <cell r="U1501">
            <v>41817</v>
          </cell>
          <cell r="Z1501">
            <v>41842</v>
          </cell>
        </row>
        <row r="1502">
          <cell r="U1502">
            <v>41820</v>
          </cell>
          <cell r="Z1502">
            <v>41843</v>
          </cell>
        </row>
        <row r="1503">
          <cell r="U1503">
            <v>41821</v>
          </cell>
          <cell r="Z1503">
            <v>41844</v>
          </cell>
        </row>
        <row r="1504">
          <cell r="U1504">
            <v>41822</v>
          </cell>
          <cell r="Z1504">
            <v>41845</v>
          </cell>
        </row>
        <row r="1505">
          <cell r="U1505">
            <v>41823</v>
          </cell>
          <cell r="Z1505">
            <v>41848</v>
          </cell>
        </row>
        <row r="1506">
          <cell r="U1506">
            <v>41824</v>
          </cell>
          <cell r="Z1506">
            <v>41849</v>
          </cell>
        </row>
        <row r="1507">
          <cell r="U1507">
            <v>41827</v>
          </cell>
          <cell r="Z1507">
            <v>41850</v>
          </cell>
        </row>
        <row r="1508">
          <cell r="U1508">
            <v>41828</v>
          </cell>
          <cell r="Z1508">
            <v>41851</v>
          </cell>
        </row>
        <row r="1509">
          <cell r="U1509">
            <v>41829</v>
          </cell>
          <cell r="Z1509">
            <v>41852</v>
          </cell>
        </row>
        <row r="1510">
          <cell r="U1510">
            <v>41830</v>
          </cell>
          <cell r="Z1510">
            <v>41855</v>
          </cell>
        </row>
        <row r="1511">
          <cell r="U1511">
            <v>41831</v>
          </cell>
          <cell r="Z1511">
            <v>41856</v>
          </cell>
        </row>
        <row r="1512">
          <cell r="U1512">
            <v>41834</v>
          </cell>
          <cell r="Z1512">
            <v>41857</v>
          </cell>
        </row>
        <row r="1513">
          <cell r="U1513">
            <v>41835</v>
          </cell>
          <cell r="Z1513">
            <v>41858</v>
          </cell>
        </row>
        <row r="1514">
          <cell r="U1514">
            <v>41836</v>
          </cell>
          <cell r="Z1514">
            <v>41859</v>
          </cell>
        </row>
        <row r="1515">
          <cell r="U1515">
            <v>41837</v>
          </cell>
          <cell r="Z1515">
            <v>41862</v>
          </cell>
        </row>
        <row r="1516">
          <cell r="U1516">
            <v>41838</v>
          </cell>
          <cell r="Z1516">
            <v>41863</v>
          </cell>
        </row>
        <row r="1517">
          <cell r="U1517">
            <v>41841</v>
          </cell>
          <cell r="Z1517">
            <v>41864</v>
          </cell>
        </row>
        <row r="1518">
          <cell r="U1518">
            <v>41842</v>
          </cell>
          <cell r="Z1518">
            <v>41865</v>
          </cell>
        </row>
        <row r="1519">
          <cell r="U1519">
            <v>41843</v>
          </cell>
          <cell r="Z1519">
            <v>41866</v>
          </cell>
        </row>
        <row r="1520">
          <cell r="U1520">
            <v>41844</v>
          </cell>
          <cell r="Z1520">
            <v>41869</v>
          </cell>
        </row>
        <row r="1521">
          <cell r="U1521">
            <v>41845</v>
          </cell>
          <cell r="Z1521">
            <v>41870</v>
          </cell>
        </row>
        <row r="1522">
          <cell r="U1522">
            <v>41848</v>
          </cell>
          <cell r="Z1522">
            <v>41871</v>
          </cell>
        </row>
        <row r="1523">
          <cell r="U1523">
            <v>41849</v>
          </cell>
          <cell r="Z1523">
            <v>41872</v>
          </cell>
        </row>
        <row r="1524">
          <cell r="U1524">
            <v>41850</v>
          </cell>
          <cell r="Z1524">
            <v>41873</v>
          </cell>
        </row>
        <row r="1525">
          <cell r="U1525">
            <v>41851</v>
          </cell>
          <cell r="Z1525">
            <v>41876</v>
          </cell>
        </row>
        <row r="1526">
          <cell r="U1526">
            <v>41852</v>
          </cell>
          <cell r="Z1526">
            <v>41877</v>
          </cell>
        </row>
        <row r="1527">
          <cell r="U1527">
            <v>41855</v>
          </cell>
          <cell r="Z1527">
            <v>41878</v>
          </cell>
        </row>
        <row r="1528">
          <cell r="U1528">
            <v>41856</v>
          </cell>
          <cell r="Z1528">
            <v>41879</v>
          </cell>
        </row>
        <row r="1529">
          <cell r="U1529">
            <v>41857</v>
          </cell>
          <cell r="Z1529">
            <v>41880</v>
          </cell>
        </row>
        <row r="1530">
          <cell r="U1530">
            <v>41858</v>
          </cell>
          <cell r="Z1530">
            <v>41884</v>
          </cell>
        </row>
        <row r="1531">
          <cell r="U1531">
            <v>41859</v>
          </cell>
          <cell r="Z1531">
            <v>41885</v>
          </cell>
        </row>
        <row r="1532">
          <cell r="U1532">
            <v>41862</v>
          </cell>
          <cell r="Z1532">
            <v>41886</v>
          </cell>
        </row>
        <row r="1533">
          <cell r="U1533">
            <v>41863</v>
          </cell>
          <cell r="Z1533">
            <v>41887</v>
          </cell>
        </row>
        <row r="1534">
          <cell r="U1534">
            <v>41864</v>
          </cell>
          <cell r="Z1534">
            <v>41890</v>
          </cell>
        </row>
        <row r="1535">
          <cell r="U1535">
            <v>41865</v>
          </cell>
          <cell r="Z1535">
            <v>41891</v>
          </cell>
        </row>
        <row r="1536">
          <cell r="U1536">
            <v>41866</v>
          </cell>
          <cell r="Z1536">
            <v>41892</v>
          </cell>
        </row>
        <row r="1537">
          <cell r="U1537">
            <v>41869</v>
          </cell>
          <cell r="Z1537">
            <v>41893</v>
          </cell>
        </row>
        <row r="1538">
          <cell r="U1538">
            <v>41870</v>
          </cell>
          <cell r="Z1538">
            <v>41894</v>
          </cell>
        </row>
        <row r="1539">
          <cell r="U1539">
            <v>41871</v>
          </cell>
          <cell r="Z1539">
            <v>41897</v>
          </cell>
        </row>
        <row r="1540">
          <cell r="U1540">
            <v>41872</v>
          </cell>
          <cell r="Z1540">
            <v>41898</v>
          </cell>
        </row>
        <row r="1541">
          <cell r="U1541">
            <v>41873</v>
          </cell>
          <cell r="Z1541">
            <v>41899</v>
          </cell>
        </row>
        <row r="1542">
          <cell r="U1542">
            <v>41876</v>
          </cell>
          <cell r="Z1542">
            <v>41900</v>
          </cell>
        </row>
        <row r="1543">
          <cell r="U1543">
            <v>41877</v>
          </cell>
          <cell r="Z1543">
            <v>41901</v>
          </cell>
        </row>
        <row r="1544">
          <cell r="U1544">
            <v>41878</v>
          </cell>
          <cell r="Z1544">
            <v>41904</v>
          </cell>
        </row>
        <row r="1545">
          <cell r="U1545">
            <v>41879</v>
          </cell>
          <cell r="Z1545">
            <v>41905</v>
          </cell>
        </row>
        <row r="1546">
          <cell r="U1546">
            <v>41880</v>
          </cell>
          <cell r="Z1546">
            <v>41906</v>
          </cell>
        </row>
        <row r="1547">
          <cell r="U1547">
            <v>41883</v>
          </cell>
          <cell r="Z1547">
            <v>41907</v>
          </cell>
        </row>
        <row r="1548">
          <cell r="U1548">
            <v>41884</v>
          </cell>
          <cell r="Z1548">
            <v>41908</v>
          </cell>
        </row>
        <row r="1549">
          <cell r="U1549">
            <v>41885</v>
          </cell>
          <cell r="Z1549">
            <v>41911</v>
          </cell>
        </row>
        <row r="1550">
          <cell r="U1550">
            <v>41886</v>
          </cell>
          <cell r="Z1550">
            <v>41912</v>
          </cell>
        </row>
        <row r="1551">
          <cell r="U1551">
            <v>41887</v>
          </cell>
          <cell r="Z1551">
            <v>41913</v>
          </cell>
        </row>
        <row r="1552">
          <cell r="U1552">
            <v>41890</v>
          </cell>
          <cell r="Z1552">
            <v>41914</v>
          </cell>
        </row>
        <row r="1553">
          <cell r="U1553">
            <v>41891</v>
          </cell>
          <cell r="Z1553">
            <v>41915</v>
          </cell>
        </row>
        <row r="1554">
          <cell r="U1554">
            <v>41892</v>
          </cell>
          <cell r="Z1554">
            <v>41918</v>
          </cell>
        </row>
        <row r="1555">
          <cell r="U1555">
            <v>41893</v>
          </cell>
          <cell r="Z1555">
            <v>41919</v>
          </cell>
        </row>
        <row r="1556">
          <cell r="U1556">
            <v>41894</v>
          </cell>
          <cell r="Z1556">
            <v>41920</v>
          </cell>
        </row>
        <row r="1557">
          <cell r="U1557">
            <v>41897</v>
          </cell>
          <cell r="Z1557">
            <v>41921</v>
          </cell>
        </row>
        <row r="1558">
          <cell r="U1558">
            <v>41898</v>
          </cell>
          <cell r="Z1558">
            <v>41922</v>
          </cell>
        </row>
        <row r="1559">
          <cell r="U1559">
            <v>41899</v>
          </cell>
          <cell r="Z1559">
            <v>41925</v>
          </cell>
        </row>
        <row r="1560">
          <cell r="U1560">
            <v>41900</v>
          </cell>
          <cell r="Z1560">
            <v>41926</v>
          </cell>
        </row>
        <row r="1561">
          <cell r="U1561">
            <v>41901</v>
          </cell>
          <cell r="Z1561">
            <v>41927</v>
          </cell>
        </row>
        <row r="1562">
          <cell r="U1562">
            <v>41904</v>
          </cell>
          <cell r="Z1562">
            <v>41928</v>
          </cell>
        </row>
        <row r="1563">
          <cell r="U1563">
            <v>41905</v>
          </cell>
          <cell r="Z1563">
            <v>41929</v>
          </cell>
        </row>
        <row r="1564">
          <cell r="U1564">
            <v>41906</v>
          </cell>
          <cell r="Z1564">
            <v>41932</v>
          </cell>
        </row>
        <row r="1565">
          <cell r="U1565">
            <v>41907</v>
          </cell>
          <cell r="Z1565">
            <v>41933</v>
          </cell>
        </row>
        <row r="1566">
          <cell r="U1566">
            <v>41908</v>
          </cell>
          <cell r="Z1566">
            <v>41934</v>
          </cell>
        </row>
        <row r="1567">
          <cell r="U1567">
            <v>41911</v>
          </cell>
          <cell r="Z1567">
            <v>41935</v>
          </cell>
        </row>
        <row r="1568">
          <cell r="U1568">
            <v>41912</v>
          </cell>
          <cell r="Z1568">
            <v>41936</v>
          </cell>
        </row>
        <row r="1569">
          <cell r="U1569">
            <v>41913</v>
          </cell>
          <cell r="Z1569">
            <v>41939</v>
          </cell>
        </row>
        <row r="1570">
          <cell r="U1570">
            <v>41914</v>
          </cell>
          <cell r="Z1570">
            <v>41940</v>
          </cell>
        </row>
        <row r="1571">
          <cell r="U1571">
            <v>41918</v>
          </cell>
          <cell r="Z1571">
            <v>41941</v>
          </cell>
        </row>
        <row r="1572">
          <cell r="U1572">
            <v>41919</v>
          </cell>
          <cell r="Z1572">
            <v>41942</v>
          </cell>
        </row>
        <row r="1573">
          <cell r="U1573">
            <v>41920</v>
          </cell>
          <cell r="Z1573">
            <v>41943</v>
          </cell>
        </row>
        <row r="1574">
          <cell r="U1574">
            <v>41921</v>
          </cell>
          <cell r="Z1574">
            <v>41946</v>
          </cell>
        </row>
        <row r="1575">
          <cell r="U1575">
            <v>41922</v>
          </cell>
          <cell r="Z1575">
            <v>41947</v>
          </cell>
        </row>
        <row r="1576">
          <cell r="U1576">
            <v>41925</v>
          </cell>
          <cell r="Z1576">
            <v>41948</v>
          </cell>
        </row>
        <row r="1577">
          <cell r="U1577">
            <v>41926</v>
          </cell>
          <cell r="Z1577">
            <v>41949</v>
          </cell>
        </row>
        <row r="1578">
          <cell r="U1578">
            <v>41927</v>
          </cell>
          <cell r="Z1578">
            <v>41950</v>
          </cell>
        </row>
        <row r="1579">
          <cell r="U1579">
            <v>41928</v>
          </cell>
          <cell r="Z1579">
            <v>41953</v>
          </cell>
        </row>
        <row r="1580">
          <cell r="U1580">
            <v>41929</v>
          </cell>
          <cell r="Z1580">
            <v>41954</v>
          </cell>
        </row>
        <row r="1581">
          <cell r="U1581">
            <v>41932</v>
          </cell>
          <cell r="Z1581">
            <v>41955</v>
          </cell>
        </row>
        <row r="1582">
          <cell r="U1582">
            <v>41933</v>
          </cell>
          <cell r="Z1582">
            <v>41956</v>
          </cell>
        </row>
        <row r="1583">
          <cell r="U1583">
            <v>41934</v>
          </cell>
          <cell r="Z1583">
            <v>41957</v>
          </cell>
        </row>
        <row r="1584">
          <cell r="U1584">
            <v>41935</v>
          </cell>
          <cell r="Z1584">
            <v>41960</v>
          </cell>
        </row>
        <row r="1585">
          <cell r="U1585">
            <v>41936</v>
          </cell>
          <cell r="Z1585">
            <v>41961</v>
          </cell>
        </row>
        <row r="1586">
          <cell r="U1586">
            <v>41939</v>
          </cell>
          <cell r="Z1586">
            <v>41962</v>
          </cell>
        </row>
        <row r="1587">
          <cell r="U1587">
            <v>41940</v>
          </cell>
          <cell r="Z1587">
            <v>41963</v>
          </cell>
        </row>
        <row r="1588">
          <cell r="U1588">
            <v>41941</v>
          </cell>
          <cell r="Z1588">
            <v>41964</v>
          </cell>
        </row>
        <row r="1589">
          <cell r="U1589">
            <v>41942</v>
          </cell>
          <cell r="Z1589">
            <v>41967</v>
          </cell>
        </row>
        <row r="1590">
          <cell r="U1590">
            <v>41943</v>
          </cell>
          <cell r="Z1590">
            <v>41968</v>
          </cell>
        </row>
        <row r="1591">
          <cell r="U1591">
            <v>41946</v>
          </cell>
          <cell r="Z1591">
            <v>41969</v>
          </cell>
        </row>
        <row r="1592">
          <cell r="U1592">
            <v>41947</v>
          </cell>
          <cell r="Z1592">
            <v>41971</v>
          </cell>
        </row>
        <row r="1593">
          <cell r="U1593">
            <v>41948</v>
          </cell>
          <cell r="Z1593">
            <v>41974</v>
          </cell>
        </row>
        <row r="1594">
          <cell r="U1594">
            <v>41949</v>
          </cell>
          <cell r="Z1594">
            <v>41975</v>
          </cell>
        </row>
        <row r="1595">
          <cell r="U1595">
            <v>41950</v>
          </cell>
          <cell r="Z1595">
            <v>41976</v>
          </cell>
        </row>
        <row r="1596">
          <cell r="U1596">
            <v>41953</v>
          </cell>
          <cell r="Z1596">
            <v>41977</v>
          </cell>
        </row>
        <row r="1597">
          <cell r="U1597">
            <v>41954</v>
          </cell>
          <cell r="Z1597">
            <v>41978</v>
          </cell>
        </row>
        <row r="1598">
          <cell r="U1598">
            <v>41955</v>
          </cell>
          <cell r="Z1598">
            <v>41981</v>
          </cell>
        </row>
        <row r="1599">
          <cell r="U1599">
            <v>41956</v>
          </cell>
          <cell r="Z1599">
            <v>41982</v>
          </cell>
        </row>
        <row r="1600">
          <cell r="U1600">
            <v>41957</v>
          </cell>
          <cell r="Z1600">
            <v>41983</v>
          </cell>
        </row>
        <row r="1601">
          <cell r="U1601">
            <v>41960</v>
          </cell>
          <cell r="Z1601">
            <v>41984</v>
          </cell>
        </row>
        <row r="1602">
          <cell r="U1602">
            <v>41961</v>
          </cell>
          <cell r="Z1602">
            <v>41985</v>
          </cell>
        </row>
        <row r="1603">
          <cell r="U1603">
            <v>41962</v>
          </cell>
          <cell r="Z1603">
            <v>41988</v>
          </cell>
        </row>
        <row r="1604">
          <cell r="U1604">
            <v>41963</v>
          </cell>
          <cell r="Z1604">
            <v>41989</v>
          </cell>
        </row>
        <row r="1605">
          <cell r="U1605">
            <v>41964</v>
          </cell>
          <cell r="Z1605">
            <v>41990</v>
          </cell>
        </row>
        <row r="1606">
          <cell r="U1606">
            <v>41967</v>
          </cell>
          <cell r="Z1606">
            <v>41991</v>
          </cell>
        </row>
        <row r="1607">
          <cell r="U1607">
            <v>41968</v>
          </cell>
          <cell r="Z1607">
            <v>41992</v>
          </cell>
        </row>
        <row r="1608">
          <cell r="U1608">
            <v>41969</v>
          </cell>
          <cell r="Z1608">
            <v>41995</v>
          </cell>
        </row>
        <row r="1609">
          <cell r="U1609">
            <v>41970</v>
          </cell>
          <cell r="Z1609">
            <v>41996</v>
          </cell>
        </row>
        <row r="1610">
          <cell r="U1610">
            <v>41971</v>
          </cell>
          <cell r="Z1610">
            <v>41997</v>
          </cell>
        </row>
        <row r="1611">
          <cell r="U1611">
            <v>41974</v>
          </cell>
          <cell r="Z1611">
            <v>41999</v>
          </cell>
        </row>
        <row r="1612">
          <cell r="U1612">
            <v>41975</v>
          </cell>
          <cell r="Z1612">
            <v>42002</v>
          </cell>
        </row>
        <row r="1613">
          <cell r="U1613">
            <v>41976</v>
          </cell>
          <cell r="Z1613">
            <v>42003</v>
          </cell>
        </row>
        <row r="1614">
          <cell r="U1614">
            <v>41977</v>
          </cell>
          <cell r="Z1614">
            <v>42004</v>
          </cell>
        </row>
        <row r="1615">
          <cell r="U1615">
            <v>41978</v>
          </cell>
          <cell r="Z1615">
            <v>42006</v>
          </cell>
        </row>
        <row r="1616">
          <cell r="U1616">
            <v>41981</v>
          </cell>
          <cell r="Z1616">
            <v>42009</v>
          </cell>
        </row>
        <row r="1617">
          <cell r="U1617">
            <v>41982</v>
          </cell>
          <cell r="Z1617">
            <v>42010</v>
          </cell>
        </row>
        <row r="1618">
          <cell r="U1618">
            <v>41983</v>
          </cell>
          <cell r="Z1618">
            <v>42011</v>
          </cell>
        </row>
        <row r="1619">
          <cell r="U1619">
            <v>41984</v>
          </cell>
          <cell r="Z1619">
            <v>42012</v>
          </cell>
        </row>
        <row r="1620">
          <cell r="U1620">
            <v>41985</v>
          </cell>
          <cell r="Z1620">
            <v>42013</v>
          </cell>
        </row>
        <row r="1621">
          <cell r="U1621">
            <v>41988</v>
          </cell>
          <cell r="Z1621">
            <v>42016</v>
          </cell>
        </row>
        <row r="1622">
          <cell r="U1622">
            <v>41989</v>
          </cell>
          <cell r="Z1622">
            <v>42017</v>
          </cell>
        </row>
        <row r="1623">
          <cell r="U1623">
            <v>41990</v>
          </cell>
          <cell r="Z1623">
            <v>42018</v>
          </cell>
        </row>
        <row r="1624">
          <cell r="U1624">
            <v>41991</v>
          </cell>
          <cell r="Z1624">
            <v>42019</v>
          </cell>
        </row>
        <row r="1625">
          <cell r="U1625">
            <v>41992</v>
          </cell>
          <cell r="Z1625">
            <v>42020</v>
          </cell>
        </row>
        <row r="1626">
          <cell r="U1626">
            <v>41995</v>
          </cell>
          <cell r="Z1626">
            <v>42024</v>
          </cell>
        </row>
        <row r="1627">
          <cell r="U1627">
            <v>41996</v>
          </cell>
          <cell r="Z1627">
            <v>42025</v>
          </cell>
        </row>
        <row r="1628">
          <cell r="U1628">
            <v>42002</v>
          </cell>
          <cell r="Z1628">
            <v>42026</v>
          </cell>
        </row>
        <row r="1629">
          <cell r="U1629">
            <v>42003</v>
          </cell>
          <cell r="Z1629">
            <v>42027</v>
          </cell>
        </row>
        <row r="1630">
          <cell r="U1630">
            <v>42006</v>
          </cell>
          <cell r="Z1630">
            <v>42030</v>
          </cell>
        </row>
        <row r="1631">
          <cell r="U1631">
            <v>42009</v>
          </cell>
          <cell r="Z1631">
            <v>42031</v>
          </cell>
        </row>
        <row r="1632">
          <cell r="U1632">
            <v>42010</v>
          </cell>
          <cell r="Z1632">
            <v>42032</v>
          </cell>
        </row>
        <row r="1633">
          <cell r="U1633">
            <v>42011</v>
          </cell>
          <cell r="Z1633">
            <v>42033</v>
          </cell>
        </row>
        <row r="1634">
          <cell r="U1634">
            <v>42012</v>
          </cell>
          <cell r="Z1634">
            <v>42034</v>
          </cell>
        </row>
        <row r="1635">
          <cell r="U1635">
            <v>42013</v>
          </cell>
          <cell r="Z1635">
            <v>42037</v>
          </cell>
        </row>
        <row r="1636">
          <cell r="U1636">
            <v>42016</v>
          </cell>
          <cell r="Z1636">
            <v>42038</v>
          </cell>
        </row>
        <row r="1637">
          <cell r="U1637">
            <v>42017</v>
          </cell>
          <cell r="Z1637">
            <v>42039</v>
          </cell>
        </row>
        <row r="1638">
          <cell r="U1638">
            <v>42018</v>
          </cell>
          <cell r="Z1638">
            <v>42040</v>
          </cell>
        </row>
        <row r="1639">
          <cell r="U1639">
            <v>42019</v>
          </cell>
          <cell r="Z1639">
            <v>42041</v>
          </cell>
        </row>
        <row r="1640">
          <cell r="U1640">
            <v>42020</v>
          </cell>
          <cell r="Z1640">
            <v>42044</v>
          </cell>
        </row>
        <row r="1641">
          <cell r="U1641">
            <v>42023</v>
          </cell>
          <cell r="Z1641">
            <v>42045</v>
          </cell>
        </row>
        <row r="1642">
          <cell r="U1642">
            <v>42024</v>
          </cell>
          <cell r="Z1642">
            <v>42046</v>
          </cell>
        </row>
        <row r="1643">
          <cell r="U1643">
            <v>42025</v>
          </cell>
          <cell r="Z1643">
            <v>42047</v>
          </cell>
        </row>
        <row r="1644">
          <cell r="U1644">
            <v>42026</v>
          </cell>
          <cell r="Z1644">
            <v>42048</v>
          </cell>
        </row>
        <row r="1645">
          <cell r="U1645">
            <v>42027</v>
          </cell>
          <cell r="Z1645">
            <v>42052</v>
          </cell>
        </row>
        <row r="1646">
          <cell r="U1646">
            <v>42030</v>
          </cell>
          <cell r="Z1646">
            <v>42053</v>
          </cell>
        </row>
        <row r="1647">
          <cell r="U1647">
            <v>42031</v>
          </cell>
          <cell r="Z1647">
            <v>42054</v>
          </cell>
        </row>
        <row r="1648">
          <cell r="U1648">
            <v>42032</v>
          </cell>
          <cell r="Z1648">
            <v>42055</v>
          </cell>
        </row>
        <row r="1649">
          <cell r="U1649">
            <v>42033</v>
          </cell>
          <cell r="Z1649">
            <v>42058</v>
          </cell>
        </row>
        <row r="1650">
          <cell r="U1650">
            <v>42034</v>
          </cell>
          <cell r="Z1650">
            <v>42059</v>
          </cell>
        </row>
        <row r="1651">
          <cell r="U1651">
            <v>42037</v>
          </cell>
          <cell r="Z1651">
            <v>42060</v>
          </cell>
        </row>
        <row r="1652">
          <cell r="U1652">
            <v>42038</v>
          </cell>
          <cell r="Z1652">
            <v>42061</v>
          </cell>
        </row>
        <row r="1653">
          <cell r="U1653">
            <v>42039</v>
          </cell>
          <cell r="Z1653">
            <v>42062</v>
          </cell>
        </row>
        <row r="1654">
          <cell r="U1654">
            <v>42040</v>
          </cell>
          <cell r="Z1654">
            <v>42065</v>
          </cell>
        </row>
        <row r="1655">
          <cell r="U1655">
            <v>42041</v>
          </cell>
          <cell r="Z1655">
            <v>42066</v>
          </cell>
        </row>
        <row r="1656">
          <cell r="U1656">
            <v>42044</v>
          </cell>
          <cell r="Z1656">
            <v>42067</v>
          </cell>
        </row>
        <row r="1657">
          <cell r="U1657">
            <v>42045</v>
          </cell>
          <cell r="Z1657">
            <v>42068</v>
          </cell>
        </row>
        <row r="1658">
          <cell r="U1658">
            <v>42046</v>
          </cell>
          <cell r="Z1658">
            <v>42069</v>
          </cell>
        </row>
        <row r="1659">
          <cell r="U1659">
            <v>42047</v>
          </cell>
          <cell r="Z1659">
            <v>42072</v>
          </cell>
        </row>
        <row r="1660">
          <cell r="U1660">
            <v>42048</v>
          </cell>
          <cell r="Z1660">
            <v>42073</v>
          </cell>
        </row>
        <row r="1661">
          <cell r="U1661">
            <v>42051</v>
          </cell>
          <cell r="Z1661">
            <v>42074</v>
          </cell>
        </row>
        <row r="1662">
          <cell r="U1662">
            <v>42052</v>
          </cell>
          <cell r="Z1662">
            <v>42075</v>
          </cell>
        </row>
        <row r="1663">
          <cell r="U1663">
            <v>42053</v>
          </cell>
          <cell r="Z1663">
            <v>42076</v>
          </cell>
        </row>
        <row r="1664">
          <cell r="U1664">
            <v>42054</v>
          </cell>
          <cell r="Z1664">
            <v>42079</v>
          </cell>
        </row>
        <row r="1665">
          <cell r="U1665">
            <v>42055</v>
          </cell>
          <cell r="Z1665">
            <v>42080</v>
          </cell>
        </row>
        <row r="1666">
          <cell r="U1666">
            <v>42058</v>
          </cell>
          <cell r="Z1666">
            <v>42081</v>
          </cell>
        </row>
        <row r="1667">
          <cell r="U1667">
            <v>42059</v>
          </cell>
          <cell r="Z1667">
            <v>42082</v>
          </cell>
        </row>
        <row r="1668">
          <cell r="U1668">
            <v>42060</v>
          </cell>
          <cell r="Z1668">
            <v>42083</v>
          </cell>
        </row>
        <row r="1669">
          <cell r="U1669">
            <v>42061</v>
          </cell>
          <cell r="Z1669">
            <v>42086</v>
          </cell>
        </row>
        <row r="1670">
          <cell r="U1670">
            <v>42062</v>
          </cell>
          <cell r="Z1670">
            <v>42087</v>
          </cell>
        </row>
        <row r="1671">
          <cell r="U1671">
            <v>42065</v>
          </cell>
          <cell r="Z1671">
            <v>42088</v>
          </cell>
        </row>
        <row r="1672">
          <cell r="U1672">
            <v>42066</v>
          </cell>
          <cell r="Z1672">
            <v>42089</v>
          </cell>
        </row>
        <row r="1673">
          <cell r="U1673">
            <v>42067</v>
          </cell>
          <cell r="Z1673">
            <v>42090</v>
          </cell>
        </row>
        <row r="1674">
          <cell r="U1674">
            <v>42068</v>
          </cell>
          <cell r="Z1674">
            <v>42093</v>
          </cell>
        </row>
        <row r="1675">
          <cell r="U1675">
            <v>42069</v>
          </cell>
          <cell r="Z1675">
            <v>42094</v>
          </cell>
        </row>
        <row r="1676">
          <cell r="U1676">
            <v>42072</v>
          </cell>
        </row>
        <row r="1677">
          <cell r="U1677">
            <v>42073</v>
          </cell>
        </row>
        <row r="1678">
          <cell r="U1678">
            <v>42074</v>
          </cell>
        </row>
        <row r="1679">
          <cell r="U1679">
            <v>42075</v>
          </cell>
        </row>
        <row r="1680">
          <cell r="U1680">
            <v>42076</v>
          </cell>
        </row>
        <row r="1681">
          <cell r="U1681">
            <v>42079</v>
          </cell>
        </row>
        <row r="1682">
          <cell r="U1682">
            <v>42080</v>
          </cell>
        </row>
        <row r="1683">
          <cell r="U1683">
            <v>42081</v>
          </cell>
        </row>
        <row r="1684">
          <cell r="U1684">
            <v>42082</v>
          </cell>
        </row>
        <row r="1685">
          <cell r="U1685">
            <v>42083</v>
          </cell>
        </row>
        <row r="1686">
          <cell r="U1686">
            <v>42086</v>
          </cell>
        </row>
        <row r="1687">
          <cell r="U1687">
            <v>42087</v>
          </cell>
        </row>
        <row r="1688">
          <cell r="U1688">
            <v>42088</v>
          </cell>
        </row>
        <row r="1689">
          <cell r="U1689">
            <v>42089</v>
          </cell>
        </row>
        <row r="1690">
          <cell r="U1690">
            <v>42090</v>
          </cell>
        </row>
        <row r="1691">
          <cell r="U1691">
            <v>42093</v>
          </cell>
        </row>
        <row r="1692">
          <cell r="U1692">
            <v>42094</v>
          </cell>
        </row>
      </sheetData>
      <sheetData sheetId="8" refreshError="1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1:E130"/>
  <sheetViews>
    <sheetView showGridLines="0" zoomScaleNormal="100" workbookViewId="0"/>
  </sheetViews>
  <sheetFormatPr defaultColWidth="9.375" defaultRowHeight="11.4" x14ac:dyDescent="0.2"/>
  <cols>
    <col min="1" max="1" width="2.5" style="2" customWidth="1"/>
    <col min="2" max="2" width="41.125" style="2" customWidth="1"/>
    <col min="3" max="3" width="16.375" style="2" bestFit="1" customWidth="1"/>
    <col min="4" max="4" width="17.375" style="2" bestFit="1" customWidth="1"/>
    <col min="5" max="5" width="23.125" style="2" bestFit="1" customWidth="1"/>
    <col min="6" max="16384" width="9.375" style="2"/>
  </cols>
  <sheetData>
    <row r="1" spans="2:5" x14ac:dyDescent="0.2">
      <c r="B1" s="2" t="s">
        <v>56</v>
      </c>
    </row>
    <row r="2" spans="2:5" ht="12" customHeight="1" x14ac:dyDescent="0.2"/>
    <row r="3" spans="2:5" x14ac:dyDescent="0.2">
      <c r="B3" s="2" t="s">
        <v>106</v>
      </c>
      <c r="C3" s="87">
        <v>4.4999999999999998E-2</v>
      </c>
    </row>
    <row r="4" spans="2:5" x14ac:dyDescent="0.2">
      <c r="B4" s="2" t="s">
        <v>57</v>
      </c>
      <c r="C4" s="87">
        <v>4.4999999999999998E-2</v>
      </c>
    </row>
    <row r="5" spans="2:5" x14ac:dyDescent="0.2">
      <c r="B5" s="2" t="s">
        <v>58</v>
      </c>
      <c r="C5" s="87">
        <v>0.02</v>
      </c>
    </row>
    <row r="6" spans="2:5" x14ac:dyDescent="0.2">
      <c r="B6" s="2" t="s">
        <v>139</v>
      </c>
      <c r="C6" s="86">
        <v>1</v>
      </c>
    </row>
    <row r="7" spans="2:5" x14ac:dyDescent="0.2">
      <c r="B7" s="2" t="s">
        <v>140</v>
      </c>
      <c r="C7" s="86">
        <v>0.6</v>
      </c>
    </row>
    <row r="8" spans="2:5" x14ac:dyDescent="0.2">
      <c r="B8" s="2" t="s">
        <v>151</v>
      </c>
      <c r="C8" s="90">
        <v>1</v>
      </c>
    </row>
    <row r="10" spans="2:5" x14ac:dyDescent="0.2">
      <c r="B10" s="2" t="s">
        <v>67</v>
      </c>
      <c r="C10" s="2" t="s">
        <v>60</v>
      </c>
      <c r="D10" s="2" t="s">
        <v>7</v>
      </c>
      <c r="E10" s="2" t="s">
        <v>70</v>
      </c>
    </row>
    <row r="11" spans="2:5" x14ac:dyDescent="0.2">
      <c r="B11" s="2" t="s">
        <v>63</v>
      </c>
      <c r="C11" s="135">
        <v>0.31967121285819711</v>
      </c>
      <c r="D11" s="2" t="s">
        <v>71</v>
      </c>
      <c r="E11" s="2" t="s">
        <v>72</v>
      </c>
    </row>
    <row r="12" spans="2:5" x14ac:dyDescent="0.2">
      <c r="B12" s="2" t="s">
        <v>64</v>
      </c>
      <c r="C12" s="135">
        <v>0.16200000000000001</v>
      </c>
      <c r="D12" s="2" t="s">
        <v>71</v>
      </c>
      <c r="E12" s="2" t="s">
        <v>94</v>
      </c>
    </row>
    <row r="13" spans="2:5" x14ac:dyDescent="0.2">
      <c r="C13" s="8"/>
    </row>
    <row r="14" spans="2:5" x14ac:dyDescent="0.2">
      <c r="B14" s="2" t="s">
        <v>69</v>
      </c>
      <c r="C14" s="8"/>
    </row>
    <row r="15" spans="2:5" x14ac:dyDescent="0.2">
      <c r="B15" s="2" t="s">
        <v>63</v>
      </c>
      <c r="C15" s="135">
        <v>0.36969999999999997</v>
      </c>
      <c r="D15" s="2" t="s">
        <v>71</v>
      </c>
      <c r="E15" s="2" t="s">
        <v>73</v>
      </c>
    </row>
    <row r="16" spans="2:5" x14ac:dyDescent="0.2">
      <c r="B16" s="2" t="s">
        <v>64</v>
      </c>
      <c r="C16" s="135">
        <v>0.16200000000000001</v>
      </c>
      <c r="D16" s="2" t="s">
        <v>71</v>
      </c>
      <c r="E16" s="2" t="s">
        <v>94</v>
      </c>
    </row>
    <row r="18" spans="2:5" x14ac:dyDescent="0.2">
      <c r="B18" s="2" t="s">
        <v>61</v>
      </c>
    </row>
    <row r="19" spans="2:5" x14ac:dyDescent="0.2">
      <c r="B19" s="2" t="s">
        <v>63</v>
      </c>
      <c r="C19" s="26">
        <v>1.6E-2</v>
      </c>
      <c r="D19" s="2" t="s">
        <v>71</v>
      </c>
      <c r="E19" s="2" t="s">
        <v>73</v>
      </c>
    </row>
    <row r="20" spans="2:5" x14ac:dyDescent="0.2">
      <c r="B20" s="2" t="s">
        <v>64</v>
      </c>
      <c r="C20" s="26">
        <v>5.0000000000000001E-3</v>
      </c>
      <c r="D20" s="2" t="s">
        <v>71</v>
      </c>
      <c r="E20" s="2" t="s">
        <v>73</v>
      </c>
    </row>
    <row r="22" spans="2:5" x14ac:dyDescent="0.2">
      <c r="B22" s="2" t="s">
        <v>75</v>
      </c>
      <c r="C22" s="2" t="s">
        <v>60</v>
      </c>
      <c r="D22" s="2" t="s">
        <v>7</v>
      </c>
      <c r="E22" s="2" t="s">
        <v>70</v>
      </c>
    </row>
    <row r="23" spans="2:5" x14ac:dyDescent="0.2">
      <c r="B23" s="2" t="s">
        <v>59</v>
      </c>
      <c r="C23" s="7"/>
      <c r="D23" s="2" t="s">
        <v>77</v>
      </c>
      <c r="E23" s="2" t="s">
        <v>73</v>
      </c>
    </row>
    <row r="24" spans="2:5" x14ac:dyDescent="0.2">
      <c r="B24" s="2" t="s">
        <v>63</v>
      </c>
      <c r="C24" s="27">
        <v>49.247984000000002</v>
      </c>
      <c r="D24" s="2" t="s">
        <v>77</v>
      </c>
      <c r="E24" s="2" t="s">
        <v>73</v>
      </c>
    </row>
    <row r="25" spans="2:5" x14ac:dyDescent="0.2">
      <c r="B25" s="2" t="s">
        <v>64</v>
      </c>
      <c r="C25" s="27">
        <v>27</v>
      </c>
      <c r="D25" s="2" t="s">
        <v>77</v>
      </c>
      <c r="E25" s="2" t="s">
        <v>73</v>
      </c>
    </row>
    <row r="27" spans="2:5" x14ac:dyDescent="0.2">
      <c r="B27" s="2" t="s">
        <v>76</v>
      </c>
      <c r="C27" s="2" t="s">
        <v>60</v>
      </c>
      <c r="D27" s="2" t="s">
        <v>7</v>
      </c>
      <c r="E27" s="2" t="s">
        <v>70</v>
      </c>
    </row>
    <row r="28" spans="2:5" x14ac:dyDescent="0.2">
      <c r="B28" s="2" t="s">
        <v>59</v>
      </c>
      <c r="D28" s="2" t="s">
        <v>71</v>
      </c>
      <c r="E28" s="2" t="s">
        <v>73</v>
      </c>
    </row>
    <row r="29" spans="2:5" x14ac:dyDescent="0.2">
      <c r="B29" s="2" t="s">
        <v>63</v>
      </c>
      <c r="C29" s="26">
        <v>0.02</v>
      </c>
      <c r="D29" s="2" t="s">
        <v>71</v>
      </c>
      <c r="E29" s="2" t="s">
        <v>73</v>
      </c>
    </row>
    <row r="30" spans="2:5" x14ac:dyDescent="0.2">
      <c r="B30" s="2" t="s">
        <v>64</v>
      </c>
      <c r="C30" s="26">
        <v>0.02</v>
      </c>
      <c r="D30" s="2" t="s">
        <v>71</v>
      </c>
      <c r="E30" s="2" t="s">
        <v>73</v>
      </c>
    </row>
    <row r="32" spans="2:5" x14ac:dyDescent="0.2">
      <c r="B32" s="2" t="s">
        <v>95</v>
      </c>
      <c r="C32" s="2" t="s">
        <v>60</v>
      </c>
      <c r="D32" s="2" t="s">
        <v>7</v>
      </c>
    </row>
    <row r="33" spans="2:5" x14ac:dyDescent="0.2">
      <c r="B33" s="2" t="s">
        <v>96</v>
      </c>
      <c r="C33" s="27">
        <v>355.97942755567948</v>
      </c>
      <c r="D33" s="2" t="s">
        <v>97</v>
      </c>
      <c r="E33" s="2" t="s">
        <v>98</v>
      </c>
    </row>
    <row r="36" spans="2:5" x14ac:dyDescent="0.2">
      <c r="B36" s="29"/>
    </row>
    <row r="68" ht="12" customHeight="1" x14ac:dyDescent="0.2"/>
    <row r="130" ht="12" customHeight="1" x14ac:dyDescent="0.2"/>
  </sheetData>
  <dataValidations count="1">
    <dataValidation type="list" allowBlank="1" showInputMessage="1" showErrorMessage="1" errorTitle="Data Validation Error" error="You must enter 0 or 1." promptTitle="Allowable Values" prompt="Yes = 1_x000a_No = 0" sqref="C8">
      <formula1>"0,1"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T65"/>
  <sheetViews>
    <sheetView showGridLines="0" showZeros="0" tabSelected="1" zoomScale="70" zoomScaleNormal="70" zoomScaleSheetLayoutView="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3.2" x14ac:dyDescent="0.3"/>
  <cols>
    <col min="1" max="1" width="56.5" style="36" bestFit="1" customWidth="1"/>
    <col min="2" max="2" width="10.625" style="36" bestFit="1" customWidth="1"/>
    <col min="3" max="3" width="15.5" style="36" bestFit="1" customWidth="1"/>
    <col min="4" max="4" width="14.25" style="36" customWidth="1"/>
    <col min="5" max="5" width="13.5" style="103" bestFit="1" customWidth="1"/>
    <col min="6" max="6" width="10.375" style="36" bestFit="1" customWidth="1"/>
    <col min="7" max="17" width="9" style="36"/>
    <col min="18" max="18" width="10.625" style="36" customWidth="1"/>
    <col min="19" max="19" width="9.5" style="36" customWidth="1"/>
    <col min="20" max="22" width="10.125" style="36" bestFit="1" customWidth="1"/>
    <col min="23" max="23" width="10.625" style="36" bestFit="1" customWidth="1"/>
    <col min="24" max="34" width="10.125" style="36" bestFit="1" customWidth="1"/>
    <col min="35" max="52" width="10.75" style="36" bestFit="1" customWidth="1"/>
    <col min="53" max="71" width="9.375" style="36" bestFit="1" customWidth="1"/>
    <col min="72" max="72" width="10.625" style="36" bestFit="1" customWidth="1"/>
    <col min="73" max="16384" width="9" style="36"/>
  </cols>
  <sheetData>
    <row r="1" spans="1:72" x14ac:dyDescent="0.3">
      <c r="B1" s="36" t="s">
        <v>108</v>
      </c>
      <c r="C1" s="36" t="s">
        <v>161</v>
      </c>
      <c r="D1" s="36" t="s">
        <v>160</v>
      </c>
      <c r="E1" s="103" t="s">
        <v>109</v>
      </c>
      <c r="F1" s="36" t="s">
        <v>110</v>
      </c>
      <c r="G1" s="37">
        <v>2005</v>
      </c>
      <c r="H1" s="37">
        <v>2006</v>
      </c>
      <c r="I1" s="37">
        <v>2007</v>
      </c>
      <c r="J1" s="37">
        <v>2008</v>
      </c>
      <c r="K1" s="37">
        <v>2009</v>
      </c>
      <c r="L1" s="37">
        <v>2010</v>
      </c>
      <c r="M1" s="37">
        <v>2011</v>
      </c>
      <c r="N1" s="37">
        <v>2012</v>
      </c>
      <c r="O1" s="37">
        <v>2013</v>
      </c>
      <c r="P1" s="37">
        <v>2014</v>
      </c>
      <c r="Q1" s="37">
        <v>2015</v>
      </c>
      <c r="R1" s="37">
        <v>2016</v>
      </c>
      <c r="S1" s="37">
        <v>2017</v>
      </c>
      <c r="T1" s="37">
        <v>2018</v>
      </c>
      <c r="U1" s="37">
        <v>2019</v>
      </c>
      <c r="V1" s="37">
        <v>2020</v>
      </c>
      <c r="W1" s="37">
        <v>2021</v>
      </c>
      <c r="X1" s="37">
        <v>2022</v>
      </c>
      <c r="Y1" s="37">
        <v>2023</v>
      </c>
      <c r="Z1" s="37">
        <v>2024</v>
      </c>
      <c r="AA1" s="37">
        <v>2025</v>
      </c>
      <c r="AB1" s="37">
        <v>2026</v>
      </c>
      <c r="AC1" s="37">
        <v>2027</v>
      </c>
      <c r="AD1" s="37">
        <v>2028</v>
      </c>
      <c r="AE1" s="37">
        <v>2029</v>
      </c>
      <c r="AF1" s="37">
        <v>2030</v>
      </c>
      <c r="AG1" s="37">
        <v>2031</v>
      </c>
      <c r="AH1" s="37">
        <v>2032</v>
      </c>
      <c r="AI1" s="37">
        <v>2033</v>
      </c>
      <c r="AJ1" s="37">
        <v>2034</v>
      </c>
      <c r="AK1" s="37">
        <v>2035</v>
      </c>
      <c r="AL1" s="37">
        <v>2036</v>
      </c>
      <c r="AM1" s="37">
        <v>2037</v>
      </c>
      <c r="AN1" s="37">
        <v>2038</v>
      </c>
      <c r="AO1" s="37">
        <v>2039</v>
      </c>
      <c r="AP1" s="37">
        <v>2040</v>
      </c>
      <c r="AQ1" s="37">
        <v>2041</v>
      </c>
      <c r="AR1" s="37">
        <v>2042</v>
      </c>
      <c r="AS1" s="37">
        <v>2043</v>
      </c>
      <c r="AT1" s="37">
        <v>2044</v>
      </c>
      <c r="AU1" s="37">
        <v>2045</v>
      </c>
      <c r="AV1" s="37">
        <v>2046</v>
      </c>
      <c r="AW1" s="37">
        <v>2047</v>
      </c>
      <c r="AX1" s="37">
        <v>2048</v>
      </c>
      <c r="AY1" s="37">
        <v>2049</v>
      </c>
      <c r="AZ1" s="37">
        <v>2050</v>
      </c>
      <c r="BA1" s="37">
        <v>2051</v>
      </c>
      <c r="BB1" s="37">
        <v>2052</v>
      </c>
      <c r="BC1" s="37">
        <v>2053</v>
      </c>
      <c r="BD1" s="37">
        <v>2054</v>
      </c>
      <c r="BE1" s="37">
        <v>2055</v>
      </c>
      <c r="BF1" s="37">
        <v>2056</v>
      </c>
      <c r="BG1" s="37">
        <v>2057</v>
      </c>
      <c r="BH1" s="37">
        <v>2058</v>
      </c>
      <c r="BI1" s="37">
        <v>2059</v>
      </c>
      <c r="BJ1" s="37">
        <v>2060</v>
      </c>
      <c r="BK1" s="37">
        <v>2061</v>
      </c>
      <c r="BL1" s="37">
        <v>2062</v>
      </c>
      <c r="BM1" s="37">
        <v>2063</v>
      </c>
      <c r="BN1" s="37">
        <v>2064</v>
      </c>
      <c r="BO1" s="37">
        <v>2065</v>
      </c>
      <c r="BP1" s="37">
        <v>2066</v>
      </c>
      <c r="BQ1" s="37">
        <v>2067</v>
      </c>
      <c r="BR1" s="37">
        <v>2068</v>
      </c>
      <c r="BS1" s="37">
        <v>2069</v>
      </c>
      <c r="BT1" s="37">
        <v>2070</v>
      </c>
    </row>
    <row r="2" spans="1:72" x14ac:dyDescent="0.3">
      <c r="A2" s="36" t="s">
        <v>104</v>
      </c>
      <c r="B2" s="38">
        <f>SUM($G2:BT2)</f>
        <v>162425.24506174028</v>
      </c>
      <c r="C2" s="38">
        <f>SUM($G2:AW2)</f>
        <v>126430.79513709695</v>
      </c>
      <c r="D2" s="38">
        <f>SUM(S2:AW2)</f>
        <v>103607.64142377482</v>
      </c>
      <c r="E2" s="84">
        <f>NPV(0.045,G2:BT2)*(1.045)</f>
        <v>57078.03674145617</v>
      </c>
      <c r="F2" s="38">
        <f>NPV(0.045,S2:BT2)*(1.045)</f>
        <v>69415.636822355897</v>
      </c>
      <c r="G2" s="38">
        <f>Calculations!U108</f>
        <v>0</v>
      </c>
      <c r="H2" s="38">
        <f>Calculations!V108</f>
        <v>177.73539501525059</v>
      </c>
      <c r="I2" s="38">
        <f>Calculations!W108</f>
        <v>177.2475420384514</v>
      </c>
      <c r="J2" s="38">
        <f>Calculations!X108</f>
        <v>468.20328466288049</v>
      </c>
      <c r="K2" s="38">
        <f>Calculations!Y108</f>
        <v>1369.802243336037</v>
      </c>
      <c r="L2" s="38">
        <f>Calculations!Z108</f>
        <v>2087.6737659110013</v>
      </c>
      <c r="M2" s="38">
        <f>Calculations!AA108</f>
        <v>2209.7258515330163</v>
      </c>
      <c r="N2" s="38">
        <f>Calculations!AB108</f>
        <v>2368.5075361655249</v>
      </c>
      <c r="O2" s="38">
        <f>Calculations!AC108</f>
        <v>2791.1859709180044</v>
      </c>
      <c r="P2" s="38">
        <f>Calculations!AD108</f>
        <v>3281.232359533049</v>
      </c>
      <c r="Q2" s="38">
        <f>Calculations!AE108</f>
        <v>3918.0554029279256</v>
      </c>
      <c r="R2" s="38">
        <f>Calculations!AF108</f>
        <v>3973.7843612809766</v>
      </c>
      <c r="S2" s="38">
        <f>Calculations!AG108</f>
        <v>4074.0527451325238</v>
      </c>
      <c r="T2" s="38">
        <f>Calculations!AH108</f>
        <v>4365.9611690491101</v>
      </c>
      <c r="U2" s="38">
        <f>Calculations!AI108</f>
        <v>4390.9340624390416</v>
      </c>
      <c r="V2" s="38">
        <f>Calculations!AJ108</f>
        <v>4449.9121780849955</v>
      </c>
      <c r="W2" s="38">
        <f>Calculations!AK108</f>
        <v>4436.5498049945354</v>
      </c>
      <c r="X2" s="38">
        <f>Calculations!AL108</f>
        <v>4423.808594627304</v>
      </c>
      <c r="Y2" s="38">
        <f>Calculations!AM108</f>
        <v>4411.6881291904438</v>
      </c>
      <c r="Z2" s="38">
        <f>Calculations!AN108</f>
        <v>4400.1881773611794</v>
      </c>
      <c r="AA2" s="38">
        <f>Calculations!AO108</f>
        <v>4346.3555282030757</v>
      </c>
      <c r="AB2" s="38">
        <f>Calculations!AP108</f>
        <v>4252.4462977189978</v>
      </c>
      <c r="AC2" s="38">
        <f>Calculations!AQ108</f>
        <v>4250.214281344046</v>
      </c>
      <c r="AD2" s="38">
        <f>Calculations!AR108</f>
        <v>4067.3951683933337</v>
      </c>
      <c r="AE2" s="38">
        <f>Calculations!AS108</f>
        <v>3715.1577545103287</v>
      </c>
      <c r="AF2" s="38">
        <f>Calculations!AT108</f>
        <v>3157.6744170528846</v>
      </c>
      <c r="AG2" s="38">
        <f>Calculations!AU108</f>
        <v>3197.9814711280924</v>
      </c>
      <c r="AH2" s="38">
        <f>Calculations!AV108</f>
        <v>3014.6537016011125</v>
      </c>
      <c r="AI2" s="38">
        <f>Calculations!AW108</f>
        <v>2909.7106938352636</v>
      </c>
      <c r="AJ2" s="38">
        <f>Calculations!AX108</f>
        <v>2394.6782421938933</v>
      </c>
      <c r="AK2" s="38">
        <f>Calculations!AY108</f>
        <v>2166.9247298593195</v>
      </c>
      <c r="AL2" s="38">
        <f>Calculations!AZ108</f>
        <v>2080.1525305149626</v>
      </c>
      <c r="AM2" s="38">
        <f>Calculations!BA108</f>
        <v>2102.6044221456855</v>
      </c>
      <c r="AN2" s="38">
        <f>Calculations!BB108</f>
        <v>2025.557364216862</v>
      </c>
      <c r="AO2" s="38">
        <f>Calculations!BC108</f>
        <v>2297.3835820585236</v>
      </c>
      <c r="AP2" s="38">
        <f>Calculations!BD108</f>
        <v>2553.8541964575084</v>
      </c>
      <c r="AQ2" s="38">
        <f>Calculations!BE108</f>
        <v>2694.2768396015454</v>
      </c>
      <c r="AR2" s="38">
        <f>Calculations!BF108</f>
        <v>2729.4670080178093</v>
      </c>
      <c r="AS2" s="38">
        <f>Calculations!BG108</f>
        <v>2841.0829651483873</v>
      </c>
      <c r="AT2" s="38">
        <f>Calculations!BH108</f>
        <v>2883.5849632441946</v>
      </c>
      <c r="AU2" s="38">
        <f>Calculations!BI108</f>
        <v>2992.3200176236896</v>
      </c>
      <c r="AV2" s="38">
        <f>Calculations!BJ108</f>
        <v>2976.0144412365639</v>
      </c>
      <c r="AW2" s="38">
        <f>Calculations!BK108</f>
        <v>3005.0559467896142</v>
      </c>
      <c r="AX2" s="38">
        <f>Calculations!BL108</f>
        <v>2970.0537386053406</v>
      </c>
      <c r="AY2" s="38">
        <f>Calculations!BM108</f>
        <v>2890.7147170002636</v>
      </c>
      <c r="AZ2" s="38">
        <f>Calculations!BN108</f>
        <v>2849.778382990035</v>
      </c>
      <c r="BA2" s="38">
        <f>Calculations!BO108</f>
        <v>2178.9564961608344</v>
      </c>
      <c r="BB2" s="38">
        <f>Calculations!BP108</f>
        <v>2190.1753827111056</v>
      </c>
      <c r="BC2" s="38">
        <f>Calculations!BQ108</f>
        <v>2204.1217673776655</v>
      </c>
      <c r="BD2" s="38">
        <f>Calculations!BR108</f>
        <v>2219.9425305695599</v>
      </c>
      <c r="BE2" s="38">
        <f>Calculations!BS108</f>
        <v>2234.4842581932885</v>
      </c>
      <c r="BF2" s="38">
        <f>Calculations!BT108</f>
        <v>2155.5921515723335</v>
      </c>
      <c r="BG2" s="38">
        <f>Calculations!BU108</f>
        <v>2155.7674690626691</v>
      </c>
      <c r="BH2" s="38">
        <f>Calculations!BV108</f>
        <v>1884.576754951514</v>
      </c>
      <c r="BI2" s="38">
        <f>Calculations!BW108</f>
        <v>1898.0338765421834</v>
      </c>
      <c r="BJ2" s="38">
        <f>Calculations!BX108</f>
        <v>1589.6284049151827</v>
      </c>
      <c r="BK2" s="38">
        <f>Calculations!BY108</f>
        <v>1597.7144809272511</v>
      </c>
      <c r="BL2" s="38">
        <f>Calculations!BZ108</f>
        <v>1496.3964380831335</v>
      </c>
      <c r="BM2" s="38">
        <f>Calculations!CA108</f>
        <v>1300.1506656655586</v>
      </c>
      <c r="BN2" s="38">
        <f>Calculations!CB108</f>
        <v>876.36232908462796</v>
      </c>
      <c r="BO2" s="38">
        <f>Calculations!CC108</f>
        <v>463.41981089347217</v>
      </c>
      <c r="BP2" s="38">
        <f>Calculations!CD108</f>
        <v>290.08924227522925</v>
      </c>
      <c r="BQ2" s="38">
        <f>Calculations!CE108</f>
        <v>277.67749582607473</v>
      </c>
      <c r="BR2" s="38">
        <f>Calculations!CF108</f>
        <v>148.11622855441664</v>
      </c>
      <c r="BS2" s="38">
        <f>Calculations!CG108</f>
        <v>122.69730268155652</v>
      </c>
      <c r="BT2" s="38">
        <f>Calculations!CH108</f>
        <v>0</v>
      </c>
    </row>
    <row r="3" spans="1:72" x14ac:dyDescent="0.3">
      <c r="A3" s="36" t="s">
        <v>157</v>
      </c>
      <c r="B3" s="38">
        <f>SUM(G3:BT3)</f>
        <v>162425.24506174025</v>
      </c>
      <c r="C3" s="38">
        <f>SUM($G3:AW3)</f>
        <v>119601.18003354329</v>
      </c>
      <c r="D3" s="38">
        <f>SUM(S3:AW3)</f>
        <v>105009.36450193642</v>
      </c>
      <c r="E3" s="84">
        <f t="shared" ref="E3:E6" si="0">NPV(0.045,G3:BT3)*(1.045)</f>
        <v>49278.458110133935</v>
      </c>
      <c r="F3" s="38">
        <f t="shared" ref="F3:F6" si="1">NPV(0.045,S3:BT3)*(1.045)</f>
        <v>66161.752824649069</v>
      </c>
      <c r="G3" s="38">
        <f>Calculations!U217</f>
        <v>0</v>
      </c>
      <c r="H3" s="38">
        <f>Calculations!V217</f>
        <v>144.81437145351657</v>
      </c>
      <c r="I3" s="38">
        <f>Calculations!W217</f>
        <v>144.81437145351657</v>
      </c>
      <c r="J3" s="38">
        <f>Calculations!X217</f>
        <v>412.71568879261616</v>
      </c>
      <c r="K3" s="38">
        <f>Calculations!Y217</f>
        <v>681.79867928965609</v>
      </c>
      <c r="L3" s="38">
        <f>Calculations!Z217</f>
        <v>1188.9096566487099</v>
      </c>
      <c r="M3" s="38">
        <f>Calculations!AA217</f>
        <v>1236.969234166776</v>
      </c>
      <c r="N3" s="38">
        <f>Calculations!AB217</f>
        <v>1419.0846310042518</v>
      </c>
      <c r="O3" s="38">
        <f>Calculations!AC217</f>
        <v>1689.6913113610663</v>
      </c>
      <c r="P3" s="38">
        <f>Calculations!AD217</f>
        <v>2188.2369579922097</v>
      </c>
      <c r="Q3" s="38">
        <f>Calculations!AE217</f>
        <v>2655.6598458380399</v>
      </c>
      <c r="R3" s="38">
        <f>Calculations!AF217</f>
        <v>2829.1207836065237</v>
      </c>
      <c r="S3" s="38">
        <f>Calculations!AG217</f>
        <v>2903.7412532059129</v>
      </c>
      <c r="T3" s="38">
        <f>Calculations!AH217</f>
        <v>3137.1820283280326</v>
      </c>
      <c r="U3" s="38">
        <f>Calculations!AI217</f>
        <v>3189.1505263117533</v>
      </c>
      <c r="V3" s="38">
        <f>Calculations!AJ217</f>
        <v>3299.4393105765348</v>
      </c>
      <c r="W3" s="38">
        <f>Calculations!AK217</f>
        <v>3325.1275492888453</v>
      </c>
      <c r="X3" s="38">
        <f>Calculations!AL217</f>
        <v>3351.3295527754021</v>
      </c>
      <c r="Y3" s="38">
        <f>Calculations!AM217</f>
        <v>3378.0555963316901</v>
      </c>
      <c r="Z3" s="38">
        <f>Calculations!AN217</f>
        <v>3392.0851886191035</v>
      </c>
      <c r="AA3" s="38">
        <f>Calculations!AO217</f>
        <v>3404.7854764197318</v>
      </c>
      <c r="AB3" s="38">
        <f>Calculations!AP217</f>
        <v>3415.1663709786799</v>
      </c>
      <c r="AC3" s="38">
        <f>Calculations!AQ217</f>
        <v>3425.3849713848999</v>
      </c>
      <c r="AD3" s="38">
        <f>Calculations!AR217</f>
        <v>3435.6833419848845</v>
      </c>
      <c r="AE3" s="38">
        <f>Calculations!AS217</f>
        <v>3430.417572638255</v>
      </c>
      <c r="AF3" s="38">
        <f>Calculations!AT217</f>
        <v>3417.8677219276669</v>
      </c>
      <c r="AG3" s="38">
        <f>Calculations!AU217</f>
        <v>3410.5126957601337</v>
      </c>
      <c r="AH3" s="38">
        <f>Calculations!AV217</f>
        <v>3405.2254260057935</v>
      </c>
      <c r="AI3" s="38">
        <f>Calculations!AW217</f>
        <v>3396.347722895659</v>
      </c>
      <c r="AJ3" s="38">
        <f>Calculations!AX217</f>
        <v>3398.5374657233219</v>
      </c>
      <c r="AK3" s="38">
        <f>Calculations!AY217</f>
        <v>3407.2480034075379</v>
      </c>
      <c r="AL3" s="38">
        <f>Calculations!AZ217</f>
        <v>3416.1327518454382</v>
      </c>
      <c r="AM3" s="38">
        <f>Calculations!BA217</f>
        <v>3425.1951952520967</v>
      </c>
      <c r="AN3" s="38">
        <f>Calculations!BB217</f>
        <v>3434.4388875268883</v>
      </c>
      <c r="AO3" s="38">
        <f>Calculations!BC217</f>
        <v>3443.8674536471758</v>
      </c>
      <c r="AP3" s="38">
        <f>Calculations!BD217</f>
        <v>3453.4845910898689</v>
      </c>
      <c r="AQ3" s="38">
        <f>Calculations!BE217</f>
        <v>3463.2940712814157</v>
      </c>
      <c r="AR3" s="38">
        <f>Calculations!BF217</f>
        <v>3473.2997410767935</v>
      </c>
      <c r="AS3" s="38">
        <f>Calculations!BG217</f>
        <v>3483.5055242680792</v>
      </c>
      <c r="AT3" s="38">
        <f>Calculations!BH217</f>
        <v>3493.9154231231905</v>
      </c>
      <c r="AU3" s="38">
        <f>Calculations!BI217</f>
        <v>3504.5335199554038</v>
      </c>
      <c r="AV3" s="38">
        <f>Calculations!BJ217</f>
        <v>3441.681250180985</v>
      </c>
      <c r="AW3" s="38">
        <f>Calculations!BK217</f>
        <v>3452.7283181252201</v>
      </c>
      <c r="AX3" s="38">
        <f>Calculations!BL217</f>
        <v>3384.9209266216076</v>
      </c>
      <c r="AY3" s="38">
        <f>Calculations!BM217</f>
        <v>3157.0622777537501</v>
      </c>
      <c r="AZ3" s="38">
        <f>Calculations!BN217</f>
        <v>3036.5682892095911</v>
      </c>
      <c r="BA3" s="38">
        <f>Calculations!BO217</f>
        <v>3001.9953020593803</v>
      </c>
      <c r="BB3" s="38">
        <f>Calculations!BP217</f>
        <v>2936.0556297245867</v>
      </c>
      <c r="BC3" s="38">
        <f>Calculations!BQ217</f>
        <v>2900.0858938935071</v>
      </c>
      <c r="BD3" s="38">
        <f>Calculations!BR217</f>
        <v>2863.396763345806</v>
      </c>
      <c r="BE3" s="38">
        <f>Calculations!BS217</f>
        <v>2825.9738501871511</v>
      </c>
      <c r="BF3" s="38">
        <f>Calculations!BT217</f>
        <v>2716.6708358550832</v>
      </c>
      <c r="BG3" s="38">
        <f>Calculations!BU217</f>
        <v>2647.5118995192438</v>
      </c>
      <c r="BH3" s="38">
        <f>Calculations!BV217</f>
        <v>2319.8189751489408</v>
      </c>
      <c r="BI3" s="38">
        <f>Calculations!BW217</f>
        <v>2279.3112104251254</v>
      </c>
      <c r="BJ3" s="38">
        <f>Calculations!BX217</f>
        <v>1893.6550263862387</v>
      </c>
      <c r="BK3" s="38">
        <f>Calculations!BY217</f>
        <v>1839.6321671208477</v>
      </c>
      <c r="BL3" s="38">
        <f>Calculations!BZ217</f>
        <v>1678.2153603865859</v>
      </c>
      <c r="BM3" s="38">
        <f>Calculations!CA217</f>
        <v>1400.221113799</v>
      </c>
      <c r="BN3" s="38">
        <f>Calculations!CB217</f>
        <v>882.16525697108318</v>
      </c>
      <c r="BO3" s="38">
        <f>Calculations!CC217</f>
        <v>396.9237207015708</v>
      </c>
      <c r="BP3" s="38">
        <f>Calculations!CD217</f>
        <v>243.93162875041997</v>
      </c>
      <c r="BQ3" s="38">
        <f>Calculations!CE217</f>
        <v>222.46266243374146</v>
      </c>
      <c r="BR3" s="38">
        <f>Calculations!CF217</f>
        <v>112.38200139607312</v>
      </c>
      <c r="BS3" s="38">
        <f>Calculations!CG217</f>
        <v>85.104236507614203</v>
      </c>
      <c r="BT3" s="38">
        <f>Calculations!CH217</f>
        <v>0</v>
      </c>
    </row>
    <row r="4" spans="1:72" x14ac:dyDescent="0.3">
      <c r="A4" s="36" t="s">
        <v>164</v>
      </c>
      <c r="B4" s="38">
        <f>SUM(G4:BT4)</f>
        <v>162425.24506174025</v>
      </c>
      <c r="C4" s="38">
        <f>SUM($G4:AW4)</f>
        <v>122428.35015344409</v>
      </c>
      <c r="D4" s="38">
        <f>SUM(S4:AW4)</f>
        <v>107731.35070689842</v>
      </c>
      <c r="E4" s="84">
        <f t="shared" ref="E4" si="2">NPV(0.045,G4:BT4)*(1.045)</f>
        <v>49804.552103838258</v>
      </c>
      <c r="F4" s="38">
        <f t="shared" ref="F4" si="3">NPV(0.045,S4:BT4)*(1.045)</f>
        <v>66950.960217983549</v>
      </c>
      <c r="G4" s="38">
        <f>Calculations!U548</f>
        <v>0</v>
      </c>
      <c r="H4" s="38">
        <f>Calculations!V548</f>
        <v>142.34463240921542</v>
      </c>
      <c r="I4" s="38">
        <f>Calculations!W548</f>
        <v>142.34463240921542</v>
      </c>
      <c r="J4" s="38">
        <f>Calculations!X548</f>
        <v>400.95463796631867</v>
      </c>
      <c r="K4" s="38">
        <f>Calculations!Y548</f>
        <v>670.0376284633586</v>
      </c>
      <c r="L4" s="38">
        <f>Calculations!Z548</f>
        <v>1184.2583564746949</v>
      </c>
      <c r="M4" s="38">
        <f>Calculations!AA548</f>
        <v>1234.1274564798255</v>
      </c>
      <c r="N4" s="38">
        <f>Calculations!AB548</f>
        <v>1419.7619972736566</v>
      </c>
      <c r="O4" s="38">
        <f>Calculations!AC548</f>
        <v>1702.0525982617412</v>
      </c>
      <c r="P4" s="38">
        <f>Calculations!AD548</f>
        <v>2222.016675473169</v>
      </c>
      <c r="Q4" s="38">
        <f>Calculations!AE548</f>
        <v>2705.9517646687978</v>
      </c>
      <c r="R4" s="38">
        <f>Calculations!AF548</f>
        <v>2873.1490666656796</v>
      </c>
      <c r="S4" s="38">
        <f>Calculations!AG548</f>
        <v>2954.4976963304421</v>
      </c>
      <c r="T4" s="38">
        <f>Calculations!AH548</f>
        <v>3195.5469910688817</v>
      </c>
      <c r="U4" s="38">
        <f>Calculations!AI548</f>
        <v>3249.1182452837265</v>
      </c>
      <c r="V4" s="38">
        <f>Calculations!AJ548</f>
        <v>3340.776728509144</v>
      </c>
      <c r="W4" s="38">
        <f>Calculations!AK548</f>
        <v>3366.4649672214546</v>
      </c>
      <c r="X4" s="38">
        <f>Calculations!AL548</f>
        <v>3392.6669707080114</v>
      </c>
      <c r="Y4" s="38">
        <f>Calculations!AM548</f>
        <v>3419.3930142642994</v>
      </c>
      <c r="Z4" s="38">
        <f>Calculations!AN548</f>
        <v>3433.4226065517128</v>
      </c>
      <c r="AA4" s="38">
        <f>Calculations!AO548</f>
        <v>3446.1228943523411</v>
      </c>
      <c r="AB4" s="38">
        <f>Calculations!AP548</f>
        <v>3456.5037889112891</v>
      </c>
      <c r="AC4" s="38">
        <f>Calculations!AQ548</f>
        <v>3466.7223893175092</v>
      </c>
      <c r="AD4" s="38">
        <f>Calculations!AR548</f>
        <v>3477.0207599174937</v>
      </c>
      <c r="AE4" s="38">
        <f>Calculations!AS548</f>
        <v>3471.7549905708643</v>
      </c>
      <c r="AF4" s="38">
        <f>Calculations!AT548</f>
        <v>3459.2051398602762</v>
      </c>
      <c r="AG4" s="38">
        <f>Calculations!AU548</f>
        <v>3451.850113692743</v>
      </c>
      <c r="AH4" s="38">
        <f>Calculations!AV548</f>
        <v>3446.5628439384027</v>
      </c>
      <c r="AI4" s="38">
        <f>Calculations!AW548</f>
        <v>3437.6851408282682</v>
      </c>
      <c r="AJ4" s="38">
        <f>Calculations!AX548</f>
        <v>3439.8748836559312</v>
      </c>
      <c r="AK4" s="38">
        <f>Calculations!AY548</f>
        <v>3448.5854213401471</v>
      </c>
      <c r="AL4" s="38">
        <f>Calculations!AZ548</f>
        <v>3457.4701697780474</v>
      </c>
      <c r="AM4" s="38">
        <f>Calculations!BA548</f>
        <v>3469.0515022485069</v>
      </c>
      <c r="AN4" s="38">
        <f>Calculations!BB548</f>
        <v>3483.829000035772</v>
      </c>
      <c r="AO4" s="38">
        <f>Calculations!BC548</f>
        <v>3502.4298487929846</v>
      </c>
      <c r="AP4" s="38">
        <f>Calculations!BD548</f>
        <v>3525.6553182933708</v>
      </c>
      <c r="AQ4" s="38">
        <f>Calculations!BE548</f>
        <v>3554.5504841958318</v>
      </c>
      <c r="AR4" s="38">
        <f>Calculations!BF548</f>
        <v>3590.5126865580528</v>
      </c>
      <c r="AS4" s="38">
        <f>Calculations!BG548</f>
        <v>3635.4677777231996</v>
      </c>
      <c r="AT4" s="38">
        <f>Calculations!BH548</f>
        <v>3692.1722648341001</v>
      </c>
      <c r="AU4" s="38">
        <f>Calculations!BI548</f>
        <v>3764.7672416937512</v>
      </c>
      <c r="AV4" s="38">
        <f>Calculations!BJ548</f>
        <v>3786.2035287566478</v>
      </c>
      <c r="AW4" s="38">
        <f>Calculations!BK548</f>
        <v>3915.4652976652173</v>
      </c>
      <c r="AX4" s="38">
        <f>Calculations!BL548</f>
        <v>4023.0455352286899</v>
      </c>
      <c r="AY4" s="38">
        <f>Calculations!BM548</f>
        <v>4085.8918815395264</v>
      </c>
      <c r="AZ4" s="38">
        <f>Calculations!BN548</f>
        <v>4604.0544054802522</v>
      </c>
      <c r="BA4" s="38">
        <f>Calculations!BO548</f>
        <v>2178.9564961608344</v>
      </c>
      <c r="BB4" s="38">
        <f>Calculations!BP548</f>
        <v>2190.1753827111056</v>
      </c>
      <c r="BC4" s="38">
        <f>Calculations!BQ548</f>
        <v>2204.1217673776655</v>
      </c>
      <c r="BD4" s="38">
        <f>Calculations!BR548</f>
        <v>2219.9425305695599</v>
      </c>
      <c r="BE4" s="38">
        <f>Calculations!BS548</f>
        <v>2234.4842581932885</v>
      </c>
      <c r="BF4" s="38">
        <f>Calculations!BT548</f>
        <v>2155.5921515723335</v>
      </c>
      <c r="BG4" s="38">
        <f>Calculations!BU548</f>
        <v>2155.7674690626691</v>
      </c>
      <c r="BH4" s="38">
        <f>Calculations!BV548</f>
        <v>1884.576754951514</v>
      </c>
      <c r="BI4" s="38">
        <f>Calculations!BW548</f>
        <v>1898.0338765421834</v>
      </c>
      <c r="BJ4" s="38">
        <f>Calculations!BX548</f>
        <v>1589.6284049151827</v>
      </c>
      <c r="BK4" s="38">
        <f>Calculations!BY548</f>
        <v>1597.7144809272511</v>
      </c>
      <c r="BL4" s="38">
        <f>Calculations!BZ548</f>
        <v>1496.3964380831335</v>
      </c>
      <c r="BM4" s="38">
        <f>Calculations!CA548</f>
        <v>1300.1506656655586</v>
      </c>
      <c r="BN4" s="38">
        <f>Calculations!CB548</f>
        <v>876.36232908462796</v>
      </c>
      <c r="BO4" s="38">
        <f>Calculations!CC548</f>
        <v>463.41981089347217</v>
      </c>
      <c r="BP4" s="38">
        <f>Calculations!CD548</f>
        <v>290.08924227522925</v>
      </c>
      <c r="BQ4" s="38">
        <f>Calculations!CE548</f>
        <v>277.67749582607473</v>
      </c>
      <c r="BR4" s="38">
        <f>Calculations!CF548</f>
        <v>148.11622855441664</v>
      </c>
      <c r="BS4" s="38">
        <f>Calculations!CG548</f>
        <v>122.69730268155652</v>
      </c>
      <c r="BT4" s="38">
        <f>Calculations!CH548</f>
        <v>0</v>
      </c>
    </row>
    <row r="5" spans="1:72" x14ac:dyDescent="0.3">
      <c r="A5" s="36" t="s">
        <v>159</v>
      </c>
      <c r="B5" s="38">
        <f>SUM(G5:BT5)</f>
        <v>162425.24506174025</v>
      </c>
      <c r="C5" s="38">
        <f>SUM($G5:AW5)</f>
        <v>126430.79513709692</v>
      </c>
      <c r="D5" s="38">
        <f>SUM(S5:AW5)</f>
        <v>111625.85721889595</v>
      </c>
      <c r="E5" s="84">
        <f t="shared" si="0"/>
        <v>50155.514529680499</v>
      </c>
      <c r="F5" s="38">
        <f t="shared" si="1"/>
        <v>67427.705575290442</v>
      </c>
      <c r="G5" s="38">
        <f>Calculations!U327</f>
        <v>0</v>
      </c>
      <c r="H5" s="38">
        <f>Calculations!V327</f>
        <v>140.78324020336478</v>
      </c>
      <c r="I5" s="38">
        <f>Calculations!W327</f>
        <v>140.78324020336478</v>
      </c>
      <c r="J5" s="38">
        <f>Calculations!X327</f>
        <v>395.05420458366314</v>
      </c>
      <c r="K5" s="38">
        <f>Calculations!Y327</f>
        <v>667.54173738047598</v>
      </c>
      <c r="L5" s="38">
        <f>Calculations!Z327</f>
        <v>1189.2813750174739</v>
      </c>
      <c r="M5" s="38">
        <f>Calculations!AA327</f>
        <v>1239.9002933311378</v>
      </c>
      <c r="N5" s="38">
        <f>Calculations!AB327</f>
        <v>1429.3722009611638</v>
      </c>
      <c r="O5" s="38">
        <f>Calculations!AC327</f>
        <v>1716.6389902571414</v>
      </c>
      <c r="P5" s="38">
        <f>Calculations!AD327</f>
        <v>2245.6917297042178</v>
      </c>
      <c r="Q5" s="38">
        <f>Calculations!AE327</f>
        <v>2736.8980350523429</v>
      </c>
      <c r="R5" s="38">
        <f>Calculations!AF327</f>
        <v>2902.9928715066153</v>
      </c>
      <c r="S5" s="38">
        <f>Calculations!AG327</f>
        <v>2987.5965123542869</v>
      </c>
      <c r="T5" s="38">
        <f>Calculations!AH327</f>
        <v>3235.9346715659267</v>
      </c>
      <c r="U5" s="38">
        <f>Calculations!AI327</f>
        <v>3290.1662606001414</v>
      </c>
      <c r="V5" s="38">
        <f>Calculations!AJ327</f>
        <v>3377.3361803322978</v>
      </c>
      <c r="W5" s="38">
        <f>Calculations!AK327</f>
        <v>3403.0244190446083</v>
      </c>
      <c r="X5" s="38">
        <f>Calculations!AL327</f>
        <v>3429.2264225311651</v>
      </c>
      <c r="Y5" s="38">
        <f>Calculations!AM327</f>
        <v>3455.9524660874531</v>
      </c>
      <c r="Z5" s="38">
        <f>Calculations!AN327</f>
        <v>3469.9820583748665</v>
      </c>
      <c r="AA5" s="38">
        <f>Calculations!AO327</f>
        <v>3482.6823461754948</v>
      </c>
      <c r="AB5" s="38">
        <f>Calculations!AP327</f>
        <v>3493.0632407344428</v>
      </c>
      <c r="AC5" s="38">
        <f>Calculations!AQ327</f>
        <v>3503.2818411406629</v>
      </c>
      <c r="AD5" s="38">
        <f>Calculations!AR327</f>
        <v>3513.5802117406474</v>
      </c>
      <c r="AE5" s="38">
        <f>Calculations!AS327</f>
        <v>3508.314442394018</v>
      </c>
      <c r="AF5" s="38">
        <f>Calculations!AT327</f>
        <v>3495.7645916834299</v>
      </c>
      <c r="AG5" s="38">
        <f>Calculations!AU327</f>
        <v>3488.4095655158967</v>
      </c>
      <c r="AH5" s="38">
        <f>Calculations!AV327</f>
        <v>3483.1222957615564</v>
      </c>
      <c r="AI5" s="38">
        <f>Calculations!AW327</f>
        <v>3474.244592651422</v>
      </c>
      <c r="AJ5" s="38">
        <f>Calculations!AX327</f>
        <v>3478.8079409021511</v>
      </c>
      <c r="AK5" s="38">
        <f>Calculations!AY327</f>
        <v>3492.7331071158105</v>
      </c>
      <c r="AL5" s="38">
        <f>Calculations!AZ327</f>
        <v>3510.2611023412637</v>
      </c>
      <c r="AM5" s="38">
        <f>Calculations!BA327</f>
        <v>3532.1469809818186</v>
      </c>
      <c r="AN5" s="38">
        <f>Calculations!BB327</f>
        <v>3559.37554117215</v>
      </c>
      <c r="AO5" s="38">
        <f>Calculations!BC327</f>
        <v>3593.2635276575716</v>
      </c>
      <c r="AP5" s="38">
        <f>Calculations!BD327</f>
        <v>3635.6257141140882</v>
      </c>
      <c r="AQ5" s="38">
        <f>Calculations!BE327</f>
        <v>3689.0596187877245</v>
      </c>
      <c r="AR5" s="38">
        <f>Calculations!BF327</f>
        <v>3757.4674868584998</v>
      </c>
      <c r="AS5" s="38">
        <f>Calculations!BG327</f>
        <v>3847.1002597043257</v>
      </c>
      <c r="AT5" s="38">
        <f>Calculations!BH327</f>
        <v>3968.9065115499297</v>
      </c>
      <c r="AU5" s="38">
        <f>Calculations!BI327</f>
        <v>4144.7962884553099</v>
      </c>
      <c r="AV5" s="38">
        <f>Calculations!BJ327</f>
        <v>4355.8818284021654</v>
      </c>
      <c r="AW5" s="38">
        <f>Calculations!BK327</f>
        <v>4968.7491921648307</v>
      </c>
      <c r="AX5" s="38">
        <f>Calculations!BL327</f>
        <v>2970.0537386053406</v>
      </c>
      <c r="AY5" s="38">
        <f>Calculations!BM327</f>
        <v>2890.7147170002636</v>
      </c>
      <c r="AZ5" s="38">
        <f>Calculations!BN327</f>
        <v>2849.778382990035</v>
      </c>
      <c r="BA5" s="38">
        <f>Calculations!BO327</f>
        <v>2178.9564961608344</v>
      </c>
      <c r="BB5" s="38">
        <f>Calculations!BP327</f>
        <v>2190.1753827111056</v>
      </c>
      <c r="BC5" s="38">
        <f>Calculations!BQ327</f>
        <v>2204.1217673776655</v>
      </c>
      <c r="BD5" s="38">
        <f>Calculations!BR327</f>
        <v>2219.9425305695599</v>
      </c>
      <c r="BE5" s="38">
        <f>Calculations!BS327</f>
        <v>2234.4842581932885</v>
      </c>
      <c r="BF5" s="38">
        <f>Calculations!BT327</f>
        <v>2155.5921515723335</v>
      </c>
      <c r="BG5" s="38">
        <f>Calculations!BU327</f>
        <v>2155.7674690626691</v>
      </c>
      <c r="BH5" s="38">
        <f>Calculations!BV327</f>
        <v>1884.576754951514</v>
      </c>
      <c r="BI5" s="38">
        <f>Calculations!BW327</f>
        <v>1898.0338765421834</v>
      </c>
      <c r="BJ5" s="38">
        <f>Calculations!BX327</f>
        <v>1589.6284049151827</v>
      </c>
      <c r="BK5" s="38">
        <f>Calculations!BY327</f>
        <v>1597.7144809272511</v>
      </c>
      <c r="BL5" s="38">
        <f>Calculations!BZ327</f>
        <v>1496.3964380831335</v>
      </c>
      <c r="BM5" s="38">
        <f>Calculations!CA327</f>
        <v>1300.1506656655586</v>
      </c>
      <c r="BN5" s="38">
        <f>Calculations!CB327</f>
        <v>876.36232908462796</v>
      </c>
      <c r="BO5" s="38">
        <f>Calculations!CC327</f>
        <v>463.41981089347217</v>
      </c>
      <c r="BP5" s="38">
        <f>Calculations!CD327</f>
        <v>290.08924227522925</v>
      </c>
      <c r="BQ5" s="38">
        <f>Calculations!CE327</f>
        <v>277.67749582607473</v>
      </c>
      <c r="BR5" s="38">
        <f>Calculations!CF327</f>
        <v>148.11622855441664</v>
      </c>
      <c r="BS5" s="38">
        <f>Calculations!CG327</f>
        <v>122.69730268155652</v>
      </c>
      <c r="BT5" s="38">
        <f>Calculations!CH327</f>
        <v>0</v>
      </c>
    </row>
    <row r="6" spans="1:72" x14ac:dyDescent="0.3">
      <c r="A6" s="36" t="s">
        <v>158</v>
      </c>
      <c r="B6" s="38">
        <f>SUM(G6:BT6)</f>
        <v>162425.24506174028</v>
      </c>
      <c r="C6" s="38">
        <f>SUM($G6:AW6)</f>
        <v>126430.79513709695</v>
      </c>
      <c r="D6" s="38">
        <f>SUM(S6:AW6)</f>
        <v>103607.64142377484</v>
      </c>
      <c r="E6" s="84">
        <f t="shared" si="0"/>
        <v>52875.860562882735</v>
      </c>
      <c r="F6" s="38">
        <f t="shared" si="1"/>
        <v>62289.244263893765</v>
      </c>
      <c r="G6" s="38">
        <f>Calculations!U437</f>
        <v>0</v>
      </c>
      <c r="H6" s="38">
        <f>Calculations!V437</f>
        <v>177.73539501525059</v>
      </c>
      <c r="I6" s="38">
        <f>Calculations!W437</f>
        <v>177.2475420384514</v>
      </c>
      <c r="J6" s="38">
        <f>Calculations!X437</f>
        <v>468.20328466288049</v>
      </c>
      <c r="K6" s="38">
        <f>Calculations!Y437</f>
        <v>1369.802243336037</v>
      </c>
      <c r="L6" s="38">
        <f>Calculations!Z437</f>
        <v>2087.6737659110013</v>
      </c>
      <c r="M6" s="38">
        <f>Calculations!AA437</f>
        <v>2209.7258515330163</v>
      </c>
      <c r="N6" s="38">
        <f>Calculations!AB437</f>
        <v>2368.5075361655249</v>
      </c>
      <c r="O6" s="38">
        <f>Calculations!AC437</f>
        <v>2791.1859709180044</v>
      </c>
      <c r="P6" s="38">
        <f>Calculations!AD437</f>
        <v>3281.232359533049</v>
      </c>
      <c r="Q6" s="38">
        <f>Calculations!AE437</f>
        <v>3918.0554029279256</v>
      </c>
      <c r="R6" s="38">
        <f>Calculations!AF437</f>
        <v>3973.7843612809766</v>
      </c>
      <c r="S6" s="38">
        <f>Calculations!AG437</f>
        <v>2582.2162580114318</v>
      </c>
      <c r="T6" s="38">
        <f>Calculations!AH437</f>
        <v>2830.5544172230716</v>
      </c>
      <c r="U6" s="38">
        <f>Calculations!AI437</f>
        <v>2884.7860062572868</v>
      </c>
      <c r="V6" s="38">
        <f>Calculations!AJ437</f>
        <v>2971.9559259894431</v>
      </c>
      <c r="W6" s="38">
        <f>Calculations!AK437</f>
        <v>2997.6441647017537</v>
      </c>
      <c r="X6" s="38">
        <f>Calculations!AL437</f>
        <v>3023.8461681883105</v>
      </c>
      <c r="Y6" s="38">
        <f>Calculations!AM437</f>
        <v>3050.5722117445985</v>
      </c>
      <c r="Z6" s="38">
        <f>Calculations!AN437</f>
        <v>3077.832776172012</v>
      </c>
      <c r="AA6" s="38">
        <f>Calculations!AO437</f>
        <v>3105.6385518879738</v>
      </c>
      <c r="AB6" s="38">
        <f>Calculations!AP437</f>
        <v>3134.0004431182551</v>
      </c>
      <c r="AC6" s="38">
        <f>Calculations!AQ437</f>
        <v>3162.9295721731419</v>
      </c>
      <c r="AD6" s="38">
        <f>Calculations!AR437</f>
        <v>3192.4372838091263</v>
      </c>
      <c r="AE6" s="38">
        <f>Calculations!AS437</f>
        <v>3222.5351496778303</v>
      </c>
      <c r="AF6" s="38">
        <f>Calculations!AT437</f>
        <v>3253.2349728639088</v>
      </c>
      <c r="AG6" s="38">
        <f>Calculations!AU437</f>
        <v>3284.5487925137086</v>
      </c>
      <c r="AH6" s="38">
        <f>Calculations!AV437</f>
        <v>3293.5615227593685</v>
      </c>
      <c r="AI6" s="38">
        <f>Calculations!AW437</f>
        <v>3301.933819649234</v>
      </c>
      <c r="AJ6" s="38">
        <f>Calculations!AX437</f>
        <v>3312.8471678999631</v>
      </c>
      <c r="AK6" s="38">
        <f>Calculations!AY437</f>
        <v>3326.7723341136225</v>
      </c>
      <c r="AL6" s="38">
        <f>Calculations!AZ437</f>
        <v>3344.3003293390757</v>
      </c>
      <c r="AM6" s="38">
        <f>Calculations!BA437</f>
        <v>3366.1862079796306</v>
      </c>
      <c r="AN6" s="38">
        <f>Calculations!BB437</f>
        <v>3393.4147681699619</v>
      </c>
      <c r="AO6" s="38">
        <f>Calculations!BC437</f>
        <v>3427.3027546553835</v>
      </c>
      <c r="AP6" s="38">
        <f>Calculations!BD437</f>
        <v>3469.6649411119001</v>
      </c>
      <c r="AQ6" s="38">
        <f>Calculations!BE437</f>
        <v>3523.0988457855365</v>
      </c>
      <c r="AR6" s="38">
        <f>Calculations!BF437</f>
        <v>3591.5067138563118</v>
      </c>
      <c r="AS6" s="38">
        <f>Calculations!BG437</f>
        <v>3681.1394867021377</v>
      </c>
      <c r="AT6" s="38">
        <f>Calculations!BH437</f>
        <v>3802.9457385477417</v>
      </c>
      <c r="AU6" s="38">
        <f>Calculations!BI437</f>
        <v>3978.8355154531218</v>
      </c>
      <c r="AV6" s="38">
        <f>Calculations!BJ437</f>
        <v>4203.2656098286598</v>
      </c>
      <c r="AW6" s="38">
        <f>Calculations!BK437</f>
        <v>4816.132973591325</v>
      </c>
      <c r="AX6" s="38">
        <f>Calculations!BL437</f>
        <v>2970.0537386053406</v>
      </c>
      <c r="AY6" s="38">
        <f>Calculations!BM437</f>
        <v>2890.7147170002636</v>
      </c>
      <c r="AZ6" s="38">
        <f>Calculations!BN437</f>
        <v>2849.778382990035</v>
      </c>
      <c r="BA6" s="38">
        <f>Calculations!BO437</f>
        <v>2178.9564961608344</v>
      </c>
      <c r="BB6" s="38">
        <f>Calculations!BP437</f>
        <v>2190.1753827111056</v>
      </c>
      <c r="BC6" s="38">
        <f>Calculations!BQ437</f>
        <v>2204.1217673776655</v>
      </c>
      <c r="BD6" s="38">
        <f>Calculations!BR437</f>
        <v>2219.9425305695599</v>
      </c>
      <c r="BE6" s="38">
        <f>Calculations!BS437</f>
        <v>2234.4842581932885</v>
      </c>
      <c r="BF6" s="38">
        <f>Calculations!BT437</f>
        <v>2155.5921515723335</v>
      </c>
      <c r="BG6" s="38">
        <f>Calculations!BU437</f>
        <v>2155.7674690626691</v>
      </c>
      <c r="BH6" s="38">
        <f>Calculations!BV437</f>
        <v>1884.576754951514</v>
      </c>
      <c r="BI6" s="38">
        <f>Calculations!BW437</f>
        <v>1898.0338765421834</v>
      </c>
      <c r="BJ6" s="38">
        <f>Calculations!BX437</f>
        <v>1589.6284049151827</v>
      </c>
      <c r="BK6" s="38">
        <f>Calculations!BY437</f>
        <v>1597.7144809272511</v>
      </c>
      <c r="BL6" s="38">
        <f>Calculations!BZ437</f>
        <v>1496.3964380831335</v>
      </c>
      <c r="BM6" s="38">
        <f>Calculations!CA437</f>
        <v>1300.1506656655586</v>
      </c>
      <c r="BN6" s="38">
        <f>Calculations!CB437</f>
        <v>876.36232908462796</v>
      </c>
      <c r="BO6" s="38">
        <f>Calculations!CC437</f>
        <v>463.41981089347217</v>
      </c>
      <c r="BP6" s="38">
        <f>Calculations!CD437</f>
        <v>290.08924227522925</v>
      </c>
      <c r="BQ6" s="38">
        <f>Calculations!CE437</f>
        <v>277.67749582607473</v>
      </c>
      <c r="BR6" s="38">
        <f>Calculations!CF437</f>
        <v>148.11622855441664</v>
      </c>
      <c r="BS6" s="38">
        <f>Calculations!CG437</f>
        <v>122.69730268155652</v>
      </c>
      <c r="BT6" s="38">
        <f>Calculations!CH437</f>
        <v>0</v>
      </c>
    </row>
    <row r="7" spans="1:72" x14ac:dyDescent="0.3">
      <c r="A7" s="145"/>
      <c r="B7" s="39"/>
      <c r="C7" s="39"/>
      <c r="D7" s="39"/>
      <c r="E7" s="104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</row>
    <row r="8" spans="1:72" x14ac:dyDescent="0.3">
      <c r="B8" s="39"/>
      <c r="C8" s="39"/>
      <c r="D8" s="39"/>
      <c r="E8" s="104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</row>
    <row r="9" spans="1:72" x14ac:dyDescent="0.3">
      <c r="A9" s="41" t="s">
        <v>138</v>
      </c>
      <c r="B9" s="39"/>
      <c r="C9" s="39"/>
      <c r="D9" s="39"/>
      <c r="E9" s="104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</row>
    <row r="10" spans="1:72" x14ac:dyDescent="0.3">
      <c r="A10" s="36" t="s">
        <v>104</v>
      </c>
      <c r="B10" s="38">
        <f t="shared" ref="B10:B11" si="4">SUM(G10:BT10)</f>
        <v>162425.24506174028</v>
      </c>
      <c r="C10" s="38">
        <f>SUM($G10:AW10)</f>
        <v>126430.79513709695</v>
      </c>
      <c r="D10" s="38">
        <f t="shared" ref="D10:D11" si="5">SUM(S10:AW10)</f>
        <v>103607.64142377482</v>
      </c>
      <c r="E10" s="84">
        <f t="shared" ref="E10:E11" si="6">NPV(0.045,G10:BT10)*(1.045)</f>
        <v>57078.03674145617</v>
      </c>
      <c r="F10" s="38">
        <f t="shared" ref="F10:F11" si="7">NPV(0.045,S10:BT10)*(1.045)</f>
        <v>69415.636822355897</v>
      </c>
      <c r="G10" s="38">
        <f>G2*Input!$C$6</f>
        <v>0</v>
      </c>
      <c r="H10" s="38">
        <f>H2*Input!$C$6</f>
        <v>177.73539501525059</v>
      </c>
      <c r="I10" s="38">
        <f>I2*Input!$C$6</f>
        <v>177.2475420384514</v>
      </c>
      <c r="J10" s="38">
        <f>J2*Input!$C$6</f>
        <v>468.20328466288049</v>
      </c>
      <c r="K10" s="38">
        <f>K2*Input!$C$6</f>
        <v>1369.802243336037</v>
      </c>
      <c r="L10" s="38">
        <f>L2*Input!$C$6</f>
        <v>2087.6737659110013</v>
      </c>
      <c r="M10" s="38">
        <f>M2*Input!$C$6</f>
        <v>2209.7258515330163</v>
      </c>
      <c r="N10" s="38">
        <f>N2*Input!$C$6</f>
        <v>2368.5075361655249</v>
      </c>
      <c r="O10" s="38">
        <f>O2*Input!$C$6</f>
        <v>2791.1859709180044</v>
      </c>
      <c r="P10" s="38">
        <f>P2*Input!$C$6</f>
        <v>3281.232359533049</v>
      </c>
      <c r="Q10" s="38">
        <f>Q2*Input!$C$6</f>
        <v>3918.0554029279256</v>
      </c>
      <c r="R10" s="38">
        <f>R2*Input!$C$6</f>
        <v>3973.7843612809766</v>
      </c>
      <c r="S10" s="38">
        <f>S2*Input!$C$6</f>
        <v>4074.0527451325238</v>
      </c>
      <c r="T10" s="38">
        <f>T2*Input!$C$6</f>
        <v>4365.9611690491101</v>
      </c>
      <c r="U10" s="38">
        <f>U2*Input!$C$6</f>
        <v>4390.9340624390416</v>
      </c>
      <c r="V10" s="38">
        <f>V2*Input!$C$6</f>
        <v>4449.9121780849955</v>
      </c>
      <c r="W10" s="38">
        <f>W2*Input!$C$6</f>
        <v>4436.5498049945354</v>
      </c>
      <c r="X10" s="38">
        <f>X2*Input!$C$6</f>
        <v>4423.808594627304</v>
      </c>
      <c r="Y10" s="38">
        <f>Y2*Input!$C$6</f>
        <v>4411.6881291904438</v>
      </c>
      <c r="Z10" s="38">
        <f>Z2*Input!$C$6</f>
        <v>4400.1881773611794</v>
      </c>
      <c r="AA10" s="38">
        <f>AA2*Input!$C$6</f>
        <v>4346.3555282030757</v>
      </c>
      <c r="AB10" s="38">
        <f>AB2*Input!$C$6</f>
        <v>4252.4462977189978</v>
      </c>
      <c r="AC10" s="38">
        <f>AC2*Input!$C$6</f>
        <v>4250.214281344046</v>
      </c>
      <c r="AD10" s="38">
        <f>AD2*Input!$C$6</f>
        <v>4067.3951683933337</v>
      </c>
      <c r="AE10" s="38">
        <f>AE2*Input!$C$6</f>
        <v>3715.1577545103287</v>
      </c>
      <c r="AF10" s="38">
        <f>AF2*Input!$C$6</f>
        <v>3157.6744170528846</v>
      </c>
      <c r="AG10" s="38">
        <f>AG2*Input!$C$6</f>
        <v>3197.9814711280924</v>
      </c>
      <c r="AH10" s="38">
        <f>AH2*Input!$C$6</f>
        <v>3014.6537016011125</v>
      </c>
      <c r="AI10" s="38">
        <f>AI2*Input!$C$6</f>
        <v>2909.7106938352636</v>
      </c>
      <c r="AJ10" s="38">
        <f>AJ2*Input!$C$6</f>
        <v>2394.6782421938933</v>
      </c>
      <c r="AK10" s="38">
        <f>AK2*Input!$C$6</f>
        <v>2166.9247298593195</v>
      </c>
      <c r="AL10" s="38">
        <f>AL2*Input!$C$6</f>
        <v>2080.1525305149626</v>
      </c>
      <c r="AM10" s="38">
        <f>AM2*Input!$C$6</f>
        <v>2102.6044221456855</v>
      </c>
      <c r="AN10" s="38">
        <f>AN2*Input!$C$6</f>
        <v>2025.557364216862</v>
      </c>
      <c r="AO10" s="38">
        <f>AO2*Input!$C$6</f>
        <v>2297.3835820585236</v>
      </c>
      <c r="AP10" s="38">
        <f>AP2*Input!$C$6</f>
        <v>2553.8541964575084</v>
      </c>
      <c r="AQ10" s="38">
        <f>AQ2*Input!$C$6</f>
        <v>2694.2768396015454</v>
      </c>
      <c r="AR10" s="38">
        <f>AR2*Input!$C$6</f>
        <v>2729.4670080178093</v>
      </c>
      <c r="AS10" s="38">
        <f>AS2*Input!$C$6</f>
        <v>2841.0829651483873</v>
      </c>
      <c r="AT10" s="38">
        <f>AT2*Input!$C$6</f>
        <v>2883.5849632441946</v>
      </c>
      <c r="AU10" s="38">
        <f>AU2*Input!$C$6</f>
        <v>2992.3200176236896</v>
      </c>
      <c r="AV10" s="38">
        <f>AV2*Input!$C$6</f>
        <v>2976.0144412365639</v>
      </c>
      <c r="AW10" s="38">
        <f>AW2*Input!$C$6</f>
        <v>3005.0559467896142</v>
      </c>
      <c r="AX10" s="38">
        <f>AX2*Input!$C$6</f>
        <v>2970.0537386053406</v>
      </c>
      <c r="AY10" s="38">
        <f>AY2*Input!$C$6</f>
        <v>2890.7147170002636</v>
      </c>
      <c r="AZ10" s="38">
        <f>AZ2*Input!$C$6</f>
        <v>2849.778382990035</v>
      </c>
      <c r="BA10" s="38">
        <f>BA2*Input!$C$6</f>
        <v>2178.9564961608344</v>
      </c>
      <c r="BB10" s="38">
        <f>BB2*Input!$C$6</f>
        <v>2190.1753827111056</v>
      </c>
      <c r="BC10" s="38">
        <f>BC2*Input!$C$6</f>
        <v>2204.1217673776655</v>
      </c>
      <c r="BD10" s="38">
        <f>BD2*Input!$C$6</f>
        <v>2219.9425305695599</v>
      </c>
      <c r="BE10" s="38">
        <f>BE2*Input!$C$6</f>
        <v>2234.4842581932885</v>
      </c>
      <c r="BF10" s="38">
        <f>BF2*Input!$C$6</f>
        <v>2155.5921515723335</v>
      </c>
      <c r="BG10" s="38">
        <f>BG2*Input!$C$6</f>
        <v>2155.7674690626691</v>
      </c>
      <c r="BH10" s="38">
        <f>BH2*Input!$C$6</f>
        <v>1884.576754951514</v>
      </c>
      <c r="BI10" s="38">
        <f>BI2*Input!$C$6</f>
        <v>1898.0338765421834</v>
      </c>
      <c r="BJ10" s="38">
        <f>BJ2*Input!$C$6</f>
        <v>1589.6284049151827</v>
      </c>
      <c r="BK10" s="38">
        <f>BK2*Input!$C$6</f>
        <v>1597.7144809272511</v>
      </c>
      <c r="BL10" s="38">
        <f>BL2*Input!$C$6</f>
        <v>1496.3964380831335</v>
      </c>
      <c r="BM10" s="38">
        <f>BM2*Input!$C$6</f>
        <v>1300.1506656655586</v>
      </c>
      <c r="BN10" s="38">
        <f>BN2*Input!$C$6</f>
        <v>876.36232908462796</v>
      </c>
      <c r="BO10" s="38">
        <f>BO2*Input!$C$6</f>
        <v>463.41981089347217</v>
      </c>
      <c r="BP10" s="38">
        <f>BP2*Input!$C$6</f>
        <v>290.08924227522925</v>
      </c>
      <c r="BQ10" s="38">
        <f>BQ2*Input!$C$6</f>
        <v>277.67749582607473</v>
      </c>
      <c r="BR10" s="38">
        <f>BR2*Input!$C$6</f>
        <v>148.11622855441664</v>
      </c>
      <c r="BS10" s="38">
        <f>BS2*Input!$C$6</f>
        <v>122.69730268155652</v>
      </c>
      <c r="BT10" s="38">
        <f>BT2*Input!$C$6</f>
        <v>0</v>
      </c>
    </row>
    <row r="11" spans="1:72" x14ac:dyDescent="0.3">
      <c r="A11" s="51" t="s">
        <v>159</v>
      </c>
      <c r="B11" s="38">
        <f t="shared" si="4"/>
        <v>162425.24506174025</v>
      </c>
      <c r="C11" s="38">
        <f>SUM($G11:AW11)</f>
        <v>126430.79513709692</v>
      </c>
      <c r="D11" s="38">
        <f t="shared" si="5"/>
        <v>111625.85721889595</v>
      </c>
      <c r="E11" s="84">
        <f t="shared" si="6"/>
        <v>50155.514529680499</v>
      </c>
      <c r="F11" s="38">
        <f t="shared" si="7"/>
        <v>67427.705575290442</v>
      </c>
      <c r="G11" s="38">
        <f>G5*Input!$C$6</f>
        <v>0</v>
      </c>
      <c r="H11" s="38">
        <f>H5*Input!$C$6</f>
        <v>140.78324020336478</v>
      </c>
      <c r="I11" s="38">
        <f>I5*Input!$C$6</f>
        <v>140.78324020336478</v>
      </c>
      <c r="J11" s="38">
        <f>J5*Input!$C$6</f>
        <v>395.05420458366314</v>
      </c>
      <c r="K11" s="38">
        <f>K5*Input!$C$6</f>
        <v>667.54173738047598</v>
      </c>
      <c r="L11" s="38">
        <f>L5*Input!$C$6</f>
        <v>1189.2813750174739</v>
      </c>
      <c r="M11" s="38">
        <f>M5*Input!$C$6</f>
        <v>1239.9002933311378</v>
      </c>
      <c r="N11" s="38">
        <f>N5*Input!$C$6</f>
        <v>1429.3722009611638</v>
      </c>
      <c r="O11" s="38">
        <f>O5*Input!$C$6</f>
        <v>1716.6389902571414</v>
      </c>
      <c r="P11" s="38">
        <f>P5*Input!$C$6</f>
        <v>2245.6917297042178</v>
      </c>
      <c r="Q11" s="38">
        <f>Q5*Input!$C$6</f>
        <v>2736.8980350523429</v>
      </c>
      <c r="R11" s="38">
        <f>R5*Input!$C$6</f>
        <v>2902.9928715066153</v>
      </c>
      <c r="S11" s="38">
        <f>S5*Input!$C$6</f>
        <v>2987.5965123542869</v>
      </c>
      <c r="T11" s="38">
        <f>T5*Input!$C$6</f>
        <v>3235.9346715659267</v>
      </c>
      <c r="U11" s="38">
        <f>U5*Input!$C$6</f>
        <v>3290.1662606001414</v>
      </c>
      <c r="V11" s="38">
        <f>V5*Input!$C$6</f>
        <v>3377.3361803322978</v>
      </c>
      <c r="W11" s="38">
        <f>W5*Input!$C$6</f>
        <v>3403.0244190446083</v>
      </c>
      <c r="X11" s="38">
        <f>X5*Input!$C$6</f>
        <v>3429.2264225311651</v>
      </c>
      <c r="Y11" s="38">
        <f>Y5*Input!$C$6</f>
        <v>3455.9524660874531</v>
      </c>
      <c r="Z11" s="38">
        <f>Z5*Input!$C$6</f>
        <v>3469.9820583748665</v>
      </c>
      <c r="AA11" s="38">
        <f>AA5*Input!$C$6</f>
        <v>3482.6823461754948</v>
      </c>
      <c r="AB11" s="38">
        <f>AB5*Input!$C$6</f>
        <v>3493.0632407344428</v>
      </c>
      <c r="AC11" s="38">
        <f>AC5*Input!$C$6</f>
        <v>3503.2818411406629</v>
      </c>
      <c r="AD11" s="38">
        <f>AD5*Input!$C$6</f>
        <v>3513.5802117406474</v>
      </c>
      <c r="AE11" s="38">
        <f>AE5*Input!$C$6</f>
        <v>3508.314442394018</v>
      </c>
      <c r="AF11" s="38">
        <f>AF5*Input!$C$6</f>
        <v>3495.7645916834299</v>
      </c>
      <c r="AG11" s="38">
        <f>AG5*Input!$C$6</f>
        <v>3488.4095655158967</v>
      </c>
      <c r="AH11" s="38">
        <f>AH5*Input!$C$6</f>
        <v>3483.1222957615564</v>
      </c>
      <c r="AI11" s="38">
        <f>AI5*Input!$C$6</f>
        <v>3474.244592651422</v>
      </c>
      <c r="AJ11" s="38">
        <f>AJ5*Input!$C$6</f>
        <v>3478.8079409021511</v>
      </c>
      <c r="AK11" s="38">
        <f>AK5*Input!$C$6</f>
        <v>3492.7331071158105</v>
      </c>
      <c r="AL11" s="38">
        <f>AL5*Input!$C$6</f>
        <v>3510.2611023412637</v>
      </c>
      <c r="AM11" s="38">
        <f>AM5*Input!$C$6</f>
        <v>3532.1469809818186</v>
      </c>
      <c r="AN11" s="38">
        <f>AN5*Input!$C$6</f>
        <v>3559.37554117215</v>
      </c>
      <c r="AO11" s="38">
        <f>AO5*Input!$C$6</f>
        <v>3593.2635276575716</v>
      </c>
      <c r="AP11" s="38">
        <f>AP5*Input!$C$6</f>
        <v>3635.6257141140882</v>
      </c>
      <c r="AQ11" s="38">
        <f>AQ5*Input!$C$6</f>
        <v>3689.0596187877245</v>
      </c>
      <c r="AR11" s="38">
        <f>AR5*Input!$C$6</f>
        <v>3757.4674868584998</v>
      </c>
      <c r="AS11" s="38">
        <f>AS5*Input!$C$6</f>
        <v>3847.1002597043257</v>
      </c>
      <c r="AT11" s="38">
        <f>AT5*Input!$C$6</f>
        <v>3968.9065115499297</v>
      </c>
      <c r="AU11" s="38">
        <f>AU5*Input!$C$6</f>
        <v>4144.7962884553099</v>
      </c>
      <c r="AV11" s="38">
        <f>AV5*Input!$C$6</f>
        <v>4355.8818284021654</v>
      </c>
      <c r="AW11" s="38">
        <f>AW5*Input!$C$6</f>
        <v>4968.7491921648307</v>
      </c>
      <c r="AX11" s="38">
        <f>AX5*Input!$C$6</f>
        <v>2970.0537386053406</v>
      </c>
      <c r="AY11" s="38">
        <f>AY5*Input!$C$6</f>
        <v>2890.7147170002636</v>
      </c>
      <c r="AZ11" s="38">
        <f>AZ5*Input!$C$6</f>
        <v>2849.778382990035</v>
      </c>
      <c r="BA11" s="38">
        <f>BA5*Input!$C$6</f>
        <v>2178.9564961608344</v>
      </c>
      <c r="BB11" s="38">
        <f>BB5*Input!$C$6</f>
        <v>2190.1753827111056</v>
      </c>
      <c r="BC11" s="38">
        <f>BC5*Input!$C$6</f>
        <v>2204.1217673776655</v>
      </c>
      <c r="BD11" s="38">
        <f>BD5*Input!$C$6</f>
        <v>2219.9425305695599</v>
      </c>
      <c r="BE11" s="38">
        <f>BE5*Input!$C$6</f>
        <v>2234.4842581932885</v>
      </c>
      <c r="BF11" s="38">
        <f>BF5*Input!$C$6</f>
        <v>2155.5921515723335</v>
      </c>
      <c r="BG11" s="38">
        <f>BG5*Input!$C$6</f>
        <v>2155.7674690626691</v>
      </c>
      <c r="BH11" s="38">
        <f>BH5*Input!$C$6</f>
        <v>1884.576754951514</v>
      </c>
      <c r="BI11" s="38">
        <f>BI5*Input!$C$6</f>
        <v>1898.0338765421834</v>
      </c>
      <c r="BJ11" s="38">
        <f>BJ5*Input!$C$6</f>
        <v>1589.6284049151827</v>
      </c>
      <c r="BK11" s="38">
        <f>BK5*Input!$C$6</f>
        <v>1597.7144809272511</v>
      </c>
      <c r="BL11" s="38">
        <f>BL5*Input!$C$6</f>
        <v>1496.3964380831335</v>
      </c>
      <c r="BM11" s="38">
        <f>BM5*Input!$C$6</f>
        <v>1300.1506656655586</v>
      </c>
      <c r="BN11" s="38">
        <f>BN5*Input!$C$6</f>
        <v>876.36232908462796</v>
      </c>
      <c r="BO11" s="38">
        <f>BO5*Input!$C$6</f>
        <v>463.41981089347217</v>
      </c>
      <c r="BP11" s="38">
        <f>BP5*Input!$C$6</f>
        <v>290.08924227522925</v>
      </c>
      <c r="BQ11" s="38">
        <f>BQ5*Input!$C$6</f>
        <v>277.67749582607473</v>
      </c>
      <c r="BR11" s="38">
        <f>BR5*Input!$C$6</f>
        <v>148.11622855441664</v>
      </c>
      <c r="BS11" s="38">
        <f>BS5*Input!$C$6</f>
        <v>122.69730268155652</v>
      </c>
      <c r="BT11" s="38">
        <f>BT5*Input!$C$6</f>
        <v>0</v>
      </c>
    </row>
    <row r="12" spans="1:72" x14ac:dyDescent="0.3">
      <c r="B12" s="39"/>
      <c r="C12" s="39"/>
      <c r="D12" s="39"/>
      <c r="E12" s="105"/>
      <c r="F12" s="40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</row>
    <row r="13" spans="1:72" x14ac:dyDescent="0.3">
      <c r="A13" s="41" t="s">
        <v>111</v>
      </c>
      <c r="E13" s="105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</row>
    <row r="14" spans="1:72" x14ac:dyDescent="0.3">
      <c r="A14" s="36" t="s">
        <v>112</v>
      </c>
      <c r="G14" s="38">
        <v>0</v>
      </c>
      <c r="H14" s="38">
        <f>G19</f>
        <v>0</v>
      </c>
      <c r="I14" s="38">
        <f>H19</f>
        <v>36.952154811885805</v>
      </c>
      <c r="J14" s="38">
        <f>I19</f>
        <v>73.416456646972421</v>
      </c>
      <c r="K14" s="38">
        <f>J19</f>
        <v>146.56553672618978</v>
      </c>
      <c r="L14" s="38">
        <f t="shared" ref="L14:AZ14" si="8">K19</f>
        <v>848.82604268175078</v>
      </c>
      <c r="M14" s="38">
        <f t="shared" si="8"/>
        <v>1747.2184335752781</v>
      </c>
      <c r="N14" s="38">
        <f t="shared" si="8"/>
        <v>2717.0439917771564</v>
      </c>
      <c r="O14" s="38">
        <f t="shared" si="8"/>
        <v>3656.1793269815175</v>
      </c>
      <c r="P14" s="38">
        <f t="shared" si="8"/>
        <v>4730.7263076423806</v>
      </c>
      <c r="Q14" s="38">
        <f t="shared" si="8"/>
        <v>5766.2669374712113</v>
      </c>
      <c r="R14" s="38">
        <f t="shared" si="8"/>
        <v>6947.4243053467944</v>
      </c>
      <c r="S14" s="38">
        <f t="shared" si="8"/>
        <v>8018.2157951211557</v>
      </c>
      <c r="T14" s="38">
        <f t="shared" si="8"/>
        <v>9104.6720278993926</v>
      </c>
      <c r="U14" s="38">
        <f t="shared" si="8"/>
        <v>10234.698525382577</v>
      </c>
      <c r="V14" s="38">
        <f t="shared" si="8"/>
        <v>11335.466327221477</v>
      </c>
      <c r="W14" s="38">
        <f t="shared" si="8"/>
        <v>12408.042324974174</v>
      </c>
      <c r="X14" s="38">
        <f t="shared" si="8"/>
        <v>13441.567710924101</v>
      </c>
      <c r="Y14" s="38">
        <f t="shared" si="8"/>
        <v>14436.14988302024</v>
      </c>
      <c r="Z14" s="38">
        <f t="shared" si="8"/>
        <v>15391.885546123231</v>
      </c>
      <c r="AA14" s="85">
        <f t="shared" si="8"/>
        <v>16322.091665109543</v>
      </c>
      <c r="AB14" s="38">
        <f t="shared" si="8"/>
        <v>17185.764847137125</v>
      </c>
      <c r="AC14" s="38">
        <f t="shared" si="8"/>
        <v>17945.147904121681</v>
      </c>
      <c r="AD14" s="38">
        <f t="shared" si="8"/>
        <v>18692.080344325062</v>
      </c>
      <c r="AE14" s="38">
        <f t="shared" si="8"/>
        <v>19245.895300977747</v>
      </c>
      <c r="AF14" s="38">
        <f t="shared" si="8"/>
        <v>19452.738613094058</v>
      </c>
      <c r="AG14" s="38">
        <f t="shared" si="8"/>
        <v>19114.648438463511</v>
      </c>
      <c r="AH14" s="38">
        <f t="shared" si="8"/>
        <v>18824.220344075708</v>
      </c>
      <c r="AI14" s="38">
        <f t="shared" si="8"/>
        <v>18355.751749915264</v>
      </c>
      <c r="AJ14" s="38">
        <f t="shared" si="8"/>
        <v>17791.217851099107</v>
      </c>
      <c r="AK14" s="38">
        <f t="shared" si="8"/>
        <v>16707.08815239085</v>
      </c>
      <c r="AL14" s="38">
        <f t="shared" si="8"/>
        <v>15381.279775134359</v>
      </c>
      <c r="AM14" s="38">
        <f t="shared" si="8"/>
        <v>13951.171203308058</v>
      </c>
      <c r="AN14" s="38">
        <f t="shared" si="8"/>
        <v>12521.628644471926</v>
      </c>
      <c r="AO14" s="38">
        <f t="shared" si="8"/>
        <v>10987.810467516638</v>
      </c>
      <c r="AP14" s="38">
        <f t="shared" si="8"/>
        <v>9691.9305219175894</v>
      </c>
      <c r="AQ14" s="38">
        <f t="shared" si="8"/>
        <v>8610.1590042610096</v>
      </c>
      <c r="AR14" s="38">
        <f t="shared" si="8"/>
        <v>7615.3762250748305</v>
      </c>
      <c r="AS14" s="38">
        <f t="shared" si="8"/>
        <v>6587.37574623414</v>
      </c>
      <c r="AT14" s="38">
        <f t="shared" si="8"/>
        <v>5581.3584516782012</v>
      </c>
      <c r="AU14" s="38">
        <f t="shared" si="8"/>
        <v>4496.0369033724655</v>
      </c>
      <c r="AV14" s="38">
        <f t="shared" si="8"/>
        <v>3343.5606325408453</v>
      </c>
      <c r="AW14" s="38">
        <f t="shared" si="8"/>
        <v>1963.6932453752436</v>
      </c>
      <c r="AX14" s="38">
        <f t="shared" si="8"/>
        <v>0</v>
      </c>
      <c r="AY14" s="38">
        <f t="shared" si="8"/>
        <v>0</v>
      </c>
      <c r="AZ14" s="38">
        <f t="shared" si="8"/>
        <v>0</v>
      </c>
      <c r="BA14" s="38">
        <f t="shared" ref="BA14" si="9">AZ19</f>
        <v>0</v>
      </c>
      <c r="BB14" s="38">
        <f t="shared" ref="BB14" si="10">BA19</f>
        <v>0</v>
      </c>
      <c r="BC14" s="38">
        <f t="shared" ref="BC14" si="11">BB19</f>
        <v>0</v>
      </c>
      <c r="BD14" s="38">
        <f t="shared" ref="BD14" si="12">BC19</f>
        <v>0</v>
      </c>
      <c r="BE14" s="38">
        <f t="shared" ref="BE14" si="13">BD19</f>
        <v>0</v>
      </c>
      <c r="BF14" s="38">
        <f t="shared" ref="BF14" si="14">BE19</f>
        <v>0</v>
      </c>
      <c r="BG14" s="38">
        <f t="shared" ref="BG14" si="15">BF19</f>
        <v>0</v>
      </c>
      <c r="BH14" s="38">
        <f t="shared" ref="BH14" si="16">BG19</f>
        <v>0</v>
      </c>
      <c r="BI14" s="38">
        <f t="shared" ref="BI14" si="17">BH19</f>
        <v>0</v>
      </c>
      <c r="BJ14" s="38">
        <f t="shared" ref="BJ14" si="18">BI19</f>
        <v>0</v>
      </c>
      <c r="BK14" s="38">
        <f t="shared" ref="BK14" si="19">BJ19</f>
        <v>0</v>
      </c>
      <c r="BL14" s="38">
        <f t="shared" ref="BL14" si="20">BK19</f>
        <v>0</v>
      </c>
      <c r="BM14" s="38">
        <f t="shared" ref="BM14" si="21">BL19</f>
        <v>0</v>
      </c>
      <c r="BN14" s="38">
        <f t="shared" ref="BN14" si="22">BM19</f>
        <v>0</v>
      </c>
      <c r="BO14" s="38">
        <f t="shared" ref="BO14" si="23">BN19</f>
        <v>0</v>
      </c>
      <c r="BP14" s="38">
        <f t="shared" ref="BP14" si="24">BO19</f>
        <v>0</v>
      </c>
      <c r="BQ14" s="38">
        <f t="shared" ref="BQ14" si="25">BP19</f>
        <v>0</v>
      </c>
      <c r="BR14" s="38">
        <f t="shared" ref="BR14" si="26">BQ19</f>
        <v>0</v>
      </c>
      <c r="BS14" s="38">
        <f t="shared" ref="BS14" si="27">BR19</f>
        <v>0</v>
      </c>
      <c r="BT14" s="38">
        <f t="shared" ref="BT14" si="28">BS19</f>
        <v>0</v>
      </c>
    </row>
    <row r="15" spans="1:72" x14ac:dyDescent="0.3">
      <c r="A15" s="36" t="s">
        <v>113</v>
      </c>
      <c r="G15" s="38">
        <f>IF(G$1&lt;2048,G10-G11,0)</f>
        <v>0</v>
      </c>
      <c r="H15" s="38">
        <f t="shared" ref="H15:BS15" si="29">IF(H$1&lt;2048,H10-H11,0)</f>
        <v>36.952154811885805</v>
      </c>
      <c r="I15" s="38">
        <f t="shared" si="29"/>
        <v>36.464301835086616</v>
      </c>
      <c r="J15" s="38">
        <f t="shared" si="29"/>
        <v>73.149080079217356</v>
      </c>
      <c r="K15" s="38">
        <f t="shared" si="29"/>
        <v>702.26050595556103</v>
      </c>
      <c r="L15" s="38">
        <f t="shared" si="29"/>
        <v>898.39239089352736</v>
      </c>
      <c r="M15" s="38">
        <f t="shared" si="29"/>
        <v>969.82555820187849</v>
      </c>
      <c r="N15" s="38">
        <f t="shared" si="29"/>
        <v>939.13533520436113</v>
      </c>
      <c r="O15" s="38">
        <f t="shared" si="29"/>
        <v>1074.546980660863</v>
      </c>
      <c r="P15" s="38">
        <f t="shared" si="29"/>
        <v>1035.5406298288312</v>
      </c>
      <c r="Q15" s="38">
        <f t="shared" si="29"/>
        <v>1181.1573678755826</v>
      </c>
      <c r="R15" s="38">
        <f t="shared" si="29"/>
        <v>1070.7914897743613</v>
      </c>
      <c r="S15" s="38">
        <f t="shared" si="29"/>
        <v>1086.4562327782369</v>
      </c>
      <c r="T15" s="38">
        <f t="shared" si="29"/>
        <v>1130.0264974831834</v>
      </c>
      <c r="U15" s="38">
        <f t="shared" si="29"/>
        <v>1100.7678018389001</v>
      </c>
      <c r="V15" s="38">
        <f t="shared" si="29"/>
        <v>1072.5759977526977</v>
      </c>
      <c r="W15" s="38">
        <f t="shared" si="29"/>
        <v>1033.5253859499271</v>
      </c>
      <c r="X15" s="38">
        <f t="shared" si="29"/>
        <v>994.58217209613895</v>
      </c>
      <c r="Y15" s="38">
        <f t="shared" si="29"/>
        <v>955.73566310299066</v>
      </c>
      <c r="Z15" s="38">
        <f t="shared" si="29"/>
        <v>930.20611898631296</v>
      </c>
      <c r="AA15" s="38">
        <f t="shared" si="29"/>
        <v>863.67318202758088</v>
      </c>
      <c r="AB15" s="38">
        <f t="shared" si="29"/>
        <v>759.38305698455497</v>
      </c>
      <c r="AC15" s="38">
        <f t="shared" si="29"/>
        <v>746.93244020338307</v>
      </c>
      <c r="AD15" s="38">
        <f t="shared" si="29"/>
        <v>553.81495665268631</v>
      </c>
      <c r="AE15" s="38">
        <f t="shared" si="29"/>
        <v>206.8433121163107</v>
      </c>
      <c r="AF15" s="38">
        <f t="shared" si="29"/>
        <v>-338.09017463054533</v>
      </c>
      <c r="AG15" s="38">
        <f t="shared" si="29"/>
        <v>-290.42809438780432</v>
      </c>
      <c r="AH15" s="38">
        <f t="shared" si="29"/>
        <v>-468.4685941604439</v>
      </c>
      <c r="AI15" s="38">
        <f t="shared" si="29"/>
        <v>-564.5338988161584</v>
      </c>
      <c r="AJ15" s="38">
        <f t="shared" si="29"/>
        <v>-1084.1296987082578</v>
      </c>
      <c r="AK15" s="38">
        <f t="shared" si="29"/>
        <v>-1325.808377256491</v>
      </c>
      <c r="AL15" s="38">
        <f t="shared" si="29"/>
        <v>-1430.1085718263012</v>
      </c>
      <c r="AM15" s="38">
        <f t="shared" si="29"/>
        <v>-1429.5425588361331</v>
      </c>
      <c r="AN15" s="38">
        <f t="shared" si="29"/>
        <v>-1533.818176955288</v>
      </c>
      <c r="AO15" s="38">
        <f t="shared" si="29"/>
        <v>-1295.8799455990479</v>
      </c>
      <c r="AP15" s="38">
        <f t="shared" si="29"/>
        <v>-1081.7715176565798</v>
      </c>
      <c r="AQ15" s="38">
        <f t="shared" si="29"/>
        <v>-994.78277918617914</v>
      </c>
      <c r="AR15" s="38">
        <f t="shared" si="29"/>
        <v>-1028.0004788406904</v>
      </c>
      <c r="AS15" s="38">
        <f t="shared" si="29"/>
        <v>-1006.0172945559384</v>
      </c>
      <c r="AT15" s="38">
        <f t="shared" si="29"/>
        <v>-1085.3215483057352</v>
      </c>
      <c r="AU15" s="38">
        <f t="shared" si="29"/>
        <v>-1152.4762708316202</v>
      </c>
      <c r="AV15" s="38">
        <f t="shared" si="29"/>
        <v>-1379.8673871656015</v>
      </c>
      <c r="AW15" s="38">
        <f t="shared" si="29"/>
        <v>-1963.6932453752165</v>
      </c>
      <c r="AX15" s="38">
        <f t="shared" si="29"/>
        <v>0</v>
      </c>
      <c r="AY15" s="38">
        <f t="shared" si="29"/>
        <v>0</v>
      </c>
      <c r="AZ15" s="38">
        <f t="shared" si="29"/>
        <v>0</v>
      </c>
      <c r="BA15" s="38">
        <f t="shared" si="29"/>
        <v>0</v>
      </c>
      <c r="BB15" s="38">
        <f t="shared" si="29"/>
        <v>0</v>
      </c>
      <c r="BC15" s="38">
        <f t="shared" si="29"/>
        <v>0</v>
      </c>
      <c r="BD15" s="38">
        <f t="shared" si="29"/>
        <v>0</v>
      </c>
      <c r="BE15" s="38">
        <f t="shared" si="29"/>
        <v>0</v>
      </c>
      <c r="BF15" s="38">
        <f t="shared" si="29"/>
        <v>0</v>
      </c>
      <c r="BG15" s="38">
        <f t="shared" si="29"/>
        <v>0</v>
      </c>
      <c r="BH15" s="38">
        <f t="shared" si="29"/>
        <v>0</v>
      </c>
      <c r="BI15" s="38">
        <f t="shared" si="29"/>
        <v>0</v>
      </c>
      <c r="BJ15" s="38">
        <f t="shared" si="29"/>
        <v>0</v>
      </c>
      <c r="BK15" s="38">
        <f t="shared" si="29"/>
        <v>0</v>
      </c>
      <c r="BL15" s="38">
        <f t="shared" si="29"/>
        <v>0</v>
      </c>
      <c r="BM15" s="38">
        <f t="shared" si="29"/>
        <v>0</v>
      </c>
      <c r="BN15" s="38">
        <f t="shared" si="29"/>
        <v>0</v>
      </c>
      <c r="BO15" s="38">
        <f t="shared" si="29"/>
        <v>0</v>
      </c>
      <c r="BP15" s="38">
        <f t="shared" si="29"/>
        <v>0</v>
      </c>
      <c r="BQ15" s="38">
        <f t="shared" si="29"/>
        <v>0</v>
      </c>
      <c r="BR15" s="38">
        <f t="shared" si="29"/>
        <v>0</v>
      </c>
      <c r="BS15" s="38">
        <f t="shared" si="29"/>
        <v>0</v>
      </c>
      <c r="BT15" s="38">
        <f t="shared" ref="BT15" si="30">IF(BT$1&lt;2048,BT10-BT11,0)</f>
        <v>0</v>
      </c>
    </row>
    <row r="16" spans="1:72" x14ac:dyDescent="0.3">
      <c r="A16" s="43" t="s">
        <v>114</v>
      </c>
      <c r="B16" s="43"/>
      <c r="C16" s="43"/>
      <c r="D16" s="43"/>
      <c r="F16" s="44">
        <f>Input!$C$4</f>
        <v>4.4999999999999998E-2</v>
      </c>
      <c r="G16" s="38">
        <f t="shared" ref="G16:AZ16" si="31">G14*$F16</f>
        <v>0</v>
      </c>
      <c r="H16" s="38">
        <f t="shared" si="31"/>
        <v>0</v>
      </c>
      <c r="I16" s="38">
        <f t="shared" si="31"/>
        <v>1.6628469665348611</v>
      </c>
      <c r="J16" s="38">
        <f t="shared" si="31"/>
        <v>3.3037405491137588</v>
      </c>
      <c r="K16" s="38">
        <f t="shared" si="31"/>
        <v>6.5954491526785395</v>
      </c>
      <c r="L16" s="38">
        <f t="shared" si="31"/>
        <v>38.197171920678784</v>
      </c>
      <c r="M16" s="38">
        <f t="shared" si="31"/>
        <v>78.624829510887508</v>
      </c>
      <c r="N16" s="38">
        <f t="shared" si="31"/>
        <v>122.26697962997203</v>
      </c>
      <c r="O16" s="38">
        <f t="shared" si="31"/>
        <v>164.52806971416828</v>
      </c>
      <c r="P16" s="38">
        <f t="shared" si="31"/>
        <v>212.88268384390713</v>
      </c>
      <c r="Q16" s="38">
        <f t="shared" si="31"/>
        <v>259.48201218620449</v>
      </c>
      <c r="R16" s="38">
        <f t="shared" si="31"/>
        <v>312.63409374060575</v>
      </c>
      <c r="S16" s="38">
        <f t="shared" si="31"/>
        <v>360.819710780452</v>
      </c>
      <c r="T16" s="38">
        <f t="shared" si="31"/>
        <v>409.71024125547262</v>
      </c>
      <c r="U16" s="38">
        <f t="shared" si="31"/>
        <v>460.56143364221595</v>
      </c>
      <c r="V16" s="38">
        <f t="shared" si="31"/>
        <v>510.09598472496646</v>
      </c>
      <c r="W16" s="38">
        <f t="shared" si="31"/>
        <v>558.36190462383786</v>
      </c>
      <c r="X16" s="38">
        <f t="shared" si="31"/>
        <v>604.87054699158455</v>
      </c>
      <c r="Y16" s="38">
        <f t="shared" si="31"/>
        <v>649.62674473591073</v>
      </c>
      <c r="Z16" s="38">
        <f t="shared" si="31"/>
        <v>692.63484957554533</v>
      </c>
      <c r="AA16" s="38">
        <f t="shared" si="31"/>
        <v>734.4941249299294</v>
      </c>
      <c r="AB16" s="38">
        <f t="shared" si="31"/>
        <v>773.35941812117062</v>
      </c>
      <c r="AC16" s="38">
        <f t="shared" si="31"/>
        <v>807.53165568547558</v>
      </c>
      <c r="AD16" s="38">
        <f t="shared" si="31"/>
        <v>841.14361549462774</v>
      </c>
      <c r="AE16" s="38">
        <f t="shared" si="31"/>
        <v>866.06528854399858</v>
      </c>
      <c r="AF16" s="38">
        <f t="shared" si="31"/>
        <v>875.37323758923253</v>
      </c>
      <c r="AG16" s="38">
        <f t="shared" si="31"/>
        <v>860.159179730858</v>
      </c>
      <c r="AH16" s="38">
        <f t="shared" si="31"/>
        <v>847.0899154834068</v>
      </c>
      <c r="AI16" s="38">
        <f t="shared" si="31"/>
        <v>826.00882874618685</v>
      </c>
      <c r="AJ16" s="38">
        <f t="shared" si="31"/>
        <v>800.60480329945983</v>
      </c>
      <c r="AK16" s="38">
        <f t="shared" si="31"/>
        <v>751.81896685758818</v>
      </c>
      <c r="AL16" s="38">
        <f t="shared" si="31"/>
        <v>692.15758988104608</v>
      </c>
      <c r="AM16" s="38">
        <f t="shared" si="31"/>
        <v>627.80270414886263</v>
      </c>
      <c r="AN16" s="38">
        <f t="shared" si="31"/>
        <v>563.47328900123671</v>
      </c>
      <c r="AO16" s="38">
        <f t="shared" si="31"/>
        <v>494.45147103824866</v>
      </c>
      <c r="AP16" s="38">
        <f t="shared" si="31"/>
        <v>436.13687348629151</v>
      </c>
      <c r="AQ16" s="38">
        <f t="shared" si="31"/>
        <v>387.45715519174541</v>
      </c>
      <c r="AR16" s="38">
        <f t="shared" si="31"/>
        <v>342.69193012836735</v>
      </c>
      <c r="AS16" s="38">
        <f t="shared" si="31"/>
        <v>296.43190858053629</v>
      </c>
      <c r="AT16" s="38">
        <f t="shared" si="31"/>
        <v>251.16113032551905</v>
      </c>
      <c r="AU16" s="38">
        <f t="shared" si="31"/>
        <v>202.32166065176094</v>
      </c>
      <c r="AV16" s="38">
        <f t="shared" si="31"/>
        <v>150.46022846433803</v>
      </c>
      <c r="AW16" s="38">
        <f t="shared" si="31"/>
        <v>88.366196041885956</v>
      </c>
      <c r="AX16" s="38">
        <f t="shared" si="31"/>
        <v>0</v>
      </c>
      <c r="AY16" s="38">
        <f t="shared" si="31"/>
        <v>0</v>
      </c>
      <c r="AZ16" s="38">
        <f t="shared" si="31"/>
        <v>0</v>
      </c>
      <c r="BA16" s="38">
        <f t="shared" ref="BA16:BT16" si="32">BA14*$F16</f>
        <v>0</v>
      </c>
      <c r="BB16" s="38">
        <f t="shared" si="32"/>
        <v>0</v>
      </c>
      <c r="BC16" s="38">
        <f t="shared" si="32"/>
        <v>0</v>
      </c>
      <c r="BD16" s="38">
        <f t="shared" si="32"/>
        <v>0</v>
      </c>
      <c r="BE16" s="38">
        <f t="shared" si="32"/>
        <v>0</v>
      </c>
      <c r="BF16" s="38">
        <f t="shared" si="32"/>
        <v>0</v>
      </c>
      <c r="BG16" s="38">
        <f t="shared" si="32"/>
        <v>0</v>
      </c>
      <c r="BH16" s="38">
        <f t="shared" si="32"/>
        <v>0</v>
      </c>
      <c r="BI16" s="38">
        <f t="shared" si="32"/>
        <v>0</v>
      </c>
      <c r="BJ16" s="38">
        <f t="shared" si="32"/>
        <v>0</v>
      </c>
      <c r="BK16" s="38">
        <f t="shared" si="32"/>
        <v>0</v>
      </c>
      <c r="BL16" s="38">
        <f t="shared" si="32"/>
        <v>0</v>
      </c>
      <c r="BM16" s="38">
        <f t="shared" si="32"/>
        <v>0</v>
      </c>
      <c r="BN16" s="38">
        <f t="shared" si="32"/>
        <v>0</v>
      </c>
      <c r="BO16" s="38">
        <f t="shared" si="32"/>
        <v>0</v>
      </c>
      <c r="BP16" s="38">
        <f t="shared" si="32"/>
        <v>0</v>
      </c>
      <c r="BQ16" s="38">
        <f t="shared" si="32"/>
        <v>0</v>
      </c>
      <c r="BR16" s="38">
        <f t="shared" si="32"/>
        <v>0</v>
      </c>
      <c r="BS16" s="38">
        <f t="shared" si="32"/>
        <v>0</v>
      </c>
      <c r="BT16" s="38">
        <f t="shared" si="32"/>
        <v>0</v>
      </c>
    </row>
    <row r="17" spans="1:72" x14ac:dyDescent="0.3">
      <c r="A17" s="43" t="s">
        <v>115</v>
      </c>
      <c r="B17" s="43"/>
      <c r="C17" s="43"/>
      <c r="D17" s="43"/>
      <c r="F17" s="44"/>
      <c r="G17" s="45">
        <v>1</v>
      </c>
      <c r="H17" s="45">
        <v>1</v>
      </c>
      <c r="I17" s="45">
        <v>1</v>
      </c>
      <c r="J17" s="45">
        <v>1</v>
      </c>
      <c r="K17" s="45">
        <v>1</v>
      </c>
      <c r="L17" s="45">
        <v>1</v>
      </c>
      <c r="M17" s="45">
        <v>1</v>
      </c>
      <c r="N17" s="45">
        <v>1</v>
      </c>
      <c r="O17" s="45">
        <v>1</v>
      </c>
      <c r="P17" s="45">
        <v>1</v>
      </c>
      <c r="Q17" s="45">
        <v>1</v>
      </c>
      <c r="R17" s="45">
        <v>1</v>
      </c>
      <c r="S17" s="45">
        <v>1</v>
      </c>
      <c r="T17" s="45">
        <v>1</v>
      </c>
      <c r="U17" s="45">
        <v>1</v>
      </c>
      <c r="V17" s="45">
        <v>1</v>
      </c>
      <c r="W17" s="45">
        <v>1</v>
      </c>
      <c r="X17" s="45">
        <v>1</v>
      </c>
      <c r="Y17" s="45">
        <v>1</v>
      </c>
      <c r="Z17" s="45">
        <v>1</v>
      </c>
      <c r="AA17" s="45">
        <v>1</v>
      </c>
      <c r="AB17" s="45">
        <v>1</v>
      </c>
      <c r="AC17" s="45">
        <v>1</v>
      </c>
      <c r="AD17" s="45">
        <v>1</v>
      </c>
      <c r="AE17" s="45">
        <v>1</v>
      </c>
      <c r="AF17" s="45">
        <v>1</v>
      </c>
      <c r="AG17" s="45">
        <v>1</v>
      </c>
      <c r="AH17" s="45">
        <v>1</v>
      </c>
      <c r="AI17" s="45">
        <v>1</v>
      </c>
      <c r="AJ17" s="45">
        <v>1</v>
      </c>
      <c r="AK17" s="45">
        <v>1</v>
      </c>
      <c r="AL17" s="45">
        <v>1</v>
      </c>
      <c r="AM17" s="45">
        <v>1</v>
      </c>
      <c r="AN17" s="45">
        <v>1</v>
      </c>
      <c r="AO17" s="45">
        <v>1</v>
      </c>
      <c r="AP17" s="45">
        <v>1</v>
      </c>
      <c r="AQ17" s="45">
        <v>1</v>
      </c>
      <c r="AR17" s="45">
        <v>1</v>
      </c>
      <c r="AS17" s="45">
        <v>1</v>
      </c>
      <c r="AT17" s="45">
        <v>1</v>
      </c>
      <c r="AU17" s="45">
        <v>1</v>
      </c>
      <c r="AV17" s="45">
        <v>1</v>
      </c>
      <c r="AW17" s="45">
        <v>1</v>
      </c>
      <c r="AX17" s="45">
        <v>1</v>
      </c>
      <c r="AY17" s="45">
        <v>1</v>
      </c>
      <c r="AZ17" s="45">
        <v>1</v>
      </c>
      <c r="BA17" s="45">
        <v>1</v>
      </c>
      <c r="BB17" s="45">
        <v>1</v>
      </c>
      <c r="BC17" s="45">
        <v>1</v>
      </c>
      <c r="BD17" s="45">
        <v>1</v>
      </c>
      <c r="BE17" s="45">
        <v>1</v>
      </c>
      <c r="BF17" s="45">
        <v>1</v>
      </c>
      <c r="BG17" s="45">
        <v>1</v>
      </c>
      <c r="BH17" s="45">
        <v>1</v>
      </c>
      <c r="BI17" s="45">
        <v>1</v>
      </c>
      <c r="BJ17" s="45">
        <v>1</v>
      </c>
      <c r="BK17" s="45">
        <v>1</v>
      </c>
      <c r="BL17" s="45">
        <v>1</v>
      </c>
      <c r="BM17" s="45">
        <v>1</v>
      </c>
      <c r="BN17" s="45">
        <v>1</v>
      </c>
      <c r="BO17" s="45">
        <v>1</v>
      </c>
      <c r="BP17" s="45">
        <v>1</v>
      </c>
      <c r="BQ17" s="45">
        <v>1</v>
      </c>
      <c r="BR17" s="45">
        <v>1</v>
      </c>
      <c r="BS17" s="45">
        <v>1</v>
      </c>
      <c r="BT17" s="45">
        <v>1</v>
      </c>
    </row>
    <row r="18" spans="1:72" x14ac:dyDescent="0.3">
      <c r="A18" s="43" t="s">
        <v>116</v>
      </c>
      <c r="B18" s="43"/>
      <c r="C18" s="43"/>
      <c r="D18" s="43"/>
      <c r="F18" s="44"/>
      <c r="G18" s="38">
        <f>G16*G17</f>
        <v>0</v>
      </c>
      <c r="H18" s="38">
        <f t="shared" ref="H18:AZ18" si="33">H16*H17</f>
        <v>0</v>
      </c>
      <c r="I18" s="38">
        <f t="shared" si="33"/>
        <v>1.6628469665348611</v>
      </c>
      <c r="J18" s="38">
        <f t="shared" si="33"/>
        <v>3.3037405491137588</v>
      </c>
      <c r="K18" s="38">
        <f t="shared" si="33"/>
        <v>6.5954491526785395</v>
      </c>
      <c r="L18" s="38">
        <f t="shared" si="33"/>
        <v>38.197171920678784</v>
      </c>
      <c r="M18" s="38">
        <f t="shared" si="33"/>
        <v>78.624829510887508</v>
      </c>
      <c r="N18" s="38">
        <f t="shared" si="33"/>
        <v>122.26697962997203</v>
      </c>
      <c r="O18" s="38">
        <f t="shared" si="33"/>
        <v>164.52806971416828</v>
      </c>
      <c r="P18" s="38">
        <f t="shared" si="33"/>
        <v>212.88268384390713</v>
      </c>
      <c r="Q18" s="38">
        <f t="shared" si="33"/>
        <v>259.48201218620449</v>
      </c>
      <c r="R18" s="38">
        <f t="shared" si="33"/>
        <v>312.63409374060575</v>
      </c>
      <c r="S18" s="38">
        <f t="shared" si="33"/>
        <v>360.819710780452</v>
      </c>
      <c r="T18" s="38">
        <f t="shared" si="33"/>
        <v>409.71024125547262</v>
      </c>
      <c r="U18" s="38">
        <f t="shared" si="33"/>
        <v>460.56143364221595</v>
      </c>
      <c r="V18" s="38">
        <f t="shared" si="33"/>
        <v>510.09598472496646</v>
      </c>
      <c r="W18" s="38">
        <f t="shared" si="33"/>
        <v>558.36190462383786</v>
      </c>
      <c r="X18" s="38">
        <f t="shared" si="33"/>
        <v>604.87054699158455</v>
      </c>
      <c r="Y18" s="38">
        <f t="shared" si="33"/>
        <v>649.62674473591073</v>
      </c>
      <c r="Z18" s="38">
        <f t="shared" si="33"/>
        <v>692.63484957554533</v>
      </c>
      <c r="AA18" s="38">
        <f t="shared" si="33"/>
        <v>734.4941249299294</v>
      </c>
      <c r="AB18" s="38">
        <f t="shared" si="33"/>
        <v>773.35941812117062</v>
      </c>
      <c r="AC18" s="38">
        <f t="shared" si="33"/>
        <v>807.53165568547558</v>
      </c>
      <c r="AD18" s="38">
        <f t="shared" si="33"/>
        <v>841.14361549462774</v>
      </c>
      <c r="AE18" s="38">
        <f t="shared" si="33"/>
        <v>866.06528854399858</v>
      </c>
      <c r="AF18" s="38">
        <f t="shared" si="33"/>
        <v>875.37323758923253</v>
      </c>
      <c r="AG18" s="38">
        <f t="shared" si="33"/>
        <v>860.159179730858</v>
      </c>
      <c r="AH18" s="38">
        <f t="shared" si="33"/>
        <v>847.0899154834068</v>
      </c>
      <c r="AI18" s="38">
        <f t="shared" si="33"/>
        <v>826.00882874618685</v>
      </c>
      <c r="AJ18" s="38">
        <f t="shared" si="33"/>
        <v>800.60480329945983</v>
      </c>
      <c r="AK18" s="38">
        <f t="shared" si="33"/>
        <v>751.81896685758818</v>
      </c>
      <c r="AL18" s="38">
        <f t="shared" si="33"/>
        <v>692.15758988104608</v>
      </c>
      <c r="AM18" s="38">
        <f t="shared" si="33"/>
        <v>627.80270414886263</v>
      </c>
      <c r="AN18" s="38">
        <f t="shared" si="33"/>
        <v>563.47328900123671</v>
      </c>
      <c r="AO18" s="38">
        <f t="shared" si="33"/>
        <v>494.45147103824866</v>
      </c>
      <c r="AP18" s="38">
        <f t="shared" si="33"/>
        <v>436.13687348629151</v>
      </c>
      <c r="AQ18" s="38">
        <f t="shared" si="33"/>
        <v>387.45715519174541</v>
      </c>
      <c r="AR18" s="38">
        <f t="shared" si="33"/>
        <v>342.69193012836735</v>
      </c>
      <c r="AS18" s="38">
        <f t="shared" si="33"/>
        <v>296.43190858053629</v>
      </c>
      <c r="AT18" s="38">
        <f t="shared" si="33"/>
        <v>251.16113032551905</v>
      </c>
      <c r="AU18" s="38">
        <f t="shared" si="33"/>
        <v>202.32166065176094</v>
      </c>
      <c r="AV18" s="38">
        <f t="shared" si="33"/>
        <v>150.46022846433803</v>
      </c>
      <c r="AW18" s="38">
        <f t="shared" si="33"/>
        <v>88.366196041885956</v>
      </c>
      <c r="AX18" s="38">
        <f t="shared" si="33"/>
        <v>0</v>
      </c>
      <c r="AY18" s="38">
        <f t="shared" si="33"/>
        <v>0</v>
      </c>
      <c r="AZ18" s="38">
        <f t="shared" si="33"/>
        <v>0</v>
      </c>
      <c r="BA18" s="38">
        <f t="shared" ref="BA18:BT18" si="34">BA16*BA17</f>
        <v>0</v>
      </c>
      <c r="BB18" s="38">
        <f t="shared" si="34"/>
        <v>0</v>
      </c>
      <c r="BC18" s="38">
        <f t="shared" si="34"/>
        <v>0</v>
      </c>
      <c r="BD18" s="38">
        <f t="shared" si="34"/>
        <v>0</v>
      </c>
      <c r="BE18" s="38">
        <f t="shared" si="34"/>
        <v>0</v>
      </c>
      <c r="BF18" s="38">
        <f t="shared" si="34"/>
        <v>0</v>
      </c>
      <c r="BG18" s="38">
        <f t="shared" si="34"/>
        <v>0</v>
      </c>
      <c r="BH18" s="38">
        <f t="shared" si="34"/>
        <v>0</v>
      </c>
      <c r="BI18" s="38">
        <f t="shared" si="34"/>
        <v>0</v>
      </c>
      <c r="BJ18" s="38">
        <f t="shared" si="34"/>
        <v>0</v>
      </c>
      <c r="BK18" s="38">
        <f t="shared" si="34"/>
        <v>0</v>
      </c>
      <c r="BL18" s="38">
        <f t="shared" si="34"/>
        <v>0</v>
      </c>
      <c r="BM18" s="38">
        <f t="shared" si="34"/>
        <v>0</v>
      </c>
      <c r="BN18" s="38">
        <f t="shared" si="34"/>
        <v>0</v>
      </c>
      <c r="BO18" s="38">
        <f t="shared" si="34"/>
        <v>0</v>
      </c>
      <c r="BP18" s="38">
        <f t="shared" si="34"/>
        <v>0</v>
      </c>
      <c r="BQ18" s="38">
        <f t="shared" si="34"/>
        <v>0</v>
      </c>
      <c r="BR18" s="38">
        <f t="shared" si="34"/>
        <v>0</v>
      </c>
      <c r="BS18" s="38">
        <f t="shared" si="34"/>
        <v>0</v>
      </c>
      <c r="BT18" s="38">
        <f t="shared" si="34"/>
        <v>0</v>
      </c>
    </row>
    <row r="19" spans="1:72" x14ac:dyDescent="0.3">
      <c r="A19" s="43" t="s">
        <v>117</v>
      </c>
      <c r="B19" s="43"/>
      <c r="C19" s="43"/>
      <c r="D19" s="43"/>
      <c r="G19" s="38">
        <f>G14+G15+G16-G18</f>
        <v>0</v>
      </c>
      <c r="H19" s="38">
        <f t="shared" ref="H19:AZ19" si="35">H14+H15+H16-H18</f>
        <v>36.952154811885805</v>
      </c>
      <c r="I19" s="38">
        <f t="shared" si="35"/>
        <v>73.416456646972421</v>
      </c>
      <c r="J19" s="38">
        <f t="shared" si="35"/>
        <v>146.56553672618978</v>
      </c>
      <c r="K19" s="38">
        <f t="shared" si="35"/>
        <v>848.82604268175078</v>
      </c>
      <c r="L19" s="38">
        <f t="shared" si="35"/>
        <v>1747.2184335752781</v>
      </c>
      <c r="M19" s="38">
        <f t="shared" si="35"/>
        <v>2717.0439917771564</v>
      </c>
      <c r="N19" s="38">
        <f t="shared" si="35"/>
        <v>3656.1793269815175</v>
      </c>
      <c r="O19" s="38">
        <f t="shared" si="35"/>
        <v>4730.7263076423806</v>
      </c>
      <c r="P19" s="38">
        <f t="shared" si="35"/>
        <v>5766.2669374712113</v>
      </c>
      <c r="Q19" s="38">
        <f t="shared" si="35"/>
        <v>6947.4243053467944</v>
      </c>
      <c r="R19" s="38">
        <f t="shared" si="35"/>
        <v>8018.2157951211557</v>
      </c>
      <c r="S19" s="38">
        <f t="shared" si="35"/>
        <v>9104.6720278993926</v>
      </c>
      <c r="T19" s="38">
        <f t="shared" si="35"/>
        <v>10234.698525382577</v>
      </c>
      <c r="U19" s="38">
        <f t="shared" si="35"/>
        <v>11335.466327221477</v>
      </c>
      <c r="V19" s="38">
        <f t="shared" si="35"/>
        <v>12408.042324974174</v>
      </c>
      <c r="W19" s="38">
        <f t="shared" si="35"/>
        <v>13441.567710924101</v>
      </c>
      <c r="X19" s="38">
        <f t="shared" si="35"/>
        <v>14436.14988302024</v>
      </c>
      <c r="Y19" s="38">
        <f t="shared" si="35"/>
        <v>15391.885546123231</v>
      </c>
      <c r="Z19" s="38">
        <f t="shared" si="35"/>
        <v>16322.091665109543</v>
      </c>
      <c r="AA19" s="38">
        <f t="shared" si="35"/>
        <v>17185.764847137125</v>
      </c>
      <c r="AB19" s="38">
        <f t="shared" si="35"/>
        <v>17945.147904121681</v>
      </c>
      <c r="AC19" s="38">
        <f t="shared" si="35"/>
        <v>18692.080344325062</v>
      </c>
      <c r="AD19" s="38">
        <f t="shared" si="35"/>
        <v>19245.895300977747</v>
      </c>
      <c r="AE19" s="38">
        <f t="shared" si="35"/>
        <v>19452.738613094058</v>
      </c>
      <c r="AF19" s="38">
        <f t="shared" si="35"/>
        <v>19114.648438463511</v>
      </c>
      <c r="AG19" s="38">
        <f t="shared" si="35"/>
        <v>18824.220344075708</v>
      </c>
      <c r="AH19" s="38">
        <f t="shared" si="35"/>
        <v>18355.751749915264</v>
      </c>
      <c r="AI19" s="38">
        <f t="shared" si="35"/>
        <v>17791.217851099107</v>
      </c>
      <c r="AJ19" s="38">
        <f t="shared" si="35"/>
        <v>16707.08815239085</v>
      </c>
      <c r="AK19" s="38">
        <f t="shared" si="35"/>
        <v>15381.279775134359</v>
      </c>
      <c r="AL19" s="38">
        <f t="shared" si="35"/>
        <v>13951.171203308058</v>
      </c>
      <c r="AM19" s="38">
        <f t="shared" si="35"/>
        <v>12521.628644471926</v>
      </c>
      <c r="AN19" s="38">
        <f t="shared" si="35"/>
        <v>10987.810467516638</v>
      </c>
      <c r="AO19" s="38">
        <f t="shared" si="35"/>
        <v>9691.9305219175894</v>
      </c>
      <c r="AP19" s="38">
        <f t="shared" si="35"/>
        <v>8610.1590042610096</v>
      </c>
      <c r="AQ19" s="38">
        <f t="shared" si="35"/>
        <v>7615.3762250748305</v>
      </c>
      <c r="AR19" s="38">
        <f t="shared" si="35"/>
        <v>6587.37574623414</v>
      </c>
      <c r="AS19" s="38">
        <f t="shared" si="35"/>
        <v>5581.3584516782012</v>
      </c>
      <c r="AT19" s="38">
        <f t="shared" si="35"/>
        <v>4496.0369033724655</v>
      </c>
      <c r="AU19" s="38">
        <f t="shared" si="35"/>
        <v>3343.5606325408453</v>
      </c>
      <c r="AV19" s="38">
        <f t="shared" si="35"/>
        <v>1963.6932453752436</v>
      </c>
      <c r="AW19" s="38">
        <f>IF(AW14+AW15+AW16-AW18&lt;0.000001,0,AW14+AW15+AW16-AW18)</f>
        <v>0</v>
      </c>
      <c r="AX19" s="38">
        <f t="shared" si="35"/>
        <v>0</v>
      </c>
      <c r="AY19" s="38">
        <f t="shared" si="35"/>
        <v>0</v>
      </c>
      <c r="AZ19" s="38">
        <f t="shared" si="35"/>
        <v>0</v>
      </c>
      <c r="BA19" s="38">
        <f t="shared" ref="BA19:BT19" si="36">BA14+BA15+BA16-BA18</f>
        <v>0</v>
      </c>
      <c r="BB19" s="38">
        <f t="shared" si="36"/>
        <v>0</v>
      </c>
      <c r="BC19" s="38">
        <f t="shared" si="36"/>
        <v>0</v>
      </c>
      <c r="BD19" s="38">
        <f t="shared" si="36"/>
        <v>0</v>
      </c>
      <c r="BE19" s="38">
        <f t="shared" si="36"/>
        <v>0</v>
      </c>
      <c r="BF19" s="38">
        <f t="shared" si="36"/>
        <v>0</v>
      </c>
      <c r="BG19" s="38">
        <f t="shared" si="36"/>
        <v>0</v>
      </c>
      <c r="BH19" s="38">
        <f t="shared" si="36"/>
        <v>0</v>
      </c>
      <c r="BI19" s="38">
        <f t="shared" si="36"/>
        <v>0</v>
      </c>
      <c r="BJ19" s="38">
        <f t="shared" si="36"/>
        <v>0</v>
      </c>
      <c r="BK19" s="38">
        <f t="shared" si="36"/>
        <v>0</v>
      </c>
      <c r="BL19" s="38">
        <f>BL14+BL15+BL16-BL18</f>
        <v>0</v>
      </c>
      <c r="BM19" s="38">
        <f t="shared" si="36"/>
        <v>0</v>
      </c>
      <c r="BN19" s="38">
        <f t="shared" si="36"/>
        <v>0</v>
      </c>
      <c r="BO19" s="38">
        <f t="shared" si="36"/>
        <v>0</v>
      </c>
      <c r="BP19" s="38">
        <f t="shared" si="36"/>
        <v>0</v>
      </c>
      <c r="BQ19" s="38">
        <f t="shared" si="36"/>
        <v>0</v>
      </c>
      <c r="BR19" s="38">
        <f t="shared" si="36"/>
        <v>0</v>
      </c>
      <c r="BS19" s="38">
        <f t="shared" si="36"/>
        <v>0</v>
      </c>
      <c r="BT19" s="38">
        <f t="shared" si="36"/>
        <v>0</v>
      </c>
    </row>
    <row r="20" spans="1:72" x14ac:dyDescent="0.3">
      <c r="A20" s="43"/>
      <c r="B20" s="43"/>
      <c r="C20" s="43"/>
      <c r="D20" s="43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</row>
    <row r="21" spans="1:72" x14ac:dyDescent="0.3">
      <c r="A21" s="43"/>
      <c r="B21" s="43"/>
      <c r="C21" s="43"/>
      <c r="D21" s="43"/>
      <c r="F21" s="44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</row>
    <row r="22" spans="1:72" s="46" customFormat="1" x14ac:dyDescent="0.3">
      <c r="A22" s="81" t="s">
        <v>135</v>
      </c>
      <c r="B22" s="38">
        <f t="shared" ref="B22" si="37">SUM(G22:BT22)</f>
        <v>181388.66552670675</v>
      </c>
      <c r="C22" s="38">
        <f>SUM($G22:AW22)</f>
        <v>145394.21560206343</v>
      </c>
      <c r="D22" s="38">
        <f t="shared" ref="D22" si="38">SUM(S22:AW22)</f>
        <v>129389.09980664772</v>
      </c>
      <c r="E22" s="84">
        <f t="shared" ref="E22" si="39">NPV(0.045,G22:BT22)*(1.045)</f>
        <v>57078.03674145617</v>
      </c>
      <c r="F22" s="38">
        <f>NPV(0.045,S22:BT22)*(1.045)</f>
        <v>77794.672328257497</v>
      </c>
      <c r="G22" s="38">
        <f>IF(G$1&lt;2048,G11+G18,G$2)</f>
        <v>0</v>
      </c>
      <c r="H22" s="38">
        <f t="shared" ref="H22:BS22" si="40">IF(H$1&lt;2048,H11+H18,H$2)</f>
        <v>140.78324020336478</v>
      </c>
      <c r="I22" s="38">
        <f t="shared" si="40"/>
        <v>142.44608716989964</v>
      </c>
      <c r="J22" s="38">
        <f t="shared" si="40"/>
        <v>398.35794513277688</v>
      </c>
      <c r="K22" s="38">
        <f t="shared" si="40"/>
        <v>674.13718653315448</v>
      </c>
      <c r="L22" s="38">
        <f t="shared" si="40"/>
        <v>1227.4785469381527</v>
      </c>
      <c r="M22" s="38">
        <f t="shared" si="40"/>
        <v>1318.5251228420254</v>
      </c>
      <c r="N22" s="38">
        <f t="shared" si="40"/>
        <v>1551.6391805911358</v>
      </c>
      <c r="O22" s="38">
        <f t="shared" si="40"/>
        <v>1881.1670599713098</v>
      </c>
      <c r="P22" s="38">
        <f t="shared" si="40"/>
        <v>2458.574413548125</v>
      </c>
      <c r="Q22" s="38">
        <f t="shared" si="40"/>
        <v>2996.3800472385474</v>
      </c>
      <c r="R22" s="38">
        <f t="shared" si="40"/>
        <v>3215.6269652472211</v>
      </c>
      <c r="S22" s="38">
        <f t="shared" si="40"/>
        <v>3348.4162231347391</v>
      </c>
      <c r="T22" s="38">
        <f t="shared" si="40"/>
        <v>3645.6449128213994</v>
      </c>
      <c r="U22" s="38">
        <f t="shared" si="40"/>
        <v>3750.7276942423573</v>
      </c>
      <c r="V22" s="38">
        <f t="shared" si="40"/>
        <v>3887.4321650572642</v>
      </c>
      <c r="W22" s="38">
        <f t="shared" si="40"/>
        <v>3961.386323668446</v>
      </c>
      <c r="X22" s="38">
        <f t="shared" si="40"/>
        <v>4034.0969695227495</v>
      </c>
      <c r="Y22" s="38">
        <f t="shared" si="40"/>
        <v>4105.5792108233636</v>
      </c>
      <c r="Z22" s="38">
        <f t="shared" si="40"/>
        <v>4162.6169079504116</v>
      </c>
      <c r="AA22" s="38">
        <f t="shared" si="40"/>
        <v>4217.1764711054238</v>
      </c>
      <c r="AB22" s="38">
        <f t="shared" si="40"/>
        <v>4266.4226588556139</v>
      </c>
      <c r="AC22" s="38">
        <f t="shared" si="40"/>
        <v>4310.8134968261384</v>
      </c>
      <c r="AD22" s="38">
        <f t="shared" si="40"/>
        <v>4354.7238272352752</v>
      </c>
      <c r="AE22" s="38">
        <f t="shared" si="40"/>
        <v>4374.379730938017</v>
      </c>
      <c r="AF22" s="38">
        <f t="shared" si="40"/>
        <v>4371.1378292726622</v>
      </c>
      <c r="AG22" s="38">
        <f t="shared" si="40"/>
        <v>4348.5687452467546</v>
      </c>
      <c r="AH22" s="38">
        <f t="shared" si="40"/>
        <v>4330.2122112449633</v>
      </c>
      <c r="AI22" s="38">
        <f t="shared" si="40"/>
        <v>4300.2534213976087</v>
      </c>
      <c r="AJ22" s="38">
        <f t="shared" si="40"/>
        <v>4279.4127442016106</v>
      </c>
      <c r="AK22" s="38">
        <f t="shared" si="40"/>
        <v>4244.5520739733984</v>
      </c>
      <c r="AL22" s="38">
        <f t="shared" si="40"/>
        <v>4202.4186922223098</v>
      </c>
      <c r="AM22" s="38">
        <f t="shared" si="40"/>
        <v>4159.9496851306812</v>
      </c>
      <c r="AN22" s="38">
        <f t="shared" si="40"/>
        <v>4122.8488301733869</v>
      </c>
      <c r="AO22" s="38">
        <f t="shared" si="40"/>
        <v>4087.7149986958202</v>
      </c>
      <c r="AP22" s="38">
        <f t="shared" si="40"/>
        <v>4071.7625876003794</v>
      </c>
      <c r="AQ22" s="38">
        <f t="shared" si="40"/>
        <v>4076.5167739794697</v>
      </c>
      <c r="AR22" s="38">
        <f t="shared" si="40"/>
        <v>4100.1594169868667</v>
      </c>
      <c r="AS22" s="38">
        <f t="shared" si="40"/>
        <v>4143.5321682848617</v>
      </c>
      <c r="AT22" s="38">
        <f t="shared" si="40"/>
        <v>4220.0676418754492</v>
      </c>
      <c r="AU22" s="38">
        <f t="shared" si="40"/>
        <v>4347.1179491070707</v>
      </c>
      <c r="AV22" s="38">
        <f t="shared" si="40"/>
        <v>4506.3420568665033</v>
      </c>
      <c r="AW22" s="38">
        <f t="shared" si="40"/>
        <v>5057.1153882067165</v>
      </c>
      <c r="AX22" s="38">
        <f t="shared" si="40"/>
        <v>2970.0537386053406</v>
      </c>
      <c r="AY22" s="38">
        <f t="shared" si="40"/>
        <v>2890.7147170002636</v>
      </c>
      <c r="AZ22" s="38">
        <f t="shared" si="40"/>
        <v>2849.778382990035</v>
      </c>
      <c r="BA22" s="38">
        <f t="shared" si="40"/>
        <v>2178.9564961608344</v>
      </c>
      <c r="BB22" s="38">
        <f t="shared" si="40"/>
        <v>2190.1753827111056</v>
      </c>
      <c r="BC22" s="38">
        <f t="shared" si="40"/>
        <v>2204.1217673776655</v>
      </c>
      <c r="BD22" s="38">
        <f t="shared" si="40"/>
        <v>2219.9425305695599</v>
      </c>
      <c r="BE22" s="38">
        <f t="shared" si="40"/>
        <v>2234.4842581932885</v>
      </c>
      <c r="BF22" s="38">
        <f t="shared" si="40"/>
        <v>2155.5921515723335</v>
      </c>
      <c r="BG22" s="38">
        <f t="shared" si="40"/>
        <v>2155.7674690626691</v>
      </c>
      <c r="BH22" s="38">
        <f t="shared" si="40"/>
        <v>1884.576754951514</v>
      </c>
      <c r="BI22" s="38">
        <f t="shared" si="40"/>
        <v>1898.0338765421834</v>
      </c>
      <c r="BJ22" s="38">
        <f t="shared" si="40"/>
        <v>1589.6284049151827</v>
      </c>
      <c r="BK22" s="38">
        <f t="shared" si="40"/>
        <v>1597.7144809272511</v>
      </c>
      <c r="BL22" s="38">
        <f t="shared" si="40"/>
        <v>1496.3964380831335</v>
      </c>
      <c r="BM22" s="38">
        <f t="shared" si="40"/>
        <v>1300.1506656655586</v>
      </c>
      <c r="BN22" s="38">
        <f t="shared" si="40"/>
        <v>876.36232908462796</v>
      </c>
      <c r="BO22" s="38">
        <f t="shared" si="40"/>
        <v>463.41981089347217</v>
      </c>
      <c r="BP22" s="38">
        <f t="shared" si="40"/>
        <v>290.08924227522925</v>
      </c>
      <c r="BQ22" s="38">
        <f t="shared" si="40"/>
        <v>277.67749582607473</v>
      </c>
      <c r="BR22" s="38">
        <f t="shared" si="40"/>
        <v>148.11622855441664</v>
      </c>
      <c r="BS22" s="38">
        <f t="shared" si="40"/>
        <v>122.69730268155652</v>
      </c>
      <c r="BT22" s="38">
        <f t="shared" ref="BT22" si="41">IF(BT$1&lt;2048,BT11+BT18,BT$2)</f>
        <v>0</v>
      </c>
    </row>
    <row r="23" spans="1:72" x14ac:dyDescent="0.3">
      <c r="A23" s="43"/>
      <c r="B23" s="43"/>
      <c r="C23" s="43"/>
      <c r="D23" s="43"/>
      <c r="F23" s="44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</row>
    <row r="24" spans="1:72" x14ac:dyDescent="0.3">
      <c r="A24" s="47" t="s">
        <v>118</v>
      </c>
      <c r="B24" s="43"/>
      <c r="C24" s="43"/>
      <c r="D24" s="43"/>
      <c r="F24" s="44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</row>
    <row r="25" spans="1:72" x14ac:dyDescent="0.3">
      <c r="A25" s="36" t="s">
        <v>118</v>
      </c>
      <c r="G25" s="38">
        <f t="shared" ref="G25:R25" si="42">G10-G22</f>
        <v>0</v>
      </c>
      <c r="H25" s="38">
        <f t="shared" si="42"/>
        <v>36.952154811885805</v>
      </c>
      <c r="I25" s="38">
        <f t="shared" si="42"/>
        <v>34.801454868551758</v>
      </c>
      <c r="J25" s="38">
        <f t="shared" si="42"/>
        <v>69.845339530103615</v>
      </c>
      <c r="K25" s="38">
        <f t="shared" si="42"/>
        <v>695.66505680288253</v>
      </c>
      <c r="L25" s="38">
        <f t="shared" si="42"/>
        <v>860.19521897284858</v>
      </c>
      <c r="M25" s="38">
        <f t="shared" si="42"/>
        <v>891.2007286909909</v>
      </c>
      <c r="N25" s="38">
        <f t="shared" si="42"/>
        <v>816.86835557438917</v>
      </c>
      <c r="O25" s="38">
        <f t="shared" si="42"/>
        <v>910.01891094669463</v>
      </c>
      <c r="P25" s="38">
        <f t="shared" si="42"/>
        <v>822.65794598492403</v>
      </c>
      <c r="Q25" s="38">
        <f t="shared" si="42"/>
        <v>921.67535568937819</v>
      </c>
      <c r="R25" s="38">
        <f t="shared" si="42"/>
        <v>758.1573960337555</v>
      </c>
    </row>
    <row r="26" spans="1:72" x14ac:dyDescent="0.3">
      <c r="A26" s="36" t="s">
        <v>119</v>
      </c>
      <c r="F26" s="44">
        <f>Input!$C$4</f>
        <v>4.4999999999999998E-2</v>
      </c>
      <c r="G26" s="38">
        <v>0</v>
      </c>
      <c r="H26" s="38">
        <f t="shared" ref="H26:R26" si="43">G27*$F26</f>
        <v>0</v>
      </c>
      <c r="I26" s="38">
        <f t="shared" si="43"/>
        <v>1.6628469665348611</v>
      </c>
      <c r="J26" s="38">
        <f t="shared" si="43"/>
        <v>3.3037405491137588</v>
      </c>
      <c r="K26" s="38">
        <f t="shared" si="43"/>
        <v>6.5954491526785413</v>
      </c>
      <c r="L26" s="38">
        <f t="shared" si="43"/>
        <v>38.197171920678784</v>
      </c>
      <c r="M26" s="38">
        <f t="shared" si="43"/>
        <v>78.624829510887508</v>
      </c>
      <c r="N26" s="38">
        <f t="shared" si="43"/>
        <v>122.26697962997203</v>
      </c>
      <c r="O26" s="38">
        <f t="shared" si="43"/>
        <v>164.52806971416828</v>
      </c>
      <c r="P26" s="38">
        <f t="shared" si="43"/>
        <v>212.88268384390713</v>
      </c>
      <c r="Q26" s="38">
        <f t="shared" si="43"/>
        <v>259.48201218620449</v>
      </c>
      <c r="R26" s="38">
        <f t="shared" si="43"/>
        <v>312.63409374060575</v>
      </c>
    </row>
    <row r="27" spans="1:72" x14ac:dyDescent="0.3">
      <c r="A27" s="36" t="s">
        <v>120</v>
      </c>
      <c r="G27" s="38">
        <f>F27+G25</f>
        <v>0</v>
      </c>
      <c r="H27" s="38">
        <f>G27+SUM(H25:H26)</f>
        <v>36.952154811885805</v>
      </c>
      <c r="I27" s="38">
        <f>H27+SUM(I25:I26)</f>
        <v>73.416456646972421</v>
      </c>
      <c r="J27" s="38">
        <f>I27+SUM(J25:J26)</f>
        <v>146.5655367261898</v>
      </c>
      <c r="K27" s="38">
        <f t="shared" ref="K27:R27" si="44">J27+SUM(K25:K26)</f>
        <v>848.82604268175078</v>
      </c>
      <c r="L27" s="38">
        <f t="shared" si="44"/>
        <v>1747.2184335752781</v>
      </c>
      <c r="M27" s="38">
        <f t="shared" si="44"/>
        <v>2717.0439917771564</v>
      </c>
      <c r="N27" s="38">
        <f t="shared" si="44"/>
        <v>3656.1793269815175</v>
      </c>
      <c r="O27" s="38">
        <f t="shared" si="44"/>
        <v>4730.7263076423806</v>
      </c>
      <c r="P27" s="38">
        <f t="shared" si="44"/>
        <v>5766.2669374712113</v>
      </c>
      <c r="Q27" s="38">
        <f t="shared" si="44"/>
        <v>6947.4243053467944</v>
      </c>
      <c r="R27" s="48">
        <f t="shared" si="44"/>
        <v>8018.2157951211557</v>
      </c>
    </row>
    <row r="28" spans="1:72" x14ac:dyDescent="0.3">
      <c r="A28" s="43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</row>
    <row r="29" spans="1:72" s="43" customFormat="1" x14ac:dyDescent="0.3">
      <c r="A29" s="47" t="s">
        <v>102</v>
      </c>
      <c r="E29" s="106"/>
    </row>
    <row r="30" spans="1:72" x14ac:dyDescent="0.3">
      <c r="A30" s="36" t="s">
        <v>147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84">
        <v>1396.2492093258527</v>
      </c>
      <c r="T30" s="84">
        <v>2189.0412865565681</v>
      </c>
      <c r="U30" s="84">
        <v>2295.5806394475062</v>
      </c>
      <c r="V30" s="84">
        <v>2413.5249502579627</v>
      </c>
      <c r="W30" s="84">
        <v>2204.3543054525089</v>
      </c>
      <c r="X30" s="45">
        <v>1620</v>
      </c>
      <c r="Y30" s="45">
        <v>1020</v>
      </c>
      <c r="Z30" s="45">
        <v>500</v>
      </c>
      <c r="AA30" s="45"/>
      <c r="AB30" s="43"/>
      <c r="AC30" s="43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</row>
    <row r="31" spans="1:72" x14ac:dyDescent="0.3">
      <c r="R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</row>
    <row r="32" spans="1:72" x14ac:dyDescent="0.3">
      <c r="A32" s="41" t="s">
        <v>121</v>
      </c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</row>
    <row r="33" spans="1:72" x14ac:dyDescent="0.3">
      <c r="A33" s="36" t="s">
        <v>122</v>
      </c>
      <c r="R33" s="39"/>
      <c r="S33" s="38">
        <f t="shared" ref="S33:AZ33" si="45">S10-S22</f>
        <v>725.63652199778471</v>
      </c>
      <c r="T33" s="38">
        <f t="shared" si="45"/>
        <v>720.31625622771071</v>
      </c>
      <c r="U33" s="38">
        <f t="shared" si="45"/>
        <v>640.20636819668425</v>
      </c>
      <c r="V33" s="38">
        <f t="shared" si="45"/>
        <v>562.48001302773127</v>
      </c>
      <c r="W33" s="38">
        <f t="shared" si="45"/>
        <v>475.16348132608937</v>
      </c>
      <c r="X33" s="38">
        <f t="shared" si="45"/>
        <v>389.71162510455451</v>
      </c>
      <c r="Y33" s="38">
        <f t="shared" si="45"/>
        <v>306.10891836708015</v>
      </c>
      <c r="Z33" s="38">
        <f t="shared" si="45"/>
        <v>237.57126941076785</v>
      </c>
      <c r="AA33" s="38">
        <f t="shared" si="45"/>
        <v>129.17905709765182</v>
      </c>
      <c r="AB33" s="38">
        <f t="shared" si="45"/>
        <v>-13.976361136616106</v>
      </c>
      <c r="AC33" s="38">
        <f t="shared" si="45"/>
        <v>-60.599215482092404</v>
      </c>
      <c r="AD33" s="38">
        <f t="shared" si="45"/>
        <v>-287.32865884194143</v>
      </c>
      <c r="AE33" s="38">
        <f t="shared" si="45"/>
        <v>-659.22197642768833</v>
      </c>
      <c r="AF33" s="38">
        <f t="shared" si="45"/>
        <v>-1213.4634122197776</v>
      </c>
      <c r="AG33" s="38">
        <f t="shared" si="45"/>
        <v>-1150.5872741186622</v>
      </c>
      <c r="AH33" s="38">
        <f t="shared" si="45"/>
        <v>-1315.5585096438508</v>
      </c>
      <c r="AI33" s="38">
        <f t="shared" si="45"/>
        <v>-1390.5427275623451</v>
      </c>
      <c r="AJ33" s="38">
        <f t="shared" si="45"/>
        <v>-1884.7345020077173</v>
      </c>
      <c r="AK33" s="38">
        <f t="shared" si="45"/>
        <v>-2077.6273441140788</v>
      </c>
      <c r="AL33" s="38">
        <f t="shared" si="45"/>
        <v>-2122.2661617073472</v>
      </c>
      <c r="AM33" s="38">
        <f t="shared" si="45"/>
        <v>-2057.3452629849958</v>
      </c>
      <c r="AN33" s="38">
        <f t="shared" si="45"/>
        <v>-2097.2914659565249</v>
      </c>
      <c r="AO33" s="38">
        <f t="shared" si="45"/>
        <v>-1790.3314166372966</v>
      </c>
      <c r="AP33" s="38">
        <f t="shared" si="45"/>
        <v>-1517.9083911428711</v>
      </c>
      <c r="AQ33" s="38">
        <f t="shared" si="45"/>
        <v>-1382.2399343779243</v>
      </c>
      <c r="AR33" s="38">
        <f t="shared" si="45"/>
        <v>-1370.6924089690574</v>
      </c>
      <c r="AS33" s="38">
        <f t="shared" si="45"/>
        <v>-1302.4492031364744</v>
      </c>
      <c r="AT33" s="38">
        <f t="shared" si="45"/>
        <v>-1336.4826786312547</v>
      </c>
      <c r="AU33" s="38">
        <f t="shared" si="45"/>
        <v>-1354.797931483381</v>
      </c>
      <c r="AV33" s="38">
        <f t="shared" si="45"/>
        <v>-1530.3276156299394</v>
      </c>
      <c r="AW33" s="38">
        <f t="shared" si="45"/>
        <v>-2052.0594414171023</v>
      </c>
      <c r="AX33" s="38">
        <f t="shared" si="45"/>
        <v>0</v>
      </c>
      <c r="AY33" s="38">
        <f t="shared" si="45"/>
        <v>0</v>
      </c>
      <c r="AZ33" s="38">
        <f t="shared" si="45"/>
        <v>0</v>
      </c>
      <c r="BA33" s="38">
        <f t="shared" ref="BA33:BT33" si="46">BA10-BA22</f>
        <v>0</v>
      </c>
      <c r="BB33" s="38">
        <f t="shared" si="46"/>
        <v>0</v>
      </c>
      <c r="BC33" s="38">
        <f t="shared" si="46"/>
        <v>0</v>
      </c>
      <c r="BD33" s="38">
        <f t="shared" si="46"/>
        <v>0</v>
      </c>
      <c r="BE33" s="38">
        <f t="shared" si="46"/>
        <v>0</v>
      </c>
      <c r="BF33" s="38">
        <f t="shared" si="46"/>
        <v>0</v>
      </c>
      <c r="BG33" s="38">
        <f t="shared" si="46"/>
        <v>0</v>
      </c>
      <c r="BH33" s="38">
        <f t="shared" si="46"/>
        <v>0</v>
      </c>
      <c r="BI33" s="38">
        <f t="shared" si="46"/>
        <v>0</v>
      </c>
      <c r="BJ33" s="38">
        <f t="shared" si="46"/>
        <v>0</v>
      </c>
      <c r="BK33" s="38">
        <f t="shared" si="46"/>
        <v>0</v>
      </c>
      <c r="BL33" s="38">
        <f t="shared" si="46"/>
        <v>0</v>
      </c>
      <c r="BM33" s="38">
        <f t="shared" si="46"/>
        <v>0</v>
      </c>
      <c r="BN33" s="38">
        <f t="shared" si="46"/>
        <v>0</v>
      </c>
      <c r="BO33" s="38">
        <f t="shared" si="46"/>
        <v>0</v>
      </c>
      <c r="BP33" s="38">
        <f t="shared" si="46"/>
        <v>0</v>
      </c>
      <c r="BQ33" s="38">
        <f t="shared" si="46"/>
        <v>0</v>
      </c>
      <c r="BR33" s="38">
        <f t="shared" si="46"/>
        <v>0</v>
      </c>
      <c r="BS33" s="38">
        <f t="shared" si="46"/>
        <v>0</v>
      </c>
      <c r="BT33" s="38">
        <f t="shared" si="46"/>
        <v>0</v>
      </c>
    </row>
    <row r="34" spans="1:72" x14ac:dyDescent="0.3">
      <c r="A34" s="36" t="s">
        <v>123</v>
      </c>
      <c r="S34" s="38">
        <f>S30-S33</f>
        <v>670.61268732806798</v>
      </c>
      <c r="T34" s="38">
        <f>MIN(S39+T37,MAX(T30-T33,0))</f>
        <v>1468.7250303288574</v>
      </c>
      <c r="U34" s="38">
        <f t="shared" ref="U34:AA34" si="47">MIN(T39+U37,MAX(U30-U33,0))</f>
        <v>1655.3742712508219</v>
      </c>
      <c r="V34" s="38">
        <f t="shared" si="47"/>
        <v>1851.0449372302314</v>
      </c>
      <c r="W34" s="38">
        <f t="shared" si="47"/>
        <v>1729.1908241264196</v>
      </c>
      <c r="X34" s="38">
        <f t="shared" si="47"/>
        <v>1230.2883748954455</v>
      </c>
      <c r="Y34" s="38">
        <f t="shared" si="47"/>
        <v>713.89108163291985</v>
      </c>
      <c r="Z34" s="38">
        <f t="shared" si="47"/>
        <v>244.31747534070368</v>
      </c>
      <c r="AA34" s="38">
        <f t="shared" si="47"/>
        <v>0</v>
      </c>
      <c r="AB34" s="38">
        <f t="shared" ref="AB34" si="48">MIN(AA39+AB37,MAX(AB30-AB33,0))</f>
        <v>0</v>
      </c>
      <c r="AC34" s="38">
        <f t="shared" ref="AC34" si="49">MIN(AB39+AC37,MAX(AC30-AC33,0))</f>
        <v>0</v>
      </c>
      <c r="AD34" s="38">
        <f t="shared" ref="AD34" si="50">MIN(AC39+AD37,MAX(AD30-AD33,0))</f>
        <v>0</v>
      </c>
      <c r="AE34" s="38">
        <f t="shared" ref="AE34" si="51">MIN(AD39+AE37,MAX(AE30-AE33,0))</f>
        <v>0</v>
      </c>
      <c r="AF34" s="38">
        <f t="shared" ref="AF34" si="52">MIN(AE39+AF37,MAX(AF30-AF33,0))</f>
        <v>0</v>
      </c>
      <c r="AG34" s="38">
        <f t="shared" ref="AG34:AH34" si="53">MIN(AF39+AG37,MAX(AG30-AG33,0))</f>
        <v>0</v>
      </c>
      <c r="AH34" s="38">
        <f t="shared" si="53"/>
        <v>0</v>
      </c>
      <c r="AI34" s="38">
        <f t="shared" ref="AI34" si="54">MIN(AH39+AI37,MAX(AI30-AI33,0))</f>
        <v>0</v>
      </c>
      <c r="AJ34" s="38">
        <f t="shared" ref="AJ34" si="55">MIN(AI39+AJ37,MAX(AJ30-AJ33,0))</f>
        <v>0</v>
      </c>
      <c r="AK34" s="38">
        <f t="shared" ref="AK34" si="56">MIN(AJ39+AK37,MAX(AK30-AK33,0))</f>
        <v>0</v>
      </c>
      <c r="AL34" s="38">
        <f t="shared" ref="AL34" si="57">MIN(AK39+AL37,MAX(AL30-AL33,0))</f>
        <v>0</v>
      </c>
      <c r="AM34" s="38">
        <f t="shared" ref="AM34" si="58">MIN(AL39+AM37,MAX(AM30-AM33,0))</f>
        <v>0</v>
      </c>
      <c r="AN34" s="38">
        <f t="shared" ref="AN34:AO34" si="59">MIN(AM39+AN37,MAX(AN30-AN33,0))</f>
        <v>0</v>
      </c>
      <c r="AO34" s="38">
        <f t="shared" si="59"/>
        <v>0</v>
      </c>
      <c r="AP34" s="38">
        <f t="shared" ref="AP34" si="60">MIN(AO39+AP37,MAX(AP30-AP33,0))</f>
        <v>0</v>
      </c>
      <c r="AQ34" s="38">
        <f t="shared" ref="AQ34" si="61">MIN(AP39+AQ37,MAX(AQ30-AQ33,0))</f>
        <v>0</v>
      </c>
      <c r="AR34" s="38">
        <f t="shared" ref="AR34" si="62">MIN(AQ39+AR37,MAX(AR30-AR33,0))</f>
        <v>0</v>
      </c>
      <c r="AS34" s="38">
        <f t="shared" ref="AS34" si="63">MIN(AR39+AS37,MAX(AS30-AS33,0))</f>
        <v>0</v>
      </c>
      <c r="AT34" s="38">
        <f t="shared" ref="AT34" si="64">MIN(AS39+AT37,MAX(AT30-AT33,0))</f>
        <v>0</v>
      </c>
      <c r="AU34" s="38">
        <f t="shared" ref="AU34:AV34" si="65">MIN(AT39+AU37,MAX(AU30-AU33,0))</f>
        <v>0</v>
      </c>
      <c r="AV34" s="38">
        <f t="shared" si="65"/>
        <v>0</v>
      </c>
      <c r="AW34" s="38">
        <f t="shared" ref="AW34" si="66">MIN(AV39+AW37,MAX(AW30-AW33,0))</f>
        <v>0</v>
      </c>
      <c r="AX34" s="38">
        <f t="shared" ref="AX34" si="67">MIN(AW39+AX37,MAX(AX30-AX33,0))</f>
        <v>0</v>
      </c>
      <c r="AY34" s="38">
        <f t="shared" ref="AY34" si="68">MIN(AX39+AY37,MAX(AY30-AY33,0))</f>
        <v>0</v>
      </c>
      <c r="AZ34" s="38">
        <f t="shared" ref="AZ34" si="69">MIN(AY39+AZ37,MAX(AZ30-AZ33,0))</f>
        <v>0</v>
      </c>
      <c r="BA34" s="38">
        <f t="shared" ref="BA34" si="70">MIN(AZ39+BA37,MAX(BA30-BA33,0))</f>
        <v>0</v>
      </c>
      <c r="BB34" s="38">
        <f t="shared" ref="BB34" si="71">MIN(BA39+BB37,MAX(BB30-BB33,0))</f>
        <v>0</v>
      </c>
      <c r="BC34" s="38">
        <f t="shared" ref="BC34" si="72">MIN(BB39+BC37,MAX(BC30-BC33,0))</f>
        <v>0</v>
      </c>
      <c r="BD34" s="38">
        <f t="shared" ref="BD34" si="73">MIN(BC39+BD37,MAX(BD30-BD33,0))</f>
        <v>0</v>
      </c>
      <c r="BE34" s="38">
        <f t="shared" ref="BE34" si="74">MIN(BD39+BE37,MAX(BE30-BE33,0))</f>
        <v>0</v>
      </c>
      <c r="BF34" s="38">
        <f t="shared" ref="BF34" si="75">MIN(BE39+BF37,MAX(BF30-BF33,0))</f>
        <v>0</v>
      </c>
      <c r="BG34" s="38">
        <f t="shared" ref="BG34" si="76">MIN(BF39+BG37,MAX(BG30-BG33,0))</f>
        <v>0</v>
      </c>
      <c r="BH34" s="38">
        <f t="shared" ref="BH34" si="77">MIN(BG39+BH37,MAX(BH30-BH33,0))</f>
        <v>0</v>
      </c>
      <c r="BI34" s="38">
        <f t="shared" ref="BI34" si="78">MIN(BH39+BI37,MAX(BI30-BI33,0))</f>
        <v>0</v>
      </c>
      <c r="BJ34" s="38">
        <f t="shared" ref="BJ34" si="79">MIN(BI39+BJ37,MAX(BJ30-BJ33,0))</f>
        <v>0</v>
      </c>
      <c r="BK34" s="38">
        <f t="shared" ref="BK34" si="80">MIN(BJ39+BK37,MAX(BK30-BK33,0))</f>
        <v>0</v>
      </c>
      <c r="BL34" s="38">
        <f t="shared" ref="BL34" si="81">MIN(BK39+BL37,MAX(BL30-BL33,0))</f>
        <v>0</v>
      </c>
      <c r="BM34" s="38">
        <f t="shared" ref="BM34" si="82">MIN(BL39+BM37,MAX(BM30-BM33,0))</f>
        <v>0</v>
      </c>
      <c r="BN34" s="38">
        <f t="shared" ref="BN34" si="83">MIN(BM39+BN37,MAX(BN30-BN33,0))</f>
        <v>0</v>
      </c>
      <c r="BO34" s="38">
        <f t="shared" ref="BO34" si="84">MIN(BN39+BO37,MAX(BO30-BO33,0))</f>
        <v>0</v>
      </c>
      <c r="BP34" s="38">
        <f t="shared" ref="BP34" si="85">MIN(BO39+BP37,MAX(BP30-BP33,0))</f>
        <v>0</v>
      </c>
      <c r="BQ34" s="38">
        <f t="shared" ref="BQ34" si="86">MIN(BP39+BQ37,MAX(BQ30-BQ33,0))</f>
        <v>0</v>
      </c>
      <c r="BR34" s="38">
        <f t="shared" ref="BR34" si="87">MIN(BQ39+BR37,MAX(BR30-BR33,0))</f>
        <v>0</v>
      </c>
      <c r="BS34" s="38">
        <f t="shared" ref="BS34" si="88">MIN(BR39+BS37,MAX(BS30-BS33,0))</f>
        <v>0</v>
      </c>
      <c r="BT34" s="38">
        <f t="shared" ref="BT34" si="89">MIN(BS39+BT37,MAX(BT30-BT33,0))</f>
        <v>0</v>
      </c>
    </row>
    <row r="35" spans="1:72" x14ac:dyDescent="0.3"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</row>
    <row r="36" spans="1:72" x14ac:dyDescent="0.3">
      <c r="A36" s="36" t="s">
        <v>124</v>
      </c>
      <c r="R36" s="38"/>
      <c r="S36" s="48">
        <f>R27</f>
        <v>8018.2157951211557</v>
      </c>
      <c r="T36" s="38">
        <f>S39</f>
        <v>7708.4228185735392</v>
      </c>
      <c r="U36" s="38">
        <f>T39</f>
        <v>6586.5768150804906</v>
      </c>
      <c r="V36" s="38">
        <f>U39</f>
        <v>5227.5985005082912</v>
      </c>
      <c r="W36" s="38">
        <f>V39</f>
        <v>3611.7954958009327</v>
      </c>
      <c r="X36" s="38">
        <f t="shared" ref="X36" si="90">W39</f>
        <v>2045.1354689855552</v>
      </c>
      <c r="Y36" s="38">
        <f>X39</f>
        <v>906.87819019445976</v>
      </c>
      <c r="Z36" s="38">
        <f>Y39</f>
        <v>233.79662712029059</v>
      </c>
      <c r="AA36" s="38">
        <f t="shared" ref="AA36:AZ36" si="91">Z39</f>
        <v>0</v>
      </c>
      <c r="AB36" s="38">
        <f t="shared" si="91"/>
        <v>0</v>
      </c>
      <c r="AC36" s="38">
        <f t="shared" si="91"/>
        <v>0</v>
      </c>
      <c r="AD36" s="38">
        <f t="shared" si="91"/>
        <v>0</v>
      </c>
      <c r="AE36" s="38">
        <f t="shared" si="91"/>
        <v>0</v>
      </c>
      <c r="AF36" s="38">
        <f t="shared" si="91"/>
        <v>0</v>
      </c>
      <c r="AG36" s="38">
        <f t="shared" si="91"/>
        <v>0</v>
      </c>
      <c r="AH36" s="38">
        <f t="shared" si="91"/>
        <v>0</v>
      </c>
      <c r="AI36" s="38">
        <f t="shared" si="91"/>
        <v>0</v>
      </c>
      <c r="AJ36" s="38">
        <f t="shared" si="91"/>
        <v>0</v>
      </c>
      <c r="AK36" s="38">
        <f t="shared" si="91"/>
        <v>0</v>
      </c>
      <c r="AL36" s="38">
        <f t="shared" si="91"/>
        <v>0</v>
      </c>
      <c r="AM36" s="38">
        <f t="shared" si="91"/>
        <v>0</v>
      </c>
      <c r="AN36" s="38">
        <f t="shared" si="91"/>
        <v>0</v>
      </c>
      <c r="AO36" s="38">
        <f t="shared" si="91"/>
        <v>0</v>
      </c>
      <c r="AP36" s="38">
        <f t="shared" si="91"/>
        <v>0</v>
      </c>
      <c r="AQ36" s="38">
        <f t="shared" si="91"/>
        <v>0</v>
      </c>
      <c r="AR36" s="38">
        <f t="shared" si="91"/>
        <v>0</v>
      </c>
      <c r="AS36" s="38">
        <f t="shared" si="91"/>
        <v>0</v>
      </c>
      <c r="AT36" s="38">
        <f t="shared" si="91"/>
        <v>0</v>
      </c>
      <c r="AU36" s="38">
        <f t="shared" si="91"/>
        <v>0</v>
      </c>
      <c r="AV36" s="38">
        <f t="shared" si="91"/>
        <v>0</v>
      </c>
      <c r="AW36" s="38">
        <f t="shared" si="91"/>
        <v>0</v>
      </c>
      <c r="AX36" s="38">
        <f t="shared" si="91"/>
        <v>0</v>
      </c>
      <c r="AY36" s="38">
        <f t="shared" si="91"/>
        <v>0</v>
      </c>
      <c r="AZ36" s="38">
        <f t="shared" si="91"/>
        <v>0</v>
      </c>
      <c r="BA36" s="38">
        <f t="shared" ref="BA36" si="92">AZ39</f>
        <v>0</v>
      </c>
      <c r="BB36" s="38">
        <f t="shared" ref="BB36" si="93">BA39</f>
        <v>0</v>
      </c>
      <c r="BC36" s="38">
        <f t="shared" ref="BC36" si="94">BB39</f>
        <v>0</v>
      </c>
      <c r="BD36" s="38">
        <f t="shared" ref="BD36" si="95">BC39</f>
        <v>0</v>
      </c>
      <c r="BE36" s="38">
        <f t="shared" ref="BE36" si="96">BD39</f>
        <v>0</v>
      </c>
      <c r="BF36" s="38">
        <f t="shared" ref="BF36" si="97">BE39</f>
        <v>0</v>
      </c>
      <c r="BG36" s="38">
        <f t="shared" ref="BG36" si="98">BF39</f>
        <v>0</v>
      </c>
      <c r="BH36" s="38">
        <f t="shared" ref="BH36" si="99">BG39</f>
        <v>0</v>
      </c>
      <c r="BI36" s="38">
        <f t="shared" ref="BI36" si="100">BH39</f>
        <v>0</v>
      </c>
      <c r="BJ36" s="38">
        <f t="shared" ref="BJ36" si="101">BI39</f>
        <v>0</v>
      </c>
      <c r="BK36" s="38">
        <f t="shared" ref="BK36" si="102">BJ39</f>
        <v>0</v>
      </c>
      <c r="BL36" s="38">
        <f t="shared" ref="BL36" si="103">BK39</f>
        <v>0</v>
      </c>
      <c r="BM36" s="38">
        <f t="shared" ref="BM36" si="104">BL39</f>
        <v>0</v>
      </c>
      <c r="BN36" s="38">
        <f t="shared" ref="BN36" si="105">BM39</f>
        <v>0</v>
      </c>
      <c r="BO36" s="38">
        <f t="shared" ref="BO36" si="106">BN39</f>
        <v>0</v>
      </c>
      <c r="BP36" s="38">
        <f t="shared" ref="BP36" si="107">BO39</f>
        <v>0</v>
      </c>
      <c r="BQ36" s="38">
        <f t="shared" ref="BQ36" si="108">BP39</f>
        <v>0</v>
      </c>
      <c r="BR36" s="38">
        <f t="shared" ref="BR36" si="109">BQ39</f>
        <v>0</v>
      </c>
      <c r="BS36" s="38">
        <f t="shared" ref="BS36" si="110">BR39</f>
        <v>0</v>
      </c>
      <c r="BT36" s="38">
        <f t="shared" ref="BT36" si="111">BS39</f>
        <v>0</v>
      </c>
    </row>
    <row r="37" spans="1:72" x14ac:dyDescent="0.3">
      <c r="A37" s="36" t="s">
        <v>125</v>
      </c>
      <c r="F37" s="44">
        <f>Input!$C$4</f>
        <v>4.4999999999999998E-2</v>
      </c>
      <c r="S37" s="38">
        <f t="shared" ref="S37:AZ37" si="112">$F37*S36</f>
        <v>360.819710780452</v>
      </c>
      <c r="T37" s="38">
        <f t="shared" si="112"/>
        <v>346.87902683580927</v>
      </c>
      <c r="U37" s="38">
        <f t="shared" si="112"/>
        <v>296.39595667862204</v>
      </c>
      <c r="V37" s="38">
        <f t="shared" si="112"/>
        <v>235.2419325228731</v>
      </c>
      <c r="W37" s="38">
        <f t="shared" si="112"/>
        <v>162.53079731104197</v>
      </c>
      <c r="X37" s="38">
        <f t="shared" si="112"/>
        <v>92.031096104349984</v>
      </c>
      <c r="Y37" s="38">
        <f t="shared" si="112"/>
        <v>40.809518558750689</v>
      </c>
      <c r="Z37" s="38">
        <f t="shared" si="112"/>
        <v>10.520848220413077</v>
      </c>
      <c r="AA37" s="38">
        <f t="shared" si="112"/>
        <v>0</v>
      </c>
      <c r="AB37" s="38">
        <f t="shared" si="112"/>
        <v>0</v>
      </c>
      <c r="AC37" s="38">
        <f t="shared" si="112"/>
        <v>0</v>
      </c>
      <c r="AD37" s="38">
        <f t="shared" si="112"/>
        <v>0</v>
      </c>
      <c r="AE37" s="38">
        <f t="shared" si="112"/>
        <v>0</v>
      </c>
      <c r="AF37" s="38">
        <f t="shared" si="112"/>
        <v>0</v>
      </c>
      <c r="AG37" s="38">
        <f t="shared" si="112"/>
        <v>0</v>
      </c>
      <c r="AH37" s="38">
        <f t="shared" si="112"/>
        <v>0</v>
      </c>
      <c r="AI37" s="38">
        <f t="shared" si="112"/>
        <v>0</v>
      </c>
      <c r="AJ37" s="38">
        <f t="shared" si="112"/>
        <v>0</v>
      </c>
      <c r="AK37" s="38">
        <f t="shared" si="112"/>
        <v>0</v>
      </c>
      <c r="AL37" s="38">
        <f t="shared" si="112"/>
        <v>0</v>
      </c>
      <c r="AM37" s="38">
        <f t="shared" si="112"/>
        <v>0</v>
      </c>
      <c r="AN37" s="38">
        <f t="shared" si="112"/>
        <v>0</v>
      </c>
      <c r="AO37" s="38">
        <f t="shared" si="112"/>
        <v>0</v>
      </c>
      <c r="AP37" s="38">
        <f t="shared" si="112"/>
        <v>0</v>
      </c>
      <c r="AQ37" s="38">
        <f t="shared" si="112"/>
        <v>0</v>
      </c>
      <c r="AR37" s="38">
        <f t="shared" si="112"/>
        <v>0</v>
      </c>
      <c r="AS37" s="38">
        <f t="shared" si="112"/>
        <v>0</v>
      </c>
      <c r="AT37" s="38">
        <f t="shared" si="112"/>
        <v>0</v>
      </c>
      <c r="AU37" s="38">
        <f t="shared" si="112"/>
        <v>0</v>
      </c>
      <c r="AV37" s="38">
        <f t="shared" si="112"/>
        <v>0</v>
      </c>
      <c r="AW37" s="38">
        <f t="shared" si="112"/>
        <v>0</v>
      </c>
      <c r="AX37" s="38">
        <f t="shared" si="112"/>
        <v>0</v>
      </c>
      <c r="AY37" s="38">
        <f t="shared" si="112"/>
        <v>0</v>
      </c>
      <c r="AZ37" s="38">
        <f t="shared" si="112"/>
        <v>0</v>
      </c>
      <c r="BA37" s="38">
        <f t="shared" ref="BA37:BT37" si="113">$F37*BA36</f>
        <v>0</v>
      </c>
      <c r="BB37" s="38">
        <f t="shared" si="113"/>
        <v>0</v>
      </c>
      <c r="BC37" s="38">
        <f t="shared" si="113"/>
        <v>0</v>
      </c>
      <c r="BD37" s="38">
        <f t="shared" si="113"/>
        <v>0</v>
      </c>
      <c r="BE37" s="38">
        <f t="shared" si="113"/>
        <v>0</v>
      </c>
      <c r="BF37" s="38">
        <f t="shared" si="113"/>
        <v>0</v>
      </c>
      <c r="BG37" s="38">
        <f t="shared" si="113"/>
        <v>0</v>
      </c>
      <c r="BH37" s="38">
        <f t="shared" si="113"/>
        <v>0</v>
      </c>
      <c r="BI37" s="38">
        <f t="shared" si="113"/>
        <v>0</v>
      </c>
      <c r="BJ37" s="38">
        <f t="shared" si="113"/>
        <v>0</v>
      </c>
      <c r="BK37" s="38">
        <f t="shared" si="113"/>
        <v>0</v>
      </c>
      <c r="BL37" s="38">
        <f t="shared" si="113"/>
        <v>0</v>
      </c>
      <c r="BM37" s="38">
        <f t="shared" si="113"/>
        <v>0</v>
      </c>
      <c r="BN37" s="38">
        <f t="shared" si="113"/>
        <v>0</v>
      </c>
      <c r="BO37" s="38">
        <f t="shared" si="113"/>
        <v>0</v>
      </c>
      <c r="BP37" s="38">
        <f t="shared" si="113"/>
        <v>0</v>
      </c>
      <c r="BQ37" s="38">
        <f t="shared" si="113"/>
        <v>0</v>
      </c>
      <c r="BR37" s="38">
        <f t="shared" si="113"/>
        <v>0</v>
      </c>
      <c r="BS37" s="38">
        <f t="shared" si="113"/>
        <v>0</v>
      </c>
      <c r="BT37" s="38">
        <f t="shared" si="113"/>
        <v>0</v>
      </c>
    </row>
    <row r="38" spans="1:72" x14ac:dyDescent="0.3">
      <c r="A38" s="36" t="s">
        <v>126</v>
      </c>
      <c r="S38" s="38">
        <f t="shared" ref="S38:AZ38" si="114">S34</f>
        <v>670.61268732806798</v>
      </c>
      <c r="T38" s="38">
        <f t="shared" si="114"/>
        <v>1468.7250303288574</v>
      </c>
      <c r="U38" s="38">
        <f t="shared" si="114"/>
        <v>1655.3742712508219</v>
      </c>
      <c r="V38" s="38">
        <f t="shared" si="114"/>
        <v>1851.0449372302314</v>
      </c>
      <c r="W38" s="38">
        <f t="shared" si="114"/>
        <v>1729.1908241264196</v>
      </c>
      <c r="X38" s="38">
        <f t="shared" si="114"/>
        <v>1230.2883748954455</v>
      </c>
      <c r="Y38" s="38">
        <f t="shared" si="114"/>
        <v>713.89108163291985</v>
      </c>
      <c r="Z38" s="38">
        <f t="shared" si="114"/>
        <v>244.31747534070368</v>
      </c>
      <c r="AA38" s="38">
        <f t="shared" si="114"/>
        <v>0</v>
      </c>
      <c r="AB38" s="38">
        <f t="shared" si="114"/>
        <v>0</v>
      </c>
      <c r="AC38" s="38">
        <f t="shared" si="114"/>
        <v>0</v>
      </c>
      <c r="AD38" s="38">
        <f t="shared" si="114"/>
        <v>0</v>
      </c>
      <c r="AE38" s="38">
        <f t="shared" si="114"/>
        <v>0</v>
      </c>
      <c r="AF38" s="38">
        <f t="shared" si="114"/>
        <v>0</v>
      </c>
      <c r="AG38" s="38">
        <f t="shared" si="114"/>
        <v>0</v>
      </c>
      <c r="AH38" s="38">
        <f t="shared" si="114"/>
        <v>0</v>
      </c>
      <c r="AI38" s="38">
        <f t="shared" si="114"/>
        <v>0</v>
      </c>
      <c r="AJ38" s="38">
        <f t="shared" si="114"/>
        <v>0</v>
      </c>
      <c r="AK38" s="38">
        <f t="shared" si="114"/>
        <v>0</v>
      </c>
      <c r="AL38" s="38">
        <f t="shared" si="114"/>
        <v>0</v>
      </c>
      <c r="AM38" s="38">
        <f t="shared" si="114"/>
        <v>0</v>
      </c>
      <c r="AN38" s="38">
        <f t="shared" si="114"/>
        <v>0</v>
      </c>
      <c r="AO38" s="38">
        <f t="shared" si="114"/>
        <v>0</v>
      </c>
      <c r="AP38" s="38">
        <f t="shared" si="114"/>
        <v>0</v>
      </c>
      <c r="AQ38" s="38">
        <f t="shared" si="114"/>
        <v>0</v>
      </c>
      <c r="AR38" s="38">
        <f t="shared" si="114"/>
        <v>0</v>
      </c>
      <c r="AS38" s="38">
        <f t="shared" si="114"/>
        <v>0</v>
      </c>
      <c r="AT38" s="38">
        <f t="shared" si="114"/>
        <v>0</v>
      </c>
      <c r="AU38" s="38">
        <f t="shared" si="114"/>
        <v>0</v>
      </c>
      <c r="AV38" s="38">
        <f t="shared" si="114"/>
        <v>0</v>
      </c>
      <c r="AW38" s="38">
        <f t="shared" si="114"/>
        <v>0</v>
      </c>
      <c r="AX38" s="38">
        <f t="shared" si="114"/>
        <v>0</v>
      </c>
      <c r="AY38" s="38">
        <f t="shared" si="114"/>
        <v>0</v>
      </c>
      <c r="AZ38" s="38">
        <f t="shared" si="114"/>
        <v>0</v>
      </c>
      <c r="BA38" s="38">
        <f t="shared" ref="BA38:BT38" si="115">BA34</f>
        <v>0</v>
      </c>
      <c r="BB38" s="38">
        <f t="shared" si="115"/>
        <v>0</v>
      </c>
      <c r="BC38" s="38">
        <f t="shared" si="115"/>
        <v>0</v>
      </c>
      <c r="BD38" s="38">
        <f t="shared" si="115"/>
        <v>0</v>
      </c>
      <c r="BE38" s="38">
        <f t="shared" si="115"/>
        <v>0</v>
      </c>
      <c r="BF38" s="38">
        <f t="shared" si="115"/>
        <v>0</v>
      </c>
      <c r="BG38" s="38">
        <f t="shared" si="115"/>
        <v>0</v>
      </c>
      <c r="BH38" s="38">
        <f t="shared" si="115"/>
        <v>0</v>
      </c>
      <c r="BI38" s="38">
        <f t="shared" si="115"/>
        <v>0</v>
      </c>
      <c r="BJ38" s="38">
        <f t="shared" si="115"/>
        <v>0</v>
      </c>
      <c r="BK38" s="38">
        <f t="shared" si="115"/>
        <v>0</v>
      </c>
      <c r="BL38" s="38">
        <f t="shared" si="115"/>
        <v>0</v>
      </c>
      <c r="BM38" s="38">
        <f t="shared" si="115"/>
        <v>0</v>
      </c>
      <c r="BN38" s="38">
        <f t="shared" si="115"/>
        <v>0</v>
      </c>
      <c r="BO38" s="38">
        <f t="shared" si="115"/>
        <v>0</v>
      </c>
      <c r="BP38" s="38">
        <f t="shared" si="115"/>
        <v>0</v>
      </c>
      <c r="BQ38" s="38">
        <f t="shared" si="115"/>
        <v>0</v>
      </c>
      <c r="BR38" s="38">
        <f t="shared" si="115"/>
        <v>0</v>
      </c>
      <c r="BS38" s="38">
        <f t="shared" si="115"/>
        <v>0</v>
      </c>
      <c r="BT38" s="38">
        <f t="shared" si="115"/>
        <v>0</v>
      </c>
    </row>
    <row r="39" spans="1:72" x14ac:dyDescent="0.3">
      <c r="A39" s="36" t="s">
        <v>127</v>
      </c>
      <c r="S39" s="38">
        <f>S36-S38+S37</f>
        <v>7708.4228185735392</v>
      </c>
      <c r="T39" s="38">
        <f t="shared" ref="T39:W39" si="116">T36-T38+T37</f>
        <v>6586.5768150804906</v>
      </c>
      <c r="U39" s="38">
        <f t="shared" si="116"/>
        <v>5227.5985005082912</v>
      </c>
      <c r="V39" s="38">
        <f t="shared" si="116"/>
        <v>3611.7954958009327</v>
      </c>
      <c r="W39" s="38">
        <f t="shared" si="116"/>
        <v>2045.1354689855552</v>
      </c>
      <c r="X39" s="38">
        <f t="shared" ref="X39:Y39" si="117">IF(X36-X38+X37&lt;0.0000000001,0,X36-X38+X37)</f>
        <v>906.87819019445976</v>
      </c>
      <c r="Y39" s="38">
        <f t="shared" si="117"/>
        <v>233.79662712029059</v>
      </c>
      <c r="Z39" s="38">
        <f t="shared" ref="Z39" si="118">IF(Z36-Z38+Z37&lt;0.0000000001,0,Z36-Z38+Z37)</f>
        <v>0</v>
      </c>
      <c r="AA39" s="38">
        <f t="shared" ref="AA39" si="119">IF(AA36-AA38+AA37&lt;0.0000000001,0,AA36-AA38+AA37)</f>
        <v>0</v>
      </c>
      <c r="AB39" s="38">
        <f t="shared" ref="AB39" si="120">IF(AB36-AB38+AB37&lt;0.0000000001,0,AB36-AB38+AB37)</f>
        <v>0</v>
      </c>
      <c r="AC39" s="38">
        <f t="shared" ref="AC39" si="121">IF(AC36-AC38+AC37&lt;0.0000000001,0,AC36-AC38+AC37)</f>
        <v>0</v>
      </c>
      <c r="AD39" s="38">
        <f t="shared" ref="AD39:AE39" si="122">IF(AD36-AD38+AD37&lt;0.0000000001,0,AD36-AD38+AD37)</f>
        <v>0</v>
      </c>
      <c r="AE39" s="38">
        <f t="shared" si="122"/>
        <v>0</v>
      </c>
      <c r="AF39" s="38">
        <f t="shared" ref="AF39" si="123">IF(AF36-AF38+AF37&lt;0.0000000001,0,AF36-AF38+AF37)</f>
        <v>0</v>
      </c>
      <c r="AG39" s="38">
        <f t="shared" ref="AG39" si="124">IF(AG36-AG38+AG37&lt;0.0000000001,0,AG36-AG38+AG37)</f>
        <v>0</v>
      </c>
      <c r="AH39" s="38">
        <f t="shared" ref="AH39" si="125">IF(AH36-AH38+AH37&lt;0.0000000001,0,AH36-AH38+AH37)</f>
        <v>0</v>
      </c>
      <c r="AI39" s="38">
        <f t="shared" ref="AI39" si="126">IF(AI36-AI38+AI37&lt;0.0000000001,0,AI36-AI38+AI37)</f>
        <v>0</v>
      </c>
      <c r="AJ39" s="38">
        <f t="shared" ref="AJ39:AK39" si="127">IF(AJ36-AJ38+AJ37&lt;0.0000000001,0,AJ36-AJ38+AJ37)</f>
        <v>0</v>
      </c>
      <c r="AK39" s="38">
        <f t="shared" si="127"/>
        <v>0</v>
      </c>
      <c r="AL39" s="38">
        <f t="shared" ref="AL39" si="128">IF(AL36-AL38+AL37&lt;0.0000000001,0,AL36-AL38+AL37)</f>
        <v>0</v>
      </c>
      <c r="AM39" s="38">
        <f t="shared" ref="AM39" si="129">IF(AM36-AM38+AM37&lt;0.0000000001,0,AM36-AM38+AM37)</f>
        <v>0</v>
      </c>
      <c r="AN39" s="38">
        <f t="shared" ref="AN39" si="130">IF(AN36-AN38+AN37&lt;0.0000000001,0,AN36-AN38+AN37)</f>
        <v>0</v>
      </c>
      <c r="AO39" s="38">
        <f t="shared" ref="AO39" si="131">IF(AO36-AO38+AO37&lt;0.0000000001,0,AO36-AO38+AO37)</f>
        <v>0</v>
      </c>
      <c r="AP39" s="38">
        <f t="shared" ref="AP39:AQ39" si="132">IF(AP36-AP38+AP37&lt;0.0000000001,0,AP36-AP38+AP37)</f>
        <v>0</v>
      </c>
      <c r="AQ39" s="38">
        <f t="shared" si="132"/>
        <v>0</v>
      </c>
      <c r="AR39" s="38">
        <f t="shared" ref="AR39" si="133">IF(AR36-AR38+AR37&lt;0.0000000001,0,AR36-AR38+AR37)</f>
        <v>0</v>
      </c>
      <c r="AS39" s="38">
        <f t="shared" ref="AS39" si="134">IF(AS36-AS38+AS37&lt;0.0000000001,0,AS36-AS38+AS37)</f>
        <v>0</v>
      </c>
      <c r="AT39" s="38">
        <f t="shared" ref="AT39" si="135">IF(AT36-AT38+AT37&lt;0.0000000001,0,AT36-AT38+AT37)</f>
        <v>0</v>
      </c>
      <c r="AU39" s="38">
        <f t="shared" ref="AU39" si="136">IF(AU36-AU38+AU37&lt;0.0000000001,0,AU36-AU38+AU37)</f>
        <v>0</v>
      </c>
      <c r="AV39" s="38">
        <f t="shared" ref="AV39:AW39" si="137">IF(AV36-AV38+AV37&lt;0.0000000001,0,AV36-AV38+AV37)</f>
        <v>0</v>
      </c>
      <c r="AW39" s="38">
        <f t="shared" si="137"/>
        <v>0</v>
      </c>
      <c r="AX39" s="38">
        <f t="shared" ref="AX39" si="138">IF(AX36-AX38+AX37&lt;0.0000000001,0,AX36-AX38+AX37)</f>
        <v>0</v>
      </c>
      <c r="AY39" s="38">
        <f t="shared" ref="AY39" si="139">IF(AY36-AY38+AY37&lt;0.0000000001,0,AY36-AY38+AY37)</f>
        <v>0</v>
      </c>
      <c r="AZ39" s="38">
        <f t="shared" ref="AZ39:BT39" si="140">IF(AZ36-AZ38+AZ37&lt;0.0000000001,0,AZ36-AZ38+AZ37)</f>
        <v>0</v>
      </c>
      <c r="BA39" s="38">
        <f t="shared" si="140"/>
        <v>0</v>
      </c>
      <c r="BB39" s="38">
        <f t="shared" si="140"/>
        <v>0</v>
      </c>
      <c r="BC39" s="38">
        <f t="shared" si="140"/>
        <v>0</v>
      </c>
      <c r="BD39" s="38">
        <f t="shared" si="140"/>
        <v>0</v>
      </c>
      <c r="BE39" s="38">
        <f t="shared" si="140"/>
        <v>0</v>
      </c>
      <c r="BF39" s="38">
        <f t="shared" si="140"/>
        <v>0</v>
      </c>
      <c r="BG39" s="38">
        <f t="shared" si="140"/>
        <v>0</v>
      </c>
      <c r="BH39" s="38">
        <f t="shared" si="140"/>
        <v>0</v>
      </c>
      <c r="BI39" s="38">
        <f t="shared" si="140"/>
        <v>0</v>
      </c>
      <c r="BJ39" s="38">
        <f t="shared" si="140"/>
        <v>0</v>
      </c>
      <c r="BK39" s="38">
        <f t="shared" si="140"/>
        <v>0</v>
      </c>
      <c r="BL39" s="38">
        <f t="shared" si="140"/>
        <v>0</v>
      </c>
      <c r="BM39" s="38">
        <f t="shared" si="140"/>
        <v>0</v>
      </c>
      <c r="BN39" s="38">
        <f t="shared" si="140"/>
        <v>0</v>
      </c>
      <c r="BO39" s="38">
        <f t="shared" si="140"/>
        <v>0</v>
      </c>
      <c r="BP39" s="38">
        <f t="shared" si="140"/>
        <v>0</v>
      </c>
      <c r="BQ39" s="38">
        <f t="shared" si="140"/>
        <v>0</v>
      </c>
      <c r="BR39" s="38">
        <f t="shared" si="140"/>
        <v>0</v>
      </c>
      <c r="BS39" s="38">
        <f t="shared" si="140"/>
        <v>0</v>
      </c>
      <c r="BT39" s="38">
        <f t="shared" si="140"/>
        <v>0</v>
      </c>
    </row>
    <row r="40" spans="1:72" x14ac:dyDescent="0.3">
      <c r="G40" s="38">
        <f t="shared" ref="G40:AB40" si="141">G27+G39</f>
        <v>0</v>
      </c>
      <c r="H40" s="38">
        <f t="shared" si="141"/>
        <v>36.952154811885805</v>
      </c>
      <c r="I40" s="38">
        <f t="shared" si="141"/>
        <v>73.416456646972421</v>
      </c>
      <c r="J40" s="38">
        <f t="shared" si="141"/>
        <v>146.5655367261898</v>
      </c>
      <c r="K40" s="38">
        <f t="shared" si="141"/>
        <v>848.82604268175078</v>
      </c>
      <c r="L40" s="38">
        <f t="shared" si="141"/>
        <v>1747.2184335752781</v>
      </c>
      <c r="M40" s="38">
        <f t="shared" si="141"/>
        <v>2717.0439917771564</v>
      </c>
      <c r="N40" s="38">
        <f t="shared" si="141"/>
        <v>3656.1793269815175</v>
      </c>
      <c r="O40" s="38">
        <f t="shared" si="141"/>
        <v>4730.7263076423806</v>
      </c>
      <c r="P40" s="38">
        <f t="shared" si="141"/>
        <v>5766.2669374712113</v>
      </c>
      <c r="Q40" s="38">
        <f t="shared" si="141"/>
        <v>6947.4243053467944</v>
      </c>
      <c r="R40" s="38">
        <f t="shared" si="141"/>
        <v>8018.2157951211557</v>
      </c>
      <c r="S40" s="38">
        <f t="shared" si="141"/>
        <v>7708.4228185735392</v>
      </c>
      <c r="T40" s="38">
        <f t="shared" si="141"/>
        <v>6586.5768150804906</v>
      </c>
      <c r="U40" s="38">
        <f t="shared" si="141"/>
        <v>5227.5985005082912</v>
      </c>
      <c r="V40" s="38">
        <f t="shared" si="141"/>
        <v>3611.7954958009327</v>
      </c>
      <c r="W40" s="38">
        <f t="shared" si="141"/>
        <v>2045.1354689855552</v>
      </c>
      <c r="X40" s="38">
        <f t="shared" si="141"/>
        <v>906.87819019445976</v>
      </c>
      <c r="Y40" s="38">
        <f t="shared" si="141"/>
        <v>233.79662712029059</v>
      </c>
      <c r="Z40" s="38">
        <f t="shared" si="141"/>
        <v>0</v>
      </c>
      <c r="AA40" s="38">
        <f t="shared" si="141"/>
        <v>0</v>
      </c>
      <c r="AB40" s="38">
        <f t="shared" si="141"/>
        <v>0</v>
      </c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</row>
    <row r="41" spans="1:72" x14ac:dyDescent="0.3">
      <c r="A41" s="36" t="s">
        <v>128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1</v>
      </c>
      <c r="T41" s="45">
        <v>1</v>
      </c>
      <c r="U41" s="45">
        <v>1</v>
      </c>
      <c r="V41" s="45">
        <v>1</v>
      </c>
      <c r="W41" s="45">
        <v>1</v>
      </c>
      <c r="X41" s="45">
        <v>1</v>
      </c>
      <c r="Y41" s="45">
        <v>1</v>
      </c>
      <c r="Z41" s="45">
        <v>1</v>
      </c>
      <c r="AA41" s="45">
        <v>2</v>
      </c>
      <c r="AB41" s="45">
        <v>2</v>
      </c>
      <c r="AC41" s="45">
        <v>2</v>
      </c>
      <c r="AD41" s="45">
        <v>2</v>
      </c>
      <c r="AE41" s="45">
        <v>2</v>
      </c>
      <c r="AF41" s="45">
        <v>2</v>
      </c>
      <c r="AG41" s="45">
        <v>2</v>
      </c>
      <c r="AH41" s="45">
        <v>2</v>
      </c>
      <c r="AI41" s="45">
        <v>2</v>
      </c>
      <c r="AJ41" s="45">
        <v>2</v>
      </c>
      <c r="AK41" s="45">
        <v>2</v>
      </c>
      <c r="AL41" s="45">
        <v>2</v>
      </c>
      <c r="AM41" s="45">
        <v>2</v>
      </c>
      <c r="AN41" s="45">
        <v>2</v>
      </c>
      <c r="AO41" s="45">
        <v>2</v>
      </c>
      <c r="AP41" s="45">
        <v>2</v>
      </c>
      <c r="AQ41" s="45">
        <v>2</v>
      </c>
      <c r="AR41" s="45">
        <v>2</v>
      </c>
      <c r="AS41" s="45">
        <v>2</v>
      </c>
      <c r="AT41" s="45">
        <v>2</v>
      </c>
      <c r="AU41" s="45">
        <v>2</v>
      </c>
      <c r="AV41" s="45">
        <v>2</v>
      </c>
      <c r="AW41" s="45">
        <v>2</v>
      </c>
      <c r="AX41" s="45">
        <v>2</v>
      </c>
      <c r="AY41" s="45">
        <v>2</v>
      </c>
      <c r="AZ41" s="45">
        <v>2</v>
      </c>
      <c r="BA41" s="45">
        <v>2</v>
      </c>
      <c r="BB41" s="45">
        <v>2</v>
      </c>
      <c r="BC41" s="45">
        <v>2</v>
      </c>
      <c r="BD41" s="45">
        <v>2</v>
      </c>
      <c r="BE41" s="45">
        <v>2</v>
      </c>
      <c r="BF41" s="45">
        <v>2</v>
      </c>
      <c r="BG41" s="45">
        <v>2</v>
      </c>
      <c r="BH41" s="45">
        <v>2</v>
      </c>
      <c r="BI41" s="45">
        <v>2</v>
      </c>
      <c r="BJ41" s="45">
        <v>2</v>
      </c>
      <c r="BK41" s="45">
        <v>2</v>
      </c>
      <c r="BL41" s="45">
        <v>2</v>
      </c>
      <c r="BM41" s="45">
        <v>2</v>
      </c>
      <c r="BN41" s="45">
        <v>2</v>
      </c>
      <c r="BO41" s="45">
        <v>2</v>
      </c>
      <c r="BP41" s="45">
        <v>2</v>
      </c>
      <c r="BQ41" s="45">
        <v>2</v>
      </c>
      <c r="BR41" s="45">
        <v>2</v>
      </c>
      <c r="BS41" s="45">
        <v>2</v>
      </c>
      <c r="BT41" s="45">
        <v>2</v>
      </c>
    </row>
    <row r="42" spans="1:72" x14ac:dyDescent="0.3">
      <c r="A42" s="36" t="s">
        <v>129</v>
      </c>
      <c r="G42" s="49">
        <f t="shared" ref="G42:AZ42" si="142">IF(G41=0,G10,IF(G41=1,G10-SUM(G33:G34),G11))</f>
        <v>0</v>
      </c>
      <c r="H42" s="49">
        <f t="shared" si="142"/>
        <v>177.73539501525059</v>
      </c>
      <c r="I42" s="49">
        <f t="shared" si="142"/>
        <v>177.2475420384514</v>
      </c>
      <c r="J42" s="49">
        <f t="shared" si="142"/>
        <v>468.20328466288049</v>
      </c>
      <c r="K42" s="49">
        <f t="shared" si="142"/>
        <v>1369.802243336037</v>
      </c>
      <c r="L42" s="49">
        <f t="shared" si="142"/>
        <v>2087.6737659110013</v>
      </c>
      <c r="M42" s="49">
        <f t="shared" si="142"/>
        <v>2209.7258515330163</v>
      </c>
      <c r="N42" s="49">
        <f t="shared" si="142"/>
        <v>2368.5075361655249</v>
      </c>
      <c r="O42" s="49">
        <f t="shared" si="142"/>
        <v>2791.1859709180044</v>
      </c>
      <c r="P42" s="49">
        <f t="shared" si="142"/>
        <v>3281.232359533049</v>
      </c>
      <c r="Q42" s="49">
        <f t="shared" si="142"/>
        <v>3918.0554029279256</v>
      </c>
      <c r="R42" s="49">
        <f t="shared" si="142"/>
        <v>3973.7843612809766</v>
      </c>
      <c r="S42" s="49">
        <f t="shared" si="142"/>
        <v>2677.8035358066709</v>
      </c>
      <c r="T42" s="49">
        <f t="shared" si="142"/>
        <v>2176.919882492542</v>
      </c>
      <c r="U42" s="49">
        <f t="shared" si="142"/>
        <v>2095.3534229915354</v>
      </c>
      <c r="V42" s="49">
        <f t="shared" si="142"/>
        <v>2036.3872278270328</v>
      </c>
      <c r="W42" s="49">
        <f t="shared" si="142"/>
        <v>2232.1954995420265</v>
      </c>
      <c r="X42" s="49">
        <f t="shared" si="142"/>
        <v>2803.808594627304</v>
      </c>
      <c r="Y42" s="49">
        <f t="shared" si="142"/>
        <v>3391.6881291904438</v>
      </c>
      <c r="Z42" s="49">
        <f t="shared" si="142"/>
        <v>3918.2994326097078</v>
      </c>
      <c r="AA42" s="49">
        <f t="shared" si="142"/>
        <v>3482.6823461754948</v>
      </c>
      <c r="AB42" s="49">
        <f t="shared" si="142"/>
        <v>3493.0632407344428</v>
      </c>
      <c r="AC42" s="49">
        <f t="shared" si="142"/>
        <v>3503.2818411406629</v>
      </c>
      <c r="AD42" s="49">
        <f t="shared" si="142"/>
        <v>3513.5802117406474</v>
      </c>
      <c r="AE42" s="49">
        <f t="shared" si="142"/>
        <v>3508.314442394018</v>
      </c>
      <c r="AF42" s="49">
        <f t="shared" si="142"/>
        <v>3495.7645916834299</v>
      </c>
      <c r="AG42" s="49">
        <f t="shared" si="142"/>
        <v>3488.4095655158967</v>
      </c>
      <c r="AH42" s="49">
        <f t="shared" si="142"/>
        <v>3483.1222957615564</v>
      </c>
      <c r="AI42" s="49">
        <f t="shared" si="142"/>
        <v>3474.244592651422</v>
      </c>
      <c r="AJ42" s="49">
        <f t="shared" si="142"/>
        <v>3478.8079409021511</v>
      </c>
      <c r="AK42" s="49">
        <f t="shared" si="142"/>
        <v>3492.7331071158105</v>
      </c>
      <c r="AL42" s="49">
        <f t="shared" si="142"/>
        <v>3510.2611023412637</v>
      </c>
      <c r="AM42" s="49">
        <f t="shared" si="142"/>
        <v>3532.1469809818186</v>
      </c>
      <c r="AN42" s="49">
        <f t="shared" si="142"/>
        <v>3559.37554117215</v>
      </c>
      <c r="AO42" s="49">
        <f t="shared" si="142"/>
        <v>3593.2635276575716</v>
      </c>
      <c r="AP42" s="49">
        <f t="shared" si="142"/>
        <v>3635.6257141140882</v>
      </c>
      <c r="AQ42" s="49">
        <f t="shared" si="142"/>
        <v>3689.0596187877245</v>
      </c>
      <c r="AR42" s="49">
        <f t="shared" si="142"/>
        <v>3757.4674868584998</v>
      </c>
      <c r="AS42" s="49">
        <f t="shared" si="142"/>
        <v>3847.1002597043257</v>
      </c>
      <c r="AT42" s="49">
        <f t="shared" si="142"/>
        <v>3968.9065115499297</v>
      </c>
      <c r="AU42" s="49">
        <f t="shared" si="142"/>
        <v>4144.7962884553099</v>
      </c>
      <c r="AV42" s="49">
        <f t="shared" si="142"/>
        <v>4355.8818284021654</v>
      </c>
      <c r="AW42" s="49">
        <f t="shared" si="142"/>
        <v>4968.7491921648307</v>
      </c>
      <c r="AX42" s="49">
        <f t="shared" si="142"/>
        <v>2970.0537386053406</v>
      </c>
      <c r="AY42" s="49">
        <f t="shared" si="142"/>
        <v>2890.7147170002636</v>
      </c>
      <c r="AZ42" s="49">
        <f t="shared" si="142"/>
        <v>2849.778382990035</v>
      </c>
      <c r="BA42" s="49">
        <f t="shared" ref="BA42:BT42" si="143">IF(BA41=0,BA10,IF(BA41=1,BA10-SUM(BA33:BA34),BA11))</f>
        <v>2178.9564961608344</v>
      </c>
      <c r="BB42" s="49">
        <f t="shared" si="143"/>
        <v>2190.1753827111056</v>
      </c>
      <c r="BC42" s="49">
        <f t="shared" si="143"/>
        <v>2204.1217673776655</v>
      </c>
      <c r="BD42" s="49">
        <f t="shared" si="143"/>
        <v>2219.9425305695599</v>
      </c>
      <c r="BE42" s="49">
        <f t="shared" si="143"/>
        <v>2234.4842581932885</v>
      </c>
      <c r="BF42" s="49">
        <f t="shared" si="143"/>
        <v>2155.5921515723335</v>
      </c>
      <c r="BG42" s="49">
        <f t="shared" si="143"/>
        <v>2155.7674690626691</v>
      </c>
      <c r="BH42" s="49">
        <f t="shared" si="143"/>
        <v>1884.576754951514</v>
      </c>
      <c r="BI42" s="49">
        <f t="shared" si="143"/>
        <v>1898.0338765421834</v>
      </c>
      <c r="BJ42" s="49">
        <f t="shared" si="143"/>
        <v>1589.6284049151827</v>
      </c>
      <c r="BK42" s="49">
        <f t="shared" si="143"/>
        <v>1597.7144809272511</v>
      </c>
      <c r="BL42" s="49">
        <f t="shared" si="143"/>
        <v>1496.3964380831335</v>
      </c>
      <c r="BM42" s="49">
        <f t="shared" si="143"/>
        <v>1300.1506656655586</v>
      </c>
      <c r="BN42" s="49">
        <f t="shared" si="143"/>
        <v>876.36232908462796</v>
      </c>
      <c r="BO42" s="49">
        <f t="shared" si="143"/>
        <v>463.41981089347217</v>
      </c>
      <c r="BP42" s="49">
        <f t="shared" si="143"/>
        <v>290.08924227522925</v>
      </c>
      <c r="BQ42" s="49">
        <f t="shared" si="143"/>
        <v>277.67749582607473</v>
      </c>
      <c r="BR42" s="49">
        <f t="shared" si="143"/>
        <v>148.11622855441664</v>
      </c>
      <c r="BS42" s="49">
        <f t="shared" si="143"/>
        <v>122.69730268155652</v>
      </c>
      <c r="BT42" s="49">
        <f t="shared" si="143"/>
        <v>0</v>
      </c>
    </row>
    <row r="43" spans="1:72" x14ac:dyDescent="0.3"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</row>
    <row r="44" spans="1:72" x14ac:dyDescent="0.3">
      <c r="A44" s="41" t="s">
        <v>130</v>
      </c>
    </row>
    <row r="45" spans="1:72" x14ac:dyDescent="0.3">
      <c r="A45" s="36" t="s">
        <v>112</v>
      </c>
      <c r="G45" s="38">
        <v>0</v>
      </c>
      <c r="H45" s="38">
        <f>G50</f>
        <v>0</v>
      </c>
      <c r="I45" s="38">
        <f t="shared" ref="I45:AZ45" si="144">H50</f>
        <v>0</v>
      </c>
      <c r="J45" s="38">
        <f t="shared" si="144"/>
        <v>0</v>
      </c>
      <c r="K45" s="38">
        <f t="shared" si="144"/>
        <v>0</v>
      </c>
      <c r="L45" s="38">
        <f t="shared" si="144"/>
        <v>0</v>
      </c>
      <c r="M45" s="38">
        <f t="shared" si="144"/>
        <v>0</v>
      </c>
      <c r="N45" s="38">
        <f t="shared" si="144"/>
        <v>0</v>
      </c>
      <c r="O45" s="38">
        <f t="shared" si="144"/>
        <v>0</v>
      </c>
      <c r="P45" s="38">
        <f t="shared" si="144"/>
        <v>0</v>
      </c>
      <c r="Q45" s="38">
        <f t="shared" si="144"/>
        <v>0</v>
      </c>
      <c r="R45" s="38">
        <f t="shared" si="144"/>
        <v>0</v>
      </c>
      <c r="S45" s="38">
        <f t="shared" si="144"/>
        <v>0</v>
      </c>
      <c r="T45" s="38">
        <f t="shared" si="144"/>
        <v>1396.2492093258529</v>
      </c>
      <c r="U45" s="38">
        <f t="shared" si="144"/>
        <v>3648.1217103020845</v>
      </c>
      <c r="V45" s="38">
        <f t="shared" si="144"/>
        <v>6107.8678267131836</v>
      </c>
      <c r="W45" s="38">
        <f t="shared" si="144"/>
        <v>8796.2468291732403</v>
      </c>
      <c r="X45" s="38">
        <f t="shared" si="144"/>
        <v>11396.432241938544</v>
      </c>
      <c r="Y45" s="38">
        <f t="shared" si="144"/>
        <v>13529.27169282578</v>
      </c>
      <c r="Z45" s="38">
        <f t="shared" si="144"/>
        <v>15158.088919002939</v>
      </c>
      <c r="AA45" s="85">
        <f t="shared" si="144"/>
        <v>16322.091665109543</v>
      </c>
      <c r="AB45" s="38">
        <f t="shared" si="144"/>
        <v>17185.764847137125</v>
      </c>
      <c r="AC45" s="38">
        <f t="shared" si="144"/>
        <v>17945.147904121681</v>
      </c>
      <c r="AD45" s="38">
        <f t="shared" si="144"/>
        <v>18692.080344325062</v>
      </c>
      <c r="AE45" s="38">
        <f t="shared" si="144"/>
        <v>19245.895300977747</v>
      </c>
      <c r="AF45" s="38">
        <f t="shared" si="144"/>
        <v>19452.738613094058</v>
      </c>
      <c r="AG45" s="38">
        <f t="shared" si="144"/>
        <v>19114.648438463511</v>
      </c>
      <c r="AH45" s="38">
        <f t="shared" si="144"/>
        <v>18824.220344075708</v>
      </c>
      <c r="AI45" s="38">
        <f t="shared" si="144"/>
        <v>18355.751749915264</v>
      </c>
      <c r="AJ45" s="38">
        <f t="shared" si="144"/>
        <v>17791.217851099107</v>
      </c>
      <c r="AK45" s="38">
        <f t="shared" si="144"/>
        <v>16707.08815239085</v>
      </c>
      <c r="AL45" s="38">
        <f t="shared" si="144"/>
        <v>15381.279775134359</v>
      </c>
      <c r="AM45" s="38">
        <f t="shared" si="144"/>
        <v>13951.171203308058</v>
      </c>
      <c r="AN45" s="38">
        <f t="shared" si="144"/>
        <v>12521.628644471926</v>
      </c>
      <c r="AO45" s="38">
        <f t="shared" si="144"/>
        <v>10987.810467516638</v>
      </c>
      <c r="AP45" s="38">
        <f t="shared" si="144"/>
        <v>9691.9305219175894</v>
      </c>
      <c r="AQ45" s="38">
        <f t="shared" si="144"/>
        <v>8610.1590042610096</v>
      </c>
      <c r="AR45" s="38">
        <f t="shared" si="144"/>
        <v>7615.3762250748305</v>
      </c>
      <c r="AS45" s="38">
        <f t="shared" si="144"/>
        <v>6587.37574623414</v>
      </c>
      <c r="AT45" s="38">
        <f t="shared" si="144"/>
        <v>5581.3584516782012</v>
      </c>
      <c r="AU45" s="38">
        <f t="shared" si="144"/>
        <v>4496.0369033724655</v>
      </c>
      <c r="AV45" s="38">
        <f t="shared" si="144"/>
        <v>3343.5606325408453</v>
      </c>
      <c r="AW45" s="38">
        <f t="shared" si="144"/>
        <v>1963.6932453752436</v>
      </c>
      <c r="AX45" s="38">
        <f t="shared" si="144"/>
        <v>0</v>
      </c>
      <c r="AY45" s="38">
        <f t="shared" si="144"/>
        <v>0</v>
      </c>
      <c r="AZ45" s="38">
        <f t="shared" si="144"/>
        <v>0</v>
      </c>
      <c r="BA45" s="38">
        <f t="shared" ref="BA45" si="145">AZ50</f>
        <v>0</v>
      </c>
      <c r="BB45" s="38">
        <f t="shared" ref="BB45" si="146">BA50</f>
        <v>0</v>
      </c>
      <c r="BC45" s="38">
        <f t="shared" ref="BC45" si="147">BB50</f>
        <v>0</v>
      </c>
      <c r="BD45" s="38">
        <f t="shared" ref="BD45" si="148">BC50</f>
        <v>0</v>
      </c>
      <c r="BE45" s="38">
        <f t="shared" ref="BE45" si="149">BD50</f>
        <v>0</v>
      </c>
      <c r="BF45" s="38">
        <f t="shared" ref="BF45" si="150">BE50</f>
        <v>0</v>
      </c>
      <c r="BG45" s="38">
        <f t="shared" ref="BG45" si="151">BF50</f>
        <v>0</v>
      </c>
      <c r="BH45" s="38">
        <f t="shared" ref="BH45" si="152">BG50</f>
        <v>0</v>
      </c>
      <c r="BI45" s="38">
        <f t="shared" ref="BI45" si="153">BH50</f>
        <v>0</v>
      </c>
      <c r="BJ45" s="38">
        <f t="shared" ref="BJ45" si="154">BI50</f>
        <v>0</v>
      </c>
      <c r="BK45" s="38">
        <f t="shared" ref="BK45" si="155">BJ50</f>
        <v>0</v>
      </c>
      <c r="BL45" s="38">
        <f t="shared" ref="BL45" si="156">BK50</f>
        <v>0</v>
      </c>
      <c r="BM45" s="38">
        <f t="shared" ref="BM45" si="157">BL50</f>
        <v>0</v>
      </c>
      <c r="BN45" s="38">
        <f t="shared" ref="BN45" si="158">BM50</f>
        <v>0</v>
      </c>
      <c r="BO45" s="38">
        <f t="shared" ref="BO45" si="159">BN50</f>
        <v>0</v>
      </c>
      <c r="BP45" s="38">
        <f t="shared" ref="BP45" si="160">BO50</f>
        <v>0</v>
      </c>
      <c r="BQ45" s="38">
        <f t="shared" ref="BQ45" si="161">BP50</f>
        <v>0</v>
      </c>
      <c r="BR45" s="38">
        <f t="shared" ref="BR45" si="162">BQ50</f>
        <v>0</v>
      </c>
      <c r="BS45" s="38">
        <f t="shared" ref="BS45" si="163">BR50</f>
        <v>0</v>
      </c>
      <c r="BT45" s="38">
        <f t="shared" ref="BT45" si="164">BS50</f>
        <v>0</v>
      </c>
    </row>
    <row r="46" spans="1:72" x14ac:dyDescent="0.3">
      <c r="A46" s="36" t="s">
        <v>113</v>
      </c>
      <c r="G46" s="38">
        <f>IF(G$1&lt;2048,G10-G42,0)</f>
        <v>0</v>
      </c>
      <c r="H46" s="38">
        <f t="shared" ref="H46:BS46" si="165">IF(H$1&lt;2048,H10-H42,0)</f>
        <v>0</v>
      </c>
      <c r="I46" s="38">
        <f t="shared" si="165"/>
        <v>0</v>
      </c>
      <c r="J46" s="38">
        <f t="shared" si="165"/>
        <v>0</v>
      </c>
      <c r="K46" s="38">
        <f t="shared" si="165"/>
        <v>0</v>
      </c>
      <c r="L46" s="38">
        <f t="shared" si="165"/>
        <v>0</v>
      </c>
      <c r="M46" s="38">
        <f t="shared" si="165"/>
        <v>0</v>
      </c>
      <c r="N46" s="38">
        <f t="shared" si="165"/>
        <v>0</v>
      </c>
      <c r="O46" s="38">
        <f t="shared" si="165"/>
        <v>0</v>
      </c>
      <c r="P46" s="38">
        <f t="shared" si="165"/>
        <v>0</v>
      </c>
      <c r="Q46" s="38">
        <f t="shared" si="165"/>
        <v>0</v>
      </c>
      <c r="R46" s="38">
        <f t="shared" si="165"/>
        <v>0</v>
      </c>
      <c r="S46" s="38">
        <f t="shared" si="165"/>
        <v>1396.2492093258529</v>
      </c>
      <c r="T46" s="38">
        <f t="shared" si="165"/>
        <v>2189.0412865565681</v>
      </c>
      <c r="U46" s="38">
        <f t="shared" si="165"/>
        <v>2295.5806394475062</v>
      </c>
      <c r="V46" s="38">
        <f t="shared" si="165"/>
        <v>2413.5249502579627</v>
      </c>
      <c r="W46" s="38">
        <f t="shared" si="165"/>
        <v>2204.3543054525089</v>
      </c>
      <c r="X46" s="38">
        <f t="shared" si="165"/>
        <v>1620</v>
      </c>
      <c r="Y46" s="38">
        <f t="shared" si="165"/>
        <v>1020</v>
      </c>
      <c r="Z46" s="38">
        <f t="shared" si="165"/>
        <v>481.88874475147168</v>
      </c>
      <c r="AA46" s="38">
        <f t="shared" si="165"/>
        <v>863.67318202758088</v>
      </c>
      <c r="AB46" s="38">
        <f t="shared" si="165"/>
        <v>759.38305698455497</v>
      </c>
      <c r="AC46" s="38">
        <f t="shared" si="165"/>
        <v>746.93244020338307</v>
      </c>
      <c r="AD46" s="38">
        <f t="shared" si="165"/>
        <v>553.81495665268631</v>
      </c>
      <c r="AE46" s="38">
        <f t="shared" si="165"/>
        <v>206.8433121163107</v>
      </c>
      <c r="AF46" s="38">
        <f t="shared" si="165"/>
        <v>-338.09017463054533</v>
      </c>
      <c r="AG46" s="38">
        <f t="shared" si="165"/>
        <v>-290.42809438780432</v>
      </c>
      <c r="AH46" s="38">
        <f t="shared" si="165"/>
        <v>-468.4685941604439</v>
      </c>
      <c r="AI46" s="38">
        <f t="shared" si="165"/>
        <v>-564.5338988161584</v>
      </c>
      <c r="AJ46" s="38">
        <f t="shared" si="165"/>
        <v>-1084.1296987082578</v>
      </c>
      <c r="AK46" s="38">
        <f t="shared" si="165"/>
        <v>-1325.808377256491</v>
      </c>
      <c r="AL46" s="38">
        <f t="shared" si="165"/>
        <v>-1430.1085718263012</v>
      </c>
      <c r="AM46" s="38">
        <f t="shared" si="165"/>
        <v>-1429.5425588361331</v>
      </c>
      <c r="AN46" s="38">
        <f t="shared" si="165"/>
        <v>-1533.818176955288</v>
      </c>
      <c r="AO46" s="38">
        <f t="shared" si="165"/>
        <v>-1295.8799455990479</v>
      </c>
      <c r="AP46" s="38">
        <f t="shared" si="165"/>
        <v>-1081.7715176565798</v>
      </c>
      <c r="AQ46" s="38">
        <f t="shared" si="165"/>
        <v>-994.78277918617914</v>
      </c>
      <c r="AR46" s="38">
        <f t="shared" si="165"/>
        <v>-1028.0004788406904</v>
      </c>
      <c r="AS46" s="38">
        <f t="shared" si="165"/>
        <v>-1006.0172945559384</v>
      </c>
      <c r="AT46" s="38">
        <f t="shared" si="165"/>
        <v>-1085.3215483057352</v>
      </c>
      <c r="AU46" s="38">
        <f t="shared" si="165"/>
        <v>-1152.4762708316202</v>
      </c>
      <c r="AV46" s="38">
        <f t="shared" si="165"/>
        <v>-1379.8673871656015</v>
      </c>
      <c r="AW46" s="38">
        <f t="shared" si="165"/>
        <v>-1963.6932453752165</v>
      </c>
      <c r="AX46" s="38">
        <f t="shared" si="165"/>
        <v>0</v>
      </c>
      <c r="AY46" s="38">
        <f t="shared" si="165"/>
        <v>0</v>
      </c>
      <c r="AZ46" s="38">
        <f t="shared" si="165"/>
        <v>0</v>
      </c>
      <c r="BA46" s="38">
        <f t="shared" si="165"/>
        <v>0</v>
      </c>
      <c r="BB46" s="38">
        <f t="shared" si="165"/>
        <v>0</v>
      </c>
      <c r="BC46" s="38">
        <f t="shared" si="165"/>
        <v>0</v>
      </c>
      <c r="BD46" s="38">
        <f t="shared" si="165"/>
        <v>0</v>
      </c>
      <c r="BE46" s="38">
        <f t="shared" si="165"/>
        <v>0</v>
      </c>
      <c r="BF46" s="38">
        <f t="shared" si="165"/>
        <v>0</v>
      </c>
      <c r="BG46" s="38">
        <f t="shared" si="165"/>
        <v>0</v>
      </c>
      <c r="BH46" s="38">
        <f t="shared" si="165"/>
        <v>0</v>
      </c>
      <c r="BI46" s="38">
        <f t="shared" si="165"/>
        <v>0</v>
      </c>
      <c r="BJ46" s="38">
        <f t="shared" si="165"/>
        <v>0</v>
      </c>
      <c r="BK46" s="38">
        <f t="shared" si="165"/>
        <v>0</v>
      </c>
      <c r="BL46" s="38">
        <f t="shared" si="165"/>
        <v>0</v>
      </c>
      <c r="BM46" s="38">
        <f t="shared" si="165"/>
        <v>0</v>
      </c>
      <c r="BN46" s="38">
        <f t="shared" si="165"/>
        <v>0</v>
      </c>
      <c r="BO46" s="38">
        <f t="shared" si="165"/>
        <v>0</v>
      </c>
      <c r="BP46" s="38">
        <f t="shared" si="165"/>
        <v>0</v>
      </c>
      <c r="BQ46" s="38">
        <f t="shared" si="165"/>
        <v>0</v>
      </c>
      <c r="BR46" s="38">
        <f t="shared" si="165"/>
        <v>0</v>
      </c>
      <c r="BS46" s="38">
        <f t="shared" si="165"/>
        <v>0</v>
      </c>
      <c r="BT46" s="38">
        <f t="shared" ref="BT46" si="166">IF(BT$1&lt;2048,BT10-BT42,0)</f>
        <v>0</v>
      </c>
    </row>
    <row r="47" spans="1:72" x14ac:dyDescent="0.3">
      <c r="A47" s="43" t="s">
        <v>114</v>
      </c>
      <c r="B47" s="43"/>
      <c r="C47" s="43"/>
      <c r="D47" s="43"/>
      <c r="F47" s="44">
        <f>Input!$C$4</f>
        <v>4.4999999999999998E-2</v>
      </c>
      <c r="G47" s="38">
        <f>G45*$F47</f>
        <v>0</v>
      </c>
      <c r="H47" s="38">
        <f t="shared" ref="H47:AZ47" si="167">H45*$F47</f>
        <v>0</v>
      </c>
      <c r="I47" s="38">
        <f t="shared" si="167"/>
        <v>0</v>
      </c>
      <c r="J47" s="38">
        <f t="shared" si="167"/>
        <v>0</v>
      </c>
      <c r="K47" s="38">
        <f t="shared" si="167"/>
        <v>0</v>
      </c>
      <c r="L47" s="38">
        <f t="shared" si="167"/>
        <v>0</v>
      </c>
      <c r="M47" s="38">
        <f t="shared" si="167"/>
        <v>0</v>
      </c>
      <c r="N47" s="38">
        <f t="shared" si="167"/>
        <v>0</v>
      </c>
      <c r="O47" s="38">
        <f t="shared" si="167"/>
        <v>0</v>
      </c>
      <c r="P47" s="38">
        <f t="shared" si="167"/>
        <v>0</v>
      </c>
      <c r="Q47" s="38">
        <f t="shared" si="167"/>
        <v>0</v>
      </c>
      <c r="R47" s="38">
        <f t="shared" si="167"/>
        <v>0</v>
      </c>
      <c r="S47" s="38">
        <f t="shared" si="167"/>
        <v>0</v>
      </c>
      <c r="T47" s="38">
        <f t="shared" si="167"/>
        <v>62.831214419663382</v>
      </c>
      <c r="U47" s="38">
        <f t="shared" si="167"/>
        <v>164.16547696359379</v>
      </c>
      <c r="V47" s="38">
        <f t="shared" si="167"/>
        <v>274.85405220209327</v>
      </c>
      <c r="W47" s="38">
        <f t="shared" si="167"/>
        <v>395.83110731279578</v>
      </c>
      <c r="X47" s="38">
        <f t="shared" si="167"/>
        <v>512.83945088723453</v>
      </c>
      <c r="Y47" s="38">
        <f t="shared" si="167"/>
        <v>608.81722617716002</v>
      </c>
      <c r="Z47" s="38">
        <f t="shared" si="167"/>
        <v>682.11400135513225</v>
      </c>
      <c r="AA47" s="38">
        <f t="shared" si="167"/>
        <v>734.4941249299294</v>
      </c>
      <c r="AB47" s="38">
        <f t="shared" si="167"/>
        <v>773.35941812117062</v>
      </c>
      <c r="AC47" s="38">
        <f t="shared" si="167"/>
        <v>807.53165568547558</v>
      </c>
      <c r="AD47" s="38">
        <f t="shared" si="167"/>
        <v>841.14361549462774</v>
      </c>
      <c r="AE47" s="38">
        <f t="shared" si="167"/>
        <v>866.06528854399858</v>
      </c>
      <c r="AF47" s="38">
        <f t="shared" si="167"/>
        <v>875.37323758923253</v>
      </c>
      <c r="AG47" s="38">
        <f t="shared" si="167"/>
        <v>860.159179730858</v>
      </c>
      <c r="AH47" s="38">
        <f t="shared" si="167"/>
        <v>847.0899154834068</v>
      </c>
      <c r="AI47" s="38">
        <f t="shared" si="167"/>
        <v>826.00882874618685</v>
      </c>
      <c r="AJ47" s="38">
        <f t="shared" si="167"/>
        <v>800.60480329945983</v>
      </c>
      <c r="AK47" s="38">
        <f t="shared" si="167"/>
        <v>751.81896685758818</v>
      </c>
      <c r="AL47" s="38">
        <f t="shared" si="167"/>
        <v>692.15758988104608</v>
      </c>
      <c r="AM47" s="38">
        <f t="shared" si="167"/>
        <v>627.80270414886263</v>
      </c>
      <c r="AN47" s="38">
        <f t="shared" si="167"/>
        <v>563.47328900123671</v>
      </c>
      <c r="AO47" s="38">
        <f t="shared" si="167"/>
        <v>494.45147103824866</v>
      </c>
      <c r="AP47" s="38">
        <f t="shared" si="167"/>
        <v>436.13687348629151</v>
      </c>
      <c r="AQ47" s="38">
        <f t="shared" si="167"/>
        <v>387.45715519174541</v>
      </c>
      <c r="AR47" s="38">
        <f t="shared" si="167"/>
        <v>342.69193012836735</v>
      </c>
      <c r="AS47" s="38">
        <f t="shared" si="167"/>
        <v>296.43190858053629</v>
      </c>
      <c r="AT47" s="38">
        <f t="shared" si="167"/>
        <v>251.16113032551905</v>
      </c>
      <c r="AU47" s="38">
        <f t="shared" si="167"/>
        <v>202.32166065176094</v>
      </c>
      <c r="AV47" s="38">
        <f t="shared" si="167"/>
        <v>150.46022846433803</v>
      </c>
      <c r="AW47" s="38">
        <f t="shared" si="167"/>
        <v>88.366196041885956</v>
      </c>
      <c r="AX47" s="38">
        <f t="shared" si="167"/>
        <v>0</v>
      </c>
      <c r="AY47" s="38">
        <f t="shared" si="167"/>
        <v>0</v>
      </c>
      <c r="AZ47" s="38">
        <f t="shared" si="167"/>
        <v>0</v>
      </c>
      <c r="BA47" s="38">
        <f t="shared" ref="BA47:BT47" si="168">BA45*$F47</f>
        <v>0</v>
      </c>
      <c r="BB47" s="38">
        <f t="shared" si="168"/>
        <v>0</v>
      </c>
      <c r="BC47" s="38">
        <f t="shared" si="168"/>
        <v>0</v>
      </c>
      <c r="BD47" s="38">
        <f t="shared" si="168"/>
        <v>0</v>
      </c>
      <c r="BE47" s="38">
        <f t="shared" si="168"/>
        <v>0</v>
      </c>
      <c r="BF47" s="38">
        <f t="shared" si="168"/>
        <v>0</v>
      </c>
      <c r="BG47" s="38">
        <f t="shared" si="168"/>
        <v>0</v>
      </c>
      <c r="BH47" s="38">
        <f t="shared" si="168"/>
        <v>0</v>
      </c>
      <c r="BI47" s="38">
        <f t="shared" si="168"/>
        <v>0</v>
      </c>
      <c r="BJ47" s="38">
        <f t="shared" si="168"/>
        <v>0</v>
      </c>
      <c r="BK47" s="38">
        <f t="shared" si="168"/>
        <v>0</v>
      </c>
      <c r="BL47" s="38">
        <f t="shared" si="168"/>
        <v>0</v>
      </c>
      <c r="BM47" s="38">
        <f t="shared" si="168"/>
        <v>0</v>
      </c>
      <c r="BN47" s="38">
        <f t="shared" si="168"/>
        <v>0</v>
      </c>
      <c r="BO47" s="38">
        <f t="shared" si="168"/>
        <v>0</v>
      </c>
      <c r="BP47" s="38">
        <f t="shared" si="168"/>
        <v>0</v>
      </c>
      <c r="BQ47" s="38">
        <f t="shared" si="168"/>
        <v>0</v>
      </c>
      <c r="BR47" s="38">
        <f t="shared" si="168"/>
        <v>0</v>
      </c>
      <c r="BS47" s="38">
        <f t="shared" si="168"/>
        <v>0</v>
      </c>
      <c r="BT47" s="38">
        <f t="shared" si="168"/>
        <v>0</v>
      </c>
    </row>
    <row r="48" spans="1:72" x14ac:dyDescent="0.3">
      <c r="A48" s="43" t="s">
        <v>115</v>
      </c>
      <c r="B48" s="43"/>
      <c r="C48" s="43"/>
      <c r="D48" s="43"/>
      <c r="F48" s="44"/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1</v>
      </c>
      <c r="AB48" s="45">
        <v>1</v>
      </c>
      <c r="AC48" s="45">
        <v>1</v>
      </c>
      <c r="AD48" s="45">
        <v>1</v>
      </c>
      <c r="AE48" s="45">
        <v>1</v>
      </c>
      <c r="AF48" s="45">
        <v>1</v>
      </c>
      <c r="AG48" s="45">
        <v>1</v>
      </c>
      <c r="AH48" s="45">
        <v>1</v>
      </c>
      <c r="AI48" s="45">
        <v>1</v>
      </c>
      <c r="AJ48" s="45">
        <v>1</v>
      </c>
      <c r="AK48" s="45">
        <v>1</v>
      </c>
      <c r="AL48" s="45">
        <v>1</v>
      </c>
      <c r="AM48" s="45">
        <v>1</v>
      </c>
      <c r="AN48" s="45">
        <v>1</v>
      </c>
      <c r="AO48" s="45">
        <v>1</v>
      </c>
      <c r="AP48" s="45">
        <v>1</v>
      </c>
      <c r="AQ48" s="45">
        <v>1</v>
      </c>
      <c r="AR48" s="45">
        <v>1</v>
      </c>
      <c r="AS48" s="45">
        <v>1</v>
      </c>
      <c r="AT48" s="45">
        <v>1</v>
      </c>
      <c r="AU48" s="45">
        <v>1</v>
      </c>
      <c r="AV48" s="45">
        <v>1</v>
      </c>
      <c r="AW48" s="45">
        <v>1</v>
      </c>
      <c r="AX48" s="45">
        <v>1</v>
      </c>
      <c r="AY48" s="45">
        <v>1</v>
      </c>
      <c r="AZ48" s="45">
        <v>1</v>
      </c>
      <c r="BA48" s="45">
        <v>1</v>
      </c>
      <c r="BB48" s="45">
        <v>1</v>
      </c>
      <c r="BC48" s="45">
        <v>1</v>
      </c>
      <c r="BD48" s="45">
        <v>1</v>
      </c>
      <c r="BE48" s="45">
        <v>1</v>
      </c>
      <c r="BF48" s="45">
        <v>1</v>
      </c>
      <c r="BG48" s="45">
        <v>1</v>
      </c>
      <c r="BH48" s="45">
        <v>1</v>
      </c>
      <c r="BI48" s="45">
        <v>1</v>
      </c>
      <c r="BJ48" s="45">
        <v>1</v>
      </c>
      <c r="BK48" s="45">
        <v>1</v>
      </c>
      <c r="BL48" s="45">
        <v>1</v>
      </c>
      <c r="BM48" s="45">
        <v>1</v>
      </c>
      <c r="BN48" s="45">
        <v>1</v>
      </c>
      <c r="BO48" s="45">
        <v>1</v>
      </c>
      <c r="BP48" s="45">
        <v>1</v>
      </c>
      <c r="BQ48" s="45">
        <v>1</v>
      </c>
      <c r="BR48" s="45">
        <v>1</v>
      </c>
      <c r="BS48" s="45">
        <v>1</v>
      </c>
      <c r="BT48" s="45">
        <v>1</v>
      </c>
    </row>
    <row r="49" spans="1:72" x14ac:dyDescent="0.3">
      <c r="A49" s="43" t="s">
        <v>131</v>
      </c>
      <c r="B49" s="43" t="s">
        <v>132</v>
      </c>
      <c r="C49" s="43"/>
      <c r="D49" s="43"/>
      <c r="F49" s="44"/>
      <c r="G49" s="38">
        <f>G47*G48</f>
        <v>0</v>
      </c>
      <c r="H49" s="38">
        <f t="shared" ref="H49:AZ49" si="169">H47*H48</f>
        <v>0</v>
      </c>
      <c r="I49" s="38">
        <f t="shared" si="169"/>
        <v>0</v>
      </c>
      <c r="J49" s="38">
        <f t="shared" si="169"/>
        <v>0</v>
      </c>
      <c r="K49" s="38">
        <f t="shared" si="169"/>
        <v>0</v>
      </c>
      <c r="L49" s="38">
        <f t="shared" si="169"/>
        <v>0</v>
      </c>
      <c r="M49" s="38">
        <f t="shared" si="169"/>
        <v>0</v>
      </c>
      <c r="N49" s="38">
        <f t="shared" si="169"/>
        <v>0</v>
      </c>
      <c r="O49" s="38">
        <f t="shared" si="169"/>
        <v>0</v>
      </c>
      <c r="P49" s="38">
        <f t="shared" si="169"/>
        <v>0</v>
      </c>
      <c r="Q49" s="38">
        <f t="shared" si="169"/>
        <v>0</v>
      </c>
      <c r="R49" s="38">
        <f t="shared" si="169"/>
        <v>0</v>
      </c>
      <c r="S49" s="38">
        <f t="shared" si="169"/>
        <v>0</v>
      </c>
      <c r="T49" s="38">
        <f t="shared" si="169"/>
        <v>0</v>
      </c>
      <c r="U49" s="38">
        <f t="shared" si="169"/>
        <v>0</v>
      </c>
      <c r="V49" s="38">
        <f t="shared" si="169"/>
        <v>0</v>
      </c>
      <c r="W49" s="38">
        <f t="shared" si="169"/>
        <v>0</v>
      </c>
      <c r="X49" s="38">
        <f t="shared" si="169"/>
        <v>0</v>
      </c>
      <c r="Y49" s="38">
        <f t="shared" si="169"/>
        <v>0</v>
      </c>
      <c r="Z49" s="38">
        <f t="shared" si="169"/>
        <v>0</v>
      </c>
      <c r="AA49" s="38">
        <f t="shared" si="169"/>
        <v>734.4941249299294</v>
      </c>
      <c r="AB49" s="38">
        <f t="shared" si="169"/>
        <v>773.35941812117062</v>
      </c>
      <c r="AC49" s="38">
        <f t="shared" si="169"/>
        <v>807.53165568547558</v>
      </c>
      <c r="AD49" s="38">
        <f t="shared" si="169"/>
        <v>841.14361549462774</v>
      </c>
      <c r="AE49" s="38">
        <f t="shared" si="169"/>
        <v>866.06528854399858</v>
      </c>
      <c r="AF49" s="38">
        <f t="shared" si="169"/>
        <v>875.37323758923253</v>
      </c>
      <c r="AG49" s="38">
        <f t="shared" si="169"/>
        <v>860.159179730858</v>
      </c>
      <c r="AH49" s="38">
        <f t="shared" si="169"/>
        <v>847.0899154834068</v>
      </c>
      <c r="AI49" s="38">
        <f t="shared" si="169"/>
        <v>826.00882874618685</v>
      </c>
      <c r="AJ49" s="38">
        <f t="shared" si="169"/>
        <v>800.60480329945983</v>
      </c>
      <c r="AK49" s="38">
        <f t="shared" si="169"/>
        <v>751.81896685758818</v>
      </c>
      <c r="AL49" s="38">
        <f t="shared" si="169"/>
        <v>692.15758988104608</v>
      </c>
      <c r="AM49" s="38">
        <f t="shared" si="169"/>
        <v>627.80270414886263</v>
      </c>
      <c r="AN49" s="38">
        <f t="shared" si="169"/>
        <v>563.47328900123671</v>
      </c>
      <c r="AO49" s="38">
        <f t="shared" si="169"/>
        <v>494.45147103824866</v>
      </c>
      <c r="AP49" s="38">
        <f t="shared" si="169"/>
        <v>436.13687348629151</v>
      </c>
      <c r="AQ49" s="38">
        <f t="shared" si="169"/>
        <v>387.45715519174541</v>
      </c>
      <c r="AR49" s="38">
        <f t="shared" si="169"/>
        <v>342.69193012836735</v>
      </c>
      <c r="AS49" s="38">
        <f t="shared" si="169"/>
        <v>296.43190858053629</v>
      </c>
      <c r="AT49" s="38">
        <f t="shared" si="169"/>
        <v>251.16113032551905</v>
      </c>
      <c r="AU49" s="38">
        <f t="shared" si="169"/>
        <v>202.32166065176094</v>
      </c>
      <c r="AV49" s="38">
        <f t="shared" si="169"/>
        <v>150.46022846433803</v>
      </c>
      <c r="AW49" s="38">
        <f t="shared" si="169"/>
        <v>88.366196041885956</v>
      </c>
      <c r="AX49" s="38">
        <f t="shared" si="169"/>
        <v>0</v>
      </c>
      <c r="AY49" s="38">
        <f t="shared" si="169"/>
        <v>0</v>
      </c>
      <c r="AZ49" s="38">
        <f t="shared" si="169"/>
        <v>0</v>
      </c>
      <c r="BA49" s="38">
        <f t="shared" ref="BA49:BT49" si="170">BA47*BA48</f>
        <v>0</v>
      </c>
      <c r="BB49" s="38">
        <f t="shared" si="170"/>
        <v>0</v>
      </c>
      <c r="BC49" s="38">
        <f t="shared" si="170"/>
        <v>0</v>
      </c>
      <c r="BD49" s="38">
        <f t="shared" si="170"/>
        <v>0</v>
      </c>
      <c r="BE49" s="38">
        <f t="shared" si="170"/>
        <v>0</v>
      </c>
      <c r="BF49" s="38">
        <f t="shared" si="170"/>
        <v>0</v>
      </c>
      <c r="BG49" s="38">
        <f t="shared" si="170"/>
        <v>0</v>
      </c>
      <c r="BH49" s="38">
        <f t="shared" si="170"/>
        <v>0</v>
      </c>
      <c r="BI49" s="38">
        <f t="shared" si="170"/>
        <v>0</v>
      </c>
      <c r="BJ49" s="38">
        <f t="shared" si="170"/>
        <v>0</v>
      </c>
      <c r="BK49" s="38">
        <f t="shared" si="170"/>
        <v>0</v>
      </c>
      <c r="BL49" s="38">
        <f t="shared" si="170"/>
        <v>0</v>
      </c>
      <c r="BM49" s="38">
        <f t="shared" si="170"/>
        <v>0</v>
      </c>
      <c r="BN49" s="38">
        <f t="shared" si="170"/>
        <v>0</v>
      </c>
      <c r="BO49" s="38">
        <f t="shared" si="170"/>
        <v>0</v>
      </c>
      <c r="BP49" s="38">
        <f t="shared" si="170"/>
        <v>0</v>
      </c>
      <c r="BQ49" s="38">
        <f t="shared" si="170"/>
        <v>0</v>
      </c>
      <c r="BR49" s="38">
        <f t="shared" si="170"/>
        <v>0</v>
      </c>
      <c r="BS49" s="38">
        <f t="shared" si="170"/>
        <v>0</v>
      </c>
      <c r="BT49" s="38">
        <f t="shared" si="170"/>
        <v>0</v>
      </c>
    </row>
    <row r="50" spans="1:72" x14ac:dyDescent="0.3">
      <c r="A50" s="43" t="s">
        <v>133</v>
      </c>
      <c r="B50" s="43" t="s">
        <v>134</v>
      </c>
      <c r="C50" s="43"/>
      <c r="D50" s="43"/>
      <c r="G50" s="38">
        <f>G45+G46+G47-G49</f>
        <v>0</v>
      </c>
      <c r="H50" s="38">
        <f t="shared" ref="H50:AZ50" si="171">H45+H46+H47-H49</f>
        <v>0</v>
      </c>
      <c r="I50" s="38">
        <f t="shared" si="171"/>
        <v>0</v>
      </c>
      <c r="J50" s="38">
        <f t="shared" si="171"/>
        <v>0</v>
      </c>
      <c r="K50" s="38">
        <f t="shared" si="171"/>
        <v>0</v>
      </c>
      <c r="L50" s="38">
        <f t="shared" si="171"/>
        <v>0</v>
      </c>
      <c r="M50" s="38">
        <f t="shared" si="171"/>
        <v>0</v>
      </c>
      <c r="N50" s="38">
        <f t="shared" si="171"/>
        <v>0</v>
      </c>
      <c r="O50" s="38">
        <f t="shared" si="171"/>
        <v>0</v>
      </c>
      <c r="P50" s="38">
        <f t="shared" si="171"/>
        <v>0</v>
      </c>
      <c r="Q50" s="38">
        <f t="shared" si="171"/>
        <v>0</v>
      </c>
      <c r="R50" s="38">
        <f t="shared" si="171"/>
        <v>0</v>
      </c>
      <c r="S50" s="38">
        <f t="shared" si="171"/>
        <v>1396.2492093258529</v>
      </c>
      <c r="T50" s="38">
        <f t="shared" si="171"/>
        <v>3648.1217103020845</v>
      </c>
      <c r="U50" s="38">
        <f t="shared" si="171"/>
        <v>6107.8678267131836</v>
      </c>
      <c r="V50" s="38">
        <f t="shared" si="171"/>
        <v>8796.2468291732403</v>
      </c>
      <c r="W50" s="38">
        <f t="shared" si="171"/>
        <v>11396.432241938544</v>
      </c>
      <c r="X50" s="38">
        <f t="shared" si="171"/>
        <v>13529.27169282578</v>
      </c>
      <c r="Y50" s="38">
        <f t="shared" si="171"/>
        <v>15158.088919002939</v>
      </c>
      <c r="Z50" s="38">
        <f t="shared" si="171"/>
        <v>16322.091665109543</v>
      </c>
      <c r="AA50" s="38">
        <f t="shared" si="171"/>
        <v>17185.764847137125</v>
      </c>
      <c r="AB50" s="38">
        <f>AB45+AB46+AB47-AB49</f>
        <v>17945.147904121681</v>
      </c>
      <c r="AC50" s="38">
        <f t="shared" si="171"/>
        <v>18692.080344325062</v>
      </c>
      <c r="AD50" s="38">
        <f t="shared" si="171"/>
        <v>19245.895300977747</v>
      </c>
      <c r="AE50" s="38">
        <f t="shared" si="171"/>
        <v>19452.738613094058</v>
      </c>
      <c r="AF50" s="38">
        <f t="shared" si="171"/>
        <v>19114.648438463511</v>
      </c>
      <c r="AG50" s="38">
        <f t="shared" si="171"/>
        <v>18824.220344075708</v>
      </c>
      <c r="AH50" s="38">
        <f t="shared" si="171"/>
        <v>18355.751749915264</v>
      </c>
      <c r="AI50" s="38">
        <f t="shared" si="171"/>
        <v>17791.217851099107</v>
      </c>
      <c r="AJ50" s="38">
        <f t="shared" si="171"/>
        <v>16707.08815239085</v>
      </c>
      <c r="AK50" s="38">
        <f t="shared" si="171"/>
        <v>15381.279775134359</v>
      </c>
      <c r="AL50" s="38">
        <f t="shared" si="171"/>
        <v>13951.171203308058</v>
      </c>
      <c r="AM50" s="38">
        <f t="shared" si="171"/>
        <v>12521.628644471926</v>
      </c>
      <c r="AN50" s="38">
        <f t="shared" si="171"/>
        <v>10987.810467516638</v>
      </c>
      <c r="AO50" s="38">
        <f t="shared" si="171"/>
        <v>9691.9305219175894</v>
      </c>
      <c r="AP50" s="38">
        <f t="shared" si="171"/>
        <v>8610.1590042610096</v>
      </c>
      <c r="AQ50" s="38">
        <f t="shared" si="171"/>
        <v>7615.3762250748305</v>
      </c>
      <c r="AR50" s="38">
        <f t="shared" si="171"/>
        <v>6587.37574623414</v>
      </c>
      <c r="AS50" s="38">
        <f t="shared" si="171"/>
        <v>5581.3584516782012</v>
      </c>
      <c r="AT50" s="38">
        <f t="shared" si="171"/>
        <v>4496.0369033724655</v>
      </c>
      <c r="AU50" s="38">
        <f t="shared" si="171"/>
        <v>3343.5606325408453</v>
      </c>
      <c r="AV50" s="38">
        <f t="shared" si="171"/>
        <v>1963.6932453752436</v>
      </c>
      <c r="AW50" s="38">
        <f>IF(AW45+AW46+AW47-AW49&lt;0.000001,0,AW45+AW46+AW47-AW49)</f>
        <v>0</v>
      </c>
      <c r="AX50" s="38">
        <f t="shared" si="171"/>
        <v>0</v>
      </c>
      <c r="AY50" s="38">
        <f t="shared" si="171"/>
        <v>0</v>
      </c>
      <c r="AZ50" s="38">
        <f t="shared" si="171"/>
        <v>0</v>
      </c>
      <c r="BA50" s="38">
        <f t="shared" ref="BA50:BT50" si="172">BA45+BA46+BA47-BA49</f>
        <v>0</v>
      </c>
      <c r="BB50" s="38">
        <f t="shared" si="172"/>
        <v>0</v>
      </c>
      <c r="BC50" s="38">
        <f t="shared" si="172"/>
        <v>0</v>
      </c>
      <c r="BD50" s="38">
        <f t="shared" si="172"/>
        <v>0</v>
      </c>
      <c r="BE50" s="38">
        <f t="shared" si="172"/>
        <v>0</v>
      </c>
      <c r="BF50" s="38">
        <f t="shared" si="172"/>
        <v>0</v>
      </c>
      <c r="BG50" s="38">
        <f t="shared" si="172"/>
        <v>0</v>
      </c>
      <c r="BH50" s="38">
        <f t="shared" si="172"/>
        <v>0</v>
      </c>
      <c r="BI50" s="38">
        <f t="shared" si="172"/>
        <v>0</v>
      </c>
      <c r="BJ50" s="38">
        <f t="shared" si="172"/>
        <v>0</v>
      </c>
      <c r="BK50" s="38">
        <f t="shared" si="172"/>
        <v>0</v>
      </c>
      <c r="BL50" s="38">
        <f t="shared" si="172"/>
        <v>0</v>
      </c>
      <c r="BM50" s="38">
        <f t="shared" si="172"/>
        <v>0</v>
      </c>
      <c r="BN50" s="38">
        <f t="shared" si="172"/>
        <v>0</v>
      </c>
      <c r="BO50" s="38">
        <f t="shared" si="172"/>
        <v>0</v>
      </c>
      <c r="BP50" s="38">
        <f t="shared" si="172"/>
        <v>0</v>
      </c>
      <c r="BQ50" s="38">
        <f t="shared" si="172"/>
        <v>0</v>
      </c>
      <c r="BR50" s="38">
        <f t="shared" si="172"/>
        <v>0</v>
      </c>
      <c r="BS50" s="38">
        <f t="shared" si="172"/>
        <v>0</v>
      </c>
      <c r="BT50" s="38">
        <f t="shared" si="172"/>
        <v>0</v>
      </c>
    </row>
    <row r="52" spans="1:72" x14ac:dyDescent="0.3">
      <c r="A52" s="82" t="s">
        <v>136</v>
      </c>
      <c r="B52" s="38">
        <f>SUM(G52:BT52)</f>
        <v>178643.2587624797</v>
      </c>
      <c r="C52" s="38"/>
      <c r="D52" s="38"/>
      <c r="E52" s="84">
        <f>NPV(0.045,G52:BT52)*(1.045)</f>
        <v>57078.036741456148</v>
      </c>
      <c r="F52" s="38">
        <f>NPV(0.045,S52:BT52)*(1.045)</f>
        <v>69415.636822355882</v>
      </c>
      <c r="G52" s="50">
        <f t="shared" ref="G52:AZ52" si="173">G10-G46+G49</f>
        <v>0</v>
      </c>
      <c r="H52" s="50">
        <f t="shared" si="173"/>
        <v>177.73539501525059</v>
      </c>
      <c r="I52" s="50">
        <f t="shared" si="173"/>
        <v>177.2475420384514</v>
      </c>
      <c r="J52" s="50">
        <f t="shared" si="173"/>
        <v>468.20328466288049</v>
      </c>
      <c r="K52" s="50">
        <f t="shared" si="173"/>
        <v>1369.802243336037</v>
      </c>
      <c r="L52" s="50">
        <f t="shared" si="173"/>
        <v>2087.6737659110013</v>
      </c>
      <c r="M52" s="50">
        <f t="shared" si="173"/>
        <v>2209.7258515330163</v>
      </c>
      <c r="N52" s="50">
        <f t="shared" si="173"/>
        <v>2368.5075361655249</v>
      </c>
      <c r="O52" s="50">
        <f t="shared" si="173"/>
        <v>2791.1859709180044</v>
      </c>
      <c r="P52" s="50">
        <f t="shared" si="173"/>
        <v>3281.232359533049</v>
      </c>
      <c r="Q52" s="50">
        <f t="shared" si="173"/>
        <v>3918.0554029279256</v>
      </c>
      <c r="R52" s="50">
        <f t="shared" si="173"/>
        <v>3973.7843612809766</v>
      </c>
      <c r="S52" s="50">
        <f t="shared" si="173"/>
        <v>2677.8035358066709</v>
      </c>
      <c r="T52" s="50">
        <f t="shared" si="173"/>
        <v>2176.919882492542</v>
      </c>
      <c r="U52" s="50">
        <f t="shared" si="173"/>
        <v>2095.3534229915354</v>
      </c>
      <c r="V52" s="50">
        <f t="shared" si="173"/>
        <v>2036.3872278270328</v>
      </c>
      <c r="W52" s="50">
        <f t="shared" si="173"/>
        <v>2232.1954995420265</v>
      </c>
      <c r="X52" s="50">
        <f t="shared" si="173"/>
        <v>2803.808594627304</v>
      </c>
      <c r="Y52" s="50">
        <f t="shared" si="173"/>
        <v>3391.6881291904438</v>
      </c>
      <c r="Z52" s="50">
        <f t="shared" si="173"/>
        <v>3918.2994326097078</v>
      </c>
      <c r="AA52" s="50">
        <f t="shared" si="173"/>
        <v>4217.1764711054238</v>
      </c>
      <c r="AB52" s="50">
        <f t="shared" si="173"/>
        <v>4266.4226588556139</v>
      </c>
      <c r="AC52" s="50">
        <f t="shared" si="173"/>
        <v>4310.8134968261384</v>
      </c>
      <c r="AD52" s="50">
        <f t="shared" si="173"/>
        <v>4354.7238272352752</v>
      </c>
      <c r="AE52" s="50">
        <f t="shared" si="173"/>
        <v>4374.379730938017</v>
      </c>
      <c r="AF52" s="50">
        <f t="shared" si="173"/>
        <v>4371.1378292726622</v>
      </c>
      <c r="AG52" s="50">
        <f t="shared" si="173"/>
        <v>4348.5687452467546</v>
      </c>
      <c r="AH52" s="50">
        <f t="shared" si="173"/>
        <v>4330.2122112449633</v>
      </c>
      <c r="AI52" s="50">
        <f t="shared" si="173"/>
        <v>4300.2534213976087</v>
      </c>
      <c r="AJ52" s="50">
        <f t="shared" si="173"/>
        <v>4279.4127442016106</v>
      </c>
      <c r="AK52" s="50">
        <f t="shared" si="173"/>
        <v>4244.5520739733984</v>
      </c>
      <c r="AL52" s="50">
        <f t="shared" si="173"/>
        <v>4202.4186922223098</v>
      </c>
      <c r="AM52" s="50">
        <f t="shared" si="173"/>
        <v>4159.9496851306812</v>
      </c>
      <c r="AN52" s="50">
        <f t="shared" si="173"/>
        <v>4122.8488301733869</v>
      </c>
      <c r="AO52" s="50">
        <f t="shared" si="173"/>
        <v>4087.7149986958202</v>
      </c>
      <c r="AP52" s="50">
        <f t="shared" si="173"/>
        <v>4071.7625876003794</v>
      </c>
      <c r="AQ52" s="50">
        <f t="shared" si="173"/>
        <v>4076.5167739794697</v>
      </c>
      <c r="AR52" s="50">
        <f t="shared" si="173"/>
        <v>4100.1594169868667</v>
      </c>
      <c r="AS52" s="50">
        <f t="shared" si="173"/>
        <v>4143.5321682848617</v>
      </c>
      <c r="AT52" s="50">
        <f t="shared" si="173"/>
        <v>4220.0676418754492</v>
      </c>
      <c r="AU52" s="50">
        <f t="shared" si="173"/>
        <v>4347.1179491070707</v>
      </c>
      <c r="AV52" s="50">
        <f t="shared" si="173"/>
        <v>4506.3420568665033</v>
      </c>
      <c r="AW52" s="50">
        <f t="shared" si="173"/>
        <v>5057.1153882067165</v>
      </c>
      <c r="AX52" s="50">
        <f t="shared" si="173"/>
        <v>2970.0537386053406</v>
      </c>
      <c r="AY52" s="50">
        <f t="shared" si="173"/>
        <v>2890.7147170002636</v>
      </c>
      <c r="AZ52" s="50">
        <f t="shared" si="173"/>
        <v>2849.778382990035</v>
      </c>
      <c r="BA52" s="50">
        <f t="shared" ref="BA52:BT52" si="174">BA10-BA46+BA49</f>
        <v>2178.9564961608344</v>
      </c>
      <c r="BB52" s="50">
        <f t="shared" si="174"/>
        <v>2190.1753827111056</v>
      </c>
      <c r="BC52" s="50">
        <f t="shared" si="174"/>
        <v>2204.1217673776655</v>
      </c>
      <c r="BD52" s="50">
        <f t="shared" si="174"/>
        <v>2219.9425305695599</v>
      </c>
      <c r="BE52" s="50">
        <f t="shared" si="174"/>
        <v>2234.4842581932885</v>
      </c>
      <c r="BF52" s="50">
        <f t="shared" si="174"/>
        <v>2155.5921515723335</v>
      </c>
      <c r="BG52" s="50">
        <f t="shared" si="174"/>
        <v>2155.7674690626691</v>
      </c>
      <c r="BH52" s="50">
        <f t="shared" si="174"/>
        <v>1884.576754951514</v>
      </c>
      <c r="BI52" s="50">
        <f t="shared" si="174"/>
        <v>1898.0338765421834</v>
      </c>
      <c r="BJ52" s="50">
        <f t="shared" si="174"/>
        <v>1589.6284049151827</v>
      </c>
      <c r="BK52" s="50">
        <f t="shared" si="174"/>
        <v>1597.7144809272511</v>
      </c>
      <c r="BL52" s="50">
        <f t="shared" si="174"/>
        <v>1496.3964380831335</v>
      </c>
      <c r="BM52" s="50">
        <f t="shared" si="174"/>
        <v>1300.1506656655586</v>
      </c>
      <c r="BN52" s="50">
        <f t="shared" si="174"/>
        <v>876.36232908462796</v>
      </c>
      <c r="BO52" s="50">
        <f t="shared" si="174"/>
        <v>463.41981089347217</v>
      </c>
      <c r="BP52" s="50">
        <f t="shared" si="174"/>
        <v>290.08924227522925</v>
      </c>
      <c r="BQ52" s="50">
        <f t="shared" si="174"/>
        <v>277.67749582607473</v>
      </c>
      <c r="BR52" s="50">
        <f t="shared" si="174"/>
        <v>148.11622855441664</v>
      </c>
      <c r="BS52" s="50">
        <f t="shared" si="174"/>
        <v>122.69730268155652</v>
      </c>
      <c r="BT52" s="50">
        <f t="shared" si="174"/>
        <v>0</v>
      </c>
    </row>
    <row r="53" spans="1:72" x14ac:dyDescent="0.3">
      <c r="B53" s="38"/>
      <c r="C53" s="38"/>
      <c r="D53" s="38"/>
      <c r="E53" s="84"/>
      <c r="F53" s="38"/>
      <c r="G53" s="38"/>
      <c r="H53" s="38"/>
      <c r="I53" s="52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</row>
    <row r="54" spans="1:72" x14ac:dyDescent="0.3">
      <c r="A54" s="41" t="s">
        <v>141</v>
      </c>
      <c r="B54" s="38"/>
      <c r="C54" s="38"/>
      <c r="D54" s="38"/>
      <c r="E54" s="84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</row>
    <row r="55" spans="1:72" x14ac:dyDescent="0.3">
      <c r="A55" s="36" t="s">
        <v>148</v>
      </c>
      <c r="S55" s="88">
        <v>20.560325352609908</v>
      </c>
      <c r="T55" s="88">
        <v>20.554747381278972</v>
      </c>
      <c r="U55" s="88">
        <v>20.159722948602564</v>
      </c>
      <c r="V55" s="88">
        <v>20.44132362685496</v>
      </c>
      <c r="W55" s="88">
        <v>19.97587397443758</v>
      </c>
      <c r="X55" s="88">
        <v>20.122308241218519</v>
      </c>
      <c r="Y55" s="88">
        <v>20.347246554215761</v>
      </c>
      <c r="Z55" s="88">
        <v>20.781848499175769</v>
      </c>
      <c r="AA55" s="88">
        <v>20.755057937950667</v>
      </c>
      <c r="AB55" s="88">
        <v>20.864829642027395</v>
      </c>
      <c r="AC55" s="88">
        <v>20.954739042452928</v>
      </c>
      <c r="AD55" s="88">
        <v>20.948191224843516</v>
      </c>
      <c r="AE55" s="88">
        <v>20.74212332744337</v>
      </c>
      <c r="AF55" s="88">
        <v>20.565158369747827</v>
      </c>
      <c r="AG55" s="88">
        <v>20.172327575966531</v>
      </c>
      <c r="AH55" s="88">
        <v>20.20541967532996</v>
      </c>
      <c r="AI55" s="88">
        <v>19.926480868910573</v>
      </c>
      <c r="AJ55" s="88">
        <v>19.502997051251675</v>
      </c>
      <c r="AK55" s="88">
        <v>19.07948349799301</v>
      </c>
      <c r="AL55" s="88">
        <v>18.79548448209567</v>
      </c>
      <c r="AM55" s="88">
        <v>18.515712805006487</v>
      </c>
      <c r="AN55" s="88">
        <v>18.240105542587003</v>
      </c>
      <c r="AO55" s="88">
        <v>17.968600707327536</v>
      </c>
      <c r="AP55" s="88">
        <v>17.701137234405426</v>
      </c>
      <c r="AQ55" s="88">
        <v>17.437654967950795</v>
      </c>
      <c r="AR55" s="88">
        <v>17.178094647516737</v>
      </c>
      <c r="AS55" s="88">
        <v>16.922397894750905</v>
      </c>
      <c r="AT55" s="88">
        <v>16.67050720026549</v>
      </c>
      <c r="AU55" s="88">
        <v>16.422365910702649</v>
      </c>
      <c r="AV55" s="88">
        <v>16.177918215992456</v>
      </c>
      <c r="AW55" s="88">
        <v>15.937109136800517</v>
      </c>
      <c r="AX55" s="88">
        <v>15.699884512162436</v>
      </c>
      <c r="AY55" s="88">
        <v>15.46619098730234</v>
      </c>
      <c r="AZ55" s="88">
        <v>15.235976001632723</v>
      </c>
      <c r="BA55" s="88">
        <v>16.2359760016327</v>
      </c>
      <c r="BB55" s="88">
        <v>17.2359760016327</v>
      </c>
      <c r="BC55" s="88">
        <v>18.2359760016327</v>
      </c>
      <c r="BD55" s="88">
        <v>19.2359760016327</v>
      </c>
      <c r="BE55" s="88">
        <v>20.2359760016327</v>
      </c>
      <c r="BF55" s="88">
        <v>21.2359760016327</v>
      </c>
      <c r="BG55" s="88">
        <v>22.2359760016327</v>
      </c>
      <c r="BH55" s="88">
        <v>23.2359760016327</v>
      </c>
      <c r="BI55" s="88">
        <v>24.2359760016327</v>
      </c>
      <c r="BJ55" s="88">
        <v>25.2359760016327</v>
      </c>
      <c r="BK55" s="88">
        <v>26.2359760016327</v>
      </c>
      <c r="BL55" s="88">
        <v>27.2359760016327</v>
      </c>
      <c r="BM55" s="88">
        <v>28.2359760016327</v>
      </c>
      <c r="BN55" s="88">
        <v>29.2359760016327</v>
      </c>
      <c r="BO55" s="88">
        <v>30.2359760016327</v>
      </c>
      <c r="BP55" s="88">
        <v>31.2359760016327</v>
      </c>
      <c r="BQ55" s="88">
        <v>32.2359760016327</v>
      </c>
      <c r="BR55" s="88">
        <v>33.2359760016327</v>
      </c>
      <c r="BS55" s="88">
        <v>34.2359760016327</v>
      </c>
      <c r="BT55" s="88">
        <v>35.2359760016327</v>
      </c>
    </row>
    <row r="56" spans="1:72" x14ac:dyDescent="0.3">
      <c r="A56" s="36" t="s">
        <v>150</v>
      </c>
      <c r="S56" s="38">
        <f>S55*1000</f>
        <v>20560.325352609907</v>
      </c>
      <c r="T56" s="38">
        <f t="shared" ref="T56:AZ56" si="175">T55*1000</f>
        <v>20554.747381278972</v>
      </c>
      <c r="U56" s="38">
        <f t="shared" si="175"/>
        <v>20159.722948602564</v>
      </c>
      <c r="V56" s="38">
        <f t="shared" si="175"/>
        <v>20441.323626854959</v>
      </c>
      <c r="W56" s="38">
        <f t="shared" si="175"/>
        <v>19975.873974437578</v>
      </c>
      <c r="X56" s="38">
        <f t="shared" si="175"/>
        <v>20122.308241218518</v>
      </c>
      <c r="Y56" s="38">
        <f t="shared" si="175"/>
        <v>20347.246554215762</v>
      </c>
      <c r="Z56" s="38">
        <f t="shared" si="175"/>
        <v>20781.848499175769</v>
      </c>
      <c r="AA56" s="38">
        <f t="shared" si="175"/>
        <v>20755.057937950667</v>
      </c>
      <c r="AB56" s="38">
        <f t="shared" si="175"/>
        <v>20864.829642027395</v>
      </c>
      <c r="AC56" s="38">
        <f t="shared" si="175"/>
        <v>20954.739042452929</v>
      </c>
      <c r="AD56" s="38">
        <f t="shared" si="175"/>
        <v>20948.191224843515</v>
      </c>
      <c r="AE56" s="38">
        <f t="shared" si="175"/>
        <v>20742.123327443369</v>
      </c>
      <c r="AF56" s="38">
        <f t="shared" si="175"/>
        <v>20565.158369747827</v>
      </c>
      <c r="AG56" s="38">
        <f t="shared" si="175"/>
        <v>20172.32757596653</v>
      </c>
      <c r="AH56" s="38">
        <f t="shared" si="175"/>
        <v>20205.419675329958</v>
      </c>
      <c r="AI56" s="38">
        <f t="shared" si="175"/>
        <v>19926.480868910574</v>
      </c>
      <c r="AJ56" s="38">
        <f t="shared" si="175"/>
        <v>19502.997051251674</v>
      </c>
      <c r="AK56" s="38">
        <f t="shared" si="175"/>
        <v>19079.483497993009</v>
      </c>
      <c r="AL56" s="38">
        <f t="shared" si="175"/>
        <v>18795.484482095671</v>
      </c>
      <c r="AM56" s="38">
        <f t="shared" si="175"/>
        <v>18515.712805006486</v>
      </c>
      <c r="AN56" s="38">
        <f t="shared" si="175"/>
        <v>18240.105542587004</v>
      </c>
      <c r="AO56" s="38">
        <f t="shared" si="175"/>
        <v>17968.600707327536</v>
      </c>
      <c r="AP56" s="38">
        <f t="shared" si="175"/>
        <v>17701.137234405425</v>
      </c>
      <c r="AQ56" s="38">
        <f t="shared" si="175"/>
        <v>17437.654967950795</v>
      </c>
      <c r="AR56" s="38">
        <f t="shared" si="175"/>
        <v>17178.094647516737</v>
      </c>
      <c r="AS56" s="38">
        <f t="shared" si="175"/>
        <v>16922.397894750906</v>
      </c>
      <c r="AT56" s="38">
        <f t="shared" si="175"/>
        <v>16670.507200265489</v>
      </c>
      <c r="AU56" s="38">
        <f t="shared" si="175"/>
        <v>16422.365910702647</v>
      </c>
      <c r="AV56" s="38">
        <f t="shared" si="175"/>
        <v>16177.918215992457</v>
      </c>
      <c r="AW56" s="38">
        <f t="shared" si="175"/>
        <v>15937.109136800516</v>
      </c>
      <c r="AX56" s="38">
        <f t="shared" si="175"/>
        <v>15699.884512162436</v>
      </c>
      <c r="AY56" s="38">
        <f t="shared" si="175"/>
        <v>15466.19098730234</v>
      </c>
      <c r="AZ56" s="38">
        <f t="shared" si="175"/>
        <v>15235.976001632724</v>
      </c>
      <c r="BA56" s="38">
        <f t="shared" ref="BA56:BT56" si="176">BA55*1000</f>
        <v>16235.9760016327</v>
      </c>
      <c r="BB56" s="38">
        <f t="shared" si="176"/>
        <v>17235.976001632702</v>
      </c>
      <c r="BC56" s="38">
        <f t="shared" si="176"/>
        <v>18235.976001632702</v>
      </c>
      <c r="BD56" s="38">
        <f t="shared" si="176"/>
        <v>19235.976001632702</v>
      </c>
      <c r="BE56" s="38">
        <f t="shared" si="176"/>
        <v>20235.976001632702</v>
      </c>
      <c r="BF56" s="38">
        <f t="shared" si="176"/>
        <v>21235.976001632702</v>
      </c>
      <c r="BG56" s="38">
        <f t="shared" si="176"/>
        <v>22235.976001632702</v>
      </c>
      <c r="BH56" s="38">
        <f t="shared" si="176"/>
        <v>23235.976001632702</v>
      </c>
      <c r="BI56" s="38">
        <f t="shared" si="176"/>
        <v>24235.976001632702</v>
      </c>
      <c r="BJ56" s="38">
        <f t="shared" si="176"/>
        <v>25235.976001632702</v>
      </c>
      <c r="BK56" s="38">
        <f t="shared" si="176"/>
        <v>26235.976001632702</v>
      </c>
      <c r="BL56" s="38">
        <f t="shared" si="176"/>
        <v>27235.976001632702</v>
      </c>
      <c r="BM56" s="38">
        <f t="shared" si="176"/>
        <v>28235.976001632702</v>
      </c>
      <c r="BN56" s="38">
        <f t="shared" si="176"/>
        <v>29235.976001632702</v>
      </c>
      <c r="BO56" s="38">
        <f t="shared" si="176"/>
        <v>30235.976001632702</v>
      </c>
      <c r="BP56" s="38">
        <f t="shared" si="176"/>
        <v>31235.976001632702</v>
      </c>
      <c r="BQ56" s="38">
        <f t="shared" si="176"/>
        <v>32235.976001632702</v>
      </c>
      <c r="BR56" s="38">
        <f t="shared" si="176"/>
        <v>33235.976001632698</v>
      </c>
      <c r="BS56" s="38">
        <f t="shared" si="176"/>
        <v>34235.976001632698</v>
      </c>
      <c r="BT56" s="38">
        <f t="shared" si="176"/>
        <v>35235.976001632698</v>
      </c>
    </row>
    <row r="57" spans="1:72" x14ac:dyDescent="0.3">
      <c r="A57" s="36" t="s">
        <v>149</v>
      </c>
      <c r="S57" s="38">
        <f>S56*(1+Input!$C$5)^(S$1-2017)</f>
        <v>20560.325352609907</v>
      </c>
      <c r="T57" s="38">
        <f>T56*(1+Input!$C$5)^(T$1-2017)</f>
        <v>20965.842328904553</v>
      </c>
      <c r="U57" s="38">
        <f>U56*(1+Input!$C$5)^(U$1-2017)</f>
        <v>20974.175755726108</v>
      </c>
      <c r="V57" s="38">
        <f>V56*(1+Input!$C$5)^(V$1-2017)</f>
        <v>21692.496163407497</v>
      </c>
      <c r="W57" s="38">
        <f>W56*(1+Input!$C$5)^(W$1-2017)</f>
        <v>21622.528414038254</v>
      </c>
      <c r="X57" s="38">
        <f>X56*(1+Input!$C$5)^(X$1-2017)</f>
        <v>22216.654245202521</v>
      </c>
      <c r="Y57" s="38">
        <f>Y56*(1+Input!$C$5)^(Y$1-2017)</f>
        <v>22914.304404856714</v>
      </c>
      <c r="Z57" s="38">
        <f>Z56*(1+Input!$C$5)^(Z$1-2017)</f>
        <v>23871.8115182619</v>
      </c>
      <c r="AA57" s="38">
        <f>AA56*(1+Input!$C$5)^(AA$1-2017)</f>
        <v>24317.858336245437</v>
      </c>
      <c r="AB57" s="38">
        <f>AB56*(1+Input!$C$5)^(AB$1-2017)</f>
        <v>24935.402850757448</v>
      </c>
      <c r="AC57" s="38">
        <f>AC56*(1+Input!$C$5)^(AC$1-2017)</f>
        <v>25543.709965196402</v>
      </c>
      <c r="AD57" s="38">
        <f>AD56*(1+Input!$C$5)^(AD$1-2017)</f>
        <v>26046.442776308722</v>
      </c>
      <c r="AE57" s="38">
        <f>AE56*(1+Input!$C$5)^(AE$1-2017)</f>
        <v>26306.027711834409</v>
      </c>
      <c r="AF57" s="38">
        <f>AF56*(1+Input!$C$5)^(AF$1-2017)</f>
        <v>26603.22522343817</v>
      </c>
      <c r="AG57" s="38">
        <f>AG56*(1+Input!$C$5)^(AG$1-2017)</f>
        <v>26616.957838035385</v>
      </c>
      <c r="AH57" s="38">
        <f>AH56*(1+Input!$C$5)^(AH$1-2017)</f>
        <v>27193.834603577998</v>
      </c>
      <c r="AI57" s="38">
        <f>AI56*(1+Input!$C$5)^(AI$1-2017)</f>
        <v>27354.788089601992</v>
      </c>
      <c r="AJ57" s="38">
        <f>AJ56*(1+Input!$C$5)^(AJ$1-2017)</f>
        <v>27308.904269550312</v>
      </c>
      <c r="AK57" s="38">
        <f>AK56*(1+Input!$C$5)^(AK$1-2017)</f>
        <v>27250.200711701935</v>
      </c>
      <c r="AL57" s="38">
        <f>AL56*(1+Input!$C$5)^(AL$1-2017)</f>
        <v>27381.471786589831</v>
      </c>
      <c r="AM57" s="38">
        <f>AM56*(1+Input!$C$5)^(AM$1-2017)</f>
        <v>27513.375227282457</v>
      </c>
      <c r="AN57" s="38">
        <f>AN56*(1+Input!$C$5)^(AN$1-2017)</f>
        <v>27645.914080045051</v>
      </c>
      <c r="AO57" s="38">
        <f>AO56*(1+Input!$C$5)^(AO$1-2017)</f>
        <v>27779.091405817464</v>
      </c>
      <c r="AP57" s="38">
        <f>AP56*(1+Input!$C$5)^(AP$1-2017)</f>
        <v>27912.910280284857</v>
      </c>
      <c r="AQ57" s="38">
        <f>AQ56*(1+Input!$C$5)^(AQ$1-2017)</f>
        <v>28047.373793948769</v>
      </c>
      <c r="AR57" s="38">
        <f>AR56*(1+Input!$C$5)^(AR$1-2017)</f>
        <v>28182.485052198444</v>
      </c>
      <c r="AS57" s="38">
        <f>AS56*(1+Input!$C$5)^(AS$1-2017)</f>
        <v>28318.24717538257</v>
      </c>
      <c r="AT57" s="38">
        <f>AT56*(1+Input!$C$5)^(AT$1-2017)</f>
        <v>28454.663298881322</v>
      </c>
      <c r="AU57" s="38">
        <f>AU56*(1+Input!$C$5)^(AU$1-2017)</f>
        <v>28591.736573178834</v>
      </c>
      <c r="AV57" s="38">
        <f>AV56*(1+Input!$C$5)^(AV$1-2017)</f>
        <v>28729.470163935875</v>
      </c>
      <c r="AW57" s="38">
        <f>AW56*(1+Input!$C$5)^(AW$1-2017)</f>
        <v>28867.86725206301</v>
      </c>
      <c r="AX57" s="38">
        <f>AX56*(1+Input!$C$5)^(AX$1-2017)</f>
        <v>29006.931033794055</v>
      </c>
      <c r="AY57" s="38">
        <f>AY56*(1+Input!$C$5)^(AY$1-2017)</f>
        <v>29146.664720759894</v>
      </c>
      <c r="AZ57" s="38">
        <f>AZ56*(1+Input!$C$5)^(AZ$1-2017)</f>
        <v>29287.071540062636</v>
      </c>
      <c r="BA57" s="38">
        <f>BA56*(1+Input!$C$5)^(BA$1-2017)</f>
        <v>31833.489002885854</v>
      </c>
      <c r="BB57" s="38">
        <f>BB56*(1+Input!$C$5)^(BB$1-2017)</f>
        <v>34470.048335606029</v>
      </c>
      <c r="BC57" s="38">
        <f>BC56*(1+Input!$C$5)^(BC$1-2017)</f>
        <v>37199.336646033851</v>
      </c>
      <c r="BD57" s="38">
        <f>BD56*(1+Input!$C$5)^(BD$1-2017)</f>
        <v>40024.008469544555</v>
      </c>
      <c r="BE57" s="38">
        <f>BE56*(1+Input!$C$5)^(BE$1-2017)</f>
        <v>42946.787431337267</v>
      </c>
      <c r="BF57" s="38">
        <f>BF56*(1+Input!$C$5)^(BF$1-2017)</f>
        <v>45970.467948213845</v>
      </c>
      <c r="BG57" s="38">
        <f>BG56*(1+Input!$C$5)^(BG$1-2017)</f>
        <v>49097.91697079299</v>
      </c>
      <c r="BH57" s="38">
        <f>BH56*(1+Input!$C$5)^(BH$1-2017)</f>
        <v>52332.075767095994</v>
      </c>
      <c r="BI57" s="38">
        <f>BI56*(1+Input!$C$5)^(BI$1-2017)</f>
        <v>55675.961748462803</v>
      </c>
      <c r="BJ57" s="38">
        <f>BJ56*(1+Input!$C$5)^(BJ$1-2017)</f>
        <v>59132.670338777447</v>
      </c>
      <c r="BK57" s="38">
        <f>BK56*(1+Input!$C$5)^(BK$1-2017)</f>
        <v>62705.376888005303</v>
      </c>
      <c r="BL57" s="38">
        <f>BL56*(1+Input!$C$5)^(BL$1-2017)</f>
        <v>66397.338631066741</v>
      </c>
      <c r="BM57" s="38">
        <f>BM56*(1+Input!$C$5)^(BM$1-2017)</f>
        <v>70211.896693095463</v>
      </c>
      <c r="BN57" s="38">
        <f>BN56*(1+Input!$C$5)^(BN$1-2017)</f>
        <v>74152.478142152861</v>
      </c>
      <c r="BO57" s="38">
        <f>BO56*(1+Input!$C$5)^(BO$1-2017)</f>
        <v>78222.598090495361</v>
      </c>
      <c r="BP57" s="38">
        <f>BP56*(1+Input!$C$5)^(BP$1-2017)</f>
        <v>82425.861845514679</v>
      </c>
      <c r="BQ57" s="38">
        <f>BQ56*(1+Input!$C$5)^(BQ$1-2017)</f>
        <v>86765.967111498583</v>
      </c>
      <c r="BR57" s="38">
        <f>BR56*(1+Input!$C$5)^(BR$1-2017)</f>
        <v>91246.706243383611</v>
      </c>
      <c r="BS57" s="38">
        <f>BS56*(1+Input!$C$5)^(BS$1-2017)</f>
        <v>95871.96855369948</v>
      </c>
      <c r="BT57" s="38">
        <f>BT56*(1+Input!$C$5)^(BT$1-2017)</f>
        <v>100645.7426739306</v>
      </c>
    </row>
    <row r="58" spans="1:72" x14ac:dyDescent="0.3">
      <c r="A58" s="36" t="s">
        <v>144</v>
      </c>
      <c r="S58" s="38">
        <f>S57*Input!$C$7</f>
        <v>12336.195211565944</v>
      </c>
      <c r="T58" s="38">
        <f>T57*Input!$C$7</f>
        <v>12579.505397342731</v>
      </c>
      <c r="U58" s="38">
        <f>U57*Input!$C$7</f>
        <v>12584.505453435664</v>
      </c>
      <c r="V58" s="38">
        <f>V57*Input!$C$7</f>
        <v>13015.497698044497</v>
      </c>
      <c r="W58" s="38">
        <f>W57*Input!$C$7</f>
        <v>12973.517048422951</v>
      </c>
      <c r="X58" s="38">
        <f>X57*Input!$C$7</f>
        <v>13329.992547121512</v>
      </c>
      <c r="Y58" s="38">
        <f>Y57*Input!$C$7</f>
        <v>13748.582642914027</v>
      </c>
      <c r="Z58" s="38">
        <f>Z57*Input!$C$7</f>
        <v>14323.086910957139</v>
      </c>
      <c r="AA58" s="38">
        <f>AA57*Input!$C$7</f>
        <v>14590.715001747261</v>
      </c>
      <c r="AB58" s="38">
        <f>AB57*Input!$C$7</f>
        <v>14961.241710454467</v>
      </c>
      <c r="AC58" s="38">
        <f>AC57*Input!$C$7</f>
        <v>15326.22597911784</v>
      </c>
      <c r="AD58" s="38">
        <f>AD57*Input!$C$7</f>
        <v>15627.865665785233</v>
      </c>
      <c r="AE58" s="38">
        <f>AE57*Input!$C$7</f>
        <v>15783.616627100644</v>
      </c>
      <c r="AF58" s="38">
        <f>AF57*Input!$C$7</f>
        <v>15961.935134062902</v>
      </c>
      <c r="AG58" s="38">
        <f>AG57*Input!$C$7</f>
        <v>15970.17470282123</v>
      </c>
      <c r="AH58" s="38">
        <f>AH57*Input!$C$7</f>
        <v>16316.300762146799</v>
      </c>
      <c r="AI58" s="38">
        <f>AI57*Input!$C$7</f>
        <v>16412.872853761193</v>
      </c>
      <c r="AJ58" s="38">
        <f>AJ57*Input!$C$7</f>
        <v>16385.342561730187</v>
      </c>
      <c r="AK58" s="38">
        <f>AK57*Input!$C$7</f>
        <v>16350.12042702116</v>
      </c>
      <c r="AL58" s="38">
        <f>AL57*Input!$C$7</f>
        <v>16428.883071953896</v>
      </c>
      <c r="AM58" s="38">
        <f>AM57*Input!$C$7</f>
        <v>16508.025136369473</v>
      </c>
      <c r="AN58" s="38">
        <f>AN57*Input!$C$7</f>
        <v>16587.548448027032</v>
      </c>
      <c r="AO58" s="38">
        <f>AO57*Input!$C$7</f>
        <v>16667.454843490479</v>
      </c>
      <c r="AP58" s="38">
        <f>AP57*Input!$C$7</f>
        <v>16747.746168170914</v>
      </c>
      <c r="AQ58" s="38">
        <f>AQ57*Input!$C$7</f>
        <v>16828.42427636926</v>
      </c>
      <c r="AR58" s="38">
        <f>AR57*Input!$C$7</f>
        <v>16909.491031319067</v>
      </c>
      <c r="AS58" s="38">
        <f>AS57*Input!$C$7</f>
        <v>16990.94830522954</v>
      </c>
      <c r="AT58" s="38">
        <f>AT57*Input!$C$7</f>
        <v>17072.797979328792</v>
      </c>
      <c r="AU58" s="38">
        <f>AU57*Input!$C$7</f>
        <v>17155.041943907301</v>
      </c>
      <c r="AV58" s="38">
        <f>AV57*Input!$C$7</f>
        <v>17237.682098361525</v>
      </c>
      <c r="AW58" s="38">
        <f>AW57*Input!$C$7</f>
        <v>17320.720351237804</v>
      </c>
      <c r="AX58" s="38">
        <f>AX57*Input!$C$7</f>
        <v>17404.158620276434</v>
      </c>
      <c r="AY58" s="38">
        <f>AY57*Input!$C$7</f>
        <v>17487.998832455934</v>
      </c>
      <c r="AZ58" s="38">
        <f>AZ57*Input!$C$7</f>
        <v>17572.242924037582</v>
      </c>
      <c r="BA58" s="38">
        <f>BA57*Input!$C$7</f>
        <v>19100.093401731512</v>
      </c>
      <c r="BB58" s="38">
        <f>BB57*Input!$C$7</f>
        <v>20682.029001363615</v>
      </c>
      <c r="BC58" s="38">
        <f>BC57*Input!$C$7</f>
        <v>22319.60198762031</v>
      </c>
      <c r="BD58" s="38">
        <f>BD57*Input!$C$7</f>
        <v>24014.405081726731</v>
      </c>
      <c r="BE58" s="38">
        <f>BE57*Input!$C$7</f>
        <v>25768.072458802359</v>
      </c>
      <c r="BF58" s="38">
        <f>BF57*Input!$C$7</f>
        <v>27582.280768928307</v>
      </c>
      <c r="BG58" s="38">
        <f>BG57*Input!$C$7</f>
        <v>29458.750182475793</v>
      </c>
      <c r="BH58" s="38">
        <f>BH57*Input!$C$7</f>
        <v>31399.245460257596</v>
      </c>
      <c r="BI58" s="38">
        <f>BI57*Input!$C$7</f>
        <v>33405.577049077678</v>
      </c>
      <c r="BJ58" s="38">
        <f>BJ57*Input!$C$7</f>
        <v>35479.60220326647</v>
      </c>
      <c r="BK58" s="38">
        <f>BK57*Input!$C$7</f>
        <v>37623.226132803182</v>
      </c>
      <c r="BL58" s="38">
        <f>BL57*Input!$C$7</f>
        <v>39838.403178640045</v>
      </c>
      <c r="BM58" s="38">
        <f>BM57*Input!$C$7</f>
        <v>42127.138015857279</v>
      </c>
      <c r="BN58" s="38">
        <f>BN57*Input!$C$7</f>
        <v>44491.486885291713</v>
      </c>
      <c r="BO58" s="38">
        <f>BO57*Input!$C$7</f>
        <v>46933.558854297218</v>
      </c>
      <c r="BP58" s="38">
        <f>BP57*Input!$C$7</f>
        <v>49455.517107308806</v>
      </c>
      <c r="BQ58" s="38">
        <f>BQ57*Input!$C$7</f>
        <v>52059.580266899145</v>
      </c>
      <c r="BR58" s="38">
        <f>BR57*Input!$C$7</f>
        <v>54748.023746030165</v>
      </c>
      <c r="BS58" s="38">
        <f>BS57*Input!$C$7</f>
        <v>57523.181132219688</v>
      </c>
      <c r="BT58" s="38">
        <f>BT57*Input!$C$7</f>
        <v>60387.445604358356</v>
      </c>
    </row>
    <row r="59" spans="1:72" x14ac:dyDescent="0.3">
      <c r="A59" s="36" t="s">
        <v>142</v>
      </c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>
        <f t="shared" ref="S59:AZ59" si="177">S52-S10</f>
        <v>-1396.2492093258529</v>
      </c>
      <c r="T59" s="38">
        <f t="shared" si="177"/>
        <v>-2189.0412865565681</v>
      </c>
      <c r="U59" s="38">
        <f t="shared" si="177"/>
        <v>-2295.5806394475062</v>
      </c>
      <c r="V59" s="38">
        <f t="shared" si="177"/>
        <v>-2413.5249502579627</v>
      </c>
      <c r="W59" s="38">
        <f t="shared" si="177"/>
        <v>-2204.3543054525089</v>
      </c>
      <c r="X59" s="38">
        <f t="shared" si="177"/>
        <v>-1620</v>
      </c>
      <c r="Y59" s="38">
        <f t="shared" si="177"/>
        <v>-1020</v>
      </c>
      <c r="Z59" s="38">
        <f t="shared" si="177"/>
        <v>-481.88874475147168</v>
      </c>
      <c r="AA59" s="38">
        <f t="shared" si="177"/>
        <v>-129.17905709765182</v>
      </c>
      <c r="AB59" s="38">
        <f t="shared" si="177"/>
        <v>13.976361136616106</v>
      </c>
      <c r="AC59" s="38">
        <f t="shared" si="177"/>
        <v>60.599215482092404</v>
      </c>
      <c r="AD59" s="38">
        <f t="shared" si="177"/>
        <v>287.32865884194143</v>
      </c>
      <c r="AE59" s="38">
        <f t="shared" si="177"/>
        <v>659.22197642768833</v>
      </c>
      <c r="AF59" s="38">
        <f t="shared" si="177"/>
        <v>1213.4634122197776</v>
      </c>
      <c r="AG59" s="38">
        <f t="shared" si="177"/>
        <v>1150.5872741186622</v>
      </c>
      <c r="AH59" s="38">
        <f t="shared" si="177"/>
        <v>1315.5585096438508</v>
      </c>
      <c r="AI59" s="38">
        <f t="shared" si="177"/>
        <v>1390.5427275623451</v>
      </c>
      <c r="AJ59" s="38">
        <f t="shared" si="177"/>
        <v>1884.7345020077173</v>
      </c>
      <c r="AK59" s="38">
        <f t="shared" si="177"/>
        <v>2077.6273441140788</v>
      </c>
      <c r="AL59" s="38">
        <f t="shared" si="177"/>
        <v>2122.2661617073472</v>
      </c>
      <c r="AM59" s="38">
        <f t="shared" si="177"/>
        <v>2057.3452629849958</v>
      </c>
      <c r="AN59" s="38">
        <f t="shared" si="177"/>
        <v>2097.2914659565249</v>
      </c>
      <c r="AO59" s="38">
        <f t="shared" si="177"/>
        <v>1790.3314166372966</v>
      </c>
      <c r="AP59" s="38">
        <f t="shared" si="177"/>
        <v>1517.9083911428711</v>
      </c>
      <c r="AQ59" s="38">
        <f t="shared" si="177"/>
        <v>1382.2399343779243</v>
      </c>
      <c r="AR59" s="38">
        <f t="shared" si="177"/>
        <v>1370.6924089690574</v>
      </c>
      <c r="AS59" s="38">
        <f t="shared" si="177"/>
        <v>1302.4492031364744</v>
      </c>
      <c r="AT59" s="38">
        <f t="shared" si="177"/>
        <v>1336.4826786312547</v>
      </c>
      <c r="AU59" s="38">
        <f t="shared" si="177"/>
        <v>1354.797931483381</v>
      </c>
      <c r="AV59" s="38">
        <f t="shared" si="177"/>
        <v>1530.3276156299394</v>
      </c>
      <c r="AW59" s="38">
        <f t="shared" si="177"/>
        <v>2052.0594414171023</v>
      </c>
      <c r="AX59" s="38">
        <f t="shared" si="177"/>
        <v>0</v>
      </c>
      <c r="AY59" s="38">
        <f t="shared" si="177"/>
        <v>0</v>
      </c>
      <c r="AZ59" s="38">
        <f t="shared" si="177"/>
        <v>0</v>
      </c>
      <c r="BA59" s="38">
        <f t="shared" ref="BA59:BT59" si="178">BA52-BA10</f>
        <v>0</v>
      </c>
      <c r="BB59" s="38">
        <f t="shared" si="178"/>
        <v>0</v>
      </c>
      <c r="BC59" s="38">
        <f t="shared" si="178"/>
        <v>0</v>
      </c>
      <c r="BD59" s="38">
        <f t="shared" si="178"/>
        <v>0</v>
      </c>
      <c r="BE59" s="38">
        <f t="shared" si="178"/>
        <v>0</v>
      </c>
      <c r="BF59" s="38">
        <f t="shared" si="178"/>
        <v>0</v>
      </c>
      <c r="BG59" s="38">
        <f t="shared" si="178"/>
        <v>0</v>
      </c>
      <c r="BH59" s="38">
        <f t="shared" si="178"/>
        <v>0</v>
      </c>
      <c r="BI59" s="38">
        <f t="shared" si="178"/>
        <v>0</v>
      </c>
      <c r="BJ59" s="38">
        <f t="shared" si="178"/>
        <v>0</v>
      </c>
      <c r="BK59" s="38">
        <f t="shared" si="178"/>
        <v>0</v>
      </c>
      <c r="BL59" s="38">
        <f t="shared" si="178"/>
        <v>0</v>
      </c>
      <c r="BM59" s="38">
        <f t="shared" si="178"/>
        <v>0</v>
      </c>
      <c r="BN59" s="38">
        <f t="shared" si="178"/>
        <v>0</v>
      </c>
      <c r="BO59" s="38">
        <f t="shared" si="178"/>
        <v>0</v>
      </c>
      <c r="BP59" s="38">
        <f t="shared" si="178"/>
        <v>0</v>
      </c>
      <c r="BQ59" s="38">
        <f t="shared" si="178"/>
        <v>0</v>
      </c>
      <c r="BR59" s="38">
        <f t="shared" si="178"/>
        <v>0</v>
      </c>
      <c r="BS59" s="38">
        <f t="shared" si="178"/>
        <v>0</v>
      </c>
      <c r="BT59" s="38">
        <f t="shared" si="178"/>
        <v>0</v>
      </c>
    </row>
    <row r="60" spans="1:72" x14ac:dyDescent="0.3">
      <c r="A60" s="36" t="s">
        <v>143</v>
      </c>
      <c r="S60" s="38">
        <f>S58+S59</f>
        <v>10939.946002240091</v>
      </c>
      <c r="T60" s="38">
        <f t="shared" ref="T60:AZ60" si="179">T58+T59</f>
        <v>10390.464110786163</v>
      </c>
      <c r="U60" s="38">
        <f t="shared" si="179"/>
        <v>10288.924813988158</v>
      </c>
      <c r="V60" s="38">
        <f t="shared" si="179"/>
        <v>10601.972747786534</v>
      </c>
      <c r="W60" s="38">
        <f t="shared" si="179"/>
        <v>10769.162742970442</v>
      </c>
      <c r="X60" s="38">
        <f t="shared" si="179"/>
        <v>11709.992547121512</v>
      </c>
      <c r="Y60" s="38">
        <f t="shared" si="179"/>
        <v>12728.582642914027</v>
      </c>
      <c r="Z60" s="38">
        <f t="shared" si="179"/>
        <v>13841.198166205668</v>
      </c>
      <c r="AA60" s="38">
        <f t="shared" si="179"/>
        <v>14461.53594464961</v>
      </c>
      <c r="AB60" s="38">
        <f t="shared" si="179"/>
        <v>14975.218071591084</v>
      </c>
      <c r="AC60" s="38">
        <f t="shared" si="179"/>
        <v>15386.825194599933</v>
      </c>
      <c r="AD60" s="38">
        <f t="shared" si="179"/>
        <v>15915.194324627175</v>
      </c>
      <c r="AE60" s="38">
        <f t="shared" si="179"/>
        <v>16442.838603528333</v>
      </c>
      <c r="AF60" s="38">
        <f t="shared" si="179"/>
        <v>17175.398546282679</v>
      </c>
      <c r="AG60" s="38">
        <f t="shared" si="179"/>
        <v>17120.761976939892</v>
      </c>
      <c r="AH60" s="38">
        <f t="shared" si="179"/>
        <v>17631.85927179065</v>
      </c>
      <c r="AI60" s="38">
        <f t="shared" si="179"/>
        <v>17803.415581323537</v>
      </c>
      <c r="AJ60" s="38">
        <f t="shared" si="179"/>
        <v>18270.077063737903</v>
      </c>
      <c r="AK60" s="38">
        <f t="shared" si="179"/>
        <v>18427.74777113524</v>
      </c>
      <c r="AL60" s="38">
        <f t="shared" si="179"/>
        <v>18551.149233661243</v>
      </c>
      <c r="AM60" s="38">
        <f t="shared" si="179"/>
        <v>18565.37039935447</v>
      </c>
      <c r="AN60" s="38">
        <f t="shared" si="179"/>
        <v>18684.839913983556</v>
      </c>
      <c r="AO60" s="38">
        <f t="shared" si="179"/>
        <v>18457.786260127774</v>
      </c>
      <c r="AP60" s="38">
        <f t="shared" si="179"/>
        <v>18265.654559313785</v>
      </c>
      <c r="AQ60" s="38">
        <f t="shared" si="179"/>
        <v>18210.664210747185</v>
      </c>
      <c r="AR60" s="38">
        <f t="shared" si="179"/>
        <v>18280.183440288125</v>
      </c>
      <c r="AS60" s="38">
        <f t="shared" si="179"/>
        <v>18293.397508366015</v>
      </c>
      <c r="AT60" s="38">
        <f t="shared" si="179"/>
        <v>18409.280657960047</v>
      </c>
      <c r="AU60" s="38">
        <f t="shared" si="179"/>
        <v>18509.83987539068</v>
      </c>
      <c r="AV60" s="38">
        <f t="shared" si="179"/>
        <v>18768.009713991465</v>
      </c>
      <c r="AW60" s="38">
        <f t="shared" si="179"/>
        <v>19372.779792654906</v>
      </c>
      <c r="AX60" s="38">
        <f t="shared" si="179"/>
        <v>17404.158620276434</v>
      </c>
      <c r="AY60" s="38">
        <f t="shared" si="179"/>
        <v>17487.998832455934</v>
      </c>
      <c r="AZ60" s="38">
        <f t="shared" si="179"/>
        <v>17572.242924037582</v>
      </c>
      <c r="BA60" s="38">
        <f t="shared" ref="BA60:BT60" si="180">BA58+BA59</f>
        <v>19100.093401731512</v>
      </c>
      <c r="BB60" s="38">
        <f t="shared" si="180"/>
        <v>20682.029001363615</v>
      </c>
      <c r="BC60" s="38">
        <f t="shared" si="180"/>
        <v>22319.60198762031</v>
      </c>
      <c r="BD60" s="38">
        <f t="shared" si="180"/>
        <v>24014.405081726731</v>
      </c>
      <c r="BE60" s="38">
        <f t="shared" si="180"/>
        <v>25768.072458802359</v>
      </c>
      <c r="BF60" s="38">
        <f t="shared" si="180"/>
        <v>27582.280768928307</v>
      </c>
      <c r="BG60" s="38">
        <f t="shared" si="180"/>
        <v>29458.750182475793</v>
      </c>
      <c r="BH60" s="38">
        <f t="shared" si="180"/>
        <v>31399.245460257596</v>
      </c>
      <c r="BI60" s="38">
        <f t="shared" si="180"/>
        <v>33405.577049077678</v>
      </c>
      <c r="BJ60" s="38">
        <f t="shared" si="180"/>
        <v>35479.60220326647</v>
      </c>
      <c r="BK60" s="38">
        <f t="shared" si="180"/>
        <v>37623.226132803182</v>
      </c>
      <c r="BL60" s="38">
        <f t="shared" si="180"/>
        <v>39838.403178640045</v>
      </c>
      <c r="BM60" s="38">
        <f t="shared" si="180"/>
        <v>42127.138015857279</v>
      </c>
      <c r="BN60" s="38">
        <f t="shared" si="180"/>
        <v>44491.486885291713</v>
      </c>
      <c r="BO60" s="38">
        <f t="shared" si="180"/>
        <v>46933.558854297218</v>
      </c>
      <c r="BP60" s="38">
        <f t="shared" si="180"/>
        <v>49455.517107308806</v>
      </c>
      <c r="BQ60" s="38">
        <f t="shared" si="180"/>
        <v>52059.580266899145</v>
      </c>
      <c r="BR60" s="38">
        <f t="shared" si="180"/>
        <v>54748.023746030165</v>
      </c>
      <c r="BS60" s="38">
        <f t="shared" si="180"/>
        <v>57523.181132219688</v>
      </c>
      <c r="BT60" s="38">
        <f t="shared" si="180"/>
        <v>60387.445604358356</v>
      </c>
    </row>
    <row r="62" spans="1:72" x14ac:dyDescent="0.3">
      <c r="A62" s="36" t="s">
        <v>145</v>
      </c>
      <c r="S62" s="83">
        <f>S59/S58</f>
        <v>-0.11318313186360598</v>
      </c>
      <c r="T62" s="83">
        <f t="shared" ref="T62:BT62" si="181">T59/T58</f>
        <v>-0.17401648295480493</v>
      </c>
      <c r="U62" s="83">
        <f t="shared" si="181"/>
        <v>-0.18241325794974292</v>
      </c>
      <c r="V62" s="83">
        <f t="shared" si="181"/>
        <v>-0.18543470301720238</v>
      </c>
      <c r="W62" s="83">
        <f t="shared" si="181"/>
        <v>-0.16991185175345094</v>
      </c>
      <c r="X62" s="83">
        <f t="shared" si="181"/>
        <v>-0.12153045054401204</v>
      </c>
      <c r="Y62" s="83">
        <f t="shared" si="181"/>
        <v>-7.4189465670172525E-2</v>
      </c>
      <c r="Z62" s="83">
        <f t="shared" si="181"/>
        <v>-3.3644196097339013E-2</v>
      </c>
      <c r="AA62" s="83">
        <f t="shared" si="181"/>
        <v>-8.8535110912784203E-3</v>
      </c>
      <c r="AB62" s="83">
        <f t="shared" si="181"/>
        <v>9.3417120096721945E-4</v>
      </c>
      <c r="AC62" s="83">
        <f t="shared" si="181"/>
        <v>3.9539554985460563E-3</v>
      </c>
      <c r="AD62" s="83">
        <f t="shared" si="181"/>
        <v>1.8385662187447808E-2</v>
      </c>
      <c r="AE62" s="83">
        <f t="shared" si="181"/>
        <v>4.1766218225029419E-2</v>
      </c>
      <c r="AF62" s="83">
        <f t="shared" si="181"/>
        <v>7.6022324488102741E-2</v>
      </c>
      <c r="AG62" s="83">
        <f t="shared" si="181"/>
        <v>7.2046004225326588E-2</v>
      </c>
      <c r="AH62" s="83">
        <f t="shared" si="181"/>
        <v>8.0628478772338932E-2</v>
      </c>
      <c r="AI62" s="83">
        <f t="shared" si="181"/>
        <v>8.472268931539835E-2</v>
      </c>
      <c r="AJ62" s="83">
        <f t="shared" si="181"/>
        <v>0.11502563922036803</v>
      </c>
      <c r="AK62" s="83">
        <f t="shared" si="181"/>
        <v>0.12707107286381028</v>
      </c>
      <c r="AL62" s="83">
        <f t="shared" si="181"/>
        <v>0.12917896806571799</v>
      </c>
      <c r="AM62" s="83">
        <f t="shared" si="181"/>
        <v>0.12462697663649532</v>
      </c>
      <c r="AN62" s="83">
        <f t="shared" si="181"/>
        <v>0.12643769949054662</v>
      </c>
      <c r="AO62" s="83">
        <f t="shared" si="181"/>
        <v>0.10741480528663412</v>
      </c>
      <c r="AP62" s="83">
        <f t="shared" si="181"/>
        <v>9.0633591881614226E-2</v>
      </c>
      <c r="AQ62" s="83">
        <f t="shared" si="181"/>
        <v>8.2137216870559152E-2</v>
      </c>
      <c r="AR62" s="83">
        <f t="shared" si="181"/>
        <v>8.1060536146848952E-2</v>
      </c>
      <c r="AS62" s="83">
        <f t="shared" si="181"/>
        <v>7.6655474417257896E-2</v>
      </c>
      <c r="AT62" s="83">
        <f t="shared" si="181"/>
        <v>7.8281408838166186E-2</v>
      </c>
      <c r="AU62" s="83">
        <f t="shared" si="181"/>
        <v>7.8973746372246217E-2</v>
      </c>
      <c r="AV62" s="83">
        <f t="shared" si="181"/>
        <v>8.8778039117881166E-2</v>
      </c>
      <c r="AW62" s="83">
        <f t="shared" si="181"/>
        <v>0.11847425510050767</v>
      </c>
      <c r="AX62" s="83">
        <f t="shared" si="181"/>
        <v>0</v>
      </c>
      <c r="AY62" s="83">
        <f t="shared" si="181"/>
        <v>0</v>
      </c>
      <c r="AZ62" s="83">
        <f t="shared" si="181"/>
        <v>0</v>
      </c>
      <c r="BA62" s="83">
        <f t="shared" si="181"/>
        <v>0</v>
      </c>
      <c r="BB62" s="83">
        <f t="shared" si="181"/>
        <v>0</v>
      </c>
      <c r="BC62" s="83">
        <f t="shared" si="181"/>
        <v>0</v>
      </c>
      <c r="BD62" s="83">
        <f t="shared" si="181"/>
        <v>0</v>
      </c>
      <c r="BE62" s="83">
        <f t="shared" si="181"/>
        <v>0</v>
      </c>
      <c r="BF62" s="83">
        <f t="shared" si="181"/>
        <v>0</v>
      </c>
      <c r="BG62" s="83">
        <f t="shared" si="181"/>
        <v>0</v>
      </c>
      <c r="BH62" s="83">
        <f t="shared" si="181"/>
        <v>0</v>
      </c>
      <c r="BI62" s="83">
        <f t="shared" si="181"/>
        <v>0</v>
      </c>
      <c r="BJ62" s="83">
        <f t="shared" si="181"/>
        <v>0</v>
      </c>
      <c r="BK62" s="83">
        <f t="shared" si="181"/>
        <v>0</v>
      </c>
      <c r="BL62" s="83">
        <f t="shared" si="181"/>
        <v>0</v>
      </c>
      <c r="BM62" s="83">
        <f t="shared" si="181"/>
        <v>0</v>
      </c>
      <c r="BN62" s="83">
        <f t="shared" si="181"/>
        <v>0</v>
      </c>
      <c r="BO62" s="83">
        <f t="shared" si="181"/>
        <v>0</v>
      </c>
      <c r="BP62" s="83">
        <f t="shared" si="181"/>
        <v>0</v>
      </c>
      <c r="BQ62" s="83">
        <f t="shared" si="181"/>
        <v>0</v>
      </c>
      <c r="BR62" s="83">
        <f t="shared" si="181"/>
        <v>0</v>
      </c>
      <c r="BS62" s="83">
        <f t="shared" si="181"/>
        <v>0</v>
      </c>
      <c r="BT62" s="83">
        <f t="shared" si="181"/>
        <v>0</v>
      </c>
    </row>
    <row r="63" spans="1:72" x14ac:dyDescent="0.3">
      <c r="A63" s="36" t="s">
        <v>146</v>
      </c>
      <c r="T63" s="136">
        <f>T60/S60-1</f>
        <v>-5.0227111846933736E-2</v>
      </c>
      <c r="U63" s="136">
        <f t="shared" ref="U63:AZ63" si="182">U60/T60-1</f>
        <v>-9.7723543159730086E-3</v>
      </c>
      <c r="V63" s="136">
        <f t="shared" si="182"/>
        <v>3.0425718863527518E-2</v>
      </c>
      <c r="W63" s="136">
        <f t="shared" si="182"/>
        <v>1.5769706182164445E-2</v>
      </c>
      <c r="X63" s="137">
        <f t="shared" si="182"/>
        <v>8.7363319378304993E-2</v>
      </c>
      <c r="Y63" s="137">
        <f t="shared" si="182"/>
        <v>8.6984692064804081E-2</v>
      </c>
      <c r="Z63" s="137">
        <f t="shared" si="182"/>
        <v>8.7410794626928245E-2</v>
      </c>
      <c r="AA63" s="137">
        <f t="shared" si="182"/>
        <v>4.4818213784305394E-2</v>
      </c>
      <c r="AB63" s="136">
        <f t="shared" si="182"/>
        <v>3.5520578789663304E-2</v>
      </c>
      <c r="AC63" s="136">
        <f t="shared" si="182"/>
        <v>2.7485885083015527E-2</v>
      </c>
      <c r="AD63" s="136">
        <f t="shared" si="182"/>
        <v>3.4339061069770027E-2</v>
      </c>
      <c r="AE63" s="136">
        <f t="shared" si="182"/>
        <v>3.315349270254786E-2</v>
      </c>
      <c r="AF63" s="136">
        <f t="shared" si="182"/>
        <v>4.455191469173414E-2</v>
      </c>
      <c r="AG63" s="136">
        <f t="shared" si="182"/>
        <v>-3.1810947033081849E-3</v>
      </c>
      <c r="AH63" s="136">
        <f t="shared" si="182"/>
        <v>2.9852485277183316E-2</v>
      </c>
      <c r="AI63" s="136">
        <f t="shared" si="182"/>
        <v>9.7299046509156106E-3</v>
      </c>
      <c r="AJ63" s="136">
        <f t="shared" si="182"/>
        <v>2.6211907500710785E-2</v>
      </c>
      <c r="AK63" s="136">
        <f t="shared" si="182"/>
        <v>8.6299968438710017E-3</v>
      </c>
      <c r="AL63" s="136">
        <f t="shared" si="182"/>
        <v>6.6965026903231806E-3</v>
      </c>
      <c r="AM63" s="136">
        <f t="shared" si="182"/>
        <v>7.6659216709984435E-4</v>
      </c>
      <c r="AN63" s="136">
        <f t="shared" si="182"/>
        <v>6.4350730450948301E-3</v>
      </c>
      <c r="AO63" s="136">
        <f t="shared" si="182"/>
        <v>-1.2151758050967132E-2</v>
      </c>
      <c r="AP63" s="136">
        <f t="shared" si="182"/>
        <v>-1.0409249414109256E-2</v>
      </c>
      <c r="AQ63" s="136">
        <f t="shared" si="182"/>
        <v>-3.0105873505945624E-3</v>
      </c>
      <c r="AR63" s="136">
        <f t="shared" si="182"/>
        <v>3.8175010387546671E-3</v>
      </c>
      <c r="AS63" s="136">
        <f t="shared" si="182"/>
        <v>7.2286299101165241E-4</v>
      </c>
      <c r="AT63" s="136">
        <f t="shared" si="182"/>
        <v>6.3346980538216968E-3</v>
      </c>
      <c r="AU63" s="136">
        <f t="shared" si="182"/>
        <v>5.4624197055277435E-3</v>
      </c>
      <c r="AV63" s="136">
        <f t="shared" si="182"/>
        <v>1.3947707832093537E-2</v>
      </c>
      <c r="AW63" s="136">
        <f t="shared" si="182"/>
        <v>3.2223452986204881E-2</v>
      </c>
      <c r="AX63" s="136">
        <f t="shared" si="182"/>
        <v>-0.10161789859010661</v>
      </c>
      <c r="AY63" s="136">
        <f t="shared" si="182"/>
        <v>4.8172516700590862E-3</v>
      </c>
      <c r="AZ63" s="136">
        <f t="shared" si="182"/>
        <v>4.8172516700595303E-3</v>
      </c>
      <c r="BA63" s="136">
        <f t="shared" ref="BA63" si="183">BA60/AZ60-1</f>
        <v>8.6946810620512016E-2</v>
      </c>
      <c r="BB63" s="136">
        <f t="shared" ref="BB63" si="184">BB60/BA60-1</f>
        <v>8.2823448365372476E-2</v>
      </c>
      <c r="BC63" s="136">
        <f t="shared" ref="BC63" si="185">BC60/BB60-1</f>
        <v>7.9178546077308232E-2</v>
      </c>
      <c r="BD63" s="136">
        <f t="shared" ref="BD63" si="186">BD60/BC60-1</f>
        <v>7.5933392317947712E-2</v>
      </c>
      <c r="BE63" s="136">
        <f t="shared" ref="BE63" si="187">BE60/BD60-1</f>
        <v>7.3025643196551471E-2</v>
      </c>
      <c r="BF63" s="136">
        <f t="shared" ref="BF63" si="188">BF60/BE60-1</f>
        <v>7.0405278199464849E-2</v>
      </c>
      <c r="BG63" s="136">
        <f t="shared" ref="BG63" si="189">BG60/BF60-1</f>
        <v>6.8031698657108342E-2</v>
      </c>
      <c r="BH63" s="136">
        <f t="shared" ref="BH63" si="190">BH60/BG60-1</f>
        <v>6.5871609140300658E-2</v>
      </c>
      <c r="BI63" s="136">
        <f t="shared" ref="BI63" si="191">BI60/BH60-1</f>
        <v>6.3897445923008611E-2</v>
      </c>
      <c r="BJ63" s="136">
        <f t="shared" ref="BJ63" si="192">BJ60/BI60-1</f>
        <v>6.2086194504041847E-2</v>
      </c>
      <c r="BK63" s="136">
        <f t="shared" ref="BK63" si="193">BK60/BJ60-1</f>
        <v>6.0418488269841975E-2</v>
      </c>
      <c r="BL63" s="136">
        <f t="shared" ref="BL63" si="194">BL60/BK60-1</f>
        <v>5.8877913287331829E-2</v>
      </c>
      <c r="BM63" s="136">
        <f t="shared" ref="BM63" si="195">BM60/BL60-1</f>
        <v>5.7450466248716969E-2</v>
      </c>
      <c r="BN63" s="136">
        <f t="shared" ref="BN63" si="196">BN60/BM60-1</f>
        <v>5.6124127600229112E-2</v>
      </c>
      <c r="BO63" s="136">
        <f t="shared" ref="BO63" si="197">BO60/BN60-1</f>
        <v>5.4888522276220542E-2</v>
      </c>
      <c r="BP63" s="136">
        <f t="shared" ref="BP63" si="198">BP60/BO60-1</f>
        <v>5.3734647756861431E-2</v>
      </c>
      <c r="BQ63" s="136">
        <f t="shared" ref="BQ63" si="199">BQ60/BP60-1</f>
        <v>5.265465436222283E-2</v>
      </c>
      <c r="BR63" s="136">
        <f t="shared" ref="BR63" si="200">BR60/BQ60-1</f>
        <v>5.1641666439642853E-2</v>
      </c>
      <c r="BS63" s="136">
        <f t="shared" ref="BS63" si="201">BS60/BR60-1</f>
        <v>5.0689635831663304E-2</v>
      </c>
      <c r="BT63" s="136">
        <f t="shared" ref="BT63" si="202">BT60/BS60-1</f>
        <v>4.9793221024321044E-2</v>
      </c>
    </row>
    <row r="65" spans="1:72" x14ac:dyDescent="0.3">
      <c r="A65" s="36" t="s">
        <v>152</v>
      </c>
      <c r="G65" s="38">
        <f>G10-G52</f>
        <v>0</v>
      </c>
      <c r="H65" s="38">
        <f t="shared" ref="H65:BS65" si="203">H10-H52</f>
        <v>0</v>
      </c>
      <c r="I65" s="38">
        <f t="shared" si="203"/>
        <v>0</v>
      </c>
      <c r="J65" s="38">
        <f t="shared" si="203"/>
        <v>0</v>
      </c>
      <c r="K65" s="38">
        <f t="shared" si="203"/>
        <v>0</v>
      </c>
      <c r="L65" s="38">
        <f t="shared" si="203"/>
        <v>0</v>
      </c>
      <c r="M65" s="38">
        <f t="shared" si="203"/>
        <v>0</v>
      </c>
      <c r="N65" s="38">
        <f t="shared" si="203"/>
        <v>0</v>
      </c>
      <c r="O65" s="38">
        <f t="shared" si="203"/>
        <v>0</v>
      </c>
      <c r="P65" s="38">
        <f t="shared" si="203"/>
        <v>0</v>
      </c>
      <c r="Q65" s="38">
        <f t="shared" si="203"/>
        <v>0</v>
      </c>
      <c r="R65" s="38">
        <f t="shared" si="203"/>
        <v>0</v>
      </c>
      <c r="S65" s="38">
        <f t="shared" si="203"/>
        <v>1396.2492093258529</v>
      </c>
      <c r="T65" s="38">
        <f t="shared" si="203"/>
        <v>2189.0412865565681</v>
      </c>
      <c r="U65" s="38">
        <f t="shared" si="203"/>
        <v>2295.5806394475062</v>
      </c>
      <c r="V65" s="38">
        <f t="shared" si="203"/>
        <v>2413.5249502579627</v>
      </c>
      <c r="W65" s="38">
        <f t="shared" si="203"/>
        <v>2204.3543054525089</v>
      </c>
      <c r="X65" s="38">
        <f t="shared" si="203"/>
        <v>1620</v>
      </c>
      <c r="Y65" s="38">
        <f t="shared" si="203"/>
        <v>1020</v>
      </c>
      <c r="Z65" s="38">
        <f t="shared" si="203"/>
        <v>481.88874475147168</v>
      </c>
      <c r="AA65" s="38">
        <f t="shared" si="203"/>
        <v>129.17905709765182</v>
      </c>
      <c r="AB65" s="38">
        <f t="shared" si="203"/>
        <v>-13.976361136616106</v>
      </c>
      <c r="AC65" s="38">
        <f t="shared" si="203"/>
        <v>-60.599215482092404</v>
      </c>
      <c r="AD65" s="38">
        <f t="shared" si="203"/>
        <v>-287.32865884194143</v>
      </c>
      <c r="AE65" s="38">
        <f t="shared" si="203"/>
        <v>-659.22197642768833</v>
      </c>
      <c r="AF65" s="38">
        <f t="shared" si="203"/>
        <v>-1213.4634122197776</v>
      </c>
      <c r="AG65" s="38">
        <f t="shared" si="203"/>
        <v>-1150.5872741186622</v>
      </c>
      <c r="AH65" s="38">
        <f t="shared" si="203"/>
        <v>-1315.5585096438508</v>
      </c>
      <c r="AI65" s="38">
        <f t="shared" si="203"/>
        <v>-1390.5427275623451</v>
      </c>
      <c r="AJ65" s="38">
        <f t="shared" si="203"/>
        <v>-1884.7345020077173</v>
      </c>
      <c r="AK65" s="38">
        <f t="shared" si="203"/>
        <v>-2077.6273441140788</v>
      </c>
      <c r="AL65" s="38">
        <f t="shared" si="203"/>
        <v>-2122.2661617073472</v>
      </c>
      <c r="AM65" s="38">
        <f t="shared" si="203"/>
        <v>-2057.3452629849958</v>
      </c>
      <c r="AN65" s="38">
        <f t="shared" si="203"/>
        <v>-2097.2914659565249</v>
      </c>
      <c r="AO65" s="38">
        <f t="shared" si="203"/>
        <v>-1790.3314166372966</v>
      </c>
      <c r="AP65" s="38">
        <f t="shared" si="203"/>
        <v>-1517.9083911428711</v>
      </c>
      <c r="AQ65" s="38">
        <f t="shared" si="203"/>
        <v>-1382.2399343779243</v>
      </c>
      <c r="AR65" s="38">
        <f t="shared" si="203"/>
        <v>-1370.6924089690574</v>
      </c>
      <c r="AS65" s="38">
        <f t="shared" si="203"/>
        <v>-1302.4492031364744</v>
      </c>
      <c r="AT65" s="38">
        <f t="shared" si="203"/>
        <v>-1336.4826786312547</v>
      </c>
      <c r="AU65" s="38">
        <f t="shared" si="203"/>
        <v>-1354.797931483381</v>
      </c>
      <c r="AV65" s="38">
        <f t="shared" si="203"/>
        <v>-1530.3276156299394</v>
      </c>
      <c r="AW65" s="38">
        <f t="shared" si="203"/>
        <v>-2052.0594414171023</v>
      </c>
      <c r="AX65" s="38">
        <f t="shared" si="203"/>
        <v>0</v>
      </c>
      <c r="AY65" s="38">
        <f t="shared" si="203"/>
        <v>0</v>
      </c>
      <c r="AZ65" s="38">
        <f t="shared" si="203"/>
        <v>0</v>
      </c>
      <c r="BA65" s="38">
        <f t="shared" si="203"/>
        <v>0</v>
      </c>
      <c r="BB65" s="38">
        <f t="shared" si="203"/>
        <v>0</v>
      </c>
      <c r="BC65" s="38">
        <f t="shared" si="203"/>
        <v>0</v>
      </c>
      <c r="BD65" s="38">
        <f t="shared" si="203"/>
        <v>0</v>
      </c>
      <c r="BE65" s="38">
        <f t="shared" si="203"/>
        <v>0</v>
      </c>
      <c r="BF65" s="38">
        <f t="shared" si="203"/>
        <v>0</v>
      </c>
      <c r="BG65" s="38">
        <f t="shared" si="203"/>
        <v>0</v>
      </c>
      <c r="BH65" s="38">
        <f t="shared" si="203"/>
        <v>0</v>
      </c>
      <c r="BI65" s="38">
        <f t="shared" si="203"/>
        <v>0</v>
      </c>
      <c r="BJ65" s="38">
        <f t="shared" si="203"/>
        <v>0</v>
      </c>
      <c r="BK65" s="38">
        <f t="shared" si="203"/>
        <v>0</v>
      </c>
      <c r="BL65" s="38">
        <f t="shared" si="203"/>
        <v>0</v>
      </c>
      <c r="BM65" s="38">
        <f t="shared" si="203"/>
        <v>0</v>
      </c>
      <c r="BN65" s="38">
        <f t="shared" si="203"/>
        <v>0</v>
      </c>
      <c r="BO65" s="38">
        <f>BO10-BO52</f>
        <v>0</v>
      </c>
      <c r="BP65" s="38">
        <f t="shared" si="203"/>
        <v>0</v>
      </c>
      <c r="BQ65" s="38">
        <f t="shared" si="203"/>
        <v>0</v>
      </c>
      <c r="BR65" s="38">
        <f t="shared" si="203"/>
        <v>0</v>
      </c>
      <c r="BS65" s="38">
        <f t="shared" si="203"/>
        <v>0</v>
      </c>
      <c r="BT65" s="38">
        <f t="shared" ref="BT65" si="204">BT10-BT52</f>
        <v>0</v>
      </c>
    </row>
  </sheetData>
  <conditionalFormatting sqref="E23">
    <cfRule type="containsText" dxfId="1" priority="2" operator="containsText" text="FALSE">
      <formula>NOT(ISERROR(SEARCH("FALSE",E23)))</formula>
    </cfRule>
  </conditionalFormatting>
  <conditionalFormatting sqref="E53">
    <cfRule type="containsText" dxfId="0" priority="1" operator="containsText" text="FALSE">
      <formula>NOT(ISERROR(SEARCH("FALSE",E53)))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3"/>
  <sheetViews>
    <sheetView showGridLines="0" workbookViewId="0">
      <selection activeCell="C9" sqref="C9"/>
    </sheetView>
  </sheetViews>
  <sheetFormatPr defaultRowHeight="13.8" x14ac:dyDescent="0.3"/>
  <cols>
    <col min="3" max="3" width="12.875" bestFit="1" customWidth="1"/>
    <col min="11" max="11" width="9.5" bestFit="1" customWidth="1"/>
  </cols>
  <sheetData>
    <row r="2" spans="2:13" s="23" customFormat="1" x14ac:dyDescent="0.3">
      <c r="B2" s="23" t="s">
        <v>103</v>
      </c>
    </row>
    <row r="3" spans="2:13" s="23" customFormat="1" x14ac:dyDescent="0.3"/>
    <row r="4" spans="2:13" x14ac:dyDescent="0.3">
      <c r="B4" s="23" t="s">
        <v>83</v>
      </c>
      <c r="C4" s="23" t="s">
        <v>102</v>
      </c>
      <c r="E4" s="33">
        <v>2017</v>
      </c>
      <c r="F4" s="33">
        <v>2018</v>
      </c>
      <c r="G4" s="33">
        <v>2019</v>
      </c>
      <c r="H4" s="33">
        <v>2020</v>
      </c>
      <c r="I4" s="33">
        <v>2021</v>
      </c>
    </row>
    <row r="5" spans="2:13" ht="14.4" x14ac:dyDescent="0.3">
      <c r="B5" s="23">
        <v>2017</v>
      </c>
      <c r="C5" s="31">
        <v>1650.8482484017538</v>
      </c>
      <c r="E5" s="30">
        <v>-1650.8482484017538</v>
      </c>
      <c r="F5" s="30">
        <v>-2481.3782208292428</v>
      </c>
      <c r="G5" s="30">
        <v>-2546.3794653241944</v>
      </c>
      <c r="H5" s="32">
        <v>-3015.3115852889059</v>
      </c>
      <c r="I5" s="34">
        <v>-2240.4450260265476</v>
      </c>
      <c r="K5" s="28"/>
      <c r="M5" s="9"/>
    </row>
    <row r="6" spans="2:13" x14ac:dyDescent="0.3">
      <c r="B6" s="23">
        <v>2018</v>
      </c>
      <c r="C6" s="31">
        <v>2481.3782208292428</v>
      </c>
      <c r="E6" s="11"/>
      <c r="F6" s="23"/>
      <c r="G6" s="23"/>
      <c r="H6" s="23"/>
      <c r="M6" s="9"/>
    </row>
    <row r="7" spans="2:13" x14ac:dyDescent="0.3">
      <c r="B7" s="23">
        <v>2019</v>
      </c>
      <c r="C7" s="31">
        <v>2546.3794653241944</v>
      </c>
      <c r="E7" s="23"/>
      <c r="F7" s="23"/>
      <c r="G7" s="23"/>
      <c r="H7" s="23"/>
      <c r="M7" s="9"/>
    </row>
    <row r="8" spans="2:13" x14ac:dyDescent="0.3">
      <c r="B8" s="23">
        <v>2020</v>
      </c>
      <c r="C8" s="31">
        <v>3015.3115852889059</v>
      </c>
      <c r="E8" s="23"/>
      <c r="F8" s="23"/>
      <c r="G8" s="23"/>
      <c r="H8" s="23"/>
      <c r="M8" s="9"/>
    </row>
    <row r="9" spans="2:13" x14ac:dyDescent="0.3">
      <c r="B9" s="23">
        <v>2021</v>
      </c>
      <c r="C9" s="35">
        <f>D9</f>
        <v>1068.5502871199999</v>
      </c>
      <c r="D9" s="31">
        <v>1068.5502871199999</v>
      </c>
      <c r="E9" s="23"/>
      <c r="F9" s="23"/>
      <c r="G9" s="23"/>
      <c r="H9" s="23"/>
      <c r="M9" s="9"/>
    </row>
    <row r="10" spans="2:13" x14ac:dyDescent="0.3">
      <c r="B10" s="23">
        <v>2022</v>
      </c>
      <c r="C10" s="11"/>
      <c r="E10" s="23"/>
      <c r="F10" s="23"/>
      <c r="G10" s="23"/>
      <c r="H10" s="23"/>
    </row>
    <row r="11" spans="2:13" x14ac:dyDescent="0.3">
      <c r="B11" s="23">
        <v>2023</v>
      </c>
      <c r="C11" s="11"/>
      <c r="E11" s="23"/>
      <c r="F11" s="23"/>
      <c r="G11" s="23"/>
      <c r="H11" s="23"/>
    </row>
    <row r="12" spans="2:13" x14ac:dyDescent="0.3">
      <c r="B12" s="23">
        <v>2024</v>
      </c>
      <c r="C12" s="11"/>
      <c r="E12" s="23"/>
      <c r="F12" s="23"/>
      <c r="G12" s="23"/>
      <c r="H12" s="23"/>
    </row>
    <row r="13" spans="2:13" x14ac:dyDescent="0.3">
      <c r="B13" s="23">
        <v>2025</v>
      </c>
      <c r="C13" s="11"/>
      <c r="E13" s="23"/>
      <c r="F13" s="23"/>
      <c r="G13" s="23"/>
      <c r="H13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CH549"/>
  <sheetViews>
    <sheetView showGridLines="0" zoomScale="55" zoomScaleNormal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375" defaultRowHeight="13.8" x14ac:dyDescent="0.3"/>
  <cols>
    <col min="1" max="1" width="6.25" style="53" customWidth="1"/>
    <col min="2" max="2" width="15.5" style="14" bestFit="1" customWidth="1"/>
    <col min="3" max="3" width="9.25" style="14" bestFit="1" customWidth="1"/>
    <col min="4" max="4" width="10.625" style="14" bestFit="1" customWidth="1"/>
    <col min="5" max="5" width="35.25" style="14" bestFit="1" customWidth="1"/>
    <col min="6" max="6" width="30.5" style="14" bestFit="1" customWidth="1"/>
    <col min="7" max="7" width="9.625" style="14" bestFit="1" customWidth="1"/>
    <col min="8" max="8" width="6.25" style="53" bestFit="1" customWidth="1"/>
    <col min="9" max="9" width="13" style="53" bestFit="1" customWidth="1"/>
    <col min="10" max="11" width="11.5" style="53" bestFit="1" customWidth="1"/>
    <col min="12" max="12" width="17.75" style="54" bestFit="1" customWidth="1"/>
    <col min="13" max="13" width="13.125" style="55" customWidth="1"/>
    <col min="14" max="14" width="14.375" style="56" bestFit="1" customWidth="1"/>
    <col min="15" max="15" width="12.75" style="53" bestFit="1" customWidth="1"/>
    <col min="16" max="16" width="11.75" style="53" bestFit="1" customWidth="1"/>
    <col min="17" max="17" width="15" style="53" bestFit="1" customWidth="1"/>
    <col min="18" max="18" width="11.25" style="58" bestFit="1" customWidth="1"/>
    <col min="19" max="19" width="13.125" style="58" bestFit="1" customWidth="1"/>
    <col min="20" max="20" width="11.75" style="1" bestFit="1" customWidth="1"/>
    <col min="21" max="21" width="10" style="53" bestFit="1" customWidth="1"/>
    <col min="22" max="23" width="8" style="53" bestFit="1" customWidth="1"/>
    <col min="24" max="24" width="8.375" style="53" bestFit="1" customWidth="1"/>
    <col min="25" max="25" width="10" style="53" bestFit="1" customWidth="1"/>
    <col min="26" max="26" width="10.25" style="53" bestFit="1" customWidth="1"/>
    <col min="27" max="27" width="10" style="53" bestFit="1" customWidth="1"/>
    <col min="28" max="45" width="10.25" style="53" bestFit="1" customWidth="1"/>
    <col min="46" max="47" width="10" style="53" bestFit="1" customWidth="1"/>
    <col min="48" max="64" width="10.25" style="53" bestFit="1" customWidth="1"/>
    <col min="65" max="65" width="10" style="53" bestFit="1" customWidth="1"/>
    <col min="66" max="66" width="10.25" style="53" bestFit="1" customWidth="1"/>
    <col min="67" max="16384" width="9.375" style="53"/>
  </cols>
  <sheetData>
    <row r="1" spans="1:86" x14ac:dyDescent="0.3">
      <c r="E1" s="64"/>
      <c r="T1" s="1" t="s">
        <v>86</v>
      </c>
      <c r="U1" s="59">
        <f>'Fixed O&amp;M Schedule_Gas'!C1</f>
        <v>0.80892314687004252</v>
      </c>
      <c r="V1" s="59">
        <f>'Fixed O&amp;M Schedule_Gas'!D1</f>
        <v>0.82317674356368264</v>
      </c>
      <c r="W1" s="59">
        <f>'Fixed O&amp;M Schedule_Gas'!E1</f>
        <v>0.83825023741226656</v>
      </c>
      <c r="X1" s="59">
        <f>'Fixed O&amp;M Schedule_Gas'!F1</f>
        <v>0.85729707901173291</v>
      </c>
      <c r="Y1" s="59">
        <f>'Fixed O&amp;M Schedule_Gas'!G1</f>
        <v>0.86051359861958987</v>
      </c>
      <c r="Z1" s="59">
        <f>'Fixed O&amp;M Schedule_Gas'!H1</f>
        <v>0.88145251057661855</v>
      </c>
      <c r="AA1" s="59">
        <f>'Fixed O&amp;M Schedule_Gas'!I1</f>
        <v>0.90863525471360507</v>
      </c>
      <c r="AB1" s="59">
        <f>'Fixed O&amp;M Schedule_Gas'!J1</f>
        <v>0.92143826413311403</v>
      </c>
      <c r="AC1" s="59">
        <f>'Fixed O&amp;M Schedule_Gas'!K1</f>
        <v>0.93115089196860357</v>
      </c>
      <c r="AD1" s="59">
        <f>'Fixed O&amp;M Schedule_Gas'!L1</f>
        <v>0.95265742503290107</v>
      </c>
      <c r="AE1" s="59">
        <f>'Fixed O&amp;M Schedule_Gas'!M1</f>
        <v>0.96426212322595328</v>
      </c>
      <c r="AF1" s="59">
        <f>'Fixed O&amp;M Schedule_Gas'!N1</f>
        <v>0.98147996347977562</v>
      </c>
      <c r="AG1" s="59">
        <f>'Fixed O&amp;M Schedule_Gas'!O1</f>
        <v>1</v>
      </c>
      <c r="AH1" s="59">
        <f>'Fixed O&amp;M Schedule_Gas'!P1</f>
        <v>1.02</v>
      </c>
      <c r="AI1" s="59">
        <f>'Fixed O&amp;M Schedule_Gas'!Q1</f>
        <v>1.0404</v>
      </c>
      <c r="AJ1" s="59">
        <f>'Fixed O&amp;M Schedule_Gas'!R1</f>
        <v>1.0612079999999999</v>
      </c>
      <c r="AK1" s="59">
        <f>'Fixed O&amp;M Schedule_Gas'!S1</f>
        <v>1.08243216</v>
      </c>
      <c r="AL1" s="59">
        <f>'Fixed O&amp;M Schedule_Gas'!T1</f>
        <v>1.1040808032</v>
      </c>
      <c r="AM1" s="59">
        <f>'Fixed O&amp;M Schedule_Gas'!U1</f>
        <v>1.1261624192640001</v>
      </c>
      <c r="AN1" s="59">
        <f>'Fixed O&amp;M Schedule_Gas'!V1</f>
        <v>1.14868566764928</v>
      </c>
      <c r="AO1" s="59">
        <f>'Fixed O&amp;M Schedule_Gas'!W1</f>
        <v>1.1716593810022657</v>
      </c>
      <c r="AP1" s="59">
        <f>'Fixed O&amp;M Schedule_Gas'!X1</f>
        <v>1.1950925686223111</v>
      </c>
      <c r="AQ1" s="59">
        <f>'Fixed O&amp;M Schedule_Gas'!Y1</f>
        <v>1.2189944199947573</v>
      </c>
      <c r="AR1" s="59">
        <f>'Fixed O&amp;M Schedule_Gas'!Z1</f>
        <v>1.2433743083946525</v>
      </c>
      <c r="AS1" s="59">
        <f>'Fixed O&amp;M Schedule_Gas'!AA1</f>
        <v>1.2682417945625455</v>
      </c>
      <c r="AT1" s="59">
        <f>'Fixed O&amp;M Schedule_Gas'!AB1</f>
        <v>1.2936066304537963</v>
      </c>
      <c r="AU1" s="59">
        <f>'Fixed O&amp;M Schedule_Gas'!AC1</f>
        <v>1.3194787630628724</v>
      </c>
      <c r="AV1" s="59">
        <f>'Fixed O&amp;M Schedule_Gas'!AD1</f>
        <v>1.3458683383241299</v>
      </c>
      <c r="AW1" s="59">
        <f>'Fixed O&amp;M Schedule_Gas'!AE1</f>
        <v>1.3727857050906125</v>
      </c>
      <c r="AX1" s="59">
        <f>'Fixed O&amp;M Schedule_Gas'!AF1</f>
        <v>1.4002414191924248</v>
      </c>
      <c r="AY1" s="59">
        <f>'Fixed O&amp;M Schedule_Gas'!AG1</f>
        <v>1.4282462475762734</v>
      </c>
      <c r="AZ1" s="59">
        <f>'Fixed O&amp;M Schedule_Gas'!AH1</f>
        <v>1.4568111725277988</v>
      </c>
      <c r="BA1" s="59">
        <f>'Fixed O&amp;M Schedule_Gas'!AI1</f>
        <v>1.4859473959783549</v>
      </c>
      <c r="BB1" s="59">
        <f>'Fixed O&amp;M Schedule_Gas'!AJ1</f>
        <v>1.5156663438979221</v>
      </c>
      <c r="BC1" s="59">
        <f>'Fixed O&amp;M Schedule_Gas'!AK1</f>
        <v>1.5459796707758806</v>
      </c>
      <c r="BD1" s="59">
        <f>'Fixed O&amp;M Schedule_Gas'!AL1</f>
        <v>1.5768992641913981</v>
      </c>
      <c r="BE1" s="59">
        <f>'Fixed O&amp;M Schedule_Gas'!AM1</f>
        <v>1.6084372494752261</v>
      </c>
      <c r="BF1" s="59">
        <f>'Fixed O&amp;M Schedule_Gas'!AN1</f>
        <v>1.6406059944647307</v>
      </c>
      <c r="BG1" s="59">
        <f>'Fixed O&amp;M Schedule_Gas'!AO1</f>
        <v>1.6734181143540252</v>
      </c>
      <c r="BH1" s="59">
        <f>'Fixed O&amp;M Schedule_Gas'!AP1</f>
        <v>1.7068864766411058</v>
      </c>
      <c r="BI1" s="59">
        <f>'Fixed O&amp;M Schedule_Gas'!AQ1</f>
        <v>1.7410242061739281</v>
      </c>
      <c r="BJ1" s="59">
        <f>'Fixed O&amp;M Schedule_Gas'!AR1</f>
        <v>1.7758446902974065</v>
      </c>
      <c r="BK1" s="59">
        <f>'Fixed O&amp;M Schedule_Gas'!AS1</f>
        <v>1.8113615841033548</v>
      </c>
      <c r="BL1" s="59">
        <f>'Fixed O&amp;M Schedule_Gas'!AT1</f>
        <v>1.8475888157854219</v>
      </c>
      <c r="BM1" s="59">
        <f>'Fixed O&amp;M Schedule_Gas'!AU1</f>
        <v>1.8845405921011305</v>
      </c>
      <c r="BN1" s="59">
        <f>'Fixed O&amp;M Schedule_Gas'!AV1</f>
        <v>1.9222314039431532</v>
      </c>
      <c r="BO1" s="59">
        <f>'Fixed O&amp;M Schedule_Gas'!AW1</f>
        <v>1.9606760320220162</v>
      </c>
      <c r="BP1" s="59">
        <f>'Fixed O&amp;M Schedule_Gas'!AX1</f>
        <v>1.9998895526624565</v>
      </c>
      <c r="BQ1" s="59">
        <f>'Fixed O&amp;M Schedule_Gas'!AY1</f>
        <v>2.0398873437157055</v>
      </c>
      <c r="BR1" s="59">
        <f>'Fixed O&amp;M Schedule_Gas'!AZ1</f>
        <v>2.0806850905900198</v>
      </c>
      <c r="BS1" s="59">
        <f>'Fixed O&amp;M Schedule_Gas'!BA1</f>
        <v>2.1222987924018204</v>
      </c>
      <c r="BT1" s="59">
        <f>'Fixed O&amp;M Schedule_Gas'!BB1</f>
        <v>2.1647447682498568</v>
      </c>
      <c r="BU1" s="59">
        <f>'Fixed O&amp;M Schedule_Gas'!BC1</f>
        <v>2.208039663614854</v>
      </c>
      <c r="BV1" s="59">
        <f>'Fixed O&amp;M Schedule_Gas'!BD1</f>
        <v>2.252200456887151</v>
      </c>
      <c r="BW1" s="59">
        <f>'Fixed O&amp;M Schedule_Gas'!BE1</f>
        <v>2.2972444660248938</v>
      </c>
      <c r="BX1" s="59">
        <f>'Fixed O&amp;M Schedule_Gas'!BF1</f>
        <v>2.343189355345392</v>
      </c>
      <c r="BY1" s="59">
        <f>'Fixed O&amp;M Schedule_Gas'!BG1</f>
        <v>2.3900531424522997</v>
      </c>
      <c r="BZ1" s="59">
        <f>'Fixed O&amp;M Schedule_Gas'!BH1</f>
        <v>2.4378542053013459</v>
      </c>
      <c r="CA1" s="59">
        <f>'Fixed O&amp;M Schedule_Gas'!BI1</f>
        <v>2.4866112894073726</v>
      </c>
      <c r="CB1" s="59">
        <f>'Fixed O&amp;M Schedule_Gas'!BJ1</f>
        <v>2.53634351519552</v>
      </c>
      <c r="CC1" s="59">
        <f>'Fixed O&amp;M Schedule_Gas'!BK1</f>
        <v>2.5870703854994304</v>
      </c>
      <c r="CD1" s="59">
        <f>'Fixed O&amp;M Schedule_Gas'!BL1</f>
        <v>2.6388117932094191</v>
      </c>
      <c r="CE1" s="59">
        <f>'Fixed O&amp;M Schedule_Gas'!BM1</f>
        <v>2.6915880290736074</v>
      </c>
      <c r="CF1" s="59">
        <f>'Fixed O&amp;M Schedule_Gas'!BN1</f>
        <v>2.7454197896550796</v>
      </c>
      <c r="CG1" s="59">
        <f>'Fixed O&amp;M Schedule_Gas'!BO1</f>
        <v>2.8003281854481812</v>
      </c>
      <c r="CH1" s="59">
        <f>'Fixed O&amp;M Schedule_Gas'!BP1</f>
        <v>2.8563347491571447</v>
      </c>
    </row>
    <row r="2" spans="1:86" ht="34.200000000000003" x14ac:dyDescent="0.3">
      <c r="B2" s="60" t="s">
        <v>0</v>
      </c>
      <c r="C2" s="60" t="s">
        <v>1</v>
      </c>
      <c r="D2" s="60" t="s">
        <v>62</v>
      </c>
      <c r="E2" s="60" t="s">
        <v>2</v>
      </c>
      <c r="F2" s="60" t="s">
        <v>3</v>
      </c>
      <c r="G2" s="3" t="s">
        <v>4</v>
      </c>
      <c r="H2" s="3" t="s">
        <v>5</v>
      </c>
      <c r="I2" s="3" t="s">
        <v>65</v>
      </c>
      <c r="J2" s="3" t="s">
        <v>66</v>
      </c>
      <c r="K2" s="3" t="s">
        <v>6</v>
      </c>
      <c r="L2" s="61" t="s">
        <v>53</v>
      </c>
      <c r="M2" s="62" t="s">
        <v>78</v>
      </c>
      <c r="N2" s="10" t="s">
        <v>7</v>
      </c>
      <c r="O2" s="3" t="s">
        <v>8</v>
      </c>
      <c r="P2" s="3" t="s">
        <v>54</v>
      </c>
      <c r="Q2" s="3" t="s">
        <v>68</v>
      </c>
      <c r="R2" s="5" t="s">
        <v>55</v>
      </c>
      <c r="S2" s="5" t="s">
        <v>82</v>
      </c>
      <c r="T2" s="10" t="s">
        <v>76</v>
      </c>
      <c r="U2" s="126">
        <v>2005</v>
      </c>
      <c r="V2" s="125">
        <f>U2+1</f>
        <v>2006</v>
      </c>
      <c r="W2" s="125">
        <f t="shared" ref="W2" si="0">V2+1</f>
        <v>2007</v>
      </c>
      <c r="X2" s="125">
        <f t="shared" ref="X2" si="1">W2+1</f>
        <v>2008</v>
      </c>
      <c r="Y2" s="125">
        <f t="shared" ref="Y2" si="2">X2+1</f>
        <v>2009</v>
      </c>
      <c r="Z2" s="125">
        <f t="shared" ref="Z2" si="3">Y2+1</f>
        <v>2010</v>
      </c>
      <c r="AA2" s="125">
        <f t="shared" ref="AA2" si="4">Z2+1</f>
        <v>2011</v>
      </c>
      <c r="AB2" s="125">
        <f t="shared" ref="AB2" si="5">AA2+1</f>
        <v>2012</v>
      </c>
      <c r="AC2" s="125">
        <f t="shared" ref="AC2" si="6">AB2+1</f>
        <v>2013</v>
      </c>
      <c r="AD2" s="125">
        <f t="shared" ref="AD2" si="7">AC2+1</f>
        <v>2014</v>
      </c>
      <c r="AE2" s="125">
        <f t="shared" ref="AE2" si="8">AD2+1</f>
        <v>2015</v>
      </c>
      <c r="AF2" s="125">
        <f t="shared" ref="AF2" si="9">AE2+1</f>
        <v>2016</v>
      </c>
      <c r="AG2" s="125">
        <f t="shared" ref="AG2" si="10">AF2+1</f>
        <v>2017</v>
      </c>
      <c r="AH2" s="125">
        <f t="shared" ref="AH2" si="11">AG2+1</f>
        <v>2018</v>
      </c>
      <c r="AI2" s="125">
        <f t="shared" ref="AI2" si="12">AH2+1</f>
        <v>2019</v>
      </c>
      <c r="AJ2" s="125">
        <f t="shared" ref="AJ2" si="13">AI2+1</f>
        <v>2020</v>
      </c>
      <c r="AK2" s="125">
        <f t="shared" ref="AK2" si="14">AJ2+1</f>
        <v>2021</v>
      </c>
      <c r="AL2" s="125">
        <f t="shared" ref="AL2" si="15">AK2+1</f>
        <v>2022</v>
      </c>
      <c r="AM2" s="125">
        <f t="shared" ref="AM2" si="16">AL2+1</f>
        <v>2023</v>
      </c>
      <c r="AN2" s="125">
        <f t="shared" ref="AN2" si="17">AM2+1</f>
        <v>2024</v>
      </c>
      <c r="AO2" s="125">
        <f t="shared" ref="AO2" si="18">AN2+1</f>
        <v>2025</v>
      </c>
      <c r="AP2" s="125">
        <f t="shared" ref="AP2" si="19">AO2+1</f>
        <v>2026</v>
      </c>
      <c r="AQ2" s="125">
        <f t="shared" ref="AQ2" si="20">AP2+1</f>
        <v>2027</v>
      </c>
      <c r="AR2" s="125">
        <f t="shared" ref="AR2" si="21">AQ2+1</f>
        <v>2028</v>
      </c>
      <c r="AS2" s="125">
        <f t="shared" ref="AS2" si="22">AR2+1</f>
        <v>2029</v>
      </c>
      <c r="AT2" s="125">
        <f t="shared" ref="AT2" si="23">AS2+1</f>
        <v>2030</v>
      </c>
      <c r="AU2" s="125">
        <f t="shared" ref="AU2" si="24">AT2+1</f>
        <v>2031</v>
      </c>
      <c r="AV2" s="125">
        <f t="shared" ref="AV2" si="25">AU2+1</f>
        <v>2032</v>
      </c>
      <c r="AW2" s="125">
        <f t="shared" ref="AW2" si="26">AV2+1</f>
        <v>2033</v>
      </c>
      <c r="AX2" s="125">
        <f t="shared" ref="AX2" si="27">AW2+1</f>
        <v>2034</v>
      </c>
      <c r="AY2" s="125">
        <f t="shared" ref="AY2" si="28">AX2+1</f>
        <v>2035</v>
      </c>
      <c r="AZ2" s="125">
        <f t="shared" ref="AZ2" si="29">AY2+1</f>
        <v>2036</v>
      </c>
      <c r="BA2" s="125">
        <f t="shared" ref="BA2" si="30">AZ2+1</f>
        <v>2037</v>
      </c>
      <c r="BB2" s="125">
        <f t="shared" ref="BB2" si="31">BA2+1</f>
        <v>2038</v>
      </c>
      <c r="BC2" s="125">
        <f t="shared" ref="BC2" si="32">BB2+1</f>
        <v>2039</v>
      </c>
      <c r="BD2" s="125">
        <f t="shared" ref="BD2" si="33">BC2+1</f>
        <v>2040</v>
      </c>
      <c r="BE2" s="125">
        <f t="shared" ref="BE2" si="34">BD2+1</f>
        <v>2041</v>
      </c>
      <c r="BF2" s="125">
        <f t="shared" ref="BF2" si="35">BE2+1</f>
        <v>2042</v>
      </c>
      <c r="BG2" s="125">
        <f t="shared" ref="BG2" si="36">BF2+1</f>
        <v>2043</v>
      </c>
      <c r="BH2" s="125">
        <f t="shared" ref="BH2" si="37">BG2+1</f>
        <v>2044</v>
      </c>
      <c r="BI2" s="125">
        <f t="shared" ref="BI2" si="38">BH2+1</f>
        <v>2045</v>
      </c>
      <c r="BJ2" s="125">
        <f t="shared" ref="BJ2" si="39">BI2+1</f>
        <v>2046</v>
      </c>
      <c r="BK2" s="125">
        <f t="shared" ref="BK2" si="40">BJ2+1</f>
        <v>2047</v>
      </c>
      <c r="BL2" s="125">
        <f t="shared" ref="BL2" si="41">BK2+1</f>
        <v>2048</v>
      </c>
      <c r="BM2" s="125">
        <f t="shared" ref="BM2" si="42">BL2+1</f>
        <v>2049</v>
      </c>
      <c r="BN2" s="125">
        <f t="shared" ref="BN2" si="43">BM2+1</f>
        <v>2050</v>
      </c>
      <c r="BO2" s="125">
        <f t="shared" ref="BO2" si="44">BN2+1</f>
        <v>2051</v>
      </c>
      <c r="BP2" s="125">
        <f t="shared" ref="BP2" si="45">BO2+1</f>
        <v>2052</v>
      </c>
      <c r="BQ2" s="125">
        <f t="shared" ref="BQ2" si="46">BP2+1</f>
        <v>2053</v>
      </c>
      <c r="BR2" s="125">
        <f t="shared" ref="BR2" si="47">BQ2+1</f>
        <v>2054</v>
      </c>
      <c r="BS2" s="125">
        <f t="shared" ref="BS2" si="48">BR2+1</f>
        <v>2055</v>
      </c>
      <c r="BT2" s="125">
        <f t="shared" ref="BT2" si="49">BS2+1</f>
        <v>2056</v>
      </c>
      <c r="BU2" s="125">
        <f t="shared" ref="BU2" si="50">BT2+1</f>
        <v>2057</v>
      </c>
      <c r="BV2" s="125">
        <f t="shared" ref="BV2" si="51">BU2+1</f>
        <v>2058</v>
      </c>
      <c r="BW2" s="125">
        <f t="shared" ref="BW2" si="52">BV2+1</f>
        <v>2059</v>
      </c>
      <c r="BX2" s="125">
        <f t="shared" ref="BX2" si="53">BW2+1</f>
        <v>2060</v>
      </c>
      <c r="BY2" s="125">
        <f t="shared" ref="BY2" si="54">BX2+1</f>
        <v>2061</v>
      </c>
      <c r="BZ2" s="125">
        <f t="shared" ref="BZ2" si="55">BY2+1</f>
        <v>2062</v>
      </c>
      <c r="CA2" s="125">
        <f t="shared" ref="CA2" si="56">BZ2+1</f>
        <v>2063</v>
      </c>
      <c r="CB2" s="125">
        <f t="shared" ref="CB2" si="57">CA2+1</f>
        <v>2064</v>
      </c>
      <c r="CC2" s="125">
        <f t="shared" ref="CC2" si="58">CB2+1</f>
        <v>2065</v>
      </c>
      <c r="CD2" s="125">
        <f t="shared" ref="CD2" si="59">CC2+1</f>
        <v>2066</v>
      </c>
      <c r="CE2" s="125">
        <f t="shared" ref="CE2" si="60">CD2+1</f>
        <v>2067</v>
      </c>
      <c r="CF2" s="125">
        <f t="shared" ref="CF2" si="61">CE2+1</f>
        <v>2068</v>
      </c>
      <c r="CG2" s="125">
        <f t="shared" ref="CG2" si="62">CF2+1</f>
        <v>2069</v>
      </c>
      <c r="CH2" s="125">
        <f t="shared" ref="CH2" si="63">CG2+1</f>
        <v>2070</v>
      </c>
    </row>
    <row r="3" spans="1:86" ht="12" customHeight="1" x14ac:dyDescent="0.2">
      <c r="A3" s="151" t="s">
        <v>137</v>
      </c>
      <c r="B3" s="142" t="s">
        <v>9</v>
      </c>
      <c r="C3" s="143">
        <v>942</v>
      </c>
      <c r="D3" s="143" t="str">
        <f>LEFT($E3,3)</f>
        <v>Gas</v>
      </c>
      <c r="E3" s="18" t="s">
        <v>10</v>
      </c>
      <c r="F3" s="142" t="s">
        <v>11</v>
      </c>
      <c r="G3" s="138">
        <v>39968</v>
      </c>
      <c r="H3" s="68">
        <v>20</v>
      </c>
      <c r="I3" s="68">
        <v>40</v>
      </c>
      <c r="J3" s="68">
        <v>0</v>
      </c>
      <c r="K3" s="12">
        <f t="shared" ref="K3:K14" si="64">YEAR(G3)</f>
        <v>2009</v>
      </c>
      <c r="L3" s="68">
        <f>15200*12</f>
        <v>182400</v>
      </c>
      <c r="M3" s="69">
        <f>'Repower Costs'!M3</f>
        <v>0</v>
      </c>
      <c r="N3" s="68" t="s">
        <v>12</v>
      </c>
      <c r="O3" s="141">
        <v>0.2</v>
      </c>
      <c r="P3" s="4"/>
      <c r="Q3" s="4"/>
      <c r="R3" s="63"/>
      <c r="S3" s="25"/>
      <c r="T3" s="4"/>
      <c r="U3" s="119">
        <f>IF(AND($K3&lt;U$2+1,$K3+$H3&gt;U$2),IF($N3=$N$3,$C3*((1-$O3+$O3*(U$1/INDEX($U$1:$CH$1,,MATCH($K3,$U$2:$CH$2,0)))))*$L3,$C3*((1-$R3)^(U$2-$K3))*(((1-$O3+$O3*(U$1/INDEX($U$1:$CH$1,,MATCH($K3,$U$2:$CH$2,0)))))*$L3*8760*$P3)),IF(AND($K3+$H3&lt;U$2+1,$K3+$I3&gt;U$2),IF($N3=$N$3,$C3*INDEX('Fixed O&amp;M Schedule_Gas'!C$3:C$15,MATCH($F3,'Fixed O&amp;M Schedule_Gas'!$B$3:$B$15,0)),$C3*$S3*INDEX($U$1:$CH$1,MATCH($K3,$U$2:$CH$2,0))*IF(U$2&gt;$K3+$H3,IF($D3="Win",1.02,1.005),1)*(1+$T3)^(U$2-$K3)),IF(AND($K3+$I3&lt;=U$2,$K3+SUM($I3:$J3)&gt;U$2),IF($N3=$N$3,$C3*(INDEX('Fixed O&amp;M Schedule_Gas'!C$3:C$15,MATCH($F3,'Fixed O&amp;M Schedule_Gas'!$B$3:$B$15,0))+$M3),$C3*($S3*INDEX($U$1:$CH$1,MATCH($K3+$I3,$U$2:$CH$2,0))*IF(U$2&gt;$K3+$I3+$H3,IF($D3="Win",1.02,1.005),1)*(1+$T3)^(U$2-($K3+$I3))+$M3)),0)))/10^6</f>
        <v>0</v>
      </c>
      <c r="V3" s="119">
        <f>IF(AND($K3&lt;V$2+1,$K3+$H3&gt;V$2),IF($N3=$N$3,$C3*((1-$O3+$O3*(V$1/INDEX($U$1:$CH$1,,MATCH($K3,$U$2:$CH$2,0)))))*$L3,$C3*((1-$R3)^(V$2-$K3))*(((1-$O3+$O3*(V$1/INDEX($U$1:$CH$1,,MATCH($K3,$U$2:$CH$2,0)))))*$L3*8760*$P3)),IF(AND($K3+$H3&lt;V$2+1,$K3+$I3&gt;V$2),IF($N3=$N$3,$C3*INDEX('Fixed O&amp;M Schedule_Gas'!D$3:D$15,MATCH($F3,'Fixed O&amp;M Schedule_Gas'!$B$3:$B$15,0)),$C3*$S3*INDEX($U$1:$CH$1,MATCH($K3,$U$2:$CH$2,0))*IF(V$2&gt;$K3+$H3,IF($D3="Win",1.02,1.005),1)*(1+$T3)^(V$2-$K3)),IF(AND($K3+$I3&lt;=V$2,$K3+SUM($I3:$J3)&gt;V$2),IF($N3=$N$3,$C3*(INDEX('Fixed O&amp;M Schedule_Gas'!D$3:D$15,MATCH($F3,'Fixed O&amp;M Schedule_Gas'!$B$3:$B$15,0))+$M3),$C3*($S3*INDEX($U$1:$CH$1,MATCH($K3+$I3,$U$2:$CH$2,0))*IF(V$2&gt;$K3+$I3+$H3,IF($D3="Win",1.02,1.005),1)*(1+$T3)^(V$2-($K3+$I3))+$M3)),0)))/10^6</f>
        <v>0</v>
      </c>
      <c r="W3" s="119">
        <f>IF(AND($K3&lt;W$2+1,$K3+$H3&gt;W$2),IF($N3=$N$3,$C3*((1-$O3+$O3*(W$1/INDEX($U$1:$CH$1,,MATCH($K3,$U$2:$CH$2,0)))))*$L3,$C3*((1-$R3)^(W$2-$K3))*(((1-$O3+$O3*(W$1/INDEX($U$1:$CH$1,,MATCH($K3,$U$2:$CH$2,0)))))*$L3*8760*$P3)),IF(AND($K3+$H3&lt;W$2+1,$K3+$I3&gt;W$2),IF($N3=$N$3,$C3*INDEX('Fixed O&amp;M Schedule_Gas'!E$3:E$15,MATCH($F3,'Fixed O&amp;M Schedule_Gas'!$B$3:$B$15,0)),$C3*$S3*INDEX($U$1:$CH$1,MATCH($K3,$U$2:$CH$2,0))*IF(W$2&gt;$K3+$H3,IF($D3="Win",1.02,1.005),1)*(1+$T3)^(W$2-$K3)),IF(AND($K3+$I3&lt;=W$2,$K3+SUM($I3:$J3)&gt;W$2),IF($N3=$N$3,$C3*(INDEX('Fixed O&amp;M Schedule_Gas'!E$3:E$15,MATCH($F3,'Fixed O&amp;M Schedule_Gas'!$B$3:$B$15,0))+$M3),$C3*($S3*INDEX($U$1:$CH$1,MATCH($K3+$I3,$U$2:$CH$2,0))*IF(W$2&gt;$K3+$I3+$H3,IF($D3="Win",1.02,1.005),1)*(1+$T3)^(W$2-($K3+$I3))+$M3)),0)))/10^6</f>
        <v>0</v>
      </c>
      <c r="X3" s="119">
        <f>IF(AND($K3&lt;X$2+1,$K3+$H3&gt;X$2),IF($N3=$N$3,$C3*((1-$O3+$O3*(X$1/INDEX($U$1:$CH$1,,MATCH($K3,$U$2:$CH$2,0)))))*$L3,$C3*((1-$R3)^(X$2-$K3))*(((1-$O3+$O3*(X$1/INDEX($U$1:$CH$1,,MATCH($K3,$U$2:$CH$2,0)))))*$L3*8760*$P3)),IF(AND($K3+$H3&lt;X$2+1,$K3+$I3&gt;X$2),IF($N3=$N$3,$C3*INDEX('Fixed O&amp;M Schedule_Gas'!F$3:F$15,MATCH($F3,'Fixed O&amp;M Schedule_Gas'!$B$3:$B$15,0)),$C3*$S3*INDEX($U$1:$CH$1,MATCH($K3,$U$2:$CH$2,0))*IF(X$2&gt;$K3+$H3,IF($D3="Win",1.02,1.005),1)*(1+$T3)^(X$2-$K3)),IF(AND($K3+$I3&lt;=X$2,$K3+SUM($I3:$J3)&gt;X$2),IF($N3=$N$3,$C3*(INDEX('Fixed O&amp;M Schedule_Gas'!F$3:F$15,MATCH($F3,'Fixed O&amp;M Schedule_Gas'!$B$3:$B$15,0))+$M3),$C3*($S3*INDEX($U$1:$CH$1,MATCH($K3+$I3,$U$2:$CH$2,0))*IF(X$2&gt;$K3+$I3+$H3,IF($D3="Win",1.02,1.005),1)*(1+$T3)^(X$2-($K3+$I3))+$M3)),0)))/10^6</f>
        <v>0</v>
      </c>
      <c r="Y3" s="119">
        <f>IF(AND($K3&lt;Y$2+1,$K3+$H3&gt;Y$2),IF($N3=$N$3,$C3*((1-$O3+$O3*(Y$1/INDEX($U$1:$CH$1,,MATCH($K3,$U$2:$CH$2,0)))))*$L3,$C3*((1-$R3)^(Y$2-$K3))*(((1-$O3+$O3*(Y$1/INDEX($U$1:$CH$1,,MATCH($K3,$U$2:$CH$2,0)))))*$L3*8760*$P3)),IF(AND($K3+$H3&lt;Y$2+1,$K3+$I3&gt;Y$2),IF($N3=$N$3,$C3*INDEX('Fixed O&amp;M Schedule_Gas'!G$3:G$15,MATCH($F3,'Fixed O&amp;M Schedule_Gas'!$B$3:$B$15,0)),$C3*$S3*INDEX($U$1:$CH$1,MATCH($K3,$U$2:$CH$2,0))*IF(Y$2&gt;$K3+$H3,IF($D3="Win",1.02,1.005),1)*(1+$T3)^(Y$2-$K3)),IF(AND($K3+$I3&lt;=Y$2,$K3+SUM($I3:$J3)&gt;Y$2),IF($N3=$N$3,$C3*(INDEX('Fixed O&amp;M Schedule_Gas'!G$3:G$15,MATCH($F3,'Fixed O&amp;M Schedule_Gas'!$B$3:$B$15,0))+$M3),$C3*($S3*INDEX($U$1:$CH$1,MATCH($K3+$I3,$U$2:$CH$2,0))*IF(Y$2&gt;$K3+$I3+$H3,IF($D3="Win",1.02,1.005),1)*(1+$T3)^(Y$2-($K3+$I3))+$M3)),0)))/10^6</f>
        <v>171.82079999999999</v>
      </c>
      <c r="Z3" s="119">
        <f>IF(AND($K3&lt;Z$2+1,$K3+$H3&gt;Z$2),IF($N3=$N$3,$C3*((1-$O3+$O3*(Z$1/INDEX($U$1:$CH$1,,MATCH($K3,$U$2:$CH$2,0)))))*$L3,$C3*((1-$R3)^(Z$2-$K3))*(((1-$O3+$O3*(Z$1/INDEX($U$1:$CH$1,,MATCH($K3,$U$2:$CH$2,0)))))*$L3*8760*$P3)),IF(AND($K3+$H3&lt;Z$2+1,$K3+$I3&gt;Z$2),IF($N3=$N$3,$C3*INDEX('Fixed O&amp;M Schedule_Gas'!H$3:H$15,MATCH($F3,'Fixed O&amp;M Schedule_Gas'!$B$3:$B$15,0)),$C3*$S3*INDEX($U$1:$CH$1,MATCH($K3,$U$2:$CH$2,0))*IF(Z$2&gt;$K3+$H3,IF($D3="Win",1.02,1.005),1)*(1+$T3)^(Z$2-$K3)),IF(AND($K3+$I3&lt;=Z$2,$K3+SUM($I3:$J3)&gt;Z$2),IF($N3=$N$3,$C3*(INDEX('Fixed O&amp;M Schedule_Gas'!H$3:H$15,MATCH($F3,'Fixed O&amp;M Schedule_Gas'!$B$3:$B$15,0))+$M3),$C3*($S3*INDEX($U$1:$CH$1,MATCH($K3+$I3,$U$2:$CH$2,0))*IF(Z$2&gt;$K3+$I3+$H3,IF($D3="Win",1.02,1.005),1)*(1+$T3)^(Z$2-($K3+$I3))+$M3)),0)))/10^6</f>
        <v>172.65698448548815</v>
      </c>
      <c r="AA3" s="119">
        <f>IF(AND($K3&lt;AA$2+1,$K3+$H3&gt;AA$2),IF($N3=$N$3,$C3*((1-$O3+$O3*(AA$1/INDEX($U$1:$CH$1,,MATCH($K3,$U$2:$CH$2,0)))))*$L3,$C3*((1-$R3)^(AA$2-$K3))*(((1-$O3+$O3*(AA$1/INDEX($U$1:$CH$1,,MATCH($K3,$U$2:$CH$2,0)))))*$L3*8760*$P3)),IF(AND($K3+$H3&lt;AA$2+1,$K3+$I3&gt;AA$2),IF($N3=$N$3,$C3*INDEX('Fixed O&amp;M Schedule_Gas'!I$3:I$15,MATCH($F3,'Fixed O&amp;M Schedule_Gas'!$B$3:$B$15,0)),$C3*$S3*INDEX($U$1:$CH$1,MATCH($K3,$U$2:$CH$2,0))*IF(AA$2&gt;$K3+$H3,IF($D3="Win",1.02,1.005),1)*(1+$T3)^(AA$2-$K3)),IF(AND($K3+$I3&lt;=AA$2,$K3+SUM($I3:$J3)&gt;AA$2),IF($N3=$N$3,$C3*(INDEX('Fixed O&amp;M Schedule_Gas'!I$3:I$15,MATCH($F3,'Fixed O&amp;M Schedule_Gas'!$B$3:$B$15,0))+$M3),$C3*($S3*INDEX($U$1:$CH$1,MATCH($K3+$I3,$U$2:$CH$2,0))*IF(AA$2&gt;$K3+$I3+$H3,IF($D3="Win",1.02,1.005),1)*(1+$T3)^(AA$2-($K3+$I3))+$M3)),0)))/10^6</f>
        <v>173.74251313984166</v>
      </c>
      <c r="AB3" s="119">
        <f>IF(AND($K3&lt;AB$2+1,$K3+$H3&gt;AB$2),IF($N3=$N$3,$C3*((1-$O3+$O3*(AB$1/INDEX($U$1:$CH$1,,MATCH($K3,$U$2:$CH$2,0)))))*$L3,$C3*((1-$R3)^(AB$2-$K3))*(((1-$O3+$O3*(AB$1/INDEX($U$1:$CH$1,,MATCH($K3,$U$2:$CH$2,0)))))*$L3*8760*$P3)),IF(AND($K3+$H3&lt;AB$2+1,$K3+$I3&gt;AB$2),IF($N3=$N$3,$C3*INDEX('Fixed O&amp;M Schedule_Gas'!J$3:J$15,MATCH($F3,'Fixed O&amp;M Schedule_Gas'!$B$3:$B$15,0)),$C3*$S3*INDEX($U$1:$CH$1,MATCH($K3,$U$2:$CH$2,0))*IF(AB$2&gt;$K3+$H3,IF($D3="Win",1.02,1.005),1)*(1+$T3)^(AB$2-$K3)),IF(AND($K3+$I3&lt;=AB$2,$K3+SUM($I3:$J3)&gt;AB$2),IF($N3=$N$3,$C3*(INDEX('Fixed O&amp;M Schedule_Gas'!J$3:J$15,MATCH($F3,'Fixed O&amp;M Schedule_Gas'!$B$3:$B$15,0))+$M3),$C3*($S3*INDEX($U$1:$CH$1,MATCH($K3+$I3,$U$2:$CH$2,0))*IF(AB$2&gt;$K3+$I3+$H3,IF($D3="Win",1.02,1.005),1)*(1+$T3)^(AB$2-($K3+$I3))+$M3)),0)))/10^6</f>
        <v>174.25379461741426</v>
      </c>
      <c r="AC3" s="119">
        <f>IF(AND($K3&lt;AC$2+1,$K3+$H3&gt;AC$2),IF($N3=$N$3,$C3*((1-$O3+$O3*(AC$1/INDEX($U$1:$CH$1,,MATCH($K3,$U$2:$CH$2,0)))))*$L3,$C3*((1-$R3)^(AC$2-$K3))*(((1-$O3+$O3*(AC$1/INDEX($U$1:$CH$1,,MATCH($K3,$U$2:$CH$2,0)))))*$L3*8760*$P3)),IF(AND($K3+$H3&lt;AC$2+1,$K3+$I3&gt;AC$2),IF($N3=$N$3,$C3*INDEX('Fixed O&amp;M Schedule_Gas'!K$3:K$15,MATCH($F3,'Fixed O&amp;M Schedule_Gas'!$B$3:$B$15,0)),$C3*$S3*INDEX($U$1:$CH$1,MATCH($K3,$U$2:$CH$2,0))*IF(AC$2&gt;$K3+$H3,IF($D3="Win",1.02,1.005),1)*(1+$T3)^(AC$2-$K3)),IF(AND($K3+$I3&lt;=AC$2,$K3+SUM($I3:$J3)&gt;AC$2),IF($N3=$N$3,$C3*(INDEX('Fixed O&amp;M Schedule_Gas'!K$3:K$15,MATCH($F3,'Fixed O&amp;M Schedule_Gas'!$B$3:$B$15,0))+$M3),$C3*($S3*INDEX($U$1:$CH$1,MATCH($K3+$I3,$U$2:$CH$2,0))*IF(AC$2&gt;$K3+$I3+$H3,IF($D3="Win",1.02,1.005),1)*(1+$T3)^(AC$2-($K3+$I3))+$M3)),0)))/10^6</f>
        <v>174.64166332453829</v>
      </c>
      <c r="AD3" s="119">
        <f>IF(AND($K3&lt;AD$2+1,$K3+$H3&gt;AD$2),IF($N3=$N$3,$C3*((1-$O3+$O3*(AD$1/INDEX($U$1:$CH$1,,MATCH($K3,$U$2:$CH$2,0)))))*$L3,$C3*((1-$R3)^(AD$2-$K3))*(((1-$O3+$O3*(AD$1/INDEX($U$1:$CH$1,,MATCH($K3,$U$2:$CH$2,0)))))*$L3*8760*$P3)),IF(AND($K3+$H3&lt;AD$2+1,$K3+$I3&gt;AD$2),IF($N3=$N$3,$C3*INDEX('Fixed O&amp;M Schedule_Gas'!L$3:L$15,MATCH($F3,'Fixed O&amp;M Schedule_Gas'!$B$3:$B$15,0)),$C3*$S3*INDEX($U$1:$CH$1,MATCH($K3,$U$2:$CH$2,0))*IF(AD$2&gt;$K3+$H3,IF($D3="Win",1.02,1.005),1)*(1+$T3)^(AD$2-$K3)),IF(AND($K3+$I3&lt;=AD$2,$K3+SUM($I3:$J3)&gt;AD$2),IF($N3=$N$3,$C3*(INDEX('Fixed O&amp;M Schedule_Gas'!L$3:L$15,MATCH($F3,'Fixed O&amp;M Schedule_Gas'!$B$3:$B$15,0))+$M3),$C3*($S3*INDEX($U$1:$CH$1,MATCH($K3+$I3,$U$2:$CH$2,0))*IF(AD$2&gt;$K3+$I3+$H3,IF($D3="Win",1.02,1.005),1)*(1+$T3)^(AD$2-($K3+$I3))+$M3)),0)))/10^6</f>
        <v>175.50051546174146</v>
      </c>
      <c r="AE3" s="119">
        <f>IF(AND($K3&lt;AE$2+1,$K3+$H3&gt;AE$2),IF($N3=$N$3,$C3*((1-$O3+$O3*(AE$1/INDEX($U$1:$CH$1,,MATCH($K3,$U$2:$CH$2,0)))))*$L3,$C3*((1-$R3)^(AE$2-$K3))*(((1-$O3+$O3*(AE$1/INDEX($U$1:$CH$1,,MATCH($K3,$U$2:$CH$2,0)))))*$L3*8760*$P3)),IF(AND($K3+$H3&lt;AE$2+1,$K3+$I3&gt;AE$2),IF($N3=$N$3,$C3*INDEX('Fixed O&amp;M Schedule_Gas'!M$3:M$15,MATCH($F3,'Fixed O&amp;M Schedule_Gas'!$B$3:$B$15,0)),$C3*$S3*INDEX($U$1:$CH$1,MATCH($K3,$U$2:$CH$2,0))*IF(AE$2&gt;$K3+$H3,IF($D3="Win",1.02,1.005),1)*(1+$T3)^(AE$2-$K3)),IF(AND($K3+$I3&lt;=AE$2,$K3+SUM($I3:$J3)&gt;AE$2),IF($N3=$N$3,$C3*(INDEX('Fixed O&amp;M Schedule_Gas'!M$3:M$15,MATCH($F3,'Fixed O&amp;M Schedule_Gas'!$B$3:$B$15,0))+$M3),$C3*($S3*INDEX($U$1:$CH$1,MATCH($K3+$I3,$U$2:$CH$2,0))*IF(AE$2&gt;$K3+$I3+$H3,IF($D3="Win",1.02,1.005),1)*(1+$T3)^(AE$2-($K3+$I3))+$M3)),0)))/10^6</f>
        <v>175.96394300791556</v>
      </c>
      <c r="AF3" s="119">
        <f>IF(AND($K3&lt;AF$2+1,$K3+$H3&gt;AF$2),IF($N3=$N$3,$C3*((1-$O3+$O3*(AF$1/INDEX($U$1:$CH$1,,MATCH($K3,$U$2:$CH$2,0)))))*$L3,$C3*((1-$R3)^(AF$2-$K3))*(((1-$O3+$O3*(AF$1/INDEX($U$1:$CH$1,,MATCH($K3,$U$2:$CH$2,0)))))*$L3*8760*$P3)),IF(AND($K3+$H3&lt;AF$2+1,$K3+$I3&gt;AF$2),IF($N3=$N$3,$C3*INDEX('Fixed O&amp;M Schedule_Gas'!N$3:N$15,MATCH($F3,'Fixed O&amp;M Schedule_Gas'!$B$3:$B$15,0)),$C3*$S3*INDEX($U$1:$CH$1,MATCH($K3,$U$2:$CH$2,0))*IF(AF$2&gt;$K3+$H3,IF($D3="Win",1.02,1.005),1)*(1+$T3)^(AF$2-$K3)),IF(AND($K3+$I3&lt;=AF$2,$K3+SUM($I3:$J3)&gt;AF$2),IF($N3=$N$3,$C3*(INDEX('Fixed O&amp;M Schedule_Gas'!N$3:N$15,MATCH($F3,'Fixed O&amp;M Schedule_Gas'!$B$3:$B$15,0))+$M3),$C3*($S3*INDEX($U$1:$CH$1,MATCH($K3+$I3,$U$2:$CH$2,0))*IF(AF$2&gt;$K3+$I3+$H3,IF($D3="Win",1.02,1.005),1)*(1+$T3)^(AF$2-($K3+$I3))+$M3)),0)))/10^6</f>
        <v>176.65152844327179</v>
      </c>
      <c r="AG3" s="119">
        <f>IF(AND($K3&lt;AG$2+1,$K3+$H3&gt;AG$2),IF($N3=$N$3,$C3*((1-$O3+$O3*(AG$1/INDEX($U$1:$CH$1,,MATCH($K3,$U$2:$CH$2,0)))))*$L3,$C3*((1-$R3)^(AG$2-$K3))*(((1-$O3+$O3*(AG$1/INDEX($U$1:$CH$1,,MATCH($K3,$U$2:$CH$2,0)))))*$L3*8760*$P3)),IF(AND($K3+$H3&lt;AG$2+1,$K3+$I3&gt;AG$2),IF($N3=$N$3,$C3*INDEX('Fixed O&amp;M Schedule_Gas'!O$3:O$15,MATCH($F3,'Fixed O&amp;M Schedule_Gas'!$B$3:$B$15,0)),$C3*$S3*INDEX($U$1:$CH$1,MATCH($K3,$U$2:$CH$2,0))*IF(AG$2&gt;$K3+$H3,IF($D3="Win",1.02,1.005),1)*(1+$T3)^(AG$2-$K3)),IF(AND($K3+$I3&lt;=AG$2,$K3+SUM($I3:$J3)&gt;AG$2),IF($N3=$N$3,$C3*(INDEX('Fixed O&amp;M Schedule_Gas'!O$3:O$15,MATCH($F3,'Fixed O&amp;M Schedule_Gas'!$B$3:$B$15,0))+$M3),$C3*($S3*INDEX($U$1:$CH$1,MATCH($K3+$I3,$U$2:$CH$2,0))*IF(AG$2&gt;$K3+$I3+$H3,IF($D3="Win",1.02,1.005),1)*(1+$T3)^(AG$2-($K3+$I3))+$M3)),0)))/10^6</f>
        <v>177.3911164047029</v>
      </c>
      <c r="AH3" s="119">
        <f>IF(AND($K3&lt;AH$2+1,$K3+$H3&gt;AH$2),IF($N3=$N$3,$C3*((1-$O3+$O3*(AH$1/INDEX($U$1:$CH$1,,MATCH($K3,$U$2:$CH$2,0)))))*$L3,$C3*((1-$R3)^(AH$2-$K3))*(((1-$O3+$O3*(AH$1/INDEX($U$1:$CH$1,,MATCH($K3,$U$2:$CH$2,0)))))*$L3*8760*$P3)),IF(AND($K3+$H3&lt;AH$2+1,$K3+$I3&gt;AH$2),IF($N3=$N$3,$C3*INDEX('Fixed O&amp;M Schedule_Gas'!P$3:P$15,MATCH($F3,'Fixed O&amp;M Schedule_Gas'!$B$3:$B$15,0)),$C3*$S3*INDEX($U$1:$CH$1,MATCH($K3,$U$2:$CH$2,0))*IF(AH$2&gt;$K3+$H3,IF($D3="Win",1.02,1.005),1)*(1+$T3)^(AH$2-$K3)),IF(AND($K3+$I3&lt;=AH$2,$K3+SUM($I3:$J3)&gt;AH$2),IF($N3=$N$3,$C3*(INDEX('Fixed O&amp;M Schedule_Gas'!P$3:P$15,MATCH($F3,'Fixed O&amp;M Schedule_Gas'!$B$3:$B$15,0))+$M3),$C3*($S3*INDEX($U$1:$CH$1,MATCH($K3+$I3,$U$2:$CH$2,0))*IF(AH$2&gt;$K3+$I3+$H3,IF($D3="Win",1.02,1.005),1)*(1+$T3)^(AH$2-($K3+$I3))+$M3)),0)))/10^6</f>
        <v>178.18980593279699</v>
      </c>
      <c r="AI3" s="119">
        <f>IF(AND($K3&lt;AI$2+1,$K3+$H3&gt;AI$2),IF($N3=$N$3,$C3*((1-$O3+$O3*(AI$1/INDEX($U$1:$CH$1,,MATCH($K3,$U$2:$CH$2,0)))))*$L3,$C3*((1-$R3)^(AI$2-$K3))*(((1-$O3+$O3*(AI$1/INDEX($U$1:$CH$1,,MATCH($K3,$U$2:$CH$2,0)))))*$L3*8760*$P3)),IF(AND($K3+$H3&lt;AI$2+1,$K3+$I3&gt;AI$2),IF($N3=$N$3,$C3*INDEX('Fixed O&amp;M Schedule_Gas'!Q$3:Q$15,MATCH($F3,'Fixed O&amp;M Schedule_Gas'!$B$3:$B$15,0)),$C3*$S3*INDEX($U$1:$CH$1,MATCH($K3,$U$2:$CH$2,0))*IF(AI$2&gt;$K3+$H3,IF($D3="Win",1.02,1.005),1)*(1+$T3)^(AI$2-$K3)),IF(AND($K3+$I3&lt;=AI$2,$K3+SUM($I3:$J3)&gt;AI$2),IF($N3=$N$3,$C3*(INDEX('Fixed O&amp;M Schedule_Gas'!Q$3:Q$15,MATCH($F3,'Fixed O&amp;M Schedule_Gas'!$B$3:$B$15,0))+$M3),$C3*($S3*INDEX($U$1:$CH$1,MATCH($K3+$I3,$U$2:$CH$2,0))*IF(AI$2&gt;$K3+$I3+$H3,IF($D3="Win",1.02,1.005),1)*(1+$T3)^(AI$2-($K3+$I3))+$M3)),0)))/10^6</f>
        <v>179.00446925145292</v>
      </c>
      <c r="AJ3" s="119">
        <f>IF(AND($K3&lt;AJ$2+1,$K3+$H3&gt;AJ$2),IF($N3=$N$3,$C3*((1-$O3+$O3*(AJ$1/INDEX($U$1:$CH$1,,MATCH($K3,$U$2:$CH$2,0)))))*$L3,$C3*((1-$R3)^(AJ$2-$K3))*(((1-$O3+$O3*(AJ$1/INDEX($U$1:$CH$1,,MATCH($K3,$U$2:$CH$2,0)))))*$L3*8760*$P3)),IF(AND($K3+$H3&lt;AJ$2+1,$K3+$I3&gt;AJ$2),IF($N3=$N$3,$C3*INDEX('Fixed O&amp;M Schedule_Gas'!R$3:R$15,MATCH($F3,'Fixed O&amp;M Schedule_Gas'!$B$3:$B$15,0)),$C3*$S3*INDEX($U$1:$CH$1,MATCH($K3,$U$2:$CH$2,0))*IF(AJ$2&gt;$K3+$H3,IF($D3="Win",1.02,1.005),1)*(1+$T3)^(AJ$2-$K3)),IF(AND($K3+$I3&lt;=AJ$2,$K3+SUM($I3:$J3)&gt;AJ$2),IF($N3=$N$3,$C3*(INDEX('Fixed O&amp;M Schedule_Gas'!R$3:R$15,MATCH($F3,'Fixed O&amp;M Schedule_Gas'!$B$3:$B$15,0))+$M3),$C3*($S3*INDEX($U$1:$CH$1,MATCH($K3+$I3,$U$2:$CH$2,0))*IF(AJ$2&gt;$K3+$I3+$H3,IF($D3="Win",1.02,1.005),1)*(1+$T3)^(AJ$2-($K3+$I3))+$M3)),0)))/10^6</f>
        <v>179.83542583648196</v>
      </c>
      <c r="AK3" s="119">
        <f>IF(AND($K3&lt;AK$2+1,$K3+$H3&gt;AK$2),IF($N3=$N$3,$C3*((1-$O3+$O3*(AK$1/INDEX($U$1:$CH$1,,MATCH($K3,$U$2:$CH$2,0)))))*$L3,$C3*((1-$R3)^(AK$2-$K3))*(((1-$O3+$O3*(AK$1/INDEX($U$1:$CH$1,,MATCH($K3,$U$2:$CH$2,0)))))*$L3*8760*$P3)),IF(AND($K3+$H3&lt;AK$2+1,$K3+$I3&gt;AK$2),IF($N3=$N$3,$C3*INDEX('Fixed O&amp;M Schedule_Gas'!S$3:S$15,MATCH($F3,'Fixed O&amp;M Schedule_Gas'!$B$3:$B$15,0)),$C3*$S3*INDEX($U$1:$CH$1,MATCH($K3,$U$2:$CH$2,0))*IF(AK$2&gt;$K3+$H3,IF($D3="Win",1.02,1.005),1)*(1+$T3)^(AK$2-$K3)),IF(AND($K3+$I3&lt;=AK$2,$K3+SUM($I3:$J3)&gt;AK$2),IF($N3=$N$3,$C3*(INDEX('Fixed O&amp;M Schedule_Gas'!S$3:S$15,MATCH($F3,'Fixed O&amp;M Schedule_Gas'!$B$3:$B$15,0))+$M3),$C3*($S3*INDEX($U$1:$CH$1,MATCH($K3+$I3,$U$2:$CH$2,0))*IF(AK$2&gt;$K3+$I3+$H3,IF($D3="Win",1.02,1.005),1)*(1+$T3)^(AK$2-($K3+$I3))+$M3)),0)))/10^6</f>
        <v>180.68300155321162</v>
      </c>
      <c r="AL3" s="119">
        <f>IF(AND($K3&lt;AL$2+1,$K3+$H3&gt;AL$2),IF($N3=$N$3,$C3*((1-$O3+$O3*(AL$1/INDEX($U$1:$CH$1,,MATCH($K3,$U$2:$CH$2,0)))))*$L3,$C3*((1-$R3)^(AL$2-$K3))*(((1-$O3+$O3*(AL$1/INDEX($U$1:$CH$1,,MATCH($K3,$U$2:$CH$2,0)))))*$L3*8760*$P3)),IF(AND($K3+$H3&lt;AL$2+1,$K3+$I3&gt;AL$2),IF($N3=$N$3,$C3*INDEX('Fixed O&amp;M Schedule_Gas'!T$3:T$15,MATCH($F3,'Fixed O&amp;M Schedule_Gas'!$B$3:$B$15,0)),$C3*$S3*INDEX($U$1:$CH$1,MATCH($K3,$U$2:$CH$2,0))*IF(AL$2&gt;$K3+$H3,IF($D3="Win",1.02,1.005),1)*(1+$T3)^(AL$2-$K3)),IF(AND($K3+$I3&lt;=AL$2,$K3+SUM($I3:$J3)&gt;AL$2),IF($N3=$N$3,$C3*(INDEX('Fixed O&amp;M Schedule_Gas'!T$3:T$15,MATCH($F3,'Fixed O&amp;M Schedule_Gas'!$B$3:$B$15,0))+$M3),$C3*($S3*INDEX($U$1:$CH$1,MATCH($K3+$I3,$U$2:$CH$2,0))*IF(AL$2&gt;$K3+$I3+$H3,IF($D3="Win",1.02,1.005),1)*(1+$T3)^(AL$2-($K3+$I3))+$M3)),0)))/10^6</f>
        <v>181.54752878427584</v>
      </c>
      <c r="AM3" s="119">
        <f>IF(AND($K3&lt;AM$2+1,$K3+$H3&gt;AM$2),IF($N3=$N$3,$C3*((1-$O3+$O3*(AM$1/INDEX($U$1:$CH$1,,MATCH($K3,$U$2:$CH$2,0)))))*$L3,$C3*((1-$R3)^(AM$2-$K3))*(((1-$O3+$O3*(AM$1/INDEX($U$1:$CH$1,,MATCH($K3,$U$2:$CH$2,0)))))*$L3*8760*$P3)),IF(AND($K3+$H3&lt;AM$2+1,$K3+$I3&gt;AM$2),IF($N3=$N$3,$C3*INDEX('Fixed O&amp;M Schedule_Gas'!U$3:U$15,MATCH($F3,'Fixed O&amp;M Schedule_Gas'!$B$3:$B$15,0)),$C3*$S3*INDEX($U$1:$CH$1,MATCH($K3,$U$2:$CH$2,0))*IF(AM$2&gt;$K3+$H3,IF($D3="Win",1.02,1.005),1)*(1+$T3)^(AM$2-$K3)),IF(AND($K3+$I3&lt;=AM$2,$K3+SUM($I3:$J3)&gt;AM$2),IF($N3=$N$3,$C3*(INDEX('Fixed O&amp;M Schedule_Gas'!U$3:U$15,MATCH($F3,'Fixed O&amp;M Schedule_Gas'!$B$3:$B$15,0))+$M3),$C3*($S3*INDEX($U$1:$CH$1,MATCH($K3+$I3,$U$2:$CH$2,0))*IF(AM$2&gt;$K3+$I3+$H3,IF($D3="Win",1.02,1.005),1)*(1+$T3)^(AM$2-($K3+$I3))+$M3)),0)))/10^6</f>
        <v>182.42934655996135</v>
      </c>
      <c r="AN3" s="119">
        <f>IF(AND($K3&lt;AN$2+1,$K3+$H3&gt;AN$2),IF($N3=$N$3,$C3*((1-$O3+$O3*(AN$1/INDEX($U$1:$CH$1,,MATCH($K3,$U$2:$CH$2,0)))))*$L3,$C3*((1-$R3)^(AN$2-$K3))*(((1-$O3+$O3*(AN$1/INDEX($U$1:$CH$1,,MATCH($K3,$U$2:$CH$2,0)))))*$L3*8760*$P3)),IF(AND($K3+$H3&lt;AN$2+1,$K3+$I3&gt;AN$2),IF($N3=$N$3,$C3*INDEX('Fixed O&amp;M Schedule_Gas'!V$3:V$15,MATCH($F3,'Fixed O&amp;M Schedule_Gas'!$B$3:$B$15,0)),$C3*$S3*INDEX($U$1:$CH$1,MATCH($K3,$U$2:$CH$2,0))*IF(AN$2&gt;$K3+$H3,IF($D3="Win",1.02,1.005),1)*(1+$T3)^(AN$2-$K3)),IF(AND($K3+$I3&lt;=AN$2,$K3+SUM($I3:$J3)&gt;AN$2),IF($N3=$N$3,$C3*(INDEX('Fixed O&amp;M Schedule_Gas'!V$3:V$15,MATCH($F3,'Fixed O&amp;M Schedule_Gas'!$B$3:$B$15,0))+$M3),$C3*($S3*INDEX($U$1:$CH$1,MATCH($K3+$I3,$U$2:$CH$2,0))*IF(AN$2&gt;$K3+$I3+$H3,IF($D3="Win",1.02,1.005),1)*(1+$T3)^(AN$2-($K3+$I3))+$M3)),0)))/10^6</f>
        <v>183.32880069116061</v>
      </c>
      <c r="AO3" s="119">
        <f>IF(AND($K3&lt;AO$2+1,$K3+$H3&gt;AO$2),IF($N3=$N$3,$C3*((1-$O3+$O3*(AO$1/INDEX($U$1:$CH$1,,MATCH($K3,$U$2:$CH$2,0)))))*$L3,$C3*((1-$R3)^(AO$2-$K3))*(((1-$O3+$O3*(AO$1/INDEX($U$1:$CH$1,,MATCH($K3,$U$2:$CH$2,0)))))*$L3*8760*$P3)),IF(AND($K3+$H3&lt;AO$2+1,$K3+$I3&gt;AO$2),IF($N3=$N$3,$C3*INDEX('Fixed O&amp;M Schedule_Gas'!W$3:W$15,MATCH($F3,'Fixed O&amp;M Schedule_Gas'!$B$3:$B$15,0)),$C3*$S3*INDEX($U$1:$CH$1,MATCH($K3,$U$2:$CH$2,0))*IF(AO$2&gt;$K3+$H3,IF($D3="Win",1.02,1.005),1)*(1+$T3)^(AO$2-$K3)),IF(AND($K3+$I3&lt;=AO$2,$K3+SUM($I3:$J3)&gt;AO$2),IF($N3=$N$3,$C3*(INDEX('Fixed O&amp;M Schedule_Gas'!W$3:W$15,MATCH($F3,'Fixed O&amp;M Schedule_Gas'!$B$3:$B$15,0))+$M3),$C3*($S3*INDEX($U$1:$CH$1,MATCH($K3+$I3,$U$2:$CH$2,0))*IF(AO$2&gt;$K3+$I3+$H3,IF($D3="Win",1.02,1.005),1)*(1+$T3)^(AO$2-($K3+$I3))+$M3)),0)))/10^6</f>
        <v>184.24624390498383</v>
      </c>
      <c r="AP3" s="119">
        <f>IF(AND($K3&lt;AP$2+1,$K3+$H3&gt;AP$2),IF($N3=$N$3,$C3*((1-$O3+$O3*(AP$1/INDEX($U$1:$CH$1,,MATCH($K3,$U$2:$CH$2,0)))))*$L3,$C3*((1-$R3)^(AP$2-$K3))*(((1-$O3+$O3*(AP$1/INDEX($U$1:$CH$1,,MATCH($K3,$U$2:$CH$2,0)))))*$L3*8760*$P3)),IF(AND($K3+$H3&lt;AP$2+1,$K3+$I3&gt;AP$2),IF($N3=$N$3,$C3*INDEX('Fixed O&amp;M Schedule_Gas'!X$3:X$15,MATCH($F3,'Fixed O&amp;M Schedule_Gas'!$B$3:$B$15,0)),$C3*$S3*INDEX($U$1:$CH$1,MATCH($K3,$U$2:$CH$2,0))*IF(AP$2&gt;$K3+$H3,IF($D3="Win",1.02,1.005),1)*(1+$T3)^(AP$2-$K3)),IF(AND($K3+$I3&lt;=AP$2,$K3+SUM($I3:$J3)&gt;AP$2),IF($N3=$N$3,$C3*(INDEX('Fixed O&amp;M Schedule_Gas'!X$3:X$15,MATCH($F3,'Fixed O&amp;M Schedule_Gas'!$B$3:$B$15,0))+$M3),$C3*($S3*INDEX($U$1:$CH$1,MATCH($K3+$I3,$U$2:$CH$2,0))*IF(AP$2&gt;$K3+$I3+$H3,IF($D3="Win",1.02,1.005),1)*(1+$T3)^(AP$2-($K3+$I3))+$M3)),0)))/10^6</f>
        <v>185.18203598308349</v>
      </c>
      <c r="AQ3" s="119">
        <f>IF(AND($K3&lt;AQ$2+1,$K3+$H3&gt;AQ$2),IF($N3=$N$3,$C3*((1-$O3+$O3*(AQ$1/INDEX($U$1:$CH$1,,MATCH($K3,$U$2:$CH$2,0)))))*$L3,$C3*((1-$R3)^(AQ$2-$K3))*(((1-$O3+$O3*(AQ$1/INDEX($U$1:$CH$1,,MATCH($K3,$U$2:$CH$2,0)))))*$L3*8760*$P3)),IF(AND($K3+$H3&lt;AQ$2+1,$K3+$I3&gt;AQ$2),IF($N3=$N$3,$C3*INDEX('Fixed O&amp;M Schedule_Gas'!Y$3:Y$15,MATCH($F3,'Fixed O&amp;M Schedule_Gas'!$B$3:$B$15,0)),$C3*$S3*INDEX($U$1:$CH$1,MATCH($K3,$U$2:$CH$2,0))*IF(AQ$2&gt;$K3+$H3,IF($D3="Win",1.02,1.005),1)*(1+$T3)^(AQ$2-$K3)),IF(AND($K3+$I3&lt;=AQ$2,$K3+SUM($I3:$J3)&gt;AQ$2),IF($N3=$N$3,$C3*(INDEX('Fixed O&amp;M Schedule_Gas'!Y$3:Y$15,MATCH($F3,'Fixed O&amp;M Schedule_Gas'!$B$3:$B$15,0))+$M3),$C3*($S3*INDEX($U$1:$CH$1,MATCH($K3+$I3,$U$2:$CH$2,0))*IF(AQ$2&gt;$K3+$I3+$H3,IF($D3="Win",1.02,1.005),1)*(1+$T3)^(AQ$2-($K3+$I3))+$M3)),0)))/10^6</f>
        <v>186.13654390274516</v>
      </c>
      <c r="AR3" s="119">
        <f>IF(AND($K3&lt;AR$2+1,$K3+$H3&gt;AR$2),IF($N3=$N$3,$C3*((1-$O3+$O3*(AR$1/INDEX($U$1:$CH$1,,MATCH($K3,$U$2:$CH$2,0)))))*$L3,$C3*((1-$R3)^(AR$2-$K3))*(((1-$O3+$O3*(AR$1/INDEX($U$1:$CH$1,,MATCH($K3,$U$2:$CH$2,0)))))*$L3*8760*$P3)),IF(AND($K3+$H3&lt;AR$2+1,$K3+$I3&gt;AR$2),IF($N3=$N$3,$C3*INDEX('Fixed O&amp;M Schedule_Gas'!Z$3:Z$15,MATCH($F3,'Fixed O&amp;M Schedule_Gas'!$B$3:$B$15,0)),$C3*$S3*INDEX($U$1:$CH$1,MATCH($K3,$U$2:$CH$2,0))*IF(AR$2&gt;$K3+$H3,IF($D3="Win",1.02,1.005),1)*(1+$T3)^(AR$2-$K3)),IF(AND($K3+$I3&lt;=AR$2,$K3+SUM($I3:$J3)&gt;AR$2),IF($N3=$N$3,$C3*(INDEX('Fixed O&amp;M Schedule_Gas'!Z$3:Z$15,MATCH($F3,'Fixed O&amp;M Schedule_Gas'!$B$3:$B$15,0))+$M3),$C3*($S3*INDEX($U$1:$CH$1,MATCH($K3+$I3,$U$2:$CH$2,0))*IF(AR$2&gt;$K3+$I3+$H3,IF($D3="Win",1.02,1.005),1)*(1+$T3)^(AR$2-($K3+$I3))+$M3)),0)))/10^6</f>
        <v>187.11014198080005</v>
      </c>
      <c r="AS3" s="119">
        <f>IF(AND($K3&lt;AS$2+1,$K3+$H3&gt;AS$2),IF($N3=$N$3,$C3*((1-$O3+$O3*(AS$1/INDEX($U$1:$CH$1,,MATCH($K3,$U$2:$CH$2,0)))))*$L3,$C3*((1-$R3)^(AS$2-$K3))*(((1-$O3+$O3*(AS$1/INDEX($U$1:$CH$1,,MATCH($K3,$U$2:$CH$2,0)))))*$L3*8760*$P3)),IF(AND($K3+$H3&lt;AS$2+1,$K3+$I3&gt;AS$2),IF($N3=$N$3,$C3*INDEX('Fixed O&amp;M Schedule_Gas'!AA$3:AA$15,MATCH($F3,'Fixed O&amp;M Schedule_Gas'!$B$3:$B$15,0)),$C3*$S3*INDEX($U$1:$CH$1,MATCH($K3,$U$2:$CH$2,0))*IF(AS$2&gt;$K3+$H3,IF($D3="Win",1.02,1.005),1)*(1+$T3)^(AS$2-$K3)),IF(AND($K3+$I3&lt;=AS$2,$K3+SUM($I3:$J3)&gt;AS$2),IF($N3=$N$3,$C3*(INDEX('Fixed O&amp;M Schedule_Gas'!AA$3:AA$15,MATCH($F3,'Fixed O&amp;M Schedule_Gas'!$B$3:$B$15,0))+$M3),$C3*($S3*INDEX($U$1:$CH$1,MATCH($K3+$I3,$U$2:$CH$2,0))*IF(AS$2&gt;$K3+$I3+$H3,IF($D3="Win",1.02,1.005),1)*(1+$T3)^(AS$2-($K3+$I3))+$M3)),0)))/10^6</f>
        <v>28.676452649697119</v>
      </c>
      <c r="AT3" s="119">
        <f>IF(AND($K3&lt;AT$2+1,$K3+$H3&gt;AT$2),IF($N3=$N$3,$C3*((1-$O3+$O3*(AT$1/INDEX($U$1:$CH$1,,MATCH($K3,$U$2:$CH$2,0)))))*$L3,$C3*((1-$R3)^(AT$2-$K3))*(((1-$O3+$O3*(AT$1/INDEX($U$1:$CH$1,,MATCH($K3,$U$2:$CH$2,0)))))*$L3*8760*$P3)),IF(AND($K3+$H3&lt;AT$2+1,$K3+$I3&gt;AT$2),IF($N3=$N$3,$C3*INDEX('Fixed O&amp;M Schedule_Gas'!AB$3:AB$15,MATCH($F3,'Fixed O&amp;M Schedule_Gas'!$B$3:$B$15,0)),$C3*$S3*INDEX($U$1:$CH$1,MATCH($K3,$U$2:$CH$2,0))*IF(AT$2&gt;$K3+$H3,IF($D3="Win",1.02,1.005),1)*(1+$T3)^(AT$2-$K3)),IF(AND($K3+$I3&lt;=AT$2,$K3+SUM($I3:$J3)&gt;AT$2),IF($N3=$N$3,$C3*(INDEX('Fixed O&amp;M Schedule_Gas'!AB$3:AB$15,MATCH($F3,'Fixed O&amp;M Schedule_Gas'!$B$3:$B$15,0))+$M3),$C3*($S3*INDEX($U$1:$CH$1,MATCH($K3+$I3,$U$2:$CH$2,0))*IF(AT$2&gt;$K3+$I3+$H3,IF($D3="Win",1.02,1.005),1)*(1+$T3)^(AT$2-($K3+$I3))+$M3)),0)))/10^6</f>
        <v>29.249981702691059</v>
      </c>
      <c r="AU3" s="119">
        <f>IF(AND($K3&lt;AU$2+1,$K3+$H3&gt;AU$2),IF($N3=$N$3,$C3*((1-$O3+$O3*(AU$1/INDEX($U$1:$CH$1,,MATCH($K3,$U$2:$CH$2,0)))))*$L3,$C3*((1-$R3)^(AU$2-$K3))*(((1-$O3+$O3*(AU$1/INDEX($U$1:$CH$1,,MATCH($K3,$U$2:$CH$2,0)))))*$L3*8760*$P3)),IF(AND($K3+$H3&lt;AU$2+1,$K3+$I3&gt;AU$2),IF($N3=$N$3,$C3*INDEX('Fixed O&amp;M Schedule_Gas'!AC$3:AC$15,MATCH($F3,'Fixed O&amp;M Schedule_Gas'!$B$3:$B$15,0)),$C3*$S3*INDEX($U$1:$CH$1,MATCH($K3,$U$2:$CH$2,0))*IF(AU$2&gt;$K3+$H3,IF($D3="Win",1.02,1.005),1)*(1+$T3)^(AU$2-$K3)),IF(AND($K3+$I3&lt;=AU$2,$K3+SUM($I3:$J3)&gt;AU$2),IF($N3=$N$3,$C3*(INDEX('Fixed O&amp;M Schedule_Gas'!AC$3:AC$15,MATCH($F3,'Fixed O&amp;M Schedule_Gas'!$B$3:$B$15,0))+$M3),$C3*($S3*INDEX($U$1:$CH$1,MATCH($K3+$I3,$U$2:$CH$2,0))*IF(AU$2&gt;$K3+$I3+$H3,IF($D3="Win",1.02,1.005),1)*(1+$T3)^(AU$2-($K3+$I3))+$M3)),0)))/10^6</f>
        <v>29.834981336744882</v>
      </c>
      <c r="AV3" s="119">
        <f>IF(AND($K3&lt;AV$2+1,$K3+$H3&gt;AV$2),IF($N3=$N$3,$C3*((1-$O3+$O3*(AV$1/INDEX($U$1:$CH$1,,MATCH($K3,$U$2:$CH$2,0)))))*$L3,$C3*((1-$R3)^(AV$2-$K3))*(((1-$O3+$O3*(AV$1/INDEX($U$1:$CH$1,,MATCH($K3,$U$2:$CH$2,0)))))*$L3*8760*$P3)),IF(AND($K3+$H3&lt;AV$2+1,$K3+$I3&gt;AV$2),IF($N3=$N$3,$C3*INDEX('Fixed O&amp;M Schedule_Gas'!AD$3:AD$15,MATCH($F3,'Fixed O&amp;M Schedule_Gas'!$B$3:$B$15,0)),$C3*$S3*INDEX($U$1:$CH$1,MATCH($K3,$U$2:$CH$2,0))*IF(AV$2&gt;$K3+$H3,IF($D3="Win",1.02,1.005),1)*(1+$T3)^(AV$2-$K3)),IF(AND($K3+$I3&lt;=AV$2,$K3+SUM($I3:$J3)&gt;AV$2),IF($N3=$N$3,$C3*(INDEX('Fixed O&amp;M Schedule_Gas'!AD$3:AD$15,MATCH($F3,'Fixed O&amp;M Schedule_Gas'!$B$3:$B$15,0))+$M3),$C3*($S3*INDEX($U$1:$CH$1,MATCH($K3+$I3,$U$2:$CH$2,0))*IF(AV$2&gt;$K3+$I3+$H3,IF($D3="Win",1.02,1.005),1)*(1+$T3)^(AV$2-($K3+$I3))+$M3)),0)))/10^6</f>
        <v>30.431680963479785</v>
      </c>
      <c r="AW3" s="119">
        <f>IF(AND($K3&lt;AW$2+1,$K3+$H3&gt;AW$2),IF($N3=$N$3,$C3*((1-$O3+$O3*(AW$1/INDEX($U$1:$CH$1,,MATCH($K3,$U$2:$CH$2,0)))))*$L3,$C3*((1-$R3)^(AW$2-$K3))*(((1-$O3+$O3*(AW$1/INDEX($U$1:$CH$1,,MATCH($K3,$U$2:$CH$2,0)))))*$L3*8760*$P3)),IF(AND($K3+$H3&lt;AW$2+1,$K3+$I3&gt;AW$2),IF($N3=$N$3,$C3*INDEX('Fixed O&amp;M Schedule_Gas'!AE$3:AE$15,MATCH($F3,'Fixed O&amp;M Schedule_Gas'!$B$3:$B$15,0)),$C3*$S3*INDEX($U$1:$CH$1,MATCH($K3,$U$2:$CH$2,0))*IF(AW$2&gt;$K3+$H3,IF($D3="Win",1.02,1.005),1)*(1+$T3)^(AW$2-$K3)),IF(AND($K3+$I3&lt;=AW$2,$K3+SUM($I3:$J3)&gt;AW$2),IF($N3=$N$3,$C3*(INDEX('Fixed O&amp;M Schedule_Gas'!AE$3:AE$15,MATCH($F3,'Fixed O&amp;M Schedule_Gas'!$B$3:$B$15,0))+$M3),$C3*($S3*INDEX($U$1:$CH$1,MATCH($K3+$I3,$U$2:$CH$2,0))*IF(AW$2&gt;$K3+$I3+$H3,IF($D3="Win",1.02,1.005),1)*(1+$T3)^(AW$2-($K3+$I3))+$M3)),0)))/10^6</f>
        <v>31.040314582749374</v>
      </c>
      <c r="AX3" s="119">
        <f>IF(AND($K3&lt;AX$2+1,$K3+$H3&gt;AX$2),IF($N3=$N$3,$C3*((1-$O3+$O3*(AX$1/INDEX($U$1:$CH$1,,MATCH($K3,$U$2:$CH$2,0)))))*$L3,$C3*((1-$R3)^(AX$2-$K3))*(((1-$O3+$O3*(AX$1/INDEX($U$1:$CH$1,,MATCH($K3,$U$2:$CH$2,0)))))*$L3*8760*$P3)),IF(AND($K3+$H3&lt;AX$2+1,$K3+$I3&gt;AX$2),IF($N3=$N$3,$C3*INDEX('Fixed O&amp;M Schedule_Gas'!AF$3:AF$15,MATCH($F3,'Fixed O&amp;M Schedule_Gas'!$B$3:$B$15,0)),$C3*$S3*INDEX($U$1:$CH$1,MATCH($K3,$U$2:$CH$2,0))*IF(AX$2&gt;$K3+$H3,IF($D3="Win",1.02,1.005),1)*(1+$T3)^(AX$2-$K3)),IF(AND($K3+$I3&lt;=AX$2,$K3+SUM($I3:$J3)&gt;AX$2),IF($N3=$N$3,$C3*(INDEX('Fixed O&amp;M Schedule_Gas'!AF$3:AF$15,MATCH($F3,'Fixed O&amp;M Schedule_Gas'!$B$3:$B$15,0))+$M3),$C3*($S3*INDEX($U$1:$CH$1,MATCH($K3+$I3,$U$2:$CH$2,0))*IF(AX$2&gt;$K3+$I3+$H3,IF($D3="Win",1.02,1.005),1)*(1+$T3)^(AX$2-($K3+$I3))+$M3)),0)))/10^6</f>
        <v>31.661120874404368</v>
      </c>
      <c r="AY3" s="119">
        <f>IF(AND($K3&lt;AY$2+1,$K3+$H3&gt;AY$2),IF($N3=$N$3,$C3*((1-$O3+$O3*(AY$1/INDEX($U$1:$CH$1,,MATCH($K3,$U$2:$CH$2,0)))))*$L3,$C3*((1-$R3)^(AY$2-$K3))*(((1-$O3+$O3*(AY$1/INDEX($U$1:$CH$1,,MATCH($K3,$U$2:$CH$2,0)))))*$L3*8760*$P3)),IF(AND($K3+$H3&lt;AY$2+1,$K3+$I3&gt;AY$2),IF($N3=$N$3,$C3*INDEX('Fixed O&amp;M Schedule_Gas'!AG$3:AG$15,MATCH($F3,'Fixed O&amp;M Schedule_Gas'!$B$3:$B$15,0)),$C3*$S3*INDEX($U$1:$CH$1,MATCH($K3,$U$2:$CH$2,0))*IF(AY$2&gt;$K3+$H3,IF($D3="Win",1.02,1.005),1)*(1+$T3)^(AY$2-$K3)),IF(AND($K3+$I3&lt;=AY$2,$K3+SUM($I3:$J3)&gt;AY$2),IF($N3=$N$3,$C3*(INDEX('Fixed O&amp;M Schedule_Gas'!AG$3:AG$15,MATCH($F3,'Fixed O&amp;M Schedule_Gas'!$B$3:$B$15,0))+$M3),$C3*($S3*INDEX($U$1:$CH$1,MATCH($K3+$I3,$U$2:$CH$2,0))*IF(AY$2&gt;$K3+$I3+$H3,IF($D3="Win",1.02,1.005),1)*(1+$T3)^(AY$2-($K3+$I3))+$M3)),0)))/10^6</f>
        <v>32.294343291892453</v>
      </c>
      <c r="AZ3" s="119">
        <f>IF(AND($K3&lt;AZ$2+1,$K3+$H3&gt;AZ$2),IF($N3=$N$3,$C3*((1-$O3+$O3*(AZ$1/INDEX($U$1:$CH$1,,MATCH($K3,$U$2:$CH$2,0)))))*$L3,$C3*((1-$R3)^(AZ$2-$K3))*(((1-$O3+$O3*(AZ$1/INDEX($U$1:$CH$1,,MATCH($K3,$U$2:$CH$2,0)))))*$L3*8760*$P3)),IF(AND($K3+$H3&lt;AZ$2+1,$K3+$I3&gt;AZ$2),IF($N3=$N$3,$C3*INDEX('Fixed O&amp;M Schedule_Gas'!AH$3:AH$15,MATCH($F3,'Fixed O&amp;M Schedule_Gas'!$B$3:$B$15,0)),$C3*$S3*INDEX($U$1:$CH$1,MATCH($K3,$U$2:$CH$2,0))*IF(AZ$2&gt;$K3+$H3,IF($D3="Win",1.02,1.005),1)*(1+$T3)^(AZ$2-$K3)),IF(AND($K3+$I3&lt;=AZ$2,$K3+SUM($I3:$J3)&gt;AZ$2),IF($N3=$N$3,$C3*(INDEX('Fixed O&amp;M Schedule_Gas'!AH$3:AH$15,MATCH($F3,'Fixed O&amp;M Schedule_Gas'!$B$3:$B$15,0))+$M3),$C3*($S3*INDEX($U$1:$CH$1,MATCH($K3+$I3,$U$2:$CH$2,0))*IF(AZ$2&gt;$K3+$I3+$H3,IF($D3="Win",1.02,1.005),1)*(1+$T3)^(AZ$2-($K3+$I3))+$M3)),0)))/10^6</f>
        <v>32.940230157730305</v>
      </c>
      <c r="BA3" s="119">
        <f>IF(AND($K3&lt;BA$2+1,$K3+$H3&gt;BA$2),IF($N3=$N$3,$C3*((1-$O3+$O3*(BA$1/INDEX($U$1:$CH$1,,MATCH($K3,$U$2:$CH$2,0)))))*$L3,$C3*((1-$R3)^(BA$2-$K3))*(((1-$O3+$O3*(BA$1/INDEX($U$1:$CH$1,,MATCH($K3,$U$2:$CH$2,0)))))*$L3*8760*$P3)),IF(AND($K3+$H3&lt;BA$2+1,$K3+$I3&gt;BA$2),IF($N3=$N$3,$C3*INDEX('Fixed O&amp;M Schedule_Gas'!AI$3:AI$15,MATCH($F3,'Fixed O&amp;M Schedule_Gas'!$B$3:$B$15,0)),$C3*$S3*INDEX($U$1:$CH$1,MATCH($K3,$U$2:$CH$2,0))*IF(BA$2&gt;$K3+$H3,IF($D3="Win",1.02,1.005),1)*(1+$T3)^(BA$2-$K3)),IF(AND($K3+$I3&lt;=BA$2,$K3+SUM($I3:$J3)&gt;BA$2),IF($N3=$N$3,$C3*(INDEX('Fixed O&amp;M Schedule_Gas'!AI$3:AI$15,MATCH($F3,'Fixed O&amp;M Schedule_Gas'!$B$3:$B$15,0))+$M3),$C3*($S3*INDEX($U$1:$CH$1,MATCH($K3+$I3,$U$2:$CH$2,0))*IF(BA$2&gt;$K3+$I3+$H3,IF($D3="Win",1.02,1.005),1)*(1+$T3)^(BA$2-($K3+$I3))+$M3)),0)))/10^6</f>
        <v>33.599034760884912</v>
      </c>
      <c r="BB3" s="119">
        <f>IF(AND($K3&lt;BB$2+1,$K3+$H3&gt;BB$2),IF($N3=$N$3,$C3*((1-$O3+$O3*(BB$1/INDEX($U$1:$CH$1,,MATCH($K3,$U$2:$CH$2,0)))))*$L3,$C3*((1-$R3)^(BB$2-$K3))*(((1-$O3+$O3*(BB$1/INDEX($U$1:$CH$1,,MATCH($K3,$U$2:$CH$2,0)))))*$L3*8760*$P3)),IF(AND($K3+$H3&lt;BB$2+1,$K3+$I3&gt;BB$2),IF($N3=$N$3,$C3*INDEX('Fixed O&amp;M Schedule_Gas'!AJ$3:AJ$15,MATCH($F3,'Fixed O&amp;M Schedule_Gas'!$B$3:$B$15,0)),$C3*$S3*INDEX($U$1:$CH$1,MATCH($K3,$U$2:$CH$2,0))*IF(BB$2&gt;$K3+$H3,IF($D3="Win",1.02,1.005),1)*(1+$T3)^(BB$2-$K3)),IF(AND($K3+$I3&lt;=BB$2,$K3+SUM($I3:$J3)&gt;BB$2),IF($N3=$N$3,$C3*(INDEX('Fixed O&amp;M Schedule_Gas'!AJ$3:AJ$15,MATCH($F3,'Fixed O&amp;M Schedule_Gas'!$B$3:$B$15,0))+$M3),$C3*($S3*INDEX($U$1:$CH$1,MATCH($K3+$I3,$U$2:$CH$2,0))*IF(BB$2&gt;$K3+$I3+$H3,IF($D3="Win",1.02,1.005),1)*(1+$T3)^(BB$2-($K3+$I3))+$M3)),0)))/10^6</f>
        <v>34.271015456102617</v>
      </c>
      <c r="BC3" s="119">
        <f>IF(AND($K3&lt;BC$2+1,$K3+$H3&gt;BC$2),IF($N3=$N$3,$C3*((1-$O3+$O3*(BC$1/INDEX($U$1:$CH$1,,MATCH($K3,$U$2:$CH$2,0)))))*$L3,$C3*((1-$R3)^(BC$2-$K3))*(((1-$O3+$O3*(BC$1/INDEX($U$1:$CH$1,,MATCH($K3,$U$2:$CH$2,0)))))*$L3*8760*$P3)),IF(AND($K3+$H3&lt;BC$2+1,$K3+$I3&gt;BC$2),IF($N3=$N$3,$C3*INDEX('Fixed O&amp;M Schedule_Gas'!AK$3:AK$15,MATCH($F3,'Fixed O&amp;M Schedule_Gas'!$B$3:$B$15,0)),$C3*$S3*INDEX($U$1:$CH$1,MATCH($K3,$U$2:$CH$2,0))*IF(BC$2&gt;$K3+$H3,IF($D3="Win",1.02,1.005),1)*(1+$T3)^(BC$2-$K3)),IF(AND($K3+$I3&lt;=BC$2,$K3+SUM($I3:$J3)&gt;BC$2),IF($N3=$N$3,$C3*(INDEX('Fixed O&amp;M Schedule_Gas'!AK$3:AK$15,MATCH($F3,'Fixed O&amp;M Schedule_Gas'!$B$3:$B$15,0))+$M3),$C3*($S3*INDEX($U$1:$CH$1,MATCH($K3+$I3,$U$2:$CH$2,0))*IF(BC$2&gt;$K3+$I3+$H3,IF($D3="Win",1.02,1.005),1)*(1+$T3)^(BC$2-($K3+$I3))+$M3)),0)))/10^6</f>
        <v>34.956435765224668</v>
      </c>
      <c r="BD3" s="119">
        <f>IF(AND($K3&lt;BD$2+1,$K3+$H3&gt;BD$2),IF($N3=$N$3,$C3*((1-$O3+$O3*(BD$1/INDEX($U$1:$CH$1,,MATCH($K3,$U$2:$CH$2,0)))))*$L3,$C3*((1-$R3)^(BD$2-$K3))*(((1-$O3+$O3*(BD$1/INDEX($U$1:$CH$1,,MATCH($K3,$U$2:$CH$2,0)))))*$L3*8760*$P3)),IF(AND($K3+$H3&lt;BD$2+1,$K3+$I3&gt;BD$2),IF($N3=$N$3,$C3*INDEX('Fixed O&amp;M Schedule_Gas'!AL$3:AL$15,MATCH($F3,'Fixed O&amp;M Schedule_Gas'!$B$3:$B$15,0)),$C3*$S3*INDEX($U$1:$CH$1,MATCH($K3,$U$2:$CH$2,0))*IF(BD$2&gt;$K3+$H3,IF($D3="Win",1.02,1.005),1)*(1+$T3)^(BD$2-$K3)),IF(AND($K3+$I3&lt;=BD$2,$K3+SUM($I3:$J3)&gt;BD$2),IF($N3=$N$3,$C3*(INDEX('Fixed O&amp;M Schedule_Gas'!AL$3:AL$15,MATCH($F3,'Fixed O&amp;M Schedule_Gas'!$B$3:$B$15,0))+$M3),$C3*($S3*INDEX($U$1:$CH$1,MATCH($K3+$I3,$U$2:$CH$2,0))*IF(BD$2&gt;$K3+$I3+$H3,IF($D3="Win",1.02,1.005),1)*(1+$T3)^(BD$2-($K3+$I3))+$M3)),0)))/10^6</f>
        <v>35.655564480529158</v>
      </c>
      <c r="BE3" s="119">
        <f>IF(AND($K3&lt;BE$2+1,$K3+$H3&gt;BE$2),IF($N3=$N$3,$C3*((1-$O3+$O3*(BE$1/INDEX($U$1:$CH$1,,MATCH($K3,$U$2:$CH$2,0)))))*$L3,$C3*((1-$R3)^(BE$2-$K3))*(((1-$O3+$O3*(BE$1/INDEX($U$1:$CH$1,,MATCH($K3,$U$2:$CH$2,0)))))*$L3*8760*$P3)),IF(AND($K3+$H3&lt;BE$2+1,$K3+$I3&gt;BE$2),IF($N3=$N$3,$C3*INDEX('Fixed O&amp;M Schedule_Gas'!AM$3:AM$15,MATCH($F3,'Fixed O&amp;M Schedule_Gas'!$B$3:$B$15,0)),$C3*$S3*INDEX($U$1:$CH$1,MATCH($K3,$U$2:$CH$2,0))*IF(BE$2&gt;$K3+$H3,IF($D3="Win",1.02,1.005),1)*(1+$T3)^(BE$2-$K3)),IF(AND($K3+$I3&lt;=BE$2,$K3+SUM($I3:$J3)&gt;BE$2),IF($N3=$N$3,$C3*(INDEX('Fixed O&amp;M Schedule_Gas'!AM$3:AM$15,MATCH($F3,'Fixed O&amp;M Schedule_Gas'!$B$3:$B$15,0))+$M3),$C3*($S3*INDEX($U$1:$CH$1,MATCH($K3+$I3,$U$2:$CH$2,0))*IF(BE$2&gt;$K3+$I3+$H3,IF($D3="Win",1.02,1.005),1)*(1+$T3)^(BE$2-($K3+$I3))+$M3)),0)))/10^6</f>
        <v>36.368675770139738</v>
      </c>
      <c r="BF3" s="119">
        <f>IF(AND($K3&lt;BF$2+1,$K3+$H3&gt;BF$2),IF($N3=$N$3,$C3*((1-$O3+$O3*(BF$1/INDEX($U$1:$CH$1,,MATCH($K3,$U$2:$CH$2,0)))))*$L3,$C3*((1-$R3)^(BF$2-$K3))*(((1-$O3+$O3*(BF$1/INDEX($U$1:$CH$1,,MATCH($K3,$U$2:$CH$2,0)))))*$L3*8760*$P3)),IF(AND($K3+$H3&lt;BF$2+1,$K3+$I3&gt;BF$2),IF($N3=$N$3,$C3*INDEX('Fixed O&amp;M Schedule_Gas'!AN$3:AN$15,MATCH($F3,'Fixed O&amp;M Schedule_Gas'!$B$3:$B$15,0)),$C3*$S3*INDEX($U$1:$CH$1,MATCH($K3,$U$2:$CH$2,0))*IF(BF$2&gt;$K3+$H3,IF($D3="Win",1.02,1.005),1)*(1+$T3)^(BF$2-$K3)),IF(AND($K3+$I3&lt;=BF$2,$K3+SUM($I3:$J3)&gt;BF$2),IF($N3=$N$3,$C3*(INDEX('Fixed O&amp;M Schedule_Gas'!AN$3:AN$15,MATCH($F3,'Fixed O&amp;M Schedule_Gas'!$B$3:$B$15,0))+$M3),$C3*($S3*INDEX($U$1:$CH$1,MATCH($K3+$I3,$U$2:$CH$2,0))*IF(BF$2&gt;$K3+$I3+$H3,IF($D3="Win",1.02,1.005),1)*(1+$T3)^(BF$2-($K3+$I3))+$M3)),0)))/10^6</f>
        <v>37.096049285542534</v>
      </c>
      <c r="BG3" s="119">
        <f>IF(AND($K3&lt;BG$2+1,$K3+$H3&gt;BG$2),IF($N3=$N$3,$C3*((1-$O3+$O3*(BG$1/INDEX($U$1:$CH$1,,MATCH($K3,$U$2:$CH$2,0)))))*$L3,$C3*((1-$R3)^(BG$2-$K3))*(((1-$O3+$O3*(BG$1/INDEX($U$1:$CH$1,,MATCH($K3,$U$2:$CH$2,0)))))*$L3*8760*$P3)),IF(AND($K3+$H3&lt;BG$2+1,$K3+$I3&gt;BG$2),IF($N3=$N$3,$C3*INDEX('Fixed O&amp;M Schedule_Gas'!AO$3:AO$15,MATCH($F3,'Fixed O&amp;M Schedule_Gas'!$B$3:$B$15,0)),$C3*$S3*INDEX($U$1:$CH$1,MATCH($K3,$U$2:$CH$2,0))*IF(BG$2&gt;$K3+$H3,IF($D3="Win",1.02,1.005),1)*(1+$T3)^(BG$2-$K3)),IF(AND($K3+$I3&lt;=BG$2,$K3+SUM($I3:$J3)&gt;BG$2),IF($N3=$N$3,$C3*(INDEX('Fixed O&amp;M Schedule_Gas'!AO$3:AO$15,MATCH($F3,'Fixed O&amp;M Schedule_Gas'!$B$3:$B$15,0))+$M3),$C3*($S3*INDEX($U$1:$CH$1,MATCH($K3+$I3,$U$2:$CH$2,0))*IF(BG$2&gt;$K3+$I3+$H3,IF($D3="Win",1.02,1.005),1)*(1+$T3)^(BG$2-($K3+$I3))+$M3)),0)))/10^6</f>
        <v>37.837970271253383</v>
      </c>
      <c r="BH3" s="119">
        <f>IF(AND($K3&lt;BH$2+1,$K3+$H3&gt;BH$2),IF($N3=$N$3,$C3*((1-$O3+$O3*(BH$1/INDEX($U$1:$CH$1,,MATCH($K3,$U$2:$CH$2,0)))))*$L3,$C3*((1-$R3)^(BH$2-$K3))*(((1-$O3+$O3*(BH$1/INDEX($U$1:$CH$1,,MATCH($K3,$U$2:$CH$2,0)))))*$L3*8760*$P3)),IF(AND($K3+$H3&lt;BH$2+1,$K3+$I3&gt;BH$2),IF($N3=$N$3,$C3*INDEX('Fixed O&amp;M Schedule_Gas'!AP$3:AP$15,MATCH($F3,'Fixed O&amp;M Schedule_Gas'!$B$3:$B$15,0)),$C3*$S3*INDEX($U$1:$CH$1,MATCH($K3,$U$2:$CH$2,0))*IF(BH$2&gt;$K3+$H3,IF($D3="Win",1.02,1.005),1)*(1+$T3)^(BH$2-$K3)),IF(AND($K3+$I3&lt;=BH$2,$K3+SUM($I3:$J3)&gt;BH$2),IF($N3=$N$3,$C3*(INDEX('Fixed O&amp;M Schedule_Gas'!AP$3:AP$15,MATCH($F3,'Fixed O&amp;M Schedule_Gas'!$B$3:$B$15,0))+$M3),$C3*($S3*INDEX($U$1:$CH$1,MATCH($K3+$I3,$U$2:$CH$2,0))*IF(BH$2&gt;$K3+$I3+$H3,IF($D3="Win",1.02,1.005),1)*(1+$T3)^(BH$2-($K3+$I3))+$M3)),0)))/10^6</f>
        <v>38.594729676678455</v>
      </c>
      <c r="BI3" s="119">
        <f>IF(AND($K3&lt;BI$2+1,$K3+$H3&gt;BI$2),IF($N3=$N$3,$C3*((1-$O3+$O3*(BI$1/INDEX($U$1:$CH$1,,MATCH($K3,$U$2:$CH$2,0)))))*$L3,$C3*((1-$R3)^(BI$2-$K3))*(((1-$O3+$O3*(BI$1/INDEX($U$1:$CH$1,,MATCH($K3,$U$2:$CH$2,0)))))*$L3*8760*$P3)),IF(AND($K3+$H3&lt;BI$2+1,$K3+$I3&gt;BI$2),IF($N3=$N$3,$C3*INDEX('Fixed O&amp;M Schedule_Gas'!AQ$3:AQ$15,MATCH($F3,'Fixed O&amp;M Schedule_Gas'!$B$3:$B$15,0)),$C3*$S3*INDEX($U$1:$CH$1,MATCH($K3,$U$2:$CH$2,0))*IF(BI$2&gt;$K3+$H3,IF($D3="Win",1.02,1.005),1)*(1+$T3)^(BI$2-$K3)),IF(AND($K3+$I3&lt;=BI$2,$K3+SUM($I3:$J3)&gt;BI$2),IF($N3=$N$3,$C3*(INDEX('Fixed O&amp;M Schedule_Gas'!AQ$3:AQ$15,MATCH($F3,'Fixed O&amp;M Schedule_Gas'!$B$3:$B$15,0))+$M3),$C3*($S3*INDEX($U$1:$CH$1,MATCH($K3+$I3,$U$2:$CH$2,0))*IF(BI$2&gt;$K3+$I3+$H3,IF($D3="Win",1.02,1.005),1)*(1+$T3)^(BI$2-($K3+$I3))+$M3)),0)))/10^6</f>
        <v>39.366624270212021</v>
      </c>
      <c r="BJ3" s="119">
        <f>IF(AND($K3&lt;BJ$2+1,$K3+$H3&gt;BJ$2),IF($N3=$N$3,$C3*((1-$O3+$O3*(BJ$1/INDEX($U$1:$CH$1,,MATCH($K3,$U$2:$CH$2,0)))))*$L3,$C3*((1-$R3)^(BJ$2-$K3))*(((1-$O3+$O3*(BJ$1/INDEX($U$1:$CH$1,,MATCH($K3,$U$2:$CH$2,0)))))*$L3*8760*$P3)),IF(AND($K3+$H3&lt;BJ$2+1,$K3+$I3&gt;BJ$2),IF($N3=$N$3,$C3*INDEX('Fixed O&amp;M Schedule_Gas'!AR$3:AR$15,MATCH($F3,'Fixed O&amp;M Schedule_Gas'!$B$3:$B$15,0)),$C3*$S3*INDEX($U$1:$CH$1,MATCH($K3,$U$2:$CH$2,0))*IF(BJ$2&gt;$K3+$H3,IF($D3="Win",1.02,1.005),1)*(1+$T3)^(BJ$2-$K3)),IF(AND($K3+$I3&lt;=BJ$2,$K3+SUM($I3:$J3)&gt;BJ$2),IF($N3=$N$3,$C3*(INDEX('Fixed O&amp;M Schedule_Gas'!AR$3:AR$15,MATCH($F3,'Fixed O&amp;M Schedule_Gas'!$B$3:$B$15,0))+$M3),$C3*($S3*INDEX($U$1:$CH$1,MATCH($K3+$I3,$U$2:$CH$2,0))*IF(BJ$2&gt;$K3+$I3+$H3,IF($D3="Win",1.02,1.005),1)*(1+$T3)^(BJ$2-($K3+$I3))+$M3)),0)))/10^6</f>
        <v>40.153956755616264</v>
      </c>
      <c r="BK3" s="119">
        <f>IF(AND($K3&lt;BK$2+1,$K3+$H3&gt;BK$2),IF($N3=$N$3,$C3*((1-$O3+$O3*(BK$1/INDEX($U$1:$CH$1,,MATCH($K3,$U$2:$CH$2,0)))))*$L3,$C3*((1-$R3)^(BK$2-$K3))*(((1-$O3+$O3*(BK$1/INDEX($U$1:$CH$1,,MATCH($K3,$U$2:$CH$2,0)))))*$L3*8760*$P3)),IF(AND($K3+$H3&lt;BK$2+1,$K3+$I3&gt;BK$2),IF($N3=$N$3,$C3*INDEX('Fixed O&amp;M Schedule_Gas'!AS$3:AS$15,MATCH($F3,'Fixed O&amp;M Schedule_Gas'!$B$3:$B$15,0)),$C3*$S3*INDEX($U$1:$CH$1,MATCH($K3,$U$2:$CH$2,0))*IF(BK$2&gt;$K3+$H3,IF($D3="Win",1.02,1.005),1)*(1+$T3)^(BK$2-$K3)),IF(AND($K3+$I3&lt;=BK$2,$K3+SUM($I3:$J3)&gt;BK$2),IF($N3=$N$3,$C3*(INDEX('Fixed O&amp;M Schedule_Gas'!AS$3:AS$15,MATCH($F3,'Fixed O&amp;M Schedule_Gas'!$B$3:$B$15,0))+$M3),$C3*($S3*INDEX($U$1:$CH$1,MATCH($K3+$I3,$U$2:$CH$2,0))*IF(BK$2&gt;$K3+$I3+$H3,IF($D3="Win",1.02,1.005),1)*(1+$T3)^(BK$2-($K3+$I3))+$M3)),0)))/10^6</f>
        <v>40.957035890728591</v>
      </c>
      <c r="BL3" s="119">
        <f>IF(AND($K3&lt;BL$2+1,$K3+$H3&gt;BL$2),IF($N3=$N$3,$C3*((1-$O3+$O3*(BL$1/INDEX($U$1:$CH$1,,MATCH($K3,$U$2:$CH$2,0)))))*$L3,$C3*((1-$R3)^(BL$2-$K3))*(((1-$O3+$O3*(BL$1/INDEX($U$1:$CH$1,,MATCH($K3,$U$2:$CH$2,0)))))*$L3*8760*$P3)),IF(AND($K3+$H3&lt;BL$2+1,$K3+$I3&gt;BL$2),IF($N3=$N$3,$C3*INDEX('Fixed O&amp;M Schedule_Gas'!AT$3:AT$15,MATCH($F3,'Fixed O&amp;M Schedule_Gas'!$B$3:$B$15,0)),$C3*$S3*INDEX($U$1:$CH$1,MATCH($K3,$U$2:$CH$2,0))*IF(BL$2&gt;$K3+$H3,IF($D3="Win",1.02,1.005),1)*(1+$T3)^(BL$2-$K3)),IF(AND($K3+$I3&lt;=BL$2,$K3+SUM($I3:$J3)&gt;BL$2),IF($N3=$N$3,$C3*(INDEX('Fixed O&amp;M Schedule_Gas'!AT$3:AT$15,MATCH($F3,'Fixed O&amp;M Schedule_Gas'!$B$3:$B$15,0))+$M3),$C3*($S3*INDEX($U$1:$CH$1,MATCH($K3+$I3,$U$2:$CH$2,0))*IF(BL$2&gt;$K3+$I3+$H3,IF($D3="Win",1.02,1.005),1)*(1+$T3)^(BL$2-($K3+$I3))+$M3)),0)))/10^6</f>
        <v>41.776176608543167</v>
      </c>
      <c r="BM3" s="119">
        <f>IF(AND($K3&lt;BM$2+1,$K3+$H3&gt;BM$2),IF($N3=$N$3,$C3*((1-$O3+$O3*(BM$1/INDEX($U$1:$CH$1,,MATCH($K3,$U$2:$CH$2,0)))))*$L3,$C3*((1-$R3)^(BM$2-$K3))*(((1-$O3+$O3*(BM$1/INDEX($U$1:$CH$1,,MATCH($K3,$U$2:$CH$2,0)))))*$L3*8760*$P3)),IF(AND($K3+$H3&lt;BM$2+1,$K3+$I3&gt;BM$2),IF($N3=$N$3,$C3*INDEX('Fixed O&amp;M Schedule_Gas'!AU$3:AU$15,MATCH($F3,'Fixed O&amp;M Schedule_Gas'!$B$3:$B$15,0)),$C3*$S3*INDEX($U$1:$CH$1,MATCH($K3,$U$2:$CH$2,0))*IF(BM$2&gt;$K3+$H3,IF($D3="Win",1.02,1.005),1)*(1+$T3)^(BM$2-$K3)),IF(AND($K3+$I3&lt;=BM$2,$K3+SUM($I3:$J3)&gt;BM$2),IF($N3=$N$3,$C3*(INDEX('Fixed O&amp;M Schedule_Gas'!AU$3:AU$15,MATCH($F3,'Fixed O&amp;M Schedule_Gas'!$B$3:$B$15,0))+$M3),$C3*($S3*INDEX($U$1:$CH$1,MATCH($K3+$I3,$U$2:$CH$2,0))*IF(BM$2&gt;$K3+$I3+$H3,IF($D3="Win",1.02,1.005),1)*(1+$T3)^(BM$2-($K3+$I3))+$M3)),0)))/10^6</f>
        <v>0</v>
      </c>
      <c r="BN3" s="119">
        <f>IF(AND($K3&lt;BN$2+1,$K3+$H3&gt;BN$2),IF($N3=$N$3,$C3*((1-$O3+$O3*(BN$1/INDEX($U$1:$CH$1,,MATCH($K3,$U$2:$CH$2,0)))))*$L3,$C3*((1-$R3)^(BN$2-$K3))*(((1-$O3+$O3*(BN$1/INDEX($U$1:$CH$1,,MATCH($K3,$U$2:$CH$2,0)))))*$L3*8760*$P3)),IF(AND($K3+$H3&lt;BN$2+1,$K3+$I3&gt;BN$2),IF($N3=$N$3,$C3*INDEX('Fixed O&amp;M Schedule_Gas'!AV$3:AV$15,MATCH($F3,'Fixed O&amp;M Schedule_Gas'!$B$3:$B$15,0)),$C3*$S3*INDEX($U$1:$CH$1,MATCH($K3,$U$2:$CH$2,0))*IF(BN$2&gt;$K3+$H3,IF($D3="Win",1.02,1.005),1)*(1+$T3)^(BN$2-$K3)),IF(AND($K3+$I3&lt;=BN$2,$K3+SUM($I3:$J3)&gt;BN$2),IF($N3=$N$3,$C3*(INDEX('Fixed O&amp;M Schedule_Gas'!AV$3:AV$15,MATCH($F3,'Fixed O&amp;M Schedule_Gas'!$B$3:$B$15,0))+$M3),$C3*($S3*INDEX($U$1:$CH$1,MATCH($K3+$I3,$U$2:$CH$2,0))*IF(BN$2&gt;$K3+$I3+$H3,IF($D3="Win",1.02,1.005),1)*(1+$T3)^(BN$2-($K3+$I3))+$M3)),0)))/10^6</f>
        <v>0</v>
      </c>
      <c r="BO3" s="119">
        <f>IF(AND($K3&lt;BO$2+1,$K3+$H3&gt;BO$2),IF($N3=$N$3,$C3*((1-$O3+$O3*(BO$1/INDEX($U$1:$CH$1,,MATCH($K3,$U$2:$CH$2,0)))))*$L3,$C3*((1-$R3)^(BO$2-$K3))*(((1-$O3+$O3*(BO$1/INDEX($U$1:$CH$1,,MATCH($K3,$U$2:$CH$2,0)))))*$L3*8760*$P3)),IF(AND($K3+$H3&lt;BO$2+1,$K3+$I3&gt;BO$2),IF($N3=$N$3,$C3*INDEX('Fixed O&amp;M Schedule_Gas'!AW$3:AW$15,MATCH($F3,'Fixed O&amp;M Schedule_Gas'!$B$3:$B$15,0)),$C3*$S3*INDEX($U$1:$CH$1,MATCH($K3,$U$2:$CH$2,0))*IF(BO$2&gt;$K3+$H3,IF($D3="Win",1.02,1.005),1)*(1+$T3)^(BO$2-$K3)),IF(AND($K3+$I3&lt;=BO$2,$K3+SUM($I3:$J3)&gt;BO$2),IF($N3=$N$3,$C3*(INDEX('Fixed O&amp;M Schedule_Gas'!AW$3:AW$15,MATCH($F3,'Fixed O&amp;M Schedule_Gas'!$B$3:$B$15,0))+$M3),$C3*($S3*INDEX($U$1:$CH$1,MATCH($K3+$I3,$U$2:$CH$2,0))*IF(BO$2&gt;$K3+$I3+$H3,IF($D3="Win",1.02,1.005),1)*(1+$T3)^(BO$2-($K3+$I3))+$M3)),0)))/10^6</f>
        <v>0</v>
      </c>
      <c r="BP3" s="119">
        <f>IF(AND($K3&lt;BP$2+1,$K3+$H3&gt;BP$2),IF($N3=$N$3,$C3*((1-$O3+$O3*(BP$1/INDEX($U$1:$CH$1,,MATCH($K3,$U$2:$CH$2,0)))))*$L3,$C3*((1-$R3)^(BP$2-$K3))*(((1-$O3+$O3*(BP$1/INDEX($U$1:$CH$1,,MATCH($K3,$U$2:$CH$2,0)))))*$L3*8760*$P3)),IF(AND($K3+$H3&lt;BP$2+1,$K3+$I3&gt;BP$2),IF($N3=$N$3,$C3*INDEX('Fixed O&amp;M Schedule_Gas'!AX$3:AX$15,MATCH($F3,'Fixed O&amp;M Schedule_Gas'!$B$3:$B$15,0)),$C3*$S3*INDEX($U$1:$CH$1,MATCH($K3,$U$2:$CH$2,0))*IF(BP$2&gt;$K3+$H3,IF($D3="Win",1.02,1.005),1)*(1+$T3)^(BP$2-$K3)),IF(AND($K3+$I3&lt;=BP$2,$K3+SUM($I3:$J3)&gt;BP$2),IF($N3=$N$3,$C3*(INDEX('Fixed O&amp;M Schedule_Gas'!AX$3:AX$15,MATCH($F3,'Fixed O&amp;M Schedule_Gas'!$B$3:$B$15,0))+$M3),$C3*($S3*INDEX($U$1:$CH$1,MATCH($K3+$I3,$U$2:$CH$2,0))*IF(BP$2&gt;$K3+$I3+$H3,IF($D3="Win",1.02,1.005),1)*(1+$T3)^(BP$2-($K3+$I3))+$M3)),0)))/10^6</f>
        <v>0</v>
      </c>
      <c r="BQ3" s="119">
        <f>IF(AND($K3&lt;BQ$2+1,$K3+$H3&gt;BQ$2),IF($N3=$N$3,$C3*((1-$O3+$O3*(BQ$1/INDEX($U$1:$CH$1,,MATCH($K3,$U$2:$CH$2,0)))))*$L3,$C3*((1-$R3)^(BQ$2-$K3))*(((1-$O3+$O3*(BQ$1/INDEX($U$1:$CH$1,,MATCH($K3,$U$2:$CH$2,0)))))*$L3*8760*$P3)),IF(AND($K3+$H3&lt;BQ$2+1,$K3+$I3&gt;BQ$2),IF($N3=$N$3,$C3*INDEX('Fixed O&amp;M Schedule_Gas'!AY$3:AY$15,MATCH($F3,'Fixed O&amp;M Schedule_Gas'!$B$3:$B$15,0)),$C3*$S3*INDEX($U$1:$CH$1,MATCH($K3,$U$2:$CH$2,0))*IF(BQ$2&gt;$K3+$H3,IF($D3="Win",1.02,1.005),1)*(1+$T3)^(BQ$2-$K3)),IF(AND($K3+$I3&lt;=BQ$2,$K3+SUM($I3:$J3)&gt;BQ$2),IF($N3=$N$3,$C3*(INDEX('Fixed O&amp;M Schedule_Gas'!AY$3:AY$15,MATCH($F3,'Fixed O&amp;M Schedule_Gas'!$B$3:$B$15,0))+$M3),$C3*($S3*INDEX($U$1:$CH$1,MATCH($K3+$I3,$U$2:$CH$2,0))*IF(BQ$2&gt;$K3+$I3+$H3,IF($D3="Win",1.02,1.005),1)*(1+$T3)^(BQ$2-($K3+$I3))+$M3)),0)))/10^6</f>
        <v>0</v>
      </c>
      <c r="BR3" s="119">
        <f>IF(AND($K3&lt;BR$2+1,$K3+$H3&gt;BR$2),IF($N3=$N$3,$C3*((1-$O3+$O3*(BR$1/INDEX($U$1:$CH$1,,MATCH($K3,$U$2:$CH$2,0)))))*$L3,$C3*((1-$R3)^(BR$2-$K3))*(((1-$O3+$O3*(BR$1/INDEX($U$1:$CH$1,,MATCH($K3,$U$2:$CH$2,0)))))*$L3*8760*$P3)),IF(AND($K3+$H3&lt;BR$2+1,$K3+$I3&gt;BR$2),IF($N3=$N$3,$C3*INDEX('Fixed O&amp;M Schedule_Gas'!AZ$3:AZ$15,MATCH($F3,'Fixed O&amp;M Schedule_Gas'!$B$3:$B$15,0)),$C3*$S3*INDEX($U$1:$CH$1,MATCH($K3,$U$2:$CH$2,0))*IF(BR$2&gt;$K3+$H3,IF($D3="Win",1.02,1.005),1)*(1+$T3)^(BR$2-$K3)),IF(AND($K3+$I3&lt;=BR$2,$K3+SUM($I3:$J3)&gt;BR$2),IF($N3=$N$3,$C3*(INDEX('Fixed O&amp;M Schedule_Gas'!AZ$3:AZ$15,MATCH($F3,'Fixed O&amp;M Schedule_Gas'!$B$3:$B$15,0))+$M3),$C3*($S3*INDEX($U$1:$CH$1,MATCH($K3+$I3,$U$2:$CH$2,0))*IF(BR$2&gt;$K3+$I3+$H3,IF($D3="Win",1.02,1.005),1)*(1+$T3)^(BR$2-($K3+$I3))+$M3)),0)))/10^6</f>
        <v>0</v>
      </c>
      <c r="BS3" s="119">
        <f>IF(AND($K3&lt;BS$2+1,$K3+$H3&gt;BS$2),IF($N3=$N$3,$C3*((1-$O3+$O3*(BS$1/INDEX($U$1:$CH$1,,MATCH($K3,$U$2:$CH$2,0)))))*$L3,$C3*((1-$R3)^(BS$2-$K3))*(((1-$O3+$O3*(BS$1/INDEX($U$1:$CH$1,,MATCH($K3,$U$2:$CH$2,0)))))*$L3*8760*$P3)),IF(AND($K3+$H3&lt;BS$2+1,$K3+$I3&gt;BS$2),IF($N3=$N$3,$C3*INDEX('Fixed O&amp;M Schedule_Gas'!BA$3:BA$15,MATCH($F3,'Fixed O&amp;M Schedule_Gas'!$B$3:$B$15,0)),$C3*$S3*INDEX($U$1:$CH$1,MATCH($K3,$U$2:$CH$2,0))*IF(BS$2&gt;$K3+$H3,IF($D3="Win",1.02,1.005),1)*(1+$T3)^(BS$2-$K3)),IF(AND($K3+$I3&lt;=BS$2,$K3+SUM($I3:$J3)&gt;BS$2),IF($N3=$N$3,$C3*(INDEX('Fixed O&amp;M Schedule_Gas'!BA$3:BA$15,MATCH($F3,'Fixed O&amp;M Schedule_Gas'!$B$3:$B$15,0))+$M3),$C3*($S3*INDEX($U$1:$CH$1,MATCH($K3+$I3,$U$2:$CH$2,0))*IF(BS$2&gt;$K3+$I3+$H3,IF($D3="Win",1.02,1.005),1)*(1+$T3)^(BS$2-($K3+$I3))+$M3)),0)))/10^6</f>
        <v>0</v>
      </c>
      <c r="BT3" s="119">
        <f>IF(AND($K3&lt;BT$2+1,$K3+$H3&gt;BT$2),IF($N3=$N$3,$C3*((1-$O3+$O3*(BT$1/INDEX($U$1:$CH$1,,MATCH($K3,$U$2:$CH$2,0)))))*$L3,$C3*((1-$R3)^(BT$2-$K3))*(((1-$O3+$O3*(BT$1/INDEX($U$1:$CH$1,,MATCH($K3,$U$2:$CH$2,0)))))*$L3*8760*$P3)),IF(AND($K3+$H3&lt;BT$2+1,$K3+$I3&gt;BT$2),IF($N3=$N$3,$C3*INDEX('Fixed O&amp;M Schedule_Gas'!BB$3:BB$15,MATCH($F3,'Fixed O&amp;M Schedule_Gas'!$B$3:$B$15,0)),$C3*$S3*INDEX($U$1:$CH$1,MATCH($K3,$U$2:$CH$2,0))*IF(BT$2&gt;$K3+$H3,IF($D3="Win",1.02,1.005),1)*(1+$T3)^(BT$2-$K3)),IF(AND($K3+$I3&lt;=BT$2,$K3+SUM($I3:$J3)&gt;BT$2),IF($N3=$N$3,$C3*(INDEX('Fixed O&amp;M Schedule_Gas'!BB$3:BB$15,MATCH($F3,'Fixed O&amp;M Schedule_Gas'!$B$3:$B$15,0))+$M3),$C3*($S3*INDEX($U$1:$CH$1,MATCH($K3+$I3,$U$2:$CH$2,0))*IF(BT$2&gt;$K3+$I3+$H3,IF($D3="Win",1.02,1.005),1)*(1+$T3)^(BT$2-($K3+$I3))+$M3)),0)))/10^6</f>
        <v>0</v>
      </c>
      <c r="BU3" s="119">
        <f>IF(AND($K3&lt;BU$2+1,$K3+$H3&gt;BU$2),IF($N3=$N$3,$C3*((1-$O3+$O3*(BU$1/INDEX($U$1:$CH$1,,MATCH($K3,$U$2:$CH$2,0)))))*$L3,$C3*((1-$R3)^(BU$2-$K3))*(((1-$O3+$O3*(BU$1/INDEX($U$1:$CH$1,,MATCH($K3,$U$2:$CH$2,0)))))*$L3*8760*$P3)),IF(AND($K3+$H3&lt;BU$2+1,$K3+$I3&gt;BU$2),IF($N3=$N$3,$C3*INDEX('Fixed O&amp;M Schedule_Gas'!BC$3:BC$15,MATCH($F3,'Fixed O&amp;M Schedule_Gas'!$B$3:$B$15,0)),$C3*$S3*INDEX($U$1:$CH$1,MATCH($K3,$U$2:$CH$2,0))*IF(BU$2&gt;$K3+$H3,IF($D3="Win",1.02,1.005),1)*(1+$T3)^(BU$2-$K3)),IF(AND($K3+$I3&lt;=BU$2,$K3+SUM($I3:$J3)&gt;BU$2),IF($N3=$N$3,$C3*(INDEX('Fixed O&amp;M Schedule_Gas'!BC$3:BC$15,MATCH($F3,'Fixed O&amp;M Schedule_Gas'!$B$3:$B$15,0))+$M3),$C3*($S3*INDEX($U$1:$CH$1,MATCH($K3+$I3,$U$2:$CH$2,0))*IF(BU$2&gt;$K3+$I3+$H3,IF($D3="Win",1.02,1.005),1)*(1+$T3)^(BU$2-($K3+$I3))+$M3)),0)))/10^6</f>
        <v>0</v>
      </c>
      <c r="BV3" s="119">
        <f>IF(AND($K3&lt;BV$2+1,$K3+$H3&gt;BV$2),IF($N3=$N$3,$C3*((1-$O3+$O3*(BV$1/INDEX($U$1:$CH$1,,MATCH($K3,$U$2:$CH$2,0)))))*$L3,$C3*((1-$R3)^(BV$2-$K3))*(((1-$O3+$O3*(BV$1/INDEX($U$1:$CH$1,,MATCH($K3,$U$2:$CH$2,0)))))*$L3*8760*$P3)),IF(AND($K3+$H3&lt;BV$2+1,$K3+$I3&gt;BV$2),IF($N3=$N$3,$C3*INDEX('Fixed O&amp;M Schedule_Gas'!BD$3:BD$15,MATCH($F3,'Fixed O&amp;M Schedule_Gas'!$B$3:$B$15,0)),$C3*$S3*INDEX($U$1:$CH$1,MATCH($K3,$U$2:$CH$2,0))*IF(BV$2&gt;$K3+$H3,IF($D3="Win",1.02,1.005),1)*(1+$T3)^(BV$2-$K3)),IF(AND($K3+$I3&lt;=BV$2,$K3+SUM($I3:$J3)&gt;BV$2),IF($N3=$N$3,$C3*(INDEX('Fixed O&amp;M Schedule_Gas'!BD$3:BD$15,MATCH($F3,'Fixed O&amp;M Schedule_Gas'!$B$3:$B$15,0))+$M3),$C3*($S3*INDEX($U$1:$CH$1,MATCH($K3+$I3,$U$2:$CH$2,0))*IF(BV$2&gt;$K3+$I3+$H3,IF($D3="Win",1.02,1.005),1)*(1+$T3)^(BV$2-($K3+$I3))+$M3)),0)))/10^6</f>
        <v>0</v>
      </c>
      <c r="BW3" s="119">
        <f>IF(AND($K3&lt;BW$2+1,$K3+$H3&gt;BW$2),IF($N3=$N$3,$C3*((1-$O3+$O3*(BW$1/INDEX($U$1:$CH$1,,MATCH($K3,$U$2:$CH$2,0)))))*$L3,$C3*((1-$R3)^(BW$2-$K3))*(((1-$O3+$O3*(BW$1/INDEX($U$1:$CH$1,,MATCH($K3,$U$2:$CH$2,0)))))*$L3*8760*$P3)),IF(AND($K3+$H3&lt;BW$2+1,$K3+$I3&gt;BW$2),IF($N3=$N$3,$C3*INDEX('Fixed O&amp;M Schedule_Gas'!BE$3:BE$15,MATCH($F3,'Fixed O&amp;M Schedule_Gas'!$B$3:$B$15,0)),$C3*$S3*INDEX($U$1:$CH$1,MATCH($K3,$U$2:$CH$2,0))*IF(BW$2&gt;$K3+$H3,IF($D3="Win",1.02,1.005),1)*(1+$T3)^(BW$2-$K3)),IF(AND($K3+$I3&lt;=BW$2,$K3+SUM($I3:$J3)&gt;BW$2),IF($N3=$N$3,$C3*(INDEX('Fixed O&amp;M Schedule_Gas'!BE$3:BE$15,MATCH($F3,'Fixed O&amp;M Schedule_Gas'!$B$3:$B$15,0))+$M3),$C3*($S3*INDEX($U$1:$CH$1,MATCH($K3+$I3,$U$2:$CH$2,0))*IF(BW$2&gt;$K3+$I3+$H3,IF($D3="Win",1.02,1.005),1)*(1+$T3)^(BW$2-($K3+$I3))+$M3)),0)))/10^6</f>
        <v>0</v>
      </c>
      <c r="BX3" s="119">
        <f>IF(AND($K3&lt;BX$2+1,$K3+$H3&gt;BX$2),IF($N3=$N$3,$C3*((1-$O3+$O3*(BX$1/INDEX($U$1:$CH$1,,MATCH($K3,$U$2:$CH$2,0)))))*$L3,$C3*((1-$R3)^(BX$2-$K3))*(((1-$O3+$O3*(BX$1/INDEX($U$1:$CH$1,,MATCH($K3,$U$2:$CH$2,0)))))*$L3*8760*$P3)),IF(AND($K3+$H3&lt;BX$2+1,$K3+$I3&gt;BX$2),IF($N3=$N$3,$C3*INDEX('Fixed O&amp;M Schedule_Gas'!BF$3:BF$15,MATCH($F3,'Fixed O&amp;M Schedule_Gas'!$B$3:$B$15,0)),$C3*$S3*INDEX($U$1:$CH$1,MATCH($K3,$U$2:$CH$2,0))*IF(BX$2&gt;$K3+$H3,IF($D3="Win",1.02,1.005),1)*(1+$T3)^(BX$2-$K3)),IF(AND($K3+$I3&lt;=BX$2,$K3+SUM($I3:$J3)&gt;BX$2),IF($N3=$N$3,$C3*(INDEX('Fixed O&amp;M Schedule_Gas'!BF$3:BF$15,MATCH($F3,'Fixed O&amp;M Schedule_Gas'!$B$3:$B$15,0))+$M3),$C3*($S3*INDEX($U$1:$CH$1,MATCH($K3+$I3,$U$2:$CH$2,0))*IF(BX$2&gt;$K3+$I3+$H3,IF($D3="Win",1.02,1.005),1)*(1+$T3)^(BX$2-($K3+$I3))+$M3)),0)))/10^6</f>
        <v>0</v>
      </c>
      <c r="BY3" s="119">
        <f>IF(AND($K3&lt;BY$2+1,$K3+$H3&gt;BY$2),IF($N3=$N$3,$C3*((1-$O3+$O3*(BY$1/INDEX($U$1:$CH$1,,MATCH($K3,$U$2:$CH$2,0)))))*$L3,$C3*((1-$R3)^(BY$2-$K3))*(((1-$O3+$O3*(BY$1/INDEX($U$1:$CH$1,,MATCH($K3,$U$2:$CH$2,0)))))*$L3*8760*$P3)),IF(AND($K3+$H3&lt;BY$2+1,$K3+$I3&gt;BY$2),IF($N3=$N$3,$C3*INDEX('Fixed O&amp;M Schedule_Gas'!BG$3:BG$15,MATCH($F3,'Fixed O&amp;M Schedule_Gas'!$B$3:$B$15,0)),$C3*$S3*INDEX($U$1:$CH$1,MATCH($K3,$U$2:$CH$2,0))*IF(BY$2&gt;$K3+$H3,IF($D3="Win",1.02,1.005),1)*(1+$T3)^(BY$2-$K3)),IF(AND($K3+$I3&lt;=BY$2,$K3+SUM($I3:$J3)&gt;BY$2),IF($N3=$N$3,$C3*(INDEX('Fixed O&amp;M Schedule_Gas'!BG$3:BG$15,MATCH($F3,'Fixed O&amp;M Schedule_Gas'!$B$3:$B$15,0))+$M3),$C3*($S3*INDEX($U$1:$CH$1,MATCH($K3+$I3,$U$2:$CH$2,0))*IF(BY$2&gt;$K3+$I3+$H3,IF($D3="Win",1.02,1.005),1)*(1+$T3)^(BY$2-($K3+$I3))+$M3)),0)))/10^6</f>
        <v>0</v>
      </c>
      <c r="BZ3" s="119">
        <f>IF(AND($K3&lt;BZ$2+1,$K3+$H3&gt;BZ$2),IF($N3=$N$3,$C3*((1-$O3+$O3*(BZ$1/INDEX($U$1:$CH$1,,MATCH($K3,$U$2:$CH$2,0)))))*$L3,$C3*((1-$R3)^(BZ$2-$K3))*(((1-$O3+$O3*(BZ$1/INDEX($U$1:$CH$1,,MATCH($K3,$U$2:$CH$2,0)))))*$L3*8760*$P3)),IF(AND($K3+$H3&lt;BZ$2+1,$K3+$I3&gt;BZ$2),IF($N3=$N$3,$C3*INDEX('Fixed O&amp;M Schedule_Gas'!BH$3:BH$15,MATCH($F3,'Fixed O&amp;M Schedule_Gas'!$B$3:$B$15,0)),$C3*$S3*INDEX($U$1:$CH$1,MATCH($K3,$U$2:$CH$2,0))*IF(BZ$2&gt;$K3+$H3,IF($D3="Win",1.02,1.005),1)*(1+$T3)^(BZ$2-$K3)),IF(AND($K3+$I3&lt;=BZ$2,$K3+SUM($I3:$J3)&gt;BZ$2),IF($N3=$N$3,$C3*(INDEX('Fixed O&amp;M Schedule_Gas'!BH$3:BH$15,MATCH($F3,'Fixed O&amp;M Schedule_Gas'!$B$3:$B$15,0))+$M3),$C3*($S3*INDEX($U$1:$CH$1,MATCH($K3+$I3,$U$2:$CH$2,0))*IF(BZ$2&gt;$K3+$I3+$H3,IF($D3="Win",1.02,1.005),1)*(1+$T3)^(BZ$2-($K3+$I3))+$M3)),0)))/10^6</f>
        <v>0</v>
      </c>
      <c r="CA3" s="119">
        <f>IF(AND($K3&lt;CA$2+1,$K3+$H3&gt;CA$2),IF($N3=$N$3,$C3*((1-$O3+$O3*(CA$1/INDEX($U$1:$CH$1,,MATCH($K3,$U$2:$CH$2,0)))))*$L3,$C3*((1-$R3)^(CA$2-$K3))*(((1-$O3+$O3*(CA$1/INDEX($U$1:$CH$1,,MATCH($K3,$U$2:$CH$2,0)))))*$L3*8760*$P3)),IF(AND($K3+$H3&lt;CA$2+1,$K3+$I3&gt;CA$2),IF($N3=$N$3,$C3*INDEX('Fixed O&amp;M Schedule_Gas'!BI$3:BI$15,MATCH($F3,'Fixed O&amp;M Schedule_Gas'!$B$3:$B$15,0)),$C3*$S3*INDEX($U$1:$CH$1,MATCH($K3,$U$2:$CH$2,0))*IF(CA$2&gt;$K3+$H3,IF($D3="Win",1.02,1.005),1)*(1+$T3)^(CA$2-$K3)),IF(AND($K3+$I3&lt;=CA$2,$K3+SUM($I3:$J3)&gt;CA$2),IF($N3=$N$3,$C3*(INDEX('Fixed O&amp;M Schedule_Gas'!BI$3:BI$15,MATCH($F3,'Fixed O&amp;M Schedule_Gas'!$B$3:$B$15,0))+$M3),$C3*($S3*INDEX($U$1:$CH$1,MATCH($K3+$I3,$U$2:$CH$2,0))*IF(CA$2&gt;$K3+$I3+$H3,IF($D3="Win",1.02,1.005),1)*(1+$T3)^(CA$2-($K3+$I3))+$M3)),0)))/10^6</f>
        <v>0</v>
      </c>
      <c r="CB3" s="119">
        <f>IF(AND($K3&lt;CB$2+1,$K3+$H3&gt;CB$2),IF($N3=$N$3,$C3*((1-$O3+$O3*(CB$1/INDEX($U$1:$CH$1,,MATCH($K3,$U$2:$CH$2,0)))))*$L3,$C3*((1-$R3)^(CB$2-$K3))*(((1-$O3+$O3*(CB$1/INDEX($U$1:$CH$1,,MATCH($K3,$U$2:$CH$2,0)))))*$L3*8760*$P3)),IF(AND($K3+$H3&lt;CB$2+1,$K3+$I3&gt;CB$2),IF($N3=$N$3,$C3*INDEX('Fixed O&amp;M Schedule_Gas'!BJ$3:BJ$15,MATCH($F3,'Fixed O&amp;M Schedule_Gas'!$B$3:$B$15,0)),$C3*$S3*INDEX($U$1:$CH$1,MATCH($K3,$U$2:$CH$2,0))*IF(CB$2&gt;$K3+$H3,IF($D3="Win",1.02,1.005),1)*(1+$T3)^(CB$2-$K3)),IF(AND($K3+$I3&lt;=CB$2,$K3+SUM($I3:$J3)&gt;CB$2),IF($N3=$N$3,$C3*(INDEX('Fixed O&amp;M Schedule_Gas'!BJ$3:BJ$15,MATCH($F3,'Fixed O&amp;M Schedule_Gas'!$B$3:$B$15,0))+$M3),$C3*($S3*INDEX($U$1:$CH$1,MATCH($K3+$I3,$U$2:$CH$2,0))*IF(CB$2&gt;$K3+$I3+$H3,IF($D3="Win",1.02,1.005),1)*(1+$T3)^(CB$2-($K3+$I3))+$M3)),0)))/10^6</f>
        <v>0</v>
      </c>
      <c r="CC3" s="119">
        <f>IF(AND($K3&lt;CC$2+1,$K3+$H3&gt;CC$2),IF($N3=$N$3,$C3*((1-$O3+$O3*(CC$1/INDEX($U$1:$CH$1,,MATCH($K3,$U$2:$CH$2,0)))))*$L3,$C3*((1-$R3)^(CC$2-$K3))*(((1-$O3+$O3*(CC$1/INDEX($U$1:$CH$1,,MATCH($K3,$U$2:$CH$2,0)))))*$L3*8760*$P3)),IF(AND($K3+$H3&lt;CC$2+1,$K3+$I3&gt;CC$2),IF($N3=$N$3,$C3*INDEX('Fixed O&amp;M Schedule_Gas'!BK$3:BK$15,MATCH($F3,'Fixed O&amp;M Schedule_Gas'!$B$3:$B$15,0)),$C3*$S3*INDEX($U$1:$CH$1,MATCH($K3,$U$2:$CH$2,0))*IF(CC$2&gt;$K3+$H3,IF($D3="Win",1.02,1.005),1)*(1+$T3)^(CC$2-$K3)),IF(AND($K3+$I3&lt;=CC$2,$K3+SUM($I3:$J3)&gt;CC$2),IF($N3=$N$3,$C3*(INDEX('Fixed O&amp;M Schedule_Gas'!BK$3:BK$15,MATCH($F3,'Fixed O&amp;M Schedule_Gas'!$B$3:$B$15,0))+$M3),$C3*($S3*INDEX($U$1:$CH$1,MATCH($K3+$I3,$U$2:$CH$2,0))*IF(CC$2&gt;$K3+$I3+$H3,IF($D3="Win",1.02,1.005),1)*(1+$T3)^(CC$2-($K3+$I3))+$M3)),0)))/10^6</f>
        <v>0</v>
      </c>
      <c r="CD3" s="119">
        <f>IF(AND($K3&lt;CD$2+1,$K3+$H3&gt;CD$2),IF($N3=$N$3,$C3*((1-$O3+$O3*(CD$1/INDEX($U$1:$CH$1,,MATCH($K3,$U$2:$CH$2,0)))))*$L3,$C3*((1-$R3)^(CD$2-$K3))*(((1-$O3+$O3*(CD$1/INDEX($U$1:$CH$1,,MATCH($K3,$U$2:$CH$2,0)))))*$L3*8760*$P3)),IF(AND($K3+$H3&lt;CD$2+1,$K3+$I3&gt;CD$2),IF($N3=$N$3,$C3*INDEX('Fixed O&amp;M Schedule_Gas'!BL$3:BL$15,MATCH($F3,'Fixed O&amp;M Schedule_Gas'!$B$3:$B$15,0)),$C3*$S3*INDEX($U$1:$CH$1,MATCH($K3,$U$2:$CH$2,0))*IF(CD$2&gt;$K3+$H3,IF($D3="Win",1.02,1.005),1)*(1+$T3)^(CD$2-$K3)),IF(AND($K3+$I3&lt;=CD$2,$K3+SUM($I3:$J3)&gt;CD$2),IF($N3=$N$3,$C3*(INDEX('Fixed O&amp;M Schedule_Gas'!BL$3:BL$15,MATCH($F3,'Fixed O&amp;M Schedule_Gas'!$B$3:$B$15,0))+$M3),$C3*($S3*INDEX($U$1:$CH$1,MATCH($K3+$I3,$U$2:$CH$2,0))*IF(CD$2&gt;$K3+$I3+$H3,IF($D3="Win",1.02,1.005),1)*(1+$T3)^(CD$2-($K3+$I3))+$M3)),0)))/10^6</f>
        <v>0</v>
      </c>
      <c r="CE3" s="119">
        <f>IF(AND($K3&lt;CE$2+1,$K3+$H3&gt;CE$2),IF($N3=$N$3,$C3*((1-$O3+$O3*(CE$1/INDEX($U$1:$CH$1,,MATCH($K3,$U$2:$CH$2,0)))))*$L3,$C3*((1-$R3)^(CE$2-$K3))*(((1-$O3+$O3*(CE$1/INDEX($U$1:$CH$1,,MATCH($K3,$U$2:$CH$2,0)))))*$L3*8760*$P3)),IF(AND($K3+$H3&lt;CE$2+1,$K3+$I3&gt;CE$2),IF($N3=$N$3,$C3*INDEX('Fixed O&amp;M Schedule_Gas'!BM$3:BM$15,MATCH($F3,'Fixed O&amp;M Schedule_Gas'!$B$3:$B$15,0)),$C3*$S3*INDEX($U$1:$CH$1,MATCH($K3,$U$2:$CH$2,0))*IF(CE$2&gt;$K3+$H3,IF($D3="Win",1.02,1.005),1)*(1+$T3)^(CE$2-$K3)),IF(AND($K3+$I3&lt;=CE$2,$K3+SUM($I3:$J3)&gt;CE$2),IF($N3=$N$3,$C3*(INDEX('Fixed O&amp;M Schedule_Gas'!BM$3:BM$15,MATCH($F3,'Fixed O&amp;M Schedule_Gas'!$B$3:$B$15,0))+$M3),$C3*($S3*INDEX($U$1:$CH$1,MATCH($K3+$I3,$U$2:$CH$2,0))*IF(CE$2&gt;$K3+$I3+$H3,IF($D3="Win",1.02,1.005),1)*(1+$T3)^(CE$2-($K3+$I3))+$M3)),0)))/10^6</f>
        <v>0</v>
      </c>
      <c r="CF3" s="119">
        <f>IF(AND($K3&lt;CF$2+1,$K3+$H3&gt;CF$2),IF($N3=$N$3,$C3*((1-$O3+$O3*(CF$1/INDEX($U$1:$CH$1,,MATCH($K3,$U$2:$CH$2,0)))))*$L3,$C3*((1-$R3)^(CF$2-$K3))*(((1-$O3+$O3*(CF$1/INDEX($U$1:$CH$1,,MATCH($K3,$U$2:$CH$2,0)))))*$L3*8760*$P3)),IF(AND($K3+$H3&lt;CF$2+1,$K3+$I3&gt;CF$2),IF($N3=$N$3,$C3*INDEX('Fixed O&amp;M Schedule_Gas'!BN$3:BN$15,MATCH($F3,'Fixed O&amp;M Schedule_Gas'!$B$3:$B$15,0)),$C3*$S3*INDEX($U$1:$CH$1,MATCH($K3,$U$2:$CH$2,0))*IF(CF$2&gt;$K3+$H3,IF($D3="Win",1.02,1.005),1)*(1+$T3)^(CF$2-$K3)),IF(AND($K3+$I3&lt;=CF$2,$K3+SUM($I3:$J3)&gt;CF$2),IF($N3=$N$3,$C3*(INDEX('Fixed O&amp;M Schedule_Gas'!BN$3:BN$15,MATCH($F3,'Fixed O&amp;M Schedule_Gas'!$B$3:$B$15,0))+$M3),$C3*($S3*INDEX($U$1:$CH$1,MATCH($K3+$I3,$U$2:$CH$2,0))*IF(CF$2&gt;$K3+$I3+$H3,IF($D3="Win",1.02,1.005),1)*(1+$T3)^(CF$2-($K3+$I3))+$M3)),0)))/10^6</f>
        <v>0</v>
      </c>
      <c r="CG3" s="119">
        <f>IF(AND($K3&lt;CG$2+1,$K3+$H3&gt;CG$2),IF($N3=$N$3,$C3*((1-$O3+$O3*(CG$1/INDEX($U$1:$CH$1,,MATCH($K3,$U$2:$CH$2,0)))))*$L3,$C3*((1-$R3)^(CG$2-$K3))*(((1-$O3+$O3*(CG$1/INDEX($U$1:$CH$1,,MATCH($K3,$U$2:$CH$2,0)))))*$L3*8760*$P3)),IF(AND($K3+$H3&lt;CG$2+1,$K3+$I3&gt;CG$2),IF($N3=$N$3,$C3*INDEX('Fixed O&amp;M Schedule_Gas'!BO$3:BO$15,MATCH($F3,'Fixed O&amp;M Schedule_Gas'!$B$3:$B$15,0)),$C3*$S3*INDEX($U$1:$CH$1,MATCH($K3,$U$2:$CH$2,0))*IF(CG$2&gt;$K3+$H3,IF($D3="Win",1.02,1.005),1)*(1+$T3)^(CG$2-$K3)),IF(AND($K3+$I3&lt;=CG$2,$K3+SUM($I3:$J3)&gt;CG$2),IF($N3=$N$3,$C3*(INDEX('Fixed O&amp;M Schedule_Gas'!BO$3:BO$15,MATCH($F3,'Fixed O&amp;M Schedule_Gas'!$B$3:$B$15,0))+$M3),$C3*($S3*INDEX($U$1:$CH$1,MATCH($K3+$I3,$U$2:$CH$2,0))*IF(CG$2&gt;$K3+$I3+$H3,IF($D3="Win",1.02,1.005),1)*(1+$T3)^(CG$2-($K3+$I3))+$M3)),0)))/10^6</f>
        <v>0</v>
      </c>
      <c r="CH3" s="119">
        <f>IF(AND($K3&lt;CH$2+1,$K3+$H3&gt;CH$2),IF($N3=$N$3,$C3*((1-$O3+$O3*(CH$1/INDEX($U$1:$CH$1,,MATCH($K3,$U$2:$CH$2,0)))))*$L3,$C3*((1-$R3)^(CH$2-$K3))*(((1-$O3+$O3*(CH$1/INDEX($U$1:$CH$1,,MATCH($K3,$U$2:$CH$2,0)))))*$L3*8760*$P3)),IF(AND($K3+$H3&lt;CH$2+1,$K3+$I3&gt;CH$2),IF($N3=$N$3,$C3*INDEX('Fixed O&amp;M Schedule_Gas'!BP$3:BP$15,MATCH($F3,'Fixed O&amp;M Schedule_Gas'!$B$3:$B$15,0)),$C3*$S3*INDEX($U$1:$CH$1,MATCH($K3,$U$2:$CH$2,0))*IF(CH$2&gt;$K3+$H3,IF($D3="Win",1.02,1.005),1)*(1+$T3)^(CH$2-$K3)),IF(AND($K3+$I3&lt;=CH$2,$K3+SUM($I3:$J3)&gt;CH$2),IF($N3=$N$3,$C3*(INDEX('Fixed O&amp;M Schedule_Gas'!BP$3:BP$15,MATCH($F3,'Fixed O&amp;M Schedule_Gas'!$B$3:$B$15,0))+$M3),$C3*($S3*INDEX($U$1:$CH$1,MATCH($K3+$I3,$U$2:$CH$2,0))*IF(CH$2&gt;$K3+$I3+$H3,IF($D3="Win",1.02,1.005),1)*(1+$T3)^(CH$2-($K3+$I3))+$M3)),0)))/10^6</f>
        <v>0</v>
      </c>
    </row>
    <row r="4" spans="1:86" ht="11.4" x14ac:dyDescent="0.2">
      <c r="A4" s="151"/>
      <c r="B4" s="142" t="s">
        <v>9</v>
      </c>
      <c r="C4" s="143">
        <v>640</v>
      </c>
      <c r="D4" s="143" t="str">
        <f t="shared" ref="D4:D59" si="65">LEFT($E4,3)</f>
        <v>Gas</v>
      </c>
      <c r="E4" s="18" t="s">
        <v>10</v>
      </c>
      <c r="F4" s="142" t="s">
        <v>13</v>
      </c>
      <c r="G4" s="138">
        <v>39925</v>
      </c>
      <c r="H4" s="68">
        <v>20</v>
      </c>
      <c r="I4" s="68">
        <v>26</v>
      </c>
      <c r="J4" s="68">
        <v>14</v>
      </c>
      <c r="K4" s="12">
        <f t="shared" si="64"/>
        <v>2009</v>
      </c>
      <c r="L4" s="68">
        <f>15200*12</f>
        <v>182400</v>
      </c>
      <c r="M4" s="69">
        <f>'Repower Costs'!M4</f>
        <v>9017.9406818002772</v>
      </c>
      <c r="N4" s="68" t="s">
        <v>12</v>
      </c>
      <c r="O4" s="141">
        <v>0.2</v>
      </c>
      <c r="P4" s="4"/>
      <c r="Q4" s="4"/>
      <c r="R4" s="63"/>
      <c r="S4" s="25"/>
      <c r="T4" s="4"/>
      <c r="U4" s="119">
        <f>IF(AND($K4&lt;U$2+1,$K4+$H4&gt;U$2),IF($N4=$N$3,$C4*((1-$O4+$O4*(U$1/INDEX($U$1:$CH$1,,MATCH($K4,$U$2:$CH$2,0)))))*$L4,$C4*((1-$R4)^(U$2-$K4))*(((1-$O4+$O4*(U$1/INDEX($U$1:$CH$1,,MATCH($K4,$U$2:$CH$2,0)))))*$L4*8760*$P4)),IF(AND($K4+$H4&lt;U$2+1,$K4+$I4&gt;U$2),IF($N4=$N$3,$C4*INDEX('Fixed O&amp;M Schedule_Gas'!C$3:C$15,MATCH($F4,'Fixed O&amp;M Schedule_Gas'!$B$3:$B$15,0)),$C4*$S4*INDEX($U$1:$CH$1,MATCH($K4,$U$2:$CH$2,0))*IF(U$2&gt;$K4+$H4,IF($D4="Win",1.02,1.005),1)*(1+$T4)^(U$2-$K4)),IF(AND($K4+$I4&lt;=U$2,$K4+SUM($I4:$J4)&gt;U$2),IF($N4=$N$3,$C4*(INDEX('Fixed O&amp;M Schedule_Gas'!C$3:C$15,MATCH($F4,'Fixed O&amp;M Schedule_Gas'!$B$3:$B$15,0))+$M4),$C4*($S4*INDEX($U$1:$CH$1,MATCH($K4+$I4,$U$2:$CH$2,0))*IF(U$2&gt;$K4+$I4+$H4,IF($D4="Win",1.02,1.005),1)*(1+$T4)^(U$2-($K4+$I4))+$M4)),0)))/10^6</f>
        <v>0</v>
      </c>
      <c r="V4" s="119">
        <f>IF(AND($K4&lt;V$2+1,$K4+$H4&gt;V$2),IF($N4=$N$3,$C4*((1-$O4+$O4*(V$1/INDEX($U$1:$CH$1,,MATCH($K4,$U$2:$CH$2,0)))))*$L4,$C4*((1-$R4)^(V$2-$K4))*(((1-$O4+$O4*(V$1/INDEX($U$1:$CH$1,,MATCH($K4,$U$2:$CH$2,0)))))*$L4*8760*$P4)),IF(AND($K4+$H4&lt;V$2+1,$K4+$I4&gt;V$2),IF($N4=$N$3,$C4*INDEX('Fixed O&amp;M Schedule_Gas'!D$3:D$15,MATCH($F4,'Fixed O&amp;M Schedule_Gas'!$B$3:$B$15,0)),$C4*$S4*INDEX($U$1:$CH$1,MATCH($K4,$U$2:$CH$2,0))*IF(V$2&gt;$K4+$H4,IF($D4="Win",1.02,1.005),1)*(1+$T4)^(V$2-$K4)),IF(AND($K4+$I4&lt;=V$2,$K4+SUM($I4:$J4)&gt;V$2),IF($N4=$N$3,$C4*(INDEX('Fixed O&amp;M Schedule_Gas'!D$3:D$15,MATCH($F4,'Fixed O&amp;M Schedule_Gas'!$B$3:$B$15,0))+$M4),$C4*($S4*INDEX($U$1:$CH$1,MATCH($K4+$I4,$U$2:$CH$2,0))*IF(V$2&gt;$K4+$I4+$H4,IF($D4="Win",1.02,1.005),1)*(1+$T4)^(V$2-($K4+$I4))+$M4)),0)))/10^6</f>
        <v>0</v>
      </c>
      <c r="W4" s="119">
        <f>IF(AND($K4&lt;W$2+1,$K4+$H4&gt;W$2),IF($N4=$N$3,$C4*((1-$O4+$O4*(W$1/INDEX($U$1:$CH$1,,MATCH($K4,$U$2:$CH$2,0)))))*$L4,$C4*((1-$R4)^(W$2-$K4))*(((1-$O4+$O4*(W$1/INDEX($U$1:$CH$1,,MATCH($K4,$U$2:$CH$2,0)))))*$L4*8760*$P4)),IF(AND($K4+$H4&lt;W$2+1,$K4+$I4&gt;W$2),IF($N4=$N$3,$C4*INDEX('Fixed O&amp;M Schedule_Gas'!E$3:E$15,MATCH($F4,'Fixed O&amp;M Schedule_Gas'!$B$3:$B$15,0)),$C4*$S4*INDEX($U$1:$CH$1,MATCH($K4,$U$2:$CH$2,0))*IF(W$2&gt;$K4+$H4,IF($D4="Win",1.02,1.005),1)*(1+$T4)^(W$2-$K4)),IF(AND($K4+$I4&lt;=W$2,$K4+SUM($I4:$J4)&gt;W$2),IF($N4=$N$3,$C4*(INDEX('Fixed O&amp;M Schedule_Gas'!E$3:E$15,MATCH($F4,'Fixed O&amp;M Schedule_Gas'!$B$3:$B$15,0))+$M4),$C4*($S4*INDEX($U$1:$CH$1,MATCH($K4+$I4,$U$2:$CH$2,0))*IF(W$2&gt;$K4+$I4+$H4,IF($D4="Win",1.02,1.005),1)*(1+$T4)^(W$2-($K4+$I4))+$M4)),0)))/10^6</f>
        <v>0</v>
      </c>
      <c r="X4" s="119">
        <f>IF(AND($K4&lt;X$2+1,$K4+$H4&gt;X$2),IF($N4=$N$3,$C4*((1-$O4+$O4*(X$1/INDEX($U$1:$CH$1,,MATCH($K4,$U$2:$CH$2,0)))))*$L4,$C4*((1-$R4)^(X$2-$K4))*(((1-$O4+$O4*(X$1/INDEX($U$1:$CH$1,,MATCH($K4,$U$2:$CH$2,0)))))*$L4*8760*$P4)),IF(AND($K4+$H4&lt;X$2+1,$K4+$I4&gt;X$2),IF($N4=$N$3,$C4*INDEX('Fixed O&amp;M Schedule_Gas'!F$3:F$15,MATCH($F4,'Fixed O&amp;M Schedule_Gas'!$B$3:$B$15,0)),$C4*$S4*INDEX($U$1:$CH$1,MATCH($K4,$U$2:$CH$2,0))*IF(X$2&gt;$K4+$H4,IF($D4="Win",1.02,1.005),1)*(1+$T4)^(X$2-$K4)),IF(AND($K4+$I4&lt;=X$2,$K4+SUM($I4:$J4)&gt;X$2),IF($N4=$N$3,$C4*(INDEX('Fixed O&amp;M Schedule_Gas'!F$3:F$15,MATCH($F4,'Fixed O&amp;M Schedule_Gas'!$B$3:$B$15,0))+$M4),$C4*($S4*INDEX($U$1:$CH$1,MATCH($K4+$I4,$U$2:$CH$2,0))*IF(X$2&gt;$K4+$I4+$H4,IF($D4="Win",1.02,1.005),1)*(1+$T4)^(X$2-($K4+$I4))+$M4)),0)))/10^6</f>
        <v>0</v>
      </c>
      <c r="Y4" s="119">
        <f>IF(AND($K4&lt;Y$2+1,$K4+$H4&gt;Y$2),IF($N4=$N$3,$C4*((1-$O4+$O4*(Y$1/INDEX($U$1:$CH$1,,MATCH($K4,$U$2:$CH$2,0)))))*$L4,$C4*((1-$R4)^(Y$2-$K4))*(((1-$O4+$O4*(Y$1/INDEX($U$1:$CH$1,,MATCH($K4,$U$2:$CH$2,0)))))*$L4*8760*$P4)),IF(AND($K4+$H4&lt;Y$2+1,$K4+$I4&gt;Y$2),IF($N4=$N$3,$C4*INDEX('Fixed O&amp;M Schedule_Gas'!G$3:G$15,MATCH($F4,'Fixed O&amp;M Schedule_Gas'!$B$3:$B$15,0)),$C4*$S4*INDEX($U$1:$CH$1,MATCH($K4,$U$2:$CH$2,0))*IF(Y$2&gt;$K4+$H4,IF($D4="Win",1.02,1.005),1)*(1+$T4)^(Y$2-$K4)),IF(AND($K4+$I4&lt;=Y$2,$K4+SUM($I4:$J4)&gt;Y$2),IF($N4=$N$3,$C4*(INDEX('Fixed O&amp;M Schedule_Gas'!G$3:G$15,MATCH($F4,'Fixed O&amp;M Schedule_Gas'!$B$3:$B$15,0))+$M4),$C4*($S4*INDEX($U$1:$CH$1,MATCH($K4+$I4,$U$2:$CH$2,0))*IF(Y$2&gt;$K4+$I4+$H4,IF($D4="Win",1.02,1.005),1)*(1+$T4)^(Y$2-($K4+$I4))+$M4)),0)))/10^6</f>
        <v>116.736</v>
      </c>
      <c r="Z4" s="119">
        <f>IF(AND($K4&lt;Z$2+1,$K4+$H4&gt;Z$2),IF($N4=$N$3,$C4*((1-$O4+$O4*(Z$1/INDEX($U$1:$CH$1,,MATCH($K4,$U$2:$CH$2,0)))))*$L4,$C4*((1-$R4)^(Z$2-$K4))*(((1-$O4+$O4*(Z$1/INDEX($U$1:$CH$1,,MATCH($K4,$U$2:$CH$2,0)))))*$L4*8760*$P4)),IF(AND($K4+$H4&lt;Z$2+1,$K4+$I4&gt;Z$2),IF($N4=$N$3,$C4*INDEX('Fixed O&amp;M Schedule_Gas'!H$3:H$15,MATCH($F4,'Fixed O&amp;M Schedule_Gas'!$B$3:$B$15,0)),$C4*$S4*INDEX($U$1:$CH$1,MATCH($K4,$U$2:$CH$2,0))*IF(Z$2&gt;$K4+$H4,IF($D4="Win",1.02,1.005),1)*(1+$T4)^(Z$2-$K4)),IF(AND($K4+$I4&lt;=Z$2,$K4+SUM($I4:$J4)&gt;Z$2),IF($N4=$N$3,$C4*(INDEX('Fixed O&amp;M Schedule_Gas'!H$3:H$15,MATCH($F4,'Fixed O&amp;M Schedule_Gas'!$B$3:$B$15,0))+$M4),$C4*($S4*INDEX($U$1:$CH$1,MATCH($K4+$I4,$U$2:$CH$2,0))*IF(Z$2&gt;$K4+$I4+$H4,IF($D4="Win",1.02,1.005),1)*(1+$T4)^(Z$2-($K4+$I4))+$M4)),0)))/10^6</f>
        <v>117.30410835532102</v>
      </c>
      <c r="AA4" s="119">
        <f>IF(AND($K4&lt;AA$2+1,$K4+$H4&gt;AA$2),IF($N4=$N$3,$C4*((1-$O4+$O4*(AA$1/INDEX($U$1:$CH$1,,MATCH($K4,$U$2:$CH$2,0)))))*$L4,$C4*((1-$R4)^(AA$2-$K4))*(((1-$O4+$O4*(AA$1/INDEX($U$1:$CH$1,,MATCH($K4,$U$2:$CH$2,0)))))*$L4*8760*$P4)),IF(AND($K4+$H4&lt;AA$2+1,$K4+$I4&gt;AA$2),IF($N4=$N$3,$C4*INDEX('Fixed O&amp;M Schedule_Gas'!I$3:I$15,MATCH($F4,'Fixed O&amp;M Schedule_Gas'!$B$3:$B$15,0)),$C4*$S4*INDEX($U$1:$CH$1,MATCH($K4,$U$2:$CH$2,0))*IF(AA$2&gt;$K4+$H4,IF($D4="Win",1.02,1.005),1)*(1+$T4)^(AA$2-$K4)),IF(AND($K4+$I4&lt;=AA$2,$K4+SUM($I4:$J4)&gt;AA$2),IF($N4=$N$3,$C4*(INDEX('Fixed O&amp;M Schedule_Gas'!I$3:I$15,MATCH($F4,'Fixed O&amp;M Schedule_Gas'!$B$3:$B$15,0))+$M4),$C4*($S4*INDEX($U$1:$CH$1,MATCH($K4+$I4,$U$2:$CH$2,0))*IF(AA$2&gt;$K4+$I4+$H4,IF($D4="Win",1.02,1.005),1)*(1+$T4)^(AA$2-($K4+$I4))+$M4)),0)))/10^6</f>
        <v>118.04162251539137</v>
      </c>
      <c r="AB4" s="119">
        <f>IF(AND($K4&lt;AB$2+1,$K4+$H4&gt;AB$2),IF($N4=$N$3,$C4*((1-$O4+$O4*(AB$1/INDEX($U$1:$CH$1,,MATCH($K4,$U$2:$CH$2,0)))))*$L4,$C4*((1-$R4)^(AB$2-$K4))*(((1-$O4+$O4*(AB$1/INDEX($U$1:$CH$1,,MATCH($K4,$U$2:$CH$2,0)))))*$L4*8760*$P4)),IF(AND($K4+$H4&lt;AB$2+1,$K4+$I4&gt;AB$2),IF($N4=$N$3,$C4*INDEX('Fixed O&amp;M Schedule_Gas'!J$3:J$15,MATCH($F4,'Fixed O&amp;M Schedule_Gas'!$B$3:$B$15,0)),$C4*$S4*INDEX($U$1:$CH$1,MATCH($K4,$U$2:$CH$2,0))*IF(AB$2&gt;$K4+$H4,IF($D4="Win",1.02,1.005),1)*(1+$T4)^(AB$2-$K4)),IF(AND($K4+$I4&lt;=AB$2,$K4+SUM($I4:$J4)&gt;AB$2),IF($N4=$N$3,$C4*(INDEX('Fixed O&amp;M Schedule_Gas'!J$3:J$15,MATCH($F4,'Fixed O&amp;M Schedule_Gas'!$B$3:$B$15,0))+$M4),$C4*($S4*INDEX($U$1:$CH$1,MATCH($K4+$I4,$U$2:$CH$2,0))*IF(AB$2&gt;$K4+$I4+$H4,IF($D4="Win",1.02,1.005),1)*(1+$T4)^(AB$2-($K4+$I4))+$M4)),0)))/10^6</f>
        <v>118.38898997361478</v>
      </c>
      <c r="AC4" s="119">
        <f>IF(AND($K4&lt;AC$2+1,$K4+$H4&gt;AC$2),IF($N4=$N$3,$C4*((1-$O4+$O4*(AC$1/INDEX($U$1:$CH$1,,MATCH($K4,$U$2:$CH$2,0)))))*$L4,$C4*((1-$R4)^(AC$2-$K4))*(((1-$O4+$O4*(AC$1/INDEX($U$1:$CH$1,,MATCH($K4,$U$2:$CH$2,0)))))*$L4*8760*$P4)),IF(AND($K4+$H4&lt;AC$2+1,$K4+$I4&gt;AC$2),IF($N4=$N$3,$C4*INDEX('Fixed O&amp;M Schedule_Gas'!K$3:K$15,MATCH($F4,'Fixed O&amp;M Schedule_Gas'!$B$3:$B$15,0)),$C4*$S4*INDEX($U$1:$CH$1,MATCH($K4,$U$2:$CH$2,0))*IF(AC$2&gt;$K4+$H4,IF($D4="Win",1.02,1.005),1)*(1+$T4)^(AC$2-$K4)),IF(AND($K4+$I4&lt;=AC$2,$K4+SUM($I4:$J4)&gt;AC$2),IF($N4=$N$3,$C4*(INDEX('Fixed O&amp;M Schedule_Gas'!K$3:K$15,MATCH($F4,'Fixed O&amp;M Schedule_Gas'!$B$3:$B$15,0))+$M4),$C4*($S4*INDEX($U$1:$CH$1,MATCH($K4+$I4,$U$2:$CH$2,0))*IF(AC$2&gt;$K4+$I4+$H4,IF($D4="Win",1.02,1.005),1)*(1+$T4)^(AC$2-($K4+$I4))+$M4)),0)))/10^6</f>
        <v>118.652510114336</v>
      </c>
      <c r="AD4" s="119">
        <f>IF(AND($K4&lt;AD$2+1,$K4+$H4&gt;AD$2),IF($N4=$N$3,$C4*((1-$O4+$O4*(AD$1/INDEX($U$1:$CH$1,,MATCH($K4,$U$2:$CH$2,0)))))*$L4,$C4*((1-$R4)^(AD$2-$K4))*(((1-$O4+$O4*(AD$1/INDEX($U$1:$CH$1,,MATCH($K4,$U$2:$CH$2,0)))))*$L4*8760*$P4)),IF(AND($K4+$H4&lt;AD$2+1,$K4+$I4&gt;AD$2),IF($N4=$N$3,$C4*INDEX('Fixed O&amp;M Schedule_Gas'!L$3:L$15,MATCH($F4,'Fixed O&amp;M Schedule_Gas'!$B$3:$B$15,0)),$C4*$S4*INDEX($U$1:$CH$1,MATCH($K4,$U$2:$CH$2,0))*IF(AD$2&gt;$K4+$H4,IF($D4="Win",1.02,1.005),1)*(1+$T4)^(AD$2-$K4)),IF(AND($K4+$I4&lt;=AD$2,$K4+SUM($I4:$J4)&gt;AD$2),IF($N4=$N$3,$C4*(INDEX('Fixed O&amp;M Schedule_Gas'!L$3:L$15,MATCH($F4,'Fixed O&amp;M Schedule_Gas'!$B$3:$B$15,0))+$M4),$C4*($S4*INDEX($U$1:$CH$1,MATCH($K4+$I4,$U$2:$CH$2,0))*IF(AD$2&gt;$K4+$I4+$H4,IF($D4="Win",1.02,1.005),1)*(1+$T4)^(AD$2-($K4+$I4))+$M4)),0)))/10^6</f>
        <v>119.23601899736148</v>
      </c>
      <c r="AE4" s="119">
        <f>IF(AND($K4&lt;AE$2+1,$K4+$H4&gt;AE$2),IF($N4=$N$3,$C4*((1-$O4+$O4*(AE$1/INDEX($U$1:$CH$1,,MATCH($K4,$U$2:$CH$2,0)))))*$L4,$C4*((1-$R4)^(AE$2-$K4))*(((1-$O4+$O4*(AE$1/INDEX($U$1:$CH$1,,MATCH($K4,$U$2:$CH$2,0)))))*$L4*8760*$P4)),IF(AND($K4+$H4&lt;AE$2+1,$K4+$I4&gt;AE$2),IF($N4=$N$3,$C4*INDEX('Fixed O&amp;M Schedule_Gas'!M$3:M$15,MATCH($F4,'Fixed O&amp;M Schedule_Gas'!$B$3:$B$15,0)),$C4*$S4*INDEX($U$1:$CH$1,MATCH($K4,$U$2:$CH$2,0))*IF(AE$2&gt;$K4+$H4,IF($D4="Win",1.02,1.005),1)*(1+$T4)^(AE$2-$K4)),IF(AND($K4+$I4&lt;=AE$2,$K4+SUM($I4:$J4)&gt;AE$2),IF($N4=$N$3,$C4*(INDEX('Fixed O&amp;M Schedule_Gas'!M$3:M$15,MATCH($F4,'Fixed O&amp;M Schedule_Gas'!$B$3:$B$15,0))+$M4),$C4*($S4*INDEX($U$1:$CH$1,MATCH($K4+$I4,$U$2:$CH$2,0))*IF(AE$2&gt;$K4+$I4+$H4,IF($D4="Win",1.02,1.005),1)*(1+$T4)^(AE$2-($K4+$I4))+$M4)),0)))/10^6</f>
        <v>119.55087423043098</v>
      </c>
      <c r="AF4" s="119">
        <f>IF(AND($K4&lt;AF$2+1,$K4+$H4&gt;AF$2),IF($N4=$N$3,$C4*((1-$O4+$O4*(AF$1/INDEX($U$1:$CH$1,,MATCH($K4,$U$2:$CH$2,0)))))*$L4,$C4*((1-$R4)^(AF$2-$K4))*(((1-$O4+$O4*(AF$1/INDEX($U$1:$CH$1,,MATCH($K4,$U$2:$CH$2,0)))))*$L4*8760*$P4)),IF(AND($K4+$H4&lt;AF$2+1,$K4+$I4&gt;AF$2),IF($N4=$N$3,$C4*INDEX('Fixed O&amp;M Schedule_Gas'!N$3:N$15,MATCH($F4,'Fixed O&amp;M Schedule_Gas'!$B$3:$B$15,0)),$C4*$S4*INDEX($U$1:$CH$1,MATCH($K4,$U$2:$CH$2,0))*IF(AF$2&gt;$K4+$H4,IF($D4="Win",1.02,1.005),1)*(1+$T4)^(AF$2-$K4)),IF(AND($K4+$I4&lt;=AF$2,$K4+SUM($I4:$J4)&gt;AF$2),IF($N4=$N$3,$C4*(INDEX('Fixed O&amp;M Schedule_Gas'!N$3:N$15,MATCH($F4,'Fixed O&amp;M Schedule_Gas'!$B$3:$B$15,0))+$M4),$C4*($S4*INDEX($U$1:$CH$1,MATCH($K4+$I4,$U$2:$CH$2,0))*IF(AF$2&gt;$K4+$I4+$H4,IF($D4="Win",1.02,1.005),1)*(1+$T4)^(AF$2-($K4+$I4))+$M4)),0)))/10^6</f>
        <v>120.01802357080038</v>
      </c>
      <c r="AG4" s="119">
        <f>IF(AND($K4&lt;AG$2+1,$K4+$H4&gt;AG$2),IF($N4=$N$3,$C4*((1-$O4+$O4*(AG$1/INDEX($U$1:$CH$1,,MATCH($K4,$U$2:$CH$2,0)))))*$L4,$C4*((1-$R4)^(AG$2-$K4))*(((1-$O4+$O4*(AG$1/INDEX($U$1:$CH$1,,MATCH($K4,$U$2:$CH$2,0)))))*$L4*8760*$P4)),IF(AND($K4+$H4&lt;AG$2+1,$K4+$I4&gt;AG$2),IF($N4=$N$3,$C4*INDEX('Fixed O&amp;M Schedule_Gas'!O$3:O$15,MATCH($F4,'Fixed O&amp;M Schedule_Gas'!$B$3:$B$15,0)),$C4*$S4*INDEX($U$1:$CH$1,MATCH($K4,$U$2:$CH$2,0))*IF(AG$2&gt;$K4+$H4,IF($D4="Win",1.02,1.005),1)*(1+$T4)^(AG$2-$K4)),IF(AND($K4+$I4&lt;=AG$2,$K4+SUM($I4:$J4)&gt;AG$2),IF($N4=$N$3,$C4*(INDEX('Fixed O&amp;M Schedule_Gas'!O$3:O$15,MATCH($F4,'Fixed O&amp;M Schedule_Gas'!$B$3:$B$15,0))+$M4),$C4*($S4*INDEX($U$1:$CH$1,MATCH($K4+$I4,$U$2:$CH$2,0))*IF(AG$2&gt;$K4+$I4+$H4,IF($D4="Win",1.02,1.005),1)*(1+$T4)^(AG$2-($K4+$I4))+$M4)),0)))/10^6</f>
        <v>120.52050371444784</v>
      </c>
      <c r="AH4" s="119">
        <f>IF(AND($K4&lt;AH$2+1,$K4+$H4&gt;AH$2),IF($N4=$N$3,$C4*((1-$O4+$O4*(AH$1/INDEX($U$1:$CH$1,,MATCH($K4,$U$2:$CH$2,0)))))*$L4,$C4*((1-$R4)^(AH$2-$K4))*(((1-$O4+$O4*(AH$1/INDEX($U$1:$CH$1,,MATCH($K4,$U$2:$CH$2,0)))))*$L4*8760*$P4)),IF(AND($K4+$H4&lt;AH$2+1,$K4+$I4&gt;AH$2),IF($N4=$N$3,$C4*INDEX('Fixed O&amp;M Schedule_Gas'!P$3:P$15,MATCH($F4,'Fixed O&amp;M Schedule_Gas'!$B$3:$B$15,0)),$C4*$S4*INDEX($U$1:$CH$1,MATCH($K4,$U$2:$CH$2,0))*IF(AH$2&gt;$K4+$H4,IF($D4="Win",1.02,1.005),1)*(1+$T4)^(AH$2-$K4)),IF(AND($K4+$I4&lt;=AH$2,$K4+SUM($I4:$J4)&gt;AH$2),IF($N4=$N$3,$C4*(INDEX('Fixed O&amp;M Schedule_Gas'!P$3:P$15,MATCH($F4,'Fixed O&amp;M Schedule_Gas'!$B$3:$B$15,0))+$M4),$C4*($S4*INDEX($U$1:$CH$1,MATCH($K4+$I4,$U$2:$CH$2,0))*IF(AH$2&gt;$K4+$I4+$H4,IF($D4="Win",1.02,1.005),1)*(1+$T4)^(AH$2-($K4+$I4))+$M4)),0)))/10^6</f>
        <v>121.06313778873681</v>
      </c>
      <c r="AI4" s="119">
        <f>IF(AND($K4&lt;AI$2+1,$K4+$H4&gt;AI$2),IF($N4=$N$3,$C4*((1-$O4+$O4*(AI$1/INDEX($U$1:$CH$1,,MATCH($K4,$U$2:$CH$2,0)))))*$L4,$C4*((1-$R4)^(AI$2-$K4))*(((1-$O4+$O4*(AI$1/INDEX($U$1:$CH$1,,MATCH($K4,$U$2:$CH$2,0)))))*$L4*8760*$P4)),IF(AND($K4+$H4&lt;AI$2+1,$K4+$I4&gt;AI$2),IF($N4=$N$3,$C4*INDEX('Fixed O&amp;M Schedule_Gas'!Q$3:Q$15,MATCH($F4,'Fixed O&amp;M Schedule_Gas'!$B$3:$B$15,0)),$C4*$S4*INDEX($U$1:$CH$1,MATCH($K4,$U$2:$CH$2,0))*IF(AI$2&gt;$K4+$H4,IF($D4="Win",1.02,1.005),1)*(1+$T4)^(AI$2-$K4)),IF(AND($K4+$I4&lt;=AI$2,$K4+SUM($I4:$J4)&gt;AI$2),IF($N4=$N$3,$C4*(INDEX('Fixed O&amp;M Schedule_Gas'!Q$3:Q$15,MATCH($F4,'Fixed O&amp;M Schedule_Gas'!$B$3:$B$15,0))+$M4),$C4*($S4*INDEX($U$1:$CH$1,MATCH($K4+$I4,$U$2:$CH$2,0))*IF(AI$2&gt;$K4+$I4+$H4,IF($D4="Win",1.02,1.005),1)*(1+$T4)^(AI$2-($K4+$I4))+$M4)),0)))/10^6</f>
        <v>121.61662454451154</v>
      </c>
      <c r="AJ4" s="119">
        <f>IF(AND($K4&lt;AJ$2+1,$K4+$H4&gt;AJ$2),IF($N4=$N$3,$C4*((1-$O4+$O4*(AJ$1/INDEX($U$1:$CH$1,,MATCH($K4,$U$2:$CH$2,0)))))*$L4,$C4*((1-$R4)^(AJ$2-$K4))*(((1-$O4+$O4*(AJ$1/INDEX($U$1:$CH$1,,MATCH($K4,$U$2:$CH$2,0)))))*$L4*8760*$P4)),IF(AND($K4+$H4&lt;AJ$2+1,$K4+$I4&gt;AJ$2),IF($N4=$N$3,$C4*INDEX('Fixed O&amp;M Schedule_Gas'!R$3:R$15,MATCH($F4,'Fixed O&amp;M Schedule_Gas'!$B$3:$B$15,0)),$C4*$S4*INDEX($U$1:$CH$1,MATCH($K4,$U$2:$CH$2,0))*IF(AJ$2&gt;$K4+$H4,IF($D4="Win",1.02,1.005),1)*(1+$T4)^(AJ$2-$K4)),IF(AND($K4+$I4&lt;=AJ$2,$K4+SUM($I4:$J4)&gt;AJ$2),IF($N4=$N$3,$C4*(INDEX('Fixed O&amp;M Schedule_Gas'!R$3:R$15,MATCH($F4,'Fixed O&amp;M Schedule_Gas'!$B$3:$B$15,0))+$M4),$C4*($S4*INDEX($U$1:$CH$1,MATCH($K4+$I4,$U$2:$CH$2,0))*IF(AJ$2&gt;$K4+$I4+$H4,IF($D4="Win",1.02,1.005),1)*(1+$T4)^(AJ$2-($K4+$I4))+$M4)),0)))/10^6</f>
        <v>122.18118103540175</v>
      </c>
      <c r="AK4" s="119">
        <f>IF(AND($K4&lt;AK$2+1,$K4+$H4&gt;AK$2),IF($N4=$N$3,$C4*((1-$O4+$O4*(AK$1/INDEX($U$1:$CH$1,,MATCH($K4,$U$2:$CH$2,0)))))*$L4,$C4*((1-$R4)^(AK$2-$K4))*(((1-$O4+$O4*(AK$1/INDEX($U$1:$CH$1,,MATCH($K4,$U$2:$CH$2,0)))))*$L4*8760*$P4)),IF(AND($K4+$H4&lt;AK$2+1,$K4+$I4&gt;AK$2),IF($N4=$N$3,$C4*INDEX('Fixed O&amp;M Schedule_Gas'!S$3:S$15,MATCH($F4,'Fixed O&amp;M Schedule_Gas'!$B$3:$B$15,0)),$C4*$S4*INDEX($U$1:$CH$1,MATCH($K4,$U$2:$CH$2,0))*IF(AK$2&gt;$K4+$H4,IF($D4="Win",1.02,1.005),1)*(1+$T4)^(AK$2-$K4)),IF(AND($K4+$I4&lt;=AK$2,$K4+SUM($I4:$J4)&gt;AK$2),IF($N4=$N$3,$C4*(INDEX('Fixed O&amp;M Schedule_Gas'!S$3:S$15,MATCH($F4,'Fixed O&amp;M Schedule_Gas'!$B$3:$B$15,0))+$M4),$C4*($S4*INDEX($U$1:$CH$1,MATCH($K4+$I4,$U$2:$CH$2,0))*IF(AK$2&gt;$K4+$I4+$H4,IF($D4="Win",1.02,1.005),1)*(1+$T4)^(AK$2-($K4+$I4))+$M4)),0)))/10^6</f>
        <v>122.75702865610981</v>
      </c>
      <c r="AL4" s="119">
        <f>IF(AND($K4&lt;AL$2+1,$K4+$H4&gt;AL$2),IF($N4=$N$3,$C4*((1-$O4+$O4*(AL$1/INDEX($U$1:$CH$1,,MATCH($K4,$U$2:$CH$2,0)))))*$L4,$C4*((1-$R4)^(AL$2-$K4))*(((1-$O4+$O4*(AL$1/INDEX($U$1:$CH$1,,MATCH($K4,$U$2:$CH$2,0)))))*$L4*8760*$P4)),IF(AND($K4+$H4&lt;AL$2+1,$K4+$I4&gt;AL$2),IF($N4=$N$3,$C4*INDEX('Fixed O&amp;M Schedule_Gas'!T$3:T$15,MATCH($F4,'Fixed O&amp;M Schedule_Gas'!$B$3:$B$15,0)),$C4*$S4*INDEX($U$1:$CH$1,MATCH($K4,$U$2:$CH$2,0))*IF(AL$2&gt;$K4+$H4,IF($D4="Win",1.02,1.005),1)*(1+$T4)^(AL$2-$K4)),IF(AND($K4+$I4&lt;=AL$2,$K4+SUM($I4:$J4)&gt;AL$2),IF($N4=$N$3,$C4*(INDEX('Fixed O&amp;M Schedule_Gas'!T$3:T$15,MATCH($F4,'Fixed O&amp;M Schedule_Gas'!$B$3:$B$15,0))+$M4),$C4*($S4*INDEX($U$1:$CH$1,MATCH($K4+$I4,$U$2:$CH$2,0))*IF(AL$2&gt;$K4+$I4+$H4,IF($D4="Win",1.02,1.005),1)*(1+$T4)^(AL$2-($K4+$I4))+$M4)),0)))/10^6</f>
        <v>123.34439322923198</v>
      </c>
      <c r="AM4" s="119">
        <f>IF(AND($K4&lt;AM$2+1,$K4+$H4&gt;AM$2),IF($N4=$N$3,$C4*((1-$O4+$O4*(AM$1/INDEX($U$1:$CH$1,,MATCH($K4,$U$2:$CH$2,0)))))*$L4,$C4*((1-$R4)^(AM$2-$K4))*(((1-$O4+$O4*(AM$1/INDEX($U$1:$CH$1,,MATCH($K4,$U$2:$CH$2,0)))))*$L4*8760*$P4)),IF(AND($K4+$H4&lt;AM$2+1,$K4+$I4&gt;AM$2),IF($N4=$N$3,$C4*INDEX('Fixed O&amp;M Schedule_Gas'!U$3:U$15,MATCH($F4,'Fixed O&amp;M Schedule_Gas'!$B$3:$B$15,0)),$C4*$S4*INDEX($U$1:$CH$1,MATCH($K4,$U$2:$CH$2,0))*IF(AM$2&gt;$K4+$H4,IF($D4="Win",1.02,1.005),1)*(1+$T4)^(AM$2-$K4)),IF(AND($K4+$I4&lt;=AM$2,$K4+SUM($I4:$J4)&gt;AM$2),IF($N4=$N$3,$C4*(INDEX('Fixed O&amp;M Schedule_Gas'!U$3:U$15,MATCH($F4,'Fixed O&amp;M Schedule_Gas'!$B$3:$B$15,0))+$M4),$C4*($S4*INDEX($U$1:$CH$1,MATCH($K4+$I4,$U$2:$CH$2,0))*IF(AM$2&gt;$K4+$I4+$H4,IF($D4="Win",1.02,1.005),1)*(1+$T4)^(AM$2-($K4+$I4))+$M4)),0)))/10^6</f>
        <v>123.94350509381663</v>
      </c>
      <c r="AN4" s="119">
        <f>IF(AND($K4&lt;AN$2+1,$K4+$H4&gt;AN$2),IF($N4=$N$3,$C4*((1-$O4+$O4*(AN$1/INDEX($U$1:$CH$1,,MATCH($K4,$U$2:$CH$2,0)))))*$L4,$C4*((1-$R4)^(AN$2-$K4))*(((1-$O4+$O4*(AN$1/INDEX($U$1:$CH$1,,MATCH($K4,$U$2:$CH$2,0)))))*$L4*8760*$P4)),IF(AND($K4+$H4&lt;AN$2+1,$K4+$I4&gt;AN$2),IF($N4=$N$3,$C4*INDEX('Fixed O&amp;M Schedule_Gas'!V$3:V$15,MATCH($F4,'Fixed O&amp;M Schedule_Gas'!$B$3:$B$15,0)),$C4*$S4*INDEX($U$1:$CH$1,MATCH($K4,$U$2:$CH$2,0))*IF(AN$2&gt;$K4+$H4,IF($D4="Win",1.02,1.005),1)*(1+$T4)^(AN$2-$K4)),IF(AND($K4+$I4&lt;=AN$2,$K4+SUM($I4:$J4)&gt;AN$2),IF($N4=$N$3,$C4*(INDEX('Fixed O&amp;M Schedule_Gas'!V$3:V$15,MATCH($F4,'Fixed O&amp;M Schedule_Gas'!$B$3:$B$15,0))+$M4),$C4*($S4*INDEX($U$1:$CH$1,MATCH($K4+$I4,$U$2:$CH$2,0))*IF(AN$2&gt;$K4+$I4+$H4,IF($D4="Win",1.02,1.005),1)*(1+$T4)^(AN$2-($K4+$I4))+$M4)),0)))/10^6</f>
        <v>124.55459919569299</v>
      </c>
      <c r="AO4" s="119">
        <f>IF(AND($K4&lt;AO$2+1,$K4+$H4&gt;AO$2),IF($N4=$N$3,$C4*((1-$O4+$O4*(AO$1/INDEX($U$1:$CH$1,,MATCH($K4,$U$2:$CH$2,0)))))*$L4,$C4*((1-$R4)^(AO$2-$K4))*(((1-$O4+$O4*(AO$1/INDEX($U$1:$CH$1,,MATCH($K4,$U$2:$CH$2,0)))))*$L4*8760*$P4)),IF(AND($K4+$H4&lt;AO$2+1,$K4+$I4&gt;AO$2),IF($N4=$N$3,$C4*INDEX('Fixed O&amp;M Schedule_Gas'!W$3:W$15,MATCH($F4,'Fixed O&amp;M Schedule_Gas'!$B$3:$B$15,0)),$C4*$S4*INDEX($U$1:$CH$1,MATCH($K4,$U$2:$CH$2,0))*IF(AO$2&gt;$K4+$H4,IF($D4="Win",1.02,1.005),1)*(1+$T4)^(AO$2-$K4)),IF(AND($K4+$I4&lt;=AO$2,$K4+SUM($I4:$J4)&gt;AO$2),IF($N4=$N$3,$C4*(INDEX('Fixed O&amp;M Schedule_Gas'!W$3:W$15,MATCH($F4,'Fixed O&amp;M Schedule_Gas'!$B$3:$B$15,0))+$M4),$C4*($S4*INDEX($U$1:$CH$1,MATCH($K4+$I4,$U$2:$CH$2,0))*IF(AO$2&gt;$K4+$I4+$H4,IF($D4="Win",1.02,1.005),1)*(1+$T4)^(AO$2-($K4+$I4))+$M4)),0)))/10^6</f>
        <v>125.17791517960684</v>
      </c>
      <c r="AP4" s="119">
        <f>IF(AND($K4&lt;AP$2+1,$K4+$H4&gt;AP$2),IF($N4=$N$3,$C4*((1-$O4+$O4*(AP$1/INDEX($U$1:$CH$1,,MATCH($K4,$U$2:$CH$2,0)))))*$L4,$C4*((1-$R4)^(AP$2-$K4))*(((1-$O4+$O4*(AP$1/INDEX($U$1:$CH$1,,MATCH($K4,$U$2:$CH$2,0)))))*$L4*8760*$P4)),IF(AND($K4+$H4&lt;AP$2+1,$K4+$I4&gt;AP$2),IF($N4=$N$3,$C4*INDEX('Fixed O&amp;M Schedule_Gas'!X$3:X$15,MATCH($F4,'Fixed O&amp;M Schedule_Gas'!$B$3:$B$15,0)),$C4*$S4*INDEX($U$1:$CH$1,MATCH($K4,$U$2:$CH$2,0))*IF(AP$2&gt;$K4+$H4,IF($D4="Win",1.02,1.005),1)*(1+$T4)^(AP$2-$K4)),IF(AND($K4+$I4&lt;=AP$2,$K4+SUM($I4:$J4)&gt;AP$2),IF($N4=$N$3,$C4*(INDEX('Fixed O&amp;M Schedule_Gas'!X$3:X$15,MATCH($F4,'Fixed O&amp;M Schedule_Gas'!$B$3:$B$15,0))+$M4),$C4*($S4*INDEX($U$1:$CH$1,MATCH($K4+$I4,$U$2:$CH$2,0))*IF(AP$2&gt;$K4+$I4+$H4,IF($D4="Win",1.02,1.005),1)*(1+$T4)^(AP$2-($K4+$I4))+$M4)),0)))/10^6</f>
        <v>125.81369748319896</v>
      </c>
      <c r="AQ4" s="119">
        <f>IF(AND($K4&lt;AQ$2+1,$K4+$H4&gt;AQ$2),IF($N4=$N$3,$C4*((1-$O4+$O4*(AQ$1/INDEX($U$1:$CH$1,,MATCH($K4,$U$2:$CH$2,0)))))*$L4,$C4*((1-$R4)^(AQ$2-$K4))*(((1-$O4+$O4*(AQ$1/INDEX($U$1:$CH$1,,MATCH($K4,$U$2:$CH$2,0)))))*$L4*8760*$P4)),IF(AND($K4+$H4&lt;AQ$2+1,$K4+$I4&gt;AQ$2),IF($N4=$N$3,$C4*INDEX('Fixed O&amp;M Schedule_Gas'!Y$3:Y$15,MATCH($F4,'Fixed O&amp;M Schedule_Gas'!$B$3:$B$15,0)),$C4*$S4*INDEX($U$1:$CH$1,MATCH($K4,$U$2:$CH$2,0))*IF(AQ$2&gt;$K4+$H4,IF($D4="Win",1.02,1.005),1)*(1+$T4)^(AQ$2-$K4)),IF(AND($K4+$I4&lt;=AQ$2,$K4+SUM($I4:$J4)&gt;AQ$2),IF($N4=$N$3,$C4*(INDEX('Fixed O&amp;M Schedule_Gas'!Y$3:Y$15,MATCH($F4,'Fixed O&amp;M Schedule_Gas'!$B$3:$B$15,0))+$M4),$C4*($S4*INDEX($U$1:$CH$1,MATCH($K4+$I4,$U$2:$CH$2,0))*IF(AQ$2&gt;$K4+$I4+$H4,IF($D4="Win",1.02,1.005),1)*(1+$T4)^(AQ$2-($K4+$I4))+$M4)),0)))/10^6</f>
        <v>126.46219543286294</v>
      </c>
      <c r="AR4" s="119">
        <f>IF(AND($K4&lt;AR$2+1,$K4+$H4&gt;AR$2),IF($N4=$N$3,$C4*((1-$O4+$O4*(AR$1/INDEX($U$1:$CH$1,,MATCH($K4,$U$2:$CH$2,0)))))*$L4,$C4*((1-$R4)^(AR$2-$K4))*(((1-$O4+$O4*(AR$1/INDEX($U$1:$CH$1,,MATCH($K4,$U$2:$CH$2,0)))))*$L4*8760*$P4)),IF(AND($K4+$H4&lt;AR$2+1,$K4+$I4&gt;AR$2),IF($N4=$N$3,$C4*INDEX('Fixed O&amp;M Schedule_Gas'!Z$3:Z$15,MATCH($F4,'Fixed O&amp;M Schedule_Gas'!$B$3:$B$15,0)),$C4*$S4*INDEX($U$1:$CH$1,MATCH($K4,$U$2:$CH$2,0))*IF(AR$2&gt;$K4+$H4,IF($D4="Win",1.02,1.005),1)*(1+$T4)^(AR$2-$K4)),IF(AND($K4+$I4&lt;=AR$2,$K4+SUM($I4:$J4)&gt;AR$2),IF($N4=$N$3,$C4*(INDEX('Fixed O&amp;M Schedule_Gas'!Z$3:Z$15,MATCH($F4,'Fixed O&amp;M Schedule_Gas'!$B$3:$B$15,0))+$M4),$C4*($S4*INDEX($U$1:$CH$1,MATCH($K4+$I4,$U$2:$CH$2,0))*IF(AR$2&gt;$K4+$I4+$H4,IF($D4="Win",1.02,1.005),1)*(1+$T4)^(AR$2-($K4+$I4))+$M4)),0)))/10^6</f>
        <v>127.1236633415202</v>
      </c>
      <c r="AS4" s="119">
        <f>IF(AND($K4&lt;AS$2+1,$K4+$H4&gt;AS$2),IF($N4=$N$3,$C4*((1-$O4+$O4*(AS$1/INDEX($U$1:$CH$1,,MATCH($K4,$U$2:$CH$2,0)))))*$L4,$C4*((1-$R4)^(AS$2-$K4))*(((1-$O4+$O4*(AS$1/INDEX($U$1:$CH$1,,MATCH($K4,$U$2:$CH$2,0)))))*$L4*8760*$P4)),IF(AND($K4+$H4&lt;AS$2+1,$K4+$I4&gt;AS$2),IF($N4=$N$3,$C4*INDEX('Fixed O&amp;M Schedule_Gas'!AA$3:AA$15,MATCH($F4,'Fixed O&amp;M Schedule_Gas'!$B$3:$B$15,0)),$C4*$S4*INDEX($U$1:$CH$1,MATCH($K4,$U$2:$CH$2,0))*IF(AS$2&gt;$K4+$H4,IF($D4="Win",1.02,1.005),1)*(1+$T4)^(AS$2-$K4)),IF(AND($K4+$I4&lt;=AS$2,$K4+SUM($I4:$J4)&gt;AS$2),IF($N4=$N$3,$C4*(INDEX('Fixed O&amp;M Schedule_Gas'!AA$3:AA$15,MATCH($F4,'Fixed O&amp;M Schedule_Gas'!$B$3:$B$15,0))+$M4),$C4*($S4*INDEX($U$1:$CH$1,MATCH($K4+$I4,$U$2:$CH$2,0))*IF(AS$2&gt;$K4+$I4+$H4,IF($D4="Win",1.02,1.005),1)*(1+$T4)^(AS$2-($K4+$I4))+$M4)),0)))/10^6</f>
        <v>20.150620776514987</v>
      </c>
      <c r="AT4" s="119">
        <f>IF(AND($K4&lt;AT$2+1,$K4+$H4&gt;AT$2),IF($N4=$N$3,$C4*((1-$O4+$O4*(AT$1/INDEX($U$1:$CH$1,,MATCH($K4,$U$2:$CH$2,0)))))*$L4,$C4*((1-$R4)^(AT$2-$K4))*(((1-$O4+$O4*(AT$1/INDEX($U$1:$CH$1,,MATCH($K4,$U$2:$CH$2,0)))))*$L4*8760*$P4)),IF(AND($K4+$H4&lt;AT$2+1,$K4+$I4&gt;AT$2),IF($N4=$N$3,$C4*INDEX('Fixed O&amp;M Schedule_Gas'!AB$3:AB$15,MATCH($F4,'Fixed O&amp;M Schedule_Gas'!$B$3:$B$15,0)),$C4*$S4*INDEX($U$1:$CH$1,MATCH($K4,$U$2:$CH$2,0))*IF(AT$2&gt;$K4+$H4,IF($D4="Win",1.02,1.005),1)*(1+$T4)^(AT$2-$K4)),IF(AND($K4+$I4&lt;=AT$2,$K4+SUM($I4:$J4)&gt;AT$2),IF($N4=$N$3,$C4*(INDEX('Fixed O&amp;M Schedule_Gas'!AB$3:AB$15,MATCH($F4,'Fixed O&amp;M Schedule_Gas'!$B$3:$B$15,0))+$M4),$C4*($S4*INDEX($U$1:$CH$1,MATCH($K4+$I4,$U$2:$CH$2,0))*IF(AT$2&gt;$K4+$I4+$H4,IF($D4="Win",1.02,1.005),1)*(1+$T4)^(AT$2-($K4+$I4))+$M4)),0)))/10^6</f>
        <v>20.553633192045286</v>
      </c>
      <c r="AU4" s="119">
        <f>IF(AND($K4&lt;AU$2+1,$K4+$H4&gt;AU$2),IF($N4=$N$3,$C4*((1-$O4+$O4*(AU$1/INDEX($U$1:$CH$1,,MATCH($K4,$U$2:$CH$2,0)))))*$L4,$C4*((1-$R4)^(AU$2-$K4))*(((1-$O4+$O4*(AU$1/INDEX($U$1:$CH$1,,MATCH($K4,$U$2:$CH$2,0)))))*$L4*8760*$P4)),IF(AND($K4+$H4&lt;AU$2+1,$K4+$I4&gt;AU$2),IF($N4=$N$3,$C4*INDEX('Fixed O&amp;M Schedule_Gas'!AC$3:AC$15,MATCH($F4,'Fixed O&amp;M Schedule_Gas'!$B$3:$B$15,0)),$C4*$S4*INDEX($U$1:$CH$1,MATCH($K4,$U$2:$CH$2,0))*IF(AU$2&gt;$K4+$H4,IF($D4="Win",1.02,1.005),1)*(1+$T4)^(AU$2-$K4)),IF(AND($K4+$I4&lt;=AU$2,$K4+SUM($I4:$J4)&gt;AU$2),IF($N4=$N$3,$C4*(INDEX('Fixed O&amp;M Schedule_Gas'!AC$3:AC$15,MATCH($F4,'Fixed O&amp;M Schedule_Gas'!$B$3:$B$15,0))+$M4),$C4*($S4*INDEX($U$1:$CH$1,MATCH($K4+$I4,$U$2:$CH$2,0))*IF(AU$2&gt;$K4+$I4+$H4,IF($D4="Win",1.02,1.005),1)*(1+$T4)^(AU$2-($K4+$I4))+$M4)),0)))/10^6</f>
        <v>20.964705855886194</v>
      </c>
      <c r="AV4" s="119">
        <f>IF(AND($K4&lt;AV$2+1,$K4+$H4&gt;AV$2),IF($N4=$N$3,$C4*((1-$O4+$O4*(AV$1/INDEX($U$1:$CH$1,,MATCH($K4,$U$2:$CH$2,0)))))*$L4,$C4*((1-$R4)^(AV$2-$K4))*(((1-$O4+$O4*(AV$1/INDEX($U$1:$CH$1,,MATCH($K4,$U$2:$CH$2,0)))))*$L4*8760*$P4)),IF(AND($K4+$H4&lt;AV$2+1,$K4+$I4&gt;AV$2),IF($N4=$N$3,$C4*INDEX('Fixed O&amp;M Schedule_Gas'!AD$3:AD$15,MATCH($F4,'Fixed O&amp;M Schedule_Gas'!$B$3:$B$15,0)),$C4*$S4*INDEX($U$1:$CH$1,MATCH($K4,$U$2:$CH$2,0))*IF(AV$2&gt;$K4+$H4,IF($D4="Win",1.02,1.005),1)*(1+$T4)^(AV$2-$K4)),IF(AND($K4+$I4&lt;=AV$2,$K4+SUM($I4:$J4)&gt;AV$2),IF($N4=$N$3,$C4*(INDEX('Fixed O&amp;M Schedule_Gas'!AD$3:AD$15,MATCH($F4,'Fixed O&amp;M Schedule_Gas'!$B$3:$B$15,0))+$M4),$C4*($S4*INDEX($U$1:$CH$1,MATCH($K4+$I4,$U$2:$CH$2,0))*IF(AV$2&gt;$K4+$I4+$H4,IF($D4="Win",1.02,1.005),1)*(1+$T4)^(AV$2-($K4+$I4))+$M4)),0)))/10^6</f>
        <v>21.38399997300392</v>
      </c>
      <c r="AW4" s="119">
        <f>IF(AND($K4&lt;AW$2+1,$K4+$H4&gt;AW$2),IF($N4=$N$3,$C4*((1-$O4+$O4*(AW$1/INDEX($U$1:$CH$1,,MATCH($K4,$U$2:$CH$2,0)))))*$L4,$C4*((1-$R4)^(AW$2-$K4))*(((1-$O4+$O4*(AW$1/INDEX($U$1:$CH$1,,MATCH($K4,$U$2:$CH$2,0)))))*$L4*8760*$P4)),IF(AND($K4+$H4&lt;AW$2+1,$K4+$I4&gt;AW$2),IF($N4=$N$3,$C4*INDEX('Fixed O&amp;M Schedule_Gas'!AE$3:AE$15,MATCH($F4,'Fixed O&amp;M Schedule_Gas'!$B$3:$B$15,0)),$C4*$S4*INDEX($U$1:$CH$1,MATCH($K4,$U$2:$CH$2,0))*IF(AW$2&gt;$K4+$H4,IF($D4="Win",1.02,1.005),1)*(1+$T4)^(AW$2-$K4)),IF(AND($K4+$I4&lt;=AW$2,$K4+SUM($I4:$J4)&gt;AW$2),IF($N4=$N$3,$C4*(INDEX('Fixed O&amp;M Schedule_Gas'!AE$3:AE$15,MATCH($F4,'Fixed O&amp;M Schedule_Gas'!$B$3:$B$15,0))+$M4),$C4*($S4*INDEX($U$1:$CH$1,MATCH($K4+$I4,$U$2:$CH$2,0))*IF(AW$2&gt;$K4+$I4+$H4,IF($D4="Win",1.02,1.005),1)*(1+$T4)^(AW$2-($K4+$I4))+$M4)),0)))/10^6</f>
        <v>21.811679972463999</v>
      </c>
      <c r="AX4" s="119">
        <f>IF(AND($K4&lt;AX$2+1,$K4+$H4&gt;AX$2),IF($N4=$N$3,$C4*((1-$O4+$O4*(AX$1/INDEX($U$1:$CH$1,,MATCH($K4,$U$2:$CH$2,0)))))*$L4,$C4*((1-$R4)^(AX$2-$K4))*(((1-$O4+$O4*(AX$1/INDEX($U$1:$CH$1,,MATCH($K4,$U$2:$CH$2,0)))))*$L4*8760*$P4)),IF(AND($K4+$H4&lt;AX$2+1,$K4+$I4&gt;AX$2),IF($N4=$N$3,$C4*INDEX('Fixed O&amp;M Schedule_Gas'!AF$3:AF$15,MATCH($F4,'Fixed O&amp;M Schedule_Gas'!$B$3:$B$15,0)),$C4*$S4*INDEX($U$1:$CH$1,MATCH($K4,$U$2:$CH$2,0))*IF(AX$2&gt;$K4+$H4,IF($D4="Win",1.02,1.005),1)*(1+$T4)^(AX$2-$K4)),IF(AND($K4+$I4&lt;=AX$2,$K4+SUM($I4:$J4)&gt;AX$2),IF($N4=$N$3,$C4*(INDEX('Fixed O&amp;M Schedule_Gas'!AF$3:AF$15,MATCH($F4,'Fixed O&amp;M Schedule_Gas'!$B$3:$B$15,0))+$M4),$C4*($S4*INDEX($U$1:$CH$1,MATCH($K4+$I4,$U$2:$CH$2,0))*IF(AX$2&gt;$K4+$I4+$H4,IF($D4="Win",1.02,1.005),1)*(1+$T4)^(AX$2-($K4+$I4))+$M4)),0)))/10^6</f>
        <v>22.24791357191328</v>
      </c>
      <c r="AY4" s="119">
        <f>IF(AND($K4&lt;AY$2+1,$K4+$H4&gt;AY$2),IF($N4=$N$3,$C4*((1-$O4+$O4*(AY$1/INDEX($U$1:$CH$1,,MATCH($K4,$U$2:$CH$2,0)))))*$L4,$C4*((1-$R4)^(AY$2-$K4))*(((1-$O4+$O4*(AY$1/INDEX($U$1:$CH$1,,MATCH($K4,$U$2:$CH$2,0)))))*$L4*8760*$P4)),IF(AND($K4+$H4&lt;AY$2+1,$K4+$I4&gt;AY$2),IF($N4=$N$3,$C4*INDEX('Fixed O&amp;M Schedule_Gas'!AG$3:AG$15,MATCH($F4,'Fixed O&amp;M Schedule_Gas'!$B$3:$B$15,0)),$C4*$S4*INDEX($U$1:$CH$1,MATCH($K4,$U$2:$CH$2,0))*IF(AY$2&gt;$K4+$H4,IF($D4="Win",1.02,1.005),1)*(1+$T4)^(AY$2-$K4)),IF(AND($K4+$I4&lt;=AY$2,$K4+SUM($I4:$J4)&gt;AY$2),IF($N4=$N$3,$C4*(INDEX('Fixed O&amp;M Schedule_Gas'!AG$3:AG$15,MATCH($F4,'Fixed O&amp;M Schedule_Gas'!$B$3:$B$15,0))+$M4),$C4*($S4*INDEX($U$1:$CH$1,MATCH($K4+$I4,$U$2:$CH$2,0))*IF(AY$2&gt;$K4+$I4+$H4,IF($D4="Win",1.02,1.005),1)*(1+$T4)^(AY$2-($K4+$I4))+$M4)),0)))/10^6</f>
        <v>28.464353879703722</v>
      </c>
      <c r="AZ4" s="119">
        <f>IF(AND($K4&lt;AZ$2+1,$K4+$H4&gt;AZ$2),IF($N4=$N$3,$C4*((1-$O4+$O4*(AZ$1/INDEX($U$1:$CH$1,,MATCH($K4,$U$2:$CH$2,0)))))*$L4,$C4*((1-$R4)^(AZ$2-$K4))*(((1-$O4+$O4*(AZ$1/INDEX($U$1:$CH$1,,MATCH($K4,$U$2:$CH$2,0)))))*$L4*8760*$P4)),IF(AND($K4+$H4&lt;AZ$2+1,$K4+$I4&gt;AZ$2),IF($N4=$N$3,$C4*INDEX('Fixed O&amp;M Schedule_Gas'!AH$3:AH$15,MATCH($F4,'Fixed O&amp;M Schedule_Gas'!$B$3:$B$15,0)),$C4*$S4*INDEX($U$1:$CH$1,MATCH($K4,$U$2:$CH$2,0))*IF(AZ$2&gt;$K4+$H4,IF($D4="Win",1.02,1.005),1)*(1+$T4)^(AZ$2-$K4)),IF(AND($K4+$I4&lt;=AZ$2,$K4+SUM($I4:$J4)&gt;AZ$2),IF($N4=$N$3,$C4*(INDEX('Fixed O&amp;M Schedule_Gas'!AH$3:AH$15,MATCH($F4,'Fixed O&amp;M Schedule_Gas'!$B$3:$B$15,0))+$M4),$C4*($S4*INDEX($U$1:$CH$1,MATCH($K4+$I4,$U$2:$CH$2,0))*IF(AZ$2&gt;$K4+$I4+$H4,IF($D4="Win",1.02,1.005),1)*(1+$T4)^(AZ$2-($K4+$I4))+$M4)),0)))/10^6</f>
        <v>28.918211316570751</v>
      </c>
      <c r="BA4" s="119">
        <f>IF(AND($K4&lt;BA$2+1,$K4+$H4&gt;BA$2),IF($N4=$N$3,$C4*((1-$O4+$O4*(BA$1/INDEX($U$1:$CH$1,,MATCH($K4,$U$2:$CH$2,0)))))*$L4,$C4*((1-$R4)^(BA$2-$K4))*(((1-$O4+$O4*(BA$1/INDEX($U$1:$CH$1,,MATCH($K4,$U$2:$CH$2,0)))))*$L4*8760*$P4)),IF(AND($K4+$H4&lt;BA$2+1,$K4+$I4&gt;BA$2),IF($N4=$N$3,$C4*INDEX('Fixed O&amp;M Schedule_Gas'!AI$3:AI$15,MATCH($F4,'Fixed O&amp;M Schedule_Gas'!$B$3:$B$15,0)),$C4*$S4*INDEX($U$1:$CH$1,MATCH($K4,$U$2:$CH$2,0))*IF(BA$2&gt;$K4+$H4,IF($D4="Win",1.02,1.005),1)*(1+$T4)^(BA$2-$K4)),IF(AND($K4+$I4&lt;=BA$2,$K4+SUM($I4:$J4)&gt;BA$2),IF($N4=$N$3,$C4*(INDEX('Fixed O&amp;M Schedule_Gas'!AI$3:AI$15,MATCH($F4,'Fixed O&amp;M Schedule_Gas'!$B$3:$B$15,0))+$M4),$C4*($S4*INDEX($U$1:$CH$1,MATCH($K4+$I4,$U$2:$CH$2,0))*IF(BA$2&gt;$K4+$I4+$H4,IF($D4="Win",1.02,1.005),1)*(1+$T4)^(BA$2-($K4+$I4))+$M4)),0)))/10^6</f>
        <v>29.381145902175124</v>
      </c>
      <c r="BB4" s="119">
        <f>IF(AND($K4&lt;BB$2+1,$K4+$H4&gt;BB$2),IF($N4=$N$3,$C4*((1-$O4+$O4*(BB$1/INDEX($U$1:$CH$1,,MATCH($K4,$U$2:$CH$2,0)))))*$L4,$C4*((1-$R4)^(BB$2-$K4))*(((1-$O4+$O4*(BB$1/INDEX($U$1:$CH$1,,MATCH($K4,$U$2:$CH$2,0)))))*$L4*8760*$P4)),IF(AND($K4+$H4&lt;BB$2+1,$K4+$I4&gt;BB$2),IF($N4=$N$3,$C4*INDEX('Fixed O&amp;M Schedule_Gas'!AJ$3:AJ$15,MATCH($F4,'Fixed O&amp;M Schedule_Gas'!$B$3:$B$15,0)),$C4*$S4*INDEX($U$1:$CH$1,MATCH($K4,$U$2:$CH$2,0))*IF(BB$2&gt;$K4+$H4,IF($D4="Win",1.02,1.005),1)*(1+$T4)^(BB$2-$K4)),IF(AND($K4+$I4&lt;=BB$2,$K4+SUM($I4:$J4)&gt;BB$2),IF($N4=$N$3,$C4*(INDEX('Fixed O&amp;M Schedule_Gas'!AJ$3:AJ$15,MATCH($F4,'Fixed O&amp;M Schedule_Gas'!$B$3:$B$15,0))+$M4),$C4*($S4*INDEX($U$1:$CH$1,MATCH($K4+$I4,$U$2:$CH$2,0))*IF(BB$2&gt;$K4+$I4+$H4,IF($D4="Win",1.02,1.005),1)*(1+$T4)^(BB$2-($K4+$I4))+$M4)),0)))/10^6</f>
        <v>29.853339179491588</v>
      </c>
      <c r="BC4" s="119">
        <f>IF(AND($K4&lt;BC$2+1,$K4+$H4&gt;BC$2),IF($N4=$N$3,$C4*((1-$O4+$O4*(BC$1/INDEX($U$1:$CH$1,,MATCH($K4,$U$2:$CH$2,0)))))*$L4,$C4*((1-$R4)^(BC$2-$K4))*(((1-$O4+$O4*(BC$1/INDEX($U$1:$CH$1,,MATCH($K4,$U$2:$CH$2,0)))))*$L4*8760*$P4)),IF(AND($K4+$H4&lt;BC$2+1,$K4+$I4&gt;BC$2),IF($N4=$N$3,$C4*INDEX('Fixed O&amp;M Schedule_Gas'!AK$3:AK$15,MATCH($F4,'Fixed O&amp;M Schedule_Gas'!$B$3:$B$15,0)),$C4*$S4*INDEX($U$1:$CH$1,MATCH($K4,$U$2:$CH$2,0))*IF(BC$2&gt;$K4+$H4,IF($D4="Win",1.02,1.005),1)*(1+$T4)^(BC$2-$K4)),IF(AND($K4+$I4&lt;=BC$2,$K4+SUM($I4:$J4)&gt;BC$2),IF($N4=$N$3,$C4*(INDEX('Fixed O&amp;M Schedule_Gas'!AK$3:AK$15,MATCH($F4,'Fixed O&amp;M Schedule_Gas'!$B$3:$B$15,0))+$M4),$C4*($S4*INDEX($U$1:$CH$1,MATCH($K4+$I4,$U$2:$CH$2,0))*IF(BC$2&gt;$K4+$I4+$H4,IF($D4="Win",1.02,1.005),1)*(1+$T4)^(BC$2-($K4+$I4))+$M4)),0)))/10^6</f>
        <v>30.334976322354375</v>
      </c>
      <c r="BD4" s="119">
        <f>IF(AND($K4&lt;BD$2+1,$K4+$H4&gt;BD$2),IF($N4=$N$3,$C4*((1-$O4+$O4*(BD$1/INDEX($U$1:$CH$1,,MATCH($K4,$U$2:$CH$2,0)))))*$L4,$C4*((1-$R4)^(BD$2-$K4))*(((1-$O4+$O4*(BD$1/INDEX($U$1:$CH$1,,MATCH($K4,$U$2:$CH$2,0)))))*$L4*8760*$P4)),IF(AND($K4+$H4&lt;BD$2+1,$K4+$I4&gt;BD$2),IF($N4=$N$3,$C4*INDEX('Fixed O&amp;M Schedule_Gas'!AL$3:AL$15,MATCH($F4,'Fixed O&amp;M Schedule_Gas'!$B$3:$B$15,0)),$C4*$S4*INDEX($U$1:$CH$1,MATCH($K4,$U$2:$CH$2,0))*IF(BD$2&gt;$K4+$H4,IF($D4="Win",1.02,1.005),1)*(1+$T4)^(BD$2-$K4)),IF(AND($K4+$I4&lt;=BD$2,$K4+SUM($I4:$J4)&gt;BD$2),IF($N4=$N$3,$C4*(INDEX('Fixed O&amp;M Schedule_Gas'!AL$3:AL$15,MATCH($F4,'Fixed O&amp;M Schedule_Gas'!$B$3:$B$15,0))+$M4),$C4*($S4*INDEX($U$1:$CH$1,MATCH($K4+$I4,$U$2:$CH$2,0))*IF(BD$2&gt;$K4+$I4+$H4,IF($D4="Win",1.02,1.005),1)*(1+$T4)^(BD$2-($K4+$I4))+$M4)),0)))/10^6</f>
        <v>30.826246208074419</v>
      </c>
      <c r="BE4" s="119">
        <f>IF(AND($K4&lt;BE$2+1,$K4+$H4&gt;BE$2),IF($N4=$N$3,$C4*((1-$O4+$O4*(BE$1/INDEX($U$1:$CH$1,,MATCH($K4,$U$2:$CH$2,0)))))*$L4,$C4*((1-$R4)^(BE$2-$K4))*(((1-$O4+$O4*(BE$1/INDEX($U$1:$CH$1,,MATCH($K4,$U$2:$CH$2,0)))))*$L4*8760*$P4)),IF(AND($K4+$H4&lt;BE$2+1,$K4+$I4&gt;BE$2),IF($N4=$N$3,$C4*INDEX('Fixed O&amp;M Schedule_Gas'!AM$3:AM$15,MATCH($F4,'Fixed O&amp;M Schedule_Gas'!$B$3:$B$15,0)),$C4*$S4*INDEX($U$1:$CH$1,MATCH($K4,$U$2:$CH$2,0))*IF(BE$2&gt;$K4+$H4,IF($D4="Win",1.02,1.005),1)*(1+$T4)^(BE$2-$K4)),IF(AND($K4+$I4&lt;=BE$2,$K4+SUM($I4:$J4)&gt;BE$2),IF($N4=$N$3,$C4*(INDEX('Fixed O&amp;M Schedule_Gas'!AM$3:AM$15,MATCH($F4,'Fixed O&amp;M Schedule_Gas'!$B$3:$B$15,0))+$M4),$C4*($S4*INDEX($U$1:$CH$1,MATCH($K4+$I4,$U$2:$CH$2,0))*IF(BE$2&gt;$K4+$I4+$H4,IF($D4="Win",1.02,1.005),1)*(1+$T4)^(BE$2-($K4+$I4))+$M4)),0)))/10^6</f>
        <v>31.327341491508864</v>
      </c>
      <c r="BF4" s="119">
        <f>IF(AND($K4&lt;BF$2+1,$K4+$H4&gt;BF$2),IF($N4=$N$3,$C4*((1-$O4+$O4*(BF$1/INDEX($U$1:$CH$1,,MATCH($K4,$U$2:$CH$2,0)))))*$L4,$C4*((1-$R4)^(BF$2-$K4))*(((1-$O4+$O4*(BF$1/INDEX($U$1:$CH$1,,MATCH($K4,$U$2:$CH$2,0)))))*$L4*8760*$P4)),IF(AND($K4+$H4&lt;BF$2+1,$K4+$I4&gt;BF$2),IF($N4=$N$3,$C4*INDEX('Fixed O&amp;M Schedule_Gas'!AN$3:AN$15,MATCH($F4,'Fixed O&amp;M Schedule_Gas'!$B$3:$B$15,0)),$C4*$S4*INDEX($U$1:$CH$1,MATCH($K4,$U$2:$CH$2,0))*IF(BF$2&gt;$K4+$H4,IF($D4="Win",1.02,1.005),1)*(1+$T4)^(BF$2-$K4)),IF(AND($K4+$I4&lt;=BF$2,$K4+SUM($I4:$J4)&gt;BF$2),IF($N4=$N$3,$C4*(INDEX('Fixed O&amp;M Schedule_Gas'!AN$3:AN$15,MATCH($F4,'Fixed O&amp;M Schedule_Gas'!$B$3:$B$15,0))+$M4),$C4*($S4*INDEX($U$1:$CH$1,MATCH($K4+$I4,$U$2:$CH$2,0))*IF(BF$2&gt;$K4+$I4+$H4,IF($D4="Win",1.02,1.005),1)*(1+$T4)^(BF$2-($K4+$I4))+$M4)),0)))/10^6</f>
        <v>31.838458680611996</v>
      </c>
      <c r="BG4" s="119">
        <f>IF(AND($K4&lt;BG$2+1,$K4+$H4&gt;BG$2),IF($N4=$N$3,$C4*((1-$O4+$O4*(BG$1/INDEX($U$1:$CH$1,,MATCH($K4,$U$2:$CH$2,0)))))*$L4,$C4*((1-$R4)^(BG$2-$K4))*(((1-$O4+$O4*(BG$1/INDEX($U$1:$CH$1,,MATCH($K4,$U$2:$CH$2,0)))))*$L4*8760*$P4)),IF(AND($K4+$H4&lt;BG$2+1,$K4+$I4&gt;BG$2),IF($N4=$N$3,$C4*INDEX('Fixed O&amp;M Schedule_Gas'!AO$3:AO$15,MATCH($F4,'Fixed O&amp;M Schedule_Gas'!$B$3:$B$15,0)),$C4*$S4*INDEX($U$1:$CH$1,MATCH($K4,$U$2:$CH$2,0))*IF(BG$2&gt;$K4+$H4,IF($D4="Win",1.02,1.005),1)*(1+$T4)^(BG$2-$K4)),IF(AND($K4+$I4&lt;=BG$2,$K4+SUM($I4:$J4)&gt;BG$2),IF($N4=$N$3,$C4*(INDEX('Fixed O&amp;M Schedule_Gas'!AO$3:AO$15,MATCH($F4,'Fixed O&amp;M Schedule_Gas'!$B$3:$B$15,0))+$M4),$C4*($S4*INDEX($U$1:$CH$1,MATCH($K4+$I4,$U$2:$CH$2,0))*IF(BG$2&gt;$K4+$I4+$H4,IF($D4="Win",1.02,1.005),1)*(1+$T4)^(BG$2-($K4+$I4))+$M4)),0)))/10^6</f>
        <v>32.359798213497193</v>
      </c>
      <c r="BH4" s="119">
        <f>IF(AND($K4&lt;BH$2+1,$K4+$H4&gt;BH$2),IF($N4=$N$3,$C4*((1-$O4+$O4*(BH$1/INDEX($U$1:$CH$1,,MATCH($K4,$U$2:$CH$2,0)))))*$L4,$C4*((1-$R4)^(BH$2-$K4))*(((1-$O4+$O4*(BH$1/INDEX($U$1:$CH$1,,MATCH($K4,$U$2:$CH$2,0)))))*$L4*8760*$P4)),IF(AND($K4+$H4&lt;BH$2+1,$K4+$I4&gt;BH$2),IF($N4=$N$3,$C4*INDEX('Fixed O&amp;M Schedule_Gas'!AP$3:AP$15,MATCH($F4,'Fixed O&amp;M Schedule_Gas'!$B$3:$B$15,0)),$C4*$S4*INDEX($U$1:$CH$1,MATCH($K4,$U$2:$CH$2,0))*IF(BH$2&gt;$K4+$H4,IF($D4="Win",1.02,1.005),1)*(1+$T4)^(BH$2-$K4)),IF(AND($K4+$I4&lt;=BH$2,$K4+SUM($I4:$J4)&gt;BH$2),IF($N4=$N$3,$C4*(INDEX('Fixed O&amp;M Schedule_Gas'!AP$3:AP$15,MATCH($F4,'Fixed O&amp;M Schedule_Gas'!$B$3:$B$15,0))+$M4),$C4*($S4*INDEX($U$1:$CH$1,MATCH($K4+$I4,$U$2:$CH$2,0))*IF(BH$2&gt;$K4+$I4+$H4,IF($D4="Win",1.02,1.005),1)*(1+$T4)^(BH$2-($K4+$I4))+$M4)),0)))/10^6</f>
        <v>32.891564537040097</v>
      </c>
      <c r="BI4" s="119">
        <f>IF(AND($K4&lt;BI$2+1,$K4+$H4&gt;BI$2),IF($N4=$N$3,$C4*((1-$O4+$O4*(BI$1/INDEX($U$1:$CH$1,,MATCH($K4,$U$2:$CH$2,0)))))*$L4,$C4*((1-$R4)^(BI$2-$K4))*(((1-$O4+$O4*(BI$1/INDEX($U$1:$CH$1,,MATCH($K4,$U$2:$CH$2,0)))))*$L4*8760*$P4)),IF(AND($K4+$H4&lt;BI$2+1,$K4+$I4&gt;BI$2),IF($N4=$N$3,$C4*INDEX('Fixed O&amp;M Schedule_Gas'!AQ$3:AQ$15,MATCH($F4,'Fixed O&amp;M Schedule_Gas'!$B$3:$B$15,0)),$C4*$S4*INDEX($U$1:$CH$1,MATCH($K4,$U$2:$CH$2,0))*IF(BI$2&gt;$K4+$H4,IF($D4="Win",1.02,1.005),1)*(1+$T4)^(BI$2-$K4)),IF(AND($K4+$I4&lt;=BI$2,$K4+SUM($I4:$J4)&gt;BI$2),IF($N4=$N$3,$C4*(INDEX('Fixed O&amp;M Schedule_Gas'!AQ$3:AQ$15,MATCH($F4,'Fixed O&amp;M Schedule_Gas'!$B$3:$B$15,0))+$M4),$C4*($S4*INDEX($U$1:$CH$1,MATCH($K4+$I4,$U$2:$CH$2,0))*IF(BI$2&gt;$K4+$I4+$H4,IF($D4="Win",1.02,1.005),1)*(1+$T4)^(BI$2-($K4+$I4))+$M4)),0)))/10^6</f>
        <v>33.433966187053862</v>
      </c>
      <c r="BJ4" s="119">
        <f>IF(AND($K4&lt;BJ$2+1,$K4+$H4&gt;BJ$2),IF($N4=$N$3,$C4*((1-$O4+$O4*(BJ$1/INDEX($U$1:$CH$1,,MATCH($K4,$U$2:$CH$2,0)))))*$L4,$C4*((1-$R4)^(BJ$2-$K4))*(((1-$O4+$O4*(BJ$1/INDEX($U$1:$CH$1,,MATCH($K4,$U$2:$CH$2,0)))))*$L4*8760*$P4)),IF(AND($K4+$H4&lt;BJ$2+1,$K4+$I4&gt;BJ$2),IF($N4=$N$3,$C4*INDEX('Fixed O&amp;M Schedule_Gas'!AR$3:AR$15,MATCH($F4,'Fixed O&amp;M Schedule_Gas'!$B$3:$B$15,0)),$C4*$S4*INDEX($U$1:$CH$1,MATCH($K4,$U$2:$CH$2,0))*IF(BJ$2&gt;$K4+$H4,IF($D4="Win",1.02,1.005),1)*(1+$T4)^(BJ$2-$K4)),IF(AND($K4+$I4&lt;=BJ$2,$K4+SUM($I4:$J4)&gt;BJ$2),IF($N4=$N$3,$C4*(INDEX('Fixed O&amp;M Schedule_Gas'!AR$3:AR$15,MATCH($F4,'Fixed O&amp;M Schedule_Gas'!$B$3:$B$15,0))+$M4),$C4*($S4*INDEX($U$1:$CH$1,MATCH($K4+$I4,$U$2:$CH$2,0))*IF(BJ$2&gt;$K4+$I4+$H4,IF($D4="Win",1.02,1.005),1)*(1+$T4)^(BJ$2-($K4+$I4))+$M4)),0)))/10^6</f>
        <v>33.987215870067885</v>
      </c>
      <c r="BK4" s="119">
        <f>IF(AND($K4&lt;BK$2+1,$K4+$H4&gt;BK$2),IF($N4=$N$3,$C4*((1-$O4+$O4*(BK$1/INDEX($U$1:$CH$1,,MATCH($K4,$U$2:$CH$2,0)))))*$L4,$C4*((1-$R4)^(BK$2-$K4))*(((1-$O4+$O4*(BK$1/INDEX($U$1:$CH$1,,MATCH($K4,$U$2:$CH$2,0)))))*$L4*8760*$P4)),IF(AND($K4+$H4&lt;BK$2+1,$K4+$I4&gt;BK$2),IF($N4=$N$3,$C4*INDEX('Fixed O&amp;M Schedule_Gas'!AS$3:AS$15,MATCH($F4,'Fixed O&amp;M Schedule_Gas'!$B$3:$B$15,0)),$C4*$S4*INDEX($U$1:$CH$1,MATCH($K4,$U$2:$CH$2,0))*IF(BK$2&gt;$K4+$H4,IF($D4="Win",1.02,1.005),1)*(1+$T4)^(BK$2-$K4)),IF(AND($K4+$I4&lt;=BK$2,$K4+SUM($I4:$J4)&gt;BK$2),IF($N4=$N$3,$C4*(INDEX('Fixed O&amp;M Schedule_Gas'!AS$3:AS$15,MATCH($F4,'Fixed O&amp;M Schedule_Gas'!$B$3:$B$15,0))+$M4),$C4*($S4*INDEX($U$1:$CH$1,MATCH($K4+$I4,$U$2:$CH$2,0))*IF(BK$2&gt;$K4+$I4+$H4,IF($D4="Win",1.02,1.005),1)*(1+$T4)^(BK$2-($K4+$I4))+$M4)),0)))/10^6</f>
        <v>34.5515305467422</v>
      </c>
      <c r="BL4" s="119">
        <f>IF(AND($K4&lt;BL$2+1,$K4+$H4&gt;BL$2),IF($N4=$N$3,$C4*((1-$O4+$O4*(BL$1/INDEX($U$1:$CH$1,,MATCH($K4,$U$2:$CH$2,0)))))*$L4,$C4*((1-$R4)^(BL$2-$K4))*(((1-$O4+$O4*(BL$1/INDEX($U$1:$CH$1,,MATCH($K4,$U$2:$CH$2,0)))))*$L4*8760*$P4)),IF(AND($K4+$H4&lt;BL$2+1,$K4+$I4&gt;BL$2),IF($N4=$N$3,$C4*INDEX('Fixed O&amp;M Schedule_Gas'!AT$3:AT$15,MATCH($F4,'Fixed O&amp;M Schedule_Gas'!$B$3:$B$15,0)),$C4*$S4*INDEX($U$1:$CH$1,MATCH($K4,$U$2:$CH$2,0))*IF(BL$2&gt;$K4+$H4,IF($D4="Win",1.02,1.005),1)*(1+$T4)^(BL$2-$K4)),IF(AND($K4+$I4&lt;=BL$2,$K4+SUM($I4:$J4)&gt;BL$2),IF($N4=$N$3,$C4*(INDEX('Fixed O&amp;M Schedule_Gas'!AT$3:AT$15,MATCH($F4,'Fixed O&amp;M Schedule_Gas'!$B$3:$B$15,0))+$M4),$C4*($S4*INDEX($U$1:$CH$1,MATCH($K4+$I4,$U$2:$CH$2,0))*IF(BL$2&gt;$K4+$I4+$H4,IF($D4="Win",1.02,1.005),1)*(1+$T4)^(BL$2-($K4+$I4))+$M4)),0)))/10^6</f>
        <v>35.127131516950001</v>
      </c>
      <c r="BM4" s="119">
        <f>IF(AND($K4&lt;BM$2+1,$K4+$H4&gt;BM$2),IF($N4=$N$3,$C4*((1-$O4+$O4*(BM$1/INDEX($U$1:$CH$1,,MATCH($K4,$U$2:$CH$2,0)))))*$L4,$C4*((1-$R4)^(BM$2-$K4))*(((1-$O4+$O4*(BM$1/INDEX($U$1:$CH$1,,MATCH($K4,$U$2:$CH$2,0)))))*$L4*8760*$P4)),IF(AND($K4+$H4&lt;BM$2+1,$K4+$I4&gt;BM$2),IF($N4=$N$3,$C4*INDEX('Fixed O&amp;M Schedule_Gas'!AU$3:AU$15,MATCH($F4,'Fixed O&amp;M Schedule_Gas'!$B$3:$B$15,0)),$C4*$S4*INDEX($U$1:$CH$1,MATCH($K4,$U$2:$CH$2,0))*IF(BM$2&gt;$K4+$H4,IF($D4="Win",1.02,1.005),1)*(1+$T4)^(BM$2-$K4)),IF(AND($K4+$I4&lt;=BM$2,$K4+SUM($I4:$J4)&gt;BM$2),IF($N4=$N$3,$C4*(INDEX('Fixed O&amp;M Schedule_Gas'!AU$3:AU$15,MATCH($F4,'Fixed O&amp;M Schedule_Gas'!$B$3:$B$15,0))+$M4),$C4*($S4*INDEX($U$1:$CH$1,MATCH($K4+$I4,$U$2:$CH$2,0))*IF(BM$2&gt;$K4+$I4+$H4,IF($D4="Win",1.02,1.005),1)*(1+$T4)^(BM$2-($K4+$I4))+$M4)),0)))/10^6</f>
        <v>0</v>
      </c>
      <c r="BN4" s="119">
        <f>IF(AND($K4&lt;BN$2+1,$K4+$H4&gt;BN$2),IF($N4=$N$3,$C4*((1-$O4+$O4*(BN$1/INDEX($U$1:$CH$1,,MATCH($K4,$U$2:$CH$2,0)))))*$L4,$C4*((1-$R4)^(BN$2-$K4))*(((1-$O4+$O4*(BN$1/INDEX($U$1:$CH$1,,MATCH($K4,$U$2:$CH$2,0)))))*$L4*8760*$P4)),IF(AND($K4+$H4&lt;BN$2+1,$K4+$I4&gt;BN$2),IF($N4=$N$3,$C4*INDEX('Fixed O&amp;M Schedule_Gas'!AV$3:AV$15,MATCH($F4,'Fixed O&amp;M Schedule_Gas'!$B$3:$B$15,0)),$C4*$S4*INDEX($U$1:$CH$1,MATCH($K4,$U$2:$CH$2,0))*IF(BN$2&gt;$K4+$H4,IF($D4="Win",1.02,1.005),1)*(1+$T4)^(BN$2-$K4)),IF(AND($K4+$I4&lt;=BN$2,$K4+SUM($I4:$J4)&gt;BN$2),IF($N4=$N$3,$C4*(INDEX('Fixed O&amp;M Schedule_Gas'!AV$3:AV$15,MATCH($F4,'Fixed O&amp;M Schedule_Gas'!$B$3:$B$15,0))+$M4),$C4*($S4*INDEX($U$1:$CH$1,MATCH($K4+$I4,$U$2:$CH$2,0))*IF(BN$2&gt;$K4+$I4+$H4,IF($D4="Win",1.02,1.005),1)*(1+$T4)^(BN$2-($K4+$I4))+$M4)),0)))/10^6</f>
        <v>0</v>
      </c>
      <c r="BO4" s="119">
        <f>IF(AND($K4&lt;BO$2+1,$K4+$H4&gt;BO$2),IF($N4=$N$3,$C4*((1-$O4+$O4*(BO$1/INDEX($U$1:$CH$1,,MATCH($K4,$U$2:$CH$2,0)))))*$L4,$C4*((1-$R4)^(BO$2-$K4))*(((1-$O4+$O4*(BO$1/INDEX($U$1:$CH$1,,MATCH($K4,$U$2:$CH$2,0)))))*$L4*8760*$P4)),IF(AND($K4+$H4&lt;BO$2+1,$K4+$I4&gt;BO$2),IF($N4=$N$3,$C4*INDEX('Fixed O&amp;M Schedule_Gas'!AW$3:AW$15,MATCH($F4,'Fixed O&amp;M Schedule_Gas'!$B$3:$B$15,0)),$C4*$S4*INDEX($U$1:$CH$1,MATCH($K4,$U$2:$CH$2,0))*IF(BO$2&gt;$K4+$H4,IF($D4="Win",1.02,1.005),1)*(1+$T4)^(BO$2-$K4)),IF(AND($K4+$I4&lt;=BO$2,$K4+SUM($I4:$J4)&gt;BO$2),IF($N4=$N$3,$C4*(INDEX('Fixed O&amp;M Schedule_Gas'!AW$3:AW$15,MATCH($F4,'Fixed O&amp;M Schedule_Gas'!$B$3:$B$15,0))+$M4),$C4*($S4*INDEX($U$1:$CH$1,MATCH($K4+$I4,$U$2:$CH$2,0))*IF(BO$2&gt;$K4+$I4+$H4,IF($D4="Win",1.02,1.005),1)*(1+$T4)^(BO$2-($K4+$I4))+$M4)),0)))/10^6</f>
        <v>0</v>
      </c>
      <c r="BP4" s="119">
        <f>IF(AND($K4&lt;BP$2+1,$K4+$H4&gt;BP$2),IF($N4=$N$3,$C4*((1-$O4+$O4*(BP$1/INDEX($U$1:$CH$1,,MATCH($K4,$U$2:$CH$2,0)))))*$L4,$C4*((1-$R4)^(BP$2-$K4))*(((1-$O4+$O4*(BP$1/INDEX($U$1:$CH$1,,MATCH($K4,$U$2:$CH$2,0)))))*$L4*8760*$P4)),IF(AND($K4+$H4&lt;BP$2+1,$K4+$I4&gt;BP$2),IF($N4=$N$3,$C4*INDEX('Fixed O&amp;M Schedule_Gas'!AX$3:AX$15,MATCH($F4,'Fixed O&amp;M Schedule_Gas'!$B$3:$B$15,0)),$C4*$S4*INDEX($U$1:$CH$1,MATCH($K4,$U$2:$CH$2,0))*IF(BP$2&gt;$K4+$H4,IF($D4="Win",1.02,1.005),1)*(1+$T4)^(BP$2-$K4)),IF(AND($K4+$I4&lt;=BP$2,$K4+SUM($I4:$J4)&gt;BP$2),IF($N4=$N$3,$C4*(INDEX('Fixed O&amp;M Schedule_Gas'!AX$3:AX$15,MATCH($F4,'Fixed O&amp;M Schedule_Gas'!$B$3:$B$15,0))+$M4),$C4*($S4*INDEX($U$1:$CH$1,MATCH($K4+$I4,$U$2:$CH$2,0))*IF(BP$2&gt;$K4+$I4+$H4,IF($D4="Win",1.02,1.005),1)*(1+$T4)^(BP$2-($K4+$I4))+$M4)),0)))/10^6</f>
        <v>0</v>
      </c>
      <c r="BQ4" s="119">
        <f>IF(AND($K4&lt;BQ$2+1,$K4+$H4&gt;BQ$2),IF($N4=$N$3,$C4*((1-$O4+$O4*(BQ$1/INDEX($U$1:$CH$1,,MATCH($K4,$U$2:$CH$2,0)))))*$L4,$C4*((1-$R4)^(BQ$2-$K4))*(((1-$O4+$O4*(BQ$1/INDEX($U$1:$CH$1,,MATCH($K4,$U$2:$CH$2,0)))))*$L4*8760*$P4)),IF(AND($K4+$H4&lt;BQ$2+1,$K4+$I4&gt;BQ$2),IF($N4=$N$3,$C4*INDEX('Fixed O&amp;M Schedule_Gas'!AY$3:AY$15,MATCH($F4,'Fixed O&amp;M Schedule_Gas'!$B$3:$B$15,0)),$C4*$S4*INDEX($U$1:$CH$1,MATCH($K4,$U$2:$CH$2,0))*IF(BQ$2&gt;$K4+$H4,IF($D4="Win",1.02,1.005),1)*(1+$T4)^(BQ$2-$K4)),IF(AND($K4+$I4&lt;=BQ$2,$K4+SUM($I4:$J4)&gt;BQ$2),IF($N4=$N$3,$C4*(INDEX('Fixed O&amp;M Schedule_Gas'!AY$3:AY$15,MATCH($F4,'Fixed O&amp;M Schedule_Gas'!$B$3:$B$15,0))+$M4),$C4*($S4*INDEX($U$1:$CH$1,MATCH($K4+$I4,$U$2:$CH$2,0))*IF(BQ$2&gt;$K4+$I4+$H4,IF($D4="Win",1.02,1.005),1)*(1+$T4)^(BQ$2-($K4+$I4))+$M4)),0)))/10^6</f>
        <v>0</v>
      </c>
      <c r="BR4" s="119">
        <f>IF(AND($K4&lt;BR$2+1,$K4+$H4&gt;BR$2),IF($N4=$N$3,$C4*((1-$O4+$O4*(BR$1/INDEX($U$1:$CH$1,,MATCH($K4,$U$2:$CH$2,0)))))*$L4,$C4*((1-$R4)^(BR$2-$K4))*(((1-$O4+$O4*(BR$1/INDEX($U$1:$CH$1,,MATCH($K4,$U$2:$CH$2,0)))))*$L4*8760*$P4)),IF(AND($K4+$H4&lt;BR$2+1,$K4+$I4&gt;BR$2),IF($N4=$N$3,$C4*INDEX('Fixed O&amp;M Schedule_Gas'!AZ$3:AZ$15,MATCH($F4,'Fixed O&amp;M Schedule_Gas'!$B$3:$B$15,0)),$C4*$S4*INDEX($U$1:$CH$1,MATCH($K4,$U$2:$CH$2,0))*IF(BR$2&gt;$K4+$H4,IF($D4="Win",1.02,1.005),1)*(1+$T4)^(BR$2-$K4)),IF(AND($K4+$I4&lt;=BR$2,$K4+SUM($I4:$J4)&gt;BR$2),IF($N4=$N$3,$C4*(INDEX('Fixed O&amp;M Schedule_Gas'!AZ$3:AZ$15,MATCH($F4,'Fixed O&amp;M Schedule_Gas'!$B$3:$B$15,0))+$M4),$C4*($S4*INDEX($U$1:$CH$1,MATCH($K4+$I4,$U$2:$CH$2,0))*IF(BR$2&gt;$K4+$I4+$H4,IF($D4="Win",1.02,1.005),1)*(1+$T4)^(BR$2-($K4+$I4))+$M4)),0)))/10^6</f>
        <v>0</v>
      </c>
      <c r="BS4" s="119">
        <f>IF(AND($K4&lt;BS$2+1,$K4+$H4&gt;BS$2),IF($N4=$N$3,$C4*((1-$O4+$O4*(BS$1/INDEX($U$1:$CH$1,,MATCH($K4,$U$2:$CH$2,0)))))*$L4,$C4*((1-$R4)^(BS$2-$K4))*(((1-$O4+$O4*(BS$1/INDEX($U$1:$CH$1,,MATCH($K4,$U$2:$CH$2,0)))))*$L4*8760*$P4)),IF(AND($K4+$H4&lt;BS$2+1,$K4+$I4&gt;BS$2),IF($N4=$N$3,$C4*INDEX('Fixed O&amp;M Schedule_Gas'!BA$3:BA$15,MATCH($F4,'Fixed O&amp;M Schedule_Gas'!$B$3:$B$15,0)),$C4*$S4*INDEX($U$1:$CH$1,MATCH($K4,$U$2:$CH$2,0))*IF(BS$2&gt;$K4+$H4,IF($D4="Win",1.02,1.005),1)*(1+$T4)^(BS$2-$K4)),IF(AND($K4+$I4&lt;=BS$2,$K4+SUM($I4:$J4)&gt;BS$2),IF($N4=$N$3,$C4*(INDEX('Fixed O&amp;M Schedule_Gas'!BA$3:BA$15,MATCH($F4,'Fixed O&amp;M Schedule_Gas'!$B$3:$B$15,0))+$M4),$C4*($S4*INDEX($U$1:$CH$1,MATCH($K4+$I4,$U$2:$CH$2,0))*IF(BS$2&gt;$K4+$I4+$H4,IF($D4="Win",1.02,1.005),1)*(1+$T4)^(BS$2-($K4+$I4))+$M4)),0)))/10^6</f>
        <v>0</v>
      </c>
      <c r="BT4" s="119">
        <f>IF(AND($K4&lt;BT$2+1,$K4+$H4&gt;BT$2),IF($N4=$N$3,$C4*((1-$O4+$O4*(BT$1/INDEX($U$1:$CH$1,,MATCH($K4,$U$2:$CH$2,0)))))*$L4,$C4*((1-$R4)^(BT$2-$K4))*(((1-$O4+$O4*(BT$1/INDEX($U$1:$CH$1,,MATCH($K4,$U$2:$CH$2,0)))))*$L4*8760*$P4)),IF(AND($K4+$H4&lt;BT$2+1,$K4+$I4&gt;BT$2),IF($N4=$N$3,$C4*INDEX('Fixed O&amp;M Schedule_Gas'!BB$3:BB$15,MATCH($F4,'Fixed O&amp;M Schedule_Gas'!$B$3:$B$15,0)),$C4*$S4*INDEX($U$1:$CH$1,MATCH($K4,$U$2:$CH$2,0))*IF(BT$2&gt;$K4+$H4,IF($D4="Win",1.02,1.005),1)*(1+$T4)^(BT$2-$K4)),IF(AND($K4+$I4&lt;=BT$2,$K4+SUM($I4:$J4)&gt;BT$2),IF($N4=$N$3,$C4*(INDEX('Fixed O&amp;M Schedule_Gas'!BB$3:BB$15,MATCH($F4,'Fixed O&amp;M Schedule_Gas'!$B$3:$B$15,0))+$M4),$C4*($S4*INDEX($U$1:$CH$1,MATCH($K4+$I4,$U$2:$CH$2,0))*IF(BT$2&gt;$K4+$I4+$H4,IF($D4="Win",1.02,1.005),1)*(1+$T4)^(BT$2-($K4+$I4))+$M4)),0)))/10^6</f>
        <v>0</v>
      </c>
      <c r="BU4" s="119">
        <f>IF(AND($K4&lt;BU$2+1,$K4+$H4&gt;BU$2),IF($N4=$N$3,$C4*((1-$O4+$O4*(BU$1/INDEX($U$1:$CH$1,,MATCH($K4,$U$2:$CH$2,0)))))*$L4,$C4*((1-$R4)^(BU$2-$K4))*(((1-$O4+$O4*(BU$1/INDEX($U$1:$CH$1,,MATCH($K4,$U$2:$CH$2,0)))))*$L4*8760*$P4)),IF(AND($K4+$H4&lt;BU$2+1,$K4+$I4&gt;BU$2),IF($N4=$N$3,$C4*INDEX('Fixed O&amp;M Schedule_Gas'!BC$3:BC$15,MATCH($F4,'Fixed O&amp;M Schedule_Gas'!$B$3:$B$15,0)),$C4*$S4*INDEX($U$1:$CH$1,MATCH($K4,$U$2:$CH$2,0))*IF(BU$2&gt;$K4+$H4,IF($D4="Win",1.02,1.005),1)*(1+$T4)^(BU$2-$K4)),IF(AND($K4+$I4&lt;=BU$2,$K4+SUM($I4:$J4)&gt;BU$2),IF($N4=$N$3,$C4*(INDEX('Fixed O&amp;M Schedule_Gas'!BC$3:BC$15,MATCH($F4,'Fixed O&amp;M Schedule_Gas'!$B$3:$B$15,0))+$M4),$C4*($S4*INDEX($U$1:$CH$1,MATCH($K4+$I4,$U$2:$CH$2,0))*IF(BU$2&gt;$K4+$I4+$H4,IF($D4="Win",1.02,1.005),1)*(1+$T4)^(BU$2-($K4+$I4))+$M4)),0)))/10^6</f>
        <v>0</v>
      </c>
      <c r="BV4" s="119">
        <f>IF(AND($K4&lt;BV$2+1,$K4+$H4&gt;BV$2),IF($N4=$N$3,$C4*((1-$O4+$O4*(BV$1/INDEX($U$1:$CH$1,,MATCH($K4,$U$2:$CH$2,0)))))*$L4,$C4*((1-$R4)^(BV$2-$K4))*(((1-$O4+$O4*(BV$1/INDEX($U$1:$CH$1,,MATCH($K4,$U$2:$CH$2,0)))))*$L4*8760*$P4)),IF(AND($K4+$H4&lt;BV$2+1,$K4+$I4&gt;BV$2),IF($N4=$N$3,$C4*INDEX('Fixed O&amp;M Schedule_Gas'!BD$3:BD$15,MATCH($F4,'Fixed O&amp;M Schedule_Gas'!$B$3:$B$15,0)),$C4*$S4*INDEX($U$1:$CH$1,MATCH($K4,$U$2:$CH$2,0))*IF(BV$2&gt;$K4+$H4,IF($D4="Win",1.02,1.005),1)*(1+$T4)^(BV$2-$K4)),IF(AND($K4+$I4&lt;=BV$2,$K4+SUM($I4:$J4)&gt;BV$2),IF($N4=$N$3,$C4*(INDEX('Fixed O&amp;M Schedule_Gas'!BD$3:BD$15,MATCH($F4,'Fixed O&amp;M Schedule_Gas'!$B$3:$B$15,0))+$M4),$C4*($S4*INDEX($U$1:$CH$1,MATCH($K4+$I4,$U$2:$CH$2,0))*IF(BV$2&gt;$K4+$I4+$H4,IF($D4="Win",1.02,1.005),1)*(1+$T4)^(BV$2-($K4+$I4))+$M4)),0)))/10^6</f>
        <v>0</v>
      </c>
      <c r="BW4" s="119">
        <f>IF(AND($K4&lt;BW$2+1,$K4+$H4&gt;BW$2),IF($N4=$N$3,$C4*((1-$O4+$O4*(BW$1/INDEX($U$1:$CH$1,,MATCH($K4,$U$2:$CH$2,0)))))*$L4,$C4*((1-$R4)^(BW$2-$K4))*(((1-$O4+$O4*(BW$1/INDEX($U$1:$CH$1,,MATCH($K4,$U$2:$CH$2,0)))))*$L4*8760*$P4)),IF(AND($K4+$H4&lt;BW$2+1,$K4+$I4&gt;BW$2),IF($N4=$N$3,$C4*INDEX('Fixed O&amp;M Schedule_Gas'!BE$3:BE$15,MATCH($F4,'Fixed O&amp;M Schedule_Gas'!$B$3:$B$15,0)),$C4*$S4*INDEX($U$1:$CH$1,MATCH($K4,$U$2:$CH$2,0))*IF(BW$2&gt;$K4+$H4,IF($D4="Win",1.02,1.005),1)*(1+$T4)^(BW$2-$K4)),IF(AND($K4+$I4&lt;=BW$2,$K4+SUM($I4:$J4)&gt;BW$2),IF($N4=$N$3,$C4*(INDEX('Fixed O&amp;M Schedule_Gas'!BE$3:BE$15,MATCH($F4,'Fixed O&amp;M Schedule_Gas'!$B$3:$B$15,0))+$M4),$C4*($S4*INDEX($U$1:$CH$1,MATCH($K4+$I4,$U$2:$CH$2,0))*IF(BW$2&gt;$K4+$I4+$H4,IF($D4="Win",1.02,1.005),1)*(1+$T4)^(BW$2-($K4+$I4))+$M4)),0)))/10^6</f>
        <v>0</v>
      </c>
      <c r="BX4" s="119">
        <f>IF(AND($K4&lt;BX$2+1,$K4+$H4&gt;BX$2),IF($N4=$N$3,$C4*((1-$O4+$O4*(BX$1/INDEX($U$1:$CH$1,,MATCH($K4,$U$2:$CH$2,0)))))*$L4,$C4*((1-$R4)^(BX$2-$K4))*(((1-$O4+$O4*(BX$1/INDEX($U$1:$CH$1,,MATCH($K4,$U$2:$CH$2,0)))))*$L4*8760*$P4)),IF(AND($K4+$H4&lt;BX$2+1,$K4+$I4&gt;BX$2),IF($N4=$N$3,$C4*INDEX('Fixed O&amp;M Schedule_Gas'!BF$3:BF$15,MATCH($F4,'Fixed O&amp;M Schedule_Gas'!$B$3:$B$15,0)),$C4*$S4*INDEX($U$1:$CH$1,MATCH($K4,$U$2:$CH$2,0))*IF(BX$2&gt;$K4+$H4,IF($D4="Win",1.02,1.005),1)*(1+$T4)^(BX$2-$K4)),IF(AND($K4+$I4&lt;=BX$2,$K4+SUM($I4:$J4)&gt;BX$2),IF($N4=$N$3,$C4*(INDEX('Fixed O&amp;M Schedule_Gas'!BF$3:BF$15,MATCH($F4,'Fixed O&amp;M Schedule_Gas'!$B$3:$B$15,0))+$M4),$C4*($S4*INDEX($U$1:$CH$1,MATCH($K4+$I4,$U$2:$CH$2,0))*IF(BX$2&gt;$K4+$I4+$H4,IF($D4="Win",1.02,1.005),1)*(1+$T4)^(BX$2-($K4+$I4))+$M4)),0)))/10^6</f>
        <v>0</v>
      </c>
      <c r="BY4" s="119">
        <f>IF(AND($K4&lt;BY$2+1,$K4+$H4&gt;BY$2),IF($N4=$N$3,$C4*((1-$O4+$O4*(BY$1/INDEX($U$1:$CH$1,,MATCH($K4,$U$2:$CH$2,0)))))*$L4,$C4*((1-$R4)^(BY$2-$K4))*(((1-$O4+$O4*(BY$1/INDEX($U$1:$CH$1,,MATCH($K4,$U$2:$CH$2,0)))))*$L4*8760*$P4)),IF(AND($K4+$H4&lt;BY$2+1,$K4+$I4&gt;BY$2),IF($N4=$N$3,$C4*INDEX('Fixed O&amp;M Schedule_Gas'!BG$3:BG$15,MATCH($F4,'Fixed O&amp;M Schedule_Gas'!$B$3:$B$15,0)),$C4*$S4*INDEX($U$1:$CH$1,MATCH($K4,$U$2:$CH$2,0))*IF(BY$2&gt;$K4+$H4,IF($D4="Win",1.02,1.005),1)*(1+$T4)^(BY$2-$K4)),IF(AND($K4+$I4&lt;=BY$2,$K4+SUM($I4:$J4)&gt;BY$2),IF($N4=$N$3,$C4*(INDEX('Fixed O&amp;M Schedule_Gas'!BG$3:BG$15,MATCH($F4,'Fixed O&amp;M Schedule_Gas'!$B$3:$B$15,0))+$M4),$C4*($S4*INDEX($U$1:$CH$1,MATCH($K4+$I4,$U$2:$CH$2,0))*IF(BY$2&gt;$K4+$I4+$H4,IF($D4="Win",1.02,1.005),1)*(1+$T4)^(BY$2-($K4+$I4))+$M4)),0)))/10^6</f>
        <v>0</v>
      </c>
      <c r="BZ4" s="119">
        <f>IF(AND($K4&lt;BZ$2+1,$K4+$H4&gt;BZ$2),IF($N4=$N$3,$C4*((1-$O4+$O4*(BZ$1/INDEX($U$1:$CH$1,,MATCH($K4,$U$2:$CH$2,0)))))*$L4,$C4*((1-$R4)^(BZ$2-$K4))*(((1-$O4+$O4*(BZ$1/INDEX($U$1:$CH$1,,MATCH($K4,$U$2:$CH$2,0)))))*$L4*8760*$P4)),IF(AND($K4+$H4&lt;BZ$2+1,$K4+$I4&gt;BZ$2),IF($N4=$N$3,$C4*INDEX('Fixed O&amp;M Schedule_Gas'!BH$3:BH$15,MATCH($F4,'Fixed O&amp;M Schedule_Gas'!$B$3:$B$15,0)),$C4*$S4*INDEX($U$1:$CH$1,MATCH($K4,$U$2:$CH$2,0))*IF(BZ$2&gt;$K4+$H4,IF($D4="Win",1.02,1.005),1)*(1+$T4)^(BZ$2-$K4)),IF(AND($K4+$I4&lt;=BZ$2,$K4+SUM($I4:$J4)&gt;BZ$2),IF($N4=$N$3,$C4*(INDEX('Fixed O&amp;M Schedule_Gas'!BH$3:BH$15,MATCH($F4,'Fixed O&amp;M Schedule_Gas'!$B$3:$B$15,0))+$M4),$C4*($S4*INDEX($U$1:$CH$1,MATCH($K4+$I4,$U$2:$CH$2,0))*IF(BZ$2&gt;$K4+$I4+$H4,IF($D4="Win",1.02,1.005),1)*(1+$T4)^(BZ$2-($K4+$I4))+$M4)),0)))/10^6</f>
        <v>0</v>
      </c>
      <c r="CA4" s="119">
        <f>IF(AND($K4&lt;CA$2+1,$K4+$H4&gt;CA$2),IF($N4=$N$3,$C4*((1-$O4+$O4*(CA$1/INDEX($U$1:$CH$1,,MATCH($K4,$U$2:$CH$2,0)))))*$L4,$C4*((1-$R4)^(CA$2-$K4))*(((1-$O4+$O4*(CA$1/INDEX($U$1:$CH$1,,MATCH($K4,$U$2:$CH$2,0)))))*$L4*8760*$P4)),IF(AND($K4+$H4&lt;CA$2+1,$K4+$I4&gt;CA$2),IF($N4=$N$3,$C4*INDEX('Fixed O&amp;M Schedule_Gas'!BI$3:BI$15,MATCH($F4,'Fixed O&amp;M Schedule_Gas'!$B$3:$B$15,0)),$C4*$S4*INDEX($U$1:$CH$1,MATCH($K4,$U$2:$CH$2,0))*IF(CA$2&gt;$K4+$H4,IF($D4="Win",1.02,1.005),1)*(1+$T4)^(CA$2-$K4)),IF(AND($K4+$I4&lt;=CA$2,$K4+SUM($I4:$J4)&gt;CA$2),IF($N4=$N$3,$C4*(INDEX('Fixed O&amp;M Schedule_Gas'!BI$3:BI$15,MATCH($F4,'Fixed O&amp;M Schedule_Gas'!$B$3:$B$15,0))+$M4),$C4*($S4*INDEX($U$1:$CH$1,MATCH($K4+$I4,$U$2:$CH$2,0))*IF(CA$2&gt;$K4+$I4+$H4,IF($D4="Win",1.02,1.005),1)*(1+$T4)^(CA$2-($K4+$I4))+$M4)),0)))/10^6</f>
        <v>0</v>
      </c>
      <c r="CB4" s="119">
        <f>IF(AND($K4&lt;CB$2+1,$K4+$H4&gt;CB$2),IF($N4=$N$3,$C4*((1-$O4+$O4*(CB$1/INDEX($U$1:$CH$1,,MATCH($K4,$U$2:$CH$2,0)))))*$L4,$C4*((1-$R4)^(CB$2-$K4))*(((1-$O4+$O4*(CB$1/INDEX($U$1:$CH$1,,MATCH($K4,$U$2:$CH$2,0)))))*$L4*8760*$P4)),IF(AND($K4+$H4&lt;CB$2+1,$K4+$I4&gt;CB$2),IF($N4=$N$3,$C4*INDEX('Fixed O&amp;M Schedule_Gas'!BJ$3:BJ$15,MATCH($F4,'Fixed O&amp;M Schedule_Gas'!$B$3:$B$15,0)),$C4*$S4*INDEX($U$1:$CH$1,MATCH($K4,$U$2:$CH$2,0))*IF(CB$2&gt;$K4+$H4,IF($D4="Win",1.02,1.005),1)*(1+$T4)^(CB$2-$K4)),IF(AND($K4+$I4&lt;=CB$2,$K4+SUM($I4:$J4)&gt;CB$2),IF($N4=$N$3,$C4*(INDEX('Fixed O&amp;M Schedule_Gas'!BJ$3:BJ$15,MATCH($F4,'Fixed O&amp;M Schedule_Gas'!$B$3:$B$15,0))+$M4),$C4*($S4*INDEX($U$1:$CH$1,MATCH($K4+$I4,$U$2:$CH$2,0))*IF(CB$2&gt;$K4+$I4+$H4,IF($D4="Win",1.02,1.005),1)*(1+$T4)^(CB$2-($K4+$I4))+$M4)),0)))/10^6</f>
        <v>0</v>
      </c>
      <c r="CC4" s="119">
        <f>IF(AND($K4&lt;CC$2+1,$K4+$H4&gt;CC$2),IF($N4=$N$3,$C4*((1-$O4+$O4*(CC$1/INDEX($U$1:$CH$1,,MATCH($K4,$U$2:$CH$2,0)))))*$L4,$C4*((1-$R4)^(CC$2-$K4))*(((1-$O4+$O4*(CC$1/INDEX($U$1:$CH$1,,MATCH($K4,$U$2:$CH$2,0)))))*$L4*8760*$P4)),IF(AND($K4+$H4&lt;CC$2+1,$K4+$I4&gt;CC$2),IF($N4=$N$3,$C4*INDEX('Fixed O&amp;M Schedule_Gas'!BK$3:BK$15,MATCH($F4,'Fixed O&amp;M Schedule_Gas'!$B$3:$B$15,0)),$C4*$S4*INDEX($U$1:$CH$1,MATCH($K4,$U$2:$CH$2,0))*IF(CC$2&gt;$K4+$H4,IF($D4="Win",1.02,1.005),1)*(1+$T4)^(CC$2-$K4)),IF(AND($K4+$I4&lt;=CC$2,$K4+SUM($I4:$J4)&gt;CC$2),IF($N4=$N$3,$C4*(INDEX('Fixed O&amp;M Schedule_Gas'!BK$3:BK$15,MATCH($F4,'Fixed O&amp;M Schedule_Gas'!$B$3:$B$15,0))+$M4),$C4*($S4*INDEX($U$1:$CH$1,MATCH($K4+$I4,$U$2:$CH$2,0))*IF(CC$2&gt;$K4+$I4+$H4,IF($D4="Win",1.02,1.005),1)*(1+$T4)^(CC$2-($K4+$I4))+$M4)),0)))/10^6</f>
        <v>0</v>
      </c>
      <c r="CD4" s="119">
        <f>IF(AND($K4&lt;CD$2+1,$K4+$H4&gt;CD$2),IF($N4=$N$3,$C4*((1-$O4+$O4*(CD$1/INDEX($U$1:$CH$1,,MATCH($K4,$U$2:$CH$2,0)))))*$L4,$C4*((1-$R4)^(CD$2-$K4))*(((1-$O4+$O4*(CD$1/INDEX($U$1:$CH$1,,MATCH($K4,$U$2:$CH$2,0)))))*$L4*8760*$P4)),IF(AND($K4+$H4&lt;CD$2+1,$K4+$I4&gt;CD$2),IF($N4=$N$3,$C4*INDEX('Fixed O&amp;M Schedule_Gas'!BL$3:BL$15,MATCH($F4,'Fixed O&amp;M Schedule_Gas'!$B$3:$B$15,0)),$C4*$S4*INDEX($U$1:$CH$1,MATCH($K4,$U$2:$CH$2,0))*IF(CD$2&gt;$K4+$H4,IF($D4="Win",1.02,1.005),1)*(1+$T4)^(CD$2-$K4)),IF(AND($K4+$I4&lt;=CD$2,$K4+SUM($I4:$J4)&gt;CD$2),IF($N4=$N$3,$C4*(INDEX('Fixed O&amp;M Schedule_Gas'!BL$3:BL$15,MATCH($F4,'Fixed O&amp;M Schedule_Gas'!$B$3:$B$15,0))+$M4),$C4*($S4*INDEX($U$1:$CH$1,MATCH($K4+$I4,$U$2:$CH$2,0))*IF(CD$2&gt;$K4+$I4+$H4,IF($D4="Win",1.02,1.005),1)*(1+$T4)^(CD$2-($K4+$I4))+$M4)),0)))/10^6</f>
        <v>0</v>
      </c>
      <c r="CE4" s="119">
        <f>IF(AND($K4&lt;CE$2+1,$K4+$H4&gt;CE$2),IF($N4=$N$3,$C4*((1-$O4+$O4*(CE$1/INDEX($U$1:$CH$1,,MATCH($K4,$U$2:$CH$2,0)))))*$L4,$C4*((1-$R4)^(CE$2-$K4))*(((1-$O4+$O4*(CE$1/INDEX($U$1:$CH$1,,MATCH($K4,$U$2:$CH$2,0)))))*$L4*8760*$P4)),IF(AND($K4+$H4&lt;CE$2+1,$K4+$I4&gt;CE$2),IF($N4=$N$3,$C4*INDEX('Fixed O&amp;M Schedule_Gas'!BM$3:BM$15,MATCH($F4,'Fixed O&amp;M Schedule_Gas'!$B$3:$B$15,0)),$C4*$S4*INDEX($U$1:$CH$1,MATCH($K4,$U$2:$CH$2,0))*IF(CE$2&gt;$K4+$H4,IF($D4="Win",1.02,1.005),1)*(1+$T4)^(CE$2-$K4)),IF(AND($K4+$I4&lt;=CE$2,$K4+SUM($I4:$J4)&gt;CE$2),IF($N4=$N$3,$C4*(INDEX('Fixed O&amp;M Schedule_Gas'!BM$3:BM$15,MATCH($F4,'Fixed O&amp;M Schedule_Gas'!$B$3:$B$15,0))+$M4),$C4*($S4*INDEX($U$1:$CH$1,MATCH($K4+$I4,$U$2:$CH$2,0))*IF(CE$2&gt;$K4+$I4+$H4,IF($D4="Win",1.02,1.005),1)*(1+$T4)^(CE$2-($K4+$I4))+$M4)),0)))/10^6</f>
        <v>0</v>
      </c>
      <c r="CF4" s="119">
        <f>IF(AND($K4&lt;CF$2+1,$K4+$H4&gt;CF$2),IF($N4=$N$3,$C4*((1-$O4+$O4*(CF$1/INDEX($U$1:$CH$1,,MATCH($K4,$U$2:$CH$2,0)))))*$L4,$C4*((1-$R4)^(CF$2-$K4))*(((1-$O4+$O4*(CF$1/INDEX($U$1:$CH$1,,MATCH($K4,$U$2:$CH$2,0)))))*$L4*8760*$P4)),IF(AND($K4+$H4&lt;CF$2+1,$K4+$I4&gt;CF$2),IF($N4=$N$3,$C4*INDEX('Fixed O&amp;M Schedule_Gas'!BN$3:BN$15,MATCH($F4,'Fixed O&amp;M Schedule_Gas'!$B$3:$B$15,0)),$C4*$S4*INDEX($U$1:$CH$1,MATCH($K4,$U$2:$CH$2,0))*IF(CF$2&gt;$K4+$H4,IF($D4="Win",1.02,1.005),1)*(1+$T4)^(CF$2-$K4)),IF(AND($K4+$I4&lt;=CF$2,$K4+SUM($I4:$J4)&gt;CF$2),IF($N4=$N$3,$C4*(INDEX('Fixed O&amp;M Schedule_Gas'!BN$3:BN$15,MATCH($F4,'Fixed O&amp;M Schedule_Gas'!$B$3:$B$15,0))+$M4),$C4*($S4*INDEX($U$1:$CH$1,MATCH($K4+$I4,$U$2:$CH$2,0))*IF(CF$2&gt;$K4+$I4+$H4,IF($D4="Win",1.02,1.005),1)*(1+$T4)^(CF$2-($K4+$I4))+$M4)),0)))/10^6</f>
        <v>0</v>
      </c>
      <c r="CG4" s="119">
        <f>IF(AND($K4&lt;CG$2+1,$K4+$H4&gt;CG$2),IF($N4=$N$3,$C4*((1-$O4+$O4*(CG$1/INDEX($U$1:$CH$1,,MATCH($K4,$U$2:$CH$2,0)))))*$L4,$C4*((1-$R4)^(CG$2-$K4))*(((1-$O4+$O4*(CG$1/INDEX($U$1:$CH$1,,MATCH($K4,$U$2:$CH$2,0)))))*$L4*8760*$P4)),IF(AND($K4+$H4&lt;CG$2+1,$K4+$I4&gt;CG$2),IF($N4=$N$3,$C4*INDEX('Fixed O&amp;M Schedule_Gas'!BO$3:BO$15,MATCH($F4,'Fixed O&amp;M Schedule_Gas'!$B$3:$B$15,0)),$C4*$S4*INDEX($U$1:$CH$1,MATCH($K4,$U$2:$CH$2,0))*IF(CG$2&gt;$K4+$H4,IF($D4="Win",1.02,1.005),1)*(1+$T4)^(CG$2-$K4)),IF(AND($K4+$I4&lt;=CG$2,$K4+SUM($I4:$J4)&gt;CG$2),IF($N4=$N$3,$C4*(INDEX('Fixed O&amp;M Schedule_Gas'!BO$3:BO$15,MATCH($F4,'Fixed O&amp;M Schedule_Gas'!$B$3:$B$15,0))+$M4),$C4*($S4*INDEX($U$1:$CH$1,MATCH($K4+$I4,$U$2:$CH$2,0))*IF(CG$2&gt;$K4+$I4+$H4,IF($D4="Win",1.02,1.005),1)*(1+$T4)^(CG$2-($K4+$I4))+$M4)),0)))/10^6</f>
        <v>0</v>
      </c>
      <c r="CH4" s="119">
        <f>IF(AND($K4&lt;CH$2+1,$K4+$H4&gt;CH$2),IF($N4=$N$3,$C4*((1-$O4+$O4*(CH$1/INDEX($U$1:$CH$1,,MATCH($K4,$U$2:$CH$2,0)))))*$L4,$C4*((1-$R4)^(CH$2-$K4))*(((1-$O4+$O4*(CH$1/INDEX($U$1:$CH$1,,MATCH($K4,$U$2:$CH$2,0)))))*$L4*8760*$P4)),IF(AND($K4+$H4&lt;CH$2+1,$K4+$I4&gt;CH$2),IF($N4=$N$3,$C4*INDEX('Fixed O&amp;M Schedule_Gas'!BP$3:BP$15,MATCH($F4,'Fixed O&amp;M Schedule_Gas'!$B$3:$B$15,0)),$C4*$S4*INDEX($U$1:$CH$1,MATCH($K4,$U$2:$CH$2,0))*IF(CH$2&gt;$K4+$H4,IF($D4="Win",1.02,1.005),1)*(1+$T4)^(CH$2-$K4)),IF(AND($K4+$I4&lt;=CH$2,$K4+SUM($I4:$J4)&gt;CH$2),IF($N4=$N$3,$C4*(INDEX('Fixed O&amp;M Schedule_Gas'!BP$3:BP$15,MATCH($F4,'Fixed O&amp;M Schedule_Gas'!$B$3:$B$15,0))+$M4),$C4*($S4*INDEX($U$1:$CH$1,MATCH($K4+$I4,$U$2:$CH$2,0))*IF(CH$2&gt;$K4+$I4+$H4,IF($D4="Win",1.02,1.005),1)*(1+$T4)^(CH$2-($K4+$I4))+$M4)),0)))/10^6</f>
        <v>0</v>
      </c>
    </row>
    <row r="5" spans="1:86" ht="11.4" x14ac:dyDescent="0.2">
      <c r="A5" s="151"/>
      <c r="B5" s="142" t="s">
        <v>9</v>
      </c>
      <c r="C5" s="143">
        <v>705</v>
      </c>
      <c r="D5" s="143" t="str">
        <f t="shared" si="65"/>
        <v>Gas</v>
      </c>
      <c r="E5" s="18" t="s">
        <v>10</v>
      </c>
      <c r="F5" s="142" t="s">
        <v>14</v>
      </c>
      <c r="G5" s="138">
        <v>40422</v>
      </c>
      <c r="H5" s="68">
        <v>20</v>
      </c>
      <c r="I5" s="68">
        <v>26</v>
      </c>
      <c r="J5" s="68">
        <v>14</v>
      </c>
      <c r="K5" s="12">
        <f t="shared" si="64"/>
        <v>2010</v>
      </c>
      <c r="L5" s="68">
        <f>14000*12</f>
        <v>168000</v>
      </c>
      <c r="M5" s="69">
        <f>'Repower Costs'!M5</f>
        <v>8350.2293291903825</v>
      </c>
      <c r="N5" s="68" t="s">
        <v>12</v>
      </c>
      <c r="O5" s="141">
        <v>0.2</v>
      </c>
      <c r="P5" s="4"/>
      <c r="Q5" s="4"/>
      <c r="R5" s="63"/>
      <c r="S5" s="25"/>
      <c r="T5" s="4"/>
      <c r="U5" s="119">
        <f>IF(AND($K5&lt;U$2+1,$K5+$H5&gt;U$2),IF($N5=$N$3,$C5*((1-$O5+$O5*(U$1/INDEX($U$1:$CH$1,,MATCH($K5,$U$2:$CH$2,0)))))*$L5,$C5*((1-$R5)^(U$2-$K5))*(((1-$O5+$O5*(U$1/INDEX($U$1:$CH$1,,MATCH($K5,$U$2:$CH$2,0)))))*$L5*8760*$P5)),IF(AND($K5+$H5&lt;U$2+1,$K5+$I5&gt;U$2),IF($N5=$N$3,$C5*INDEX('Fixed O&amp;M Schedule_Gas'!C$3:C$15,MATCH($F5,'Fixed O&amp;M Schedule_Gas'!$B$3:$B$15,0)),$C5*$S5*INDEX($U$1:$CH$1,MATCH($K5,$U$2:$CH$2,0))*IF(U$2&gt;$K5+$H5,IF($D5="Win",1.02,1.005),1)*(1+$T5)^(U$2-$K5)),IF(AND($K5+$I5&lt;=U$2,$K5+SUM($I5:$J5)&gt;U$2),IF($N5=$N$3,$C5*(INDEX('Fixed O&amp;M Schedule_Gas'!C$3:C$15,MATCH($F5,'Fixed O&amp;M Schedule_Gas'!$B$3:$B$15,0))+$M5),$C5*($S5*INDEX($U$1:$CH$1,MATCH($K5+$I5,$U$2:$CH$2,0))*IF(U$2&gt;$K5+$I5+$H5,IF($D5="Win",1.02,1.005),1)*(1+$T5)^(U$2-($K5+$I5))+$M5)),0)))/10^6</f>
        <v>0</v>
      </c>
      <c r="V5" s="119">
        <f>IF(AND($K5&lt;V$2+1,$K5+$H5&gt;V$2),IF($N5=$N$3,$C5*((1-$O5+$O5*(V$1/INDEX($U$1:$CH$1,,MATCH($K5,$U$2:$CH$2,0)))))*$L5,$C5*((1-$R5)^(V$2-$K5))*(((1-$O5+$O5*(V$1/INDEX($U$1:$CH$1,,MATCH($K5,$U$2:$CH$2,0)))))*$L5*8760*$P5)),IF(AND($K5+$H5&lt;V$2+1,$K5+$I5&gt;V$2),IF($N5=$N$3,$C5*INDEX('Fixed O&amp;M Schedule_Gas'!D$3:D$15,MATCH($F5,'Fixed O&amp;M Schedule_Gas'!$B$3:$B$15,0)),$C5*$S5*INDEX($U$1:$CH$1,MATCH($K5,$U$2:$CH$2,0))*IF(V$2&gt;$K5+$H5,IF($D5="Win",1.02,1.005),1)*(1+$T5)^(V$2-$K5)),IF(AND($K5+$I5&lt;=V$2,$K5+SUM($I5:$J5)&gt;V$2),IF($N5=$N$3,$C5*(INDEX('Fixed O&amp;M Schedule_Gas'!D$3:D$15,MATCH($F5,'Fixed O&amp;M Schedule_Gas'!$B$3:$B$15,0))+$M5),$C5*($S5*INDEX($U$1:$CH$1,MATCH($K5+$I5,$U$2:$CH$2,0))*IF(V$2&gt;$K5+$I5+$H5,IF($D5="Win",1.02,1.005),1)*(1+$T5)^(V$2-($K5+$I5))+$M5)),0)))/10^6</f>
        <v>0</v>
      </c>
      <c r="W5" s="119">
        <f>IF(AND($K5&lt;W$2+1,$K5+$H5&gt;W$2),IF($N5=$N$3,$C5*((1-$O5+$O5*(W$1/INDEX($U$1:$CH$1,,MATCH($K5,$U$2:$CH$2,0)))))*$L5,$C5*((1-$R5)^(W$2-$K5))*(((1-$O5+$O5*(W$1/INDEX($U$1:$CH$1,,MATCH($K5,$U$2:$CH$2,0)))))*$L5*8760*$P5)),IF(AND($K5+$H5&lt;W$2+1,$K5+$I5&gt;W$2),IF($N5=$N$3,$C5*INDEX('Fixed O&amp;M Schedule_Gas'!E$3:E$15,MATCH($F5,'Fixed O&amp;M Schedule_Gas'!$B$3:$B$15,0)),$C5*$S5*INDEX($U$1:$CH$1,MATCH($K5,$U$2:$CH$2,0))*IF(W$2&gt;$K5+$H5,IF($D5="Win",1.02,1.005),1)*(1+$T5)^(W$2-$K5)),IF(AND($K5+$I5&lt;=W$2,$K5+SUM($I5:$J5)&gt;W$2),IF($N5=$N$3,$C5*(INDEX('Fixed O&amp;M Schedule_Gas'!E$3:E$15,MATCH($F5,'Fixed O&amp;M Schedule_Gas'!$B$3:$B$15,0))+$M5),$C5*($S5*INDEX($U$1:$CH$1,MATCH($K5+$I5,$U$2:$CH$2,0))*IF(W$2&gt;$K5+$I5+$H5,IF($D5="Win",1.02,1.005),1)*(1+$T5)^(W$2-($K5+$I5))+$M5)),0)))/10^6</f>
        <v>0</v>
      </c>
      <c r="X5" s="119">
        <f>IF(AND($K5&lt;X$2+1,$K5+$H5&gt;X$2),IF($N5=$N$3,$C5*((1-$O5+$O5*(X$1/INDEX($U$1:$CH$1,,MATCH($K5,$U$2:$CH$2,0)))))*$L5,$C5*((1-$R5)^(X$2-$K5))*(((1-$O5+$O5*(X$1/INDEX($U$1:$CH$1,,MATCH($K5,$U$2:$CH$2,0)))))*$L5*8760*$P5)),IF(AND($K5+$H5&lt;X$2+1,$K5+$I5&gt;X$2),IF($N5=$N$3,$C5*INDEX('Fixed O&amp;M Schedule_Gas'!F$3:F$15,MATCH($F5,'Fixed O&amp;M Schedule_Gas'!$B$3:$B$15,0)),$C5*$S5*INDEX($U$1:$CH$1,MATCH($K5,$U$2:$CH$2,0))*IF(X$2&gt;$K5+$H5,IF($D5="Win",1.02,1.005),1)*(1+$T5)^(X$2-$K5)),IF(AND($K5+$I5&lt;=X$2,$K5+SUM($I5:$J5)&gt;X$2),IF($N5=$N$3,$C5*(INDEX('Fixed O&amp;M Schedule_Gas'!F$3:F$15,MATCH($F5,'Fixed O&amp;M Schedule_Gas'!$B$3:$B$15,0))+$M5),$C5*($S5*INDEX($U$1:$CH$1,MATCH($K5+$I5,$U$2:$CH$2,0))*IF(X$2&gt;$K5+$I5+$H5,IF($D5="Win",1.02,1.005),1)*(1+$T5)^(X$2-($K5+$I5))+$M5)),0)))/10^6</f>
        <v>0</v>
      </c>
      <c r="Y5" s="119">
        <f>IF(AND($K5&lt;Y$2+1,$K5+$H5&gt;Y$2),IF($N5=$N$3,$C5*((1-$O5+$O5*(Y$1/INDEX($U$1:$CH$1,,MATCH($K5,$U$2:$CH$2,0)))))*$L5,$C5*((1-$R5)^(Y$2-$K5))*(((1-$O5+$O5*(Y$1/INDEX($U$1:$CH$1,,MATCH($K5,$U$2:$CH$2,0)))))*$L5*8760*$P5)),IF(AND($K5+$H5&lt;Y$2+1,$K5+$I5&gt;Y$2),IF($N5=$N$3,$C5*INDEX('Fixed O&amp;M Schedule_Gas'!G$3:G$15,MATCH($F5,'Fixed O&amp;M Schedule_Gas'!$B$3:$B$15,0)),$C5*$S5*INDEX($U$1:$CH$1,MATCH($K5,$U$2:$CH$2,0))*IF(Y$2&gt;$K5+$H5,IF($D5="Win",1.02,1.005),1)*(1+$T5)^(Y$2-$K5)),IF(AND($K5+$I5&lt;=Y$2,$K5+SUM($I5:$J5)&gt;Y$2),IF($N5=$N$3,$C5*(INDEX('Fixed O&amp;M Schedule_Gas'!G$3:G$15,MATCH($F5,'Fixed O&amp;M Schedule_Gas'!$B$3:$B$15,0))+$M5),$C5*($S5*INDEX($U$1:$CH$1,MATCH($K5+$I5,$U$2:$CH$2,0))*IF(Y$2&gt;$K5+$I5+$H5,IF($D5="Win",1.02,1.005),1)*(1+$T5)^(Y$2-($K5+$I5))+$M5)),0)))/10^6</f>
        <v>0</v>
      </c>
      <c r="Z5" s="119">
        <f>IF(AND($K5&lt;Z$2+1,$K5+$H5&gt;Z$2),IF($N5=$N$3,$C5*((1-$O5+$O5*(Z$1/INDEX($U$1:$CH$1,,MATCH($K5,$U$2:$CH$2,0)))))*$L5,$C5*((1-$R5)^(Z$2-$K5))*(((1-$O5+$O5*(Z$1/INDEX($U$1:$CH$1,,MATCH($K5,$U$2:$CH$2,0)))))*$L5*8760*$P5)),IF(AND($K5+$H5&lt;Z$2+1,$K5+$I5&gt;Z$2),IF($N5=$N$3,$C5*INDEX('Fixed O&amp;M Schedule_Gas'!H$3:H$15,MATCH($F5,'Fixed O&amp;M Schedule_Gas'!$B$3:$B$15,0)),$C5*$S5*INDEX($U$1:$CH$1,MATCH($K5,$U$2:$CH$2,0))*IF(Z$2&gt;$K5+$H5,IF($D5="Win",1.02,1.005),1)*(1+$T5)^(Z$2-$K5)),IF(AND($K5+$I5&lt;=Z$2,$K5+SUM($I5:$J5)&gt;Z$2),IF($N5=$N$3,$C5*(INDEX('Fixed O&amp;M Schedule_Gas'!H$3:H$15,MATCH($F5,'Fixed O&amp;M Schedule_Gas'!$B$3:$B$15,0))+$M5),$C5*($S5*INDEX($U$1:$CH$1,MATCH($K5+$I5,$U$2:$CH$2,0))*IF(Z$2&gt;$K5+$I5+$H5,IF($D5="Win",1.02,1.005),1)*(1+$T5)^(Z$2-($K5+$I5))+$M5)),0)))/10^6</f>
        <v>118.44</v>
      </c>
      <c r="AA5" s="119">
        <f>IF(AND($K5&lt;AA$2+1,$K5+$H5&gt;AA$2),IF($N5=$N$3,$C5*((1-$O5+$O5*(AA$1/INDEX($U$1:$CH$1,,MATCH($K5,$U$2:$CH$2,0)))))*$L5,$C5*((1-$R5)^(AA$2-$K5))*(((1-$O5+$O5*(AA$1/INDEX($U$1:$CH$1,,MATCH($K5,$U$2:$CH$2,0)))))*$L5*8760*$P5)),IF(AND($K5+$H5&lt;AA$2+1,$K5+$I5&gt;AA$2),IF($N5=$N$3,$C5*INDEX('Fixed O&amp;M Schedule_Gas'!I$3:I$15,MATCH($F5,'Fixed O&amp;M Schedule_Gas'!$B$3:$B$15,0)),$C5*$S5*INDEX($U$1:$CH$1,MATCH($K5,$U$2:$CH$2,0))*IF(AA$2&gt;$K5+$H5,IF($D5="Win",1.02,1.005),1)*(1+$T5)^(AA$2-$K5)),IF(AND($K5+$I5&lt;=AA$2,$K5+SUM($I5:$J5)&gt;AA$2),IF($N5=$N$3,$C5*(INDEX('Fixed O&amp;M Schedule_Gas'!I$3:I$15,MATCH($F5,'Fixed O&amp;M Schedule_Gas'!$B$3:$B$15,0))+$M5),$C5*($S5*INDEX($U$1:$CH$1,MATCH($K5+$I5,$U$2:$CH$2,0))*IF(AA$2&gt;$K5+$I5+$H5,IF($D5="Win",1.02,1.005),1)*(1+$T5)^(AA$2-($K5+$I5))+$M5)),0)))/10^6</f>
        <v>119.17050429307383</v>
      </c>
      <c r="AB5" s="119">
        <f>IF(AND($K5&lt;AB$2+1,$K5+$H5&gt;AB$2),IF($N5=$N$3,$C5*((1-$O5+$O5*(AB$1/INDEX($U$1:$CH$1,,MATCH($K5,$U$2:$CH$2,0)))))*$L5,$C5*((1-$R5)^(AB$2-$K5))*(((1-$O5+$O5*(AB$1/INDEX($U$1:$CH$1,,MATCH($K5,$U$2:$CH$2,0)))))*$L5*8760*$P5)),IF(AND($K5+$H5&lt;AB$2+1,$K5+$I5&gt;AB$2),IF($N5=$N$3,$C5*INDEX('Fixed O&amp;M Schedule_Gas'!J$3:J$15,MATCH($F5,'Fixed O&amp;M Schedule_Gas'!$B$3:$B$15,0)),$C5*$S5*INDEX($U$1:$CH$1,MATCH($K5,$U$2:$CH$2,0))*IF(AB$2&gt;$K5+$H5,IF($D5="Win",1.02,1.005),1)*(1+$T5)^(AB$2-$K5)),IF(AND($K5+$I5&lt;=AB$2,$K5+SUM($I5:$J5)&gt;AB$2),IF($N5=$N$3,$C5*(INDEX('Fixed O&amp;M Schedule_Gas'!J$3:J$15,MATCH($F5,'Fixed O&amp;M Schedule_Gas'!$B$3:$B$15,0))+$M5),$C5*($S5*INDEX($U$1:$CH$1,MATCH($K5+$I5,$U$2:$CH$2,0))*IF(AB$2&gt;$K5+$I5+$H5,IF($D5="Win",1.02,1.005),1)*(1+$T5)^(AB$2-($K5+$I5))+$M5)),0)))/10^6</f>
        <v>119.51457012020609</v>
      </c>
      <c r="AC5" s="119">
        <f>IF(AND($K5&lt;AC$2+1,$K5+$H5&gt;AC$2),IF($N5=$N$3,$C5*((1-$O5+$O5*(AC$1/INDEX($U$1:$CH$1,,MATCH($K5,$U$2:$CH$2,0)))))*$L5,$C5*((1-$R5)^(AC$2-$K5))*(((1-$O5+$O5*(AC$1/INDEX($U$1:$CH$1,,MATCH($K5,$U$2:$CH$2,0)))))*$L5*8760*$P5)),IF(AND($K5+$H5&lt;AC$2+1,$K5+$I5&gt;AC$2),IF($N5=$N$3,$C5*INDEX('Fixed O&amp;M Schedule_Gas'!K$3:K$15,MATCH($F5,'Fixed O&amp;M Schedule_Gas'!$B$3:$B$15,0)),$C5*$S5*INDEX($U$1:$CH$1,MATCH($K5,$U$2:$CH$2,0))*IF(AC$2&gt;$K5+$H5,IF($D5="Win",1.02,1.005),1)*(1+$T5)^(AC$2-$K5)),IF(AND($K5+$I5&lt;=AC$2,$K5+SUM($I5:$J5)&gt;AC$2),IF($N5=$N$3,$C5*(INDEX('Fixed O&amp;M Schedule_Gas'!K$3:K$15,MATCH($F5,'Fixed O&amp;M Schedule_Gas'!$B$3:$B$15,0))+$M5),$C5*($S5*INDEX($U$1:$CH$1,MATCH($K5+$I5,$U$2:$CH$2,0))*IF(AC$2&gt;$K5+$I5+$H5,IF($D5="Win",1.02,1.005),1)*(1+$T5)^(AC$2-($K5+$I5))+$M5)),0)))/10^6</f>
        <v>119.7755855752719</v>
      </c>
      <c r="AD5" s="119">
        <f>IF(AND($K5&lt;AD$2+1,$K5+$H5&gt;AD$2),IF($N5=$N$3,$C5*((1-$O5+$O5*(AD$1/INDEX($U$1:$CH$1,,MATCH($K5,$U$2:$CH$2,0)))))*$L5,$C5*((1-$R5)^(AD$2-$K5))*(((1-$O5+$O5*(AD$1/INDEX($U$1:$CH$1,,MATCH($K5,$U$2:$CH$2,0)))))*$L5*8760*$P5)),IF(AND($K5+$H5&lt;AD$2+1,$K5+$I5&gt;AD$2),IF($N5=$N$3,$C5*INDEX('Fixed O&amp;M Schedule_Gas'!L$3:L$15,MATCH($F5,'Fixed O&amp;M Schedule_Gas'!$B$3:$B$15,0)),$C5*$S5*INDEX($U$1:$CH$1,MATCH($K5,$U$2:$CH$2,0))*IF(AD$2&gt;$K5+$H5,IF($D5="Win",1.02,1.005),1)*(1+$T5)^(AD$2-$K5)),IF(AND($K5+$I5&lt;=AD$2,$K5+SUM($I5:$J5)&gt;AD$2),IF($N5=$N$3,$C5*(INDEX('Fixed O&amp;M Schedule_Gas'!L$3:L$15,MATCH($F5,'Fixed O&amp;M Schedule_Gas'!$B$3:$B$15,0))+$M5),$C5*($S5*INDEX($U$1:$CH$1,MATCH($K5+$I5,$U$2:$CH$2,0))*IF(AD$2&gt;$K5+$I5+$H5,IF($D5="Win",1.02,1.005),1)*(1+$T5)^(AD$2-($K5+$I5))+$M5)),0)))/10^6</f>
        <v>120.35354836863196</v>
      </c>
      <c r="AE5" s="119">
        <f>IF(AND($K5&lt;AE$2+1,$K5+$H5&gt;AE$2),IF($N5=$N$3,$C5*((1-$O5+$O5*(AE$1/INDEX($U$1:$CH$1,,MATCH($K5,$U$2:$CH$2,0)))))*$L5,$C5*((1-$R5)^(AE$2-$K5))*(((1-$O5+$O5*(AE$1/INDEX($U$1:$CH$1,,MATCH($K5,$U$2:$CH$2,0)))))*$L5*8760*$P5)),IF(AND($K5+$H5&lt;AE$2+1,$K5+$I5&gt;AE$2),IF($N5=$N$3,$C5*INDEX('Fixed O&amp;M Schedule_Gas'!M$3:M$15,MATCH($F5,'Fixed O&amp;M Schedule_Gas'!$B$3:$B$15,0)),$C5*$S5*INDEX($U$1:$CH$1,MATCH($K5,$U$2:$CH$2,0))*IF(AE$2&gt;$K5+$H5,IF($D5="Win",1.02,1.005),1)*(1+$T5)^(AE$2-$K5)),IF(AND($K5+$I5&lt;=AE$2,$K5+SUM($I5:$J5)&gt;AE$2),IF($N5=$N$3,$C5*(INDEX('Fixed O&amp;M Schedule_Gas'!M$3:M$15,MATCH($F5,'Fixed O&amp;M Schedule_Gas'!$B$3:$B$15,0))+$M5),$C5*($S5*INDEX($U$1:$CH$1,MATCH($K5+$I5,$U$2:$CH$2,0))*IF(AE$2&gt;$K5+$I5+$H5,IF($D5="Win",1.02,1.005),1)*(1+$T5)^(AE$2-($K5+$I5))+$M5)),0)))/10^6</f>
        <v>120.66541099026907</v>
      </c>
      <c r="AF5" s="119">
        <f>IF(AND($K5&lt;AF$2+1,$K5+$H5&gt;AF$2),IF($N5=$N$3,$C5*((1-$O5+$O5*(AF$1/INDEX($U$1:$CH$1,,MATCH($K5,$U$2:$CH$2,0)))))*$L5,$C5*((1-$R5)^(AF$2-$K5))*(((1-$O5+$O5*(AF$1/INDEX($U$1:$CH$1,,MATCH($K5,$U$2:$CH$2,0)))))*$L5*8760*$P5)),IF(AND($K5+$H5&lt;AF$2+1,$K5+$I5&gt;AF$2),IF($N5=$N$3,$C5*INDEX('Fixed O&amp;M Schedule_Gas'!N$3:N$15,MATCH($F5,'Fixed O&amp;M Schedule_Gas'!$B$3:$B$15,0)),$C5*$S5*INDEX($U$1:$CH$1,MATCH($K5,$U$2:$CH$2,0))*IF(AF$2&gt;$K5+$H5,IF($D5="Win",1.02,1.005),1)*(1+$T5)^(AF$2-$K5)),IF(AND($K5+$I5&lt;=AF$2,$K5+SUM($I5:$J5)&gt;AF$2),IF($N5=$N$3,$C5*(INDEX('Fixed O&amp;M Schedule_Gas'!N$3:N$15,MATCH($F5,'Fixed O&amp;M Schedule_Gas'!$B$3:$B$15,0))+$M5),$C5*($S5*INDEX($U$1:$CH$1,MATCH($K5+$I5,$U$2:$CH$2,0))*IF(AF$2&gt;$K5+$I5+$H5,IF($D5="Win",1.02,1.005),1)*(1+$T5)^(AF$2-($K5+$I5))+$M5)),0)))/10^6</f>
        <v>121.12812020606756</v>
      </c>
      <c r="AG5" s="119">
        <f>IF(AND($K5&lt;AG$2+1,$K5+$H5&gt;AG$2),IF($N5=$N$3,$C5*((1-$O5+$O5*(AG$1/INDEX($U$1:$CH$1,,MATCH($K5,$U$2:$CH$2,0)))))*$L5,$C5*((1-$R5)^(AG$2-$K5))*(((1-$O5+$O5*(AG$1/INDEX($U$1:$CH$1,,MATCH($K5,$U$2:$CH$2,0)))))*$L5*8760*$P5)),IF(AND($K5+$H5&lt;AG$2+1,$K5+$I5&gt;AG$2),IF($N5=$N$3,$C5*INDEX('Fixed O&amp;M Schedule_Gas'!O$3:O$15,MATCH($F5,'Fixed O&amp;M Schedule_Gas'!$B$3:$B$15,0)),$C5*$S5*INDEX($U$1:$CH$1,MATCH($K5,$U$2:$CH$2,0))*IF(AG$2&gt;$K5+$H5,IF($D5="Win",1.02,1.005),1)*(1+$T5)^(AG$2-$K5)),IF(AND($K5+$I5&lt;=AG$2,$K5+SUM($I5:$J5)&gt;AG$2),IF($N5=$N$3,$C5*(INDEX('Fixed O&amp;M Schedule_Gas'!O$3:O$15,MATCH($F5,'Fixed O&amp;M Schedule_Gas'!$B$3:$B$15,0))+$M5),$C5*($S5*INDEX($U$1:$CH$1,MATCH($K5+$I5,$U$2:$CH$2,0))*IF(AG$2&gt;$K5+$I5+$H5,IF($D5="Win",1.02,1.005),1)*(1+$T5)^(AG$2-($K5+$I5))+$M5)),0)))/10^6</f>
        <v>121.62582441568415</v>
      </c>
      <c r="AH5" s="119">
        <f>IF(AND($K5&lt;AH$2+1,$K5+$H5&gt;AH$2),IF($N5=$N$3,$C5*((1-$O5+$O5*(AH$1/INDEX($U$1:$CH$1,,MATCH($K5,$U$2:$CH$2,0)))))*$L5,$C5*((1-$R5)^(AH$2-$K5))*(((1-$O5+$O5*(AH$1/INDEX($U$1:$CH$1,,MATCH($K5,$U$2:$CH$2,0)))))*$L5*8760*$P5)),IF(AND($K5+$H5&lt;AH$2+1,$K5+$I5&gt;AH$2),IF($N5=$N$3,$C5*INDEX('Fixed O&amp;M Schedule_Gas'!P$3:P$15,MATCH($F5,'Fixed O&amp;M Schedule_Gas'!$B$3:$B$15,0)),$C5*$S5*INDEX($U$1:$CH$1,MATCH($K5,$U$2:$CH$2,0))*IF(AH$2&gt;$K5+$H5,IF($D5="Win",1.02,1.005),1)*(1+$T5)^(AH$2-$K5)),IF(AND($K5+$I5&lt;=AH$2,$K5+SUM($I5:$J5)&gt;AH$2),IF($N5=$N$3,$C5*(INDEX('Fixed O&amp;M Schedule_Gas'!P$3:P$15,MATCH($F5,'Fixed O&amp;M Schedule_Gas'!$B$3:$B$15,0))+$M5),$C5*($S5*INDEX($U$1:$CH$1,MATCH($K5+$I5,$U$2:$CH$2,0))*IF(AH$2&gt;$K5+$I5+$H5,IF($D5="Win",1.02,1.005),1)*(1+$T5)^(AH$2-($K5+$I5))+$M5)),0)))/10^6</f>
        <v>122.16330090399781</v>
      </c>
      <c r="AI5" s="119">
        <f>IF(AND($K5&lt;AI$2+1,$K5+$H5&gt;AI$2),IF($N5=$N$3,$C5*((1-$O5+$O5*(AI$1/INDEX($U$1:$CH$1,,MATCH($K5,$U$2:$CH$2,0)))))*$L5,$C5*((1-$R5)^(AI$2-$K5))*(((1-$O5+$O5*(AI$1/INDEX($U$1:$CH$1,,MATCH($K5,$U$2:$CH$2,0)))))*$L5*8760*$P5)),IF(AND($K5+$H5&lt;AI$2+1,$K5+$I5&gt;AI$2),IF($N5=$N$3,$C5*INDEX('Fixed O&amp;M Schedule_Gas'!Q$3:Q$15,MATCH($F5,'Fixed O&amp;M Schedule_Gas'!$B$3:$B$15,0)),$C5*$S5*INDEX($U$1:$CH$1,MATCH($K5,$U$2:$CH$2,0))*IF(AI$2&gt;$K5+$H5,IF($D5="Win",1.02,1.005),1)*(1+$T5)^(AI$2-$K5)),IF(AND($K5+$I5&lt;=AI$2,$K5+SUM($I5:$J5)&gt;AI$2),IF($N5=$N$3,$C5*(INDEX('Fixed O&amp;M Schedule_Gas'!Q$3:Q$15,MATCH($F5,'Fixed O&amp;M Schedule_Gas'!$B$3:$B$15,0))+$M5),$C5*($S5*INDEX($U$1:$CH$1,MATCH($K5+$I5,$U$2:$CH$2,0))*IF(AI$2&gt;$K5+$I5+$H5,IF($D5="Win",1.02,1.005),1)*(1+$T5)^(AI$2-($K5+$I5))+$M5)),0)))/10^6</f>
        <v>122.71152692207777</v>
      </c>
      <c r="AJ5" s="119">
        <f>IF(AND($K5&lt;AJ$2+1,$K5+$H5&gt;AJ$2),IF($N5=$N$3,$C5*((1-$O5+$O5*(AJ$1/INDEX($U$1:$CH$1,,MATCH($K5,$U$2:$CH$2,0)))))*$L5,$C5*((1-$R5)^(AJ$2-$K5))*(((1-$O5+$O5*(AJ$1/INDEX($U$1:$CH$1,,MATCH($K5,$U$2:$CH$2,0)))))*$L5*8760*$P5)),IF(AND($K5+$H5&lt;AJ$2+1,$K5+$I5&gt;AJ$2),IF($N5=$N$3,$C5*INDEX('Fixed O&amp;M Schedule_Gas'!R$3:R$15,MATCH($F5,'Fixed O&amp;M Schedule_Gas'!$B$3:$B$15,0)),$C5*$S5*INDEX($U$1:$CH$1,MATCH($K5,$U$2:$CH$2,0))*IF(AJ$2&gt;$K5+$H5,IF($D5="Win",1.02,1.005),1)*(1+$T5)^(AJ$2-$K5)),IF(AND($K5+$I5&lt;=AJ$2,$K5+SUM($I5:$J5)&gt;AJ$2),IF($N5=$N$3,$C5*(INDEX('Fixed O&amp;M Schedule_Gas'!R$3:R$15,MATCH($F5,'Fixed O&amp;M Schedule_Gas'!$B$3:$B$15,0))+$M5),$C5*($S5*INDEX($U$1:$CH$1,MATCH($K5+$I5,$U$2:$CH$2,0))*IF(AJ$2&gt;$K5+$I5+$H5,IF($D5="Win",1.02,1.005),1)*(1+$T5)^(AJ$2-($K5+$I5))+$M5)),0)))/10^6</f>
        <v>123.27071746051932</v>
      </c>
      <c r="AK5" s="119">
        <f>IF(AND($K5&lt;AK$2+1,$K5+$H5&gt;AK$2),IF($N5=$N$3,$C5*((1-$O5+$O5*(AK$1/INDEX($U$1:$CH$1,,MATCH($K5,$U$2:$CH$2,0)))))*$L5,$C5*((1-$R5)^(AK$2-$K5))*(((1-$O5+$O5*(AK$1/INDEX($U$1:$CH$1,,MATCH($K5,$U$2:$CH$2,0)))))*$L5*8760*$P5)),IF(AND($K5+$H5&lt;AK$2+1,$K5+$I5&gt;AK$2),IF($N5=$N$3,$C5*INDEX('Fixed O&amp;M Schedule_Gas'!S$3:S$15,MATCH($F5,'Fixed O&amp;M Schedule_Gas'!$B$3:$B$15,0)),$C5*$S5*INDEX($U$1:$CH$1,MATCH($K5,$U$2:$CH$2,0))*IF(AK$2&gt;$K5+$H5,IF($D5="Win",1.02,1.005),1)*(1+$T5)^(AK$2-$K5)),IF(AND($K5+$I5&lt;=AK$2,$K5+SUM($I5:$J5)&gt;AK$2),IF($N5=$N$3,$C5*(INDEX('Fixed O&amp;M Schedule_Gas'!S$3:S$15,MATCH($F5,'Fixed O&amp;M Schedule_Gas'!$B$3:$B$15,0))+$M5),$C5*($S5*INDEX($U$1:$CH$1,MATCH($K5+$I5,$U$2:$CH$2,0))*IF(AK$2&gt;$K5+$I5+$H5,IF($D5="Win",1.02,1.005),1)*(1+$T5)^(AK$2-($K5+$I5))+$M5)),0)))/10^6</f>
        <v>123.84109180972969</v>
      </c>
      <c r="AL5" s="119">
        <f>IF(AND($K5&lt;AL$2+1,$K5+$H5&gt;AL$2),IF($N5=$N$3,$C5*((1-$O5+$O5*(AL$1/INDEX($U$1:$CH$1,,MATCH($K5,$U$2:$CH$2,0)))))*$L5,$C5*((1-$R5)^(AL$2-$K5))*(((1-$O5+$O5*(AL$1/INDEX($U$1:$CH$1,,MATCH($K5,$U$2:$CH$2,0)))))*$L5*8760*$P5)),IF(AND($K5+$H5&lt;AL$2+1,$K5+$I5&gt;AL$2),IF($N5=$N$3,$C5*INDEX('Fixed O&amp;M Schedule_Gas'!T$3:T$15,MATCH($F5,'Fixed O&amp;M Schedule_Gas'!$B$3:$B$15,0)),$C5*$S5*INDEX($U$1:$CH$1,MATCH($K5,$U$2:$CH$2,0))*IF(AL$2&gt;$K5+$H5,IF($D5="Win",1.02,1.005),1)*(1+$T5)^(AL$2-$K5)),IF(AND($K5+$I5&lt;=AL$2,$K5+SUM($I5:$J5)&gt;AL$2),IF($N5=$N$3,$C5*(INDEX('Fixed O&amp;M Schedule_Gas'!T$3:T$15,MATCH($F5,'Fixed O&amp;M Schedule_Gas'!$B$3:$B$15,0))+$M5),$C5*($S5*INDEX($U$1:$CH$1,MATCH($K5+$I5,$U$2:$CH$2,0))*IF(AL$2&gt;$K5+$I5+$H5,IF($D5="Win",1.02,1.005),1)*(1+$T5)^(AL$2-($K5+$I5))+$M5)),0)))/10^6</f>
        <v>124.4228736459243</v>
      </c>
      <c r="AM5" s="119">
        <f>IF(AND($K5&lt;AM$2+1,$K5+$H5&gt;AM$2),IF($N5=$N$3,$C5*((1-$O5+$O5*(AM$1/INDEX($U$1:$CH$1,,MATCH($K5,$U$2:$CH$2,0)))))*$L5,$C5*((1-$R5)^(AM$2-$K5))*(((1-$O5+$O5*(AM$1/INDEX($U$1:$CH$1,,MATCH($K5,$U$2:$CH$2,0)))))*$L5*8760*$P5)),IF(AND($K5+$H5&lt;AM$2+1,$K5+$I5&gt;AM$2),IF($N5=$N$3,$C5*INDEX('Fixed O&amp;M Schedule_Gas'!U$3:U$15,MATCH($F5,'Fixed O&amp;M Schedule_Gas'!$B$3:$B$15,0)),$C5*$S5*INDEX($U$1:$CH$1,MATCH($K5,$U$2:$CH$2,0))*IF(AM$2&gt;$K5+$H5,IF($D5="Win",1.02,1.005),1)*(1+$T5)^(AM$2-$K5)),IF(AND($K5+$I5&lt;=AM$2,$K5+SUM($I5:$J5)&gt;AM$2),IF($N5=$N$3,$C5*(INDEX('Fixed O&amp;M Schedule_Gas'!U$3:U$15,MATCH($F5,'Fixed O&amp;M Schedule_Gas'!$B$3:$B$15,0))+$M5),$C5*($S5*INDEX($U$1:$CH$1,MATCH($K5+$I5,$U$2:$CH$2,0))*IF(AM$2&gt;$K5+$I5+$H5,IF($D5="Win",1.02,1.005),1)*(1+$T5)^(AM$2-($K5+$I5))+$M5)),0)))/10^6</f>
        <v>125.01629111884282</v>
      </c>
      <c r="AN5" s="119">
        <f>IF(AND($K5&lt;AN$2+1,$K5+$H5&gt;AN$2),IF($N5=$N$3,$C5*((1-$O5+$O5*(AN$1/INDEX($U$1:$CH$1,,MATCH($K5,$U$2:$CH$2,0)))))*$L5,$C5*((1-$R5)^(AN$2-$K5))*(((1-$O5+$O5*(AN$1/INDEX($U$1:$CH$1,,MATCH($K5,$U$2:$CH$2,0)))))*$L5*8760*$P5)),IF(AND($K5+$H5&lt;AN$2+1,$K5+$I5&gt;AN$2),IF($N5=$N$3,$C5*INDEX('Fixed O&amp;M Schedule_Gas'!V$3:V$15,MATCH($F5,'Fixed O&amp;M Schedule_Gas'!$B$3:$B$15,0)),$C5*$S5*INDEX($U$1:$CH$1,MATCH($K5,$U$2:$CH$2,0))*IF(AN$2&gt;$K5+$H5,IF($D5="Win",1.02,1.005),1)*(1+$T5)^(AN$2-$K5)),IF(AND($K5+$I5&lt;=AN$2,$K5+SUM($I5:$J5)&gt;AN$2),IF($N5=$N$3,$C5*(INDEX('Fixed O&amp;M Schedule_Gas'!V$3:V$15,MATCH($F5,'Fixed O&amp;M Schedule_Gas'!$B$3:$B$15,0))+$M5),$C5*($S5*INDEX($U$1:$CH$1,MATCH($K5+$I5,$U$2:$CH$2,0))*IF(AN$2&gt;$K5+$I5+$H5,IF($D5="Win",1.02,1.005),1)*(1+$T5)^(AN$2-($K5+$I5))+$M5)),0)))/10^6</f>
        <v>125.62157694121967</v>
      </c>
      <c r="AO5" s="119">
        <f>IF(AND($K5&lt;AO$2+1,$K5+$H5&gt;AO$2),IF($N5=$N$3,$C5*((1-$O5+$O5*(AO$1/INDEX($U$1:$CH$1,,MATCH($K5,$U$2:$CH$2,0)))))*$L5,$C5*((1-$R5)^(AO$2-$K5))*(((1-$O5+$O5*(AO$1/INDEX($U$1:$CH$1,,MATCH($K5,$U$2:$CH$2,0)))))*$L5*8760*$P5)),IF(AND($K5+$H5&lt;AO$2+1,$K5+$I5&gt;AO$2),IF($N5=$N$3,$C5*INDEX('Fixed O&amp;M Schedule_Gas'!W$3:W$15,MATCH($F5,'Fixed O&amp;M Schedule_Gas'!$B$3:$B$15,0)),$C5*$S5*INDEX($U$1:$CH$1,MATCH($K5,$U$2:$CH$2,0))*IF(AO$2&gt;$K5+$H5,IF($D5="Win",1.02,1.005),1)*(1+$T5)^(AO$2-$K5)),IF(AND($K5+$I5&lt;=AO$2,$K5+SUM($I5:$J5)&gt;AO$2),IF($N5=$N$3,$C5*(INDEX('Fixed O&amp;M Schedule_Gas'!W$3:W$15,MATCH($F5,'Fixed O&amp;M Schedule_Gas'!$B$3:$B$15,0))+$M5),$C5*($S5*INDEX($U$1:$CH$1,MATCH($K5+$I5,$U$2:$CH$2,0))*IF(AO$2&gt;$K5+$I5+$H5,IF($D5="Win",1.02,1.005),1)*(1+$T5)^(AO$2-($K5+$I5))+$M5)),0)))/10^6</f>
        <v>126.23896848004404</v>
      </c>
      <c r="AP5" s="119">
        <f>IF(AND($K5&lt;AP$2+1,$K5+$H5&gt;AP$2),IF($N5=$N$3,$C5*((1-$O5+$O5*(AP$1/INDEX($U$1:$CH$1,,MATCH($K5,$U$2:$CH$2,0)))))*$L5,$C5*((1-$R5)^(AP$2-$K5))*(((1-$O5+$O5*(AP$1/INDEX($U$1:$CH$1,,MATCH($K5,$U$2:$CH$2,0)))))*$L5*8760*$P5)),IF(AND($K5+$H5&lt;AP$2+1,$K5+$I5&gt;AP$2),IF($N5=$N$3,$C5*INDEX('Fixed O&amp;M Schedule_Gas'!X$3:X$15,MATCH($F5,'Fixed O&amp;M Schedule_Gas'!$B$3:$B$15,0)),$C5*$S5*INDEX($U$1:$CH$1,MATCH($K5,$U$2:$CH$2,0))*IF(AP$2&gt;$K5+$H5,IF($D5="Win",1.02,1.005),1)*(1+$T5)^(AP$2-$K5)),IF(AND($K5+$I5&lt;=AP$2,$K5+SUM($I5:$J5)&gt;AP$2),IF($N5=$N$3,$C5*(INDEX('Fixed O&amp;M Schedule_Gas'!X$3:X$15,MATCH($F5,'Fixed O&amp;M Schedule_Gas'!$B$3:$B$15,0))+$M5),$C5*($S5*INDEX($U$1:$CH$1,MATCH($K5+$I5,$U$2:$CH$2,0))*IF(AP$2&gt;$K5+$I5+$H5,IF($D5="Win",1.02,1.005),1)*(1+$T5)^(AP$2-($K5+$I5))+$M5)),0)))/10^6</f>
        <v>126.86870784964493</v>
      </c>
      <c r="AQ5" s="119">
        <f>IF(AND($K5&lt;AQ$2+1,$K5+$H5&gt;AQ$2),IF($N5=$N$3,$C5*((1-$O5+$O5*(AQ$1/INDEX($U$1:$CH$1,,MATCH($K5,$U$2:$CH$2,0)))))*$L5,$C5*((1-$R5)^(AQ$2-$K5))*(((1-$O5+$O5*(AQ$1/INDEX($U$1:$CH$1,,MATCH($K5,$U$2:$CH$2,0)))))*$L5*8760*$P5)),IF(AND($K5+$H5&lt;AQ$2+1,$K5+$I5&gt;AQ$2),IF($N5=$N$3,$C5*INDEX('Fixed O&amp;M Schedule_Gas'!Y$3:Y$15,MATCH($F5,'Fixed O&amp;M Schedule_Gas'!$B$3:$B$15,0)),$C5*$S5*INDEX($U$1:$CH$1,MATCH($K5,$U$2:$CH$2,0))*IF(AQ$2&gt;$K5+$H5,IF($D5="Win",1.02,1.005),1)*(1+$T5)^(AQ$2-$K5)),IF(AND($K5+$I5&lt;=AQ$2,$K5+SUM($I5:$J5)&gt;AQ$2),IF($N5=$N$3,$C5*(INDEX('Fixed O&amp;M Schedule_Gas'!Y$3:Y$15,MATCH($F5,'Fixed O&amp;M Schedule_Gas'!$B$3:$B$15,0))+$M5),$C5*($S5*INDEX($U$1:$CH$1,MATCH($K5+$I5,$U$2:$CH$2,0))*IF(AQ$2&gt;$K5+$I5+$H5,IF($D5="Win",1.02,1.005),1)*(1+$T5)^(AQ$2-($K5+$I5))+$M5)),0)))/10^6</f>
        <v>127.51104200663781</v>
      </c>
      <c r="AR5" s="119">
        <f>IF(AND($K5&lt;AR$2+1,$K5+$H5&gt;AR$2),IF($N5=$N$3,$C5*((1-$O5+$O5*(AR$1/INDEX($U$1:$CH$1,,MATCH($K5,$U$2:$CH$2,0)))))*$L5,$C5*((1-$R5)^(AR$2-$K5))*(((1-$O5+$O5*(AR$1/INDEX($U$1:$CH$1,,MATCH($K5,$U$2:$CH$2,0)))))*$L5*8760*$P5)),IF(AND($K5+$H5&lt;AR$2+1,$K5+$I5&gt;AR$2),IF($N5=$N$3,$C5*INDEX('Fixed O&amp;M Schedule_Gas'!Z$3:Z$15,MATCH($F5,'Fixed O&amp;M Schedule_Gas'!$B$3:$B$15,0)),$C5*$S5*INDEX($U$1:$CH$1,MATCH($K5,$U$2:$CH$2,0))*IF(AR$2&gt;$K5+$H5,IF($D5="Win",1.02,1.005),1)*(1+$T5)^(AR$2-$K5)),IF(AND($K5+$I5&lt;=AR$2,$K5+SUM($I5:$J5)&gt;AR$2),IF($N5=$N$3,$C5*(INDEX('Fixed O&amp;M Schedule_Gas'!Z$3:Z$15,MATCH($F5,'Fixed O&amp;M Schedule_Gas'!$B$3:$B$15,0))+$M5),$C5*($S5*INDEX($U$1:$CH$1,MATCH($K5+$I5,$U$2:$CH$2,0))*IF(AR$2&gt;$K5+$I5+$H5,IF($D5="Win",1.02,1.005),1)*(1+$T5)^(AR$2-($K5+$I5))+$M5)),0)))/10^6</f>
        <v>128.16622284677058</v>
      </c>
      <c r="AS5" s="119">
        <f>IF(AND($K5&lt;AS$2+1,$K5+$H5&gt;AS$2),IF($N5=$N$3,$C5*((1-$O5+$O5*(AS$1/INDEX($U$1:$CH$1,,MATCH($K5,$U$2:$CH$2,0)))))*$L5,$C5*((1-$R5)^(AS$2-$K5))*(((1-$O5+$O5*(AS$1/INDEX($U$1:$CH$1,,MATCH($K5,$U$2:$CH$2,0)))))*$L5*8760*$P5)),IF(AND($K5+$H5&lt;AS$2+1,$K5+$I5&gt;AS$2),IF($N5=$N$3,$C5*INDEX('Fixed O&amp;M Schedule_Gas'!AA$3:AA$15,MATCH($F5,'Fixed O&amp;M Schedule_Gas'!$B$3:$B$15,0)),$C5*$S5*INDEX($U$1:$CH$1,MATCH($K5,$U$2:$CH$2,0))*IF(AS$2&gt;$K5+$H5,IF($D5="Win",1.02,1.005),1)*(1+$T5)^(AS$2-$K5)),IF(AND($K5+$I5&lt;=AS$2,$K5+SUM($I5:$J5)&gt;AS$2),IF($N5=$N$3,$C5*(INDEX('Fixed O&amp;M Schedule_Gas'!AA$3:AA$15,MATCH($F5,'Fixed O&amp;M Schedule_Gas'!$B$3:$B$15,0))+$M5),$C5*($S5*INDEX($U$1:$CH$1,MATCH($K5+$I5,$U$2:$CH$2,0))*IF(AS$2&gt;$K5+$I5+$H5,IF($D5="Win",1.02,1.005),1)*(1+$T5)^(AS$2-($K5+$I5))+$M5)),0)))/10^6</f>
        <v>128.83450730370598</v>
      </c>
      <c r="AT5" s="119">
        <f>IF(AND($K5&lt;AT$2+1,$K5+$H5&gt;AT$2),IF($N5=$N$3,$C5*((1-$O5+$O5*(AT$1/INDEX($U$1:$CH$1,,MATCH($K5,$U$2:$CH$2,0)))))*$L5,$C5*((1-$R5)^(AT$2-$K5))*(((1-$O5+$O5*(AT$1/INDEX($U$1:$CH$1,,MATCH($K5,$U$2:$CH$2,0)))))*$L5*8760*$P5)),IF(AND($K5+$H5&lt;AT$2+1,$K5+$I5&gt;AT$2),IF($N5=$N$3,$C5*INDEX('Fixed O&amp;M Schedule_Gas'!AB$3:AB$15,MATCH($F5,'Fixed O&amp;M Schedule_Gas'!$B$3:$B$15,0)),$C5*$S5*INDEX($U$1:$CH$1,MATCH($K5,$U$2:$CH$2,0))*IF(AT$2&gt;$K5+$H5,IF($D5="Win",1.02,1.005),1)*(1+$T5)^(AT$2-$K5)),IF(AND($K5+$I5&lt;=AT$2,$K5+SUM($I5:$J5)&gt;AT$2),IF($N5=$N$3,$C5*(INDEX('Fixed O&amp;M Schedule_Gas'!AB$3:AB$15,MATCH($F5,'Fixed O&amp;M Schedule_Gas'!$B$3:$B$15,0))+$M5),$C5*($S5*INDEX($U$1:$CH$1,MATCH($K5+$I5,$U$2:$CH$2,0))*IF(AT$2&gt;$K5+$I5+$H5,IF($D5="Win",1.02,1.005),1)*(1+$T5)^(AT$2-($K5+$I5))+$M5)),0)))/10^6</f>
        <v>26.925171904121498</v>
      </c>
      <c r="AU5" s="119">
        <f>IF(AND($K5&lt;AU$2+1,$K5+$H5&gt;AU$2),IF($N5=$N$3,$C5*((1-$O5+$O5*(AU$1/INDEX($U$1:$CH$1,,MATCH($K5,$U$2:$CH$2,0)))))*$L5,$C5*((1-$R5)^(AU$2-$K5))*(((1-$O5+$O5*(AU$1/INDEX($U$1:$CH$1,,MATCH($K5,$U$2:$CH$2,0)))))*$L5*8760*$P5)),IF(AND($K5+$H5&lt;AU$2+1,$K5+$I5&gt;AU$2),IF($N5=$N$3,$C5*INDEX('Fixed O&amp;M Schedule_Gas'!AC$3:AC$15,MATCH($F5,'Fixed O&amp;M Schedule_Gas'!$B$3:$B$15,0)),$C5*$S5*INDEX($U$1:$CH$1,MATCH($K5,$U$2:$CH$2,0))*IF(AU$2&gt;$K5+$H5,IF($D5="Win",1.02,1.005),1)*(1+$T5)^(AU$2-$K5)),IF(AND($K5+$I5&lt;=AU$2,$K5+SUM($I5:$J5)&gt;AU$2),IF($N5=$N$3,$C5*(INDEX('Fixed O&amp;M Schedule_Gas'!AC$3:AC$15,MATCH($F5,'Fixed O&amp;M Schedule_Gas'!$B$3:$B$15,0))+$M5),$C5*($S5*INDEX($U$1:$CH$1,MATCH($K5+$I5,$U$2:$CH$2,0))*IF(AU$2&gt;$K5+$I5+$H5,IF($D5="Win",1.02,1.005),1)*(1+$T5)^(AU$2-($K5+$I5))+$M5)),0)))/10^6</f>
        <v>27.463675342203931</v>
      </c>
      <c r="AV5" s="119">
        <f>IF(AND($K5&lt;AV$2+1,$K5+$H5&gt;AV$2),IF($N5=$N$3,$C5*((1-$O5+$O5*(AV$1/INDEX($U$1:$CH$1,,MATCH($K5,$U$2:$CH$2,0)))))*$L5,$C5*((1-$R5)^(AV$2-$K5))*(((1-$O5+$O5*(AV$1/INDEX($U$1:$CH$1,,MATCH($K5,$U$2:$CH$2,0)))))*$L5*8760*$P5)),IF(AND($K5+$H5&lt;AV$2+1,$K5+$I5&gt;AV$2),IF($N5=$N$3,$C5*INDEX('Fixed O&amp;M Schedule_Gas'!AD$3:AD$15,MATCH($F5,'Fixed O&amp;M Schedule_Gas'!$B$3:$B$15,0)),$C5*$S5*INDEX($U$1:$CH$1,MATCH($K5,$U$2:$CH$2,0))*IF(AV$2&gt;$K5+$H5,IF($D5="Win",1.02,1.005),1)*(1+$T5)^(AV$2-$K5)),IF(AND($K5+$I5&lt;=AV$2,$K5+SUM($I5:$J5)&gt;AV$2),IF($N5=$N$3,$C5*(INDEX('Fixed O&amp;M Schedule_Gas'!AD$3:AD$15,MATCH($F5,'Fixed O&amp;M Schedule_Gas'!$B$3:$B$15,0))+$M5),$C5*($S5*INDEX($U$1:$CH$1,MATCH($K5+$I5,$U$2:$CH$2,0))*IF(AV$2&gt;$K5+$I5+$H5,IF($D5="Win",1.02,1.005),1)*(1+$T5)^(AV$2-($K5+$I5))+$M5)),0)))/10^6</f>
        <v>28.012948849048016</v>
      </c>
      <c r="AW5" s="119">
        <f>IF(AND($K5&lt;AW$2+1,$K5+$H5&gt;AW$2),IF($N5=$N$3,$C5*((1-$O5+$O5*(AW$1/INDEX($U$1:$CH$1,,MATCH($K5,$U$2:$CH$2,0)))))*$L5,$C5*((1-$R5)^(AW$2-$K5))*(((1-$O5+$O5*(AW$1/INDEX($U$1:$CH$1,,MATCH($K5,$U$2:$CH$2,0)))))*$L5*8760*$P5)),IF(AND($K5+$H5&lt;AW$2+1,$K5+$I5&gt;AW$2),IF($N5=$N$3,$C5*INDEX('Fixed O&amp;M Schedule_Gas'!AE$3:AE$15,MATCH($F5,'Fixed O&amp;M Schedule_Gas'!$B$3:$B$15,0)),$C5*$S5*INDEX($U$1:$CH$1,MATCH($K5,$U$2:$CH$2,0))*IF(AW$2&gt;$K5+$H5,IF($D5="Win",1.02,1.005),1)*(1+$T5)^(AW$2-$K5)),IF(AND($K5+$I5&lt;=AW$2,$K5+SUM($I5:$J5)&gt;AW$2),IF($N5=$N$3,$C5*(INDEX('Fixed O&amp;M Schedule_Gas'!AE$3:AE$15,MATCH($F5,'Fixed O&amp;M Schedule_Gas'!$B$3:$B$15,0))+$M5),$C5*($S5*INDEX($U$1:$CH$1,MATCH($K5+$I5,$U$2:$CH$2,0))*IF(AW$2&gt;$K5+$I5+$H5,IF($D5="Win",1.02,1.005),1)*(1+$T5)^(AW$2-($K5+$I5))+$M5)),0)))/10^6</f>
        <v>28.573207826028973</v>
      </c>
      <c r="AX5" s="119">
        <f>IF(AND($K5&lt;AX$2+1,$K5+$H5&gt;AX$2),IF($N5=$N$3,$C5*((1-$O5+$O5*(AX$1/INDEX($U$1:$CH$1,,MATCH($K5,$U$2:$CH$2,0)))))*$L5,$C5*((1-$R5)^(AX$2-$K5))*(((1-$O5+$O5*(AX$1/INDEX($U$1:$CH$1,,MATCH($K5,$U$2:$CH$2,0)))))*$L5*8760*$P5)),IF(AND($K5+$H5&lt;AX$2+1,$K5+$I5&gt;AX$2),IF($N5=$N$3,$C5*INDEX('Fixed O&amp;M Schedule_Gas'!AF$3:AF$15,MATCH($F5,'Fixed O&amp;M Schedule_Gas'!$B$3:$B$15,0)),$C5*$S5*INDEX($U$1:$CH$1,MATCH($K5,$U$2:$CH$2,0))*IF(AX$2&gt;$K5+$H5,IF($D5="Win",1.02,1.005),1)*(1+$T5)^(AX$2-$K5)),IF(AND($K5+$I5&lt;=AX$2,$K5+SUM($I5:$J5)&gt;AX$2),IF($N5=$N$3,$C5*(INDEX('Fixed O&amp;M Schedule_Gas'!AF$3:AF$15,MATCH($F5,'Fixed O&amp;M Schedule_Gas'!$B$3:$B$15,0))+$M5),$C5*($S5*INDEX($U$1:$CH$1,MATCH($K5+$I5,$U$2:$CH$2,0))*IF(AX$2&gt;$K5+$I5+$H5,IF($D5="Win",1.02,1.005),1)*(1+$T5)^(AX$2-($K5+$I5))+$M5)),0)))/10^6</f>
        <v>29.144671982549557</v>
      </c>
      <c r="AY5" s="119">
        <f>IF(AND($K5&lt;AY$2+1,$K5+$H5&gt;AY$2),IF($N5=$N$3,$C5*((1-$O5+$O5*(AY$1/INDEX($U$1:$CH$1,,MATCH($K5,$U$2:$CH$2,0)))))*$L5,$C5*((1-$R5)^(AY$2-$K5))*(((1-$O5+$O5*(AY$1/INDEX($U$1:$CH$1,,MATCH($K5,$U$2:$CH$2,0)))))*$L5*8760*$P5)),IF(AND($K5+$H5&lt;AY$2+1,$K5+$I5&gt;AY$2),IF($N5=$N$3,$C5*INDEX('Fixed O&amp;M Schedule_Gas'!AG$3:AG$15,MATCH($F5,'Fixed O&amp;M Schedule_Gas'!$B$3:$B$15,0)),$C5*$S5*INDEX($U$1:$CH$1,MATCH($K5,$U$2:$CH$2,0))*IF(AY$2&gt;$K5+$H5,IF($D5="Win",1.02,1.005),1)*(1+$T5)^(AY$2-$K5)),IF(AND($K5+$I5&lt;=AY$2,$K5+SUM($I5:$J5)&gt;AY$2),IF($N5=$N$3,$C5*(INDEX('Fixed O&amp;M Schedule_Gas'!AG$3:AG$15,MATCH($F5,'Fixed O&amp;M Schedule_Gas'!$B$3:$B$15,0))+$M5),$C5*($S5*INDEX($U$1:$CH$1,MATCH($K5+$I5,$U$2:$CH$2,0))*IF(AY$2&gt;$K5+$I5+$H5,IF($D5="Win",1.02,1.005),1)*(1+$T5)^(AY$2-($K5+$I5))+$M5)),0)))/10^6</f>
        <v>29.727565422200545</v>
      </c>
      <c r="AZ5" s="119">
        <f>IF(AND($K5&lt;AZ$2+1,$K5+$H5&gt;AZ$2),IF($N5=$N$3,$C5*((1-$O5+$O5*(AZ$1/INDEX($U$1:$CH$1,,MATCH($K5,$U$2:$CH$2,0)))))*$L5,$C5*((1-$R5)^(AZ$2-$K5))*(((1-$O5+$O5*(AZ$1/INDEX($U$1:$CH$1,,MATCH($K5,$U$2:$CH$2,0)))))*$L5*8760*$P5)),IF(AND($K5+$H5&lt;AZ$2+1,$K5+$I5&gt;AZ$2),IF($N5=$N$3,$C5*INDEX('Fixed O&amp;M Schedule_Gas'!AH$3:AH$15,MATCH($F5,'Fixed O&amp;M Schedule_Gas'!$B$3:$B$15,0)),$C5*$S5*INDEX($U$1:$CH$1,MATCH($K5,$U$2:$CH$2,0))*IF(AZ$2&gt;$K5+$H5,IF($D5="Win",1.02,1.005),1)*(1+$T5)^(AZ$2-$K5)),IF(AND($K5+$I5&lt;=AZ$2,$K5+SUM($I5:$J5)&gt;AZ$2),IF($N5=$N$3,$C5*(INDEX('Fixed O&amp;M Schedule_Gas'!AH$3:AH$15,MATCH($F5,'Fixed O&amp;M Schedule_Gas'!$B$3:$B$15,0))+$M5),$C5*($S5*INDEX($U$1:$CH$1,MATCH($K5+$I5,$U$2:$CH$2,0))*IF(AZ$2&gt;$K5+$I5+$H5,IF($D5="Win",1.02,1.005),1)*(1+$T5)^(AZ$2-($K5+$I5))+$M5)),0)))/10^6</f>
        <v>36.209028407723778</v>
      </c>
      <c r="BA5" s="119">
        <f>IF(AND($K5&lt;BA$2+1,$K5+$H5&gt;BA$2),IF($N5=$N$3,$C5*((1-$O5+$O5*(BA$1/INDEX($U$1:$CH$1,,MATCH($K5,$U$2:$CH$2,0)))))*$L5,$C5*((1-$R5)^(BA$2-$K5))*(((1-$O5+$O5*(BA$1/INDEX($U$1:$CH$1,,MATCH($K5,$U$2:$CH$2,0)))))*$L5*8760*$P5)),IF(AND($K5+$H5&lt;BA$2+1,$K5+$I5&gt;BA$2),IF($N5=$N$3,$C5*INDEX('Fixed O&amp;M Schedule_Gas'!AI$3:AI$15,MATCH($F5,'Fixed O&amp;M Schedule_Gas'!$B$3:$B$15,0)),$C5*$S5*INDEX($U$1:$CH$1,MATCH($K5,$U$2:$CH$2,0))*IF(BA$2&gt;$K5+$H5,IF($D5="Win",1.02,1.005),1)*(1+$T5)^(BA$2-$K5)),IF(AND($K5+$I5&lt;=BA$2,$K5+SUM($I5:$J5)&gt;BA$2),IF($N5=$N$3,$C5*(INDEX('Fixed O&amp;M Schedule_Gas'!AI$3:AI$15,MATCH($F5,'Fixed O&amp;M Schedule_Gas'!$B$3:$B$15,0))+$M5),$C5*($S5*INDEX($U$1:$CH$1,MATCH($K5+$I5,$U$2:$CH$2,0))*IF(BA$2&gt;$K5+$I5+$H5,IF($D5="Win",1.02,1.005),1)*(1+$T5)^(BA$2-($K5+$I5))+$M5)),0)))/10^6</f>
        <v>36.815470742336672</v>
      </c>
      <c r="BB5" s="119">
        <f>IF(AND($K5&lt;BB$2+1,$K5+$H5&gt;BB$2),IF($N5=$N$3,$C5*((1-$O5+$O5*(BB$1/INDEX($U$1:$CH$1,,MATCH($K5,$U$2:$CH$2,0)))))*$L5,$C5*((1-$R5)^(BB$2-$K5))*(((1-$O5+$O5*(BB$1/INDEX($U$1:$CH$1,,MATCH($K5,$U$2:$CH$2,0)))))*$L5*8760*$P5)),IF(AND($K5+$H5&lt;BB$2+1,$K5+$I5&gt;BB$2),IF($N5=$N$3,$C5*INDEX('Fixed O&amp;M Schedule_Gas'!AJ$3:AJ$15,MATCH($F5,'Fixed O&amp;M Schedule_Gas'!$B$3:$B$15,0)),$C5*$S5*INDEX($U$1:$CH$1,MATCH($K5,$U$2:$CH$2,0))*IF(BB$2&gt;$K5+$H5,IF($D5="Win",1.02,1.005),1)*(1+$T5)^(BB$2-$K5)),IF(AND($K5+$I5&lt;=BB$2,$K5+SUM($I5:$J5)&gt;BB$2),IF($N5=$N$3,$C5*(INDEX('Fixed O&amp;M Schedule_Gas'!AJ$3:AJ$15,MATCH($F5,'Fixed O&amp;M Schedule_Gas'!$B$3:$B$15,0))+$M5),$C5*($S5*INDEX($U$1:$CH$1,MATCH($K5+$I5,$U$2:$CH$2,0))*IF(BB$2&gt;$K5+$I5+$H5,IF($D5="Win",1.02,1.005),1)*(1+$T5)^(BB$2-($K5+$I5))+$M5)),0)))/10^6</f>
        <v>37.434041923641821</v>
      </c>
      <c r="BC5" s="119">
        <f>IF(AND($K5&lt;BC$2+1,$K5+$H5&gt;BC$2),IF($N5=$N$3,$C5*((1-$O5+$O5*(BC$1/INDEX($U$1:$CH$1,,MATCH($K5,$U$2:$CH$2,0)))))*$L5,$C5*((1-$R5)^(BC$2-$K5))*(((1-$O5+$O5*(BC$1/INDEX($U$1:$CH$1,,MATCH($K5,$U$2:$CH$2,0)))))*$L5*8760*$P5)),IF(AND($K5+$H5&lt;BC$2+1,$K5+$I5&gt;BC$2),IF($N5=$N$3,$C5*INDEX('Fixed O&amp;M Schedule_Gas'!AK$3:AK$15,MATCH($F5,'Fixed O&amp;M Schedule_Gas'!$B$3:$B$15,0)),$C5*$S5*INDEX($U$1:$CH$1,MATCH($K5,$U$2:$CH$2,0))*IF(BC$2&gt;$K5+$H5,IF($D5="Win",1.02,1.005),1)*(1+$T5)^(BC$2-$K5)),IF(AND($K5+$I5&lt;=BC$2,$K5+SUM($I5:$J5)&gt;BC$2),IF($N5=$N$3,$C5*(INDEX('Fixed O&amp;M Schedule_Gas'!AK$3:AK$15,MATCH($F5,'Fixed O&amp;M Schedule_Gas'!$B$3:$B$15,0))+$M5),$C5*($S5*INDEX($U$1:$CH$1,MATCH($K5+$I5,$U$2:$CH$2,0))*IF(BC$2&gt;$K5+$I5+$H5,IF($D5="Win",1.02,1.005),1)*(1+$T5)^(BC$2-($K5+$I5))+$M5)),0)))/10^6</f>
        <v>38.064984528573071</v>
      </c>
      <c r="BD5" s="119">
        <f>IF(AND($K5&lt;BD$2+1,$K5+$H5&gt;BD$2),IF($N5=$N$3,$C5*((1-$O5+$O5*(BD$1/INDEX($U$1:$CH$1,,MATCH($K5,$U$2:$CH$2,0)))))*$L5,$C5*((1-$R5)^(BD$2-$K5))*(((1-$O5+$O5*(BD$1/INDEX($U$1:$CH$1,,MATCH($K5,$U$2:$CH$2,0)))))*$L5*8760*$P5)),IF(AND($K5+$H5&lt;BD$2+1,$K5+$I5&gt;BD$2),IF($N5=$N$3,$C5*INDEX('Fixed O&amp;M Schedule_Gas'!AL$3:AL$15,MATCH($F5,'Fixed O&amp;M Schedule_Gas'!$B$3:$B$15,0)),$C5*$S5*INDEX($U$1:$CH$1,MATCH($K5,$U$2:$CH$2,0))*IF(BD$2&gt;$K5+$H5,IF($D5="Win",1.02,1.005),1)*(1+$T5)^(BD$2-$K5)),IF(AND($K5+$I5&lt;=BD$2,$K5+SUM($I5:$J5)&gt;BD$2),IF($N5=$N$3,$C5*(INDEX('Fixed O&amp;M Schedule_Gas'!AL$3:AL$15,MATCH($F5,'Fixed O&amp;M Schedule_Gas'!$B$3:$B$15,0))+$M5),$C5*($S5*INDEX($U$1:$CH$1,MATCH($K5+$I5,$U$2:$CH$2,0))*IF(BD$2&gt;$K5+$I5+$H5,IF($D5="Win",1.02,1.005),1)*(1+$T5)^(BD$2-($K5+$I5))+$M5)),0)))/10^6</f>
        <v>38.708545985602953</v>
      </c>
      <c r="BE5" s="119">
        <f>IF(AND($K5&lt;BE$2+1,$K5+$H5&gt;BE$2),IF($N5=$N$3,$C5*((1-$O5+$O5*(BE$1/INDEX($U$1:$CH$1,,MATCH($K5,$U$2:$CH$2,0)))))*$L5,$C5*((1-$R5)^(BE$2-$K5))*(((1-$O5+$O5*(BE$1/INDEX($U$1:$CH$1,,MATCH($K5,$U$2:$CH$2,0)))))*$L5*8760*$P5)),IF(AND($K5+$H5&lt;BE$2+1,$K5+$I5&gt;BE$2),IF($N5=$N$3,$C5*INDEX('Fixed O&amp;M Schedule_Gas'!AM$3:AM$15,MATCH($F5,'Fixed O&amp;M Schedule_Gas'!$B$3:$B$15,0)),$C5*$S5*INDEX($U$1:$CH$1,MATCH($K5,$U$2:$CH$2,0))*IF(BE$2&gt;$K5+$H5,IF($D5="Win",1.02,1.005),1)*(1+$T5)^(BE$2-$K5)),IF(AND($K5+$I5&lt;=BE$2,$K5+SUM($I5:$J5)&gt;BE$2),IF($N5=$N$3,$C5*(INDEX('Fixed O&amp;M Schedule_Gas'!AM$3:AM$15,MATCH($F5,'Fixed O&amp;M Schedule_Gas'!$B$3:$B$15,0))+$M5),$C5*($S5*INDEX($U$1:$CH$1,MATCH($K5+$I5,$U$2:$CH$2,0))*IF(BE$2&gt;$K5+$I5+$H5,IF($D5="Win",1.02,1.005),1)*(1+$T5)^(BE$2-($K5+$I5))+$M5)),0)))/10^6</f>
        <v>39.364978671773365</v>
      </c>
      <c r="BF5" s="119">
        <f>IF(AND($K5&lt;BF$2+1,$K5+$H5&gt;BF$2),IF($N5=$N$3,$C5*((1-$O5+$O5*(BF$1/INDEX($U$1:$CH$1,,MATCH($K5,$U$2:$CH$2,0)))))*$L5,$C5*((1-$R5)^(BF$2-$K5))*(((1-$O5+$O5*(BF$1/INDEX($U$1:$CH$1,,MATCH($K5,$U$2:$CH$2,0)))))*$L5*8760*$P5)),IF(AND($K5+$H5&lt;BF$2+1,$K5+$I5&gt;BF$2),IF($N5=$N$3,$C5*INDEX('Fixed O&amp;M Schedule_Gas'!AN$3:AN$15,MATCH($F5,'Fixed O&amp;M Schedule_Gas'!$B$3:$B$15,0)),$C5*$S5*INDEX($U$1:$CH$1,MATCH($K5,$U$2:$CH$2,0))*IF(BF$2&gt;$K5+$H5,IF($D5="Win",1.02,1.005),1)*(1+$T5)^(BF$2-$K5)),IF(AND($K5+$I5&lt;=BF$2,$K5+SUM($I5:$J5)&gt;BF$2),IF($N5=$N$3,$C5*(INDEX('Fixed O&amp;M Schedule_Gas'!AN$3:AN$15,MATCH($F5,'Fixed O&amp;M Schedule_Gas'!$B$3:$B$15,0))+$M5),$C5*($S5*INDEX($U$1:$CH$1,MATCH($K5+$I5,$U$2:$CH$2,0))*IF(BF$2&gt;$K5+$I5+$H5,IF($D5="Win",1.02,1.005),1)*(1+$T5)^(BF$2-($K5+$I5))+$M5)),0)))/10^6</f>
        <v>40.034540011667254</v>
      </c>
      <c r="BG5" s="119">
        <f>IF(AND($K5&lt;BG$2+1,$K5+$H5&gt;BG$2),IF($N5=$N$3,$C5*((1-$O5+$O5*(BG$1/INDEX($U$1:$CH$1,,MATCH($K5,$U$2:$CH$2,0)))))*$L5,$C5*((1-$R5)^(BG$2-$K5))*(((1-$O5+$O5*(BG$1/INDEX($U$1:$CH$1,,MATCH($K5,$U$2:$CH$2,0)))))*$L5*8760*$P5)),IF(AND($K5+$H5&lt;BG$2+1,$K5+$I5&gt;BG$2),IF($N5=$N$3,$C5*INDEX('Fixed O&amp;M Schedule_Gas'!AO$3:AO$15,MATCH($F5,'Fixed O&amp;M Schedule_Gas'!$B$3:$B$15,0)),$C5*$S5*INDEX($U$1:$CH$1,MATCH($K5,$U$2:$CH$2,0))*IF(BG$2&gt;$K5+$H5,IF($D5="Win",1.02,1.005),1)*(1+$T5)^(BG$2-$K5)),IF(AND($K5+$I5&lt;=BG$2,$K5+SUM($I5:$J5)&gt;BG$2),IF($N5=$N$3,$C5*(INDEX('Fixed O&amp;M Schedule_Gas'!AO$3:AO$15,MATCH($F5,'Fixed O&amp;M Schedule_Gas'!$B$3:$B$15,0))+$M5),$C5*($S5*INDEX($U$1:$CH$1,MATCH($K5+$I5,$U$2:$CH$2,0))*IF(BG$2&gt;$K5+$I5+$H5,IF($D5="Win",1.02,1.005),1)*(1+$T5)^(BG$2-($K5+$I5))+$M5)),0)))/10^6</f>
        <v>40.717492578359007</v>
      </c>
      <c r="BH5" s="119">
        <f>IF(AND($K5&lt;BH$2+1,$K5+$H5&gt;BH$2),IF($N5=$N$3,$C5*((1-$O5+$O5*(BH$1/INDEX($U$1:$CH$1,,MATCH($K5,$U$2:$CH$2,0)))))*$L5,$C5*((1-$R5)^(BH$2-$K5))*(((1-$O5+$O5*(BH$1/INDEX($U$1:$CH$1,,MATCH($K5,$U$2:$CH$2,0)))))*$L5*8760*$P5)),IF(AND($K5+$H5&lt;BH$2+1,$K5+$I5&gt;BH$2),IF($N5=$N$3,$C5*INDEX('Fixed O&amp;M Schedule_Gas'!AP$3:AP$15,MATCH($F5,'Fixed O&amp;M Schedule_Gas'!$B$3:$B$15,0)),$C5*$S5*INDEX($U$1:$CH$1,MATCH($K5,$U$2:$CH$2,0))*IF(BH$2&gt;$K5+$H5,IF($D5="Win",1.02,1.005),1)*(1+$T5)^(BH$2-$K5)),IF(AND($K5+$I5&lt;=BH$2,$K5+SUM($I5:$J5)&gt;BH$2),IF($N5=$N$3,$C5*(INDEX('Fixed O&amp;M Schedule_Gas'!AP$3:AP$15,MATCH($F5,'Fixed O&amp;M Schedule_Gas'!$B$3:$B$15,0))+$M5),$C5*($S5*INDEX($U$1:$CH$1,MATCH($K5+$I5,$U$2:$CH$2,0))*IF(BH$2&gt;$K5+$I5+$H5,IF($D5="Win",1.02,1.005),1)*(1+$T5)^(BH$2-($K5+$I5))+$M5)),0)))/10^6</f>
        <v>41.414104196384606</v>
      </c>
      <c r="BI5" s="119">
        <f>IF(AND($K5&lt;BI$2+1,$K5+$H5&gt;BI$2),IF($N5=$N$3,$C5*((1-$O5+$O5*(BI$1/INDEX($U$1:$CH$1,,MATCH($K5,$U$2:$CH$2,0)))))*$L5,$C5*((1-$R5)^(BI$2-$K5))*(((1-$O5+$O5*(BI$1/INDEX($U$1:$CH$1,,MATCH($K5,$U$2:$CH$2,0)))))*$L5*8760*$P5)),IF(AND($K5+$H5&lt;BI$2+1,$K5+$I5&gt;BI$2),IF($N5=$N$3,$C5*INDEX('Fixed O&amp;M Schedule_Gas'!AQ$3:AQ$15,MATCH($F5,'Fixed O&amp;M Schedule_Gas'!$B$3:$B$15,0)),$C5*$S5*INDEX($U$1:$CH$1,MATCH($K5,$U$2:$CH$2,0))*IF(BI$2&gt;$K5+$H5,IF($D5="Win",1.02,1.005),1)*(1+$T5)^(BI$2-$K5)),IF(AND($K5+$I5&lt;=BI$2,$K5+SUM($I5:$J5)&gt;BI$2),IF($N5=$N$3,$C5*(INDEX('Fixed O&amp;M Schedule_Gas'!AQ$3:AQ$15,MATCH($F5,'Fixed O&amp;M Schedule_Gas'!$B$3:$B$15,0))+$M5),$C5*($S5*INDEX($U$1:$CH$1,MATCH($K5+$I5,$U$2:$CH$2,0))*IF(BI$2&gt;$K5+$I5+$H5,IF($D5="Win",1.02,1.005),1)*(1+$T5)^(BI$2-($K5+$I5))+$M5)),0)))/10^6</f>
        <v>42.124648046770716</v>
      </c>
      <c r="BJ5" s="119">
        <f>IF(AND($K5&lt;BJ$2+1,$K5+$H5&gt;BJ$2),IF($N5=$N$3,$C5*((1-$O5+$O5*(BJ$1/INDEX($U$1:$CH$1,,MATCH($K5,$U$2:$CH$2,0)))))*$L5,$C5*((1-$R5)^(BJ$2-$K5))*(((1-$O5+$O5*(BJ$1/INDEX($U$1:$CH$1,,MATCH($K5,$U$2:$CH$2,0)))))*$L5*8760*$P5)),IF(AND($K5+$H5&lt;BJ$2+1,$K5+$I5&gt;BJ$2),IF($N5=$N$3,$C5*INDEX('Fixed O&amp;M Schedule_Gas'!AR$3:AR$15,MATCH($F5,'Fixed O&amp;M Schedule_Gas'!$B$3:$B$15,0)),$C5*$S5*INDEX($U$1:$CH$1,MATCH($K5,$U$2:$CH$2,0))*IF(BJ$2&gt;$K5+$H5,IF($D5="Win",1.02,1.005),1)*(1+$T5)^(BJ$2-$K5)),IF(AND($K5+$I5&lt;=BJ$2,$K5+SUM($I5:$J5)&gt;BJ$2),IF($N5=$N$3,$C5*(INDEX('Fixed O&amp;M Schedule_Gas'!AR$3:AR$15,MATCH($F5,'Fixed O&amp;M Schedule_Gas'!$B$3:$B$15,0))+$M5),$C5*($S5*INDEX($U$1:$CH$1,MATCH($K5+$I5,$U$2:$CH$2,0))*IF(BJ$2&gt;$K5+$I5+$H5,IF($D5="Win",1.02,1.005),1)*(1+$T5)^(BJ$2-($K5+$I5))+$M5)),0)))/10^6</f>
        <v>42.849402774164545</v>
      </c>
      <c r="BK5" s="119">
        <f>IF(AND($K5&lt;BK$2+1,$K5+$H5&gt;BK$2),IF($N5=$N$3,$C5*((1-$O5+$O5*(BK$1/INDEX($U$1:$CH$1,,MATCH($K5,$U$2:$CH$2,0)))))*$L5,$C5*((1-$R5)^(BK$2-$K5))*(((1-$O5+$O5*(BK$1/INDEX($U$1:$CH$1,,MATCH($K5,$U$2:$CH$2,0)))))*$L5*8760*$P5)),IF(AND($K5+$H5&lt;BK$2+1,$K5+$I5&gt;BK$2),IF($N5=$N$3,$C5*INDEX('Fixed O&amp;M Schedule_Gas'!AS$3:AS$15,MATCH($F5,'Fixed O&amp;M Schedule_Gas'!$B$3:$B$15,0)),$C5*$S5*INDEX($U$1:$CH$1,MATCH($K5,$U$2:$CH$2,0))*IF(BK$2&gt;$K5+$H5,IF($D5="Win",1.02,1.005),1)*(1+$T5)^(BK$2-$K5)),IF(AND($K5+$I5&lt;=BK$2,$K5+SUM($I5:$J5)&gt;BK$2),IF($N5=$N$3,$C5*(INDEX('Fixed O&amp;M Schedule_Gas'!AS$3:AS$15,MATCH($F5,'Fixed O&amp;M Schedule_Gas'!$B$3:$B$15,0))+$M5),$C5*($S5*INDEX($U$1:$CH$1,MATCH($K5+$I5,$U$2:$CH$2,0))*IF(BK$2&gt;$K5+$I5+$H5,IF($D5="Win",1.02,1.005),1)*(1+$T5)^(BK$2-($K5+$I5))+$M5)),0)))/10^6</f>
        <v>43.58865259610625</v>
      </c>
      <c r="BL5" s="119">
        <f>IF(AND($K5&lt;BL$2+1,$K5+$H5&gt;BL$2),IF($N5=$N$3,$C5*((1-$O5+$O5*(BL$1/INDEX($U$1:$CH$1,,MATCH($K5,$U$2:$CH$2,0)))))*$L5,$C5*((1-$R5)^(BL$2-$K5))*(((1-$O5+$O5*(BL$1/INDEX($U$1:$CH$1,,MATCH($K5,$U$2:$CH$2,0)))))*$L5*8760*$P5)),IF(AND($K5+$H5&lt;BL$2+1,$K5+$I5&gt;BL$2),IF($N5=$N$3,$C5*INDEX('Fixed O&amp;M Schedule_Gas'!AT$3:AT$15,MATCH($F5,'Fixed O&amp;M Schedule_Gas'!$B$3:$B$15,0)),$C5*$S5*INDEX($U$1:$CH$1,MATCH($K5,$U$2:$CH$2,0))*IF(BL$2&gt;$K5+$H5,IF($D5="Win",1.02,1.005),1)*(1+$T5)^(BL$2-$K5)),IF(AND($K5+$I5&lt;=BL$2,$K5+SUM($I5:$J5)&gt;BL$2),IF($N5=$N$3,$C5*(INDEX('Fixed O&amp;M Schedule_Gas'!AT$3:AT$15,MATCH($F5,'Fixed O&amp;M Schedule_Gas'!$B$3:$B$15,0))+$M5),$C5*($S5*INDEX($U$1:$CH$1,MATCH($K5+$I5,$U$2:$CH$2,0))*IF(BL$2&gt;$K5+$I5+$H5,IF($D5="Win",1.02,1.005),1)*(1+$T5)^(BL$2-($K5+$I5))+$M5)),0)))/10^6</f>
        <v>44.34268741448679</v>
      </c>
      <c r="BM5" s="119">
        <f>IF(AND($K5&lt;BM$2+1,$K5+$H5&gt;BM$2),IF($N5=$N$3,$C5*((1-$O5+$O5*(BM$1/INDEX($U$1:$CH$1,,MATCH($K5,$U$2:$CH$2,0)))))*$L5,$C5*((1-$R5)^(BM$2-$K5))*(((1-$O5+$O5*(BM$1/INDEX($U$1:$CH$1,,MATCH($K5,$U$2:$CH$2,0)))))*$L5*8760*$P5)),IF(AND($K5+$H5&lt;BM$2+1,$K5+$I5&gt;BM$2),IF($N5=$N$3,$C5*INDEX('Fixed O&amp;M Schedule_Gas'!AU$3:AU$15,MATCH($F5,'Fixed O&amp;M Schedule_Gas'!$B$3:$B$15,0)),$C5*$S5*INDEX($U$1:$CH$1,MATCH($K5,$U$2:$CH$2,0))*IF(BM$2&gt;$K5+$H5,IF($D5="Win",1.02,1.005),1)*(1+$T5)^(BM$2-$K5)),IF(AND($K5+$I5&lt;=BM$2,$K5+SUM($I5:$J5)&gt;BM$2),IF($N5=$N$3,$C5*(INDEX('Fixed O&amp;M Schedule_Gas'!AU$3:AU$15,MATCH($F5,'Fixed O&amp;M Schedule_Gas'!$B$3:$B$15,0))+$M5),$C5*($S5*INDEX($U$1:$CH$1,MATCH($K5+$I5,$U$2:$CH$2,0))*IF(BM$2&gt;$K5+$I5+$H5,IF($D5="Win",1.02,1.005),1)*(1+$T5)^(BM$2-($K5+$I5))+$M5)),0)))/10^6</f>
        <v>45.111802929234948</v>
      </c>
      <c r="BN5" s="119">
        <f>IF(AND($K5&lt;BN$2+1,$K5+$H5&gt;BN$2),IF($N5=$N$3,$C5*((1-$O5+$O5*(BN$1/INDEX($U$1:$CH$1,,MATCH($K5,$U$2:$CH$2,0)))))*$L5,$C5*((1-$R5)^(BN$2-$K5))*(((1-$O5+$O5*(BN$1/INDEX($U$1:$CH$1,,MATCH($K5,$U$2:$CH$2,0)))))*$L5*8760*$P5)),IF(AND($K5+$H5&lt;BN$2+1,$K5+$I5&gt;BN$2),IF($N5=$N$3,$C5*INDEX('Fixed O&amp;M Schedule_Gas'!AV$3:AV$15,MATCH($F5,'Fixed O&amp;M Schedule_Gas'!$B$3:$B$15,0)),$C5*$S5*INDEX($U$1:$CH$1,MATCH($K5,$U$2:$CH$2,0))*IF(BN$2&gt;$K5+$H5,IF($D5="Win",1.02,1.005),1)*(1+$T5)^(BN$2-$K5)),IF(AND($K5+$I5&lt;=BN$2,$K5+SUM($I5:$J5)&gt;BN$2),IF($N5=$N$3,$C5*(INDEX('Fixed O&amp;M Schedule_Gas'!AV$3:AV$15,MATCH($F5,'Fixed O&amp;M Schedule_Gas'!$B$3:$B$15,0))+$M5),$C5*($S5*INDEX($U$1:$CH$1,MATCH($K5+$I5,$U$2:$CH$2,0))*IF(BN$2&gt;$K5+$I5+$H5,IF($D5="Win",1.02,1.005),1)*(1+$T5)^(BN$2-($K5+$I5))+$M5)),0)))/10^6</f>
        <v>0</v>
      </c>
      <c r="BO5" s="119">
        <f>IF(AND($K5&lt;BO$2+1,$K5+$H5&gt;BO$2),IF($N5=$N$3,$C5*((1-$O5+$O5*(BO$1/INDEX($U$1:$CH$1,,MATCH($K5,$U$2:$CH$2,0)))))*$L5,$C5*((1-$R5)^(BO$2-$K5))*(((1-$O5+$O5*(BO$1/INDEX($U$1:$CH$1,,MATCH($K5,$U$2:$CH$2,0)))))*$L5*8760*$P5)),IF(AND($K5+$H5&lt;BO$2+1,$K5+$I5&gt;BO$2),IF($N5=$N$3,$C5*INDEX('Fixed O&amp;M Schedule_Gas'!AW$3:AW$15,MATCH($F5,'Fixed O&amp;M Schedule_Gas'!$B$3:$B$15,0)),$C5*$S5*INDEX($U$1:$CH$1,MATCH($K5,$U$2:$CH$2,0))*IF(BO$2&gt;$K5+$H5,IF($D5="Win",1.02,1.005),1)*(1+$T5)^(BO$2-$K5)),IF(AND($K5+$I5&lt;=BO$2,$K5+SUM($I5:$J5)&gt;BO$2),IF($N5=$N$3,$C5*(INDEX('Fixed O&amp;M Schedule_Gas'!AW$3:AW$15,MATCH($F5,'Fixed O&amp;M Schedule_Gas'!$B$3:$B$15,0))+$M5),$C5*($S5*INDEX($U$1:$CH$1,MATCH($K5+$I5,$U$2:$CH$2,0))*IF(BO$2&gt;$K5+$I5+$H5,IF($D5="Win",1.02,1.005),1)*(1+$T5)^(BO$2-($K5+$I5))+$M5)),0)))/10^6</f>
        <v>0</v>
      </c>
      <c r="BP5" s="119">
        <f>IF(AND($K5&lt;BP$2+1,$K5+$H5&gt;BP$2),IF($N5=$N$3,$C5*((1-$O5+$O5*(BP$1/INDEX($U$1:$CH$1,,MATCH($K5,$U$2:$CH$2,0)))))*$L5,$C5*((1-$R5)^(BP$2-$K5))*(((1-$O5+$O5*(BP$1/INDEX($U$1:$CH$1,,MATCH($K5,$U$2:$CH$2,0)))))*$L5*8760*$P5)),IF(AND($K5+$H5&lt;BP$2+1,$K5+$I5&gt;BP$2),IF($N5=$N$3,$C5*INDEX('Fixed O&amp;M Schedule_Gas'!AX$3:AX$15,MATCH($F5,'Fixed O&amp;M Schedule_Gas'!$B$3:$B$15,0)),$C5*$S5*INDEX($U$1:$CH$1,MATCH($K5,$U$2:$CH$2,0))*IF(BP$2&gt;$K5+$H5,IF($D5="Win",1.02,1.005),1)*(1+$T5)^(BP$2-$K5)),IF(AND($K5+$I5&lt;=BP$2,$K5+SUM($I5:$J5)&gt;BP$2),IF($N5=$N$3,$C5*(INDEX('Fixed O&amp;M Schedule_Gas'!AX$3:AX$15,MATCH($F5,'Fixed O&amp;M Schedule_Gas'!$B$3:$B$15,0))+$M5),$C5*($S5*INDEX($U$1:$CH$1,MATCH($K5+$I5,$U$2:$CH$2,0))*IF(BP$2&gt;$K5+$I5+$H5,IF($D5="Win",1.02,1.005),1)*(1+$T5)^(BP$2-($K5+$I5))+$M5)),0)))/10^6</f>
        <v>0</v>
      </c>
      <c r="BQ5" s="119">
        <f>IF(AND($K5&lt;BQ$2+1,$K5+$H5&gt;BQ$2),IF($N5=$N$3,$C5*((1-$O5+$O5*(BQ$1/INDEX($U$1:$CH$1,,MATCH($K5,$U$2:$CH$2,0)))))*$L5,$C5*((1-$R5)^(BQ$2-$K5))*(((1-$O5+$O5*(BQ$1/INDEX($U$1:$CH$1,,MATCH($K5,$U$2:$CH$2,0)))))*$L5*8760*$P5)),IF(AND($K5+$H5&lt;BQ$2+1,$K5+$I5&gt;BQ$2),IF($N5=$N$3,$C5*INDEX('Fixed O&amp;M Schedule_Gas'!AY$3:AY$15,MATCH($F5,'Fixed O&amp;M Schedule_Gas'!$B$3:$B$15,0)),$C5*$S5*INDEX($U$1:$CH$1,MATCH($K5,$U$2:$CH$2,0))*IF(BQ$2&gt;$K5+$H5,IF($D5="Win",1.02,1.005),1)*(1+$T5)^(BQ$2-$K5)),IF(AND($K5+$I5&lt;=BQ$2,$K5+SUM($I5:$J5)&gt;BQ$2),IF($N5=$N$3,$C5*(INDEX('Fixed O&amp;M Schedule_Gas'!AY$3:AY$15,MATCH($F5,'Fixed O&amp;M Schedule_Gas'!$B$3:$B$15,0))+$M5),$C5*($S5*INDEX($U$1:$CH$1,MATCH($K5+$I5,$U$2:$CH$2,0))*IF(BQ$2&gt;$K5+$I5+$H5,IF($D5="Win",1.02,1.005),1)*(1+$T5)^(BQ$2-($K5+$I5))+$M5)),0)))/10^6</f>
        <v>0</v>
      </c>
      <c r="BR5" s="119">
        <f>IF(AND($K5&lt;BR$2+1,$K5+$H5&gt;BR$2),IF($N5=$N$3,$C5*((1-$O5+$O5*(BR$1/INDEX($U$1:$CH$1,,MATCH($K5,$U$2:$CH$2,0)))))*$L5,$C5*((1-$R5)^(BR$2-$K5))*(((1-$O5+$O5*(BR$1/INDEX($U$1:$CH$1,,MATCH($K5,$U$2:$CH$2,0)))))*$L5*8760*$P5)),IF(AND($K5+$H5&lt;BR$2+1,$K5+$I5&gt;BR$2),IF($N5=$N$3,$C5*INDEX('Fixed O&amp;M Schedule_Gas'!AZ$3:AZ$15,MATCH($F5,'Fixed O&amp;M Schedule_Gas'!$B$3:$B$15,0)),$C5*$S5*INDEX($U$1:$CH$1,MATCH($K5,$U$2:$CH$2,0))*IF(BR$2&gt;$K5+$H5,IF($D5="Win",1.02,1.005),1)*(1+$T5)^(BR$2-$K5)),IF(AND($K5+$I5&lt;=BR$2,$K5+SUM($I5:$J5)&gt;BR$2),IF($N5=$N$3,$C5*(INDEX('Fixed O&amp;M Schedule_Gas'!AZ$3:AZ$15,MATCH($F5,'Fixed O&amp;M Schedule_Gas'!$B$3:$B$15,0))+$M5),$C5*($S5*INDEX($U$1:$CH$1,MATCH($K5+$I5,$U$2:$CH$2,0))*IF(BR$2&gt;$K5+$I5+$H5,IF($D5="Win",1.02,1.005),1)*(1+$T5)^(BR$2-($K5+$I5))+$M5)),0)))/10^6</f>
        <v>0</v>
      </c>
      <c r="BS5" s="119">
        <f>IF(AND($K5&lt;BS$2+1,$K5+$H5&gt;BS$2),IF($N5=$N$3,$C5*((1-$O5+$O5*(BS$1/INDEX($U$1:$CH$1,,MATCH($K5,$U$2:$CH$2,0)))))*$L5,$C5*((1-$R5)^(BS$2-$K5))*(((1-$O5+$O5*(BS$1/INDEX($U$1:$CH$1,,MATCH($K5,$U$2:$CH$2,0)))))*$L5*8760*$P5)),IF(AND($K5+$H5&lt;BS$2+1,$K5+$I5&gt;BS$2),IF($N5=$N$3,$C5*INDEX('Fixed O&amp;M Schedule_Gas'!BA$3:BA$15,MATCH($F5,'Fixed O&amp;M Schedule_Gas'!$B$3:$B$15,0)),$C5*$S5*INDEX($U$1:$CH$1,MATCH($K5,$U$2:$CH$2,0))*IF(BS$2&gt;$K5+$H5,IF($D5="Win",1.02,1.005),1)*(1+$T5)^(BS$2-$K5)),IF(AND($K5+$I5&lt;=BS$2,$K5+SUM($I5:$J5)&gt;BS$2),IF($N5=$N$3,$C5*(INDEX('Fixed O&amp;M Schedule_Gas'!BA$3:BA$15,MATCH($F5,'Fixed O&amp;M Schedule_Gas'!$B$3:$B$15,0))+$M5),$C5*($S5*INDEX($U$1:$CH$1,MATCH($K5+$I5,$U$2:$CH$2,0))*IF(BS$2&gt;$K5+$I5+$H5,IF($D5="Win",1.02,1.005),1)*(1+$T5)^(BS$2-($K5+$I5))+$M5)),0)))/10^6</f>
        <v>0</v>
      </c>
      <c r="BT5" s="119">
        <f>IF(AND($K5&lt;BT$2+1,$K5+$H5&gt;BT$2),IF($N5=$N$3,$C5*((1-$O5+$O5*(BT$1/INDEX($U$1:$CH$1,,MATCH($K5,$U$2:$CH$2,0)))))*$L5,$C5*((1-$R5)^(BT$2-$K5))*(((1-$O5+$O5*(BT$1/INDEX($U$1:$CH$1,,MATCH($K5,$U$2:$CH$2,0)))))*$L5*8760*$P5)),IF(AND($K5+$H5&lt;BT$2+1,$K5+$I5&gt;BT$2),IF($N5=$N$3,$C5*INDEX('Fixed O&amp;M Schedule_Gas'!BB$3:BB$15,MATCH($F5,'Fixed O&amp;M Schedule_Gas'!$B$3:$B$15,0)),$C5*$S5*INDEX($U$1:$CH$1,MATCH($K5,$U$2:$CH$2,0))*IF(BT$2&gt;$K5+$H5,IF($D5="Win",1.02,1.005),1)*(1+$T5)^(BT$2-$K5)),IF(AND($K5+$I5&lt;=BT$2,$K5+SUM($I5:$J5)&gt;BT$2),IF($N5=$N$3,$C5*(INDEX('Fixed O&amp;M Schedule_Gas'!BB$3:BB$15,MATCH($F5,'Fixed O&amp;M Schedule_Gas'!$B$3:$B$15,0))+$M5),$C5*($S5*INDEX($U$1:$CH$1,MATCH($K5+$I5,$U$2:$CH$2,0))*IF(BT$2&gt;$K5+$I5+$H5,IF($D5="Win",1.02,1.005),1)*(1+$T5)^(BT$2-($K5+$I5))+$M5)),0)))/10^6</f>
        <v>0</v>
      </c>
      <c r="BU5" s="119">
        <f>IF(AND($K5&lt;BU$2+1,$K5+$H5&gt;BU$2),IF($N5=$N$3,$C5*((1-$O5+$O5*(BU$1/INDEX($U$1:$CH$1,,MATCH($K5,$U$2:$CH$2,0)))))*$L5,$C5*((1-$R5)^(BU$2-$K5))*(((1-$O5+$O5*(BU$1/INDEX($U$1:$CH$1,,MATCH($K5,$U$2:$CH$2,0)))))*$L5*8760*$P5)),IF(AND($K5+$H5&lt;BU$2+1,$K5+$I5&gt;BU$2),IF($N5=$N$3,$C5*INDEX('Fixed O&amp;M Schedule_Gas'!BC$3:BC$15,MATCH($F5,'Fixed O&amp;M Schedule_Gas'!$B$3:$B$15,0)),$C5*$S5*INDEX($U$1:$CH$1,MATCH($K5,$U$2:$CH$2,0))*IF(BU$2&gt;$K5+$H5,IF($D5="Win",1.02,1.005),1)*(1+$T5)^(BU$2-$K5)),IF(AND($K5+$I5&lt;=BU$2,$K5+SUM($I5:$J5)&gt;BU$2),IF($N5=$N$3,$C5*(INDEX('Fixed O&amp;M Schedule_Gas'!BC$3:BC$15,MATCH($F5,'Fixed O&amp;M Schedule_Gas'!$B$3:$B$15,0))+$M5),$C5*($S5*INDEX($U$1:$CH$1,MATCH($K5+$I5,$U$2:$CH$2,0))*IF(BU$2&gt;$K5+$I5+$H5,IF($D5="Win",1.02,1.005),1)*(1+$T5)^(BU$2-($K5+$I5))+$M5)),0)))/10^6</f>
        <v>0</v>
      </c>
      <c r="BV5" s="119">
        <f>IF(AND($K5&lt;BV$2+1,$K5+$H5&gt;BV$2),IF($N5=$N$3,$C5*((1-$O5+$O5*(BV$1/INDEX($U$1:$CH$1,,MATCH($K5,$U$2:$CH$2,0)))))*$L5,$C5*((1-$R5)^(BV$2-$K5))*(((1-$O5+$O5*(BV$1/INDEX($U$1:$CH$1,,MATCH($K5,$U$2:$CH$2,0)))))*$L5*8760*$P5)),IF(AND($K5+$H5&lt;BV$2+1,$K5+$I5&gt;BV$2),IF($N5=$N$3,$C5*INDEX('Fixed O&amp;M Schedule_Gas'!BD$3:BD$15,MATCH($F5,'Fixed O&amp;M Schedule_Gas'!$B$3:$B$15,0)),$C5*$S5*INDEX($U$1:$CH$1,MATCH($K5,$U$2:$CH$2,0))*IF(BV$2&gt;$K5+$H5,IF($D5="Win",1.02,1.005),1)*(1+$T5)^(BV$2-$K5)),IF(AND($K5+$I5&lt;=BV$2,$K5+SUM($I5:$J5)&gt;BV$2),IF($N5=$N$3,$C5*(INDEX('Fixed O&amp;M Schedule_Gas'!BD$3:BD$15,MATCH($F5,'Fixed O&amp;M Schedule_Gas'!$B$3:$B$15,0))+$M5),$C5*($S5*INDEX($U$1:$CH$1,MATCH($K5+$I5,$U$2:$CH$2,0))*IF(BV$2&gt;$K5+$I5+$H5,IF($D5="Win",1.02,1.005),1)*(1+$T5)^(BV$2-($K5+$I5))+$M5)),0)))/10^6</f>
        <v>0</v>
      </c>
      <c r="BW5" s="119">
        <f>IF(AND($K5&lt;BW$2+1,$K5+$H5&gt;BW$2),IF($N5=$N$3,$C5*((1-$O5+$O5*(BW$1/INDEX($U$1:$CH$1,,MATCH($K5,$U$2:$CH$2,0)))))*$L5,$C5*((1-$R5)^(BW$2-$K5))*(((1-$O5+$O5*(BW$1/INDEX($U$1:$CH$1,,MATCH($K5,$U$2:$CH$2,0)))))*$L5*8760*$P5)),IF(AND($K5+$H5&lt;BW$2+1,$K5+$I5&gt;BW$2),IF($N5=$N$3,$C5*INDEX('Fixed O&amp;M Schedule_Gas'!BE$3:BE$15,MATCH($F5,'Fixed O&amp;M Schedule_Gas'!$B$3:$B$15,0)),$C5*$S5*INDEX($U$1:$CH$1,MATCH($K5,$U$2:$CH$2,0))*IF(BW$2&gt;$K5+$H5,IF($D5="Win",1.02,1.005),1)*(1+$T5)^(BW$2-$K5)),IF(AND($K5+$I5&lt;=BW$2,$K5+SUM($I5:$J5)&gt;BW$2),IF($N5=$N$3,$C5*(INDEX('Fixed O&amp;M Schedule_Gas'!BE$3:BE$15,MATCH($F5,'Fixed O&amp;M Schedule_Gas'!$B$3:$B$15,0))+$M5),$C5*($S5*INDEX($U$1:$CH$1,MATCH($K5+$I5,$U$2:$CH$2,0))*IF(BW$2&gt;$K5+$I5+$H5,IF($D5="Win",1.02,1.005),1)*(1+$T5)^(BW$2-($K5+$I5))+$M5)),0)))/10^6</f>
        <v>0</v>
      </c>
      <c r="BX5" s="119">
        <f>IF(AND($K5&lt;BX$2+1,$K5+$H5&gt;BX$2),IF($N5=$N$3,$C5*((1-$O5+$O5*(BX$1/INDEX($U$1:$CH$1,,MATCH($K5,$U$2:$CH$2,0)))))*$L5,$C5*((1-$R5)^(BX$2-$K5))*(((1-$O5+$O5*(BX$1/INDEX($U$1:$CH$1,,MATCH($K5,$U$2:$CH$2,0)))))*$L5*8760*$P5)),IF(AND($K5+$H5&lt;BX$2+1,$K5+$I5&gt;BX$2),IF($N5=$N$3,$C5*INDEX('Fixed O&amp;M Schedule_Gas'!BF$3:BF$15,MATCH($F5,'Fixed O&amp;M Schedule_Gas'!$B$3:$B$15,0)),$C5*$S5*INDEX($U$1:$CH$1,MATCH($K5,$U$2:$CH$2,0))*IF(BX$2&gt;$K5+$H5,IF($D5="Win",1.02,1.005),1)*(1+$T5)^(BX$2-$K5)),IF(AND($K5+$I5&lt;=BX$2,$K5+SUM($I5:$J5)&gt;BX$2),IF($N5=$N$3,$C5*(INDEX('Fixed O&amp;M Schedule_Gas'!BF$3:BF$15,MATCH($F5,'Fixed O&amp;M Schedule_Gas'!$B$3:$B$15,0))+$M5),$C5*($S5*INDEX($U$1:$CH$1,MATCH($K5+$I5,$U$2:$CH$2,0))*IF(BX$2&gt;$K5+$I5+$H5,IF($D5="Win",1.02,1.005),1)*(1+$T5)^(BX$2-($K5+$I5))+$M5)),0)))/10^6</f>
        <v>0</v>
      </c>
      <c r="BY5" s="119">
        <f>IF(AND($K5&lt;BY$2+1,$K5+$H5&gt;BY$2),IF($N5=$N$3,$C5*((1-$O5+$O5*(BY$1/INDEX($U$1:$CH$1,,MATCH($K5,$U$2:$CH$2,0)))))*$L5,$C5*((1-$R5)^(BY$2-$K5))*(((1-$O5+$O5*(BY$1/INDEX($U$1:$CH$1,,MATCH($K5,$U$2:$CH$2,0)))))*$L5*8760*$P5)),IF(AND($K5+$H5&lt;BY$2+1,$K5+$I5&gt;BY$2),IF($N5=$N$3,$C5*INDEX('Fixed O&amp;M Schedule_Gas'!BG$3:BG$15,MATCH($F5,'Fixed O&amp;M Schedule_Gas'!$B$3:$B$15,0)),$C5*$S5*INDEX($U$1:$CH$1,MATCH($K5,$U$2:$CH$2,0))*IF(BY$2&gt;$K5+$H5,IF($D5="Win",1.02,1.005),1)*(1+$T5)^(BY$2-$K5)),IF(AND($K5+$I5&lt;=BY$2,$K5+SUM($I5:$J5)&gt;BY$2),IF($N5=$N$3,$C5*(INDEX('Fixed O&amp;M Schedule_Gas'!BG$3:BG$15,MATCH($F5,'Fixed O&amp;M Schedule_Gas'!$B$3:$B$15,0))+$M5),$C5*($S5*INDEX($U$1:$CH$1,MATCH($K5+$I5,$U$2:$CH$2,0))*IF(BY$2&gt;$K5+$I5+$H5,IF($D5="Win",1.02,1.005),1)*(1+$T5)^(BY$2-($K5+$I5))+$M5)),0)))/10^6</f>
        <v>0</v>
      </c>
      <c r="BZ5" s="119">
        <f>IF(AND($K5&lt;BZ$2+1,$K5+$H5&gt;BZ$2),IF($N5=$N$3,$C5*((1-$O5+$O5*(BZ$1/INDEX($U$1:$CH$1,,MATCH($K5,$U$2:$CH$2,0)))))*$L5,$C5*((1-$R5)^(BZ$2-$K5))*(((1-$O5+$O5*(BZ$1/INDEX($U$1:$CH$1,,MATCH($K5,$U$2:$CH$2,0)))))*$L5*8760*$P5)),IF(AND($K5+$H5&lt;BZ$2+1,$K5+$I5&gt;BZ$2),IF($N5=$N$3,$C5*INDEX('Fixed O&amp;M Schedule_Gas'!BH$3:BH$15,MATCH($F5,'Fixed O&amp;M Schedule_Gas'!$B$3:$B$15,0)),$C5*$S5*INDEX($U$1:$CH$1,MATCH($K5,$U$2:$CH$2,0))*IF(BZ$2&gt;$K5+$H5,IF($D5="Win",1.02,1.005),1)*(1+$T5)^(BZ$2-$K5)),IF(AND($K5+$I5&lt;=BZ$2,$K5+SUM($I5:$J5)&gt;BZ$2),IF($N5=$N$3,$C5*(INDEX('Fixed O&amp;M Schedule_Gas'!BH$3:BH$15,MATCH($F5,'Fixed O&amp;M Schedule_Gas'!$B$3:$B$15,0))+$M5),$C5*($S5*INDEX($U$1:$CH$1,MATCH($K5+$I5,$U$2:$CH$2,0))*IF(BZ$2&gt;$K5+$I5+$H5,IF($D5="Win",1.02,1.005),1)*(1+$T5)^(BZ$2-($K5+$I5))+$M5)),0)))/10^6</f>
        <v>0</v>
      </c>
      <c r="CA5" s="119">
        <f>IF(AND($K5&lt;CA$2+1,$K5+$H5&gt;CA$2),IF($N5=$N$3,$C5*((1-$O5+$O5*(CA$1/INDEX($U$1:$CH$1,,MATCH($K5,$U$2:$CH$2,0)))))*$L5,$C5*((1-$R5)^(CA$2-$K5))*(((1-$O5+$O5*(CA$1/INDEX($U$1:$CH$1,,MATCH($K5,$U$2:$CH$2,0)))))*$L5*8760*$P5)),IF(AND($K5+$H5&lt;CA$2+1,$K5+$I5&gt;CA$2),IF($N5=$N$3,$C5*INDEX('Fixed O&amp;M Schedule_Gas'!BI$3:BI$15,MATCH($F5,'Fixed O&amp;M Schedule_Gas'!$B$3:$B$15,0)),$C5*$S5*INDEX($U$1:$CH$1,MATCH($K5,$U$2:$CH$2,0))*IF(CA$2&gt;$K5+$H5,IF($D5="Win",1.02,1.005),1)*(1+$T5)^(CA$2-$K5)),IF(AND($K5+$I5&lt;=CA$2,$K5+SUM($I5:$J5)&gt;CA$2),IF($N5=$N$3,$C5*(INDEX('Fixed O&amp;M Schedule_Gas'!BI$3:BI$15,MATCH($F5,'Fixed O&amp;M Schedule_Gas'!$B$3:$B$15,0))+$M5),$C5*($S5*INDEX($U$1:$CH$1,MATCH($K5+$I5,$U$2:$CH$2,0))*IF(CA$2&gt;$K5+$I5+$H5,IF($D5="Win",1.02,1.005),1)*(1+$T5)^(CA$2-($K5+$I5))+$M5)),0)))/10^6</f>
        <v>0</v>
      </c>
      <c r="CB5" s="119">
        <f>IF(AND($K5&lt;CB$2+1,$K5+$H5&gt;CB$2),IF($N5=$N$3,$C5*((1-$O5+$O5*(CB$1/INDEX($U$1:$CH$1,,MATCH($K5,$U$2:$CH$2,0)))))*$L5,$C5*((1-$R5)^(CB$2-$K5))*(((1-$O5+$O5*(CB$1/INDEX($U$1:$CH$1,,MATCH($K5,$U$2:$CH$2,0)))))*$L5*8760*$P5)),IF(AND($K5+$H5&lt;CB$2+1,$K5+$I5&gt;CB$2),IF($N5=$N$3,$C5*INDEX('Fixed O&amp;M Schedule_Gas'!BJ$3:BJ$15,MATCH($F5,'Fixed O&amp;M Schedule_Gas'!$B$3:$B$15,0)),$C5*$S5*INDEX($U$1:$CH$1,MATCH($K5,$U$2:$CH$2,0))*IF(CB$2&gt;$K5+$H5,IF($D5="Win",1.02,1.005),1)*(1+$T5)^(CB$2-$K5)),IF(AND($K5+$I5&lt;=CB$2,$K5+SUM($I5:$J5)&gt;CB$2),IF($N5=$N$3,$C5*(INDEX('Fixed O&amp;M Schedule_Gas'!BJ$3:BJ$15,MATCH($F5,'Fixed O&amp;M Schedule_Gas'!$B$3:$B$15,0))+$M5),$C5*($S5*INDEX($U$1:$CH$1,MATCH($K5+$I5,$U$2:$CH$2,0))*IF(CB$2&gt;$K5+$I5+$H5,IF($D5="Win",1.02,1.005),1)*(1+$T5)^(CB$2-($K5+$I5))+$M5)),0)))/10^6</f>
        <v>0</v>
      </c>
      <c r="CC5" s="119">
        <f>IF(AND($K5&lt;CC$2+1,$K5+$H5&gt;CC$2),IF($N5=$N$3,$C5*((1-$O5+$O5*(CC$1/INDEX($U$1:$CH$1,,MATCH($K5,$U$2:$CH$2,0)))))*$L5,$C5*((1-$R5)^(CC$2-$K5))*(((1-$O5+$O5*(CC$1/INDEX($U$1:$CH$1,,MATCH($K5,$U$2:$CH$2,0)))))*$L5*8760*$P5)),IF(AND($K5+$H5&lt;CC$2+1,$K5+$I5&gt;CC$2),IF($N5=$N$3,$C5*INDEX('Fixed O&amp;M Schedule_Gas'!BK$3:BK$15,MATCH($F5,'Fixed O&amp;M Schedule_Gas'!$B$3:$B$15,0)),$C5*$S5*INDEX($U$1:$CH$1,MATCH($K5,$U$2:$CH$2,0))*IF(CC$2&gt;$K5+$H5,IF($D5="Win",1.02,1.005),1)*(1+$T5)^(CC$2-$K5)),IF(AND($K5+$I5&lt;=CC$2,$K5+SUM($I5:$J5)&gt;CC$2),IF($N5=$N$3,$C5*(INDEX('Fixed O&amp;M Schedule_Gas'!BK$3:BK$15,MATCH($F5,'Fixed O&amp;M Schedule_Gas'!$B$3:$B$15,0))+$M5),$C5*($S5*INDEX($U$1:$CH$1,MATCH($K5+$I5,$U$2:$CH$2,0))*IF(CC$2&gt;$K5+$I5+$H5,IF($D5="Win",1.02,1.005),1)*(1+$T5)^(CC$2-($K5+$I5))+$M5)),0)))/10^6</f>
        <v>0</v>
      </c>
      <c r="CD5" s="119">
        <f>IF(AND($K5&lt;CD$2+1,$K5+$H5&gt;CD$2),IF($N5=$N$3,$C5*((1-$O5+$O5*(CD$1/INDEX($U$1:$CH$1,,MATCH($K5,$U$2:$CH$2,0)))))*$L5,$C5*((1-$R5)^(CD$2-$K5))*(((1-$O5+$O5*(CD$1/INDEX($U$1:$CH$1,,MATCH($K5,$U$2:$CH$2,0)))))*$L5*8760*$P5)),IF(AND($K5+$H5&lt;CD$2+1,$K5+$I5&gt;CD$2),IF($N5=$N$3,$C5*INDEX('Fixed O&amp;M Schedule_Gas'!BL$3:BL$15,MATCH($F5,'Fixed O&amp;M Schedule_Gas'!$B$3:$B$15,0)),$C5*$S5*INDEX($U$1:$CH$1,MATCH($K5,$U$2:$CH$2,0))*IF(CD$2&gt;$K5+$H5,IF($D5="Win",1.02,1.005),1)*(1+$T5)^(CD$2-$K5)),IF(AND($K5+$I5&lt;=CD$2,$K5+SUM($I5:$J5)&gt;CD$2),IF($N5=$N$3,$C5*(INDEX('Fixed O&amp;M Schedule_Gas'!BL$3:BL$15,MATCH($F5,'Fixed O&amp;M Schedule_Gas'!$B$3:$B$15,0))+$M5),$C5*($S5*INDEX($U$1:$CH$1,MATCH($K5+$I5,$U$2:$CH$2,0))*IF(CD$2&gt;$K5+$I5+$H5,IF($D5="Win",1.02,1.005),1)*(1+$T5)^(CD$2-($K5+$I5))+$M5)),0)))/10^6</f>
        <v>0</v>
      </c>
      <c r="CE5" s="119">
        <f>IF(AND($K5&lt;CE$2+1,$K5+$H5&gt;CE$2),IF($N5=$N$3,$C5*((1-$O5+$O5*(CE$1/INDEX($U$1:$CH$1,,MATCH($K5,$U$2:$CH$2,0)))))*$L5,$C5*((1-$R5)^(CE$2-$K5))*(((1-$O5+$O5*(CE$1/INDEX($U$1:$CH$1,,MATCH($K5,$U$2:$CH$2,0)))))*$L5*8760*$P5)),IF(AND($K5+$H5&lt;CE$2+1,$K5+$I5&gt;CE$2),IF($N5=$N$3,$C5*INDEX('Fixed O&amp;M Schedule_Gas'!BM$3:BM$15,MATCH($F5,'Fixed O&amp;M Schedule_Gas'!$B$3:$B$15,0)),$C5*$S5*INDEX($U$1:$CH$1,MATCH($K5,$U$2:$CH$2,0))*IF(CE$2&gt;$K5+$H5,IF($D5="Win",1.02,1.005),1)*(1+$T5)^(CE$2-$K5)),IF(AND($K5+$I5&lt;=CE$2,$K5+SUM($I5:$J5)&gt;CE$2),IF($N5=$N$3,$C5*(INDEX('Fixed O&amp;M Schedule_Gas'!BM$3:BM$15,MATCH($F5,'Fixed O&amp;M Schedule_Gas'!$B$3:$B$15,0))+$M5),$C5*($S5*INDEX($U$1:$CH$1,MATCH($K5+$I5,$U$2:$CH$2,0))*IF(CE$2&gt;$K5+$I5+$H5,IF($D5="Win",1.02,1.005),1)*(1+$T5)^(CE$2-($K5+$I5))+$M5)),0)))/10^6</f>
        <v>0</v>
      </c>
      <c r="CF5" s="119">
        <f>IF(AND($K5&lt;CF$2+1,$K5+$H5&gt;CF$2),IF($N5=$N$3,$C5*((1-$O5+$O5*(CF$1/INDEX($U$1:$CH$1,,MATCH($K5,$U$2:$CH$2,0)))))*$L5,$C5*((1-$R5)^(CF$2-$K5))*(((1-$O5+$O5*(CF$1/INDEX($U$1:$CH$1,,MATCH($K5,$U$2:$CH$2,0)))))*$L5*8760*$P5)),IF(AND($K5+$H5&lt;CF$2+1,$K5+$I5&gt;CF$2),IF($N5=$N$3,$C5*INDEX('Fixed O&amp;M Schedule_Gas'!BN$3:BN$15,MATCH($F5,'Fixed O&amp;M Schedule_Gas'!$B$3:$B$15,0)),$C5*$S5*INDEX($U$1:$CH$1,MATCH($K5,$U$2:$CH$2,0))*IF(CF$2&gt;$K5+$H5,IF($D5="Win",1.02,1.005),1)*(1+$T5)^(CF$2-$K5)),IF(AND($K5+$I5&lt;=CF$2,$K5+SUM($I5:$J5)&gt;CF$2),IF($N5=$N$3,$C5*(INDEX('Fixed O&amp;M Schedule_Gas'!BN$3:BN$15,MATCH($F5,'Fixed O&amp;M Schedule_Gas'!$B$3:$B$15,0))+$M5),$C5*($S5*INDEX($U$1:$CH$1,MATCH($K5+$I5,$U$2:$CH$2,0))*IF(CF$2&gt;$K5+$I5+$H5,IF($D5="Win",1.02,1.005),1)*(1+$T5)^(CF$2-($K5+$I5))+$M5)),0)))/10^6</f>
        <v>0</v>
      </c>
      <c r="CG5" s="119">
        <f>IF(AND($K5&lt;CG$2+1,$K5+$H5&gt;CG$2),IF($N5=$N$3,$C5*((1-$O5+$O5*(CG$1/INDEX($U$1:$CH$1,,MATCH($K5,$U$2:$CH$2,0)))))*$L5,$C5*((1-$R5)^(CG$2-$K5))*(((1-$O5+$O5*(CG$1/INDEX($U$1:$CH$1,,MATCH($K5,$U$2:$CH$2,0)))))*$L5*8760*$P5)),IF(AND($K5+$H5&lt;CG$2+1,$K5+$I5&gt;CG$2),IF($N5=$N$3,$C5*INDEX('Fixed O&amp;M Schedule_Gas'!BO$3:BO$15,MATCH($F5,'Fixed O&amp;M Schedule_Gas'!$B$3:$B$15,0)),$C5*$S5*INDEX($U$1:$CH$1,MATCH($K5,$U$2:$CH$2,0))*IF(CG$2&gt;$K5+$H5,IF($D5="Win",1.02,1.005),1)*(1+$T5)^(CG$2-$K5)),IF(AND($K5+$I5&lt;=CG$2,$K5+SUM($I5:$J5)&gt;CG$2),IF($N5=$N$3,$C5*(INDEX('Fixed O&amp;M Schedule_Gas'!BO$3:BO$15,MATCH($F5,'Fixed O&amp;M Schedule_Gas'!$B$3:$B$15,0))+$M5),$C5*($S5*INDEX($U$1:$CH$1,MATCH($K5+$I5,$U$2:$CH$2,0))*IF(CG$2&gt;$K5+$I5+$H5,IF($D5="Win",1.02,1.005),1)*(1+$T5)^(CG$2-($K5+$I5))+$M5)),0)))/10^6</f>
        <v>0</v>
      </c>
      <c r="CH5" s="119">
        <f>IF(AND($K5&lt;CH$2+1,$K5+$H5&gt;CH$2),IF($N5=$N$3,$C5*((1-$O5+$O5*(CH$1/INDEX($U$1:$CH$1,,MATCH($K5,$U$2:$CH$2,0)))))*$L5,$C5*((1-$R5)^(CH$2-$K5))*(((1-$O5+$O5*(CH$1/INDEX($U$1:$CH$1,,MATCH($K5,$U$2:$CH$2,0)))))*$L5*8760*$P5)),IF(AND($K5+$H5&lt;CH$2+1,$K5+$I5&gt;CH$2),IF($N5=$N$3,$C5*INDEX('Fixed O&amp;M Schedule_Gas'!BP$3:BP$15,MATCH($F5,'Fixed O&amp;M Schedule_Gas'!$B$3:$B$15,0)),$C5*$S5*INDEX($U$1:$CH$1,MATCH($K5,$U$2:$CH$2,0))*IF(CH$2&gt;$K5+$H5,IF($D5="Win",1.02,1.005),1)*(1+$T5)^(CH$2-$K5)),IF(AND($K5+$I5&lt;=CH$2,$K5+SUM($I5:$J5)&gt;CH$2),IF($N5=$N$3,$C5*(INDEX('Fixed O&amp;M Schedule_Gas'!BP$3:BP$15,MATCH($F5,'Fixed O&amp;M Schedule_Gas'!$B$3:$B$15,0))+$M5),$C5*($S5*INDEX($U$1:$CH$1,MATCH($K5+$I5,$U$2:$CH$2,0))*IF(CH$2&gt;$K5+$I5+$H5,IF($D5="Win",1.02,1.005),1)*(1+$T5)^(CH$2-($K5+$I5))+$M5)),0)))/10^6</f>
        <v>0</v>
      </c>
    </row>
    <row r="6" spans="1:86" ht="11.4" x14ac:dyDescent="0.2">
      <c r="A6" s="151"/>
      <c r="B6" s="142" t="s">
        <v>15</v>
      </c>
      <c r="C6" s="143">
        <v>90</v>
      </c>
      <c r="D6" s="143" t="str">
        <f t="shared" si="65"/>
        <v>Gas</v>
      </c>
      <c r="E6" s="18" t="s">
        <v>16</v>
      </c>
      <c r="F6" s="142" t="s">
        <v>17</v>
      </c>
      <c r="G6" s="138">
        <v>38749</v>
      </c>
      <c r="H6" s="68">
        <v>20</v>
      </c>
      <c r="I6" s="68">
        <v>40</v>
      </c>
      <c r="J6" s="68">
        <v>0</v>
      </c>
      <c r="K6" s="12">
        <f t="shared" si="64"/>
        <v>2006</v>
      </c>
      <c r="L6" s="68">
        <f>7916*12</f>
        <v>94992</v>
      </c>
      <c r="M6" s="69" t="str">
        <f>'Repower Costs'!M6</f>
        <v/>
      </c>
      <c r="N6" s="68" t="s">
        <v>12</v>
      </c>
      <c r="O6" s="141">
        <v>0.2</v>
      </c>
      <c r="P6" s="4"/>
      <c r="Q6" s="4"/>
      <c r="R6" s="63"/>
      <c r="S6" s="25"/>
      <c r="T6" s="4"/>
      <c r="U6" s="119">
        <f>IF(AND($K6&lt;U$2+1,$K6+$H6&gt;U$2),IF($N6=$N$3,$C6*((1-$O6+$O6*(U$1/INDEX($U$1:$CH$1,,MATCH($K6,$U$2:$CH$2,0)))))*$L6,$C6*((1-$R6)^(U$2-$K6))*(((1-$O6+$O6*(U$1/INDEX($U$1:$CH$1,,MATCH($K6,$U$2:$CH$2,0)))))*$L6*8760*$P6)),IF(AND($K6+$H6&lt;U$2+1,$K6+$I6&gt;U$2),IF($N6=$N$3,$C6*INDEX('Fixed O&amp;M Schedule_Gas'!C$3:C$15,MATCH($F6,'Fixed O&amp;M Schedule_Gas'!$B$3:$B$15,0)),$C6*$S6*INDEX($U$1:$CH$1,MATCH($K6,$U$2:$CH$2,0))*IF(U$2&gt;$K6+$H6,IF($D6="Win",1.02,1.005),1)*(1+$T6)^(U$2-$K6)),IF(AND($K6+$I6&lt;=U$2,$K6+SUM($I6:$J6)&gt;U$2),IF($N6=$N$3,$C6*(INDEX('Fixed O&amp;M Schedule_Gas'!C$3:C$15,MATCH($F6,'Fixed O&amp;M Schedule_Gas'!$B$3:$B$15,0))+$M6),$C6*($S6*INDEX($U$1:$CH$1,MATCH($K6+$I6,$U$2:$CH$2,0))*IF(U$2&gt;$K6+$I6+$H6,IF($D6="Win",1.02,1.005),1)*(1+$T6)^(U$2-($K6+$I6))+$M6)),0)))/10^6</f>
        <v>0</v>
      </c>
      <c r="V6" s="119">
        <f>IF(AND($K6&lt;V$2+1,$K6+$H6&gt;V$2),IF($N6=$N$3,$C6*((1-$O6+$O6*(V$1/INDEX($U$1:$CH$1,,MATCH($K6,$U$2:$CH$2,0)))))*$L6,$C6*((1-$R6)^(V$2-$K6))*(((1-$O6+$O6*(V$1/INDEX($U$1:$CH$1,,MATCH($K6,$U$2:$CH$2,0)))))*$L6*8760*$P6)),IF(AND($K6+$H6&lt;V$2+1,$K6+$I6&gt;V$2),IF($N6=$N$3,$C6*INDEX('Fixed O&amp;M Schedule_Gas'!D$3:D$15,MATCH($F6,'Fixed O&amp;M Schedule_Gas'!$B$3:$B$15,0)),$C6*$S6*INDEX($U$1:$CH$1,MATCH($K6,$U$2:$CH$2,0))*IF(V$2&gt;$K6+$H6,IF($D6="Win",1.02,1.005),1)*(1+$T6)^(V$2-$K6)),IF(AND($K6+$I6&lt;=V$2,$K6+SUM($I6:$J6)&gt;V$2),IF($N6=$N$3,$C6*(INDEX('Fixed O&amp;M Schedule_Gas'!D$3:D$15,MATCH($F6,'Fixed O&amp;M Schedule_Gas'!$B$3:$B$15,0))+$M6),$C6*($S6*INDEX($U$1:$CH$1,MATCH($K6+$I6,$U$2:$CH$2,0))*IF(V$2&gt;$K6+$I6+$H6,IF($D6="Win",1.02,1.005),1)*(1+$T6)^(V$2-($K6+$I6))+$M6)),0)))/10^6</f>
        <v>8.5492799999999995</v>
      </c>
      <c r="W6" s="119">
        <f>IF(AND($K6&lt;W$2+1,$K6+$H6&gt;W$2),IF($N6=$N$3,$C6*((1-$O6+$O6*(W$1/INDEX($U$1:$CH$1,,MATCH($K6,$U$2:$CH$2,0)))))*$L6,$C6*((1-$R6)^(W$2-$K6))*(((1-$O6+$O6*(W$1/INDEX($U$1:$CH$1,,MATCH($K6,$U$2:$CH$2,0)))))*$L6*8760*$P6)),IF(AND($K6+$H6&lt;W$2+1,$K6+$I6&gt;W$2),IF($N6=$N$3,$C6*INDEX('Fixed O&amp;M Schedule_Gas'!E$3:E$15,MATCH($F6,'Fixed O&amp;M Schedule_Gas'!$B$3:$B$15,0)),$C6*$S6*INDEX($U$1:$CH$1,MATCH($K6,$U$2:$CH$2,0))*IF(W$2&gt;$K6+$H6,IF($D6="Win",1.02,1.005),1)*(1+$T6)^(W$2-$K6)),IF(AND($K6+$I6&lt;=W$2,$K6+SUM($I6:$J6)&gt;W$2),IF($N6=$N$3,$C6*(INDEX('Fixed O&amp;M Schedule_Gas'!E$3:E$15,MATCH($F6,'Fixed O&amp;M Schedule_Gas'!$B$3:$B$15,0))+$M6),$C6*($S6*INDEX($U$1:$CH$1,MATCH($K6+$I6,$U$2:$CH$2,0))*IF(W$2&gt;$K6+$I6+$H6,IF($D6="Win",1.02,1.005),1)*(1+$T6)^(W$2-($K6+$I6))+$M6)),0)))/10^6</f>
        <v>8.5805898057002743</v>
      </c>
      <c r="X6" s="119">
        <f>IF(AND($K6&lt;X$2+1,$K6+$H6&gt;X$2),IF($N6=$N$3,$C6*((1-$O6+$O6*(X$1/INDEX($U$1:$CH$1,,MATCH($K6,$U$2:$CH$2,0)))))*$L6,$C6*((1-$R6)^(X$2-$K6))*(((1-$O6+$O6*(X$1/INDEX($U$1:$CH$1,,MATCH($K6,$U$2:$CH$2,0)))))*$L6*8760*$P6)),IF(AND($K6+$H6&lt;X$2+1,$K6+$I6&gt;X$2),IF($N6=$N$3,$C6*INDEX('Fixed O&amp;M Schedule_Gas'!F$3:F$15,MATCH($F6,'Fixed O&amp;M Schedule_Gas'!$B$3:$B$15,0)),$C6*$S6*INDEX($U$1:$CH$1,MATCH($K6,$U$2:$CH$2,0))*IF(X$2&gt;$K6+$H6,IF($D6="Win",1.02,1.005),1)*(1+$T6)^(X$2-$K6)),IF(AND($K6+$I6&lt;=X$2,$K6+SUM($I6:$J6)&gt;X$2),IF($N6=$N$3,$C6*(INDEX('Fixed O&amp;M Schedule_Gas'!F$3:F$15,MATCH($F6,'Fixed O&amp;M Schedule_Gas'!$B$3:$B$15,0))+$M6),$C6*($S6*INDEX($U$1:$CH$1,MATCH($K6+$I6,$U$2:$CH$2,0))*IF(X$2&gt;$K6+$I6+$H6,IF($D6="Win",1.02,1.005),1)*(1+$T6)^(X$2-($K6+$I6))+$M6)),0)))/10^6</f>
        <v>8.6201528237817957</v>
      </c>
      <c r="Y6" s="119">
        <f>IF(AND($K6&lt;Y$2+1,$K6+$H6&gt;Y$2),IF($N6=$N$3,$C6*((1-$O6+$O6*(Y$1/INDEX($U$1:$CH$1,,MATCH($K6,$U$2:$CH$2,0)))))*$L6,$C6*((1-$R6)^(Y$2-$K6))*(((1-$O6+$O6*(Y$1/INDEX($U$1:$CH$1,,MATCH($K6,$U$2:$CH$2,0)))))*$L6*8760*$P6)),IF(AND($K6+$H6&lt;Y$2+1,$K6+$I6&gt;Y$2),IF($N6=$N$3,$C6*INDEX('Fixed O&amp;M Schedule_Gas'!G$3:G$15,MATCH($F6,'Fixed O&amp;M Schedule_Gas'!$B$3:$B$15,0)),$C6*$S6*INDEX($U$1:$CH$1,MATCH($K6,$U$2:$CH$2,0))*IF(Y$2&gt;$K6+$H6,IF($D6="Win",1.02,1.005),1)*(1+$T6)^(Y$2-$K6)),IF(AND($K6+$I6&lt;=Y$2,$K6+SUM($I6:$J6)&gt;Y$2),IF($N6=$N$3,$C6*(INDEX('Fixed O&amp;M Schedule_Gas'!G$3:G$15,MATCH($F6,'Fixed O&amp;M Schedule_Gas'!$B$3:$B$15,0))+$M6),$C6*($S6*INDEX($U$1:$CH$1,MATCH($K6+$I6,$U$2:$CH$2,0))*IF(Y$2&gt;$K6+$I6+$H6,IF($D6="Win",1.02,1.005),1)*(1+$T6)^(Y$2-($K6+$I6))+$M6)),0)))/10^6</f>
        <v>8.62683399570947</v>
      </c>
      <c r="Z6" s="119">
        <f>IF(AND($K6&lt;Z$2+1,$K6+$H6&gt;Z$2),IF($N6=$N$3,$C6*((1-$O6+$O6*(Z$1/INDEX($U$1:$CH$1,,MATCH($K6,$U$2:$CH$2,0)))))*$L6,$C6*((1-$R6)^(Z$2-$K6))*(((1-$O6+$O6*(Z$1/INDEX($U$1:$CH$1,,MATCH($K6,$U$2:$CH$2,0)))))*$L6*8760*$P6)),IF(AND($K6+$H6&lt;Z$2+1,$K6+$I6&gt;Z$2),IF($N6=$N$3,$C6*INDEX('Fixed O&amp;M Schedule_Gas'!H$3:H$15,MATCH($F6,'Fixed O&amp;M Schedule_Gas'!$B$3:$B$15,0)),$C6*$S6*INDEX($U$1:$CH$1,MATCH($K6,$U$2:$CH$2,0))*IF(Z$2&gt;$K6+$H6,IF($D6="Win",1.02,1.005),1)*(1+$T6)^(Z$2-$K6)),IF(AND($K6+$I6&lt;=Z$2,$K6+SUM($I6:$J6)&gt;Z$2),IF($N6=$N$3,$C6*(INDEX('Fixed O&amp;M Schedule_Gas'!H$3:H$15,MATCH($F6,'Fixed O&amp;M Schedule_Gas'!$B$3:$B$15,0))+$M6),$C6*($S6*INDEX($U$1:$CH$1,MATCH($K6+$I6,$U$2:$CH$2,0))*IF(Z$2&gt;$K6+$I6+$H6,IF($D6="Win",1.02,1.005),1)*(1+$T6)^(Z$2-($K6+$I6))+$M6)),0)))/10^6</f>
        <v>8.6703271149249144</v>
      </c>
      <c r="AA6" s="119">
        <f>IF(AND($K6&lt;AA$2+1,$K6+$H6&gt;AA$2),IF($N6=$N$3,$C6*((1-$O6+$O6*(AA$1/INDEX($U$1:$CH$1,,MATCH($K6,$U$2:$CH$2,0)))))*$L6,$C6*((1-$R6)^(AA$2-$K6))*(((1-$O6+$O6*(AA$1/INDEX($U$1:$CH$1,,MATCH($K6,$U$2:$CH$2,0)))))*$L6*8760*$P6)),IF(AND($K6+$H6&lt;AA$2+1,$K6+$I6&gt;AA$2),IF($N6=$N$3,$C6*INDEX('Fixed O&amp;M Schedule_Gas'!I$3:I$15,MATCH($F6,'Fixed O&amp;M Schedule_Gas'!$B$3:$B$15,0)),$C6*$S6*INDEX($U$1:$CH$1,MATCH($K6,$U$2:$CH$2,0))*IF(AA$2&gt;$K6+$H6,IF($D6="Win",1.02,1.005),1)*(1+$T6)^(AA$2-$K6)),IF(AND($K6+$I6&lt;=AA$2,$K6+SUM($I6:$J6)&gt;AA$2),IF($N6=$N$3,$C6*(INDEX('Fixed O&amp;M Schedule_Gas'!I$3:I$15,MATCH($F6,'Fixed O&amp;M Schedule_Gas'!$B$3:$B$15,0))+$M6),$C6*($S6*INDEX($U$1:$CH$1,MATCH($K6+$I6,$U$2:$CH$2,0))*IF(AA$2&gt;$K6+$I6+$H6,IF($D6="Win",1.02,1.005),1)*(1+$T6)^(AA$2-($K6+$I6))+$M6)),0)))/10^6</f>
        <v>8.7267895678823155</v>
      </c>
      <c r="AB6" s="119">
        <f>IF(AND($K6&lt;AB$2+1,$K6+$H6&gt;AB$2),IF($N6=$N$3,$C6*((1-$O6+$O6*(AB$1/INDEX($U$1:$CH$1,,MATCH($K6,$U$2:$CH$2,0)))))*$L6,$C6*((1-$R6)^(AB$2-$K6))*(((1-$O6+$O6*(AB$1/INDEX($U$1:$CH$1,,MATCH($K6,$U$2:$CH$2,0)))))*$L6*8760*$P6)),IF(AND($K6+$H6&lt;AB$2+1,$K6+$I6&gt;AB$2),IF($N6=$N$3,$C6*INDEX('Fixed O&amp;M Schedule_Gas'!J$3:J$15,MATCH($F6,'Fixed O&amp;M Schedule_Gas'!$B$3:$B$15,0)),$C6*$S6*INDEX($U$1:$CH$1,MATCH($K6,$U$2:$CH$2,0))*IF(AB$2&gt;$K6+$H6,IF($D6="Win",1.02,1.005),1)*(1+$T6)^(AB$2-$K6)),IF(AND($K6+$I6&lt;=AB$2,$K6+SUM($I6:$J6)&gt;AB$2),IF($N6=$N$3,$C6*(INDEX('Fixed O&amp;M Schedule_Gas'!J$3:J$15,MATCH($F6,'Fixed O&amp;M Schedule_Gas'!$B$3:$B$15,0))+$M6),$C6*($S6*INDEX($U$1:$CH$1,MATCH($K6+$I6,$U$2:$CH$2,0))*IF(AB$2&gt;$K6+$I6+$H6,IF($D6="Win",1.02,1.005),1)*(1+$T6)^(AB$2-($K6+$I6))+$M6)),0)))/10^6</f>
        <v>8.753383252221882</v>
      </c>
      <c r="AC6" s="119">
        <f>IF(AND($K6&lt;AC$2+1,$K6+$H6&gt;AC$2),IF($N6=$N$3,$C6*((1-$O6+$O6*(AC$1/INDEX($U$1:$CH$1,,MATCH($K6,$U$2:$CH$2,0)))))*$L6,$C6*((1-$R6)^(AC$2-$K6))*(((1-$O6+$O6*(AC$1/INDEX($U$1:$CH$1,,MATCH($K6,$U$2:$CH$2,0)))))*$L6*8760*$P6)),IF(AND($K6+$H6&lt;AC$2+1,$K6+$I6&gt;AC$2),IF($N6=$N$3,$C6*INDEX('Fixed O&amp;M Schedule_Gas'!K$3:K$15,MATCH($F6,'Fixed O&amp;M Schedule_Gas'!$B$3:$B$15,0)),$C6*$S6*INDEX($U$1:$CH$1,MATCH($K6,$U$2:$CH$2,0))*IF(AC$2&gt;$K6+$H6,IF($D6="Win",1.02,1.005),1)*(1+$T6)^(AC$2-$K6)),IF(AND($K6+$I6&lt;=AC$2,$K6+SUM($I6:$J6)&gt;AC$2),IF($N6=$N$3,$C6*(INDEX('Fixed O&amp;M Schedule_Gas'!K$3:K$15,MATCH($F6,'Fixed O&amp;M Schedule_Gas'!$B$3:$B$15,0))+$M6),$C6*($S6*INDEX($U$1:$CH$1,MATCH($K6+$I6,$U$2:$CH$2,0))*IF(AC$2&gt;$K6+$I6+$H6,IF($D6="Win",1.02,1.005),1)*(1+$T6)^(AC$2-($K6+$I6))+$M6)),0)))/10^6</f>
        <v>8.7735577713760335</v>
      </c>
      <c r="AD6" s="119">
        <f>IF(AND($K6&lt;AD$2+1,$K6+$H6&gt;AD$2),IF($N6=$N$3,$C6*((1-$O6+$O6*(AD$1/INDEX($U$1:$CH$1,,MATCH($K6,$U$2:$CH$2,0)))))*$L6,$C6*((1-$R6)^(AD$2-$K6))*(((1-$O6+$O6*(AD$1/INDEX($U$1:$CH$1,,MATCH($K6,$U$2:$CH$2,0)))))*$L6*8760*$P6)),IF(AND($K6+$H6&lt;AD$2+1,$K6+$I6&gt;AD$2),IF($N6=$N$3,$C6*INDEX('Fixed O&amp;M Schedule_Gas'!L$3:L$15,MATCH($F6,'Fixed O&amp;M Schedule_Gas'!$B$3:$B$15,0)),$C6*$S6*INDEX($U$1:$CH$1,MATCH($K6,$U$2:$CH$2,0))*IF(AD$2&gt;$K6+$H6,IF($D6="Win",1.02,1.005),1)*(1+$T6)^(AD$2-$K6)),IF(AND($K6+$I6&lt;=AD$2,$K6+SUM($I6:$J6)&gt;AD$2),IF($N6=$N$3,$C6*(INDEX('Fixed O&amp;M Schedule_Gas'!L$3:L$15,MATCH($F6,'Fixed O&amp;M Schedule_Gas'!$B$3:$B$15,0))+$M6),$C6*($S6*INDEX($U$1:$CH$1,MATCH($K6+$I6,$U$2:$CH$2,0))*IF(AD$2&gt;$K6+$I6+$H6,IF($D6="Win",1.02,1.005),1)*(1+$T6)^(AD$2-($K6+$I6))+$M6)),0)))/10^6</f>
        <v>8.8182299209316586</v>
      </c>
      <c r="AE6" s="119">
        <f>IF(AND($K6&lt;AE$2+1,$K6+$H6&gt;AE$2),IF($N6=$N$3,$C6*((1-$O6+$O6*(AE$1/INDEX($U$1:$CH$1,,MATCH($K6,$U$2:$CH$2,0)))))*$L6,$C6*((1-$R6)^(AE$2-$K6))*(((1-$O6+$O6*(AE$1/INDEX($U$1:$CH$1,,MATCH($K6,$U$2:$CH$2,0)))))*$L6*8760*$P6)),IF(AND($K6+$H6&lt;AE$2+1,$K6+$I6&gt;AE$2),IF($N6=$N$3,$C6*INDEX('Fixed O&amp;M Schedule_Gas'!M$3:M$15,MATCH($F6,'Fixed O&amp;M Schedule_Gas'!$B$3:$B$15,0)),$C6*$S6*INDEX($U$1:$CH$1,MATCH($K6,$U$2:$CH$2,0))*IF(AE$2&gt;$K6+$H6,IF($D6="Win",1.02,1.005),1)*(1+$T6)^(AE$2-$K6)),IF(AND($K6+$I6&lt;=AE$2,$K6+SUM($I6:$J6)&gt;AE$2),IF($N6=$N$3,$C6*(INDEX('Fixed O&amp;M Schedule_Gas'!M$3:M$15,MATCH($F6,'Fixed O&amp;M Schedule_Gas'!$B$3:$B$15,0))+$M6),$C6*($S6*INDEX($U$1:$CH$1,MATCH($K6+$I6,$U$2:$CH$2,0))*IF(AE$2&gt;$K6+$I6+$H6,IF($D6="Win",1.02,1.005),1)*(1+$T6)^(AE$2-($K6+$I6))+$M6)),0)))/10^6</f>
        <v>8.8423345412197367</v>
      </c>
      <c r="AF6" s="119">
        <f>IF(AND($K6&lt;AF$2+1,$K6+$H6&gt;AF$2),IF($N6=$N$3,$C6*((1-$O6+$O6*(AF$1/INDEX($U$1:$CH$1,,MATCH($K6,$U$2:$CH$2,0)))))*$L6,$C6*((1-$R6)^(AF$2-$K6))*(((1-$O6+$O6*(AF$1/INDEX($U$1:$CH$1,,MATCH($K6,$U$2:$CH$2,0)))))*$L6*8760*$P6)),IF(AND($K6+$H6&lt;AF$2+1,$K6+$I6&gt;AF$2),IF($N6=$N$3,$C6*INDEX('Fixed O&amp;M Schedule_Gas'!N$3:N$15,MATCH($F6,'Fixed O&amp;M Schedule_Gas'!$B$3:$B$15,0)),$C6*$S6*INDEX($U$1:$CH$1,MATCH($K6,$U$2:$CH$2,0))*IF(AF$2&gt;$K6+$H6,IF($D6="Win",1.02,1.005),1)*(1+$T6)^(AF$2-$K6)),IF(AND($K6+$I6&lt;=AF$2,$K6+SUM($I6:$J6)&gt;AF$2),IF($N6=$N$3,$C6*(INDEX('Fixed O&amp;M Schedule_Gas'!N$3:N$15,MATCH($F6,'Fixed O&amp;M Schedule_Gas'!$B$3:$B$15,0))+$M6),$C6*($S6*INDEX($U$1:$CH$1,MATCH($K6+$I6,$U$2:$CH$2,0))*IF(AF$2&gt;$K6+$I6+$H6,IF($D6="Win",1.02,1.005),1)*(1+$T6)^(AF$2-($K6+$I6))+$M6)),0)))/10^6</f>
        <v>8.8780984615384622</v>
      </c>
      <c r="AG6" s="119">
        <f>IF(AND($K6&lt;AG$2+1,$K6+$H6&gt;AG$2),IF($N6=$N$3,$C6*((1-$O6+$O6*(AG$1/INDEX($U$1:$CH$1,,MATCH($K6,$U$2:$CH$2,0)))))*$L6,$C6*((1-$R6)^(AG$2-$K6))*(((1-$O6+$O6*(AG$1/INDEX($U$1:$CH$1,,MATCH($K6,$U$2:$CH$2,0)))))*$L6*8760*$P6)),IF(AND($K6+$H6&lt;AG$2+1,$K6+$I6&gt;AG$2),IF($N6=$N$3,$C6*INDEX('Fixed O&amp;M Schedule_Gas'!O$3:O$15,MATCH($F6,'Fixed O&amp;M Schedule_Gas'!$B$3:$B$15,0)),$C6*$S6*INDEX($U$1:$CH$1,MATCH($K6,$U$2:$CH$2,0))*IF(AG$2&gt;$K6+$H6,IF($D6="Win",1.02,1.005),1)*(1+$T6)^(AG$2-$K6)),IF(AND($K6+$I6&lt;=AG$2,$K6+SUM($I6:$J6)&gt;AG$2),IF($N6=$N$3,$C6*(INDEX('Fixed O&amp;M Schedule_Gas'!O$3:O$15,MATCH($F6,'Fixed O&amp;M Schedule_Gas'!$B$3:$B$15,0))+$M6),$C6*($S6*INDEX($U$1:$CH$1,MATCH($K6+$I6,$U$2:$CH$2,0))*IF(AG$2&gt;$K6+$I6+$H6,IF($D6="Win",1.02,1.005),1)*(1+$T6)^(AG$2-($K6+$I6))+$M6)),0)))/10^6</f>
        <v>8.9165672300160974</v>
      </c>
      <c r="AH6" s="119">
        <f>IF(AND($K6&lt;AH$2+1,$K6+$H6&gt;AH$2),IF($N6=$N$3,$C6*((1-$O6+$O6*(AH$1/INDEX($U$1:$CH$1,,MATCH($K6,$U$2:$CH$2,0)))))*$L6,$C6*((1-$R6)^(AH$2-$K6))*(((1-$O6+$O6*(AH$1/INDEX($U$1:$CH$1,,MATCH($K6,$U$2:$CH$2,0)))))*$L6*8760*$P6)),IF(AND($K6+$H6&lt;AH$2+1,$K6+$I6&gt;AH$2),IF($N6=$N$3,$C6*INDEX('Fixed O&amp;M Schedule_Gas'!P$3:P$15,MATCH($F6,'Fixed O&amp;M Schedule_Gas'!$B$3:$B$15,0)),$C6*$S6*INDEX($U$1:$CH$1,MATCH($K6,$U$2:$CH$2,0))*IF(AH$2&gt;$K6+$H6,IF($D6="Win",1.02,1.005),1)*(1+$T6)^(AH$2-$K6)),IF(AND($K6+$I6&lt;=AH$2,$K6+SUM($I6:$J6)&gt;AH$2),IF($N6=$N$3,$C6*(INDEX('Fixed O&amp;M Schedule_Gas'!P$3:P$15,MATCH($F6,'Fixed O&amp;M Schedule_Gas'!$B$3:$B$15,0))+$M6),$C6*($S6*INDEX($U$1:$CH$1,MATCH($K6+$I6,$U$2:$CH$2,0))*IF(AH$2&gt;$K6+$I6+$H6,IF($D6="Win",1.02,1.005),1)*(1+$T6)^(AH$2-($K6+$I6))+$M6)),0)))/10^6</f>
        <v>8.9581100946164192</v>
      </c>
      <c r="AI6" s="119">
        <f>IF(AND($K6&lt;AI$2+1,$K6+$H6&gt;AI$2),IF($N6=$N$3,$C6*((1-$O6+$O6*(AI$1/INDEX($U$1:$CH$1,,MATCH($K6,$U$2:$CH$2,0)))))*$L6,$C6*((1-$R6)^(AI$2-$K6))*(((1-$O6+$O6*(AI$1/INDEX($U$1:$CH$1,,MATCH($K6,$U$2:$CH$2,0)))))*$L6*8760*$P6)),IF(AND($K6+$H6&lt;AI$2+1,$K6+$I6&gt;AI$2),IF($N6=$N$3,$C6*INDEX('Fixed O&amp;M Schedule_Gas'!Q$3:Q$15,MATCH($F6,'Fixed O&amp;M Schedule_Gas'!$B$3:$B$15,0)),$C6*$S6*INDEX($U$1:$CH$1,MATCH($K6,$U$2:$CH$2,0))*IF(AI$2&gt;$K6+$H6,IF($D6="Win",1.02,1.005),1)*(1+$T6)^(AI$2-$K6)),IF(AND($K6+$I6&lt;=AI$2,$K6+SUM($I6:$J6)&gt;AI$2),IF($N6=$N$3,$C6*(INDEX('Fixed O&amp;M Schedule_Gas'!Q$3:Q$15,MATCH($F6,'Fixed O&amp;M Schedule_Gas'!$B$3:$B$15,0))+$M6),$C6*($S6*INDEX($U$1:$CH$1,MATCH($K6+$I6,$U$2:$CH$2,0))*IF(AI$2&gt;$K6+$I6+$H6,IF($D6="Win",1.02,1.005),1)*(1+$T6)^(AI$2-($K6+$I6))+$M6)),0)))/10^6</f>
        <v>9.0004838165087477</v>
      </c>
      <c r="AJ6" s="119">
        <f>IF(AND($K6&lt;AJ$2+1,$K6+$H6&gt;AJ$2),IF($N6=$N$3,$C6*((1-$O6+$O6*(AJ$1/INDEX($U$1:$CH$1,,MATCH($K6,$U$2:$CH$2,0)))))*$L6,$C6*((1-$R6)^(AJ$2-$K6))*(((1-$O6+$O6*(AJ$1/INDEX($U$1:$CH$1,,MATCH($K6,$U$2:$CH$2,0)))))*$L6*8760*$P6)),IF(AND($K6+$H6&lt;AJ$2+1,$K6+$I6&gt;AJ$2),IF($N6=$N$3,$C6*INDEX('Fixed O&amp;M Schedule_Gas'!R$3:R$15,MATCH($F6,'Fixed O&amp;M Schedule_Gas'!$B$3:$B$15,0)),$C6*$S6*INDEX($U$1:$CH$1,MATCH($K6,$U$2:$CH$2,0))*IF(AJ$2&gt;$K6+$H6,IF($D6="Win",1.02,1.005),1)*(1+$T6)^(AJ$2-$K6)),IF(AND($K6+$I6&lt;=AJ$2,$K6+SUM($I6:$J6)&gt;AJ$2),IF($N6=$N$3,$C6*(INDEX('Fixed O&amp;M Schedule_Gas'!R$3:R$15,MATCH($F6,'Fixed O&amp;M Schedule_Gas'!$B$3:$B$15,0))+$M6),$C6*($S6*INDEX($U$1:$CH$1,MATCH($K6+$I6,$U$2:$CH$2,0))*IF(AJ$2&gt;$K6+$I6+$H6,IF($D6="Win",1.02,1.005),1)*(1+$T6)^(AJ$2-($K6+$I6))+$M6)),0)))/10^6</f>
        <v>9.0437050128389203</v>
      </c>
      <c r="AK6" s="119">
        <f>IF(AND($K6&lt;AK$2+1,$K6+$H6&gt;AK$2),IF($N6=$N$3,$C6*((1-$O6+$O6*(AK$1/INDEX($U$1:$CH$1,,MATCH($K6,$U$2:$CH$2,0)))))*$L6,$C6*((1-$R6)^(AK$2-$K6))*(((1-$O6+$O6*(AK$1/INDEX($U$1:$CH$1,,MATCH($K6,$U$2:$CH$2,0)))))*$L6*8760*$P6)),IF(AND($K6+$H6&lt;AK$2+1,$K6+$I6&gt;AK$2),IF($N6=$N$3,$C6*INDEX('Fixed O&amp;M Schedule_Gas'!S$3:S$15,MATCH($F6,'Fixed O&amp;M Schedule_Gas'!$B$3:$B$15,0)),$C6*$S6*INDEX($U$1:$CH$1,MATCH($K6,$U$2:$CH$2,0))*IF(AK$2&gt;$K6+$H6,IF($D6="Win",1.02,1.005),1)*(1+$T6)^(AK$2-$K6)),IF(AND($K6+$I6&lt;=AK$2,$K6+SUM($I6:$J6)&gt;AK$2),IF($N6=$N$3,$C6*(INDEX('Fixed O&amp;M Schedule_Gas'!S$3:S$15,MATCH($F6,'Fixed O&amp;M Schedule_Gas'!$B$3:$B$15,0))+$M6),$C6*($S6*INDEX($U$1:$CH$1,MATCH($K6+$I6,$U$2:$CH$2,0))*IF(AK$2&gt;$K6+$I6+$H6,IF($D6="Win",1.02,1.005),1)*(1+$T6)^(AK$2-($K6+$I6))+$M6)),0)))/10^6</f>
        <v>9.0877906330957003</v>
      </c>
      <c r="AL6" s="119">
        <f>IF(AND($K6&lt;AL$2+1,$K6+$H6&gt;AL$2),IF($N6=$N$3,$C6*((1-$O6+$O6*(AL$1/INDEX($U$1:$CH$1,,MATCH($K6,$U$2:$CH$2,0)))))*$L6,$C6*((1-$R6)^(AL$2-$K6))*(((1-$O6+$O6*(AL$1/INDEX($U$1:$CH$1,,MATCH($K6,$U$2:$CH$2,0)))))*$L6*8760*$P6)),IF(AND($K6+$H6&lt;AL$2+1,$K6+$I6&gt;AL$2),IF($N6=$N$3,$C6*INDEX('Fixed O&amp;M Schedule_Gas'!T$3:T$15,MATCH($F6,'Fixed O&amp;M Schedule_Gas'!$B$3:$B$15,0)),$C6*$S6*INDEX($U$1:$CH$1,MATCH($K6,$U$2:$CH$2,0))*IF(AL$2&gt;$K6+$H6,IF($D6="Win",1.02,1.005),1)*(1+$T6)^(AL$2-$K6)),IF(AND($K6+$I6&lt;=AL$2,$K6+SUM($I6:$J6)&gt;AL$2),IF($N6=$N$3,$C6*(INDEX('Fixed O&amp;M Schedule_Gas'!T$3:T$15,MATCH($F6,'Fixed O&amp;M Schedule_Gas'!$B$3:$B$15,0))+$M6),$C6*($S6*INDEX($U$1:$CH$1,MATCH($K6+$I6,$U$2:$CH$2,0))*IF(AL$2&gt;$K6+$I6+$H6,IF($D6="Win",1.02,1.005),1)*(1+$T6)^(AL$2-($K6+$I6))+$M6)),0)))/10^6</f>
        <v>9.1327579657576159</v>
      </c>
      <c r="AM6" s="119">
        <f>IF(AND($K6&lt;AM$2+1,$K6+$H6&gt;AM$2),IF($N6=$N$3,$C6*((1-$O6+$O6*(AM$1/INDEX($U$1:$CH$1,,MATCH($K6,$U$2:$CH$2,0)))))*$L6,$C6*((1-$R6)^(AM$2-$K6))*(((1-$O6+$O6*(AM$1/INDEX($U$1:$CH$1,,MATCH($K6,$U$2:$CH$2,0)))))*$L6*8760*$P6)),IF(AND($K6+$H6&lt;AM$2+1,$K6+$I6&gt;AM$2),IF($N6=$N$3,$C6*INDEX('Fixed O&amp;M Schedule_Gas'!U$3:U$15,MATCH($F6,'Fixed O&amp;M Schedule_Gas'!$B$3:$B$15,0)),$C6*$S6*INDEX($U$1:$CH$1,MATCH($K6,$U$2:$CH$2,0))*IF(AM$2&gt;$K6+$H6,IF($D6="Win",1.02,1.005),1)*(1+$T6)^(AM$2-$K6)),IF(AND($K6+$I6&lt;=AM$2,$K6+SUM($I6:$J6)&gt;AM$2),IF($N6=$N$3,$C6*(INDEX('Fixed O&amp;M Schedule_Gas'!U$3:U$15,MATCH($F6,'Fixed O&amp;M Schedule_Gas'!$B$3:$B$15,0))+$M6),$C6*($S6*INDEX($U$1:$CH$1,MATCH($K6+$I6,$U$2:$CH$2,0))*IF(AM$2&gt;$K6+$I6+$H6,IF($D6="Win",1.02,1.005),1)*(1+$T6)^(AM$2-($K6+$I6))+$M6)),0)))/10^6</f>
        <v>9.1786246450727678</v>
      </c>
      <c r="AN6" s="119">
        <f>IF(AND($K6&lt;AN$2+1,$K6+$H6&gt;AN$2),IF($N6=$N$3,$C6*((1-$O6+$O6*(AN$1/INDEX($U$1:$CH$1,,MATCH($K6,$U$2:$CH$2,0)))))*$L6,$C6*((1-$R6)^(AN$2-$K6))*(((1-$O6+$O6*(AN$1/INDEX($U$1:$CH$1,,MATCH($K6,$U$2:$CH$2,0)))))*$L6*8760*$P6)),IF(AND($K6+$H6&lt;AN$2+1,$K6+$I6&gt;AN$2),IF($N6=$N$3,$C6*INDEX('Fixed O&amp;M Schedule_Gas'!V$3:V$15,MATCH($F6,'Fixed O&amp;M Schedule_Gas'!$B$3:$B$15,0)),$C6*$S6*INDEX($U$1:$CH$1,MATCH($K6,$U$2:$CH$2,0))*IF(AN$2&gt;$K6+$H6,IF($D6="Win",1.02,1.005),1)*(1+$T6)^(AN$2-$K6)),IF(AND($K6+$I6&lt;=AN$2,$K6+SUM($I6:$J6)&gt;AN$2),IF($N6=$N$3,$C6*(INDEX('Fixed O&amp;M Schedule_Gas'!V$3:V$15,MATCH($F6,'Fixed O&amp;M Schedule_Gas'!$B$3:$B$15,0))+$M6),$C6*($S6*INDEX($U$1:$CH$1,MATCH($K6+$I6,$U$2:$CH$2,0))*IF(AN$2&gt;$K6+$I6+$H6,IF($D6="Win",1.02,1.005),1)*(1+$T6)^(AN$2-($K6+$I6))+$M6)),0)))/10^6</f>
        <v>9.2254086579742225</v>
      </c>
      <c r="AO6" s="119">
        <f>IF(AND($K6&lt;AO$2+1,$K6+$H6&gt;AO$2),IF($N6=$N$3,$C6*((1-$O6+$O6*(AO$1/INDEX($U$1:$CH$1,,MATCH($K6,$U$2:$CH$2,0)))))*$L6,$C6*((1-$R6)^(AO$2-$K6))*(((1-$O6+$O6*(AO$1/INDEX($U$1:$CH$1,,MATCH($K6,$U$2:$CH$2,0)))))*$L6*8760*$P6)),IF(AND($K6+$H6&lt;AO$2+1,$K6+$I6&gt;AO$2),IF($N6=$N$3,$C6*INDEX('Fixed O&amp;M Schedule_Gas'!W$3:W$15,MATCH($F6,'Fixed O&amp;M Schedule_Gas'!$B$3:$B$15,0)),$C6*$S6*INDEX($U$1:$CH$1,MATCH($K6,$U$2:$CH$2,0))*IF(AO$2&gt;$K6+$H6,IF($D6="Win",1.02,1.005),1)*(1+$T6)^(AO$2-$K6)),IF(AND($K6+$I6&lt;=AO$2,$K6+SUM($I6:$J6)&gt;AO$2),IF($N6=$N$3,$C6*(INDEX('Fixed O&amp;M Schedule_Gas'!W$3:W$15,MATCH($F6,'Fixed O&amp;M Schedule_Gas'!$B$3:$B$15,0))+$M6),$C6*($S6*INDEX($U$1:$CH$1,MATCH($K6+$I6,$U$2:$CH$2,0))*IF(AO$2&gt;$K6+$I6+$H6,IF($D6="Win",1.02,1.005),1)*(1+$T6)^(AO$2-($K6+$I6))+$M6)),0)))/10^6</f>
        <v>9.2731283511337068</v>
      </c>
      <c r="AP6" s="119">
        <f>IF(AND($K6&lt;AP$2+1,$K6+$H6&gt;AP$2),IF($N6=$N$3,$C6*((1-$O6+$O6*(AP$1/INDEX($U$1:$CH$1,,MATCH($K6,$U$2:$CH$2,0)))))*$L6,$C6*((1-$R6)^(AP$2-$K6))*(((1-$O6+$O6*(AP$1/INDEX($U$1:$CH$1,,MATCH($K6,$U$2:$CH$2,0)))))*$L6*8760*$P6)),IF(AND($K6+$H6&lt;AP$2+1,$K6+$I6&gt;AP$2),IF($N6=$N$3,$C6*INDEX('Fixed O&amp;M Schedule_Gas'!X$3:X$15,MATCH($F6,'Fixed O&amp;M Schedule_Gas'!$B$3:$B$15,0)),$C6*$S6*INDEX($U$1:$CH$1,MATCH($K6,$U$2:$CH$2,0))*IF(AP$2&gt;$K6+$H6,IF($D6="Win",1.02,1.005),1)*(1+$T6)^(AP$2-$K6)),IF(AND($K6+$I6&lt;=AP$2,$K6+SUM($I6:$J6)&gt;AP$2),IF($N6=$N$3,$C6*(INDEX('Fixed O&amp;M Schedule_Gas'!X$3:X$15,MATCH($F6,'Fixed O&amp;M Schedule_Gas'!$B$3:$B$15,0))+$M6),$C6*($S6*INDEX($U$1:$CH$1,MATCH($K6+$I6,$U$2:$CH$2,0))*IF(AP$2&gt;$K6+$I6+$H6,IF($D6="Win",1.02,1.005),1)*(1+$T6)^(AP$2-($K6+$I6))+$M6)),0)))/10^6</f>
        <v>1.803401067723821</v>
      </c>
      <c r="AQ6" s="119">
        <f>IF(AND($K6&lt;AQ$2+1,$K6+$H6&gt;AQ$2),IF($N6=$N$3,$C6*((1-$O6+$O6*(AQ$1/INDEX($U$1:$CH$1,,MATCH($K6,$U$2:$CH$2,0)))))*$L6,$C6*((1-$R6)^(AQ$2-$K6))*(((1-$O6+$O6*(AQ$1/INDEX($U$1:$CH$1,,MATCH($K6,$U$2:$CH$2,0)))))*$L6*8760*$P6)),IF(AND($K6+$H6&lt;AQ$2+1,$K6+$I6&gt;AQ$2),IF($N6=$N$3,$C6*INDEX('Fixed O&amp;M Schedule_Gas'!Y$3:Y$15,MATCH($F6,'Fixed O&amp;M Schedule_Gas'!$B$3:$B$15,0)),$C6*$S6*INDEX($U$1:$CH$1,MATCH($K6,$U$2:$CH$2,0))*IF(AQ$2&gt;$K6+$H6,IF($D6="Win",1.02,1.005),1)*(1+$T6)^(AQ$2-$K6)),IF(AND($K6+$I6&lt;=AQ$2,$K6+SUM($I6:$J6)&gt;AQ$2),IF($N6=$N$3,$C6*(INDEX('Fixed O&amp;M Schedule_Gas'!Y$3:Y$15,MATCH($F6,'Fixed O&amp;M Schedule_Gas'!$B$3:$B$15,0))+$M6),$C6*($S6*INDEX($U$1:$CH$1,MATCH($K6+$I6,$U$2:$CH$2,0))*IF(AQ$2&gt;$K6+$I6+$H6,IF($D6="Win",1.02,1.005),1)*(1+$T6)^(AQ$2-($K6+$I6))+$M6)),0)))/10^6</f>
        <v>1.8394690890782974</v>
      </c>
      <c r="AR6" s="119">
        <f>IF(AND($K6&lt;AR$2+1,$K6+$H6&gt;AR$2),IF($N6=$N$3,$C6*((1-$O6+$O6*(AR$1/INDEX($U$1:$CH$1,,MATCH($K6,$U$2:$CH$2,0)))))*$L6,$C6*((1-$R6)^(AR$2-$K6))*(((1-$O6+$O6*(AR$1/INDEX($U$1:$CH$1,,MATCH($K6,$U$2:$CH$2,0)))))*$L6*8760*$P6)),IF(AND($K6+$H6&lt;AR$2+1,$K6+$I6&gt;AR$2),IF($N6=$N$3,$C6*INDEX('Fixed O&amp;M Schedule_Gas'!Z$3:Z$15,MATCH($F6,'Fixed O&amp;M Schedule_Gas'!$B$3:$B$15,0)),$C6*$S6*INDEX($U$1:$CH$1,MATCH($K6,$U$2:$CH$2,0))*IF(AR$2&gt;$K6+$H6,IF($D6="Win",1.02,1.005),1)*(1+$T6)^(AR$2-$K6)),IF(AND($K6+$I6&lt;=AR$2,$K6+SUM($I6:$J6)&gt;AR$2),IF($N6=$N$3,$C6*(INDEX('Fixed O&amp;M Schedule_Gas'!Z$3:Z$15,MATCH($F6,'Fixed O&amp;M Schedule_Gas'!$B$3:$B$15,0))+$M6),$C6*($S6*INDEX($U$1:$CH$1,MATCH($K6+$I6,$U$2:$CH$2,0))*IF(AR$2&gt;$K6+$I6+$H6,IF($D6="Win",1.02,1.005),1)*(1+$T6)^(AR$2-($K6+$I6))+$M6)),0)))/10^6</f>
        <v>1.8762584708598633</v>
      </c>
      <c r="AS6" s="119">
        <f>IF(AND($K6&lt;AS$2+1,$K6+$H6&gt;AS$2),IF($N6=$N$3,$C6*((1-$O6+$O6*(AS$1/INDEX($U$1:$CH$1,,MATCH($K6,$U$2:$CH$2,0)))))*$L6,$C6*((1-$R6)^(AS$2-$K6))*(((1-$O6+$O6*(AS$1/INDEX($U$1:$CH$1,,MATCH($K6,$U$2:$CH$2,0)))))*$L6*8760*$P6)),IF(AND($K6+$H6&lt;AS$2+1,$K6+$I6&gt;AS$2),IF($N6=$N$3,$C6*INDEX('Fixed O&amp;M Schedule_Gas'!AA$3:AA$15,MATCH($F6,'Fixed O&amp;M Schedule_Gas'!$B$3:$B$15,0)),$C6*$S6*INDEX($U$1:$CH$1,MATCH($K6,$U$2:$CH$2,0))*IF(AS$2&gt;$K6+$H6,IF($D6="Win",1.02,1.005),1)*(1+$T6)^(AS$2-$K6)),IF(AND($K6+$I6&lt;=AS$2,$K6+SUM($I6:$J6)&gt;AS$2),IF($N6=$N$3,$C6*(INDEX('Fixed O&amp;M Schedule_Gas'!AA$3:AA$15,MATCH($F6,'Fixed O&amp;M Schedule_Gas'!$B$3:$B$15,0))+$M6),$C6*($S6*INDEX($U$1:$CH$1,MATCH($K6+$I6,$U$2:$CH$2,0))*IF(AS$2&gt;$K6+$I6+$H6,IF($D6="Win",1.02,1.005),1)*(1+$T6)^(AS$2-($K6+$I6))+$M6)),0)))/10^6</f>
        <v>1.9137836402770605</v>
      </c>
      <c r="AT6" s="119">
        <f>IF(AND($K6&lt;AT$2+1,$K6+$H6&gt;AT$2),IF($N6=$N$3,$C6*((1-$O6+$O6*(AT$1/INDEX($U$1:$CH$1,,MATCH($K6,$U$2:$CH$2,0)))))*$L6,$C6*((1-$R6)^(AT$2-$K6))*(((1-$O6+$O6*(AT$1/INDEX($U$1:$CH$1,,MATCH($K6,$U$2:$CH$2,0)))))*$L6*8760*$P6)),IF(AND($K6+$H6&lt;AT$2+1,$K6+$I6&gt;AT$2),IF($N6=$N$3,$C6*INDEX('Fixed O&amp;M Schedule_Gas'!AB$3:AB$15,MATCH($F6,'Fixed O&amp;M Schedule_Gas'!$B$3:$B$15,0)),$C6*$S6*INDEX($U$1:$CH$1,MATCH($K6,$U$2:$CH$2,0))*IF(AT$2&gt;$K6+$H6,IF($D6="Win",1.02,1.005),1)*(1+$T6)^(AT$2-$K6)),IF(AND($K6+$I6&lt;=AT$2,$K6+SUM($I6:$J6)&gt;AT$2),IF($N6=$N$3,$C6*(INDEX('Fixed O&amp;M Schedule_Gas'!AB$3:AB$15,MATCH($F6,'Fixed O&amp;M Schedule_Gas'!$B$3:$B$15,0))+$M6),$C6*($S6*INDEX($U$1:$CH$1,MATCH($K6+$I6,$U$2:$CH$2,0))*IF(AT$2&gt;$K6+$I6+$H6,IF($D6="Win",1.02,1.005),1)*(1+$T6)^(AT$2-($K6+$I6))+$M6)),0)))/10^6</f>
        <v>1.9520593130826014</v>
      </c>
      <c r="AU6" s="119">
        <f>IF(AND($K6&lt;AU$2+1,$K6+$H6&gt;AU$2),IF($N6=$N$3,$C6*((1-$O6+$O6*(AU$1/INDEX($U$1:$CH$1,,MATCH($K6,$U$2:$CH$2,0)))))*$L6,$C6*((1-$R6)^(AU$2-$K6))*(((1-$O6+$O6*(AU$1/INDEX($U$1:$CH$1,,MATCH($K6,$U$2:$CH$2,0)))))*$L6*8760*$P6)),IF(AND($K6+$H6&lt;AU$2+1,$K6+$I6&gt;AU$2),IF($N6=$N$3,$C6*INDEX('Fixed O&amp;M Schedule_Gas'!AC$3:AC$15,MATCH($F6,'Fixed O&amp;M Schedule_Gas'!$B$3:$B$15,0)),$C6*$S6*INDEX($U$1:$CH$1,MATCH($K6,$U$2:$CH$2,0))*IF(AU$2&gt;$K6+$H6,IF($D6="Win",1.02,1.005),1)*(1+$T6)^(AU$2-$K6)),IF(AND($K6+$I6&lt;=AU$2,$K6+SUM($I6:$J6)&gt;AU$2),IF($N6=$N$3,$C6*(INDEX('Fixed O&amp;M Schedule_Gas'!AC$3:AC$15,MATCH($F6,'Fixed O&amp;M Schedule_Gas'!$B$3:$B$15,0))+$M6),$C6*($S6*INDEX($U$1:$CH$1,MATCH($K6+$I6,$U$2:$CH$2,0))*IF(AU$2&gt;$K6+$I6+$H6,IF($D6="Win",1.02,1.005),1)*(1+$T6)^(AU$2-($K6+$I6))+$M6)),0)))/10^6</f>
        <v>1.9911004993442538</v>
      </c>
      <c r="AV6" s="119">
        <f>IF(AND($K6&lt;AV$2+1,$K6+$H6&gt;AV$2),IF($N6=$N$3,$C6*((1-$O6+$O6*(AV$1/INDEX($U$1:$CH$1,,MATCH($K6,$U$2:$CH$2,0)))))*$L6,$C6*((1-$R6)^(AV$2-$K6))*(((1-$O6+$O6*(AV$1/INDEX($U$1:$CH$1,,MATCH($K6,$U$2:$CH$2,0)))))*$L6*8760*$P6)),IF(AND($K6+$H6&lt;AV$2+1,$K6+$I6&gt;AV$2),IF($N6=$N$3,$C6*INDEX('Fixed O&amp;M Schedule_Gas'!AD$3:AD$15,MATCH($F6,'Fixed O&amp;M Schedule_Gas'!$B$3:$B$15,0)),$C6*$S6*INDEX($U$1:$CH$1,MATCH($K6,$U$2:$CH$2,0))*IF(AV$2&gt;$K6+$H6,IF($D6="Win",1.02,1.005),1)*(1+$T6)^(AV$2-$K6)),IF(AND($K6+$I6&lt;=AV$2,$K6+SUM($I6:$J6)&gt;AV$2),IF($N6=$N$3,$C6*(INDEX('Fixed O&amp;M Schedule_Gas'!AD$3:AD$15,MATCH($F6,'Fixed O&amp;M Schedule_Gas'!$B$3:$B$15,0))+$M6),$C6*($S6*INDEX($U$1:$CH$1,MATCH($K6+$I6,$U$2:$CH$2,0))*IF(AV$2&gt;$K6+$I6+$H6,IF($D6="Win",1.02,1.005),1)*(1+$T6)^(AV$2-($K6+$I6))+$M6)),0)))/10^6</f>
        <v>2.0309225093311389</v>
      </c>
      <c r="AW6" s="119">
        <f>IF(AND($K6&lt;AW$2+1,$K6+$H6&gt;AW$2),IF($N6=$N$3,$C6*((1-$O6+$O6*(AW$1/INDEX($U$1:$CH$1,,MATCH($K6,$U$2:$CH$2,0)))))*$L6,$C6*((1-$R6)^(AW$2-$K6))*(((1-$O6+$O6*(AW$1/INDEX($U$1:$CH$1,,MATCH($K6,$U$2:$CH$2,0)))))*$L6*8760*$P6)),IF(AND($K6+$H6&lt;AW$2+1,$K6+$I6&gt;AW$2),IF($N6=$N$3,$C6*INDEX('Fixed O&amp;M Schedule_Gas'!AE$3:AE$15,MATCH($F6,'Fixed O&amp;M Schedule_Gas'!$B$3:$B$15,0)),$C6*$S6*INDEX($U$1:$CH$1,MATCH($K6,$U$2:$CH$2,0))*IF(AW$2&gt;$K6+$H6,IF($D6="Win",1.02,1.005),1)*(1+$T6)^(AW$2-$K6)),IF(AND($K6+$I6&lt;=AW$2,$K6+SUM($I6:$J6)&gt;AW$2),IF($N6=$N$3,$C6*(INDEX('Fixed O&amp;M Schedule_Gas'!AE$3:AE$15,MATCH($F6,'Fixed O&amp;M Schedule_Gas'!$B$3:$B$15,0))+$M6),$C6*($S6*INDEX($U$1:$CH$1,MATCH($K6+$I6,$U$2:$CH$2,0))*IF(AW$2&gt;$K6+$I6+$H6,IF($D6="Win",1.02,1.005),1)*(1+$T6)^(AW$2-($K6+$I6))+$M6)),0)))/10^6</f>
        <v>2.0715409595177614</v>
      </c>
      <c r="AX6" s="119">
        <f>IF(AND($K6&lt;AX$2+1,$K6+$H6&gt;AX$2),IF($N6=$N$3,$C6*((1-$O6+$O6*(AX$1/INDEX($U$1:$CH$1,,MATCH($K6,$U$2:$CH$2,0)))))*$L6,$C6*((1-$R6)^(AX$2-$K6))*(((1-$O6+$O6*(AX$1/INDEX($U$1:$CH$1,,MATCH($K6,$U$2:$CH$2,0)))))*$L6*8760*$P6)),IF(AND($K6+$H6&lt;AX$2+1,$K6+$I6&gt;AX$2),IF($N6=$N$3,$C6*INDEX('Fixed O&amp;M Schedule_Gas'!AF$3:AF$15,MATCH($F6,'Fixed O&amp;M Schedule_Gas'!$B$3:$B$15,0)),$C6*$S6*INDEX($U$1:$CH$1,MATCH($K6,$U$2:$CH$2,0))*IF(AX$2&gt;$K6+$H6,IF($D6="Win",1.02,1.005),1)*(1+$T6)^(AX$2-$K6)),IF(AND($K6+$I6&lt;=AX$2,$K6+SUM($I6:$J6)&gt;AX$2),IF($N6=$N$3,$C6*(INDEX('Fixed O&amp;M Schedule_Gas'!AF$3:AF$15,MATCH($F6,'Fixed O&amp;M Schedule_Gas'!$B$3:$B$15,0))+$M6),$C6*($S6*INDEX($U$1:$CH$1,MATCH($K6+$I6,$U$2:$CH$2,0))*IF(AX$2&gt;$K6+$I6+$H6,IF($D6="Win",1.02,1.005),1)*(1+$T6)^(AX$2-($K6+$I6))+$M6)),0)))/10^6</f>
        <v>2.112971778708117</v>
      </c>
      <c r="AY6" s="119">
        <f>IF(AND($K6&lt;AY$2+1,$K6+$H6&gt;AY$2),IF($N6=$N$3,$C6*((1-$O6+$O6*(AY$1/INDEX($U$1:$CH$1,,MATCH($K6,$U$2:$CH$2,0)))))*$L6,$C6*((1-$R6)^(AY$2-$K6))*(((1-$O6+$O6*(AY$1/INDEX($U$1:$CH$1,,MATCH($K6,$U$2:$CH$2,0)))))*$L6*8760*$P6)),IF(AND($K6+$H6&lt;AY$2+1,$K6+$I6&gt;AY$2),IF($N6=$N$3,$C6*INDEX('Fixed O&amp;M Schedule_Gas'!AG$3:AG$15,MATCH($F6,'Fixed O&amp;M Schedule_Gas'!$B$3:$B$15,0)),$C6*$S6*INDEX($U$1:$CH$1,MATCH($K6,$U$2:$CH$2,0))*IF(AY$2&gt;$K6+$H6,IF($D6="Win",1.02,1.005),1)*(1+$T6)^(AY$2-$K6)),IF(AND($K6+$I6&lt;=AY$2,$K6+SUM($I6:$J6)&gt;AY$2),IF($N6=$N$3,$C6*(INDEX('Fixed O&amp;M Schedule_Gas'!AG$3:AG$15,MATCH($F6,'Fixed O&amp;M Schedule_Gas'!$B$3:$B$15,0))+$M6),$C6*($S6*INDEX($U$1:$CH$1,MATCH($K6+$I6,$U$2:$CH$2,0))*IF(AY$2&gt;$K6+$I6+$H6,IF($D6="Win",1.02,1.005),1)*(1+$T6)^(AY$2-($K6+$I6))+$M6)),0)))/10^6</f>
        <v>2.15523121428228</v>
      </c>
      <c r="AZ6" s="119">
        <f>IF(AND($K6&lt;AZ$2+1,$K6+$H6&gt;AZ$2),IF($N6=$N$3,$C6*((1-$O6+$O6*(AZ$1/INDEX($U$1:$CH$1,,MATCH($K6,$U$2:$CH$2,0)))))*$L6,$C6*((1-$R6)^(AZ$2-$K6))*(((1-$O6+$O6*(AZ$1/INDEX($U$1:$CH$1,,MATCH($K6,$U$2:$CH$2,0)))))*$L6*8760*$P6)),IF(AND($K6+$H6&lt;AZ$2+1,$K6+$I6&gt;AZ$2),IF($N6=$N$3,$C6*INDEX('Fixed O&amp;M Schedule_Gas'!AH$3:AH$15,MATCH($F6,'Fixed O&amp;M Schedule_Gas'!$B$3:$B$15,0)),$C6*$S6*INDEX($U$1:$CH$1,MATCH($K6,$U$2:$CH$2,0))*IF(AZ$2&gt;$K6+$H6,IF($D6="Win",1.02,1.005),1)*(1+$T6)^(AZ$2-$K6)),IF(AND($K6+$I6&lt;=AZ$2,$K6+SUM($I6:$J6)&gt;AZ$2),IF($N6=$N$3,$C6*(INDEX('Fixed O&amp;M Schedule_Gas'!AH$3:AH$15,MATCH($F6,'Fixed O&amp;M Schedule_Gas'!$B$3:$B$15,0))+$M6),$C6*($S6*INDEX($U$1:$CH$1,MATCH($K6+$I6,$U$2:$CH$2,0))*IF(AZ$2&gt;$K6+$I6+$H6,IF($D6="Win",1.02,1.005),1)*(1+$T6)^(AZ$2-($K6+$I6))+$M6)),0)))/10^6</f>
        <v>2.198335838567925</v>
      </c>
      <c r="BA6" s="119">
        <f>IF(AND($K6&lt;BA$2+1,$K6+$H6&gt;BA$2),IF($N6=$N$3,$C6*((1-$O6+$O6*(BA$1/INDEX($U$1:$CH$1,,MATCH($K6,$U$2:$CH$2,0)))))*$L6,$C6*((1-$R6)^(BA$2-$K6))*(((1-$O6+$O6*(BA$1/INDEX($U$1:$CH$1,,MATCH($K6,$U$2:$CH$2,0)))))*$L6*8760*$P6)),IF(AND($K6+$H6&lt;BA$2+1,$K6+$I6&gt;BA$2),IF($N6=$N$3,$C6*INDEX('Fixed O&amp;M Schedule_Gas'!AI$3:AI$15,MATCH($F6,'Fixed O&amp;M Schedule_Gas'!$B$3:$B$15,0)),$C6*$S6*INDEX($U$1:$CH$1,MATCH($K6,$U$2:$CH$2,0))*IF(BA$2&gt;$K6+$H6,IF($D6="Win",1.02,1.005),1)*(1+$T6)^(BA$2-$K6)),IF(AND($K6+$I6&lt;=BA$2,$K6+SUM($I6:$J6)&gt;BA$2),IF($N6=$N$3,$C6*(INDEX('Fixed O&amp;M Schedule_Gas'!AI$3:AI$15,MATCH($F6,'Fixed O&amp;M Schedule_Gas'!$B$3:$B$15,0))+$M6),$C6*($S6*INDEX($U$1:$CH$1,MATCH($K6+$I6,$U$2:$CH$2,0))*IF(BA$2&gt;$K6+$I6+$H6,IF($D6="Win",1.02,1.005),1)*(1+$T6)^(BA$2-($K6+$I6))+$M6)),0)))/10^6</f>
        <v>2.2423025553392839</v>
      </c>
      <c r="BB6" s="119">
        <f>IF(AND($K6&lt;BB$2+1,$K6+$H6&gt;BB$2),IF($N6=$N$3,$C6*((1-$O6+$O6*(BB$1/INDEX($U$1:$CH$1,,MATCH($K6,$U$2:$CH$2,0)))))*$L6,$C6*((1-$R6)^(BB$2-$K6))*(((1-$O6+$O6*(BB$1/INDEX($U$1:$CH$1,,MATCH($K6,$U$2:$CH$2,0)))))*$L6*8760*$P6)),IF(AND($K6+$H6&lt;BB$2+1,$K6+$I6&gt;BB$2),IF($N6=$N$3,$C6*INDEX('Fixed O&amp;M Schedule_Gas'!AJ$3:AJ$15,MATCH($F6,'Fixed O&amp;M Schedule_Gas'!$B$3:$B$15,0)),$C6*$S6*INDEX($U$1:$CH$1,MATCH($K6,$U$2:$CH$2,0))*IF(BB$2&gt;$K6+$H6,IF($D6="Win",1.02,1.005),1)*(1+$T6)^(BB$2-$K6)),IF(AND($K6+$I6&lt;=BB$2,$K6+SUM($I6:$J6)&gt;BB$2),IF($N6=$N$3,$C6*(INDEX('Fixed O&amp;M Schedule_Gas'!AJ$3:AJ$15,MATCH($F6,'Fixed O&amp;M Schedule_Gas'!$B$3:$B$15,0))+$M6),$C6*($S6*INDEX($U$1:$CH$1,MATCH($K6+$I6,$U$2:$CH$2,0))*IF(BB$2&gt;$K6+$I6+$H6,IF($D6="Win",1.02,1.005),1)*(1+$T6)^(BB$2-($K6+$I6))+$M6)),0)))/10^6</f>
        <v>2.2871486064460695</v>
      </c>
      <c r="BC6" s="119">
        <f>IF(AND($K6&lt;BC$2+1,$K6+$H6&gt;BC$2),IF($N6=$N$3,$C6*((1-$O6+$O6*(BC$1/INDEX($U$1:$CH$1,,MATCH($K6,$U$2:$CH$2,0)))))*$L6,$C6*((1-$R6)^(BC$2-$K6))*(((1-$O6+$O6*(BC$1/INDEX($U$1:$CH$1,,MATCH($K6,$U$2:$CH$2,0)))))*$L6*8760*$P6)),IF(AND($K6+$H6&lt;BC$2+1,$K6+$I6&gt;BC$2),IF($N6=$N$3,$C6*INDEX('Fixed O&amp;M Schedule_Gas'!AK$3:AK$15,MATCH($F6,'Fixed O&amp;M Schedule_Gas'!$B$3:$B$15,0)),$C6*$S6*INDEX($U$1:$CH$1,MATCH($K6,$U$2:$CH$2,0))*IF(BC$2&gt;$K6+$H6,IF($D6="Win",1.02,1.005),1)*(1+$T6)^(BC$2-$K6)),IF(AND($K6+$I6&lt;=BC$2,$K6+SUM($I6:$J6)&gt;BC$2),IF($N6=$N$3,$C6*(INDEX('Fixed O&amp;M Schedule_Gas'!AK$3:AK$15,MATCH($F6,'Fixed O&amp;M Schedule_Gas'!$B$3:$B$15,0))+$M6),$C6*($S6*INDEX($U$1:$CH$1,MATCH($K6+$I6,$U$2:$CH$2,0))*IF(BC$2&gt;$K6+$I6+$H6,IF($D6="Win",1.02,1.005),1)*(1+$T6)^(BC$2-($K6+$I6))+$M6)),0)))/10^6</f>
        <v>2.3328915785749915</v>
      </c>
      <c r="BD6" s="119">
        <f>IF(AND($K6&lt;BD$2+1,$K6+$H6&gt;BD$2),IF($N6=$N$3,$C6*((1-$O6+$O6*(BD$1/INDEX($U$1:$CH$1,,MATCH($K6,$U$2:$CH$2,0)))))*$L6,$C6*((1-$R6)^(BD$2-$K6))*(((1-$O6+$O6*(BD$1/INDEX($U$1:$CH$1,,MATCH($K6,$U$2:$CH$2,0)))))*$L6*8760*$P6)),IF(AND($K6+$H6&lt;BD$2+1,$K6+$I6&gt;BD$2),IF($N6=$N$3,$C6*INDEX('Fixed O&amp;M Schedule_Gas'!AL$3:AL$15,MATCH($F6,'Fixed O&amp;M Schedule_Gas'!$B$3:$B$15,0)),$C6*$S6*INDEX($U$1:$CH$1,MATCH($K6,$U$2:$CH$2,0))*IF(BD$2&gt;$K6+$H6,IF($D6="Win",1.02,1.005),1)*(1+$T6)^(BD$2-$K6)),IF(AND($K6+$I6&lt;=BD$2,$K6+SUM($I6:$J6)&gt;BD$2),IF($N6=$N$3,$C6*(INDEX('Fixed O&amp;M Schedule_Gas'!AL$3:AL$15,MATCH($F6,'Fixed O&amp;M Schedule_Gas'!$B$3:$B$15,0))+$M6),$C6*($S6*INDEX($U$1:$CH$1,MATCH($K6+$I6,$U$2:$CH$2,0))*IF(BD$2&gt;$K6+$I6+$H6,IF($D6="Win",1.02,1.005),1)*(1+$T6)^(BD$2-($K6+$I6))+$M6)),0)))/10^6</f>
        <v>2.3795494101464905</v>
      </c>
      <c r="BE6" s="119">
        <f>IF(AND($K6&lt;BE$2+1,$K6+$H6&gt;BE$2),IF($N6=$N$3,$C6*((1-$O6+$O6*(BE$1/INDEX($U$1:$CH$1,,MATCH($K6,$U$2:$CH$2,0)))))*$L6,$C6*((1-$R6)^(BE$2-$K6))*(((1-$O6+$O6*(BE$1/INDEX($U$1:$CH$1,,MATCH($K6,$U$2:$CH$2,0)))))*$L6*8760*$P6)),IF(AND($K6+$H6&lt;BE$2+1,$K6+$I6&gt;BE$2),IF($N6=$N$3,$C6*INDEX('Fixed O&amp;M Schedule_Gas'!AM$3:AM$15,MATCH($F6,'Fixed O&amp;M Schedule_Gas'!$B$3:$B$15,0)),$C6*$S6*INDEX($U$1:$CH$1,MATCH($K6,$U$2:$CH$2,0))*IF(BE$2&gt;$K6+$H6,IF($D6="Win",1.02,1.005),1)*(1+$T6)^(BE$2-$K6)),IF(AND($K6+$I6&lt;=BE$2,$K6+SUM($I6:$J6)&gt;BE$2),IF($N6=$N$3,$C6*(INDEX('Fixed O&amp;M Schedule_Gas'!AM$3:AM$15,MATCH($F6,'Fixed O&amp;M Schedule_Gas'!$B$3:$B$15,0))+$M6),$C6*($S6*INDEX($U$1:$CH$1,MATCH($K6+$I6,$U$2:$CH$2,0))*IF(BE$2&gt;$K6+$I6+$H6,IF($D6="Win",1.02,1.005),1)*(1+$T6)^(BE$2-($K6+$I6))+$M6)),0)))/10^6</f>
        <v>2.4271403983494206</v>
      </c>
      <c r="BF6" s="119">
        <f>IF(AND($K6&lt;BF$2+1,$K6+$H6&gt;BF$2),IF($N6=$N$3,$C6*((1-$O6+$O6*(BF$1/INDEX($U$1:$CH$1,,MATCH($K6,$U$2:$CH$2,0)))))*$L6,$C6*((1-$R6)^(BF$2-$K6))*(((1-$O6+$O6*(BF$1/INDEX($U$1:$CH$1,,MATCH($K6,$U$2:$CH$2,0)))))*$L6*8760*$P6)),IF(AND($K6+$H6&lt;BF$2+1,$K6+$I6&gt;BF$2),IF($N6=$N$3,$C6*INDEX('Fixed O&amp;M Schedule_Gas'!AN$3:AN$15,MATCH($F6,'Fixed O&amp;M Schedule_Gas'!$B$3:$B$15,0)),$C6*$S6*INDEX($U$1:$CH$1,MATCH($K6,$U$2:$CH$2,0))*IF(BF$2&gt;$K6+$H6,IF($D6="Win",1.02,1.005),1)*(1+$T6)^(BF$2-$K6)),IF(AND($K6+$I6&lt;=BF$2,$K6+SUM($I6:$J6)&gt;BF$2),IF($N6=$N$3,$C6*(INDEX('Fixed O&amp;M Schedule_Gas'!AN$3:AN$15,MATCH($F6,'Fixed O&amp;M Schedule_Gas'!$B$3:$B$15,0))+$M6),$C6*($S6*INDEX($U$1:$CH$1,MATCH($K6+$I6,$U$2:$CH$2,0))*IF(BF$2&gt;$K6+$I6+$H6,IF($D6="Win",1.02,1.005),1)*(1+$T6)^(BF$2-($K6+$I6))+$M6)),0)))/10^6</f>
        <v>2.4756832063164094</v>
      </c>
      <c r="BG6" s="119">
        <f>IF(AND($K6&lt;BG$2+1,$K6+$H6&gt;BG$2),IF($N6=$N$3,$C6*((1-$O6+$O6*(BG$1/INDEX($U$1:$CH$1,,MATCH($K6,$U$2:$CH$2,0)))))*$L6,$C6*((1-$R6)^(BG$2-$K6))*(((1-$O6+$O6*(BG$1/INDEX($U$1:$CH$1,,MATCH($K6,$U$2:$CH$2,0)))))*$L6*8760*$P6)),IF(AND($K6+$H6&lt;BG$2+1,$K6+$I6&gt;BG$2),IF($N6=$N$3,$C6*INDEX('Fixed O&amp;M Schedule_Gas'!AO$3:AO$15,MATCH($F6,'Fixed O&amp;M Schedule_Gas'!$B$3:$B$15,0)),$C6*$S6*INDEX($U$1:$CH$1,MATCH($K6,$U$2:$CH$2,0))*IF(BG$2&gt;$K6+$H6,IF($D6="Win",1.02,1.005),1)*(1+$T6)^(BG$2-$K6)),IF(AND($K6+$I6&lt;=BG$2,$K6+SUM($I6:$J6)&gt;BG$2),IF($N6=$N$3,$C6*(INDEX('Fixed O&amp;M Schedule_Gas'!AO$3:AO$15,MATCH($F6,'Fixed O&amp;M Schedule_Gas'!$B$3:$B$15,0))+$M6),$C6*($S6*INDEX($U$1:$CH$1,MATCH($K6+$I6,$U$2:$CH$2,0))*IF(BG$2&gt;$K6+$I6+$H6,IF($D6="Win",1.02,1.005),1)*(1+$T6)^(BG$2-($K6+$I6))+$M6)),0)))/10^6</f>
        <v>2.5251968704427372</v>
      </c>
      <c r="BH6" s="119">
        <f>IF(AND($K6&lt;BH$2+1,$K6+$H6&gt;BH$2),IF($N6=$N$3,$C6*((1-$O6+$O6*(BH$1/INDEX($U$1:$CH$1,,MATCH($K6,$U$2:$CH$2,0)))))*$L6,$C6*((1-$R6)^(BH$2-$K6))*(((1-$O6+$O6*(BH$1/INDEX($U$1:$CH$1,,MATCH($K6,$U$2:$CH$2,0)))))*$L6*8760*$P6)),IF(AND($K6+$H6&lt;BH$2+1,$K6+$I6&gt;BH$2),IF($N6=$N$3,$C6*INDEX('Fixed O&amp;M Schedule_Gas'!AP$3:AP$15,MATCH($F6,'Fixed O&amp;M Schedule_Gas'!$B$3:$B$15,0)),$C6*$S6*INDEX($U$1:$CH$1,MATCH($K6,$U$2:$CH$2,0))*IF(BH$2&gt;$K6+$H6,IF($D6="Win",1.02,1.005),1)*(1+$T6)^(BH$2-$K6)),IF(AND($K6+$I6&lt;=BH$2,$K6+SUM($I6:$J6)&gt;BH$2),IF($N6=$N$3,$C6*(INDEX('Fixed O&amp;M Schedule_Gas'!AP$3:AP$15,MATCH($F6,'Fixed O&amp;M Schedule_Gas'!$B$3:$B$15,0))+$M6),$C6*($S6*INDEX($U$1:$CH$1,MATCH($K6+$I6,$U$2:$CH$2,0))*IF(BH$2&gt;$K6+$I6+$H6,IF($D6="Win",1.02,1.005),1)*(1+$T6)^(BH$2-($K6+$I6))+$M6)),0)))/10^6</f>
        <v>2.5757008078515922</v>
      </c>
      <c r="BI6" s="119">
        <f>IF(AND($K6&lt;BI$2+1,$K6+$H6&gt;BI$2),IF($N6=$N$3,$C6*((1-$O6+$O6*(BI$1/INDEX($U$1:$CH$1,,MATCH($K6,$U$2:$CH$2,0)))))*$L6,$C6*((1-$R6)^(BI$2-$K6))*(((1-$O6+$O6*(BI$1/INDEX($U$1:$CH$1,,MATCH($K6,$U$2:$CH$2,0)))))*$L6*8760*$P6)),IF(AND($K6+$H6&lt;BI$2+1,$K6+$I6&gt;BI$2),IF($N6=$N$3,$C6*INDEX('Fixed O&amp;M Schedule_Gas'!AQ$3:AQ$15,MATCH($F6,'Fixed O&amp;M Schedule_Gas'!$B$3:$B$15,0)),$C6*$S6*INDEX($U$1:$CH$1,MATCH($K6,$U$2:$CH$2,0))*IF(BI$2&gt;$K6+$H6,IF($D6="Win",1.02,1.005),1)*(1+$T6)^(BI$2-$K6)),IF(AND($K6+$I6&lt;=BI$2,$K6+SUM($I6:$J6)&gt;BI$2),IF($N6=$N$3,$C6*(INDEX('Fixed O&amp;M Schedule_Gas'!AQ$3:AQ$15,MATCH($F6,'Fixed O&amp;M Schedule_Gas'!$B$3:$B$15,0))+$M6),$C6*($S6*INDEX($U$1:$CH$1,MATCH($K6+$I6,$U$2:$CH$2,0))*IF(BI$2&gt;$K6+$I6+$H6,IF($D6="Win",1.02,1.005),1)*(1+$T6)^(BI$2-($K6+$I6))+$M6)),0)))/10^6</f>
        <v>2.6272148240086239</v>
      </c>
      <c r="BJ6" s="119">
        <f>IF(AND($K6&lt;BJ$2+1,$K6+$H6&gt;BJ$2),IF($N6=$N$3,$C6*((1-$O6+$O6*(BJ$1/INDEX($U$1:$CH$1,,MATCH($K6,$U$2:$CH$2,0)))))*$L6,$C6*((1-$R6)^(BJ$2-$K6))*(((1-$O6+$O6*(BJ$1/INDEX($U$1:$CH$1,,MATCH($K6,$U$2:$CH$2,0)))))*$L6*8760*$P6)),IF(AND($K6+$H6&lt;BJ$2+1,$K6+$I6&gt;BJ$2),IF($N6=$N$3,$C6*INDEX('Fixed O&amp;M Schedule_Gas'!AR$3:AR$15,MATCH($F6,'Fixed O&amp;M Schedule_Gas'!$B$3:$B$15,0)),$C6*$S6*INDEX($U$1:$CH$1,MATCH($K6,$U$2:$CH$2,0))*IF(BJ$2&gt;$K6+$H6,IF($D6="Win",1.02,1.005),1)*(1+$T6)^(BJ$2-$K6)),IF(AND($K6+$I6&lt;=BJ$2,$K6+SUM($I6:$J6)&gt;BJ$2),IF($N6=$N$3,$C6*(INDEX('Fixed O&amp;M Schedule_Gas'!AR$3:AR$15,MATCH($F6,'Fixed O&amp;M Schedule_Gas'!$B$3:$B$15,0))+$M6),$C6*($S6*INDEX($U$1:$CH$1,MATCH($K6+$I6,$U$2:$CH$2,0))*IF(BJ$2&gt;$K6+$I6+$H6,IF($D6="Win",1.02,1.005),1)*(1+$T6)^(BJ$2-($K6+$I6))+$M6)),0)))/10^6</f>
        <v>0</v>
      </c>
      <c r="BK6" s="119">
        <f>IF(AND($K6&lt;BK$2+1,$K6+$H6&gt;BK$2),IF($N6=$N$3,$C6*((1-$O6+$O6*(BK$1/INDEX($U$1:$CH$1,,MATCH($K6,$U$2:$CH$2,0)))))*$L6,$C6*((1-$R6)^(BK$2-$K6))*(((1-$O6+$O6*(BK$1/INDEX($U$1:$CH$1,,MATCH($K6,$U$2:$CH$2,0)))))*$L6*8760*$P6)),IF(AND($K6+$H6&lt;BK$2+1,$K6+$I6&gt;BK$2),IF($N6=$N$3,$C6*INDEX('Fixed O&amp;M Schedule_Gas'!AS$3:AS$15,MATCH($F6,'Fixed O&amp;M Schedule_Gas'!$B$3:$B$15,0)),$C6*$S6*INDEX($U$1:$CH$1,MATCH($K6,$U$2:$CH$2,0))*IF(BK$2&gt;$K6+$H6,IF($D6="Win",1.02,1.005),1)*(1+$T6)^(BK$2-$K6)),IF(AND($K6+$I6&lt;=BK$2,$K6+SUM($I6:$J6)&gt;BK$2),IF($N6=$N$3,$C6*(INDEX('Fixed O&amp;M Schedule_Gas'!AS$3:AS$15,MATCH($F6,'Fixed O&amp;M Schedule_Gas'!$B$3:$B$15,0))+$M6),$C6*($S6*INDEX($U$1:$CH$1,MATCH($K6+$I6,$U$2:$CH$2,0))*IF(BK$2&gt;$K6+$I6+$H6,IF($D6="Win",1.02,1.005),1)*(1+$T6)^(BK$2-($K6+$I6))+$M6)),0)))/10^6</f>
        <v>0</v>
      </c>
      <c r="BL6" s="119">
        <f>IF(AND($K6&lt;BL$2+1,$K6+$H6&gt;BL$2),IF($N6=$N$3,$C6*((1-$O6+$O6*(BL$1/INDEX($U$1:$CH$1,,MATCH($K6,$U$2:$CH$2,0)))))*$L6,$C6*((1-$R6)^(BL$2-$K6))*(((1-$O6+$O6*(BL$1/INDEX($U$1:$CH$1,,MATCH($K6,$U$2:$CH$2,0)))))*$L6*8760*$P6)),IF(AND($K6+$H6&lt;BL$2+1,$K6+$I6&gt;BL$2),IF($N6=$N$3,$C6*INDEX('Fixed O&amp;M Schedule_Gas'!AT$3:AT$15,MATCH($F6,'Fixed O&amp;M Schedule_Gas'!$B$3:$B$15,0)),$C6*$S6*INDEX($U$1:$CH$1,MATCH($K6,$U$2:$CH$2,0))*IF(BL$2&gt;$K6+$H6,IF($D6="Win",1.02,1.005),1)*(1+$T6)^(BL$2-$K6)),IF(AND($K6+$I6&lt;=BL$2,$K6+SUM($I6:$J6)&gt;BL$2),IF($N6=$N$3,$C6*(INDEX('Fixed O&amp;M Schedule_Gas'!AT$3:AT$15,MATCH($F6,'Fixed O&amp;M Schedule_Gas'!$B$3:$B$15,0))+$M6),$C6*($S6*INDEX($U$1:$CH$1,MATCH($K6+$I6,$U$2:$CH$2,0))*IF(BL$2&gt;$K6+$I6+$H6,IF($D6="Win",1.02,1.005),1)*(1+$T6)^(BL$2-($K6+$I6))+$M6)),0)))/10^6</f>
        <v>0</v>
      </c>
      <c r="BM6" s="119">
        <f>IF(AND($K6&lt;BM$2+1,$K6+$H6&gt;BM$2),IF($N6=$N$3,$C6*((1-$O6+$O6*(BM$1/INDEX($U$1:$CH$1,,MATCH($K6,$U$2:$CH$2,0)))))*$L6,$C6*((1-$R6)^(BM$2-$K6))*(((1-$O6+$O6*(BM$1/INDEX($U$1:$CH$1,,MATCH($K6,$U$2:$CH$2,0)))))*$L6*8760*$P6)),IF(AND($K6+$H6&lt;BM$2+1,$K6+$I6&gt;BM$2),IF($N6=$N$3,$C6*INDEX('Fixed O&amp;M Schedule_Gas'!AU$3:AU$15,MATCH($F6,'Fixed O&amp;M Schedule_Gas'!$B$3:$B$15,0)),$C6*$S6*INDEX($U$1:$CH$1,MATCH($K6,$U$2:$CH$2,0))*IF(BM$2&gt;$K6+$H6,IF($D6="Win",1.02,1.005),1)*(1+$T6)^(BM$2-$K6)),IF(AND($K6+$I6&lt;=BM$2,$K6+SUM($I6:$J6)&gt;BM$2),IF($N6=$N$3,$C6*(INDEX('Fixed O&amp;M Schedule_Gas'!AU$3:AU$15,MATCH($F6,'Fixed O&amp;M Schedule_Gas'!$B$3:$B$15,0))+$M6),$C6*($S6*INDEX($U$1:$CH$1,MATCH($K6+$I6,$U$2:$CH$2,0))*IF(BM$2&gt;$K6+$I6+$H6,IF($D6="Win",1.02,1.005),1)*(1+$T6)^(BM$2-($K6+$I6))+$M6)),0)))/10^6</f>
        <v>0</v>
      </c>
      <c r="BN6" s="119">
        <f>IF(AND($K6&lt;BN$2+1,$K6+$H6&gt;BN$2),IF($N6=$N$3,$C6*((1-$O6+$O6*(BN$1/INDEX($U$1:$CH$1,,MATCH($K6,$U$2:$CH$2,0)))))*$L6,$C6*((1-$R6)^(BN$2-$K6))*(((1-$O6+$O6*(BN$1/INDEX($U$1:$CH$1,,MATCH($K6,$U$2:$CH$2,0)))))*$L6*8760*$P6)),IF(AND($K6+$H6&lt;BN$2+1,$K6+$I6&gt;BN$2),IF($N6=$N$3,$C6*INDEX('Fixed O&amp;M Schedule_Gas'!AV$3:AV$15,MATCH($F6,'Fixed O&amp;M Schedule_Gas'!$B$3:$B$15,0)),$C6*$S6*INDEX($U$1:$CH$1,MATCH($K6,$U$2:$CH$2,0))*IF(BN$2&gt;$K6+$H6,IF($D6="Win",1.02,1.005),1)*(1+$T6)^(BN$2-$K6)),IF(AND($K6+$I6&lt;=BN$2,$K6+SUM($I6:$J6)&gt;BN$2),IF($N6=$N$3,$C6*(INDEX('Fixed O&amp;M Schedule_Gas'!AV$3:AV$15,MATCH($F6,'Fixed O&amp;M Schedule_Gas'!$B$3:$B$15,0))+$M6),$C6*($S6*INDEX($U$1:$CH$1,MATCH($K6+$I6,$U$2:$CH$2,0))*IF(BN$2&gt;$K6+$I6+$H6,IF($D6="Win",1.02,1.005),1)*(1+$T6)^(BN$2-($K6+$I6))+$M6)),0)))/10^6</f>
        <v>0</v>
      </c>
      <c r="BO6" s="119">
        <f>IF(AND($K6&lt;BO$2+1,$K6+$H6&gt;BO$2),IF($N6=$N$3,$C6*((1-$O6+$O6*(BO$1/INDEX($U$1:$CH$1,,MATCH($K6,$U$2:$CH$2,0)))))*$L6,$C6*((1-$R6)^(BO$2-$K6))*(((1-$O6+$O6*(BO$1/INDEX($U$1:$CH$1,,MATCH($K6,$U$2:$CH$2,0)))))*$L6*8760*$P6)),IF(AND($K6+$H6&lt;BO$2+1,$K6+$I6&gt;BO$2),IF($N6=$N$3,$C6*INDEX('Fixed O&amp;M Schedule_Gas'!AW$3:AW$15,MATCH($F6,'Fixed O&amp;M Schedule_Gas'!$B$3:$B$15,0)),$C6*$S6*INDEX($U$1:$CH$1,MATCH($K6,$U$2:$CH$2,0))*IF(BO$2&gt;$K6+$H6,IF($D6="Win",1.02,1.005),1)*(1+$T6)^(BO$2-$K6)),IF(AND($K6+$I6&lt;=BO$2,$K6+SUM($I6:$J6)&gt;BO$2),IF($N6=$N$3,$C6*(INDEX('Fixed O&amp;M Schedule_Gas'!AW$3:AW$15,MATCH($F6,'Fixed O&amp;M Schedule_Gas'!$B$3:$B$15,0))+$M6),$C6*($S6*INDEX($U$1:$CH$1,MATCH($K6+$I6,$U$2:$CH$2,0))*IF(BO$2&gt;$K6+$I6+$H6,IF($D6="Win",1.02,1.005),1)*(1+$T6)^(BO$2-($K6+$I6))+$M6)),0)))/10^6</f>
        <v>0</v>
      </c>
      <c r="BP6" s="119">
        <f>IF(AND($K6&lt;BP$2+1,$K6+$H6&gt;BP$2),IF($N6=$N$3,$C6*((1-$O6+$O6*(BP$1/INDEX($U$1:$CH$1,,MATCH($K6,$U$2:$CH$2,0)))))*$L6,$C6*((1-$R6)^(BP$2-$K6))*(((1-$O6+$O6*(BP$1/INDEX($U$1:$CH$1,,MATCH($K6,$U$2:$CH$2,0)))))*$L6*8760*$P6)),IF(AND($K6+$H6&lt;BP$2+1,$K6+$I6&gt;BP$2),IF($N6=$N$3,$C6*INDEX('Fixed O&amp;M Schedule_Gas'!AX$3:AX$15,MATCH($F6,'Fixed O&amp;M Schedule_Gas'!$B$3:$B$15,0)),$C6*$S6*INDEX($U$1:$CH$1,MATCH($K6,$U$2:$CH$2,0))*IF(BP$2&gt;$K6+$H6,IF($D6="Win",1.02,1.005),1)*(1+$T6)^(BP$2-$K6)),IF(AND($K6+$I6&lt;=BP$2,$K6+SUM($I6:$J6)&gt;BP$2),IF($N6=$N$3,$C6*(INDEX('Fixed O&amp;M Schedule_Gas'!AX$3:AX$15,MATCH($F6,'Fixed O&amp;M Schedule_Gas'!$B$3:$B$15,0))+$M6),$C6*($S6*INDEX($U$1:$CH$1,MATCH($K6+$I6,$U$2:$CH$2,0))*IF(BP$2&gt;$K6+$I6+$H6,IF($D6="Win",1.02,1.005),1)*(1+$T6)^(BP$2-($K6+$I6))+$M6)),0)))/10^6</f>
        <v>0</v>
      </c>
      <c r="BQ6" s="119">
        <f>IF(AND($K6&lt;BQ$2+1,$K6+$H6&gt;BQ$2),IF($N6=$N$3,$C6*((1-$O6+$O6*(BQ$1/INDEX($U$1:$CH$1,,MATCH($K6,$U$2:$CH$2,0)))))*$L6,$C6*((1-$R6)^(BQ$2-$K6))*(((1-$O6+$O6*(BQ$1/INDEX($U$1:$CH$1,,MATCH($K6,$U$2:$CH$2,0)))))*$L6*8760*$P6)),IF(AND($K6+$H6&lt;BQ$2+1,$K6+$I6&gt;BQ$2),IF($N6=$N$3,$C6*INDEX('Fixed O&amp;M Schedule_Gas'!AY$3:AY$15,MATCH($F6,'Fixed O&amp;M Schedule_Gas'!$B$3:$B$15,0)),$C6*$S6*INDEX($U$1:$CH$1,MATCH($K6,$U$2:$CH$2,0))*IF(BQ$2&gt;$K6+$H6,IF($D6="Win",1.02,1.005),1)*(1+$T6)^(BQ$2-$K6)),IF(AND($K6+$I6&lt;=BQ$2,$K6+SUM($I6:$J6)&gt;BQ$2),IF($N6=$N$3,$C6*(INDEX('Fixed O&amp;M Schedule_Gas'!AY$3:AY$15,MATCH($F6,'Fixed O&amp;M Schedule_Gas'!$B$3:$B$15,0))+$M6),$C6*($S6*INDEX($U$1:$CH$1,MATCH($K6+$I6,$U$2:$CH$2,0))*IF(BQ$2&gt;$K6+$I6+$H6,IF($D6="Win",1.02,1.005),1)*(1+$T6)^(BQ$2-($K6+$I6))+$M6)),0)))/10^6</f>
        <v>0</v>
      </c>
      <c r="BR6" s="119">
        <f>IF(AND($K6&lt;BR$2+1,$K6+$H6&gt;BR$2),IF($N6=$N$3,$C6*((1-$O6+$O6*(BR$1/INDEX($U$1:$CH$1,,MATCH($K6,$U$2:$CH$2,0)))))*$L6,$C6*((1-$R6)^(BR$2-$K6))*(((1-$O6+$O6*(BR$1/INDEX($U$1:$CH$1,,MATCH($K6,$U$2:$CH$2,0)))))*$L6*8760*$P6)),IF(AND($K6+$H6&lt;BR$2+1,$K6+$I6&gt;BR$2),IF($N6=$N$3,$C6*INDEX('Fixed O&amp;M Schedule_Gas'!AZ$3:AZ$15,MATCH($F6,'Fixed O&amp;M Schedule_Gas'!$B$3:$B$15,0)),$C6*$S6*INDEX($U$1:$CH$1,MATCH($K6,$U$2:$CH$2,0))*IF(BR$2&gt;$K6+$H6,IF($D6="Win",1.02,1.005),1)*(1+$T6)^(BR$2-$K6)),IF(AND($K6+$I6&lt;=BR$2,$K6+SUM($I6:$J6)&gt;BR$2),IF($N6=$N$3,$C6*(INDEX('Fixed O&amp;M Schedule_Gas'!AZ$3:AZ$15,MATCH($F6,'Fixed O&amp;M Schedule_Gas'!$B$3:$B$15,0))+$M6),$C6*($S6*INDEX($U$1:$CH$1,MATCH($K6+$I6,$U$2:$CH$2,0))*IF(BR$2&gt;$K6+$I6+$H6,IF($D6="Win",1.02,1.005),1)*(1+$T6)^(BR$2-($K6+$I6))+$M6)),0)))/10^6</f>
        <v>0</v>
      </c>
      <c r="BS6" s="119">
        <f>IF(AND($K6&lt;BS$2+1,$K6+$H6&gt;BS$2),IF($N6=$N$3,$C6*((1-$O6+$O6*(BS$1/INDEX($U$1:$CH$1,,MATCH($K6,$U$2:$CH$2,0)))))*$L6,$C6*((1-$R6)^(BS$2-$K6))*(((1-$O6+$O6*(BS$1/INDEX($U$1:$CH$1,,MATCH($K6,$U$2:$CH$2,0)))))*$L6*8760*$P6)),IF(AND($K6+$H6&lt;BS$2+1,$K6+$I6&gt;BS$2),IF($N6=$N$3,$C6*INDEX('Fixed O&amp;M Schedule_Gas'!BA$3:BA$15,MATCH($F6,'Fixed O&amp;M Schedule_Gas'!$B$3:$B$15,0)),$C6*$S6*INDEX($U$1:$CH$1,MATCH($K6,$U$2:$CH$2,0))*IF(BS$2&gt;$K6+$H6,IF($D6="Win",1.02,1.005),1)*(1+$T6)^(BS$2-$K6)),IF(AND($K6+$I6&lt;=BS$2,$K6+SUM($I6:$J6)&gt;BS$2),IF($N6=$N$3,$C6*(INDEX('Fixed O&amp;M Schedule_Gas'!BA$3:BA$15,MATCH($F6,'Fixed O&amp;M Schedule_Gas'!$B$3:$B$15,0))+$M6),$C6*($S6*INDEX($U$1:$CH$1,MATCH($K6+$I6,$U$2:$CH$2,0))*IF(BS$2&gt;$K6+$I6+$H6,IF($D6="Win",1.02,1.005),1)*(1+$T6)^(BS$2-($K6+$I6))+$M6)),0)))/10^6</f>
        <v>0</v>
      </c>
      <c r="BT6" s="119">
        <f>IF(AND($K6&lt;BT$2+1,$K6+$H6&gt;BT$2),IF($N6=$N$3,$C6*((1-$O6+$O6*(BT$1/INDEX($U$1:$CH$1,,MATCH($K6,$U$2:$CH$2,0)))))*$L6,$C6*((1-$R6)^(BT$2-$K6))*(((1-$O6+$O6*(BT$1/INDEX($U$1:$CH$1,,MATCH($K6,$U$2:$CH$2,0)))))*$L6*8760*$P6)),IF(AND($K6+$H6&lt;BT$2+1,$K6+$I6&gt;BT$2),IF($N6=$N$3,$C6*INDEX('Fixed O&amp;M Schedule_Gas'!BB$3:BB$15,MATCH($F6,'Fixed O&amp;M Schedule_Gas'!$B$3:$B$15,0)),$C6*$S6*INDEX($U$1:$CH$1,MATCH($K6,$U$2:$CH$2,0))*IF(BT$2&gt;$K6+$H6,IF($D6="Win",1.02,1.005),1)*(1+$T6)^(BT$2-$K6)),IF(AND($K6+$I6&lt;=BT$2,$K6+SUM($I6:$J6)&gt;BT$2),IF($N6=$N$3,$C6*(INDEX('Fixed O&amp;M Schedule_Gas'!BB$3:BB$15,MATCH($F6,'Fixed O&amp;M Schedule_Gas'!$B$3:$B$15,0))+$M6),$C6*($S6*INDEX($U$1:$CH$1,MATCH($K6+$I6,$U$2:$CH$2,0))*IF(BT$2&gt;$K6+$I6+$H6,IF($D6="Win",1.02,1.005),1)*(1+$T6)^(BT$2-($K6+$I6))+$M6)),0)))/10^6</f>
        <v>0</v>
      </c>
      <c r="BU6" s="119">
        <f>IF(AND($K6&lt;BU$2+1,$K6+$H6&gt;BU$2),IF($N6=$N$3,$C6*((1-$O6+$O6*(BU$1/INDEX($U$1:$CH$1,,MATCH($K6,$U$2:$CH$2,0)))))*$L6,$C6*((1-$R6)^(BU$2-$K6))*(((1-$O6+$O6*(BU$1/INDEX($U$1:$CH$1,,MATCH($K6,$U$2:$CH$2,0)))))*$L6*8760*$P6)),IF(AND($K6+$H6&lt;BU$2+1,$K6+$I6&gt;BU$2),IF($N6=$N$3,$C6*INDEX('Fixed O&amp;M Schedule_Gas'!BC$3:BC$15,MATCH($F6,'Fixed O&amp;M Schedule_Gas'!$B$3:$B$15,0)),$C6*$S6*INDEX($U$1:$CH$1,MATCH($K6,$U$2:$CH$2,0))*IF(BU$2&gt;$K6+$H6,IF($D6="Win",1.02,1.005),1)*(1+$T6)^(BU$2-$K6)),IF(AND($K6+$I6&lt;=BU$2,$K6+SUM($I6:$J6)&gt;BU$2),IF($N6=$N$3,$C6*(INDEX('Fixed O&amp;M Schedule_Gas'!BC$3:BC$15,MATCH($F6,'Fixed O&amp;M Schedule_Gas'!$B$3:$B$15,0))+$M6),$C6*($S6*INDEX($U$1:$CH$1,MATCH($K6+$I6,$U$2:$CH$2,0))*IF(BU$2&gt;$K6+$I6+$H6,IF($D6="Win",1.02,1.005),1)*(1+$T6)^(BU$2-($K6+$I6))+$M6)),0)))/10^6</f>
        <v>0</v>
      </c>
      <c r="BV6" s="119">
        <f>IF(AND($K6&lt;BV$2+1,$K6+$H6&gt;BV$2),IF($N6=$N$3,$C6*((1-$O6+$O6*(BV$1/INDEX($U$1:$CH$1,,MATCH($K6,$U$2:$CH$2,0)))))*$L6,$C6*((1-$R6)^(BV$2-$K6))*(((1-$O6+$O6*(BV$1/INDEX($U$1:$CH$1,,MATCH($K6,$U$2:$CH$2,0)))))*$L6*8760*$P6)),IF(AND($K6+$H6&lt;BV$2+1,$K6+$I6&gt;BV$2),IF($N6=$N$3,$C6*INDEX('Fixed O&amp;M Schedule_Gas'!BD$3:BD$15,MATCH($F6,'Fixed O&amp;M Schedule_Gas'!$B$3:$B$15,0)),$C6*$S6*INDEX($U$1:$CH$1,MATCH($K6,$U$2:$CH$2,0))*IF(BV$2&gt;$K6+$H6,IF($D6="Win",1.02,1.005),1)*(1+$T6)^(BV$2-$K6)),IF(AND($K6+$I6&lt;=BV$2,$K6+SUM($I6:$J6)&gt;BV$2),IF($N6=$N$3,$C6*(INDEX('Fixed O&amp;M Schedule_Gas'!BD$3:BD$15,MATCH($F6,'Fixed O&amp;M Schedule_Gas'!$B$3:$B$15,0))+$M6),$C6*($S6*INDEX($U$1:$CH$1,MATCH($K6+$I6,$U$2:$CH$2,0))*IF(BV$2&gt;$K6+$I6+$H6,IF($D6="Win",1.02,1.005),1)*(1+$T6)^(BV$2-($K6+$I6))+$M6)),0)))/10^6</f>
        <v>0</v>
      </c>
      <c r="BW6" s="119">
        <f>IF(AND($K6&lt;BW$2+1,$K6+$H6&gt;BW$2),IF($N6=$N$3,$C6*((1-$O6+$O6*(BW$1/INDEX($U$1:$CH$1,,MATCH($K6,$U$2:$CH$2,0)))))*$L6,$C6*((1-$R6)^(BW$2-$K6))*(((1-$O6+$O6*(BW$1/INDEX($U$1:$CH$1,,MATCH($K6,$U$2:$CH$2,0)))))*$L6*8760*$P6)),IF(AND($K6+$H6&lt;BW$2+1,$K6+$I6&gt;BW$2),IF($N6=$N$3,$C6*INDEX('Fixed O&amp;M Schedule_Gas'!BE$3:BE$15,MATCH($F6,'Fixed O&amp;M Schedule_Gas'!$B$3:$B$15,0)),$C6*$S6*INDEX($U$1:$CH$1,MATCH($K6,$U$2:$CH$2,0))*IF(BW$2&gt;$K6+$H6,IF($D6="Win",1.02,1.005),1)*(1+$T6)^(BW$2-$K6)),IF(AND($K6+$I6&lt;=BW$2,$K6+SUM($I6:$J6)&gt;BW$2),IF($N6=$N$3,$C6*(INDEX('Fixed O&amp;M Schedule_Gas'!BE$3:BE$15,MATCH($F6,'Fixed O&amp;M Schedule_Gas'!$B$3:$B$15,0))+$M6),$C6*($S6*INDEX($U$1:$CH$1,MATCH($K6+$I6,$U$2:$CH$2,0))*IF(BW$2&gt;$K6+$I6+$H6,IF($D6="Win",1.02,1.005),1)*(1+$T6)^(BW$2-($K6+$I6))+$M6)),0)))/10^6</f>
        <v>0</v>
      </c>
      <c r="BX6" s="119">
        <f>IF(AND($K6&lt;BX$2+1,$K6+$H6&gt;BX$2),IF($N6=$N$3,$C6*((1-$O6+$O6*(BX$1/INDEX($U$1:$CH$1,,MATCH($K6,$U$2:$CH$2,0)))))*$L6,$C6*((1-$R6)^(BX$2-$K6))*(((1-$O6+$O6*(BX$1/INDEX($U$1:$CH$1,,MATCH($K6,$U$2:$CH$2,0)))))*$L6*8760*$P6)),IF(AND($K6+$H6&lt;BX$2+1,$K6+$I6&gt;BX$2),IF($N6=$N$3,$C6*INDEX('Fixed O&amp;M Schedule_Gas'!BF$3:BF$15,MATCH($F6,'Fixed O&amp;M Schedule_Gas'!$B$3:$B$15,0)),$C6*$S6*INDEX($U$1:$CH$1,MATCH($K6,$U$2:$CH$2,0))*IF(BX$2&gt;$K6+$H6,IF($D6="Win",1.02,1.005),1)*(1+$T6)^(BX$2-$K6)),IF(AND($K6+$I6&lt;=BX$2,$K6+SUM($I6:$J6)&gt;BX$2),IF($N6=$N$3,$C6*(INDEX('Fixed O&amp;M Schedule_Gas'!BF$3:BF$15,MATCH($F6,'Fixed O&amp;M Schedule_Gas'!$B$3:$B$15,0))+$M6),$C6*($S6*INDEX($U$1:$CH$1,MATCH($K6+$I6,$U$2:$CH$2,0))*IF(BX$2&gt;$K6+$I6+$H6,IF($D6="Win",1.02,1.005),1)*(1+$T6)^(BX$2-($K6+$I6))+$M6)),0)))/10^6</f>
        <v>0</v>
      </c>
      <c r="BY6" s="119">
        <f>IF(AND($K6&lt;BY$2+1,$K6+$H6&gt;BY$2),IF($N6=$N$3,$C6*((1-$O6+$O6*(BY$1/INDEX($U$1:$CH$1,,MATCH($K6,$U$2:$CH$2,0)))))*$L6,$C6*((1-$R6)^(BY$2-$K6))*(((1-$O6+$O6*(BY$1/INDEX($U$1:$CH$1,,MATCH($K6,$U$2:$CH$2,0)))))*$L6*8760*$P6)),IF(AND($K6+$H6&lt;BY$2+1,$K6+$I6&gt;BY$2),IF($N6=$N$3,$C6*INDEX('Fixed O&amp;M Schedule_Gas'!BG$3:BG$15,MATCH($F6,'Fixed O&amp;M Schedule_Gas'!$B$3:$B$15,0)),$C6*$S6*INDEX($U$1:$CH$1,MATCH($K6,$U$2:$CH$2,0))*IF(BY$2&gt;$K6+$H6,IF($D6="Win",1.02,1.005),1)*(1+$T6)^(BY$2-$K6)),IF(AND($K6+$I6&lt;=BY$2,$K6+SUM($I6:$J6)&gt;BY$2),IF($N6=$N$3,$C6*(INDEX('Fixed O&amp;M Schedule_Gas'!BG$3:BG$15,MATCH($F6,'Fixed O&amp;M Schedule_Gas'!$B$3:$B$15,0))+$M6),$C6*($S6*INDEX($U$1:$CH$1,MATCH($K6+$I6,$U$2:$CH$2,0))*IF(BY$2&gt;$K6+$I6+$H6,IF($D6="Win",1.02,1.005),1)*(1+$T6)^(BY$2-($K6+$I6))+$M6)),0)))/10^6</f>
        <v>0</v>
      </c>
      <c r="BZ6" s="119">
        <f>IF(AND($K6&lt;BZ$2+1,$K6+$H6&gt;BZ$2),IF($N6=$N$3,$C6*((1-$O6+$O6*(BZ$1/INDEX($U$1:$CH$1,,MATCH($K6,$U$2:$CH$2,0)))))*$L6,$C6*((1-$R6)^(BZ$2-$K6))*(((1-$O6+$O6*(BZ$1/INDEX($U$1:$CH$1,,MATCH($K6,$U$2:$CH$2,0)))))*$L6*8760*$P6)),IF(AND($K6+$H6&lt;BZ$2+1,$K6+$I6&gt;BZ$2),IF($N6=$N$3,$C6*INDEX('Fixed O&amp;M Schedule_Gas'!BH$3:BH$15,MATCH($F6,'Fixed O&amp;M Schedule_Gas'!$B$3:$B$15,0)),$C6*$S6*INDEX($U$1:$CH$1,MATCH($K6,$U$2:$CH$2,0))*IF(BZ$2&gt;$K6+$H6,IF($D6="Win",1.02,1.005),1)*(1+$T6)^(BZ$2-$K6)),IF(AND($K6+$I6&lt;=BZ$2,$K6+SUM($I6:$J6)&gt;BZ$2),IF($N6=$N$3,$C6*(INDEX('Fixed O&amp;M Schedule_Gas'!BH$3:BH$15,MATCH($F6,'Fixed O&amp;M Schedule_Gas'!$B$3:$B$15,0))+$M6),$C6*($S6*INDEX($U$1:$CH$1,MATCH($K6+$I6,$U$2:$CH$2,0))*IF(BZ$2&gt;$K6+$I6+$H6,IF($D6="Win",1.02,1.005),1)*(1+$T6)^(BZ$2-($K6+$I6))+$M6)),0)))/10^6</f>
        <v>0</v>
      </c>
      <c r="CA6" s="119">
        <f>IF(AND($K6&lt;CA$2+1,$K6+$H6&gt;CA$2),IF($N6=$N$3,$C6*((1-$O6+$O6*(CA$1/INDEX($U$1:$CH$1,,MATCH($K6,$U$2:$CH$2,0)))))*$L6,$C6*((1-$R6)^(CA$2-$K6))*(((1-$O6+$O6*(CA$1/INDEX($U$1:$CH$1,,MATCH($K6,$U$2:$CH$2,0)))))*$L6*8760*$P6)),IF(AND($K6+$H6&lt;CA$2+1,$K6+$I6&gt;CA$2),IF($N6=$N$3,$C6*INDEX('Fixed O&amp;M Schedule_Gas'!BI$3:BI$15,MATCH($F6,'Fixed O&amp;M Schedule_Gas'!$B$3:$B$15,0)),$C6*$S6*INDEX($U$1:$CH$1,MATCH($K6,$U$2:$CH$2,0))*IF(CA$2&gt;$K6+$H6,IF($D6="Win",1.02,1.005),1)*(1+$T6)^(CA$2-$K6)),IF(AND($K6+$I6&lt;=CA$2,$K6+SUM($I6:$J6)&gt;CA$2),IF($N6=$N$3,$C6*(INDEX('Fixed O&amp;M Schedule_Gas'!BI$3:BI$15,MATCH($F6,'Fixed O&amp;M Schedule_Gas'!$B$3:$B$15,0))+$M6),$C6*($S6*INDEX($U$1:$CH$1,MATCH($K6+$I6,$U$2:$CH$2,0))*IF(CA$2&gt;$K6+$I6+$H6,IF($D6="Win",1.02,1.005),1)*(1+$T6)^(CA$2-($K6+$I6))+$M6)),0)))/10^6</f>
        <v>0</v>
      </c>
      <c r="CB6" s="119">
        <f>IF(AND($K6&lt;CB$2+1,$K6+$H6&gt;CB$2),IF($N6=$N$3,$C6*((1-$O6+$O6*(CB$1/INDEX($U$1:$CH$1,,MATCH($K6,$U$2:$CH$2,0)))))*$L6,$C6*((1-$R6)^(CB$2-$K6))*(((1-$O6+$O6*(CB$1/INDEX($U$1:$CH$1,,MATCH($K6,$U$2:$CH$2,0)))))*$L6*8760*$P6)),IF(AND($K6+$H6&lt;CB$2+1,$K6+$I6&gt;CB$2),IF($N6=$N$3,$C6*INDEX('Fixed O&amp;M Schedule_Gas'!BJ$3:BJ$15,MATCH($F6,'Fixed O&amp;M Schedule_Gas'!$B$3:$B$15,0)),$C6*$S6*INDEX($U$1:$CH$1,MATCH($K6,$U$2:$CH$2,0))*IF(CB$2&gt;$K6+$H6,IF($D6="Win",1.02,1.005),1)*(1+$T6)^(CB$2-$K6)),IF(AND($K6+$I6&lt;=CB$2,$K6+SUM($I6:$J6)&gt;CB$2),IF($N6=$N$3,$C6*(INDEX('Fixed O&amp;M Schedule_Gas'!BJ$3:BJ$15,MATCH($F6,'Fixed O&amp;M Schedule_Gas'!$B$3:$B$15,0))+$M6),$C6*($S6*INDEX($U$1:$CH$1,MATCH($K6+$I6,$U$2:$CH$2,0))*IF(CB$2&gt;$K6+$I6+$H6,IF($D6="Win",1.02,1.005),1)*(1+$T6)^(CB$2-($K6+$I6))+$M6)),0)))/10^6</f>
        <v>0</v>
      </c>
      <c r="CC6" s="119">
        <f>IF(AND($K6&lt;CC$2+1,$K6+$H6&gt;CC$2),IF($N6=$N$3,$C6*((1-$O6+$O6*(CC$1/INDEX($U$1:$CH$1,,MATCH($K6,$U$2:$CH$2,0)))))*$L6,$C6*((1-$R6)^(CC$2-$K6))*(((1-$O6+$O6*(CC$1/INDEX($U$1:$CH$1,,MATCH($K6,$U$2:$CH$2,0)))))*$L6*8760*$P6)),IF(AND($K6+$H6&lt;CC$2+1,$K6+$I6&gt;CC$2),IF($N6=$N$3,$C6*INDEX('Fixed O&amp;M Schedule_Gas'!BK$3:BK$15,MATCH($F6,'Fixed O&amp;M Schedule_Gas'!$B$3:$B$15,0)),$C6*$S6*INDEX($U$1:$CH$1,MATCH($K6,$U$2:$CH$2,0))*IF(CC$2&gt;$K6+$H6,IF($D6="Win",1.02,1.005),1)*(1+$T6)^(CC$2-$K6)),IF(AND($K6+$I6&lt;=CC$2,$K6+SUM($I6:$J6)&gt;CC$2),IF($N6=$N$3,$C6*(INDEX('Fixed O&amp;M Schedule_Gas'!BK$3:BK$15,MATCH($F6,'Fixed O&amp;M Schedule_Gas'!$B$3:$B$15,0))+$M6),$C6*($S6*INDEX($U$1:$CH$1,MATCH($K6+$I6,$U$2:$CH$2,0))*IF(CC$2&gt;$K6+$I6+$H6,IF($D6="Win",1.02,1.005),1)*(1+$T6)^(CC$2-($K6+$I6))+$M6)),0)))/10^6</f>
        <v>0</v>
      </c>
      <c r="CD6" s="119">
        <f>IF(AND($K6&lt;CD$2+1,$K6+$H6&gt;CD$2),IF($N6=$N$3,$C6*((1-$O6+$O6*(CD$1/INDEX($U$1:$CH$1,,MATCH($K6,$U$2:$CH$2,0)))))*$L6,$C6*((1-$R6)^(CD$2-$K6))*(((1-$O6+$O6*(CD$1/INDEX($U$1:$CH$1,,MATCH($K6,$U$2:$CH$2,0)))))*$L6*8760*$P6)),IF(AND($K6+$H6&lt;CD$2+1,$K6+$I6&gt;CD$2),IF($N6=$N$3,$C6*INDEX('Fixed O&amp;M Schedule_Gas'!BL$3:BL$15,MATCH($F6,'Fixed O&amp;M Schedule_Gas'!$B$3:$B$15,0)),$C6*$S6*INDEX($U$1:$CH$1,MATCH($K6,$U$2:$CH$2,0))*IF(CD$2&gt;$K6+$H6,IF($D6="Win",1.02,1.005),1)*(1+$T6)^(CD$2-$K6)),IF(AND($K6+$I6&lt;=CD$2,$K6+SUM($I6:$J6)&gt;CD$2),IF($N6=$N$3,$C6*(INDEX('Fixed O&amp;M Schedule_Gas'!BL$3:BL$15,MATCH($F6,'Fixed O&amp;M Schedule_Gas'!$B$3:$B$15,0))+$M6),$C6*($S6*INDEX($U$1:$CH$1,MATCH($K6+$I6,$U$2:$CH$2,0))*IF(CD$2&gt;$K6+$I6+$H6,IF($D6="Win",1.02,1.005),1)*(1+$T6)^(CD$2-($K6+$I6))+$M6)),0)))/10^6</f>
        <v>0</v>
      </c>
      <c r="CE6" s="119">
        <f>IF(AND($K6&lt;CE$2+1,$K6+$H6&gt;CE$2),IF($N6=$N$3,$C6*((1-$O6+$O6*(CE$1/INDEX($U$1:$CH$1,,MATCH($K6,$U$2:$CH$2,0)))))*$L6,$C6*((1-$R6)^(CE$2-$K6))*(((1-$O6+$O6*(CE$1/INDEX($U$1:$CH$1,,MATCH($K6,$U$2:$CH$2,0)))))*$L6*8760*$P6)),IF(AND($K6+$H6&lt;CE$2+1,$K6+$I6&gt;CE$2),IF($N6=$N$3,$C6*INDEX('Fixed O&amp;M Schedule_Gas'!BM$3:BM$15,MATCH($F6,'Fixed O&amp;M Schedule_Gas'!$B$3:$B$15,0)),$C6*$S6*INDEX($U$1:$CH$1,MATCH($K6,$U$2:$CH$2,0))*IF(CE$2&gt;$K6+$H6,IF($D6="Win",1.02,1.005),1)*(1+$T6)^(CE$2-$K6)),IF(AND($K6+$I6&lt;=CE$2,$K6+SUM($I6:$J6)&gt;CE$2),IF($N6=$N$3,$C6*(INDEX('Fixed O&amp;M Schedule_Gas'!BM$3:BM$15,MATCH($F6,'Fixed O&amp;M Schedule_Gas'!$B$3:$B$15,0))+$M6),$C6*($S6*INDEX($U$1:$CH$1,MATCH($K6+$I6,$U$2:$CH$2,0))*IF(CE$2&gt;$K6+$I6+$H6,IF($D6="Win",1.02,1.005),1)*(1+$T6)^(CE$2-($K6+$I6))+$M6)),0)))/10^6</f>
        <v>0</v>
      </c>
      <c r="CF6" s="119">
        <f>IF(AND($K6&lt;CF$2+1,$K6+$H6&gt;CF$2),IF($N6=$N$3,$C6*((1-$O6+$O6*(CF$1/INDEX($U$1:$CH$1,,MATCH($K6,$U$2:$CH$2,0)))))*$L6,$C6*((1-$R6)^(CF$2-$K6))*(((1-$O6+$O6*(CF$1/INDEX($U$1:$CH$1,,MATCH($K6,$U$2:$CH$2,0)))))*$L6*8760*$P6)),IF(AND($K6+$H6&lt;CF$2+1,$K6+$I6&gt;CF$2),IF($N6=$N$3,$C6*INDEX('Fixed O&amp;M Schedule_Gas'!BN$3:BN$15,MATCH($F6,'Fixed O&amp;M Schedule_Gas'!$B$3:$B$15,0)),$C6*$S6*INDEX($U$1:$CH$1,MATCH($K6,$U$2:$CH$2,0))*IF(CF$2&gt;$K6+$H6,IF($D6="Win",1.02,1.005),1)*(1+$T6)^(CF$2-$K6)),IF(AND($K6+$I6&lt;=CF$2,$K6+SUM($I6:$J6)&gt;CF$2),IF($N6=$N$3,$C6*(INDEX('Fixed O&amp;M Schedule_Gas'!BN$3:BN$15,MATCH($F6,'Fixed O&amp;M Schedule_Gas'!$B$3:$B$15,0))+$M6),$C6*($S6*INDEX($U$1:$CH$1,MATCH($K6+$I6,$U$2:$CH$2,0))*IF(CF$2&gt;$K6+$I6+$H6,IF($D6="Win",1.02,1.005),1)*(1+$T6)^(CF$2-($K6+$I6))+$M6)),0)))/10^6</f>
        <v>0</v>
      </c>
      <c r="CG6" s="119">
        <f>IF(AND($K6&lt;CG$2+1,$K6+$H6&gt;CG$2),IF($N6=$N$3,$C6*((1-$O6+$O6*(CG$1/INDEX($U$1:$CH$1,,MATCH($K6,$U$2:$CH$2,0)))))*$L6,$C6*((1-$R6)^(CG$2-$K6))*(((1-$O6+$O6*(CG$1/INDEX($U$1:$CH$1,,MATCH($K6,$U$2:$CH$2,0)))))*$L6*8760*$P6)),IF(AND($K6+$H6&lt;CG$2+1,$K6+$I6&gt;CG$2),IF($N6=$N$3,$C6*INDEX('Fixed O&amp;M Schedule_Gas'!BO$3:BO$15,MATCH($F6,'Fixed O&amp;M Schedule_Gas'!$B$3:$B$15,0)),$C6*$S6*INDEX($U$1:$CH$1,MATCH($K6,$U$2:$CH$2,0))*IF(CG$2&gt;$K6+$H6,IF($D6="Win",1.02,1.005),1)*(1+$T6)^(CG$2-$K6)),IF(AND($K6+$I6&lt;=CG$2,$K6+SUM($I6:$J6)&gt;CG$2),IF($N6=$N$3,$C6*(INDEX('Fixed O&amp;M Schedule_Gas'!BO$3:BO$15,MATCH($F6,'Fixed O&amp;M Schedule_Gas'!$B$3:$B$15,0))+$M6),$C6*($S6*INDEX($U$1:$CH$1,MATCH($K6+$I6,$U$2:$CH$2,0))*IF(CG$2&gt;$K6+$I6+$H6,IF($D6="Win",1.02,1.005),1)*(1+$T6)^(CG$2-($K6+$I6))+$M6)),0)))/10^6</f>
        <v>0</v>
      </c>
      <c r="CH6" s="119">
        <f>IF(AND($K6&lt;CH$2+1,$K6+$H6&gt;CH$2),IF($N6=$N$3,$C6*((1-$O6+$O6*(CH$1/INDEX($U$1:$CH$1,,MATCH($K6,$U$2:$CH$2,0)))))*$L6,$C6*((1-$R6)^(CH$2-$K6))*(((1-$O6+$O6*(CH$1/INDEX($U$1:$CH$1,,MATCH($K6,$U$2:$CH$2,0)))))*$L6*8760*$P6)),IF(AND($K6+$H6&lt;CH$2+1,$K6+$I6&gt;CH$2),IF($N6=$N$3,$C6*INDEX('Fixed O&amp;M Schedule_Gas'!BP$3:BP$15,MATCH($F6,'Fixed O&amp;M Schedule_Gas'!$B$3:$B$15,0)),$C6*$S6*INDEX($U$1:$CH$1,MATCH($K6,$U$2:$CH$2,0))*IF(CH$2&gt;$K6+$H6,IF($D6="Win",1.02,1.005),1)*(1+$T6)^(CH$2-$K6)),IF(AND($K6+$I6&lt;=CH$2,$K6+SUM($I6:$J6)&gt;CH$2),IF($N6=$N$3,$C6*(INDEX('Fixed O&amp;M Schedule_Gas'!BP$3:BP$15,MATCH($F6,'Fixed O&amp;M Schedule_Gas'!$B$3:$B$15,0))+$M6),$C6*($S6*INDEX($U$1:$CH$1,MATCH($K6+$I6,$U$2:$CH$2,0))*IF(CH$2&gt;$K6+$I6+$H6,IF($D6="Win",1.02,1.005),1)*(1+$T6)^(CH$2-($K6+$I6))+$M6)),0)))/10^6</f>
        <v>0</v>
      </c>
    </row>
    <row r="7" spans="1:86" ht="11.4" x14ac:dyDescent="0.2">
      <c r="A7" s="151"/>
      <c r="B7" s="142" t="s">
        <v>15</v>
      </c>
      <c r="C7" s="143">
        <v>1005</v>
      </c>
      <c r="D7" s="143" t="str">
        <f t="shared" si="65"/>
        <v>Gas</v>
      </c>
      <c r="E7" s="18" t="s">
        <v>10</v>
      </c>
      <c r="F7" s="142" t="s">
        <v>18</v>
      </c>
      <c r="G7" s="138">
        <v>39737</v>
      </c>
      <c r="H7" s="68">
        <v>20</v>
      </c>
      <c r="I7" s="68">
        <v>27</v>
      </c>
      <c r="J7" s="68">
        <v>13</v>
      </c>
      <c r="K7" s="12">
        <f t="shared" si="64"/>
        <v>2008</v>
      </c>
      <c r="L7" s="68">
        <f>8533*12</f>
        <v>102396</v>
      </c>
      <c r="M7" s="69">
        <f>'Repower Costs'!M7</f>
        <v>9094.5281437597059</v>
      </c>
      <c r="N7" s="68" t="s">
        <v>12</v>
      </c>
      <c r="O7" s="141">
        <v>0.2</v>
      </c>
      <c r="P7" s="4"/>
      <c r="Q7" s="4"/>
      <c r="R7" s="63"/>
      <c r="S7" s="25"/>
      <c r="T7" s="4"/>
      <c r="U7" s="119">
        <f>IF(AND($K7&lt;U$2+1,$K7+$H7&gt;U$2),IF($N7=$N$3,$C7*((1-$O7+$O7*(U$1/INDEX($U$1:$CH$1,,MATCH($K7,$U$2:$CH$2,0)))))*$L7,$C7*((1-$R7)^(U$2-$K7))*(((1-$O7+$O7*(U$1/INDEX($U$1:$CH$1,,MATCH($K7,$U$2:$CH$2,0)))))*$L7*8760*$P7)),IF(AND($K7+$H7&lt;U$2+1,$K7+$I7&gt;U$2),IF($N7=$N$3,$C7*INDEX('Fixed O&amp;M Schedule_Gas'!C$3:C$15,MATCH($F7,'Fixed O&amp;M Schedule_Gas'!$B$3:$B$15,0)),$C7*$S7*INDEX($U$1:$CH$1,MATCH($K7,$U$2:$CH$2,0))*IF(U$2&gt;$K7+$H7,IF($D7="Win",1.02,1.005),1)*(1+$T7)^(U$2-$K7)),IF(AND($K7+$I7&lt;=U$2,$K7+SUM($I7:$J7)&gt;U$2),IF($N7=$N$3,$C7*(INDEX('Fixed O&amp;M Schedule_Gas'!C$3:C$15,MATCH($F7,'Fixed O&amp;M Schedule_Gas'!$B$3:$B$15,0))+$M7),$C7*($S7*INDEX($U$1:$CH$1,MATCH($K7+$I7,$U$2:$CH$2,0))*IF(U$2&gt;$K7+$I7+$H7,IF($D7="Win",1.02,1.005),1)*(1+$T7)^(U$2-($K7+$I7))+$M7)),0)))/10^6</f>
        <v>0</v>
      </c>
      <c r="V7" s="119">
        <f>IF(AND($K7&lt;V$2+1,$K7+$H7&gt;V$2),IF($N7=$N$3,$C7*((1-$O7+$O7*(V$1/INDEX($U$1:$CH$1,,MATCH($K7,$U$2:$CH$2,0)))))*$L7,$C7*((1-$R7)^(V$2-$K7))*(((1-$O7+$O7*(V$1/INDEX($U$1:$CH$1,,MATCH($K7,$U$2:$CH$2,0)))))*$L7*8760*$P7)),IF(AND($K7+$H7&lt;V$2+1,$K7+$I7&gt;V$2),IF($N7=$N$3,$C7*INDEX('Fixed O&amp;M Schedule_Gas'!D$3:D$15,MATCH($F7,'Fixed O&amp;M Schedule_Gas'!$B$3:$B$15,0)),$C7*$S7*INDEX($U$1:$CH$1,MATCH($K7,$U$2:$CH$2,0))*IF(V$2&gt;$K7+$H7,IF($D7="Win",1.02,1.005),1)*(1+$T7)^(V$2-$K7)),IF(AND($K7+$I7&lt;=V$2,$K7+SUM($I7:$J7)&gt;V$2),IF($N7=$N$3,$C7*(INDEX('Fixed O&amp;M Schedule_Gas'!D$3:D$15,MATCH($F7,'Fixed O&amp;M Schedule_Gas'!$B$3:$B$15,0))+$M7),$C7*($S7*INDEX($U$1:$CH$1,MATCH($K7+$I7,$U$2:$CH$2,0))*IF(V$2&gt;$K7+$I7+$H7,IF($D7="Win",1.02,1.005),1)*(1+$T7)^(V$2-($K7+$I7))+$M7)),0)))/10^6</f>
        <v>0</v>
      </c>
      <c r="W7" s="119">
        <f>IF(AND($K7&lt;W$2+1,$K7+$H7&gt;W$2),IF($N7=$N$3,$C7*((1-$O7+$O7*(W$1/INDEX($U$1:$CH$1,,MATCH($K7,$U$2:$CH$2,0)))))*$L7,$C7*((1-$R7)^(W$2-$K7))*(((1-$O7+$O7*(W$1/INDEX($U$1:$CH$1,,MATCH($K7,$U$2:$CH$2,0)))))*$L7*8760*$P7)),IF(AND($K7+$H7&lt;W$2+1,$K7+$I7&gt;W$2),IF($N7=$N$3,$C7*INDEX('Fixed O&amp;M Schedule_Gas'!E$3:E$15,MATCH($F7,'Fixed O&amp;M Schedule_Gas'!$B$3:$B$15,0)),$C7*$S7*INDEX($U$1:$CH$1,MATCH($K7,$U$2:$CH$2,0))*IF(W$2&gt;$K7+$H7,IF($D7="Win",1.02,1.005),1)*(1+$T7)^(W$2-$K7)),IF(AND($K7+$I7&lt;=W$2,$K7+SUM($I7:$J7)&gt;W$2),IF($N7=$N$3,$C7*(INDEX('Fixed O&amp;M Schedule_Gas'!E$3:E$15,MATCH($F7,'Fixed O&amp;M Schedule_Gas'!$B$3:$B$15,0))+$M7),$C7*($S7*INDEX($U$1:$CH$1,MATCH($K7+$I7,$U$2:$CH$2,0))*IF(W$2&gt;$K7+$I7+$H7,IF($D7="Win",1.02,1.005),1)*(1+$T7)^(W$2-($K7+$I7))+$M7)),0)))/10^6</f>
        <v>0</v>
      </c>
      <c r="X7" s="119">
        <f>IF(AND($K7&lt;X$2+1,$K7+$H7&gt;X$2),IF($N7=$N$3,$C7*((1-$O7+$O7*(X$1/INDEX($U$1:$CH$1,,MATCH($K7,$U$2:$CH$2,0)))))*$L7,$C7*((1-$R7)^(X$2-$K7))*(((1-$O7+$O7*(X$1/INDEX($U$1:$CH$1,,MATCH($K7,$U$2:$CH$2,0)))))*$L7*8760*$P7)),IF(AND($K7+$H7&lt;X$2+1,$K7+$I7&gt;X$2),IF($N7=$N$3,$C7*INDEX('Fixed O&amp;M Schedule_Gas'!F$3:F$15,MATCH($F7,'Fixed O&amp;M Schedule_Gas'!$B$3:$B$15,0)),$C7*$S7*INDEX($U$1:$CH$1,MATCH($K7,$U$2:$CH$2,0))*IF(X$2&gt;$K7+$H7,IF($D7="Win",1.02,1.005),1)*(1+$T7)^(X$2-$K7)),IF(AND($K7+$I7&lt;=X$2,$K7+SUM($I7:$J7)&gt;X$2),IF($N7=$N$3,$C7*(INDEX('Fixed O&amp;M Schedule_Gas'!F$3:F$15,MATCH($F7,'Fixed O&amp;M Schedule_Gas'!$B$3:$B$15,0))+$M7),$C7*($S7*INDEX($U$1:$CH$1,MATCH($K7+$I7,$U$2:$CH$2,0))*IF(X$2&gt;$K7+$I7+$H7,IF($D7="Win",1.02,1.005),1)*(1+$T7)^(X$2-($K7+$I7))+$M7)),0)))/10^6</f>
        <v>102.90797999999999</v>
      </c>
      <c r="Y7" s="119">
        <f>IF(AND($K7&lt;Y$2+1,$K7+$H7&gt;Y$2),IF($N7=$N$3,$C7*((1-$O7+$O7*(Y$1/INDEX($U$1:$CH$1,,MATCH($K7,$U$2:$CH$2,0)))))*$L7,$C7*((1-$R7)^(Y$2-$K7))*(((1-$O7+$O7*(Y$1/INDEX($U$1:$CH$1,,MATCH($K7,$U$2:$CH$2,0)))))*$L7*8760*$P7)),IF(AND($K7+$H7&lt;Y$2+1,$K7+$I7&gt;Y$2),IF($N7=$N$3,$C7*INDEX('Fixed O&amp;M Schedule_Gas'!G$3:G$15,MATCH($F7,'Fixed O&amp;M Schedule_Gas'!$B$3:$B$15,0)),$C7*$S7*INDEX($U$1:$CH$1,MATCH($K7,$U$2:$CH$2,0))*IF(Y$2&gt;$K7+$H7,IF($D7="Win",1.02,1.005),1)*(1+$T7)^(Y$2-$K7)),IF(AND($K7+$I7&lt;=Y$2,$K7+SUM($I7:$J7)&gt;Y$2),IF($N7=$N$3,$C7*(INDEX('Fixed O&amp;M Schedule_Gas'!G$3:G$15,MATCH($F7,'Fixed O&amp;M Schedule_Gas'!$B$3:$B$15,0))+$M7),$C7*($S7*INDEX($U$1:$CH$1,MATCH($K7+$I7,$U$2:$CH$2,0))*IF(Y$2&gt;$K7+$I7+$H7,IF($D7="Win",1.02,1.005),1)*(1+$T7)^(Y$2-($K7+$I7))+$M7)),0)))/10^6</f>
        <v>102.98520073096448</v>
      </c>
      <c r="Z7" s="119">
        <f>IF(AND($K7&lt;Z$2+1,$K7+$H7&gt;Z$2),IF($N7=$N$3,$C7*((1-$O7+$O7*(Z$1/INDEX($U$1:$CH$1,,MATCH($K7,$U$2:$CH$2,0)))))*$L7,$C7*((1-$R7)^(Z$2-$K7))*(((1-$O7+$O7*(Z$1/INDEX($U$1:$CH$1,,MATCH($K7,$U$2:$CH$2,0)))))*$L7*8760*$P7)),IF(AND($K7+$H7&lt;Z$2+1,$K7+$I7&gt;Z$2),IF($N7=$N$3,$C7*INDEX('Fixed O&amp;M Schedule_Gas'!H$3:H$15,MATCH($F7,'Fixed O&amp;M Schedule_Gas'!$B$3:$B$15,0)),$C7*$S7*INDEX($U$1:$CH$1,MATCH($K7,$U$2:$CH$2,0))*IF(Z$2&gt;$K7+$H7,IF($D7="Win",1.02,1.005),1)*(1+$T7)^(Z$2-$K7)),IF(AND($K7+$I7&lt;=Z$2,$K7+SUM($I7:$J7)&gt;Z$2),IF($N7=$N$3,$C7*(INDEX('Fixed O&amp;M Schedule_Gas'!H$3:H$15,MATCH($F7,'Fixed O&amp;M Schedule_Gas'!$B$3:$B$15,0))+$M7),$C7*($S7*INDEX($U$1:$CH$1,MATCH($K7+$I7,$U$2:$CH$2,0))*IF(Z$2&gt;$K7+$I7+$H7,IF($D7="Win",1.02,1.005),1)*(1+$T7)^(Z$2-($K7+$I7))+$M7)),0)))/10^6</f>
        <v>103.48789254822336</v>
      </c>
      <c r="AA7" s="119">
        <f>IF(AND($K7&lt;AA$2+1,$K7+$H7&gt;AA$2),IF($N7=$N$3,$C7*((1-$O7+$O7*(AA$1/INDEX($U$1:$CH$1,,MATCH($K7,$U$2:$CH$2,0)))))*$L7,$C7*((1-$R7)^(AA$2-$K7))*(((1-$O7+$O7*(AA$1/INDEX($U$1:$CH$1,,MATCH($K7,$U$2:$CH$2,0)))))*$L7*8760*$P7)),IF(AND($K7+$H7&lt;AA$2+1,$K7+$I7&gt;AA$2),IF($N7=$N$3,$C7*INDEX('Fixed O&amp;M Schedule_Gas'!I$3:I$15,MATCH($F7,'Fixed O&amp;M Schedule_Gas'!$B$3:$B$15,0)),$C7*$S7*INDEX($U$1:$CH$1,MATCH($K7,$U$2:$CH$2,0))*IF(AA$2&gt;$K7+$H7,IF($D7="Win",1.02,1.005),1)*(1+$T7)^(AA$2-$K7)),IF(AND($K7+$I7&lt;=AA$2,$K7+SUM($I7:$J7)&gt;AA$2),IF($N7=$N$3,$C7*(INDEX('Fixed O&amp;M Schedule_Gas'!I$3:I$15,MATCH($F7,'Fixed O&amp;M Schedule_Gas'!$B$3:$B$15,0))+$M7),$C7*($S7*INDEX($U$1:$CH$1,MATCH($K7+$I7,$U$2:$CH$2,0))*IF(AA$2&gt;$K7+$I7+$H7,IF($D7="Win",1.02,1.005),1)*(1+$T7)^(AA$2-($K7+$I7))+$M7)),0)))/10^6</f>
        <v>104.14048343147209</v>
      </c>
      <c r="AB7" s="119">
        <f>IF(AND($K7&lt;AB$2+1,$K7+$H7&gt;AB$2),IF($N7=$N$3,$C7*((1-$O7+$O7*(AB$1/INDEX($U$1:$CH$1,,MATCH($K7,$U$2:$CH$2,0)))))*$L7,$C7*((1-$R7)^(AB$2-$K7))*(((1-$O7+$O7*(AB$1/INDEX($U$1:$CH$1,,MATCH($K7,$U$2:$CH$2,0)))))*$L7*8760*$P7)),IF(AND($K7+$H7&lt;AB$2+1,$K7+$I7&gt;AB$2),IF($N7=$N$3,$C7*INDEX('Fixed O&amp;M Schedule_Gas'!J$3:J$15,MATCH($F7,'Fixed O&amp;M Schedule_Gas'!$B$3:$B$15,0)),$C7*$S7*INDEX($U$1:$CH$1,MATCH($K7,$U$2:$CH$2,0))*IF(AB$2&gt;$K7+$H7,IF($D7="Win",1.02,1.005),1)*(1+$T7)^(AB$2-$K7)),IF(AND($K7+$I7&lt;=AB$2,$K7+SUM($I7:$J7)&gt;AB$2),IF($N7=$N$3,$C7*(INDEX('Fixed O&amp;M Schedule_Gas'!J$3:J$15,MATCH($F7,'Fixed O&amp;M Schedule_Gas'!$B$3:$B$15,0))+$M7),$C7*($S7*INDEX($U$1:$CH$1,MATCH($K7+$I7,$U$2:$CH$2,0))*IF(AB$2&gt;$K7+$I7+$H7,IF($D7="Win",1.02,1.005),1)*(1+$T7)^(AB$2-($K7+$I7))+$M7)),0)))/10^6</f>
        <v>104.44785222335025</v>
      </c>
      <c r="AC7" s="119">
        <f>IF(AND($K7&lt;AC$2+1,$K7+$H7&gt;AC$2),IF($N7=$N$3,$C7*((1-$O7+$O7*(AC$1/INDEX($U$1:$CH$1,,MATCH($K7,$U$2:$CH$2,0)))))*$L7,$C7*((1-$R7)^(AC$2-$K7))*(((1-$O7+$O7*(AC$1/INDEX($U$1:$CH$1,,MATCH($K7,$U$2:$CH$2,0)))))*$L7*8760*$P7)),IF(AND($K7+$H7&lt;AC$2+1,$K7+$I7&gt;AC$2),IF($N7=$N$3,$C7*INDEX('Fixed O&amp;M Schedule_Gas'!K$3:K$15,MATCH($F7,'Fixed O&amp;M Schedule_Gas'!$B$3:$B$15,0)),$C7*$S7*INDEX($U$1:$CH$1,MATCH($K7,$U$2:$CH$2,0))*IF(AC$2&gt;$K7+$H7,IF($D7="Win",1.02,1.005),1)*(1+$T7)^(AC$2-$K7)),IF(AND($K7+$I7&lt;=AC$2,$K7+SUM($I7:$J7)&gt;AC$2),IF($N7=$N$3,$C7*(INDEX('Fixed O&amp;M Schedule_Gas'!K$3:K$15,MATCH($F7,'Fixed O&amp;M Schedule_Gas'!$B$3:$B$15,0))+$M7),$C7*($S7*INDEX($U$1:$CH$1,MATCH($K7+$I7,$U$2:$CH$2,0))*IF(AC$2&gt;$K7+$I7+$H7,IF($D7="Win",1.02,1.005),1)*(1+$T7)^(AC$2-($K7+$I7))+$M7)),0)))/10^6</f>
        <v>104.68102854822337</v>
      </c>
      <c r="AD7" s="119">
        <f>IF(AND($K7&lt;AD$2+1,$K7+$H7&gt;AD$2),IF($N7=$N$3,$C7*((1-$O7+$O7*(AD$1/INDEX($U$1:$CH$1,,MATCH($K7,$U$2:$CH$2,0)))))*$L7,$C7*((1-$R7)^(AD$2-$K7))*(((1-$O7+$O7*(AD$1/INDEX($U$1:$CH$1,,MATCH($K7,$U$2:$CH$2,0)))))*$L7*8760*$P7)),IF(AND($K7+$H7&lt;AD$2+1,$K7+$I7&gt;AD$2),IF($N7=$N$3,$C7*INDEX('Fixed O&amp;M Schedule_Gas'!L$3:L$15,MATCH($F7,'Fixed O&amp;M Schedule_Gas'!$B$3:$B$15,0)),$C7*$S7*INDEX($U$1:$CH$1,MATCH($K7,$U$2:$CH$2,0))*IF(AD$2&gt;$K7+$H7,IF($D7="Win",1.02,1.005),1)*(1+$T7)^(AD$2-$K7)),IF(AND($K7+$I7&lt;=AD$2,$K7+SUM($I7:$J7)&gt;AD$2),IF($N7=$N$3,$C7*(INDEX('Fixed O&amp;M Schedule_Gas'!L$3:L$15,MATCH($F7,'Fixed O&amp;M Schedule_Gas'!$B$3:$B$15,0))+$M7),$C7*($S7*INDEX($U$1:$CH$1,MATCH($K7+$I7,$U$2:$CH$2,0))*IF(AD$2&gt;$K7+$I7+$H7,IF($D7="Win",1.02,1.005),1)*(1+$T7)^(AD$2-($K7+$I7))+$M7)),0)))/10^6</f>
        <v>105.19734755329948</v>
      </c>
      <c r="AE7" s="119">
        <f>IF(AND($K7&lt;AE$2+1,$K7+$H7&gt;AE$2),IF($N7=$N$3,$C7*((1-$O7+$O7*(AE$1/INDEX($U$1:$CH$1,,MATCH($K7,$U$2:$CH$2,0)))))*$L7,$C7*((1-$R7)^(AE$2-$K7))*(((1-$O7+$O7*(AE$1/INDEX($U$1:$CH$1,,MATCH($K7,$U$2:$CH$2,0)))))*$L7*8760*$P7)),IF(AND($K7+$H7&lt;AE$2+1,$K7+$I7&gt;AE$2),IF($N7=$N$3,$C7*INDEX('Fixed O&amp;M Schedule_Gas'!M$3:M$15,MATCH($F7,'Fixed O&amp;M Schedule_Gas'!$B$3:$B$15,0)),$C7*$S7*INDEX($U$1:$CH$1,MATCH($K7,$U$2:$CH$2,0))*IF(AE$2&gt;$K7+$H7,IF($D7="Win",1.02,1.005),1)*(1+$T7)^(AE$2-$K7)),IF(AND($K7+$I7&lt;=AE$2,$K7+SUM($I7:$J7)&gt;AE$2),IF($N7=$N$3,$C7*(INDEX('Fixed O&amp;M Schedule_Gas'!M$3:M$15,MATCH($F7,'Fixed O&amp;M Schedule_Gas'!$B$3:$B$15,0))+$M7),$C7*($S7*INDEX($U$1:$CH$1,MATCH($K7+$I7,$U$2:$CH$2,0))*IF(AE$2&gt;$K7+$I7+$H7,IF($D7="Win",1.02,1.005),1)*(1+$T7)^(AE$2-($K7+$I7))+$M7)),0)))/10^6</f>
        <v>105.47594783756345</v>
      </c>
      <c r="AF7" s="119">
        <f>IF(AND($K7&lt;AF$2+1,$K7+$H7&gt;AF$2),IF($N7=$N$3,$C7*((1-$O7+$O7*(AF$1/INDEX($U$1:$CH$1,,MATCH($K7,$U$2:$CH$2,0)))))*$L7,$C7*((1-$R7)^(AF$2-$K7))*(((1-$O7+$O7*(AF$1/INDEX($U$1:$CH$1,,MATCH($K7,$U$2:$CH$2,0)))))*$L7*8760*$P7)),IF(AND($K7+$H7&lt;AF$2+1,$K7+$I7&gt;AF$2),IF($N7=$N$3,$C7*INDEX('Fixed O&amp;M Schedule_Gas'!N$3:N$15,MATCH($F7,'Fixed O&amp;M Schedule_Gas'!$B$3:$B$15,0)),$C7*$S7*INDEX($U$1:$CH$1,MATCH($K7,$U$2:$CH$2,0))*IF(AF$2&gt;$K7+$H7,IF($D7="Win",1.02,1.005),1)*(1+$T7)^(AF$2-$K7)),IF(AND($K7+$I7&lt;=AF$2,$K7+SUM($I7:$J7)&gt;AF$2),IF($N7=$N$3,$C7*(INDEX('Fixed O&amp;M Schedule_Gas'!N$3:N$15,MATCH($F7,'Fixed O&amp;M Schedule_Gas'!$B$3:$B$15,0))+$M7),$C7*($S7*INDEX($U$1:$CH$1,MATCH($K7+$I7,$U$2:$CH$2,0))*IF(AF$2&gt;$K7+$I7+$H7,IF($D7="Win",1.02,1.005),1)*(1+$T7)^(AF$2-($K7+$I7))+$M7)),0)))/10^6</f>
        <v>105.88930586802032</v>
      </c>
      <c r="AG7" s="119">
        <f>IF(AND($K7&lt;AG$2+1,$K7+$H7&gt;AG$2),IF($N7=$N$3,$C7*((1-$O7+$O7*(AG$1/INDEX($U$1:$CH$1,,MATCH($K7,$U$2:$CH$2,0)))))*$L7,$C7*((1-$R7)^(AG$2-$K7))*(((1-$O7+$O7*(AG$1/INDEX($U$1:$CH$1,,MATCH($K7,$U$2:$CH$2,0)))))*$L7*8760*$P7)),IF(AND($K7+$H7&lt;AG$2+1,$K7+$I7&gt;AG$2),IF($N7=$N$3,$C7*INDEX('Fixed O&amp;M Schedule_Gas'!O$3:O$15,MATCH($F7,'Fixed O&amp;M Schedule_Gas'!$B$3:$B$15,0)),$C7*$S7*INDEX($U$1:$CH$1,MATCH($K7,$U$2:$CH$2,0))*IF(AG$2&gt;$K7+$H7,IF($D7="Win",1.02,1.005),1)*(1+$T7)^(AG$2-$K7)),IF(AND($K7+$I7&lt;=AG$2,$K7+SUM($I7:$J7)&gt;AG$2),IF($N7=$N$3,$C7*(INDEX('Fixed O&amp;M Schedule_Gas'!O$3:O$15,MATCH($F7,'Fixed O&amp;M Schedule_Gas'!$B$3:$B$15,0))+$M7),$C7*($S7*INDEX($U$1:$CH$1,MATCH($K7+$I7,$U$2:$CH$2,0))*IF(AG$2&gt;$K7+$I7+$H7,IF($D7="Win",1.02,1.005),1)*(1+$T7)^(AG$2-($K7+$I7))+$M7)),0)))/10^6</f>
        <v>106.33392643059578</v>
      </c>
      <c r="AH7" s="119">
        <f>IF(AND($K7&lt;AH$2+1,$K7+$H7&gt;AH$2),IF($N7=$N$3,$C7*((1-$O7+$O7*(AH$1/INDEX($U$1:$CH$1,,MATCH($K7,$U$2:$CH$2,0)))))*$L7,$C7*((1-$R7)^(AH$2-$K7))*(((1-$O7+$O7*(AH$1/INDEX($U$1:$CH$1,,MATCH($K7,$U$2:$CH$2,0)))))*$L7*8760*$P7)),IF(AND($K7+$H7&lt;AH$2+1,$K7+$I7&gt;AH$2),IF($N7=$N$3,$C7*INDEX('Fixed O&amp;M Schedule_Gas'!P$3:P$15,MATCH($F7,'Fixed O&amp;M Schedule_Gas'!$B$3:$B$15,0)),$C7*$S7*INDEX($U$1:$CH$1,MATCH($K7,$U$2:$CH$2,0))*IF(AH$2&gt;$K7+$H7,IF($D7="Win",1.02,1.005),1)*(1+$T7)^(AH$2-$K7)),IF(AND($K7+$I7&lt;=AH$2,$K7+SUM($I7:$J7)&gt;AH$2),IF($N7=$N$3,$C7*(INDEX('Fixed O&amp;M Schedule_Gas'!P$3:P$15,MATCH($F7,'Fixed O&amp;M Schedule_Gas'!$B$3:$B$15,0))+$M7),$C7*($S7*INDEX($U$1:$CH$1,MATCH($K7+$I7,$U$2:$CH$2,0))*IF(AH$2&gt;$K7+$I7+$H7,IF($D7="Win",1.02,1.005),1)*(1+$T7)^(AH$2-($K7+$I7))+$M7)),0)))/10^6</f>
        <v>106.81407727920771</v>
      </c>
      <c r="AI7" s="119">
        <f>IF(AND($K7&lt;AI$2+1,$K7+$H7&gt;AI$2),IF($N7=$N$3,$C7*((1-$O7+$O7*(AI$1/INDEX($U$1:$CH$1,,MATCH($K7,$U$2:$CH$2,0)))))*$L7,$C7*((1-$R7)^(AI$2-$K7))*(((1-$O7+$O7*(AI$1/INDEX($U$1:$CH$1,,MATCH($K7,$U$2:$CH$2,0)))))*$L7*8760*$P7)),IF(AND($K7+$H7&lt;AI$2+1,$K7+$I7&gt;AI$2),IF($N7=$N$3,$C7*INDEX('Fixed O&amp;M Schedule_Gas'!Q$3:Q$15,MATCH($F7,'Fixed O&amp;M Schedule_Gas'!$B$3:$B$15,0)),$C7*$S7*INDEX($U$1:$CH$1,MATCH($K7,$U$2:$CH$2,0))*IF(AI$2&gt;$K7+$H7,IF($D7="Win",1.02,1.005),1)*(1+$T7)^(AI$2-$K7)),IF(AND($K7+$I7&lt;=AI$2,$K7+SUM($I7:$J7)&gt;AI$2),IF($N7=$N$3,$C7*(INDEX('Fixed O&amp;M Schedule_Gas'!Q$3:Q$15,MATCH($F7,'Fixed O&amp;M Schedule_Gas'!$B$3:$B$15,0))+$M7),$C7*($S7*INDEX($U$1:$CH$1,MATCH($K7+$I7,$U$2:$CH$2,0))*IF(AI$2&gt;$K7+$I7+$H7,IF($D7="Win",1.02,1.005),1)*(1+$T7)^(AI$2-($K7+$I7))+$M7)),0)))/10^6</f>
        <v>107.30383114479184</v>
      </c>
      <c r="AJ7" s="119">
        <f>IF(AND($K7&lt;AJ$2+1,$K7+$H7&gt;AJ$2),IF($N7=$N$3,$C7*((1-$O7+$O7*(AJ$1/INDEX($U$1:$CH$1,,MATCH($K7,$U$2:$CH$2,0)))))*$L7,$C7*((1-$R7)^(AJ$2-$K7))*(((1-$O7+$O7*(AJ$1/INDEX($U$1:$CH$1,,MATCH($K7,$U$2:$CH$2,0)))))*$L7*8760*$P7)),IF(AND($K7+$H7&lt;AJ$2+1,$K7+$I7&gt;AJ$2),IF($N7=$N$3,$C7*INDEX('Fixed O&amp;M Schedule_Gas'!R$3:R$15,MATCH($F7,'Fixed O&amp;M Schedule_Gas'!$B$3:$B$15,0)),$C7*$S7*INDEX($U$1:$CH$1,MATCH($K7,$U$2:$CH$2,0))*IF(AJ$2&gt;$K7+$H7,IF($D7="Win",1.02,1.005),1)*(1+$T7)^(AJ$2-$K7)),IF(AND($K7+$I7&lt;=AJ$2,$K7+SUM($I7:$J7)&gt;AJ$2),IF($N7=$N$3,$C7*(INDEX('Fixed O&amp;M Schedule_Gas'!R$3:R$15,MATCH($F7,'Fixed O&amp;M Schedule_Gas'!$B$3:$B$15,0))+$M7),$C7*($S7*INDEX($U$1:$CH$1,MATCH($K7+$I7,$U$2:$CH$2,0))*IF(AJ$2&gt;$K7+$I7+$H7,IF($D7="Win",1.02,1.005),1)*(1+$T7)^(AJ$2-($K7+$I7))+$M7)),0)))/10^6</f>
        <v>107.8033800876877</v>
      </c>
      <c r="AK7" s="119">
        <f>IF(AND($K7&lt;AK$2+1,$K7+$H7&gt;AK$2),IF($N7=$N$3,$C7*((1-$O7+$O7*(AK$1/INDEX($U$1:$CH$1,,MATCH($K7,$U$2:$CH$2,0)))))*$L7,$C7*((1-$R7)^(AK$2-$K7))*(((1-$O7+$O7*(AK$1/INDEX($U$1:$CH$1,,MATCH($K7,$U$2:$CH$2,0)))))*$L7*8760*$P7)),IF(AND($K7+$H7&lt;AK$2+1,$K7+$I7&gt;AK$2),IF($N7=$N$3,$C7*INDEX('Fixed O&amp;M Schedule_Gas'!S$3:S$15,MATCH($F7,'Fixed O&amp;M Schedule_Gas'!$B$3:$B$15,0)),$C7*$S7*INDEX($U$1:$CH$1,MATCH($K7,$U$2:$CH$2,0))*IF(AK$2&gt;$K7+$H7,IF($D7="Win",1.02,1.005),1)*(1+$T7)^(AK$2-$K7)),IF(AND($K7+$I7&lt;=AK$2,$K7+SUM($I7:$J7)&gt;AK$2),IF($N7=$N$3,$C7*(INDEX('Fixed O&amp;M Schedule_Gas'!S$3:S$15,MATCH($F7,'Fixed O&amp;M Schedule_Gas'!$B$3:$B$15,0))+$M7),$C7*($S7*INDEX($U$1:$CH$1,MATCH($K7+$I7,$U$2:$CH$2,0))*IF(AK$2&gt;$K7+$I7+$H7,IF($D7="Win",1.02,1.005),1)*(1+$T7)^(AK$2-($K7+$I7))+$M7)),0)))/10^6</f>
        <v>108.31292000944146</v>
      </c>
      <c r="AL7" s="119">
        <f>IF(AND($K7&lt;AL$2+1,$K7+$H7&gt;AL$2),IF($N7=$N$3,$C7*((1-$O7+$O7*(AL$1/INDEX($U$1:$CH$1,,MATCH($K7,$U$2:$CH$2,0)))))*$L7,$C7*((1-$R7)^(AL$2-$K7))*(((1-$O7+$O7*(AL$1/INDEX($U$1:$CH$1,,MATCH($K7,$U$2:$CH$2,0)))))*$L7*8760*$P7)),IF(AND($K7+$H7&lt;AL$2+1,$K7+$I7&gt;AL$2),IF($N7=$N$3,$C7*INDEX('Fixed O&amp;M Schedule_Gas'!T$3:T$15,MATCH($F7,'Fixed O&amp;M Schedule_Gas'!$B$3:$B$15,0)),$C7*$S7*INDEX($U$1:$CH$1,MATCH($K7,$U$2:$CH$2,0))*IF(AL$2&gt;$K7+$H7,IF($D7="Win",1.02,1.005),1)*(1+$T7)^(AL$2-$K7)),IF(AND($K7+$I7&lt;=AL$2,$K7+SUM($I7:$J7)&gt;AL$2),IF($N7=$N$3,$C7*(INDEX('Fixed O&amp;M Schedule_Gas'!T$3:T$15,MATCH($F7,'Fixed O&amp;M Schedule_Gas'!$B$3:$B$15,0))+$M7),$C7*($S7*INDEX($U$1:$CH$1,MATCH($K7+$I7,$U$2:$CH$2,0))*IF(AL$2&gt;$K7+$I7+$H7,IF($D7="Win",1.02,1.005),1)*(1+$T7)^(AL$2-($K7+$I7))+$M7)),0)))/10^6</f>
        <v>108.83265072963026</v>
      </c>
      <c r="AM7" s="119">
        <f>IF(AND($K7&lt;AM$2+1,$K7+$H7&gt;AM$2),IF($N7=$N$3,$C7*((1-$O7+$O7*(AM$1/INDEX($U$1:$CH$1,,MATCH($K7,$U$2:$CH$2,0)))))*$L7,$C7*((1-$R7)^(AM$2-$K7))*(((1-$O7+$O7*(AM$1/INDEX($U$1:$CH$1,,MATCH($K7,$U$2:$CH$2,0)))))*$L7*8760*$P7)),IF(AND($K7+$H7&lt;AM$2+1,$K7+$I7&gt;AM$2),IF($N7=$N$3,$C7*INDEX('Fixed O&amp;M Schedule_Gas'!U$3:U$15,MATCH($F7,'Fixed O&amp;M Schedule_Gas'!$B$3:$B$15,0)),$C7*$S7*INDEX($U$1:$CH$1,MATCH($K7,$U$2:$CH$2,0))*IF(AM$2&gt;$K7+$H7,IF($D7="Win",1.02,1.005),1)*(1+$T7)^(AM$2-$K7)),IF(AND($K7+$I7&lt;=AM$2,$K7+SUM($I7:$J7)&gt;AM$2),IF($N7=$N$3,$C7*(INDEX('Fixed O&amp;M Schedule_Gas'!U$3:U$15,MATCH($F7,'Fixed O&amp;M Schedule_Gas'!$B$3:$B$15,0))+$M7),$C7*($S7*INDEX($U$1:$CH$1,MATCH($K7+$I7,$U$2:$CH$2,0))*IF(AM$2&gt;$K7+$I7+$H7,IF($D7="Win",1.02,1.005),1)*(1+$T7)^(AM$2-($K7+$I7))+$M7)),0)))/10^6</f>
        <v>109.36277606422287</v>
      </c>
      <c r="AN7" s="119">
        <f>IF(AND($K7&lt;AN$2+1,$K7+$H7&gt;AN$2),IF($N7=$N$3,$C7*((1-$O7+$O7*(AN$1/INDEX($U$1:$CH$1,,MATCH($K7,$U$2:$CH$2,0)))))*$L7,$C7*((1-$R7)^(AN$2-$K7))*(((1-$O7+$O7*(AN$1/INDEX($U$1:$CH$1,,MATCH($K7,$U$2:$CH$2,0)))))*$L7*8760*$P7)),IF(AND($K7+$H7&lt;AN$2+1,$K7+$I7&gt;AN$2),IF($N7=$N$3,$C7*INDEX('Fixed O&amp;M Schedule_Gas'!V$3:V$15,MATCH($F7,'Fixed O&amp;M Schedule_Gas'!$B$3:$B$15,0)),$C7*$S7*INDEX($U$1:$CH$1,MATCH($K7,$U$2:$CH$2,0))*IF(AN$2&gt;$K7+$H7,IF($D7="Win",1.02,1.005),1)*(1+$T7)^(AN$2-$K7)),IF(AND($K7+$I7&lt;=AN$2,$K7+SUM($I7:$J7)&gt;AN$2),IF($N7=$N$3,$C7*(INDEX('Fixed O&amp;M Schedule_Gas'!V$3:V$15,MATCH($F7,'Fixed O&amp;M Schedule_Gas'!$B$3:$B$15,0))+$M7),$C7*($S7*INDEX($U$1:$CH$1,MATCH($K7+$I7,$U$2:$CH$2,0))*IF(AN$2&gt;$K7+$I7+$H7,IF($D7="Win",1.02,1.005),1)*(1+$T7)^(AN$2-($K7+$I7))+$M7)),0)))/10^6</f>
        <v>109.90350390550732</v>
      </c>
      <c r="AO7" s="119">
        <f>IF(AND($K7&lt;AO$2+1,$K7+$H7&gt;AO$2),IF($N7=$N$3,$C7*((1-$O7+$O7*(AO$1/INDEX($U$1:$CH$1,,MATCH($K7,$U$2:$CH$2,0)))))*$L7,$C7*((1-$R7)^(AO$2-$K7))*(((1-$O7+$O7*(AO$1/INDEX($U$1:$CH$1,,MATCH($K7,$U$2:$CH$2,0)))))*$L7*8760*$P7)),IF(AND($K7+$H7&lt;AO$2+1,$K7+$I7&gt;AO$2),IF($N7=$N$3,$C7*INDEX('Fixed O&amp;M Schedule_Gas'!W$3:W$15,MATCH($F7,'Fixed O&amp;M Schedule_Gas'!$B$3:$B$15,0)),$C7*$S7*INDEX($U$1:$CH$1,MATCH($K7,$U$2:$CH$2,0))*IF(AO$2&gt;$K7+$H7,IF($D7="Win",1.02,1.005),1)*(1+$T7)^(AO$2-$K7)),IF(AND($K7+$I7&lt;=AO$2,$K7+SUM($I7:$J7)&gt;AO$2),IF($N7=$N$3,$C7*(INDEX('Fixed O&amp;M Schedule_Gas'!W$3:W$15,MATCH($F7,'Fixed O&amp;M Schedule_Gas'!$B$3:$B$15,0))+$M7),$C7*($S7*INDEX($U$1:$CH$1,MATCH($K7+$I7,$U$2:$CH$2,0))*IF(AO$2&gt;$K7+$I7+$H7,IF($D7="Win",1.02,1.005),1)*(1+$T7)^(AO$2-($K7+$I7))+$M7)),0)))/10^6</f>
        <v>110.45504630361748</v>
      </c>
      <c r="AP7" s="119">
        <f>IF(AND($K7&lt;AP$2+1,$K7+$H7&gt;AP$2),IF($N7=$N$3,$C7*((1-$O7+$O7*(AP$1/INDEX($U$1:$CH$1,,MATCH($K7,$U$2:$CH$2,0)))))*$L7,$C7*((1-$R7)^(AP$2-$K7))*(((1-$O7+$O7*(AP$1/INDEX($U$1:$CH$1,,MATCH($K7,$U$2:$CH$2,0)))))*$L7*8760*$P7)),IF(AND($K7+$H7&lt;AP$2+1,$K7+$I7&gt;AP$2),IF($N7=$N$3,$C7*INDEX('Fixed O&amp;M Schedule_Gas'!X$3:X$15,MATCH($F7,'Fixed O&amp;M Schedule_Gas'!$B$3:$B$15,0)),$C7*$S7*INDEX($U$1:$CH$1,MATCH($K7,$U$2:$CH$2,0))*IF(AP$2&gt;$K7+$H7,IF($D7="Win",1.02,1.005),1)*(1+$T7)^(AP$2-$K7)),IF(AND($K7+$I7&lt;=AP$2,$K7+SUM($I7:$J7)&gt;AP$2),IF($N7=$N$3,$C7*(INDEX('Fixed O&amp;M Schedule_Gas'!X$3:X$15,MATCH($F7,'Fixed O&amp;M Schedule_Gas'!$B$3:$B$15,0))+$M7),$C7*($S7*INDEX($U$1:$CH$1,MATCH($K7+$I7,$U$2:$CH$2,0))*IF(AP$2&gt;$K7+$I7+$H7,IF($D7="Win",1.02,1.005),1)*(1+$T7)^(AP$2-($K7+$I7))+$M7)),0)))/10^6</f>
        <v>111.01761954968984</v>
      </c>
      <c r="AQ7" s="119">
        <f>IF(AND($K7&lt;AQ$2+1,$K7+$H7&gt;AQ$2),IF($N7=$N$3,$C7*((1-$O7+$O7*(AQ$1/INDEX($U$1:$CH$1,,MATCH($K7,$U$2:$CH$2,0)))))*$L7,$C7*((1-$R7)^(AQ$2-$K7))*(((1-$O7+$O7*(AQ$1/INDEX($U$1:$CH$1,,MATCH($K7,$U$2:$CH$2,0)))))*$L7*8760*$P7)),IF(AND($K7+$H7&lt;AQ$2+1,$K7+$I7&gt;AQ$2),IF($N7=$N$3,$C7*INDEX('Fixed O&amp;M Schedule_Gas'!Y$3:Y$15,MATCH($F7,'Fixed O&amp;M Schedule_Gas'!$B$3:$B$15,0)),$C7*$S7*INDEX($U$1:$CH$1,MATCH($K7,$U$2:$CH$2,0))*IF(AQ$2&gt;$K7+$H7,IF($D7="Win",1.02,1.005),1)*(1+$T7)^(AQ$2-$K7)),IF(AND($K7+$I7&lt;=AQ$2,$K7+SUM($I7:$J7)&gt;AQ$2),IF($N7=$N$3,$C7*(INDEX('Fixed O&amp;M Schedule_Gas'!Y$3:Y$15,MATCH($F7,'Fixed O&amp;M Schedule_Gas'!$B$3:$B$15,0))+$M7),$C7*($S7*INDEX($U$1:$CH$1,MATCH($K7+$I7,$U$2:$CH$2,0))*IF(AQ$2&gt;$K7+$I7+$H7,IF($D7="Win",1.02,1.005),1)*(1+$T7)^(AQ$2-($K7+$I7))+$M7)),0)))/10^6</f>
        <v>111.59144426068364</v>
      </c>
      <c r="AR7" s="119">
        <f>IF(AND($K7&lt;AR$2+1,$K7+$H7&gt;AR$2),IF($N7=$N$3,$C7*((1-$O7+$O7*(AR$1/INDEX($U$1:$CH$1,,MATCH($K7,$U$2:$CH$2,0)))))*$L7,$C7*((1-$R7)^(AR$2-$K7))*(((1-$O7+$O7*(AR$1/INDEX($U$1:$CH$1,,MATCH($K7,$U$2:$CH$2,0)))))*$L7*8760*$P7)),IF(AND($K7+$H7&lt;AR$2+1,$K7+$I7&gt;AR$2),IF($N7=$N$3,$C7*INDEX('Fixed O&amp;M Schedule_Gas'!Z$3:Z$15,MATCH($F7,'Fixed O&amp;M Schedule_Gas'!$B$3:$B$15,0)),$C7*$S7*INDEX($U$1:$CH$1,MATCH($K7,$U$2:$CH$2,0))*IF(AR$2&gt;$K7+$H7,IF($D7="Win",1.02,1.005),1)*(1+$T7)^(AR$2-$K7)),IF(AND($K7+$I7&lt;=AR$2,$K7+SUM($I7:$J7)&gt;AR$2),IF($N7=$N$3,$C7*(INDEX('Fixed O&amp;M Schedule_Gas'!Z$3:Z$15,MATCH($F7,'Fixed O&amp;M Schedule_Gas'!$B$3:$B$15,0))+$M7),$C7*($S7*INDEX($U$1:$CH$1,MATCH($K7+$I7,$U$2:$CH$2,0))*IF(AR$2&gt;$K7+$I7+$H7,IF($D7="Win",1.02,1.005),1)*(1+$T7)^(AR$2-($K7+$I7))+$M7)),0)))/10^6</f>
        <v>37.339506912607376</v>
      </c>
      <c r="AS7" s="119">
        <f>IF(AND($K7&lt;AS$2+1,$K7+$H7&gt;AS$2),IF($N7=$N$3,$C7*((1-$O7+$O7*(AS$1/INDEX($U$1:$CH$1,,MATCH($K7,$U$2:$CH$2,0)))))*$L7,$C7*((1-$R7)^(AS$2-$K7))*(((1-$O7+$O7*(AS$1/INDEX($U$1:$CH$1,,MATCH($K7,$U$2:$CH$2,0)))))*$L7*8760*$P7)),IF(AND($K7+$H7&lt;AS$2+1,$K7+$I7&gt;AS$2),IF($N7=$N$3,$C7*INDEX('Fixed O&amp;M Schedule_Gas'!AA$3:AA$15,MATCH($F7,'Fixed O&amp;M Schedule_Gas'!$B$3:$B$15,0)),$C7*$S7*INDEX($U$1:$CH$1,MATCH($K7,$U$2:$CH$2,0))*IF(AS$2&gt;$K7+$H7,IF($D7="Win",1.02,1.005),1)*(1+$T7)^(AS$2-$K7)),IF(AND($K7+$I7&lt;=AS$2,$K7+SUM($I7:$J7)&gt;AS$2),IF($N7=$N$3,$C7*(INDEX('Fixed O&amp;M Schedule_Gas'!AA$3:AA$15,MATCH($F7,'Fixed O&amp;M Schedule_Gas'!$B$3:$B$15,0))+$M7),$C7*($S7*INDEX($U$1:$CH$1,MATCH($K7+$I7,$U$2:$CH$2,0))*IF(AS$2&gt;$K7+$I7+$H7,IF($D7="Win",1.02,1.005),1)*(1+$T7)^(AS$2-($K7+$I7))+$M7)),0)))/10^6</f>
        <v>38.086297050859528</v>
      </c>
      <c r="AT7" s="119">
        <f>IF(AND($K7&lt;AT$2+1,$K7+$H7&gt;AT$2),IF($N7=$N$3,$C7*((1-$O7+$O7*(AT$1/INDEX($U$1:$CH$1,,MATCH($K7,$U$2:$CH$2,0)))))*$L7,$C7*((1-$R7)^(AT$2-$K7))*(((1-$O7+$O7*(AT$1/INDEX($U$1:$CH$1,,MATCH($K7,$U$2:$CH$2,0)))))*$L7*8760*$P7)),IF(AND($K7+$H7&lt;AT$2+1,$K7+$I7&gt;AT$2),IF($N7=$N$3,$C7*INDEX('Fixed O&amp;M Schedule_Gas'!AB$3:AB$15,MATCH($F7,'Fixed O&amp;M Schedule_Gas'!$B$3:$B$15,0)),$C7*$S7*INDEX($U$1:$CH$1,MATCH($K7,$U$2:$CH$2,0))*IF(AT$2&gt;$K7+$H7,IF($D7="Win",1.02,1.005),1)*(1+$T7)^(AT$2-$K7)),IF(AND($K7+$I7&lt;=AT$2,$K7+SUM($I7:$J7)&gt;AT$2),IF($N7=$N$3,$C7*(INDEX('Fixed O&amp;M Schedule_Gas'!AB$3:AB$15,MATCH($F7,'Fixed O&amp;M Schedule_Gas'!$B$3:$B$15,0))+$M7),$C7*($S7*INDEX($U$1:$CH$1,MATCH($K7+$I7,$U$2:$CH$2,0))*IF(AT$2&gt;$K7+$I7+$H7,IF($D7="Win",1.02,1.005),1)*(1+$T7)^(AT$2-($K7+$I7))+$M7)),0)))/10^6</f>
        <v>38.848022991876711</v>
      </c>
      <c r="AU7" s="119">
        <f>IF(AND($K7&lt;AU$2+1,$K7+$H7&gt;AU$2),IF($N7=$N$3,$C7*((1-$O7+$O7*(AU$1/INDEX($U$1:$CH$1,,MATCH($K7,$U$2:$CH$2,0)))))*$L7,$C7*((1-$R7)^(AU$2-$K7))*(((1-$O7+$O7*(AU$1/INDEX($U$1:$CH$1,,MATCH($K7,$U$2:$CH$2,0)))))*$L7*8760*$P7)),IF(AND($K7+$H7&lt;AU$2+1,$K7+$I7&gt;AU$2),IF($N7=$N$3,$C7*INDEX('Fixed O&amp;M Schedule_Gas'!AC$3:AC$15,MATCH($F7,'Fixed O&amp;M Schedule_Gas'!$B$3:$B$15,0)),$C7*$S7*INDEX($U$1:$CH$1,MATCH($K7,$U$2:$CH$2,0))*IF(AU$2&gt;$K7+$H7,IF($D7="Win",1.02,1.005),1)*(1+$T7)^(AU$2-$K7)),IF(AND($K7+$I7&lt;=AU$2,$K7+SUM($I7:$J7)&gt;AU$2),IF($N7=$N$3,$C7*(INDEX('Fixed O&amp;M Schedule_Gas'!AC$3:AC$15,MATCH($F7,'Fixed O&amp;M Schedule_Gas'!$B$3:$B$15,0))+$M7),$C7*($S7*INDEX($U$1:$CH$1,MATCH($K7+$I7,$U$2:$CH$2,0))*IF(AU$2&gt;$K7+$I7+$H7,IF($D7="Win",1.02,1.005),1)*(1+$T7)^(AU$2-($K7+$I7))+$M7)),0)))/10^6</f>
        <v>39.624983451714257</v>
      </c>
      <c r="AV7" s="119">
        <f>IF(AND($K7&lt;AV$2+1,$K7+$H7&gt;AV$2),IF($N7=$N$3,$C7*((1-$O7+$O7*(AV$1/INDEX($U$1:$CH$1,,MATCH($K7,$U$2:$CH$2,0)))))*$L7,$C7*((1-$R7)^(AV$2-$K7))*(((1-$O7+$O7*(AV$1/INDEX($U$1:$CH$1,,MATCH($K7,$U$2:$CH$2,0)))))*$L7*8760*$P7)),IF(AND($K7+$H7&lt;AV$2+1,$K7+$I7&gt;AV$2),IF($N7=$N$3,$C7*INDEX('Fixed O&amp;M Schedule_Gas'!AD$3:AD$15,MATCH($F7,'Fixed O&amp;M Schedule_Gas'!$B$3:$B$15,0)),$C7*$S7*INDEX($U$1:$CH$1,MATCH($K7,$U$2:$CH$2,0))*IF(AV$2&gt;$K7+$H7,IF($D7="Win",1.02,1.005),1)*(1+$T7)^(AV$2-$K7)),IF(AND($K7+$I7&lt;=AV$2,$K7+SUM($I7:$J7)&gt;AV$2),IF($N7=$N$3,$C7*(INDEX('Fixed O&amp;M Schedule_Gas'!AD$3:AD$15,MATCH($F7,'Fixed O&amp;M Schedule_Gas'!$B$3:$B$15,0))+$M7),$C7*($S7*INDEX($U$1:$CH$1,MATCH($K7+$I7,$U$2:$CH$2,0))*IF(AV$2&gt;$K7+$I7+$H7,IF($D7="Win",1.02,1.005),1)*(1+$T7)^(AV$2-($K7+$I7))+$M7)),0)))/10^6</f>
        <v>40.417483120748535</v>
      </c>
      <c r="AW7" s="119">
        <f>IF(AND($K7&lt;AW$2+1,$K7+$H7&gt;AW$2),IF($N7=$N$3,$C7*((1-$O7+$O7*(AW$1/INDEX($U$1:$CH$1,,MATCH($K7,$U$2:$CH$2,0)))))*$L7,$C7*((1-$R7)^(AW$2-$K7))*(((1-$O7+$O7*(AW$1/INDEX($U$1:$CH$1,,MATCH($K7,$U$2:$CH$2,0)))))*$L7*8760*$P7)),IF(AND($K7+$H7&lt;AW$2+1,$K7+$I7&gt;AW$2),IF($N7=$N$3,$C7*INDEX('Fixed O&amp;M Schedule_Gas'!AE$3:AE$15,MATCH($F7,'Fixed O&amp;M Schedule_Gas'!$B$3:$B$15,0)),$C7*$S7*INDEX($U$1:$CH$1,MATCH($K7,$U$2:$CH$2,0))*IF(AW$2&gt;$K7+$H7,IF($D7="Win",1.02,1.005),1)*(1+$T7)^(AW$2-$K7)),IF(AND($K7+$I7&lt;=AW$2,$K7+SUM($I7:$J7)&gt;AW$2),IF($N7=$N$3,$C7*(INDEX('Fixed O&amp;M Schedule_Gas'!AE$3:AE$15,MATCH($F7,'Fixed O&amp;M Schedule_Gas'!$B$3:$B$15,0))+$M7),$C7*($S7*INDEX($U$1:$CH$1,MATCH($K7+$I7,$U$2:$CH$2,0))*IF(AW$2&gt;$K7+$I7+$H7,IF($D7="Win",1.02,1.005),1)*(1+$T7)^(AW$2-($K7+$I7))+$M7)),0)))/10^6</f>
        <v>41.225832783163511</v>
      </c>
      <c r="AX7" s="119">
        <f>IF(AND($K7&lt;AX$2+1,$K7+$H7&gt;AX$2),IF($N7=$N$3,$C7*((1-$O7+$O7*(AX$1/INDEX($U$1:$CH$1,,MATCH($K7,$U$2:$CH$2,0)))))*$L7,$C7*((1-$R7)^(AX$2-$K7))*(((1-$O7+$O7*(AX$1/INDEX($U$1:$CH$1,,MATCH($K7,$U$2:$CH$2,0)))))*$L7*8760*$P7)),IF(AND($K7+$H7&lt;AX$2+1,$K7+$I7&gt;AX$2),IF($N7=$N$3,$C7*INDEX('Fixed O&amp;M Schedule_Gas'!AF$3:AF$15,MATCH($F7,'Fixed O&amp;M Schedule_Gas'!$B$3:$B$15,0)),$C7*$S7*INDEX($U$1:$CH$1,MATCH($K7,$U$2:$CH$2,0))*IF(AX$2&gt;$K7+$H7,IF($D7="Win",1.02,1.005),1)*(1+$T7)^(AX$2-$K7)),IF(AND($K7+$I7&lt;=AX$2,$K7+SUM($I7:$J7)&gt;AX$2),IF($N7=$N$3,$C7*(INDEX('Fixed O&amp;M Schedule_Gas'!AF$3:AF$15,MATCH($F7,'Fixed O&amp;M Schedule_Gas'!$B$3:$B$15,0))+$M7),$C7*($S7*INDEX($U$1:$CH$1,MATCH($K7+$I7,$U$2:$CH$2,0))*IF(AX$2&gt;$K7+$I7+$H7,IF($D7="Win",1.02,1.005),1)*(1+$T7)^(AX$2-($K7+$I7))+$M7)),0)))/10^6</f>
        <v>42.050349438826785</v>
      </c>
      <c r="AY7" s="119">
        <f>IF(AND($K7&lt;AY$2+1,$K7+$H7&gt;AY$2),IF($N7=$N$3,$C7*((1-$O7+$O7*(AY$1/INDEX($U$1:$CH$1,,MATCH($K7,$U$2:$CH$2,0)))))*$L7,$C7*((1-$R7)^(AY$2-$K7))*(((1-$O7+$O7*(AY$1/INDEX($U$1:$CH$1,,MATCH($K7,$U$2:$CH$2,0)))))*$L7*8760*$P7)),IF(AND($K7+$H7&lt;AY$2+1,$K7+$I7&gt;AY$2),IF($N7=$N$3,$C7*INDEX('Fixed O&amp;M Schedule_Gas'!AG$3:AG$15,MATCH($F7,'Fixed O&amp;M Schedule_Gas'!$B$3:$B$15,0)),$C7*$S7*INDEX($U$1:$CH$1,MATCH($K7,$U$2:$CH$2,0))*IF(AY$2&gt;$K7+$H7,IF($D7="Win",1.02,1.005),1)*(1+$T7)^(AY$2-$K7)),IF(AND($K7+$I7&lt;=AY$2,$K7+SUM($I7:$J7)&gt;AY$2),IF($N7=$N$3,$C7*(INDEX('Fixed O&amp;M Schedule_Gas'!AG$3:AG$15,MATCH($F7,'Fixed O&amp;M Schedule_Gas'!$B$3:$B$15,0))+$M7),$C7*($S7*INDEX($U$1:$CH$1,MATCH($K7+$I7,$U$2:$CH$2,0))*IF(AY$2&gt;$K7+$I7+$H7,IF($D7="Win",1.02,1.005),1)*(1+$T7)^(AY$2-($K7+$I7))+$M7)),0)))/10^6</f>
        <v>52.031357212081829</v>
      </c>
      <c r="AZ7" s="119">
        <f>IF(AND($K7&lt;AZ$2+1,$K7+$H7&gt;AZ$2),IF($N7=$N$3,$C7*((1-$O7+$O7*(AZ$1/INDEX($U$1:$CH$1,,MATCH($K7,$U$2:$CH$2,0)))))*$L7,$C7*((1-$R7)^(AZ$2-$K7))*(((1-$O7+$O7*(AZ$1/INDEX($U$1:$CH$1,,MATCH($K7,$U$2:$CH$2,0)))))*$L7*8760*$P7)),IF(AND($K7+$H7&lt;AZ$2+1,$K7+$I7&gt;AZ$2),IF($N7=$N$3,$C7*INDEX('Fixed O&amp;M Schedule_Gas'!AH$3:AH$15,MATCH($F7,'Fixed O&amp;M Schedule_Gas'!$B$3:$B$15,0)),$C7*$S7*INDEX($U$1:$CH$1,MATCH($K7,$U$2:$CH$2,0))*IF(AZ$2&gt;$K7+$H7,IF($D7="Win",1.02,1.005),1)*(1+$T7)^(AZ$2-$K7)),IF(AND($K7+$I7&lt;=AZ$2,$K7+SUM($I7:$J7)&gt;AZ$2),IF($N7=$N$3,$C7*(INDEX('Fixed O&amp;M Schedule_Gas'!AH$3:AH$15,MATCH($F7,'Fixed O&amp;M Schedule_Gas'!$B$3:$B$15,0))+$M7),$C7*($S7*INDEX($U$1:$CH$1,MATCH($K7+$I7,$U$2:$CH$2,0))*IF(AZ$2&gt;$K7+$I7+$H7,IF($D7="Win",1.02,1.005),1)*(1+$T7)^(AZ$2-($K7+$I7))+$M7)),0)))/10^6</f>
        <v>52.889184340633889</v>
      </c>
      <c r="BA7" s="119">
        <f>IF(AND($K7&lt;BA$2+1,$K7+$H7&gt;BA$2),IF($N7=$N$3,$C7*((1-$O7+$O7*(BA$1/INDEX($U$1:$CH$1,,MATCH($K7,$U$2:$CH$2,0)))))*$L7,$C7*((1-$R7)^(BA$2-$K7))*(((1-$O7+$O7*(BA$1/INDEX($U$1:$CH$1,,MATCH($K7,$U$2:$CH$2,0)))))*$L7*8760*$P7)),IF(AND($K7+$H7&lt;BA$2+1,$K7+$I7&gt;BA$2),IF($N7=$N$3,$C7*INDEX('Fixed O&amp;M Schedule_Gas'!AI$3:AI$15,MATCH($F7,'Fixed O&amp;M Schedule_Gas'!$B$3:$B$15,0)),$C7*$S7*INDEX($U$1:$CH$1,MATCH($K7,$U$2:$CH$2,0))*IF(BA$2&gt;$K7+$H7,IF($D7="Win",1.02,1.005),1)*(1+$T7)^(BA$2-$K7)),IF(AND($K7+$I7&lt;=BA$2,$K7+SUM($I7:$J7)&gt;BA$2),IF($N7=$N$3,$C7*(INDEX('Fixed O&amp;M Schedule_Gas'!AI$3:AI$15,MATCH($F7,'Fixed O&amp;M Schedule_Gas'!$B$3:$B$15,0))+$M7),$C7*($S7*INDEX($U$1:$CH$1,MATCH($K7+$I7,$U$2:$CH$2,0))*IF(BA$2&gt;$K7+$I7+$H7,IF($D7="Win",1.02,1.005),1)*(1+$T7)^(BA$2-($K7+$I7))+$M7)),0)))/10^6</f>
        <v>53.764168011757</v>
      </c>
      <c r="BB7" s="119">
        <f>IF(AND($K7&lt;BB$2+1,$K7+$H7&gt;BB$2),IF($N7=$N$3,$C7*((1-$O7+$O7*(BB$1/INDEX($U$1:$CH$1,,MATCH($K7,$U$2:$CH$2,0)))))*$L7,$C7*((1-$R7)^(BB$2-$K7))*(((1-$O7+$O7*(BB$1/INDEX($U$1:$CH$1,,MATCH($K7,$U$2:$CH$2,0)))))*$L7*8760*$P7)),IF(AND($K7+$H7&lt;BB$2+1,$K7+$I7&gt;BB$2),IF($N7=$N$3,$C7*INDEX('Fixed O&amp;M Schedule_Gas'!AJ$3:AJ$15,MATCH($F7,'Fixed O&amp;M Schedule_Gas'!$B$3:$B$15,0)),$C7*$S7*INDEX($U$1:$CH$1,MATCH($K7,$U$2:$CH$2,0))*IF(BB$2&gt;$K7+$H7,IF($D7="Win",1.02,1.005),1)*(1+$T7)^(BB$2-$K7)),IF(AND($K7+$I7&lt;=BB$2,$K7+SUM($I7:$J7)&gt;BB$2),IF($N7=$N$3,$C7*(INDEX('Fixed O&amp;M Schedule_Gas'!AJ$3:AJ$15,MATCH($F7,'Fixed O&amp;M Schedule_Gas'!$B$3:$B$15,0))+$M7),$C7*($S7*INDEX($U$1:$CH$1,MATCH($K7+$I7,$U$2:$CH$2,0))*IF(BB$2&gt;$K7+$I7+$H7,IF($D7="Win",1.02,1.005),1)*(1+$T7)^(BB$2-($K7+$I7))+$M7)),0)))/10^6</f>
        <v>54.656651356302575</v>
      </c>
      <c r="BC7" s="119">
        <f>IF(AND($K7&lt;BC$2+1,$K7+$H7&gt;BC$2),IF($N7=$N$3,$C7*((1-$O7+$O7*(BC$1/INDEX($U$1:$CH$1,,MATCH($K7,$U$2:$CH$2,0)))))*$L7,$C7*((1-$R7)^(BC$2-$K7))*(((1-$O7+$O7*(BC$1/INDEX($U$1:$CH$1,,MATCH($K7,$U$2:$CH$2,0)))))*$L7*8760*$P7)),IF(AND($K7+$H7&lt;BC$2+1,$K7+$I7&gt;BC$2),IF($N7=$N$3,$C7*INDEX('Fixed O&amp;M Schedule_Gas'!AK$3:AK$15,MATCH($F7,'Fixed O&amp;M Schedule_Gas'!$B$3:$B$15,0)),$C7*$S7*INDEX($U$1:$CH$1,MATCH($K7,$U$2:$CH$2,0))*IF(BC$2&gt;$K7+$H7,IF($D7="Win",1.02,1.005),1)*(1+$T7)^(BC$2-$K7)),IF(AND($K7+$I7&lt;=BC$2,$K7+SUM($I7:$J7)&gt;BC$2),IF($N7=$N$3,$C7*(INDEX('Fixed O&amp;M Schedule_Gas'!AK$3:AK$15,MATCH($F7,'Fixed O&amp;M Schedule_Gas'!$B$3:$B$15,0))+$M7),$C7*($S7*INDEX($U$1:$CH$1,MATCH($K7+$I7,$U$2:$CH$2,0))*IF(BC$2&gt;$K7+$I7+$H7,IF($D7="Win",1.02,1.005),1)*(1+$T7)^(BC$2-($K7+$I7))+$M7)),0)))/10^6</f>
        <v>55.56698436773906</v>
      </c>
      <c r="BD7" s="119">
        <f>IF(AND($K7&lt;BD$2+1,$K7+$H7&gt;BD$2),IF($N7=$N$3,$C7*((1-$O7+$O7*(BD$1/INDEX($U$1:$CH$1,,MATCH($K7,$U$2:$CH$2,0)))))*$L7,$C7*((1-$R7)^(BD$2-$K7))*(((1-$O7+$O7*(BD$1/INDEX($U$1:$CH$1,,MATCH($K7,$U$2:$CH$2,0)))))*$L7*8760*$P7)),IF(AND($K7+$H7&lt;BD$2+1,$K7+$I7&gt;BD$2),IF($N7=$N$3,$C7*INDEX('Fixed O&amp;M Schedule_Gas'!AL$3:AL$15,MATCH($F7,'Fixed O&amp;M Schedule_Gas'!$B$3:$B$15,0)),$C7*$S7*INDEX($U$1:$CH$1,MATCH($K7,$U$2:$CH$2,0))*IF(BD$2&gt;$K7+$H7,IF($D7="Win",1.02,1.005),1)*(1+$T7)^(BD$2-$K7)),IF(AND($K7+$I7&lt;=BD$2,$K7+SUM($I7:$J7)&gt;BD$2),IF($N7=$N$3,$C7*(INDEX('Fixed O&amp;M Schedule_Gas'!AL$3:AL$15,MATCH($F7,'Fixed O&amp;M Schedule_Gas'!$B$3:$B$15,0))+$M7),$C7*($S7*INDEX($U$1:$CH$1,MATCH($K7+$I7,$U$2:$CH$2,0))*IF(BD$2&gt;$K7+$I7+$H7,IF($D7="Win",1.02,1.005),1)*(1+$T7)^(BD$2-($K7+$I7))+$M7)),0)))/10^6</f>
        <v>56.495524039404266</v>
      </c>
      <c r="BE7" s="119">
        <f>IF(AND($K7&lt;BE$2+1,$K7+$H7&gt;BE$2),IF($N7=$N$3,$C7*((1-$O7+$O7*(BE$1/INDEX($U$1:$CH$1,,MATCH($K7,$U$2:$CH$2,0)))))*$L7,$C7*((1-$R7)^(BE$2-$K7))*(((1-$O7+$O7*(BE$1/INDEX($U$1:$CH$1,,MATCH($K7,$U$2:$CH$2,0)))))*$L7*8760*$P7)),IF(AND($K7+$H7&lt;BE$2+1,$K7+$I7&gt;BE$2),IF($N7=$N$3,$C7*INDEX('Fixed O&amp;M Schedule_Gas'!AM$3:AM$15,MATCH($F7,'Fixed O&amp;M Schedule_Gas'!$B$3:$B$15,0)),$C7*$S7*INDEX($U$1:$CH$1,MATCH($K7,$U$2:$CH$2,0))*IF(BE$2&gt;$K7+$H7,IF($D7="Win",1.02,1.005),1)*(1+$T7)^(BE$2-$K7)),IF(AND($K7+$I7&lt;=BE$2,$K7+SUM($I7:$J7)&gt;BE$2),IF($N7=$N$3,$C7*(INDEX('Fixed O&amp;M Schedule_Gas'!AM$3:AM$15,MATCH($F7,'Fixed O&amp;M Schedule_Gas'!$B$3:$B$15,0))+$M7),$C7*($S7*INDEX($U$1:$CH$1,MATCH($K7+$I7,$U$2:$CH$2,0))*IF(BE$2&gt;$K7+$I7+$H7,IF($D7="Win",1.02,1.005),1)*(1+$T7)^(BE$2-($K7+$I7))+$M7)),0)))/10^6</f>
        <v>57.442634504502792</v>
      </c>
      <c r="BF7" s="119">
        <f>IF(AND($K7&lt;BF$2+1,$K7+$H7&gt;BF$2),IF($N7=$N$3,$C7*((1-$O7+$O7*(BF$1/INDEX($U$1:$CH$1,,MATCH($K7,$U$2:$CH$2,0)))))*$L7,$C7*((1-$R7)^(BF$2-$K7))*(((1-$O7+$O7*(BF$1/INDEX($U$1:$CH$1,,MATCH($K7,$U$2:$CH$2,0)))))*$L7*8760*$P7)),IF(AND($K7+$H7&lt;BF$2+1,$K7+$I7&gt;BF$2),IF($N7=$N$3,$C7*INDEX('Fixed O&amp;M Schedule_Gas'!AN$3:AN$15,MATCH($F7,'Fixed O&amp;M Schedule_Gas'!$B$3:$B$15,0)),$C7*$S7*INDEX($U$1:$CH$1,MATCH($K7,$U$2:$CH$2,0))*IF(BF$2&gt;$K7+$H7,IF($D7="Win",1.02,1.005),1)*(1+$T7)^(BF$2-$K7)),IF(AND($K7+$I7&lt;=BF$2,$K7+SUM($I7:$J7)&gt;BF$2),IF($N7=$N$3,$C7*(INDEX('Fixed O&amp;M Schedule_Gas'!AN$3:AN$15,MATCH($F7,'Fixed O&amp;M Schedule_Gas'!$B$3:$B$15,0))+$M7),$C7*($S7*INDEX($U$1:$CH$1,MATCH($K7+$I7,$U$2:$CH$2,0))*IF(BF$2&gt;$K7+$I7+$H7,IF($D7="Win",1.02,1.005),1)*(1+$T7)^(BF$2-($K7+$I7))+$M7)),0)))/10^6</f>
        <v>58.408687178903264</v>
      </c>
      <c r="BG7" s="119">
        <f>IF(AND($K7&lt;BG$2+1,$K7+$H7&gt;BG$2),IF($N7=$N$3,$C7*((1-$O7+$O7*(BG$1/INDEX($U$1:$CH$1,,MATCH($K7,$U$2:$CH$2,0)))))*$L7,$C7*((1-$R7)^(BG$2-$K7))*(((1-$O7+$O7*(BG$1/INDEX($U$1:$CH$1,,MATCH($K7,$U$2:$CH$2,0)))))*$L7*8760*$P7)),IF(AND($K7+$H7&lt;BG$2+1,$K7+$I7&gt;BG$2),IF($N7=$N$3,$C7*INDEX('Fixed O&amp;M Schedule_Gas'!AO$3:AO$15,MATCH($F7,'Fixed O&amp;M Schedule_Gas'!$B$3:$B$15,0)),$C7*$S7*INDEX($U$1:$CH$1,MATCH($K7,$U$2:$CH$2,0))*IF(BG$2&gt;$K7+$H7,IF($D7="Win",1.02,1.005),1)*(1+$T7)^(BG$2-$K7)),IF(AND($K7+$I7&lt;=BG$2,$K7+SUM($I7:$J7)&gt;BG$2),IF($N7=$N$3,$C7*(INDEX('Fixed O&amp;M Schedule_Gas'!AO$3:AO$15,MATCH($F7,'Fixed O&amp;M Schedule_Gas'!$B$3:$B$15,0))+$M7),$C7*($S7*INDEX($U$1:$CH$1,MATCH($K7+$I7,$U$2:$CH$2,0))*IF(BG$2&gt;$K7+$I7+$H7,IF($D7="Win",1.02,1.005),1)*(1+$T7)^(BG$2-($K7+$I7))+$M7)),0)))/10^6</f>
        <v>59.394060906791772</v>
      </c>
      <c r="BH7" s="119">
        <f>IF(AND($K7&lt;BH$2+1,$K7+$H7&gt;BH$2),IF($N7=$N$3,$C7*((1-$O7+$O7*(BH$1/INDEX($U$1:$CH$1,,MATCH($K7,$U$2:$CH$2,0)))))*$L7,$C7*((1-$R7)^(BH$2-$K7))*(((1-$O7+$O7*(BH$1/INDEX($U$1:$CH$1,,MATCH($K7,$U$2:$CH$2,0)))))*$L7*8760*$P7)),IF(AND($K7+$H7&lt;BH$2+1,$K7+$I7&gt;BH$2),IF($N7=$N$3,$C7*INDEX('Fixed O&amp;M Schedule_Gas'!AP$3:AP$15,MATCH($F7,'Fixed O&amp;M Schedule_Gas'!$B$3:$B$15,0)),$C7*$S7*INDEX($U$1:$CH$1,MATCH($K7,$U$2:$CH$2,0))*IF(BH$2&gt;$K7+$H7,IF($D7="Win",1.02,1.005),1)*(1+$T7)^(BH$2-$K7)),IF(AND($K7+$I7&lt;=BH$2,$K7+SUM($I7:$J7)&gt;BH$2),IF($N7=$N$3,$C7*(INDEX('Fixed O&amp;M Schedule_Gas'!AP$3:AP$15,MATCH($F7,'Fixed O&amp;M Schedule_Gas'!$B$3:$B$15,0))+$M7),$C7*($S7*INDEX($U$1:$CH$1,MATCH($K7+$I7,$U$2:$CH$2,0))*IF(BH$2&gt;$K7+$I7+$H7,IF($D7="Win",1.02,1.005),1)*(1+$T7)^(BH$2-($K7+$I7))+$M7)),0)))/10^6</f>
        <v>60.399142109238028</v>
      </c>
      <c r="BI7" s="119">
        <f>IF(AND($K7&lt;BI$2+1,$K7+$H7&gt;BI$2),IF($N7=$N$3,$C7*((1-$O7+$O7*(BI$1/INDEX($U$1:$CH$1,,MATCH($K7,$U$2:$CH$2,0)))))*$L7,$C7*((1-$R7)^(BI$2-$K7))*(((1-$O7+$O7*(BI$1/INDEX($U$1:$CH$1,,MATCH($K7,$U$2:$CH$2,0)))))*$L7*8760*$P7)),IF(AND($K7+$H7&lt;BI$2+1,$K7+$I7&gt;BI$2),IF($N7=$N$3,$C7*INDEX('Fixed O&amp;M Schedule_Gas'!AQ$3:AQ$15,MATCH($F7,'Fixed O&amp;M Schedule_Gas'!$B$3:$B$15,0)),$C7*$S7*INDEX($U$1:$CH$1,MATCH($K7,$U$2:$CH$2,0))*IF(BI$2&gt;$K7+$H7,IF($D7="Win",1.02,1.005),1)*(1+$T7)^(BI$2-$K7)),IF(AND($K7+$I7&lt;=BI$2,$K7+SUM($I7:$J7)&gt;BI$2),IF($N7=$N$3,$C7*(INDEX('Fixed O&amp;M Schedule_Gas'!AQ$3:AQ$15,MATCH($F7,'Fixed O&amp;M Schedule_Gas'!$B$3:$B$15,0))+$M7),$C7*($S7*INDEX($U$1:$CH$1,MATCH($K7+$I7,$U$2:$CH$2,0))*IF(BI$2&gt;$K7+$I7+$H7,IF($D7="Win",1.02,1.005),1)*(1+$T7)^(BI$2-($K7+$I7))+$M7)),0)))/10^6</f>
        <v>61.424324935733225</v>
      </c>
      <c r="BJ7" s="119">
        <f>IF(AND($K7&lt;BJ$2+1,$K7+$H7&gt;BJ$2),IF($N7=$N$3,$C7*((1-$O7+$O7*(BJ$1/INDEX($U$1:$CH$1,,MATCH($K7,$U$2:$CH$2,0)))))*$L7,$C7*((1-$R7)^(BJ$2-$K7))*(((1-$O7+$O7*(BJ$1/INDEX($U$1:$CH$1,,MATCH($K7,$U$2:$CH$2,0)))))*$L7*8760*$P7)),IF(AND($K7+$H7&lt;BJ$2+1,$K7+$I7&gt;BJ$2),IF($N7=$N$3,$C7*INDEX('Fixed O&amp;M Schedule_Gas'!AR$3:AR$15,MATCH($F7,'Fixed O&amp;M Schedule_Gas'!$B$3:$B$15,0)),$C7*$S7*INDEX($U$1:$CH$1,MATCH($K7,$U$2:$CH$2,0))*IF(BJ$2&gt;$K7+$H7,IF($D7="Win",1.02,1.005),1)*(1+$T7)^(BJ$2-$K7)),IF(AND($K7+$I7&lt;=BJ$2,$K7+SUM($I7:$J7)&gt;BJ$2),IF($N7=$N$3,$C7*(INDEX('Fixed O&amp;M Schedule_Gas'!AR$3:AR$15,MATCH($F7,'Fixed O&amp;M Schedule_Gas'!$B$3:$B$15,0))+$M7),$C7*($S7*INDEX($U$1:$CH$1,MATCH($K7+$I7,$U$2:$CH$2,0))*IF(BJ$2&gt;$K7+$I7+$H7,IF($D7="Win",1.02,1.005),1)*(1+$T7)^(BJ$2-($K7+$I7))+$M7)),0)))/10^6</f>
        <v>62.470011418758318</v>
      </c>
      <c r="BK7" s="119">
        <f>IF(AND($K7&lt;BK$2+1,$K7+$H7&gt;BK$2),IF($N7=$N$3,$C7*((1-$O7+$O7*(BK$1/INDEX($U$1:$CH$1,,MATCH($K7,$U$2:$CH$2,0)))))*$L7,$C7*((1-$R7)^(BK$2-$K7))*(((1-$O7+$O7*(BK$1/INDEX($U$1:$CH$1,,MATCH($K7,$U$2:$CH$2,0)))))*$L7*8760*$P7)),IF(AND($K7+$H7&lt;BK$2+1,$K7+$I7&gt;BK$2),IF($N7=$N$3,$C7*INDEX('Fixed O&amp;M Schedule_Gas'!AS$3:AS$15,MATCH($F7,'Fixed O&amp;M Schedule_Gas'!$B$3:$B$15,0)),$C7*$S7*INDEX($U$1:$CH$1,MATCH($K7,$U$2:$CH$2,0))*IF(BK$2&gt;$K7+$H7,IF($D7="Win",1.02,1.005),1)*(1+$T7)^(BK$2-$K7)),IF(AND($K7+$I7&lt;=BK$2,$K7+SUM($I7:$J7)&gt;BK$2),IF($N7=$N$3,$C7*(INDEX('Fixed O&amp;M Schedule_Gas'!AS$3:AS$15,MATCH($F7,'Fixed O&amp;M Schedule_Gas'!$B$3:$B$15,0))+$M7),$C7*($S7*INDEX($U$1:$CH$1,MATCH($K7+$I7,$U$2:$CH$2,0))*IF(BK$2&gt;$K7+$I7+$H7,IF($D7="Win",1.02,1.005),1)*(1+$T7)^(BK$2-($K7+$I7))+$M7)),0)))/10^6</f>
        <v>63.536611631443918</v>
      </c>
      <c r="BL7" s="119">
        <f>IF(AND($K7&lt;BL$2+1,$K7+$H7&gt;BL$2),IF($N7=$N$3,$C7*((1-$O7+$O7*(BL$1/INDEX($U$1:$CH$1,,MATCH($K7,$U$2:$CH$2,0)))))*$L7,$C7*((1-$R7)^(BL$2-$K7))*(((1-$O7+$O7*(BL$1/INDEX($U$1:$CH$1,,MATCH($K7,$U$2:$CH$2,0)))))*$L7*8760*$P7)),IF(AND($K7+$H7&lt;BL$2+1,$K7+$I7&gt;BL$2),IF($N7=$N$3,$C7*INDEX('Fixed O&amp;M Schedule_Gas'!AT$3:AT$15,MATCH($F7,'Fixed O&amp;M Schedule_Gas'!$B$3:$B$15,0)),$C7*$S7*INDEX($U$1:$CH$1,MATCH($K7,$U$2:$CH$2,0))*IF(BL$2&gt;$K7+$H7,IF($D7="Win",1.02,1.005),1)*(1+$T7)^(BL$2-$K7)),IF(AND($K7+$I7&lt;=BL$2,$K7+SUM($I7:$J7)&gt;BL$2),IF($N7=$N$3,$C7*(INDEX('Fixed O&amp;M Schedule_Gas'!AT$3:AT$15,MATCH($F7,'Fixed O&amp;M Schedule_Gas'!$B$3:$B$15,0))+$M7),$C7*($S7*INDEX($U$1:$CH$1,MATCH($K7+$I7,$U$2:$CH$2,0))*IF(BL$2&gt;$K7+$I7+$H7,IF($D7="Win",1.02,1.005),1)*(1+$T7)^(BL$2-($K7+$I7))+$M7)),0)))/10^6</f>
        <v>0</v>
      </c>
      <c r="BM7" s="119">
        <f>IF(AND($K7&lt;BM$2+1,$K7+$H7&gt;BM$2),IF($N7=$N$3,$C7*((1-$O7+$O7*(BM$1/INDEX($U$1:$CH$1,,MATCH($K7,$U$2:$CH$2,0)))))*$L7,$C7*((1-$R7)^(BM$2-$K7))*(((1-$O7+$O7*(BM$1/INDEX($U$1:$CH$1,,MATCH($K7,$U$2:$CH$2,0)))))*$L7*8760*$P7)),IF(AND($K7+$H7&lt;BM$2+1,$K7+$I7&gt;BM$2),IF($N7=$N$3,$C7*INDEX('Fixed O&amp;M Schedule_Gas'!AU$3:AU$15,MATCH($F7,'Fixed O&amp;M Schedule_Gas'!$B$3:$B$15,0)),$C7*$S7*INDEX($U$1:$CH$1,MATCH($K7,$U$2:$CH$2,0))*IF(BM$2&gt;$K7+$H7,IF($D7="Win",1.02,1.005),1)*(1+$T7)^(BM$2-$K7)),IF(AND($K7+$I7&lt;=BM$2,$K7+SUM($I7:$J7)&gt;BM$2),IF($N7=$N$3,$C7*(INDEX('Fixed O&amp;M Schedule_Gas'!AU$3:AU$15,MATCH($F7,'Fixed O&amp;M Schedule_Gas'!$B$3:$B$15,0))+$M7),$C7*($S7*INDEX($U$1:$CH$1,MATCH($K7+$I7,$U$2:$CH$2,0))*IF(BM$2&gt;$K7+$I7+$H7,IF($D7="Win",1.02,1.005),1)*(1+$T7)^(BM$2-($K7+$I7))+$M7)),0)))/10^6</f>
        <v>0</v>
      </c>
      <c r="BN7" s="119">
        <f>IF(AND($K7&lt;BN$2+1,$K7+$H7&gt;BN$2),IF($N7=$N$3,$C7*((1-$O7+$O7*(BN$1/INDEX($U$1:$CH$1,,MATCH($K7,$U$2:$CH$2,0)))))*$L7,$C7*((1-$R7)^(BN$2-$K7))*(((1-$O7+$O7*(BN$1/INDEX($U$1:$CH$1,,MATCH($K7,$U$2:$CH$2,0)))))*$L7*8760*$P7)),IF(AND($K7+$H7&lt;BN$2+1,$K7+$I7&gt;BN$2),IF($N7=$N$3,$C7*INDEX('Fixed O&amp;M Schedule_Gas'!AV$3:AV$15,MATCH($F7,'Fixed O&amp;M Schedule_Gas'!$B$3:$B$15,0)),$C7*$S7*INDEX($U$1:$CH$1,MATCH($K7,$U$2:$CH$2,0))*IF(BN$2&gt;$K7+$H7,IF($D7="Win",1.02,1.005),1)*(1+$T7)^(BN$2-$K7)),IF(AND($K7+$I7&lt;=BN$2,$K7+SUM($I7:$J7)&gt;BN$2),IF($N7=$N$3,$C7*(INDEX('Fixed O&amp;M Schedule_Gas'!AV$3:AV$15,MATCH($F7,'Fixed O&amp;M Schedule_Gas'!$B$3:$B$15,0))+$M7),$C7*($S7*INDEX($U$1:$CH$1,MATCH($K7+$I7,$U$2:$CH$2,0))*IF(BN$2&gt;$K7+$I7+$H7,IF($D7="Win",1.02,1.005),1)*(1+$T7)^(BN$2-($K7+$I7))+$M7)),0)))/10^6</f>
        <v>0</v>
      </c>
      <c r="BO7" s="119">
        <f>IF(AND($K7&lt;BO$2+1,$K7+$H7&gt;BO$2),IF($N7=$N$3,$C7*((1-$O7+$O7*(BO$1/INDEX($U$1:$CH$1,,MATCH($K7,$U$2:$CH$2,0)))))*$L7,$C7*((1-$R7)^(BO$2-$K7))*(((1-$O7+$O7*(BO$1/INDEX($U$1:$CH$1,,MATCH($K7,$U$2:$CH$2,0)))))*$L7*8760*$P7)),IF(AND($K7+$H7&lt;BO$2+1,$K7+$I7&gt;BO$2),IF($N7=$N$3,$C7*INDEX('Fixed O&amp;M Schedule_Gas'!AW$3:AW$15,MATCH($F7,'Fixed O&amp;M Schedule_Gas'!$B$3:$B$15,0)),$C7*$S7*INDEX($U$1:$CH$1,MATCH($K7,$U$2:$CH$2,0))*IF(BO$2&gt;$K7+$H7,IF($D7="Win",1.02,1.005),1)*(1+$T7)^(BO$2-$K7)),IF(AND($K7+$I7&lt;=BO$2,$K7+SUM($I7:$J7)&gt;BO$2),IF($N7=$N$3,$C7*(INDEX('Fixed O&amp;M Schedule_Gas'!AW$3:AW$15,MATCH($F7,'Fixed O&amp;M Schedule_Gas'!$B$3:$B$15,0))+$M7),$C7*($S7*INDEX($U$1:$CH$1,MATCH($K7+$I7,$U$2:$CH$2,0))*IF(BO$2&gt;$K7+$I7+$H7,IF($D7="Win",1.02,1.005),1)*(1+$T7)^(BO$2-($K7+$I7))+$M7)),0)))/10^6</f>
        <v>0</v>
      </c>
      <c r="BP7" s="119">
        <f>IF(AND($K7&lt;BP$2+1,$K7+$H7&gt;BP$2),IF($N7=$N$3,$C7*((1-$O7+$O7*(BP$1/INDEX($U$1:$CH$1,,MATCH($K7,$U$2:$CH$2,0)))))*$L7,$C7*((1-$R7)^(BP$2-$K7))*(((1-$O7+$O7*(BP$1/INDEX($U$1:$CH$1,,MATCH($K7,$U$2:$CH$2,0)))))*$L7*8760*$P7)),IF(AND($K7+$H7&lt;BP$2+1,$K7+$I7&gt;BP$2),IF($N7=$N$3,$C7*INDEX('Fixed O&amp;M Schedule_Gas'!AX$3:AX$15,MATCH($F7,'Fixed O&amp;M Schedule_Gas'!$B$3:$B$15,0)),$C7*$S7*INDEX($U$1:$CH$1,MATCH($K7,$U$2:$CH$2,0))*IF(BP$2&gt;$K7+$H7,IF($D7="Win",1.02,1.005),1)*(1+$T7)^(BP$2-$K7)),IF(AND($K7+$I7&lt;=BP$2,$K7+SUM($I7:$J7)&gt;BP$2),IF($N7=$N$3,$C7*(INDEX('Fixed O&amp;M Schedule_Gas'!AX$3:AX$15,MATCH($F7,'Fixed O&amp;M Schedule_Gas'!$B$3:$B$15,0))+$M7),$C7*($S7*INDEX($U$1:$CH$1,MATCH($K7+$I7,$U$2:$CH$2,0))*IF(BP$2&gt;$K7+$I7+$H7,IF($D7="Win",1.02,1.005),1)*(1+$T7)^(BP$2-($K7+$I7))+$M7)),0)))/10^6</f>
        <v>0</v>
      </c>
      <c r="BQ7" s="119">
        <f>IF(AND($K7&lt;BQ$2+1,$K7+$H7&gt;BQ$2),IF($N7=$N$3,$C7*((1-$O7+$O7*(BQ$1/INDEX($U$1:$CH$1,,MATCH($K7,$U$2:$CH$2,0)))))*$L7,$C7*((1-$R7)^(BQ$2-$K7))*(((1-$O7+$O7*(BQ$1/INDEX($U$1:$CH$1,,MATCH($K7,$U$2:$CH$2,0)))))*$L7*8760*$P7)),IF(AND($K7+$H7&lt;BQ$2+1,$K7+$I7&gt;BQ$2),IF($N7=$N$3,$C7*INDEX('Fixed O&amp;M Schedule_Gas'!AY$3:AY$15,MATCH($F7,'Fixed O&amp;M Schedule_Gas'!$B$3:$B$15,0)),$C7*$S7*INDEX($U$1:$CH$1,MATCH($K7,$U$2:$CH$2,0))*IF(BQ$2&gt;$K7+$H7,IF($D7="Win",1.02,1.005),1)*(1+$T7)^(BQ$2-$K7)),IF(AND($K7+$I7&lt;=BQ$2,$K7+SUM($I7:$J7)&gt;BQ$2),IF($N7=$N$3,$C7*(INDEX('Fixed O&amp;M Schedule_Gas'!AY$3:AY$15,MATCH($F7,'Fixed O&amp;M Schedule_Gas'!$B$3:$B$15,0))+$M7),$C7*($S7*INDEX($U$1:$CH$1,MATCH($K7+$I7,$U$2:$CH$2,0))*IF(BQ$2&gt;$K7+$I7+$H7,IF($D7="Win",1.02,1.005),1)*(1+$T7)^(BQ$2-($K7+$I7))+$M7)),0)))/10^6</f>
        <v>0</v>
      </c>
      <c r="BR7" s="119">
        <f>IF(AND($K7&lt;BR$2+1,$K7+$H7&gt;BR$2),IF($N7=$N$3,$C7*((1-$O7+$O7*(BR$1/INDEX($U$1:$CH$1,,MATCH($K7,$U$2:$CH$2,0)))))*$L7,$C7*((1-$R7)^(BR$2-$K7))*(((1-$O7+$O7*(BR$1/INDEX($U$1:$CH$1,,MATCH($K7,$U$2:$CH$2,0)))))*$L7*8760*$P7)),IF(AND($K7+$H7&lt;BR$2+1,$K7+$I7&gt;BR$2),IF($N7=$N$3,$C7*INDEX('Fixed O&amp;M Schedule_Gas'!AZ$3:AZ$15,MATCH($F7,'Fixed O&amp;M Schedule_Gas'!$B$3:$B$15,0)),$C7*$S7*INDEX($U$1:$CH$1,MATCH($K7,$U$2:$CH$2,0))*IF(BR$2&gt;$K7+$H7,IF($D7="Win",1.02,1.005),1)*(1+$T7)^(BR$2-$K7)),IF(AND($K7+$I7&lt;=BR$2,$K7+SUM($I7:$J7)&gt;BR$2),IF($N7=$N$3,$C7*(INDEX('Fixed O&amp;M Schedule_Gas'!AZ$3:AZ$15,MATCH($F7,'Fixed O&amp;M Schedule_Gas'!$B$3:$B$15,0))+$M7),$C7*($S7*INDEX($U$1:$CH$1,MATCH($K7+$I7,$U$2:$CH$2,0))*IF(BR$2&gt;$K7+$I7+$H7,IF($D7="Win",1.02,1.005),1)*(1+$T7)^(BR$2-($K7+$I7))+$M7)),0)))/10^6</f>
        <v>0</v>
      </c>
      <c r="BS7" s="119">
        <f>IF(AND($K7&lt;BS$2+1,$K7+$H7&gt;BS$2),IF($N7=$N$3,$C7*((1-$O7+$O7*(BS$1/INDEX($U$1:$CH$1,,MATCH($K7,$U$2:$CH$2,0)))))*$L7,$C7*((1-$R7)^(BS$2-$K7))*(((1-$O7+$O7*(BS$1/INDEX($U$1:$CH$1,,MATCH($K7,$U$2:$CH$2,0)))))*$L7*8760*$P7)),IF(AND($K7+$H7&lt;BS$2+1,$K7+$I7&gt;BS$2),IF($N7=$N$3,$C7*INDEX('Fixed O&amp;M Schedule_Gas'!BA$3:BA$15,MATCH($F7,'Fixed O&amp;M Schedule_Gas'!$B$3:$B$15,0)),$C7*$S7*INDEX($U$1:$CH$1,MATCH($K7,$U$2:$CH$2,0))*IF(BS$2&gt;$K7+$H7,IF($D7="Win",1.02,1.005),1)*(1+$T7)^(BS$2-$K7)),IF(AND($K7+$I7&lt;=BS$2,$K7+SUM($I7:$J7)&gt;BS$2),IF($N7=$N$3,$C7*(INDEX('Fixed O&amp;M Schedule_Gas'!BA$3:BA$15,MATCH($F7,'Fixed O&amp;M Schedule_Gas'!$B$3:$B$15,0))+$M7),$C7*($S7*INDEX($U$1:$CH$1,MATCH($K7+$I7,$U$2:$CH$2,0))*IF(BS$2&gt;$K7+$I7+$H7,IF($D7="Win",1.02,1.005),1)*(1+$T7)^(BS$2-($K7+$I7))+$M7)),0)))/10^6</f>
        <v>0</v>
      </c>
      <c r="BT7" s="119">
        <f>IF(AND($K7&lt;BT$2+1,$K7+$H7&gt;BT$2),IF($N7=$N$3,$C7*((1-$O7+$O7*(BT$1/INDEX($U$1:$CH$1,,MATCH($K7,$U$2:$CH$2,0)))))*$L7,$C7*((1-$R7)^(BT$2-$K7))*(((1-$O7+$O7*(BT$1/INDEX($U$1:$CH$1,,MATCH($K7,$U$2:$CH$2,0)))))*$L7*8760*$P7)),IF(AND($K7+$H7&lt;BT$2+1,$K7+$I7&gt;BT$2),IF($N7=$N$3,$C7*INDEX('Fixed O&amp;M Schedule_Gas'!BB$3:BB$15,MATCH($F7,'Fixed O&amp;M Schedule_Gas'!$B$3:$B$15,0)),$C7*$S7*INDEX($U$1:$CH$1,MATCH($K7,$U$2:$CH$2,0))*IF(BT$2&gt;$K7+$H7,IF($D7="Win",1.02,1.005),1)*(1+$T7)^(BT$2-$K7)),IF(AND($K7+$I7&lt;=BT$2,$K7+SUM($I7:$J7)&gt;BT$2),IF($N7=$N$3,$C7*(INDEX('Fixed O&amp;M Schedule_Gas'!BB$3:BB$15,MATCH($F7,'Fixed O&amp;M Schedule_Gas'!$B$3:$B$15,0))+$M7),$C7*($S7*INDEX($U$1:$CH$1,MATCH($K7+$I7,$U$2:$CH$2,0))*IF(BT$2&gt;$K7+$I7+$H7,IF($D7="Win",1.02,1.005),1)*(1+$T7)^(BT$2-($K7+$I7))+$M7)),0)))/10^6</f>
        <v>0</v>
      </c>
      <c r="BU7" s="119">
        <f>IF(AND($K7&lt;BU$2+1,$K7+$H7&gt;BU$2),IF($N7=$N$3,$C7*((1-$O7+$O7*(BU$1/INDEX($U$1:$CH$1,,MATCH($K7,$U$2:$CH$2,0)))))*$L7,$C7*((1-$R7)^(BU$2-$K7))*(((1-$O7+$O7*(BU$1/INDEX($U$1:$CH$1,,MATCH($K7,$U$2:$CH$2,0)))))*$L7*8760*$P7)),IF(AND($K7+$H7&lt;BU$2+1,$K7+$I7&gt;BU$2),IF($N7=$N$3,$C7*INDEX('Fixed O&amp;M Schedule_Gas'!BC$3:BC$15,MATCH($F7,'Fixed O&amp;M Schedule_Gas'!$B$3:$B$15,0)),$C7*$S7*INDEX($U$1:$CH$1,MATCH($K7,$U$2:$CH$2,0))*IF(BU$2&gt;$K7+$H7,IF($D7="Win",1.02,1.005),1)*(1+$T7)^(BU$2-$K7)),IF(AND($K7+$I7&lt;=BU$2,$K7+SUM($I7:$J7)&gt;BU$2),IF($N7=$N$3,$C7*(INDEX('Fixed O&amp;M Schedule_Gas'!BC$3:BC$15,MATCH($F7,'Fixed O&amp;M Schedule_Gas'!$B$3:$B$15,0))+$M7),$C7*($S7*INDEX($U$1:$CH$1,MATCH($K7+$I7,$U$2:$CH$2,0))*IF(BU$2&gt;$K7+$I7+$H7,IF($D7="Win",1.02,1.005),1)*(1+$T7)^(BU$2-($K7+$I7))+$M7)),0)))/10^6</f>
        <v>0</v>
      </c>
      <c r="BV7" s="119">
        <f>IF(AND($K7&lt;BV$2+1,$K7+$H7&gt;BV$2),IF($N7=$N$3,$C7*((1-$O7+$O7*(BV$1/INDEX($U$1:$CH$1,,MATCH($K7,$U$2:$CH$2,0)))))*$L7,$C7*((1-$R7)^(BV$2-$K7))*(((1-$O7+$O7*(BV$1/INDEX($U$1:$CH$1,,MATCH($K7,$U$2:$CH$2,0)))))*$L7*8760*$P7)),IF(AND($K7+$H7&lt;BV$2+1,$K7+$I7&gt;BV$2),IF($N7=$N$3,$C7*INDEX('Fixed O&amp;M Schedule_Gas'!BD$3:BD$15,MATCH($F7,'Fixed O&amp;M Schedule_Gas'!$B$3:$B$15,0)),$C7*$S7*INDEX($U$1:$CH$1,MATCH($K7,$U$2:$CH$2,0))*IF(BV$2&gt;$K7+$H7,IF($D7="Win",1.02,1.005),1)*(1+$T7)^(BV$2-$K7)),IF(AND($K7+$I7&lt;=BV$2,$K7+SUM($I7:$J7)&gt;BV$2),IF($N7=$N$3,$C7*(INDEX('Fixed O&amp;M Schedule_Gas'!BD$3:BD$15,MATCH($F7,'Fixed O&amp;M Schedule_Gas'!$B$3:$B$15,0))+$M7),$C7*($S7*INDEX($U$1:$CH$1,MATCH($K7+$I7,$U$2:$CH$2,0))*IF(BV$2&gt;$K7+$I7+$H7,IF($D7="Win",1.02,1.005),1)*(1+$T7)^(BV$2-($K7+$I7))+$M7)),0)))/10^6</f>
        <v>0</v>
      </c>
      <c r="BW7" s="119">
        <f>IF(AND($K7&lt;BW$2+1,$K7+$H7&gt;BW$2),IF($N7=$N$3,$C7*((1-$O7+$O7*(BW$1/INDEX($U$1:$CH$1,,MATCH($K7,$U$2:$CH$2,0)))))*$L7,$C7*((1-$R7)^(BW$2-$K7))*(((1-$O7+$O7*(BW$1/INDEX($U$1:$CH$1,,MATCH($K7,$U$2:$CH$2,0)))))*$L7*8760*$P7)),IF(AND($K7+$H7&lt;BW$2+1,$K7+$I7&gt;BW$2),IF($N7=$N$3,$C7*INDEX('Fixed O&amp;M Schedule_Gas'!BE$3:BE$15,MATCH($F7,'Fixed O&amp;M Schedule_Gas'!$B$3:$B$15,0)),$C7*$S7*INDEX($U$1:$CH$1,MATCH($K7,$U$2:$CH$2,0))*IF(BW$2&gt;$K7+$H7,IF($D7="Win",1.02,1.005),1)*(1+$T7)^(BW$2-$K7)),IF(AND($K7+$I7&lt;=BW$2,$K7+SUM($I7:$J7)&gt;BW$2),IF($N7=$N$3,$C7*(INDEX('Fixed O&amp;M Schedule_Gas'!BE$3:BE$15,MATCH($F7,'Fixed O&amp;M Schedule_Gas'!$B$3:$B$15,0))+$M7),$C7*($S7*INDEX($U$1:$CH$1,MATCH($K7+$I7,$U$2:$CH$2,0))*IF(BW$2&gt;$K7+$I7+$H7,IF($D7="Win",1.02,1.005),1)*(1+$T7)^(BW$2-($K7+$I7))+$M7)),0)))/10^6</f>
        <v>0</v>
      </c>
      <c r="BX7" s="119">
        <f>IF(AND($K7&lt;BX$2+1,$K7+$H7&gt;BX$2),IF($N7=$N$3,$C7*((1-$O7+$O7*(BX$1/INDEX($U$1:$CH$1,,MATCH($K7,$U$2:$CH$2,0)))))*$L7,$C7*((1-$R7)^(BX$2-$K7))*(((1-$O7+$O7*(BX$1/INDEX($U$1:$CH$1,,MATCH($K7,$U$2:$CH$2,0)))))*$L7*8760*$P7)),IF(AND($K7+$H7&lt;BX$2+1,$K7+$I7&gt;BX$2),IF($N7=$N$3,$C7*INDEX('Fixed O&amp;M Schedule_Gas'!BF$3:BF$15,MATCH($F7,'Fixed O&amp;M Schedule_Gas'!$B$3:$B$15,0)),$C7*$S7*INDEX($U$1:$CH$1,MATCH($K7,$U$2:$CH$2,0))*IF(BX$2&gt;$K7+$H7,IF($D7="Win",1.02,1.005),1)*(1+$T7)^(BX$2-$K7)),IF(AND($K7+$I7&lt;=BX$2,$K7+SUM($I7:$J7)&gt;BX$2),IF($N7=$N$3,$C7*(INDEX('Fixed O&amp;M Schedule_Gas'!BF$3:BF$15,MATCH($F7,'Fixed O&amp;M Schedule_Gas'!$B$3:$B$15,0))+$M7),$C7*($S7*INDEX($U$1:$CH$1,MATCH($K7+$I7,$U$2:$CH$2,0))*IF(BX$2&gt;$K7+$I7+$H7,IF($D7="Win",1.02,1.005),1)*(1+$T7)^(BX$2-($K7+$I7))+$M7)),0)))/10^6</f>
        <v>0</v>
      </c>
      <c r="BY7" s="119">
        <f>IF(AND($K7&lt;BY$2+1,$K7+$H7&gt;BY$2),IF($N7=$N$3,$C7*((1-$O7+$O7*(BY$1/INDEX($U$1:$CH$1,,MATCH($K7,$U$2:$CH$2,0)))))*$L7,$C7*((1-$R7)^(BY$2-$K7))*(((1-$O7+$O7*(BY$1/INDEX($U$1:$CH$1,,MATCH($K7,$U$2:$CH$2,0)))))*$L7*8760*$P7)),IF(AND($K7+$H7&lt;BY$2+1,$K7+$I7&gt;BY$2),IF($N7=$N$3,$C7*INDEX('Fixed O&amp;M Schedule_Gas'!BG$3:BG$15,MATCH($F7,'Fixed O&amp;M Schedule_Gas'!$B$3:$B$15,0)),$C7*$S7*INDEX($U$1:$CH$1,MATCH($K7,$U$2:$CH$2,0))*IF(BY$2&gt;$K7+$H7,IF($D7="Win",1.02,1.005),1)*(1+$T7)^(BY$2-$K7)),IF(AND($K7+$I7&lt;=BY$2,$K7+SUM($I7:$J7)&gt;BY$2),IF($N7=$N$3,$C7*(INDEX('Fixed O&amp;M Schedule_Gas'!BG$3:BG$15,MATCH($F7,'Fixed O&amp;M Schedule_Gas'!$B$3:$B$15,0))+$M7),$C7*($S7*INDEX($U$1:$CH$1,MATCH($K7+$I7,$U$2:$CH$2,0))*IF(BY$2&gt;$K7+$I7+$H7,IF($D7="Win",1.02,1.005),1)*(1+$T7)^(BY$2-($K7+$I7))+$M7)),0)))/10^6</f>
        <v>0</v>
      </c>
      <c r="BZ7" s="119">
        <f>IF(AND($K7&lt;BZ$2+1,$K7+$H7&gt;BZ$2),IF($N7=$N$3,$C7*((1-$O7+$O7*(BZ$1/INDEX($U$1:$CH$1,,MATCH($K7,$U$2:$CH$2,0)))))*$L7,$C7*((1-$R7)^(BZ$2-$K7))*(((1-$O7+$O7*(BZ$1/INDEX($U$1:$CH$1,,MATCH($K7,$U$2:$CH$2,0)))))*$L7*8760*$P7)),IF(AND($K7+$H7&lt;BZ$2+1,$K7+$I7&gt;BZ$2),IF($N7=$N$3,$C7*INDEX('Fixed O&amp;M Schedule_Gas'!BH$3:BH$15,MATCH($F7,'Fixed O&amp;M Schedule_Gas'!$B$3:$B$15,0)),$C7*$S7*INDEX($U$1:$CH$1,MATCH($K7,$U$2:$CH$2,0))*IF(BZ$2&gt;$K7+$H7,IF($D7="Win",1.02,1.005),1)*(1+$T7)^(BZ$2-$K7)),IF(AND($K7+$I7&lt;=BZ$2,$K7+SUM($I7:$J7)&gt;BZ$2),IF($N7=$N$3,$C7*(INDEX('Fixed O&amp;M Schedule_Gas'!BH$3:BH$15,MATCH($F7,'Fixed O&amp;M Schedule_Gas'!$B$3:$B$15,0))+$M7),$C7*($S7*INDEX($U$1:$CH$1,MATCH($K7+$I7,$U$2:$CH$2,0))*IF(BZ$2&gt;$K7+$I7+$H7,IF($D7="Win",1.02,1.005),1)*(1+$T7)^(BZ$2-($K7+$I7))+$M7)),0)))/10^6</f>
        <v>0</v>
      </c>
      <c r="CA7" s="119">
        <f>IF(AND($K7&lt;CA$2+1,$K7+$H7&gt;CA$2),IF($N7=$N$3,$C7*((1-$O7+$O7*(CA$1/INDEX($U$1:$CH$1,,MATCH($K7,$U$2:$CH$2,0)))))*$L7,$C7*((1-$R7)^(CA$2-$K7))*(((1-$O7+$O7*(CA$1/INDEX($U$1:$CH$1,,MATCH($K7,$U$2:$CH$2,0)))))*$L7*8760*$P7)),IF(AND($K7+$H7&lt;CA$2+1,$K7+$I7&gt;CA$2),IF($N7=$N$3,$C7*INDEX('Fixed O&amp;M Schedule_Gas'!BI$3:BI$15,MATCH($F7,'Fixed O&amp;M Schedule_Gas'!$B$3:$B$15,0)),$C7*$S7*INDEX($U$1:$CH$1,MATCH($K7,$U$2:$CH$2,0))*IF(CA$2&gt;$K7+$H7,IF($D7="Win",1.02,1.005),1)*(1+$T7)^(CA$2-$K7)),IF(AND($K7+$I7&lt;=CA$2,$K7+SUM($I7:$J7)&gt;CA$2),IF($N7=$N$3,$C7*(INDEX('Fixed O&amp;M Schedule_Gas'!BI$3:BI$15,MATCH($F7,'Fixed O&amp;M Schedule_Gas'!$B$3:$B$15,0))+$M7),$C7*($S7*INDEX($U$1:$CH$1,MATCH($K7+$I7,$U$2:$CH$2,0))*IF(CA$2&gt;$K7+$I7+$H7,IF($D7="Win",1.02,1.005),1)*(1+$T7)^(CA$2-($K7+$I7))+$M7)),0)))/10^6</f>
        <v>0</v>
      </c>
      <c r="CB7" s="119">
        <f>IF(AND($K7&lt;CB$2+1,$K7+$H7&gt;CB$2),IF($N7=$N$3,$C7*((1-$O7+$O7*(CB$1/INDEX($U$1:$CH$1,,MATCH($K7,$U$2:$CH$2,0)))))*$L7,$C7*((1-$R7)^(CB$2-$K7))*(((1-$O7+$O7*(CB$1/INDEX($U$1:$CH$1,,MATCH($K7,$U$2:$CH$2,0)))))*$L7*8760*$P7)),IF(AND($K7+$H7&lt;CB$2+1,$K7+$I7&gt;CB$2),IF($N7=$N$3,$C7*INDEX('Fixed O&amp;M Schedule_Gas'!BJ$3:BJ$15,MATCH($F7,'Fixed O&amp;M Schedule_Gas'!$B$3:$B$15,0)),$C7*$S7*INDEX($U$1:$CH$1,MATCH($K7,$U$2:$CH$2,0))*IF(CB$2&gt;$K7+$H7,IF($D7="Win",1.02,1.005),1)*(1+$T7)^(CB$2-$K7)),IF(AND($K7+$I7&lt;=CB$2,$K7+SUM($I7:$J7)&gt;CB$2),IF($N7=$N$3,$C7*(INDEX('Fixed O&amp;M Schedule_Gas'!BJ$3:BJ$15,MATCH($F7,'Fixed O&amp;M Schedule_Gas'!$B$3:$B$15,0))+$M7),$C7*($S7*INDEX($U$1:$CH$1,MATCH($K7+$I7,$U$2:$CH$2,0))*IF(CB$2&gt;$K7+$I7+$H7,IF($D7="Win",1.02,1.005),1)*(1+$T7)^(CB$2-($K7+$I7))+$M7)),0)))/10^6</f>
        <v>0</v>
      </c>
      <c r="CC7" s="119">
        <f>IF(AND($K7&lt;CC$2+1,$K7+$H7&gt;CC$2),IF($N7=$N$3,$C7*((1-$O7+$O7*(CC$1/INDEX($U$1:$CH$1,,MATCH($K7,$U$2:$CH$2,0)))))*$L7,$C7*((1-$R7)^(CC$2-$K7))*(((1-$O7+$O7*(CC$1/INDEX($U$1:$CH$1,,MATCH($K7,$U$2:$CH$2,0)))))*$L7*8760*$P7)),IF(AND($K7+$H7&lt;CC$2+1,$K7+$I7&gt;CC$2),IF($N7=$N$3,$C7*INDEX('Fixed O&amp;M Schedule_Gas'!BK$3:BK$15,MATCH($F7,'Fixed O&amp;M Schedule_Gas'!$B$3:$B$15,0)),$C7*$S7*INDEX($U$1:$CH$1,MATCH($K7,$U$2:$CH$2,0))*IF(CC$2&gt;$K7+$H7,IF($D7="Win",1.02,1.005),1)*(1+$T7)^(CC$2-$K7)),IF(AND($K7+$I7&lt;=CC$2,$K7+SUM($I7:$J7)&gt;CC$2),IF($N7=$N$3,$C7*(INDEX('Fixed O&amp;M Schedule_Gas'!BK$3:BK$15,MATCH($F7,'Fixed O&amp;M Schedule_Gas'!$B$3:$B$15,0))+$M7),$C7*($S7*INDEX($U$1:$CH$1,MATCH($K7+$I7,$U$2:$CH$2,0))*IF(CC$2&gt;$K7+$I7+$H7,IF($D7="Win",1.02,1.005),1)*(1+$T7)^(CC$2-($K7+$I7))+$M7)),0)))/10^6</f>
        <v>0</v>
      </c>
      <c r="CD7" s="119">
        <f>IF(AND($K7&lt;CD$2+1,$K7+$H7&gt;CD$2),IF($N7=$N$3,$C7*((1-$O7+$O7*(CD$1/INDEX($U$1:$CH$1,,MATCH($K7,$U$2:$CH$2,0)))))*$L7,$C7*((1-$R7)^(CD$2-$K7))*(((1-$O7+$O7*(CD$1/INDEX($U$1:$CH$1,,MATCH($K7,$U$2:$CH$2,0)))))*$L7*8760*$P7)),IF(AND($K7+$H7&lt;CD$2+1,$K7+$I7&gt;CD$2),IF($N7=$N$3,$C7*INDEX('Fixed O&amp;M Schedule_Gas'!BL$3:BL$15,MATCH($F7,'Fixed O&amp;M Schedule_Gas'!$B$3:$B$15,0)),$C7*$S7*INDEX($U$1:$CH$1,MATCH($K7,$U$2:$CH$2,0))*IF(CD$2&gt;$K7+$H7,IF($D7="Win",1.02,1.005),1)*(1+$T7)^(CD$2-$K7)),IF(AND($K7+$I7&lt;=CD$2,$K7+SUM($I7:$J7)&gt;CD$2),IF($N7=$N$3,$C7*(INDEX('Fixed O&amp;M Schedule_Gas'!BL$3:BL$15,MATCH($F7,'Fixed O&amp;M Schedule_Gas'!$B$3:$B$15,0))+$M7),$C7*($S7*INDEX($U$1:$CH$1,MATCH($K7+$I7,$U$2:$CH$2,0))*IF(CD$2&gt;$K7+$I7+$H7,IF($D7="Win",1.02,1.005),1)*(1+$T7)^(CD$2-($K7+$I7))+$M7)),0)))/10^6</f>
        <v>0</v>
      </c>
      <c r="CE7" s="119">
        <f>IF(AND($K7&lt;CE$2+1,$K7+$H7&gt;CE$2),IF($N7=$N$3,$C7*((1-$O7+$O7*(CE$1/INDEX($U$1:$CH$1,,MATCH($K7,$U$2:$CH$2,0)))))*$L7,$C7*((1-$R7)^(CE$2-$K7))*(((1-$O7+$O7*(CE$1/INDEX($U$1:$CH$1,,MATCH($K7,$U$2:$CH$2,0)))))*$L7*8760*$P7)),IF(AND($K7+$H7&lt;CE$2+1,$K7+$I7&gt;CE$2),IF($N7=$N$3,$C7*INDEX('Fixed O&amp;M Schedule_Gas'!BM$3:BM$15,MATCH($F7,'Fixed O&amp;M Schedule_Gas'!$B$3:$B$15,0)),$C7*$S7*INDEX($U$1:$CH$1,MATCH($K7,$U$2:$CH$2,0))*IF(CE$2&gt;$K7+$H7,IF($D7="Win",1.02,1.005),1)*(1+$T7)^(CE$2-$K7)),IF(AND($K7+$I7&lt;=CE$2,$K7+SUM($I7:$J7)&gt;CE$2),IF($N7=$N$3,$C7*(INDEX('Fixed O&amp;M Schedule_Gas'!BM$3:BM$15,MATCH($F7,'Fixed O&amp;M Schedule_Gas'!$B$3:$B$15,0))+$M7),$C7*($S7*INDEX($U$1:$CH$1,MATCH($K7+$I7,$U$2:$CH$2,0))*IF(CE$2&gt;$K7+$I7+$H7,IF($D7="Win",1.02,1.005),1)*(1+$T7)^(CE$2-($K7+$I7))+$M7)),0)))/10^6</f>
        <v>0</v>
      </c>
      <c r="CF7" s="119">
        <f>IF(AND($K7&lt;CF$2+1,$K7+$H7&gt;CF$2),IF($N7=$N$3,$C7*((1-$O7+$O7*(CF$1/INDEX($U$1:$CH$1,,MATCH($K7,$U$2:$CH$2,0)))))*$L7,$C7*((1-$R7)^(CF$2-$K7))*(((1-$O7+$O7*(CF$1/INDEX($U$1:$CH$1,,MATCH($K7,$U$2:$CH$2,0)))))*$L7*8760*$P7)),IF(AND($K7+$H7&lt;CF$2+1,$K7+$I7&gt;CF$2),IF($N7=$N$3,$C7*INDEX('Fixed O&amp;M Schedule_Gas'!BN$3:BN$15,MATCH($F7,'Fixed O&amp;M Schedule_Gas'!$B$3:$B$15,0)),$C7*$S7*INDEX($U$1:$CH$1,MATCH($K7,$U$2:$CH$2,0))*IF(CF$2&gt;$K7+$H7,IF($D7="Win",1.02,1.005),1)*(1+$T7)^(CF$2-$K7)),IF(AND($K7+$I7&lt;=CF$2,$K7+SUM($I7:$J7)&gt;CF$2),IF($N7=$N$3,$C7*(INDEX('Fixed O&amp;M Schedule_Gas'!BN$3:BN$15,MATCH($F7,'Fixed O&amp;M Schedule_Gas'!$B$3:$B$15,0))+$M7),$C7*($S7*INDEX($U$1:$CH$1,MATCH($K7+$I7,$U$2:$CH$2,0))*IF(CF$2&gt;$K7+$I7+$H7,IF($D7="Win",1.02,1.005),1)*(1+$T7)^(CF$2-($K7+$I7))+$M7)),0)))/10^6</f>
        <v>0</v>
      </c>
      <c r="CG7" s="119">
        <f>IF(AND($K7&lt;CG$2+1,$K7+$H7&gt;CG$2),IF($N7=$N$3,$C7*((1-$O7+$O7*(CG$1/INDEX($U$1:$CH$1,,MATCH($K7,$U$2:$CH$2,0)))))*$L7,$C7*((1-$R7)^(CG$2-$K7))*(((1-$O7+$O7*(CG$1/INDEX($U$1:$CH$1,,MATCH($K7,$U$2:$CH$2,0)))))*$L7*8760*$P7)),IF(AND($K7+$H7&lt;CG$2+1,$K7+$I7&gt;CG$2),IF($N7=$N$3,$C7*INDEX('Fixed O&amp;M Schedule_Gas'!BO$3:BO$15,MATCH($F7,'Fixed O&amp;M Schedule_Gas'!$B$3:$B$15,0)),$C7*$S7*INDEX($U$1:$CH$1,MATCH($K7,$U$2:$CH$2,0))*IF(CG$2&gt;$K7+$H7,IF($D7="Win",1.02,1.005),1)*(1+$T7)^(CG$2-$K7)),IF(AND($K7+$I7&lt;=CG$2,$K7+SUM($I7:$J7)&gt;CG$2),IF($N7=$N$3,$C7*(INDEX('Fixed O&amp;M Schedule_Gas'!BO$3:BO$15,MATCH($F7,'Fixed O&amp;M Schedule_Gas'!$B$3:$B$15,0))+$M7),$C7*($S7*INDEX($U$1:$CH$1,MATCH($K7+$I7,$U$2:$CH$2,0))*IF(CG$2&gt;$K7+$I7+$H7,IF($D7="Win",1.02,1.005),1)*(1+$T7)^(CG$2-($K7+$I7))+$M7)),0)))/10^6</f>
        <v>0</v>
      </c>
      <c r="CH7" s="119">
        <f>IF(AND($K7&lt;CH$2+1,$K7+$H7&gt;CH$2),IF($N7=$N$3,$C7*((1-$O7+$O7*(CH$1/INDEX($U$1:$CH$1,,MATCH($K7,$U$2:$CH$2,0)))))*$L7,$C7*((1-$R7)^(CH$2-$K7))*(((1-$O7+$O7*(CH$1/INDEX($U$1:$CH$1,,MATCH($K7,$U$2:$CH$2,0)))))*$L7*8760*$P7)),IF(AND($K7+$H7&lt;CH$2+1,$K7+$I7&gt;CH$2),IF($N7=$N$3,$C7*INDEX('Fixed O&amp;M Schedule_Gas'!BP$3:BP$15,MATCH($F7,'Fixed O&amp;M Schedule_Gas'!$B$3:$B$15,0)),$C7*$S7*INDEX($U$1:$CH$1,MATCH($K7,$U$2:$CH$2,0))*IF(CH$2&gt;$K7+$H7,IF($D7="Win",1.02,1.005),1)*(1+$T7)^(CH$2-$K7)),IF(AND($K7+$I7&lt;=CH$2,$K7+SUM($I7:$J7)&gt;CH$2),IF($N7=$N$3,$C7*(INDEX('Fixed O&amp;M Schedule_Gas'!BP$3:BP$15,MATCH($F7,'Fixed O&amp;M Schedule_Gas'!$B$3:$B$15,0))+$M7),$C7*($S7*INDEX($U$1:$CH$1,MATCH($K7+$I7,$U$2:$CH$2,0))*IF(CH$2&gt;$K7+$I7+$H7,IF($D7="Win",1.02,1.005),1)*(1+$T7)^(CH$2-($K7+$I7))+$M7)),0)))/10^6</f>
        <v>0</v>
      </c>
    </row>
    <row r="8" spans="1:86" ht="11.4" x14ac:dyDescent="0.2">
      <c r="A8" s="151"/>
      <c r="B8" s="142" t="s">
        <v>15</v>
      </c>
      <c r="C8" s="143">
        <v>577</v>
      </c>
      <c r="D8" s="143" t="str">
        <f t="shared" si="65"/>
        <v>Gas</v>
      </c>
      <c r="E8" s="18" t="s">
        <v>10</v>
      </c>
      <c r="F8" s="142" t="s">
        <v>19</v>
      </c>
      <c r="G8" s="138">
        <v>39902</v>
      </c>
      <c r="H8" s="68">
        <v>20</v>
      </c>
      <c r="I8" s="68">
        <v>29</v>
      </c>
      <c r="J8" s="68">
        <v>11</v>
      </c>
      <c r="K8" s="12">
        <f t="shared" si="64"/>
        <v>2009</v>
      </c>
      <c r="L8" s="68">
        <f>8600*12</f>
        <v>103200</v>
      </c>
      <c r="M8" s="69">
        <f>'Repower Costs'!M8</f>
        <v>12722.987633475846</v>
      </c>
      <c r="N8" s="68" t="s">
        <v>12</v>
      </c>
      <c r="O8" s="141">
        <v>0.2</v>
      </c>
      <c r="P8" s="4"/>
      <c r="Q8" s="4"/>
      <c r="R8" s="63"/>
      <c r="S8" s="25"/>
      <c r="T8" s="4"/>
      <c r="U8" s="119">
        <f>IF(AND($K8&lt;U$2+1,$K8+$H8&gt;U$2),IF($N8=$N$3,$C8*((1-$O8+$O8*(U$1/INDEX($U$1:$CH$1,,MATCH($K8,$U$2:$CH$2,0)))))*$L8,$C8*((1-$R8)^(U$2-$K8))*(((1-$O8+$O8*(U$1/INDEX($U$1:$CH$1,,MATCH($K8,$U$2:$CH$2,0)))))*$L8*8760*$P8)),IF(AND($K8+$H8&lt;U$2+1,$K8+$I8&gt;U$2),IF($N8=$N$3,$C8*INDEX('Fixed O&amp;M Schedule_Gas'!C$3:C$15,MATCH($F8,'Fixed O&amp;M Schedule_Gas'!$B$3:$B$15,0)),$C8*$S8*INDEX($U$1:$CH$1,MATCH($K8,$U$2:$CH$2,0))*IF(U$2&gt;$K8+$H8,IF($D8="Win",1.02,1.005),1)*(1+$T8)^(U$2-$K8)),IF(AND($K8+$I8&lt;=U$2,$K8+SUM($I8:$J8)&gt;U$2),IF($N8=$N$3,$C8*(INDEX('Fixed O&amp;M Schedule_Gas'!C$3:C$15,MATCH($F8,'Fixed O&amp;M Schedule_Gas'!$B$3:$B$15,0))+$M8),$C8*($S8*INDEX($U$1:$CH$1,MATCH($K8+$I8,$U$2:$CH$2,0))*IF(U$2&gt;$K8+$I8+$H8,IF($D8="Win",1.02,1.005),1)*(1+$T8)^(U$2-($K8+$I8))+$M8)),0)))/10^6</f>
        <v>0</v>
      </c>
      <c r="V8" s="119">
        <f>IF(AND($K8&lt;V$2+1,$K8+$H8&gt;V$2),IF($N8=$N$3,$C8*((1-$O8+$O8*(V$1/INDEX($U$1:$CH$1,,MATCH($K8,$U$2:$CH$2,0)))))*$L8,$C8*((1-$R8)^(V$2-$K8))*(((1-$O8+$O8*(V$1/INDEX($U$1:$CH$1,,MATCH($K8,$U$2:$CH$2,0)))))*$L8*8760*$P8)),IF(AND($K8+$H8&lt;V$2+1,$K8+$I8&gt;V$2),IF($N8=$N$3,$C8*INDEX('Fixed O&amp;M Schedule_Gas'!D$3:D$15,MATCH($F8,'Fixed O&amp;M Schedule_Gas'!$B$3:$B$15,0)),$C8*$S8*INDEX($U$1:$CH$1,MATCH($K8,$U$2:$CH$2,0))*IF(V$2&gt;$K8+$H8,IF($D8="Win",1.02,1.005),1)*(1+$T8)^(V$2-$K8)),IF(AND($K8+$I8&lt;=V$2,$K8+SUM($I8:$J8)&gt;V$2),IF($N8=$N$3,$C8*(INDEX('Fixed O&amp;M Schedule_Gas'!D$3:D$15,MATCH($F8,'Fixed O&amp;M Schedule_Gas'!$B$3:$B$15,0))+$M8),$C8*($S8*INDEX($U$1:$CH$1,MATCH($K8+$I8,$U$2:$CH$2,0))*IF(V$2&gt;$K8+$I8+$H8,IF($D8="Win",1.02,1.005),1)*(1+$T8)^(V$2-($K8+$I8))+$M8)),0)))/10^6</f>
        <v>0</v>
      </c>
      <c r="W8" s="119">
        <f>IF(AND($K8&lt;W$2+1,$K8+$H8&gt;W$2),IF($N8=$N$3,$C8*((1-$O8+$O8*(W$1/INDEX($U$1:$CH$1,,MATCH($K8,$U$2:$CH$2,0)))))*$L8,$C8*((1-$R8)^(W$2-$K8))*(((1-$O8+$O8*(W$1/INDEX($U$1:$CH$1,,MATCH($K8,$U$2:$CH$2,0)))))*$L8*8760*$P8)),IF(AND($K8+$H8&lt;W$2+1,$K8+$I8&gt;W$2),IF($N8=$N$3,$C8*INDEX('Fixed O&amp;M Schedule_Gas'!E$3:E$15,MATCH($F8,'Fixed O&amp;M Schedule_Gas'!$B$3:$B$15,0)),$C8*$S8*INDEX($U$1:$CH$1,MATCH($K8,$U$2:$CH$2,0))*IF(W$2&gt;$K8+$H8,IF($D8="Win",1.02,1.005),1)*(1+$T8)^(W$2-$K8)),IF(AND($K8+$I8&lt;=W$2,$K8+SUM($I8:$J8)&gt;W$2),IF($N8=$N$3,$C8*(INDEX('Fixed O&amp;M Schedule_Gas'!E$3:E$15,MATCH($F8,'Fixed O&amp;M Schedule_Gas'!$B$3:$B$15,0))+$M8),$C8*($S8*INDEX($U$1:$CH$1,MATCH($K8+$I8,$U$2:$CH$2,0))*IF(W$2&gt;$K8+$I8+$H8,IF($D8="Win",1.02,1.005),1)*(1+$T8)^(W$2-($K8+$I8))+$M8)),0)))/10^6</f>
        <v>0</v>
      </c>
      <c r="X8" s="119">
        <f>IF(AND($K8&lt;X$2+1,$K8+$H8&gt;X$2),IF($N8=$N$3,$C8*((1-$O8+$O8*(X$1/INDEX($U$1:$CH$1,,MATCH($K8,$U$2:$CH$2,0)))))*$L8,$C8*((1-$R8)^(X$2-$K8))*(((1-$O8+$O8*(X$1/INDEX($U$1:$CH$1,,MATCH($K8,$U$2:$CH$2,0)))))*$L8*8760*$P8)),IF(AND($K8+$H8&lt;X$2+1,$K8+$I8&gt;X$2),IF($N8=$N$3,$C8*INDEX('Fixed O&amp;M Schedule_Gas'!F$3:F$15,MATCH($F8,'Fixed O&amp;M Schedule_Gas'!$B$3:$B$15,0)),$C8*$S8*INDEX($U$1:$CH$1,MATCH($K8,$U$2:$CH$2,0))*IF(X$2&gt;$K8+$H8,IF($D8="Win",1.02,1.005),1)*(1+$T8)^(X$2-$K8)),IF(AND($K8+$I8&lt;=X$2,$K8+SUM($I8:$J8)&gt;X$2),IF($N8=$N$3,$C8*(INDEX('Fixed O&amp;M Schedule_Gas'!F$3:F$15,MATCH($F8,'Fixed O&amp;M Schedule_Gas'!$B$3:$B$15,0))+$M8),$C8*($S8*INDEX($U$1:$CH$1,MATCH($K8+$I8,$U$2:$CH$2,0))*IF(X$2&gt;$K8+$I8+$H8,IF($D8="Win",1.02,1.005),1)*(1+$T8)^(X$2-($K8+$I8))+$M8)),0)))/10^6</f>
        <v>0</v>
      </c>
      <c r="Y8" s="119">
        <f>IF(AND($K8&lt;Y$2+1,$K8+$H8&gt;Y$2),IF($N8=$N$3,$C8*((1-$O8+$O8*(Y$1/INDEX($U$1:$CH$1,,MATCH($K8,$U$2:$CH$2,0)))))*$L8,$C8*((1-$R8)^(Y$2-$K8))*(((1-$O8+$O8*(Y$1/INDEX($U$1:$CH$1,,MATCH($K8,$U$2:$CH$2,0)))))*$L8*8760*$P8)),IF(AND($K8+$H8&lt;Y$2+1,$K8+$I8&gt;Y$2),IF($N8=$N$3,$C8*INDEX('Fixed O&amp;M Schedule_Gas'!G$3:G$15,MATCH($F8,'Fixed O&amp;M Schedule_Gas'!$B$3:$B$15,0)),$C8*$S8*INDEX($U$1:$CH$1,MATCH($K8,$U$2:$CH$2,0))*IF(Y$2&gt;$K8+$H8,IF($D8="Win",1.02,1.005),1)*(1+$T8)^(Y$2-$K8)),IF(AND($K8+$I8&lt;=Y$2,$K8+SUM($I8:$J8)&gt;Y$2),IF($N8=$N$3,$C8*(INDEX('Fixed O&amp;M Schedule_Gas'!G$3:G$15,MATCH($F8,'Fixed O&amp;M Schedule_Gas'!$B$3:$B$15,0))+$M8),$C8*($S8*INDEX($U$1:$CH$1,MATCH($K8+$I8,$U$2:$CH$2,0))*IF(Y$2&gt;$K8+$I8+$H8,IF($D8="Win",1.02,1.005),1)*(1+$T8)^(Y$2-($K8+$I8))+$M8)),0)))/10^6</f>
        <v>59.546399999999998</v>
      </c>
      <c r="Z8" s="119">
        <f>IF(AND($K8&lt;Z$2+1,$K8+$H8&gt;Z$2),IF($N8=$N$3,$C8*((1-$O8+$O8*(Z$1/INDEX($U$1:$CH$1,,MATCH($K8,$U$2:$CH$2,0)))))*$L8,$C8*((1-$R8)^(Z$2-$K8))*(((1-$O8+$O8*(Z$1/INDEX($U$1:$CH$1,,MATCH($K8,$U$2:$CH$2,0)))))*$L8*8760*$P8)),IF(AND($K8+$H8&lt;Z$2+1,$K8+$I8&gt;Z$2),IF($N8=$N$3,$C8*INDEX('Fixed O&amp;M Schedule_Gas'!H$3:H$15,MATCH($F8,'Fixed O&amp;M Schedule_Gas'!$B$3:$B$15,0)),$C8*$S8*INDEX($U$1:$CH$1,MATCH($K8,$U$2:$CH$2,0))*IF(Z$2&gt;$K8+$H8,IF($D8="Win",1.02,1.005),1)*(1+$T8)^(Z$2-$K8)),IF(AND($K8+$I8&lt;=Z$2,$K8+SUM($I8:$J8)&gt;Z$2),IF($N8=$N$3,$C8*(INDEX('Fixed O&amp;M Schedule_Gas'!H$3:H$15,MATCH($F8,'Fixed O&amp;M Schedule_Gas'!$B$3:$B$15,0))+$M8),$C8*($S8*INDEX($U$1:$CH$1,MATCH($K8+$I8,$U$2:$CH$2,0))*IF(Z$2&gt;$K8+$I8+$H8,IF($D8="Win",1.02,1.005),1)*(1+$T8)^(Z$2-($K8+$I8))+$M8)),0)))/10^6</f>
        <v>59.836188988566413</v>
      </c>
      <c r="AA8" s="119">
        <f>IF(AND($K8&lt;AA$2+1,$K8+$H8&gt;AA$2),IF($N8=$N$3,$C8*((1-$O8+$O8*(AA$1/INDEX($U$1:$CH$1,,MATCH($K8,$U$2:$CH$2,0)))))*$L8,$C8*((1-$R8)^(AA$2-$K8))*(((1-$O8+$O8*(AA$1/INDEX($U$1:$CH$1,,MATCH($K8,$U$2:$CH$2,0)))))*$L8*8760*$P8)),IF(AND($K8+$H8&lt;AA$2+1,$K8+$I8&gt;AA$2),IF($N8=$N$3,$C8*INDEX('Fixed O&amp;M Schedule_Gas'!I$3:I$15,MATCH($F8,'Fixed O&amp;M Schedule_Gas'!$B$3:$B$15,0)),$C8*$S8*INDEX($U$1:$CH$1,MATCH($K8,$U$2:$CH$2,0))*IF(AA$2&gt;$K8+$H8,IF($D8="Win",1.02,1.005),1)*(1+$T8)^(AA$2-$K8)),IF(AND($K8+$I8&lt;=AA$2,$K8+SUM($I8:$J8)&gt;AA$2),IF($N8=$N$3,$C8*(INDEX('Fixed O&amp;M Schedule_Gas'!I$3:I$15,MATCH($F8,'Fixed O&amp;M Schedule_Gas'!$B$3:$B$15,0))+$M8),$C8*($S8*INDEX($U$1:$CH$1,MATCH($K8+$I8,$U$2:$CH$2,0))*IF(AA$2&gt;$K8+$I8+$H8,IF($D8="Win",1.02,1.005),1)*(1+$T8)^(AA$2-($K8+$I8))+$M8)),0)))/10^6</f>
        <v>60.212390958663143</v>
      </c>
      <c r="AB8" s="119">
        <f>IF(AND($K8&lt;AB$2+1,$K8+$H8&gt;AB$2),IF($N8=$N$3,$C8*((1-$O8+$O8*(AB$1/INDEX($U$1:$CH$1,,MATCH($K8,$U$2:$CH$2,0)))))*$L8,$C8*((1-$R8)^(AB$2-$K8))*(((1-$O8+$O8*(AB$1/INDEX($U$1:$CH$1,,MATCH($K8,$U$2:$CH$2,0)))))*$L8*8760*$P8)),IF(AND($K8+$H8&lt;AB$2+1,$K8+$I8&gt;AB$2),IF($N8=$N$3,$C8*INDEX('Fixed O&amp;M Schedule_Gas'!J$3:J$15,MATCH($F8,'Fixed O&amp;M Schedule_Gas'!$B$3:$B$15,0)),$C8*$S8*INDEX($U$1:$CH$1,MATCH($K8,$U$2:$CH$2,0))*IF(AB$2&gt;$K8+$H8,IF($D8="Win",1.02,1.005),1)*(1+$T8)^(AB$2-$K8)),IF(AND($K8+$I8&lt;=AB$2,$K8+SUM($I8:$J8)&gt;AB$2),IF($N8=$N$3,$C8*(INDEX('Fixed O&amp;M Schedule_Gas'!J$3:J$15,MATCH($F8,'Fixed O&amp;M Schedule_Gas'!$B$3:$B$15,0))+$M8),$C8*($S8*INDEX($U$1:$CH$1,MATCH($K8+$I8,$U$2:$CH$2,0))*IF(AB$2&gt;$K8+$I8+$H8,IF($D8="Win",1.02,1.005),1)*(1+$T8)^(AB$2-($K8+$I8))+$M8)),0)))/10^6</f>
        <v>60.389581213720319</v>
      </c>
      <c r="AC8" s="119">
        <f>IF(AND($K8&lt;AC$2+1,$K8+$H8&gt;AC$2),IF($N8=$N$3,$C8*((1-$O8+$O8*(AC$1/INDEX($U$1:$CH$1,,MATCH($K8,$U$2:$CH$2,0)))))*$L8,$C8*((1-$R8)^(AC$2-$K8))*(((1-$O8+$O8*(AC$1/INDEX($U$1:$CH$1,,MATCH($K8,$U$2:$CH$2,0)))))*$L8*8760*$P8)),IF(AND($K8+$H8&lt;AC$2+1,$K8+$I8&gt;AC$2),IF($N8=$N$3,$C8*INDEX('Fixed O&amp;M Schedule_Gas'!K$3:K$15,MATCH($F8,'Fixed O&amp;M Schedule_Gas'!$B$3:$B$15,0)),$C8*$S8*INDEX($U$1:$CH$1,MATCH($K8,$U$2:$CH$2,0))*IF(AC$2&gt;$K8+$H8,IF($D8="Win",1.02,1.005),1)*(1+$T8)^(AC$2-$K8)),IF(AND($K8+$I8&lt;=AC$2,$K8+SUM($I8:$J8)&gt;AC$2),IF($N8=$N$3,$C8*(INDEX('Fixed O&amp;M Schedule_Gas'!K$3:K$15,MATCH($F8,'Fixed O&amp;M Schedule_Gas'!$B$3:$B$15,0))+$M8),$C8*($S8*INDEX($U$1:$CH$1,MATCH($K8+$I8,$U$2:$CH$2,0))*IF(AC$2&gt;$K8+$I8+$H8,IF($D8="Win",1.02,1.005),1)*(1+$T8)^(AC$2-($K8+$I8))+$M8)),0)))/10^6</f>
        <v>60.524001407211969</v>
      </c>
      <c r="AD8" s="119">
        <f>IF(AND($K8&lt;AD$2+1,$K8+$H8&gt;AD$2),IF($N8=$N$3,$C8*((1-$O8+$O8*(AD$1/INDEX($U$1:$CH$1,,MATCH($K8,$U$2:$CH$2,0)))))*$L8,$C8*((1-$R8)^(AD$2-$K8))*(((1-$O8+$O8*(AD$1/INDEX($U$1:$CH$1,,MATCH($K8,$U$2:$CH$2,0)))))*$L8*8760*$P8)),IF(AND($K8+$H8&lt;AD$2+1,$K8+$I8&gt;AD$2),IF($N8=$N$3,$C8*INDEX('Fixed O&amp;M Schedule_Gas'!L$3:L$15,MATCH($F8,'Fixed O&amp;M Schedule_Gas'!$B$3:$B$15,0)),$C8*$S8*INDEX($U$1:$CH$1,MATCH($K8,$U$2:$CH$2,0))*IF(AD$2&gt;$K8+$H8,IF($D8="Win",1.02,1.005),1)*(1+$T8)^(AD$2-$K8)),IF(AND($K8+$I8&lt;=AD$2,$K8+SUM($I8:$J8)&gt;AD$2),IF($N8=$N$3,$C8*(INDEX('Fixed O&amp;M Schedule_Gas'!L$3:L$15,MATCH($F8,'Fixed O&amp;M Schedule_Gas'!$B$3:$B$15,0))+$M8),$C8*($S8*INDEX($U$1:$CH$1,MATCH($K8+$I8,$U$2:$CH$2,0))*IF(AD$2&gt;$K8+$I8+$H8,IF($D8="Win",1.02,1.005),1)*(1+$T8)^(AD$2-($K8+$I8))+$M8)),0)))/10^6</f>
        <v>60.821646121372034</v>
      </c>
      <c r="AE8" s="119">
        <f>IF(AND($K8&lt;AE$2+1,$K8+$H8&gt;AE$2),IF($N8=$N$3,$C8*((1-$O8+$O8*(AE$1/INDEX($U$1:$CH$1,,MATCH($K8,$U$2:$CH$2,0)))))*$L8,$C8*((1-$R8)^(AE$2-$K8))*(((1-$O8+$O8*(AE$1/INDEX($U$1:$CH$1,,MATCH($K8,$U$2:$CH$2,0)))))*$L8*8760*$P8)),IF(AND($K8+$H8&lt;AE$2+1,$K8+$I8&gt;AE$2),IF($N8=$N$3,$C8*INDEX('Fixed O&amp;M Schedule_Gas'!M$3:M$15,MATCH($F8,'Fixed O&amp;M Schedule_Gas'!$B$3:$B$15,0)),$C8*$S8*INDEX($U$1:$CH$1,MATCH($K8,$U$2:$CH$2,0))*IF(AE$2&gt;$K8+$H8,IF($D8="Win",1.02,1.005),1)*(1+$T8)^(AE$2-$K8)),IF(AND($K8+$I8&lt;=AE$2,$K8+SUM($I8:$J8)&gt;AE$2),IF($N8=$N$3,$C8*(INDEX('Fixed O&amp;M Schedule_Gas'!M$3:M$15,MATCH($F8,'Fixed O&amp;M Schedule_Gas'!$B$3:$B$15,0))+$M8),$C8*($S8*INDEX($U$1:$CH$1,MATCH($K8+$I8,$U$2:$CH$2,0))*IF(AE$2&gt;$K8+$I8+$H8,IF($D8="Win",1.02,1.005),1)*(1+$T8)^(AE$2-($K8+$I8))+$M8)),0)))/10^6</f>
        <v>60.98225206684257</v>
      </c>
      <c r="AF8" s="119">
        <f>IF(AND($K8&lt;AF$2+1,$K8+$H8&gt;AF$2),IF($N8=$N$3,$C8*((1-$O8+$O8*(AF$1/INDEX($U$1:$CH$1,,MATCH($K8,$U$2:$CH$2,0)))))*$L8,$C8*((1-$R8)^(AF$2-$K8))*(((1-$O8+$O8*(AF$1/INDEX($U$1:$CH$1,,MATCH($K8,$U$2:$CH$2,0)))))*$L8*8760*$P8)),IF(AND($K8+$H8&lt;AF$2+1,$K8+$I8&gt;AF$2),IF($N8=$N$3,$C8*INDEX('Fixed O&amp;M Schedule_Gas'!N$3:N$15,MATCH($F8,'Fixed O&amp;M Schedule_Gas'!$B$3:$B$15,0)),$C8*$S8*INDEX($U$1:$CH$1,MATCH($K8,$U$2:$CH$2,0))*IF(AF$2&gt;$K8+$H8,IF($D8="Win",1.02,1.005),1)*(1+$T8)^(AF$2-$K8)),IF(AND($K8+$I8&lt;=AF$2,$K8+SUM($I8:$J8)&gt;AF$2),IF($N8=$N$3,$C8*(INDEX('Fixed O&amp;M Schedule_Gas'!N$3:N$15,MATCH($F8,'Fixed O&amp;M Schedule_Gas'!$B$3:$B$15,0))+$M8),$C8*($S8*INDEX($U$1:$CH$1,MATCH($K8+$I8,$U$2:$CH$2,0))*IF(AF$2&gt;$K8+$I8+$H8,IF($D8="Win",1.02,1.005),1)*(1+$T8)^(AF$2-($K8+$I8))+$M8)),0)))/10^6</f>
        <v>61.220542409850488</v>
      </c>
      <c r="AG8" s="119">
        <f>IF(AND($K8&lt;AG$2+1,$K8+$H8&gt;AG$2),IF($N8=$N$3,$C8*((1-$O8+$O8*(AG$1/INDEX($U$1:$CH$1,,MATCH($K8,$U$2:$CH$2,0)))))*$L8,$C8*((1-$R8)^(AG$2-$K8))*(((1-$O8+$O8*(AG$1/INDEX($U$1:$CH$1,,MATCH($K8,$U$2:$CH$2,0)))))*$L8*8760*$P8)),IF(AND($K8+$H8&lt;AG$2+1,$K8+$I8&gt;AG$2),IF($N8=$N$3,$C8*INDEX('Fixed O&amp;M Schedule_Gas'!O$3:O$15,MATCH($F8,'Fixed O&amp;M Schedule_Gas'!$B$3:$B$15,0)),$C8*$S8*INDEX($U$1:$CH$1,MATCH($K8,$U$2:$CH$2,0))*IF(AG$2&gt;$K8+$H8,IF($D8="Win",1.02,1.005),1)*(1+$T8)^(AG$2-$K8)),IF(AND($K8+$I8&lt;=AG$2,$K8+SUM($I8:$J8)&gt;AG$2),IF($N8=$N$3,$C8*(INDEX('Fixed O&amp;M Schedule_Gas'!O$3:O$15,MATCH($F8,'Fixed O&amp;M Schedule_Gas'!$B$3:$B$15,0))+$M8),$C8*($S8*INDEX($U$1:$CH$1,MATCH($K8+$I8,$U$2:$CH$2,0))*IF(AG$2&gt;$K8+$I8+$H8,IF($D8="Win",1.02,1.005),1)*(1+$T8)^(AG$2-($K8+$I8))+$M8)),0)))/10^6</f>
        <v>61.476854803847978</v>
      </c>
      <c r="AH8" s="119">
        <f>IF(AND($K8&lt;AH$2+1,$K8+$H8&gt;AH$2),IF($N8=$N$3,$C8*((1-$O8+$O8*(AH$1/INDEX($U$1:$CH$1,,MATCH($K8,$U$2:$CH$2,0)))))*$L8,$C8*((1-$R8)^(AH$2-$K8))*(((1-$O8+$O8*(AH$1/INDEX($U$1:$CH$1,,MATCH($K8,$U$2:$CH$2,0)))))*$L8*8760*$P8)),IF(AND($K8+$H8&lt;AH$2+1,$K8+$I8&gt;AH$2),IF($N8=$N$3,$C8*INDEX('Fixed O&amp;M Schedule_Gas'!P$3:P$15,MATCH($F8,'Fixed O&amp;M Schedule_Gas'!$B$3:$B$15,0)),$C8*$S8*INDEX($U$1:$CH$1,MATCH($K8,$U$2:$CH$2,0))*IF(AH$2&gt;$K8+$H8,IF($D8="Win",1.02,1.005),1)*(1+$T8)^(AH$2-$K8)),IF(AND($K8+$I8&lt;=AH$2,$K8+SUM($I8:$J8)&gt;AH$2),IF($N8=$N$3,$C8*(INDEX('Fixed O&amp;M Schedule_Gas'!P$3:P$15,MATCH($F8,'Fixed O&amp;M Schedule_Gas'!$B$3:$B$15,0))+$M8),$C8*($S8*INDEX($U$1:$CH$1,MATCH($K8+$I8,$U$2:$CH$2,0))*IF(AH$2&gt;$K8+$I8+$H8,IF($D8="Win",1.02,1.005),1)*(1+$T8)^(AH$2-($K8+$I8))+$M8)),0)))/10^6</f>
        <v>61.753649499924933</v>
      </c>
      <c r="AI8" s="119">
        <f>IF(AND($K8&lt;AI$2+1,$K8+$H8&gt;AI$2),IF($N8=$N$3,$C8*((1-$O8+$O8*(AI$1/INDEX($U$1:$CH$1,,MATCH($K8,$U$2:$CH$2,0)))))*$L8,$C8*((1-$R8)^(AI$2-$K8))*(((1-$O8+$O8*(AI$1/INDEX($U$1:$CH$1,,MATCH($K8,$U$2:$CH$2,0)))))*$L8*8760*$P8)),IF(AND($K8+$H8&lt;AI$2+1,$K8+$I8&gt;AI$2),IF($N8=$N$3,$C8*INDEX('Fixed O&amp;M Schedule_Gas'!Q$3:Q$15,MATCH($F8,'Fixed O&amp;M Schedule_Gas'!$B$3:$B$15,0)),$C8*$S8*INDEX($U$1:$CH$1,MATCH($K8,$U$2:$CH$2,0))*IF(AI$2&gt;$K8+$H8,IF($D8="Win",1.02,1.005),1)*(1+$T8)^(AI$2-$K8)),IF(AND($K8+$I8&lt;=AI$2,$K8+SUM($I8:$J8)&gt;AI$2),IF($N8=$N$3,$C8*(INDEX('Fixed O&amp;M Schedule_Gas'!Q$3:Q$15,MATCH($F8,'Fixed O&amp;M Schedule_Gas'!$B$3:$B$15,0))+$M8),$C8*($S8*INDEX($U$1:$CH$1,MATCH($K8+$I8,$U$2:$CH$2,0))*IF(AI$2&gt;$K8+$I8+$H8,IF($D8="Win",1.02,1.005),1)*(1+$T8)^(AI$2-($K8+$I8))+$M8)),0)))/10^6</f>
        <v>62.035980089923434</v>
      </c>
      <c r="AJ8" s="119">
        <f>IF(AND($K8&lt;AJ$2+1,$K8+$H8&gt;AJ$2),IF($N8=$N$3,$C8*((1-$O8+$O8*(AJ$1/INDEX($U$1:$CH$1,,MATCH($K8,$U$2:$CH$2,0)))))*$L8,$C8*((1-$R8)^(AJ$2-$K8))*(((1-$O8+$O8*(AJ$1/INDEX($U$1:$CH$1,,MATCH($K8,$U$2:$CH$2,0)))))*$L8*8760*$P8)),IF(AND($K8+$H8&lt;AJ$2+1,$K8+$I8&gt;AJ$2),IF($N8=$N$3,$C8*INDEX('Fixed O&amp;M Schedule_Gas'!R$3:R$15,MATCH($F8,'Fixed O&amp;M Schedule_Gas'!$B$3:$B$15,0)),$C8*$S8*INDEX($U$1:$CH$1,MATCH($K8,$U$2:$CH$2,0))*IF(AJ$2&gt;$K8+$H8,IF($D8="Win",1.02,1.005),1)*(1+$T8)^(AJ$2-$K8)),IF(AND($K8+$I8&lt;=AJ$2,$K8+SUM($I8:$J8)&gt;AJ$2),IF($N8=$N$3,$C8*(INDEX('Fixed O&amp;M Schedule_Gas'!R$3:R$15,MATCH($F8,'Fixed O&amp;M Schedule_Gas'!$B$3:$B$15,0))+$M8),$C8*($S8*INDEX($U$1:$CH$1,MATCH($K8+$I8,$U$2:$CH$2,0))*IF(AJ$2&gt;$K8+$I8+$H8,IF($D8="Win",1.02,1.005),1)*(1+$T8)^(AJ$2-($K8+$I8))+$M8)),0)))/10^6</f>
        <v>62.323957291721896</v>
      </c>
      <c r="AK8" s="119">
        <f>IF(AND($K8&lt;AK$2+1,$K8+$H8&gt;AK$2),IF($N8=$N$3,$C8*((1-$O8+$O8*(AK$1/INDEX($U$1:$CH$1,,MATCH($K8,$U$2:$CH$2,0)))))*$L8,$C8*((1-$R8)^(AK$2-$K8))*(((1-$O8+$O8*(AK$1/INDEX($U$1:$CH$1,,MATCH($K8,$U$2:$CH$2,0)))))*$L8*8760*$P8)),IF(AND($K8+$H8&lt;AK$2+1,$K8+$I8&gt;AK$2),IF($N8=$N$3,$C8*INDEX('Fixed O&amp;M Schedule_Gas'!S$3:S$15,MATCH($F8,'Fixed O&amp;M Schedule_Gas'!$B$3:$B$15,0)),$C8*$S8*INDEX($U$1:$CH$1,MATCH($K8,$U$2:$CH$2,0))*IF(AK$2&gt;$K8+$H8,IF($D8="Win",1.02,1.005),1)*(1+$T8)^(AK$2-$K8)),IF(AND($K8+$I8&lt;=AK$2,$K8+SUM($I8:$J8)&gt;AK$2),IF($N8=$N$3,$C8*(INDEX('Fixed O&amp;M Schedule_Gas'!S$3:S$15,MATCH($F8,'Fixed O&amp;M Schedule_Gas'!$B$3:$B$15,0))+$M8),$C8*($S8*INDEX($U$1:$CH$1,MATCH($K8+$I8,$U$2:$CH$2,0))*IF(AK$2&gt;$K8+$I8+$H8,IF($D8="Win",1.02,1.005),1)*(1+$T8)^(AK$2-($K8+$I8))+$M8)),0)))/10^6</f>
        <v>62.61769403755634</v>
      </c>
      <c r="AL8" s="119">
        <f>IF(AND($K8&lt;AL$2+1,$K8+$H8&gt;AL$2),IF($N8=$N$3,$C8*((1-$O8+$O8*(AL$1/INDEX($U$1:$CH$1,,MATCH($K8,$U$2:$CH$2,0)))))*$L8,$C8*((1-$R8)^(AL$2-$K8))*(((1-$O8+$O8*(AL$1/INDEX($U$1:$CH$1,,MATCH($K8,$U$2:$CH$2,0)))))*$L8*8760*$P8)),IF(AND($K8+$H8&lt;AL$2+1,$K8+$I8&gt;AL$2),IF($N8=$N$3,$C8*INDEX('Fixed O&amp;M Schedule_Gas'!T$3:T$15,MATCH($F8,'Fixed O&amp;M Schedule_Gas'!$B$3:$B$15,0)),$C8*$S8*INDEX($U$1:$CH$1,MATCH($K8,$U$2:$CH$2,0))*IF(AL$2&gt;$K8+$H8,IF($D8="Win",1.02,1.005),1)*(1+$T8)^(AL$2-$K8)),IF(AND($K8+$I8&lt;=AL$2,$K8+SUM($I8:$J8)&gt;AL$2),IF($N8=$N$3,$C8*(INDEX('Fixed O&amp;M Schedule_Gas'!T$3:T$15,MATCH($F8,'Fixed O&amp;M Schedule_Gas'!$B$3:$B$15,0))+$M8),$C8*($S8*INDEX($U$1:$CH$1,MATCH($K8+$I8,$U$2:$CH$2,0))*IF(AL$2&gt;$K8+$I8+$H8,IF($D8="Win",1.02,1.005),1)*(1+$T8)^(AL$2-($K8+$I8))+$M8)),0)))/10^6</f>
        <v>62.917305518307465</v>
      </c>
      <c r="AM8" s="119">
        <f>IF(AND($K8&lt;AM$2+1,$K8+$H8&gt;AM$2),IF($N8=$N$3,$C8*((1-$O8+$O8*(AM$1/INDEX($U$1:$CH$1,,MATCH($K8,$U$2:$CH$2,0)))))*$L8,$C8*((1-$R8)^(AM$2-$K8))*(((1-$O8+$O8*(AM$1/INDEX($U$1:$CH$1,,MATCH($K8,$U$2:$CH$2,0)))))*$L8*8760*$P8)),IF(AND($K8+$H8&lt;AM$2+1,$K8+$I8&gt;AM$2),IF($N8=$N$3,$C8*INDEX('Fixed O&amp;M Schedule_Gas'!U$3:U$15,MATCH($F8,'Fixed O&amp;M Schedule_Gas'!$B$3:$B$15,0)),$C8*$S8*INDEX($U$1:$CH$1,MATCH($K8,$U$2:$CH$2,0))*IF(AM$2&gt;$K8+$H8,IF($D8="Win",1.02,1.005),1)*(1+$T8)^(AM$2-$K8)),IF(AND($K8+$I8&lt;=AM$2,$K8+SUM($I8:$J8)&gt;AM$2),IF($N8=$N$3,$C8*(INDEX('Fixed O&amp;M Schedule_Gas'!U$3:U$15,MATCH($F8,'Fixed O&amp;M Schedule_Gas'!$B$3:$B$15,0))+$M8),$C8*($S8*INDEX($U$1:$CH$1,MATCH($K8+$I8,$U$2:$CH$2,0))*IF(AM$2&gt;$K8+$I8+$H8,IF($D8="Win",1.02,1.005),1)*(1+$T8)^(AM$2-($K8+$I8))+$M8)),0)))/10^6</f>
        <v>63.222909228673608</v>
      </c>
      <c r="AN8" s="119">
        <f>IF(AND($K8&lt;AN$2+1,$K8+$H8&gt;AN$2),IF($N8=$N$3,$C8*((1-$O8+$O8*(AN$1/INDEX($U$1:$CH$1,,MATCH($K8,$U$2:$CH$2,0)))))*$L8,$C8*((1-$R8)^(AN$2-$K8))*(((1-$O8+$O8*(AN$1/INDEX($U$1:$CH$1,,MATCH($K8,$U$2:$CH$2,0)))))*$L8*8760*$P8)),IF(AND($K8+$H8&lt;AN$2+1,$K8+$I8&gt;AN$2),IF($N8=$N$3,$C8*INDEX('Fixed O&amp;M Schedule_Gas'!V$3:V$15,MATCH($F8,'Fixed O&amp;M Schedule_Gas'!$B$3:$B$15,0)),$C8*$S8*INDEX($U$1:$CH$1,MATCH($K8,$U$2:$CH$2,0))*IF(AN$2&gt;$K8+$H8,IF($D8="Win",1.02,1.005),1)*(1+$T8)^(AN$2-$K8)),IF(AND($K8+$I8&lt;=AN$2,$K8+SUM($I8:$J8)&gt;AN$2),IF($N8=$N$3,$C8*(INDEX('Fixed O&amp;M Schedule_Gas'!V$3:V$15,MATCH($F8,'Fixed O&amp;M Schedule_Gas'!$B$3:$B$15,0))+$M8),$C8*($S8*INDEX($U$1:$CH$1,MATCH($K8+$I8,$U$2:$CH$2,0))*IF(AN$2&gt;$K8+$I8+$H8,IF($D8="Win",1.02,1.005),1)*(1+$T8)^(AN$2-($K8+$I8))+$M8)),0)))/10^6</f>
        <v>63.534625013247087</v>
      </c>
      <c r="AO8" s="119">
        <f>IF(AND($K8&lt;AO$2+1,$K8+$H8&gt;AO$2),IF($N8=$N$3,$C8*((1-$O8+$O8*(AO$1/INDEX($U$1:$CH$1,,MATCH($K8,$U$2:$CH$2,0)))))*$L8,$C8*((1-$R8)^(AO$2-$K8))*(((1-$O8+$O8*(AO$1/INDEX($U$1:$CH$1,,MATCH($K8,$U$2:$CH$2,0)))))*$L8*8760*$P8)),IF(AND($K8+$H8&lt;AO$2+1,$K8+$I8&gt;AO$2),IF($N8=$N$3,$C8*INDEX('Fixed O&amp;M Schedule_Gas'!W$3:W$15,MATCH($F8,'Fixed O&amp;M Schedule_Gas'!$B$3:$B$15,0)),$C8*$S8*INDEX($U$1:$CH$1,MATCH($K8,$U$2:$CH$2,0))*IF(AO$2&gt;$K8+$H8,IF($D8="Win",1.02,1.005),1)*(1+$T8)^(AO$2-$K8)),IF(AND($K8+$I8&lt;=AO$2,$K8+SUM($I8:$J8)&gt;AO$2),IF($N8=$N$3,$C8*(INDEX('Fixed O&amp;M Schedule_Gas'!W$3:W$15,MATCH($F8,'Fixed O&amp;M Schedule_Gas'!$B$3:$B$15,0))+$M8),$C8*($S8*INDEX($U$1:$CH$1,MATCH($K8+$I8,$U$2:$CH$2,0))*IF(AO$2&gt;$K8+$I8+$H8,IF($D8="Win",1.02,1.005),1)*(1+$T8)^(AO$2-($K8+$I8))+$M8)),0)))/10^6</f>
        <v>63.852575113512039</v>
      </c>
      <c r="AP8" s="119">
        <f>IF(AND($K8&lt;AP$2+1,$K8+$H8&gt;AP$2),IF($N8=$N$3,$C8*((1-$O8+$O8*(AP$1/INDEX($U$1:$CH$1,,MATCH($K8,$U$2:$CH$2,0)))))*$L8,$C8*((1-$R8)^(AP$2-$K8))*(((1-$O8+$O8*(AP$1/INDEX($U$1:$CH$1,,MATCH($K8,$U$2:$CH$2,0)))))*$L8*8760*$P8)),IF(AND($K8+$H8&lt;AP$2+1,$K8+$I8&gt;AP$2),IF($N8=$N$3,$C8*INDEX('Fixed O&amp;M Schedule_Gas'!X$3:X$15,MATCH($F8,'Fixed O&amp;M Schedule_Gas'!$B$3:$B$15,0)),$C8*$S8*INDEX($U$1:$CH$1,MATCH($K8,$U$2:$CH$2,0))*IF(AP$2&gt;$K8+$H8,IF($D8="Win",1.02,1.005),1)*(1+$T8)^(AP$2-$K8)),IF(AND($K8+$I8&lt;=AP$2,$K8+SUM($I8:$J8)&gt;AP$2),IF($N8=$N$3,$C8*(INDEX('Fixed O&amp;M Schedule_Gas'!X$3:X$15,MATCH($F8,'Fixed O&amp;M Schedule_Gas'!$B$3:$B$15,0))+$M8),$C8*($S8*INDEX($U$1:$CH$1,MATCH($K8+$I8,$U$2:$CH$2,0))*IF(AP$2&gt;$K8+$I8+$H8,IF($D8="Win",1.02,1.005),1)*(1+$T8)^(AP$2-($K8+$I8))+$M8)),0)))/10^6</f>
        <v>64.17688421578228</v>
      </c>
      <c r="AQ8" s="119">
        <f>IF(AND($K8&lt;AQ$2+1,$K8+$H8&gt;AQ$2),IF($N8=$N$3,$C8*((1-$O8+$O8*(AQ$1/INDEX($U$1:$CH$1,,MATCH($K8,$U$2:$CH$2,0)))))*$L8,$C8*((1-$R8)^(AQ$2-$K8))*(((1-$O8+$O8*(AQ$1/INDEX($U$1:$CH$1,,MATCH($K8,$U$2:$CH$2,0)))))*$L8*8760*$P8)),IF(AND($K8+$H8&lt;AQ$2+1,$K8+$I8&gt;AQ$2),IF($N8=$N$3,$C8*INDEX('Fixed O&amp;M Schedule_Gas'!Y$3:Y$15,MATCH($F8,'Fixed O&amp;M Schedule_Gas'!$B$3:$B$15,0)),$C8*$S8*INDEX($U$1:$CH$1,MATCH($K8,$U$2:$CH$2,0))*IF(AQ$2&gt;$K8+$H8,IF($D8="Win",1.02,1.005),1)*(1+$T8)^(AQ$2-$K8)),IF(AND($K8+$I8&lt;=AQ$2,$K8+SUM($I8:$J8)&gt;AQ$2),IF($N8=$N$3,$C8*(INDEX('Fixed O&amp;M Schedule_Gas'!Y$3:Y$15,MATCH($F8,'Fixed O&amp;M Schedule_Gas'!$B$3:$B$15,0))+$M8),$C8*($S8*INDEX($U$1:$CH$1,MATCH($K8+$I8,$U$2:$CH$2,0))*IF(AQ$2&gt;$K8+$I8+$H8,IF($D8="Win",1.02,1.005),1)*(1+$T8)^(AQ$2-($K8+$I8))+$M8)),0)))/10^6</f>
        <v>64.507679500097908</v>
      </c>
      <c r="AR8" s="119">
        <f>IF(AND($K8&lt;AR$2+1,$K8+$H8&gt;AR$2),IF($N8=$N$3,$C8*((1-$O8+$O8*(AR$1/INDEX($U$1:$CH$1,,MATCH($K8,$U$2:$CH$2,0)))))*$L8,$C8*((1-$R8)^(AR$2-$K8))*(((1-$O8+$O8*(AR$1/INDEX($U$1:$CH$1,,MATCH($K8,$U$2:$CH$2,0)))))*$L8*8760*$P8)),IF(AND($K8+$H8&lt;AR$2+1,$K8+$I8&gt;AR$2),IF($N8=$N$3,$C8*INDEX('Fixed O&amp;M Schedule_Gas'!Z$3:Z$15,MATCH($F8,'Fixed O&amp;M Schedule_Gas'!$B$3:$B$15,0)),$C8*$S8*INDEX($U$1:$CH$1,MATCH($K8,$U$2:$CH$2,0))*IF(AR$2&gt;$K8+$H8,IF($D8="Win",1.02,1.005),1)*(1+$T8)^(AR$2-$K8)),IF(AND($K8+$I8&lt;=AR$2,$K8+SUM($I8:$J8)&gt;AR$2),IF($N8=$N$3,$C8*(INDEX('Fixed O&amp;M Schedule_Gas'!Z$3:Z$15,MATCH($F8,'Fixed O&amp;M Schedule_Gas'!$B$3:$B$15,0))+$M8),$C8*($S8*INDEX($U$1:$CH$1,MATCH($K8+$I8,$U$2:$CH$2,0))*IF(AR$2&gt;$K8+$I8+$H8,IF($D8="Win",1.02,1.005),1)*(1+$T8)^(AR$2-($K8+$I8))+$M8)),0)))/10^6</f>
        <v>64.84509069009988</v>
      </c>
      <c r="AS8" s="119">
        <f>IF(AND($K8&lt;AS$2+1,$K8+$H8&gt;AS$2),IF($N8=$N$3,$C8*((1-$O8+$O8*(AS$1/INDEX($U$1:$CH$1,,MATCH($K8,$U$2:$CH$2,0)))))*$L8,$C8*((1-$R8)^(AS$2-$K8))*(((1-$O8+$O8*(AS$1/INDEX($U$1:$CH$1,,MATCH($K8,$U$2:$CH$2,0)))))*$L8*8760*$P8)),IF(AND($K8+$H8&lt;AS$2+1,$K8+$I8&gt;AS$2),IF($N8=$N$3,$C8*INDEX('Fixed O&amp;M Schedule_Gas'!AA$3:AA$15,MATCH($F8,'Fixed O&amp;M Schedule_Gas'!$B$3:$B$15,0)),$C8*$S8*INDEX($U$1:$CH$1,MATCH($K8,$U$2:$CH$2,0))*IF(AS$2&gt;$K8+$H8,IF($D8="Win",1.02,1.005),1)*(1+$T8)^(AS$2-$K8)),IF(AND($K8+$I8&lt;=AS$2,$K8+SUM($I8:$J8)&gt;AS$2),IF($N8=$N$3,$C8*(INDEX('Fixed O&amp;M Schedule_Gas'!AA$3:AA$15,MATCH($F8,'Fixed O&amp;M Schedule_Gas'!$B$3:$B$15,0))+$M8),$C8*($S8*INDEX($U$1:$CH$1,MATCH($K8+$I8,$U$2:$CH$2,0))*IF(AS$2&gt;$K8+$I8+$H8,IF($D8="Win",1.02,1.005),1)*(1+$T8)^(AS$2-($K8+$I8))+$M8)),0)))/10^6</f>
        <v>14.227854524914866</v>
      </c>
      <c r="AT8" s="119">
        <f>IF(AND($K8&lt;AT$2+1,$K8+$H8&gt;AT$2),IF($N8=$N$3,$C8*((1-$O8+$O8*(AT$1/INDEX($U$1:$CH$1,,MATCH($K8,$U$2:$CH$2,0)))))*$L8,$C8*((1-$R8)^(AT$2-$K8))*(((1-$O8+$O8*(AT$1/INDEX($U$1:$CH$1,,MATCH($K8,$U$2:$CH$2,0)))))*$L8*8760*$P8)),IF(AND($K8+$H8&lt;AT$2+1,$K8+$I8&gt;AT$2),IF($N8=$N$3,$C8*INDEX('Fixed O&amp;M Schedule_Gas'!AB$3:AB$15,MATCH($F8,'Fixed O&amp;M Schedule_Gas'!$B$3:$B$15,0)),$C8*$S8*INDEX($U$1:$CH$1,MATCH($K8,$U$2:$CH$2,0))*IF(AT$2&gt;$K8+$H8,IF($D8="Win",1.02,1.005),1)*(1+$T8)^(AT$2-$K8)),IF(AND($K8+$I8&lt;=AT$2,$K8+SUM($I8:$J8)&gt;AT$2),IF($N8=$N$3,$C8*(INDEX('Fixed O&amp;M Schedule_Gas'!AB$3:AB$15,MATCH($F8,'Fixed O&amp;M Schedule_Gas'!$B$3:$B$15,0))+$M8),$C8*($S8*INDEX($U$1:$CH$1,MATCH($K8+$I8,$U$2:$CH$2,0))*IF(AT$2&gt;$K8+$I8+$H8,IF($D8="Win",1.02,1.005),1)*(1+$T8)^(AT$2-($K8+$I8))+$M8)),0)))/10^6</f>
        <v>14.512411615413162</v>
      </c>
      <c r="AU8" s="119">
        <f>IF(AND($K8&lt;AU$2+1,$K8+$H8&gt;AU$2),IF($N8=$N$3,$C8*((1-$O8+$O8*(AU$1/INDEX($U$1:$CH$1,,MATCH($K8,$U$2:$CH$2,0)))))*$L8,$C8*((1-$R8)^(AU$2-$K8))*(((1-$O8+$O8*(AU$1/INDEX($U$1:$CH$1,,MATCH($K8,$U$2:$CH$2,0)))))*$L8*8760*$P8)),IF(AND($K8+$H8&lt;AU$2+1,$K8+$I8&gt;AU$2),IF($N8=$N$3,$C8*INDEX('Fixed O&amp;M Schedule_Gas'!AC$3:AC$15,MATCH($F8,'Fixed O&amp;M Schedule_Gas'!$B$3:$B$15,0)),$C8*$S8*INDEX($U$1:$CH$1,MATCH($K8,$U$2:$CH$2,0))*IF(AU$2&gt;$K8+$H8,IF($D8="Win",1.02,1.005),1)*(1+$T8)^(AU$2-$K8)),IF(AND($K8+$I8&lt;=AU$2,$K8+SUM($I8:$J8)&gt;AU$2),IF($N8=$N$3,$C8*(INDEX('Fixed O&amp;M Schedule_Gas'!AC$3:AC$15,MATCH($F8,'Fixed O&amp;M Schedule_Gas'!$B$3:$B$15,0))+$M8),$C8*($S8*INDEX($U$1:$CH$1,MATCH($K8+$I8,$U$2:$CH$2,0))*IF(AU$2&gt;$K8+$I8+$H8,IF($D8="Win",1.02,1.005),1)*(1+$T8)^(AU$2-($K8+$I8))+$M8)),0)))/10^6</f>
        <v>14.802659847721429</v>
      </c>
      <c r="AV8" s="119">
        <f>IF(AND($K8&lt;AV$2+1,$K8+$H8&gt;AV$2),IF($N8=$N$3,$C8*((1-$O8+$O8*(AV$1/INDEX($U$1:$CH$1,,MATCH($K8,$U$2:$CH$2,0)))))*$L8,$C8*((1-$R8)^(AV$2-$K8))*(((1-$O8+$O8*(AV$1/INDEX($U$1:$CH$1,,MATCH($K8,$U$2:$CH$2,0)))))*$L8*8760*$P8)),IF(AND($K8+$H8&lt;AV$2+1,$K8+$I8&gt;AV$2),IF($N8=$N$3,$C8*INDEX('Fixed O&amp;M Schedule_Gas'!AD$3:AD$15,MATCH($F8,'Fixed O&amp;M Schedule_Gas'!$B$3:$B$15,0)),$C8*$S8*INDEX($U$1:$CH$1,MATCH($K8,$U$2:$CH$2,0))*IF(AV$2&gt;$K8+$H8,IF($D8="Win",1.02,1.005),1)*(1+$T8)^(AV$2-$K8)),IF(AND($K8+$I8&lt;=AV$2,$K8+SUM($I8:$J8)&gt;AV$2),IF($N8=$N$3,$C8*(INDEX('Fixed O&amp;M Schedule_Gas'!AD$3:AD$15,MATCH($F8,'Fixed O&amp;M Schedule_Gas'!$B$3:$B$15,0))+$M8),$C8*($S8*INDEX($U$1:$CH$1,MATCH($K8+$I8,$U$2:$CH$2,0))*IF(AV$2&gt;$K8+$I8+$H8,IF($D8="Win",1.02,1.005),1)*(1+$T8)^(AV$2-($K8+$I8))+$M8)),0)))/10^6</f>
        <v>15.09871304467586</v>
      </c>
      <c r="AW8" s="119">
        <f>IF(AND($K8&lt;AW$2+1,$K8+$H8&gt;AW$2),IF($N8=$N$3,$C8*((1-$O8+$O8*(AW$1/INDEX($U$1:$CH$1,,MATCH($K8,$U$2:$CH$2,0)))))*$L8,$C8*((1-$R8)^(AW$2-$K8))*(((1-$O8+$O8*(AW$1/INDEX($U$1:$CH$1,,MATCH($K8,$U$2:$CH$2,0)))))*$L8*8760*$P8)),IF(AND($K8+$H8&lt;AW$2+1,$K8+$I8&gt;AW$2),IF($N8=$N$3,$C8*INDEX('Fixed O&amp;M Schedule_Gas'!AE$3:AE$15,MATCH($F8,'Fixed O&amp;M Schedule_Gas'!$B$3:$B$15,0)),$C8*$S8*INDEX($U$1:$CH$1,MATCH($K8,$U$2:$CH$2,0))*IF(AW$2&gt;$K8+$H8,IF($D8="Win",1.02,1.005),1)*(1+$T8)^(AW$2-$K8)),IF(AND($K8+$I8&lt;=AW$2,$K8+SUM($I8:$J8)&gt;AW$2),IF($N8=$N$3,$C8*(INDEX('Fixed O&amp;M Schedule_Gas'!AE$3:AE$15,MATCH($F8,'Fixed O&amp;M Schedule_Gas'!$B$3:$B$15,0))+$M8),$C8*($S8*INDEX($U$1:$CH$1,MATCH($K8+$I8,$U$2:$CH$2,0))*IF(AW$2&gt;$K8+$I8+$H8,IF($D8="Win",1.02,1.005),1)*(1+$T8)^(AW$2-($K8+$I8))+$M8)),0)))/10^6</f>
        <v>15.400687305569377</v>
      </c>
      <c r="AX8" s="119">
        <f>IF(AND($K8&lt;AX$2+1,$K8+$H8&gt;AX$2),IF($N8=$N$3,$C8*((1-$O8+$O8*(AX$1/INDEX($U$1:$CH$1,,MATCH($K8,$U$2:$CH$2,0)))))*$L8,$C8*((1-$R8)^(AX$2-$K8))*(((1-$O8+$O8*(AX$1/INDEX($U$1:$CH$1,,MATCH($K8,$U$2:$CH$2,0)))))*$L8*8760*$P8)),IF(AND($K8+$H8&lt;AX$2+1,$K8+$I8&gt;AX$2),IF($N8=$N$3,$C8*INDEX('Fixed O&amp;M Schedule_Gas'!AF$3:AF$15,MATCH($F8,'Fixed O&amp;M Schedule_Gas'!$B$3:$B$15,0)),$C8*$S8*INDEX($U$1:$CH$1,MATCH($K8,$U$2:$CH$2,0))*IF(AX$2&gt;$K8+$H8,IF($D8="Win",1.02,1.005),1)*(1+$T8)^(AX$2-$K8)),IF(AND($K8+$I8&lt;=AX$2,$K8+SUM($I8:$J8)&gt;AX$2),IF($N8=$N$3,$C8*(INDEX('Fixed O&amp;M Schedule_Gas'!AF$3:AF$15,MATCH($F8,'Fixed O&amp;M Schedule_Gas'!$B$3:$B$15,0))+$M8),$C8*($S8*INDEX($U$1:$CH$1,MATCH($K8+$I8,$U$2:$CH$2,0))*IF(AX$2&gt;$K8+$I8+$H8,IF($D8="Win",1.02,1.005),1)*(1+$T8)^(AX$2-($K8+$I8))+$M8)),0)))/10^6</f>
        <v>15.708701051680764</v>
      </c>
      <c r="AY8" s="119">
        <f>IF(AND($K8&lt;AY$2+1,$K8+$H8&gt;AY$2),IF($N8=$N$3,$C8*((1-$O8+$O8*(AY$1/INDEX($U$1:$CH$1,,MATCH($K8,$U$2:$CH$2,0)))))*$L8,$C8*((1-$R8)^(AY$2-$K8))*(((1-$O8+$O8*(AY$1/INDEX($U$1:$CH$1,,MATCH($K8,$U$2:$CH$2,0)))))*$L8*8760*$P8)),IF(AND($K8+$H8&lt;AY$2+1,$K8+$I8&gt;AY$2),IF($N8=$N$3,$C8*INDEX('Fixed O&amp;M Schedule_Gas'!AG$3:AG$15,MATCH($F8,'Fixed O&amp;M Schedule_Gas'!$B$3:$B$15,0)),$C8*$S8*INDEX($U$1:$CH$1,MATCH($K8,$U$2:$CH$2,0))*IF(AY$2&gt;$K8+$H8,IF($D8="Win",1.02,1.005),1)*(1+$T8)^(AY$2-$K8)),IF(AND($K8+$I8&lt;=AY$2,$K8+SUM($I8:$J8)&gt;AY$2),IF($N8=$N$3,$C8*(INDEX('Fixed O&amp;M Schedule_Gas'!AG$3:AG$15,MATCH($F8,'Fixed O&amp;M Schedule_Gas'!$B$3:$B$15,0))+$M8),$C8*($S8*INDEX($U$1:$CH$1,MATCH($K8+$I8,$U$2:$CH$2,0))*IF(AY$2&gt;$K8+$I8+$H8,IF($D8="Win",1.02,1.005),1)*(1+$T8)^(AY$2-($K8+$I8))+$M8)),0)))/10^6</f>
        <v>16.022875072714378</v>
      </c>
      <c r="AZ8" s="119">
        <f>IF(AND($K8&lt;AZ$2+1,$K8+$H8&gt;AZ$2),IF($N8=$N$3,$C8*((1-$O8+$O8*(AZ$1/INDEX($U$1:$CH$1,,MATCH($K8,$U$2:$CH$2,0)))))*$L8,$C8*((1-$R8)^(AZ$2-$K8))*(((1-$O8+$O8*(AZ$1/INDEX($U$1:$CH$1,,MATCH($K8,$U$2:$CH$2,0)))))*$L8*8760*$P8)),IF(AND($K8+$H8&lt;AZ$2+1,$K8+$I8&gt;AZ$2),IF($N8=$N$3,$C8*INDEX('Fixed O&amp;M Schedule_Gas'!AH$3:AH$15,MATCH($F8,'Fixed O&amp;M Schedule_Gas'!$B$3:$B$15,0)),$C8*$S8*INDEX($U$1:$CH$1,MATCH($K8,$U$2:$CH$2,0))*IF(AZ$2&gt;$K8+$H8,IF($D8="Win",1.02,1.005),1)*(1+$T8)^(AZ$2-$K8)),IF(AND($K8+$I8&lt;=AZ$2,$K8+SUM($I8:$J8)&gt;AZ$2),IF($N8=$N$3,$C8*(INDEX('Fixed O&amp;M Schedule_Gas'!AH$3:AH$15,MATCH($F8,'Fixed O&amp;M Schedule_Gas'!$B$3:$B$15,0))+$M8),$C8*($S8*INDEX($U$1:$CH$1,MATCH($K8+$I8,$U$2:$CH$2,0))*IF(AZ$2&gt;$K8+$I8+$H8,IF($D8="Win",1.02,1.005),1)*(1+$T8)^(AZ$2-($K8+$I8))+$M8)),0)))/10^6</f>
        <v>16.343332574168667</v>
      </c>
      <c r="BA8" s="119">
        <f>IF(AND($K8&lt;BA$2+1,$K8+$H8&gt;BA$2),IF($N8=$N$3,$C8*((1-$O8+$O8*(BA$1/INDEX($U$1:$CH$1,,MATCH($K8,$U$2:$CH$2,0)))))*$L8,$C8*((1-$R8)^(BA$2-$K8))*(((1-$O8+$O8*(BA$1/INDEX($U$1:$CH$1,,MATCH($K8,$U$2:$CH$2,0)))))*$L8*8760*$P8)),IF(AND($K8+$H8&lt;BA$2+1,$K8+$I8&gt;BA$2),IF($N8=$N$3,$C8*INDEX('Fixed O&amp;M Schedule_Gas'!AI$3:AI$15,MATCH($F8,'Fixed O&amp;M Schedule_Gas'!$B$3:$B$15,0)),$C8*$S8*INDEX($U$1:$CH$1,MATCH($K8,$U$2:$CH$2,0))*IF(BA$2&gt;$K8+$H8,IF($D8="Win",1.02,1.005),1)*(1+$T8)^(BA$2-$K8)),IF(AND($K8+$I8&lt;=BA$2,$K8+SUM($I8:$J8)&gt;BA$2),IF($N8=$N$3,$C8*(INDEX('Fixed O&amp;M Schedule_Gas'!AI$3:AI$15,MATCH($F8,'Fixed O&amp;M Schedule_Gas'!$B$3:$B$15,0))+$M8),$C8*($S8*INDEX($U$1:$CH$1,MATCH($K8+$I8,$U$2:$CH$2,0))*IF(BA$2&gt;$K8+$I8+$H8,IF($D8="Win",1.02,1.005),1)*(1+$T8)^(BA$2-($K8+$I8))+$M8)),0)))/10^6</f>
        <v>16.670199225652041</v>
      </c>
      <c r="BB8" s="119">
        <f>IF(AND($K8&lt;BB$2+1,$K8+$H8&gt;BB$2),IF($N8=$N$3,$C8*((1-$O8+$O8*(BB$1/INDEX($U$1:$CH$1,,MATCH($K8,$U$2:$CH$2,0)))))*$L8,$C8*((1-$R8)^(BB$2-$K8))*(((1-$O8+$O8*(BB$1/INDEX($U$1:$CH$1,,MATCH($K8,$U$2:$CH$2,0)))))*$L8*8760*$P8)),IF(AND($K8+$H8&lt;BB$2+1,$K8+$I8&gt;BB$2),IF($N8=$N$3,$C8*INDEX('Fixed O&amp;M Schedule_Gas'!AJ$3:AJ$15,MATCH($F8,'Fixed O&amp;M Schedule_Gas'!$B$3:$B$15,0)),$C8*$S8*INDEX($U$1:$CH$1,MATCH($K8,$U$2:$CH$2,0))*IF(BB$2&gt;$K8+$H8,IF($D8="Win",1.02,1.005),1)*(1+$T8)^(BB$2-$K8)),IF(AND($K8+$I8&lt;=BB$2,$K8+SUM($I8:$J8)&gt;BB$2),IF($N8=$N$3,$C8*(INDEX('Fixed O&amp;M Schedule_Gas'!AJ$3:AJ$15,MATCH($F8,'Fixed O&amp;M Schedule_Gas'!$B$3:$B$15,0))+$M8),$C8*($S8*INDEX($U$1:$CH$1,MATCH($K8+$I8,$U$2:$CH$2,0))*IF(BB$2&gt;$K8+$I8+$H8,IF($D8="Win",1.02,1.005),1)*(1+$T8)^(BB$2-($K8+$I8))+$M8)),0)))/10^6</f>
        <v>24.34476707468065</v>
      </c>
      <c r="BC8" s="119">
        <f>IF(AND($K8&lt;BC$2+1,$K8+$H8&gt;BC$2),IF($N8=$N$3,$C8*((1-$O8+$O8*(BC$1/INDEX($U$1:$CH$1,,MATCH($K8,$U$2:$CH$2,0)))))*$L8,$C8*((1-$R8)^(BC$2-$K8))*(((1-$O8+$O8*(BC$1/INDEX($U$1:$CH$1,,MATCH($K8,$U$2:$CH$2,0)))))*$L8*8760*$P8)),IF(AND($K8+$H8&lt;BC$2+1,$K8+$I8&gt;BC$2),IF($N8=$N$3,$C8*INDEX('Fixed O&amp;M Schedule_Gas'!AK$3:AK$15,MATCH($F8,'Fixed O&amp;M Schedule_Gas'!$B$3:$B$15,0)),$C8*$S8*INDEX($U$1:$CH$1,MATCH($K8,$U$2:$CH$2,0))*IF(BC$2&gt;$K8+$H8,IF($D8="Win",1.02,1.005),1)*(1+$T8)^(BC$2-$K8)),IF(AND($K8+$I8&lt;=BC$2,$K8+SUM($I8:$J8)&gt;BC$2),IF($N8=$N$3,$C8*(INDEX('Fixed O&amp;M Schedule_Gas'!AK$3:AK$15,MATCH($F8,'Fixed O&amp;M Schedule_Gas'!$B$3:$B$15,0))+$M8),$C8*($S8*INDEX($U$1:$CH$1,MATCH($K8+$I8,$U$2:$CH$2,0))*IF(BC$2&gt;$K8+$I8+$H8,IF($D8="Win",1.02,1.005),1)*(1+$T8)^(BC$2-($K8+$I8))+$M8)),0)))/10^6</f>
        <v>24.684839138883948</v>
      </c>
      <c r="BD8" s="119">
        <f>IF(AND($K8&lt;BD$2+1,$K8+$H8&gt;BD$2),IF($N8=$N$3,$C8*((1-$O8+$O8*(BD$1/INDEX($U$1:$CH$1,,MATCH($K8,$U$2:$CH$2,0)))))*$L8,$C8*((1-$R8)^(BD$2-$K8))*(((1-$O8+$O8*(BD$1/INDEX($U$1:$CH$1,,MATCH($K8,$U$2:$CH$2,0)))))*$L8*8760*$P8)),IF(AND($K8+$H8&lt;BD$2+1,$K8+$I8&gt;BD$2),IF($N8=$N$3,$C8*INDEX('Fixed O&amp;M Schedule_Gas'!AL$3:AL$15,MATCH($F8,'Fixed O&amp;M Schedule_Gas'!$B$3:$B$15,0)),$C8*$S8*INDEX($U$1:$CH$1,MATCH($K8,$U$2:$CH$2,0))*IF(BD$2&gt;$K8+$H8,IF($D8="Win",1.02,1.005),1)*(1+$T8)^(BD$2-$K8)),IF(AND($K8+$I8&lt;=BD$2,$K8+SUM($I8:$J8)&gt;BD$2),IF($N8=$N$3,$C8*(INDEX('Fixed O&amp;M Schedule_Gas'!AL$3:AL$15,MATCH($F8,'Fixed O&amp;M Schedule_Gas'!$B$3:$B$15,0))+$M8),$C8*($S8*INDEX($U$1:$CH$1,MATCH($K8+$I8,$U$2:$CH$2,0))*IF(BD$2&gt;$K8+$I8+$H8,IF($D8="Win",1.02,1.005),1)*(1+$T8)^(BD$2-($K8+$I8))+$M8)),0)))/10^6</f>
        <v>25.031712644371311</v>
      </c>
      <c r="BE8" s="119">
        <f>IF(AND($K8&lt;BE$2+1,$K8+$H8&gt;BE$2),IF($N8=$N$3,$C8*((1-$O8+$O8*(BE$1/INDEX($U$1:$CH$1,,MATCH($K8,$U$2:$CH$2,0)))))*$L8,$C8*((1-$R8)^(BE$2-$K8))*(((1-$O8+$O8*(BE$1/INDEX($U$1:$CH$1,,MATCH($K8,$U$2:$CH$2,0)))))*$L8*8760*$P8)),IF(AND($K8+$H8&lt;BE$2+1,$K8+$I8&gt;BE$2),IF($N8=$N$3,$C8*INDEX('Fixed O&amp;M Schedule_Gas'!AM$3:AM$15,MATCH($F8,'Fixed O&amp;M Schedule_Gas'!$B$3:$B$15,0)),$C8*$S8*INDEX($U$1:$CH$1,MATCH($K8,$U$2:$CH$2,0))*IF(BE$2&gt;$K8+$H8,IF($D8="Win",1.02,1.005),1)*(1+$T8)^(BE$2-$K8)),IF(AND($K8+$I8&lt;=BE$2,$K8+SUM($I8:$J8)&gt;BE$2),IF($N8=$N$3,$C8*(INDEX('Fixed O&amp;M Schedule_Gas'!AM$3:AM$15,MATCH($F8,'Fixed O&amp;M Schedule_Gas'!$B$3:$B$15,0))+$M8),$C8*($S8*INDEX($U$1:$CH$1,MATCH($K8+$I8,$U$2:$CH$2,0))*IF(BE$2&gt;$K8+$I8+$H8,IF($D8="Win",1.02,1.005),1)*(1+$T8)^(BE$2-($K8+$I8))+$M8)),0)))/10^6</f>
        <v>25.385523619968428</v>
      </c>
      <c r="BF8" s="119">
        <f>IF(AND($K8&lt;BF$2+1,$K8+$H8&gt;BF$2),IF($N8=$N$3,$C8*((1-$O8+$O8*(BF$1/INDEX($U$1:$CH$1,,MATCH($K8,$U$2:$CH$2,0)))))*$L8,$C8*((1-$R8)^(BF$2-$K8))*(((1-$O8+$O8*(BF$1/INDEX($U$1:$CH$1,,MATCH($K8,$U$2:$CH$2,0)))))*$L8*8760*$P8)),IF(AND($K8+$H8&lt;BF$2+1,$K8+$I8&gt;BF$2),IF($N8=$N$3,$C8*INDEX('Fixed O&amp;M Schedule_Gas'!AN$3:AN$15,MATCH($F8,'Fixed O&amp;M Schedule_Gas'!$B$3:$B$15,0)),$C8*$S8*INDEX($U$1:$CH$1,MATCH($K8,$U$2:$CH$2,0))*IF(BF$2&gt;$K8+$H8,IF($D8="Win",1.02,1.005),1)*(1+$T8)^(BF$2-$K8)),IF(AND($K8+$I8&lt;=BF$2,$K8+SUM($I8:$J8)&gt;BF$2),IF($N8=$N$3,$C8*(INDEX('Fixed O&amp;M Schedule_Gas'!AN$3:AN$15,MATCH($F8,'Fixed O&amp;M Schedule_Gas'!$B$3:$B$15,0))+$M8),$C8*($S8*INDEX($U$1:$CH$1,MATCH($K8+$I8,$U$2:$CH$2,0))*IF(BF$2&gt;$K8+$I8+$H8,IF($D8="Win",1.02,1.005),1)*(1+$T8)^(BF$2-($K8+$I8))+$M8)),0)))/10^6</f>
        <v>25.746410815077482</v>
      </c>
      <c r="BG8" s="119">
        <f>IF(AND($K8&lt;BG$2+1,$K8+$H8&gt;BG$2),IF($N8=$N$3,$C8*((1-$O8+$O8*(BG$1/INDEX($U$1:$CH$1,,MATCH($K8,$U$2:$CH$2,0)))))*$L8,$C8*((1-$R8)^(BG$2-$K8))*(((1-$O8+$O8*(BG$1/INDEX($U$1:$CH$1,,MATCH($K8,$U$2:$CH$2,0)))))*$L8*8760*$P8)),IF(AND($K8+$H8&lt;BG$2+1,$K8+$I8&gt;BG$2),IF($N8=$N$3,$C8*INDEX('Fixed O&amp;M Schedule_Gas'!AO$3:AO$15,MATCH($F8,'Fixed O&amp;M Schedule_Gas'!$B$3:$B$15,0)),$C8*$S8*INDEX($U$1:$CH$1,MATCH($K8,$U$2:$CH$2,0))*IF(BG$2&gt;$K8+$H8,IF($D8="Win",1.02,1.005),1)*(1+$T8)^(BG$2-$K8)),IF(AND($K8+$I8&lt;=BG$2,$K8+SUM($I8:$J8)&gt;BG$2),IF($N8=$N$3,$C8*(INDEX('Fixed O&amp;M Schedule_Gas'!AO$3:AO$15,MATCH($F8,'Fixed O&amp;M Schedule_Gas'!$B$3:$B$15,0))+$M8),$C8*($S8*INDEX($U$1:$CH$1,MATCH($K8+$I8,$U$2:$CH$2,0))*IF(BG$2&gt;$K8+$I8+$H8,IF($D8="Win",1.02,1.005),1)*(1+$T8)^(BG$2-($K8+$I8))+$M8)),0)))/10^6</f>
        <v>26.114515754088725</v>
      </c>
      <c r="BH8" s="119">
        <f>IF(AND($K8&lt;BH$2+1,$K8+$H8&gt;BH$2),IF($N8=$N$3,$C8*((1-$O8+$O8*(BH$1/INDEX($U$1:$CH$1,,MATCH($K8,$U$2:$CH$2,0)))))*$L8,$C8*((1-$R8)^(BH$2-$K8))*(((1-$O8+$O8*(BH$1/INDEX($U$1:$CH$1,,MATCH($K8,$U$2:$CH$2,0)))))*$L8*8760*$P8)),IF(AND($K8+$H8&lt;BH$2+1,$K8+$I8&gt;BH$2),IF($N8=$N$3,$C8*INDEX('Fixed O&amp;M Schedule_Gas'!AP$3:AP$15,MATCH($F8,'Fixed O&amp;M Schedule_Gas'!$B$3:$B$15,0)),$C8*$S8*INDEX($U$1:$CH$1,MATCH($K8,$U$2:$CH$2,0))*IF(BH$2&gt;$K8+$H8,IF($D8="Win",1.02,1.005),1)*(1+$T8)^(BH$2-$K8)),IF(AND($K8+$I8&lt;=BH$2,$K8+SUM($I8:$J8)&gt;BH$2),IF($N8=$N$3,$C8*(INDEX('Fixed O&amp;M Schedule_Gas'!AP$3:AP$15,MATCH($F8,'Fixed O&amp;M Schedule_Gas'!$B$3:$B$15,0))+$M8),$C8*($S8*INDEX($U$1:$CH$1,MATCH($K8+$I8,$U$2:$CH$2,0))*IF(BH$2&gt;$K8+$I8+$H8,IF($D8="Win",1.02,1.005),1)*(1+$T8)^(BH$2-($K8+$I8))+$M8)),0)))/10^6</f>
        <v>26.489982791880188</v>
      </c>
      <c r="BI8" s="119">
        <f>IF(AND($K8&lt;BI$2+1,$K8+$H8&gt;BI$2),IF($N8=$N$3,$C8*((1-$O8+$O8*(BI$1/INDEX($U$1:$CH$1,,MATCH($K8,$U$2:$CH$2,0)))))*$L8,$C8*((1-$R8)^(BI$2-$K8))*(((1-$O8+$O8*(BI$1/INDEX($U$1:$CH$1,,MATCH($K8,$U$2:$CH$2,0)))))*$L8*8760*$P8)),IF(AND($K8+$H8&lt;BI$2+1,$K8+$I8&gt;BI$2),IF($N8=$N$3,$C8*INDEX('Fixed O&amp;M Schedule_Gas'!AQ$3:AQ$15,MATCH($F8,'Fixed O&amp;M Schedule_Gas'!$B$3:$B$15,0)),$C8*$S8*INDEX($U$1:$CH$1,MATCH($K8,$U$2:$CH$2,0))*IF(BI$2&gt;$K8+$H8,IF($D8="Win",1.02,1.005),1)*(1+$T8)^(BI$2-$K8)),IF(AND($K8+$I8&lt;=BI$2,$K8+SUM($I8:$J8)&gt;BI$2),IF($N8=$N$3,$C8*(INDEX('Fixed O&amp;M Schedule_Gas'!AQ$3:AQ$15,MATCH($F8,'Fixed O&amp;M Schedule_Gas'!$B$3:$B$15,0))+$M8),$C8*($S8*INDEX($U$1:$CH$1,MATCH($K8+$I8,$U$2:$CH$2,0))*IF(BI$2&gt;$K8+$I8+$H8,IF($D8="Win",1.02,1.005),1)*(1+$T8)^(BI$2-($K8+$I8))+$M8)),0)))/10^6</f>
        <v>26.872959170427478</v>
      </c>
      <c r="BJ8" s="119">
        <f>IF(AND($K8&lt;BJ$2+1,$K8+$H8&gt;BJ$2),IF($N8=$N$3,$C8*((1-$O8+$O8*(BJ$1/INDEX($U$1:$CH$1,,MATCH($K8,$U$2:$CH$2,0)))))*$L8,$C8*((1-$R8)^(BJ$2-$K8))*(((1-$O8+$O8*(BJ$1/INDEX($U$1:$CH$1,,MATCH($K8,$U$2:$CH$2,0)))))*$L8*8760*$P8)),IF(AND($K8+$H8&lt;BJ$2+1,$K8+$I8&gt;BJ$2),IF($N8=$N$3,$C8*INDEX('Fixed O&amp;M Schedule_Gas'!AR$3:AR$15,MATCH($F8,'Fixed O&amp;M Schedule_Gas'!$B$3:$B$15,0)),$C8*$S8*INDEX($U$1:$CH$1,MATCH($K8,$U$2:$CH$2,0))*IF(BJ$2&gt;$K8+$H8,IF($D8="Win",1.02,1.005),1)*(1+$T8)^(BJ$2-$K8)),IF(AND($K8+$I8&lt;=BJ$2,$K8+SUM($I8:$J8)&gt;BJ$2),IF($N8=$N$3,$C8*(INDEX('Fixed O&amp;M Schedule_Gas'!AR$3:AR$15,MATCH($F8,'Fixed O&amp;M Schedule_Gas'!$B$3:$B$15,0))+$M8),$C8*($S8*INDEX($U$1:$CH$1,MATCH($K8+$I8,$U$2:$CH$2,0))*IF(BJ$2&gt;$K8+$I8+$H8,IF($D8="Win",1.02,1.005),1)*(1+$T8)^(BJ$2-($K8+$I8))+$M8)),0)))/10^6</f>
        <v>27.26359507654572</v>
      </c>
      <c r="BK8" s="119">
        <f>IF(AND($K8&lt;BK$2+1,$K8+$H8&gt;BK$2),IF($N8=$N$3,$C8*((1-$O8+$O8*(BK$1/INDEX($U$1:$CH$1,,MATCH($K8,$U$2:$CH$2,0)))))*$L8,$C8*((1-$R8)^(BK$2-$K8))*(((1-$O8+$O8*(BK$1/INDEX($U$1:$CH$1,,MATCH($K8,$U$2:$CH$2,0)))))*$L8*8760*$P8)),IF(AND($K8+$H8&lt;BK$2+1,$K8+$I8&gt;BK$2),IF($N8=$N$3,$C8*INDEX('Fixed O&amp;M Schedule_Gas'!AS$3:AS$15,MATCH($F8,'Fixed O&amp;M Schedule_Gas'!$B$3:$B$15,0)),$C8*$S8*INDEX($U$1:$CH$1,MATCH($K8,$U$2:$CH$2,0))*IF(BK$2&gt;$K8+$H8,IF($D8="Win",1.02,1.005),1)*(1+$T8)^(BK$2-$K8)),IF(AND($K8+$I8&lt;=BK$2,$K8+SUM($I8:$J8)&gt;BK$2),IF($N8=$N$3,$C8*(INDEX('Fixed O&amp;M Schedule_Gas'!AS$3:AS$15,MATCH($F8,'Fixed O&amp;M Schedule_Gas'!$B$3:$B$15,0))+$M8),$C8*($S8*INDEX($U$1:$CH$1,MATCH($K8+$I8,$U$2:$CH$2,0))*IF(BK$2&gt;$K8+$I8+$H8,IF($D8="Win",1.02,1.005),1)*(1+$T8)^(BK$2-($K8+$I8))+$M8)),0)))/10^6</f>
        <v>27.662043700786327</v>
      </c>
      <c r="BL8" s="119">
        <f>IF(AND($K8&lt;BL$2+1,$K8+$H8&gt;BL$2),IF($N8=$N$3,$C8*((1-$O8+$O8*(BL$1/INDEX($U$1:$CH$1,,MATCH($K8,$U$2:$CH$2,0)))))*$L8,$C8*((1-$R8)^(BL$2-$K8))*(((1-$O8+$O8*(BL$1/INDEX($U$1:$CH$1,,MATCH($K8,$U$2:$CH$2,0)))))*$L8*8760*$P8)),IF(AND($K8+$H8&lt;BL$2+1,$K8+$I8&gt;BL$2),IF($N8=$N$3,$C8*INDEX('Fixed O&amp;M Schedule_Gas'!AT$3:AT$15,MATCH($F8,'Fixed O&amp;M Schedule_Gas'!$B$3:$B$15,0)),$C8*$S8*INDEX($U$1:$CH$1,MATCH($K8,$U$2:$CH$2,0))*IF(BL$2&gt;$K8+$H8,IF($D8="Win",1.02,1.005),1)*(1+$T8)^(BL$2-$K8)),IF(AND($K8+$I8&lt;=BL$2,$K8+SUM($I8:$J8)&gt;BL$2),IF($N8=$N$3,$C8*(INDEX('Fixed O&amp;M Schedule_Gas'!AT$3:AT$15,MATCH($F8,'Fixed O&amp;M Schedule_Gas'!$B$3:$B$15,0))+$M8),$C8*($S8*INDEX($U$1:$CH$1,MATCH($K8+$I8,$U$2:$CH$2,0))*IF(BL$2&gt;$K8+$I8+$H8,IF($D8="Win",1.02,1.005),1)*(1+$T8)^(BL$2-($K8+$I8))+$M8)),0)))/10^6</f>
        <v>28.068461297511739</v>
      </c>
      <c r="BM8" s="119">
        <f>IF(AND($K8&lt;BM$2+1,$K8+$H8&gt;BM$2),IF($N8=$N$3,$C8*((1-$O8+$O8*(BM$1/INDEX($U$1:$CH$1,,MATCH($K8,$U$2:$CH$2,0)))))*$L8,$C8*((1-$R8)^(BM$2-$K8))*(((1-$O8+$O8*(BM$1/INDEX($U$1:$CH$1,,MATCH($K8,$U$2:$CH$2,0)))))*$L8*8760*$P8)),IF(AND($K8+$H8&lt;BM$2+1,$K8+$I8&gt;BM$2),IF($N8=$N$3,$C8*INDEX('Fixed O&amp;M Schedule_Gas'!AU$3:AU$15,MATCH($F8,'Fixed O&amp;M Schedule_Gas'!$B$3:$B$15,0)),$C8*$S8*INDEX($U$1:$CH$1,MATCH($K8,$U$2:$CH$2,0))*IF(BM$2&gt;$K8+$H8,IF($D8="Win",1.02,1.005),1)*(1+$T8)^(BM$2-$K8)),IF(AND($K8+$I8&lt;=BM$2,$K8+SUM($I8:$J8)&gt;BM$2),IF($N8=$N$3,$C8*(INDEX('Fixed O&amp;M Schedule_Gas'!AU$3:AU$15,MATCH($F8,'Fixed O&amp;M Schedule_Gas'!$B$3:$B$15,0))+$M8),$C8*($S8*INDEX($U$1:$CH$1,MATCH($K8+$I8,$U$2:$CH$2,0))*IF(BM$2&gt;$K8+$I8+$H8,IF($D8="Win",1.02,1.005),1)*(1+$T8)^(BM$2-($K8+$I8))+$M8)),0)))/10^6</f>
        <v>0</v>
      </c>
      <c r="BN8" s="119">
        <f>IF(AND($K8&lt;BN$2+1,$K8+$H8&gt;BN$2),IF($N8=$N$3,$C8*((1-$O8+$O8*(BN$1/INDEX($U$1:$CH$1,,MATCH($K8,$U$2:$CH$2,0)))))*$L8,$C8*((1-$R8)^(BN$2-$K8))*(((1-$O8+$O8*(BN$1/INDEX($U$1:$CH$1,,MATCH($K8,$U$2:$CH$2,0)))))*$L8*8760*$P8)),IF(AND($K8+$H8&lt;BN$2+1,$K8+$I8&gt;BN$2),IF($N8=$N$3,$C8*INDEX('Fixed O&amp;M Schedule_Gas'!AV$3:AV$15,MATCH($F8,'Fixed O&amp;M Schedule_Gas'!$B$3:$B$15,0)),$C8*$S8*INDEX($U$1:$CH$1,MATCH($K8,$U$2:$CH$2,0))*IF(BN$2&gt;$K8+$H8,IF($D8="Win",1.02,1.005),1)*(1+$T8)^(BN$2-$K8)),IF(AND($K8+$I8&lt;=BN$2,$K8+SUM($I8:$J8)&gt;BN$2),IF($N8=$N$3,$C8*(INDEX('Fixed O&amp;M Schedule_Gas'!AV$3:AV$15,MATCH($F8,'Fixed O&amp;M Schedule_Gas'!$B$3:$B$15,0))+$M8),$C8*($S8*INDEX($U$1:$CH$1,MATCH($K8+$I8,$U$2:$CH$2,0))*IF(BN$2&gt;$K8+$I8+$H8,IF($D8="Win",1.02,1.005),1)*(1+$T8)^(BN$2-($K8+$I8))+$M8)),0)))/10^6</f>
        <v>0</v>
      </c>
      <c r="BO8" s="119">
        <f>IF(AND($K8&lt;BO$2+1,$K8+$H8&gt;BO$2),IF($N8=$N$3,$C8*((1-$O8+$O8*(BO$1/INDEX($U$1:$CH$1,,MATCH($K8,$U$2:$CH$2,0)))))*$L8,$C8*((1-$R8)^(BO$2-$K8))*(((1-$O8+$O8*(BO$1/INDEX($U$1:$CH$1,,MATCH($K8,$U$2:$CH$2,0)))))*$L8*8760*$P8)),IF(AND($K8+$H8&lt;BO$2+1,$K8+$I8&gt;BO$2),IF($N8=$N$3,$C8*INDEX('Fixed O&amp;M Schedule_Gas'!AW$3:AW$15,MATCH($F8,'Fixed O&amp;M Schedule_Gas'!$B$3:$B$15,0)),$C8*$S8*INDEX($U$1:$CH$1,MATCH($K8,$U$2:$CH$2,0))*IF(BO$2&gt;$K8+$H8,IF($D8="Win",1.02,1.005),1)*(1+$T8)^(BO$2-$K8)),IF(AND($K8+$I8&lt;=BO$2,$K8+SUM($I8:$J8)&gt;BO$2),IF($N8=$N$3,$C8*(INDEX('Fixed O&amp;M Schedule_Gas'!AW$3:AW$15,MATCH($F8,'Fixed O&amp;M Schedule_Gas'!$B$3:$B$15,0))+$M8),$C8*($S8*INDEX($U$1:$CH$1,MATCH($K8+$I8,$U$2:$CH$2,0))*IF(BO$2&gt;$K8+$I8+$H8,IF($D8="Win",1.02,1.005),1)*(1+$T8)^(BO$2-($K8+$I8))+$M8)),0)))/10^6</f>
        <v>0</v>
      </c>
      <c r="BP8" s="119">
        <f>IF(AND($K8&lt;BP$2+1,$K8+$H8&gt;BP$2),IF($N8=$N$3,$C8*((1-$O8+$O8*(BP$1/INDEX($U$1:$CH$1,,MATCH($K8,$U$2:$CH$2,0)))))*$L8,$C8*((1-$R8)^(BP$2-$K8))*(((1-$O8+$O8*(BP$1/INDEX($U$1:$CH$1,,MATCH($K8,$U$2:$CH$2,0)))))*$L8*8760*$P8)),IF(AND($K8+$H8&lt;BP$2+1,$K8+$I8&gt;BP$2),IF($N8=$N$3,$C8*INDEX('Fixed O&amp;M Schedule_Gas'!AX$3:AX$15,MATCH($F8,'Fixed O&amp;M Schedule_Gas'!$B$3:$B$15,0)),$C8*$S8*INDEX($U$1:$CH$1,MATCH($K8,$U$2:$CH$2,0))*IF(BP$2&gt;$K8+$H8,IF($D8="Win",1.02,1.005),1)*(1+$T8)^(BP$2-$K8)),IF(AND($K8+$I8&lt;=BP$2,$K8+SUM($I8:$J8)&gt;BP$2),IF($N8=$N$3,$C8*(INDEX('Fixed O&amp;M Schedule_Gas'!AX$3:AX$15,MATCH($F8,'Fixed O&amp;M Schedule_Gas'!$B$3:$B$15,0))+$M8),$C8*($S8*INDEX($U$1:$CH$1,MATCH($K8+$I8,$U$2:$CH$2,0))*IF(BP$2&gt;$K8+$I8+$H8,IF($D8="Win",1.02,1.005),1)*(1+$T8)^(BP$2-($K8+$I8))+$M8)),0)))/10^6</f>
        <v>0</v>
      </c>
      <c r="BQ8" s="119">
        <f>IF(AND($K8&lt;BQ$2+1,$K8+$H8&gt;BQ$2),IF($N8=$N$3,$C8*((1-$O8+$O8*(BQ$1/INDEX($U$1:$CH$1,,MATCH($K8,$U$2:$CH$2,0)))))*$L8,$C8*((1-$R8)^(BQ$2-$K8))*(((1-$O8+$O8*(BQ$1/INDEX($U$1:$CH$1,,MATCH($K8,$U$2:$CH$2,0)))))*$L8*8760*$P8)),IF(AND($K8+$H8&lt;BQ$2+1,$K8+$I8&gt;BQ$2),IF($N8=$N$3,$C8*INDEX('Fixed O&amp;M Schedule_Gas'!AY$3:AY$15,MATCH($F8,'Fixed O&amp;M Schedule_Gas'!$B$3:$B$15,0)),$C8*$S8*INDEX($U$1:$CH$1,MATCH($K8,$U$2:$CH$2,0))*IF(BQ$2&gt;$K8+$H8,IF($D8="Win",1.02,1.005),1)*(1+$T8)^(BQ$2-$K8)),IF(AND($K8+$I8&lt;=BQ$2,$K8+SUM($I8:$J8)&gt;BQ$2),IF($N8=$N$3,$C8*(INDEX('Fixed O&amp;M Schedule_Gas'!AY$3:AY$15,MATCH($F8,'Fixed O&amp;M Schedule_Gas'!$B$3:$B$15,0))+$M8),$C8*($S8*INDEX($U$1:$CH$1,MATCH($K8+$I8,$U$2:$CH$2,0))*IF(BQ$2&gt;$K8+$I8+$H8,IF($D8="Win",1.02,1.005),1)*(1+$T8)^(BQ$2-($K8+$I8))+$M8)),0)))/10^6</f>
        <v>0</v>
      </c>
      <c r="BR8" s="119">
        <f>IF(AND($K8&lt;BR$2+1,$K8+$H8&gt;BR$2),IF($N8=$N$3,$C8*((1-$O8+$O8*(BR$1/INDEX($U$1:$CH$1,,MATCH($K8,$U$2:$CH$2,0)))))*$L8,$C8*((1-$R8)^(BR$2-$K8))*(((1-$O8+$O8*(BR$1/INDEX($U$1:$CH$1,,MATCH($K8,$U$2:$CH$2,0)))))*$L8*8760*$P8)),IF(AND($K8+$H8&lt;BR$2+1,$K8+$I8&gt;BR$2),IF($N8=$N$3,$C8*INDEX('Fixed O&amp;M Schedule_Gas'!AZ$3:AZ$15,MATCH($F8,'Fixed O&amp;M Schedule_Gas'!$B$3:$B$15,0)),$C8*$S8*INDEX($U$1:$CH$1,MATCH($K8,$U$2:$CH$2,0))*IF(BR$2&gt;$K8+$H8,IF($D8="Win",1.02,1.005),1)*(1+$T8)^(BR$2-$K8)),IF(AND($K8+$I8&lt;=BR$2,$K8+SUM($I8:$J8)&gt;BR$2),IF($N8=$N$3,$C8*(INDEX('Fixed O&amp;M Schedule_Gas'!AZ$3:AZ$15,MATCH($F8,'Fixed O&amp;M Schedule_Gas'!$B$3:$B$15,0))+$M8),$C8*($S8*INDEX($U$1:$CH$1,MATCH($K8+$I8,$U$2:$CH$2,0))*IF(BR$2&gt;$K8+$I8+$H8,IF($D8="Win",1.02,1.005),1)*(1+$T8)^(BR$2-($K8+$I8))+$M8)),0)))/10^6</f>
        <v>0</v>
      </c>
      <c r="BS8" s="119">
        <f>IF(AND($K8&lt;BS$2+1,$K8+$H8&gt;BS$2),IF($N8=$N$3,$C8*((1-$O8+$O8*(BS$1/INDEX($U$1:$CH$1,,MATCH($K8,$U$2:$CH$2,0)))))*$L8,$C8*((1-$R8)^(BS$2-$K8))*(((1-$O8+$O8*(BS$1/INDEX($U$1:$CH$1,,MATCH($K8,$U$2:$CH$2,0)))))*$L8*8760*$P8)),IF(AND($K8+$H8&lt;BS$2+1,$K8+$I8&gt;BS$2),IF($N8=$N$3,$C8*INDEX('Fixed O&amp;M Schedule_Gas'!BA$3:BA$15,MATCH($F8,'Fixed O&amp;M Schedule_Gas'!$B$3:$B$15,0)),$C8*$S8*INDEX($U$1:$CH$1,MATCH($K8,$U$2:$CH$2,0))*IF(BS$2&gt;$K8+$H8,IF($D8="Win",1.02,1.005),1)*(1+$T8)^(BS$2-$K8)),IF(AND($K8+$I8&lt;=BS$2,$K8+SUM($I8:$J8)&gt;BS$2),IF($N8=$N$3,$C8*(INDEX('Fixed O&amp;M Schedule_Gas'!BA$3:BA$15,MATCH($F8,'Fixed O&amp;M Schedule_Gas'!$B$3:$B$15,0))+$M8),$C8*($S8*INDEX($U$1:$CH$1,MATCH($K8+$I8,$U$2:$CH$2,0))*IF(BS$2&gt;$K8+$I8+$H8,IF($D8="Win",1.02,1.005),1)*(1+$T8)^(BS$2-($K8+$I8))+$M8)),0)))/10^6</f>
        <v>0</v>
      </c>
      <c r="BT8" s="119">
        <f>IF(AND($K8&lt;BT$2+1,$K8+$H8&gt;BT$2),IF($N8=$N$3,$C8*((1-$O8+$O8*(BT$1/INDEX($U$1:$CH$1,,MATCH($K8,$U$2:$CH$2,0)))))*$L8,$C8*((1-$R8)^(BT$2-$K8))*(((1-$O8+$O8*(BT$1/INDEX($U$1:$CH$1,,MATCH($K8,$U$2:$CH$2,0)))))*$L8*8760*$P8)),IF(AND($K8+$H8&lt;BT$2+1,$K8+$I8&gt;BT$2),IF($N8=$N$3,$C8*INDEX('Fixed O&amp;M Schedule_Gas'!BB$3:BB$15,MATCH($F8,'Fixed O&amp;M Schedule_Gas'!$B$3:$B$15,0)),$C8*$S8*INDEX($U$1:$CH$1,MATCH($K8,$U$2:$CH$2,0))*IF(BT$2&gt;$K8+$H8,IF($D8="Win",1.02,1.005),1)*(1+$T8)^(BT$2-$K8)),IF(AND($K8+$I8&lt;=BT$2,$K8+SUM($I8:$J8)&gt;BT$2),IF($N8=$N$3,$C8*(INDEX('Fixed O&amp;M Schedule_Gas'!BB$3:BB$15,MATCH($F8,'Fixed O&amp;M Schedule_Gas'!$B$3:$B$15,0))+$M8),$C8*($S8*INDEX($U$1:$CH$1,MATCH($K8+$I8,$U$2:$CH$2,0))*IF(BT$2&gt;$K8+$I8+$H8,IF($D8="Win",1.02,1.005),1)*(1+$T8)^(BT$2-($K8+$I8))+$M8)),0)))/10^6</f>
        <v>0</v>
      </c>
      <c r="BU8" s="119">
        <f>IF(AND($K8&lt;BU$2+1,$K8+$H8&gt;BU$2),IF($N8=$N$3,$C8*((1-$O8+$O8*(BU$1/INDEX($U$1:$CH$1,,MATCH($K8,$U$2:$CH$2,0)))))*$L8,$C8*((1-$R8)^(BU$2-$K8))*(((1-$O8+$O8*(BU$1/INDEX($U$1:$CH$1,,MATCH($K8,$U$2:$CH$2,0)))))*$L8*8760*$P8)),IF(AND($K8+$H8&lt;BU$2+1,$K8+$I8&gt;BU$2),IF($N8=$N$3,$C8*INDEX('Fixed O&amp;M Schedule_Gas'!BC$3:BC$15,MATCH($F8,'Fixed O&amp;M Schedule_Gas'!$B$3:$B$15,0)),$C8*$S8*INDEX($U$1:$CH$1,MATCH($K8,$U$2:$CH$2,0))*IF(BU$2&gt;$K8+$H8,IF($D8="Win",1.02,1.005),1)*(1+$T8)^(BU$2-$K8)),IF(AND($K8+$I8&lt;=BU$2,$K8+SUM($I8:$J8)&gt;BU$2),IF($N8=$N$3,$C8*(INDEX('Fixed O&amp;M Schedule_Gas'!BC$3:BC$15,MATCH($F8,'Fixed O&amp;M Schedule_Gas'!$B$3:$B$15,0))+$M8),$C8*($S8*INDEX($U$1:$CH$1,MATCH($K8+$I8,$U$2:$CH$2,0))*IF(BU$2&gt;$K8+$I8+$H8,IF($D8="Win",1.02,1.005),1)*(1+$T8)^(BU$2-($K8+$I8))+$M8)),0)))/10^6</f>
        <v>0</v>
      </c>
      <c r="BV8" s="119">
        <f>IF(AND($K8&lt;BV$2+1,$K8+$H8&gt;BV$2),IF($N8=$N$3,$C8*((1-$O8+$O8*(BV$1/INDEX($U$1:$CH$1,,MATCH($K8,$U$2:$CH$2,0)))))*$L8,$C8*((1-$R8)^(BV$2-$K8))*(((1-$O8+$O8*(BV$1/INDEX($U$1:$CH$1,,MATCH($K8,$U$2:$CH$2,0)))))*$L8*8760*$P8)),IF(AND($K8+$H8&lt;BV$2+1,$K8+$I8&gt;BV$2),IF($N8=$N$3,$C8*INDEX('Fixed O&amp;M Schedule_Gas'!BD$3:BD$15,MATCH($F8,'Fixed O&amp;M Schedule_Gas'!$B$3:$B$15,0)),$C8*$S8*INDEX($U$1:$CH$1,MATCH($K8,$U$2:$CH$2,0))*IF(BV$2&gt;$K8+$H8,IF($D8="Win",1.02,1.005),1)*(1+$T8)^(BV$2-$K8)),IF(AND($K8+$I8&lt;=BV$2,$K8+SUM($I8:$J8)&gt;BV$2),IF($N8=$N$3,$C8*(INDEX('Fixed O&amp;M Schedule_Gas'!BD$3:BD$15,MATCH($F8,'Fixed O&amp;M Schedule_Gas'!$B$3:$B$15,0))+$M8),$C8*($S8*INDEX($U$1:$CH$1,MATCH($K8+$I8,$U$2:$CH$2,0))*IF(BV$2&gt;$K8+$I8+$H8,IF($D8="Win",1.02,1.005),1)*(1+$T8)^(BV$2-($K8+$I8))+$M8)),0)))/10^6</f>
        <v>0</v>
      </c>
      <c r="BW8" s="119">
        <f>IF(AND($K8&lt;BW$2+1,$K8+$H8&gt;BW$2),IF($N8=$N$3,$C8*((1-$O8+$O8*(BW$1/INDEX($U$1:$CH$1,,MATCH($K8,$U$2:$CH$2,0)))))*$L8,$C8*((1-$R8)^(BW$2-$K8))*(((1-$O8+$O8*(BW$1/INDEX($U$1:$CH$1,,MATCH($K8,$U$2:$CH$2,0)))))*$L8*8760*$P8)),IF(AND($K8+$H8&lt;BW$2+1,$K8+$I8&gt;BW$2),IF($N8=$N$3,$C8*INDEX('Fixed O&amp;M Schedule_Gas'!BE$3:BE$15,MATCH($F8,'Fixed O&amp;M Schedule_Gas'!$B$3:$B$15,0)),$C8*$S8*INDEX($U$1:$CH$1,MATCH($K8,$U$2:$CH$2,0))*IF(BW$2&gt;$K8+$H8,IF($D8="Win",1.02,1.005),1)*(1+$T8)^(BW$2-$K8)),IF(AND($K8+$I8&lt;=BW$2,$K8+SUM($I8:$J8)&gt;BW$2),IF($N8=$N$3,$C8*(INDEX('Fixed O&amp;M Schedule_Gas'!BE$3:BE$15,MATCH($F8,'Fixed O&amp;M Schedule_Gas'!$B$3:$B$15,0))+$M8),$C8*($S8*INDEX($U$1:$CH$1,MATCH($K8+$I8,$U$2:$CH$2,0))*IF(BW$2&gt;$K8+$I8+$H8,IF($D8="Win",1.02,1.005),1)*(1+$T8)^(BW$2-($K8+$I8))+$M8)),0)))/10^6</f>
        <v>0</v>
      </c>
      <c r="BX8" s="119">
        <f>IF(AND($K8&lt;BX$2+1,$K8+$H8&gt;BX$2),IF($N8=$N$3,$C8*((1-$O8+$O8*(BX$1/INDEX($U$1:$CH$1,,MATCH($K8,$U$2:$CH$2,0)))))*$L8,$C8*((1-$R8)^(BX$2-$K8))*(((1-$O8+$O8*(BX$1/INDEX($U$1:$CH$1,,MATCH($K8,$U$2:$CH$2,0)))))*$L8*8760*$P8)),IF(AND($K8+$H8&lt;BX$2+1,$K8+$I8&gt;BX$2),IF($N8=$N$3,$C8*INDEX('Fixed O&amp;M Schedule_Gas'!BF$3:BF$15,MATCH($F8,'Fixed O&amp;M Schedule_Gas'!$B$3:$B$15,0)),$C8*$S8*INDEX($U$1:$CH$1,MATCH($K8,$U$2:$CH$2,0))*IF(BX$2&gt;$K8+$H8,IF($D8="Win",1.02,1.005),1)*(1+$T8)^(BX$2-$K8)),IF(AND($K8+$I8&lt;=BX$2,$K8+SUM($I8:$J8)&gt;BX$2),IF($N8=$N$3,$C8*(INDEX('Fixed O&amp;M Schedule_Gas'!BF$3:BF$15,MATCH($F8,'Fixed O&amp;M Schedule_Gas'!$B$3:$B$15,0))+$M8),$C8*($S8*INDEX($U$1:$CH$1,MATCH($K8+$I8,$U$2:$CH$2,0))*IF(BX$2&gt;$K8+$I8+$H8,IF($D8="Win",1.02,1.005),1)*(1+$T8)^(BX$2-($K8+$I8))+$M8)),0)))/10^6</f>
        <v>0</v>
      </c>
      <c r="BY8" s="119">
        <f>IF(AND($K8&lt;BY$2+1,$K8+$H8&gt;BY$2),IF($N8=$N$3,$C8*((1-$O8+$O8*(BY$1/INDEX($U$1:$CH$1,,MATCH($K8,$U$2:$CH$2,0)))))*$L8,$C8*((1-$R8)^(BY$2-$K8))*(((1-$O8+$O8*(BY$1/INDEX($U$1:$CH$1,,MATCH($K8,$U$2:$CH$2,0)))))*$L8*8760*$P8)),IF(AND($K8+$H8&lt;BY$2+1,$K8+$I8&gt;BY$2),IF($N8=$N$3,$C8*INDEX('Fixed O&amp;M Schedule_Gas'!BG$3:BG$15,MATCH($F8,'Fixed O&amp;M Schedule_Gas'!$B$3:$B$15,0)),$C8*$S8*INDEX($U$1:$CH$1,MATCH($K8,$U$2:$CH$2,0))*IF(BY$2&gt;$K8+$H8,IF($D8="Win",1.02,1.005),1)*(1+$T8)^(BY$2-$K8)),IF(AND($K8+$I8&lt;=BY$2,$K8+SUM($I8:$J8)&gt;BY$2),IF($N8=$N$3,$C8*(INDEX('Fixed O&amp;M Schedule_Gas'!BG$3:BG$15,MATCH($F8,'Fixed O&amp;M Schedule_Gas'!$B$3:$B$15,0))+$M8),$C8*($S8*INDEX($U$1:$CH$1,MATCH($K8+$I8,$U$2:$CH$2,0))*IF(BY$2&gt;$K8+$I8+$H8,IF($D8="Win",1.02,1.005),1)*(1+$T8)^(BY$2-($K8+$I8))+$M8)),0)))/10^6</f>
        <v>0</v>
      </c>
      <c r="BZ8" s="119">
        <f>IF(AND($K8&lt;BZ$2+1,$K8+$H8&gt;BZ$2),IF($N8=$N$3,$C8*((1-$O8+$O8*(BZ$1/INDEX($U$1:$CH$1,,MATCH($K8,$U$2:$CH$2,0)))))*$L8,$C8*((1-$R8)^(BZ$2-$K8))*(((1-$O8+$O8*(BZ$1/INDEX($U$1:$CH$1,,MATCH($K8,$U$2:$CH$2,0)))))*$L8*8760*$P8)),IF(AND($K8+$H8&lt;BZ$2+1,$K8+$I8&gt;BZ$2),IF($N8=$N$3,$C8*INDEX('Fixed O&amp;M Schedule_Gas'!BH$3:BH$15,MATCH($F8,'Fixed O&amp;M Schedule_Gas'!$B$3:$B$15,0)),$C8*$S8*INDEX($U$1:$CH$1,MATCH($K8,$U$2:$CH$2,0))*IF(BZ$2&gt;$K8+$H8,IF($D8="Win",1.02,1.005),1)*(1+$T8)^(BZ$2-$K8)),IF(AND($K8+$I8&lt;=BZ$2,$K8+SUM($I8:$J8)&gt;BZ$2),IF($N8=$N$3,$C8*(INDEX('Fixed O&amp;M Schedule_Gas'!BH$3:BH$15,MATCH($F8,'Fixed O&amp;M Schedule_Gas'!$B$3:$B$15,0))+$M8),$C8*($S8*INDEX($U$1:$CH$1,MATCH($K8+$I8,$U$2:$CH$2,0))*IF(BZ$2&gt;$K8+$I8+$H8,IF($D8="Win",1.02,1.005),1)*(1+$T8)^(BZ$2-($K8+$I8))+$M8)),0)))/10^6</f>
        <v>0</v>
      </c>
      <c r="CA8" s="119">
        <f>IF(AND($K8&lt;CA$2+1,$K8+$H8&gt;CA$2),IF($N8=$N$3,$C8*((1-$O8+$O8*(CA$1/INDEX($U$1:$CH$1,,MATCH($K8,$U$2:$CH$2,0)))))*$L8,$C8*((1-$R8)^(CA$2-$K8))*(((1-$O8+$O8*(CA$1/INDEX($U$1:$CH$1,,MATCH($K8,$U$2:$CH$2,0)))))*$L8*8760*$P8)),IF(AND($K8+$H8&lt;CA$2+1,$K8+$I8&gt;CA$2),IF($N8=$N$3,$C8*INDEX('Fixed O&amp;M Schedule_Gas'!BI$3:BI$15,MATCH($F8,'Fixed O&amp;M Schedule_Gas'!$B$3:$B$15,0)),$C8*$S8*INDEX($U$1:$CH$1,MATCH($K8,$U$2:$CH$2,0))*IF(CA$2&gt;$K8+$H8,IF($D8="Win",1.02,1.005),1)*(1+$T8)^(CA$2-$K8)),IF(AND($K8+$I8&lt;=CA$2,$K8+SUM($I8:$J8)&gt;CA$2),IF($N8=$N$3,$C8*(INDEX('Fixed O&amp;M Schedule_Gas'!BI$3:BI$15,MATCH($F8,'Fixed O&amp;M Schedule_Gas'!$B$3:$B$15,0))+$M8),$C8*($S8*INDEX($U$1:$CH$1,MATCH($K8+$I8,$U$2:$CH$2,0))*IF(CA$2&gt;$K8+$I8+$H8,IF($D8="Win",1.02,1.005),1)*(1+$T8)^(CA$2-($K8+$I8))+$M8)),0)))/10^6</f>
        <v>0</v>
      </c>
      <c r="CB8" s="119">
        <f>IF(AND($K8&lt;CB$2+1,$K8+$H8&gt;CB$2),IF($N8=$N$3,$C8*((1-$O8+$O8*(CB$1/INDEX($U$1:$CH$1,,MATCH($K8,$U$2:$CH$2,0)))))*$L8,$C8*((1-$R8)^(CB$2-$K8))*(((1-$O8+$O8*(CB$1/INDEX($U$1:$CH$1,,MATCH($K8,$U$2:$CH$2,0)))))*$L8*8760*$P8)),IF(AND($K8+$H8&lt;CB$2+1,$K8+$I8&gt;CB$2),IF($N8=$N$3,$C8*INDEX('Fixed O&amp;M Schedule_Gas'!BJ$3:BJ$15,MATCH($F8,'Fixed O&amp;M Schedule_Gas'!$B$3:$B$15,0)),$C8*$S8*INDEX($U$1:$CH$1,MATCH($K8,$U$2:$CH$2,0))*IF(CB$2&gt;$K8+$H8,IF($D8="Win",1.02,1.005),1)*(1+$T8)^(CB$2-$K8)),IF(AND($K8+$I8&lt;=CB$2,$K8+SUM($I8:$J8)&gt;CB$2),IF($N8=$N$3,$C8*(INDEX('Fixed O&amp;M Schedule_Gas'!BJ$3:BJ$15,MATCH($F8,'Fixed O&amp;M Schedule_Gas'!$B$3:$B$15,0))+$M8),$C8*($S8*INDEX($U$1:$CH$1,MATCH($K8+$I8,$U$2:$CH$2,0))*IF(CB$2&gt;$K8+$I8+$H8,IF($D8="Win",1.02,1.005),1)*(1+$T8)^(CB$2-($K8+$I8))+$M8)),0)))/10^6</f>
        <v>0</v>
      </c>
      <c r="CC8" s="119">
        <f>IF(AND($K8&lt;CC$2+1,$K8+$H8&gt;CC$2),IF($N8=$N$3,$C8*((1-$O8+$O8*(CC$1/INDEX($U$1:$CH$1,,MATCH($K8,$U$2:$CH$2,0)))))*$L8,$C8*((1-$R8)^(CC$2-$K8))*(((1-$O8+$O8*(CC$1/INDEX($U$1:$CH$1,,MATCH($K8,$U$2:$CH$2,0)))))*$L8*8760*$P8)),IF(AND($K8+$H8&lt;CC$2+1,$K8+$I8&gt;CC$2),IF($N8=$N$3,$C8*INDEX('Fixed O&amp;M Schedule_Gas'!BK$3:BK$15,MATCH($F8,'Fixed O&amp;M Schedule_Gas'!$B$3:$B$15,0)),$C8*$S8*INDEX($U$1:$CH$1,MATCH($K8,$U$2:$CH$2,0))*IF(CC$2&gt;$K8+$H8,IF($D8="Win",1.02,1.005),1)*(1+$T8)^(CC$2-$K8)),IF(AND($K8+$I8&lt;=CC$2,$K8+SUM($I8:$J8)&gt;CC$2),IF($N8=$N$3,$C8*(INDEX('Fixed O&amp;M Schedule_Gas'!BK$3:BK$15,MATCH($F8,'Fixed O&amp;M Schedule_Gas'!$B$3:$B$15,0))+$M8),$C8*($S8*INDEX($U$1:$CH$1,MATCH($K8+$I8,$U$2:$CH$2,0))*IF(CC$2&gt;$K8+$I8+$H8,IF($D8="Win",1.02,1.005),1)*(1+$T8)^(CC$2-($K8+$I8))+$M8)),0)))/10^6</f>
        <v>0</v>
      </c>
      <c r="CD8" s="119">
        <f>IF(AND($K8&lt;CD$2+1,$K8+$H8&gt;CD$2),IF($N8=$N$3,$C8*((1-$O8+$O8*(CD$1/INDEX($U$1:$CH$1,,MATCH($K8,$U$2:$CH$2,0)))))*$L8,$C8*((1-$R8)^(CD$2-$K8))*(((1-$O8+$O8*(CD$1/INDEX($U$1:$CH$1,,MATCH($K8,$U$2:$CH$2,0)))))*$L8*8760*$P8)),IF(AND($K8+$H8&lt;CD$2+1,$K8+$I8&gt;CD$2),IF($N8=$N$3,$C8*INDEX('Fixed O&amp;M Schedule_Gas'!BL$3:BL$15,MATCH($F8,'Fixed O&amp;M Schedule_Gas'!$B$3:$B$15,0)),$C8*$S8*INDEX($U$1:$CH$1,MATCH($K8,$U$2:$CH$2,0))*IF(CD$2&gt;$K8+$H8,IF($D8="Win",1.02,1.005),1)*(1+$T8)^(CD$2-$K8)),IF(AND($K8+$I8&lt;=CD$2,$K8+SUM($I8:$J8)&gt;CD$2),IF($N8=$N$3,$C8*(INDEX('Fixed O&amp;M Schedule_Gas'!BL$3:BL$15,MATCH($F8,'Fixed O&amp;M Schedule_Gas'!$B$3:$B$15,0))+$M8),$C8*($S8*INDEX($U$1:$CH$1,MATCH($K8+$I8,$U$2:$CH$2,0))*IF(CD$2&gt;$K8+$I8+$H8,IF($D8="Win",1.02,1.005),1)*(1+$T8)^(CD$2-($K8+$I8))+$M8)),0)))/10^6</f>
        <v>0</v>
      </c>
      <c r="CE8" s="119">
        <f>IF(AND($K8&lt;CE$2+1,$K8+$H8&gt;CE$2),IF($N8=$N$3,$C8*((1-$O8+$O8*(CE$1/INDEX($U$1:$CH$1,,MATCH($K8,$U$2:$CH$2,0)))))*$L8,$C8*((1-$R8)^(CE$2-$K8))*(((1-$O8+$O8*(CE$1/INDEX($U$1:$CH$1,,MATCH($K8,$U$2:$CH$2,0)))))*$L8*8760*$P8)),IF(AND($K8+$H8&lt;CE$2+1,$K8+$I8&gt;CE$2),IF($N8=$N$3,$C8*INDEX('Fixed O&amp;M Schedule_Gas'!BM$3:BM$15,MATCH($F8,'Fixed O&amp;M Schedule_Gas'!$B$3:$B$15,0)),$C8*$S8*INDEX($U$1:$CH$1,MATCH($K8,$U$2:$CH$2,0))*IF(CE$2&gt;$K8+$H8,IF($D8="Win",1.02,1.005),1)*(1+$T8)^(CE$2-$K8)),IF(AND($K8+$I8&lt;=CE$2,$K8+SUM($I8:$J8)&gt;CE$2),IF($N8=$N$3,$C8*(INDEX('Fixed O&amp;M Schedule_Gas'!BM$3:BM$15,MATCH($F8,'Fixed O&amp;M Schedule_Gas'!$B$3:$B$15,0))+$M8),$C8*($S8*INDEX($U$1:$CH$1,MATCH($K8+$I8,$U$2:$CH$2,0))*IF(CE$2&gt;$K8+$I8+$H8,IF($D8="Win",1.02,1.005),1)*(1+$T8)^(CE$2-($K8+$I8))+$M8)),0)))/10^6</f>
        <v>0</v>
      </c>
      <c r="CF8" s="119">
        <f>IF(AND($K8&lt;CF$2+1,$K8+$H8&gt;CF$2),IF($N8=$N$3,$C8*((1-$O8+$O8*(CF$1/INDEX($U$1:$CH$1,,MATCH($K8,$U$2:$CH$2,0)))))*$L8,$C8*((1-$R8)^(CF$2-$K8))*(((1-$O8+$O8*(CF$1/INDEX($U$1:$CH$1,,MATCH($K8,$U$2:$CH$2,0)))))*$L8*8760*$P8)),IF(AND($K8+$H8&lt;CF$2+1,$K8+$I8&gt;CF$2),IF($N8=$N$3,$C8*INDEX('Fixed O&amp;M Schedule_Gas'!BN$3:BN$15,MATCH($F8,'Fixed O&amp;M Schedule_Gas'!$B$3:$B$15,0)),$C8*$S8*INDEX($U$1:$CH$1,MATCH($K8,$U$2:$CH$2,0))*IF(CF$2&gt;$K8+$H8,IF($D8="Win",1.02,1.005),1)*(1+$T8)^(CF$2-$K8)),IF(AND($K8+$I8&lt;=CF$2,$K8+SUM($I8:$J8)&gt;CF$2),IF($N8=$N$3,$C8*(INDEX('Fixed O&amp;M Schedule_Gas'!BN$3:BN$15,MATCH($F8,'Fixed O&amp;M Schedule_Gas'!$B$3:$B$15,0))+$M8),$C8*($S8*INDEX($U$1:$CH$1,MATCH($K8+$I8,$U$2:$CH$2,0))*IF(CF$2&gt;$K8+$I8+$H8,IF($D8="Win",1.02,1.005),1)*(1+$T8)^(CF$2-($K8+$I8))+$M8)),0)))/10^6</f>
        <v>0</v>
      </c>
      <c r="CG8" s="119">
        <f>IF(AND($K8&lt;CG$2+1,$K8+$H8&gt;CG$2),IF($N8=$N$3,$C8*((1-$O8+$O8*(CG$1/INDEX($U$1:$CH$1,,MATCH($K8,$U$2:$CH$2,0)))))*$L8,$C8*((1-$R8)^(CG$2-$K8))*(((1-$O8+$O8*(CG$1/INDEX($U$1:$CH$1,,MATCH($K8,$U$2:$CH$2,0)))))*$L8*8760*$P8)),IF(AND($K8+$H8&lt;CG$2+1,$K8+$I8&gt;CG$2),IF($N8=$N$3,$C8*INDEX('Fixed O&amp;M Schedule_Gas'!BO$3:BO$15,MATCH($F8,'Fixed O&amp;M Schedule_Gas'!$B$3:$B$15,0)),$C8*$S8*INDEX($U$1:$CH$1,MATCH($K8,$U$2:$CH$2,0))*IF(CG$2&gt;$K8+$H8,IF($D8="Win",1.02,1.005),1)*(1+$T8)^(CG$2-$K8)),IF(AND($K8+$I8&lt;=CG$2,$K8+SUM($I8:$J8)&gt;CG$2),IF($N8=$N$3,$C8*(INDEX('Fixed O&amp;M Schedule_Gas'!BO$3:BO$15,MATCH($F8,'Fixed O&amp;M Schedule_Gas'!$B$3:$B$15,0))+$M8),$C8*($S8*INDEX($U$1:$CH$1,MATCH($K8+$I8,$U$2:$CH$2,0))*IF(CG$2&gt;$K8+$I8+$H8,IF($D8="Win",1.02,1.005),1)*(1+$T8)^(CG$2-($K8+$I8))+$M8)),0)))/10^6</f>
        <v>0</v>
      </c>
      <c r="CH8" s="119">
        <f>IF(AND($K8&lt;CH$2+1,$K8+$H8&gt;CH$2),IF($N8=$N$3,$C8*((1-$O8+$O8*(CH$1/INDEX($U$1:$CH$1,,MATCH($K8,$U$2:$CH$2,0)))))*$L8,$C8*((1-$R8)^(CH$2-$K8))*(((1-$O8+$O8*(CH$1/INDEX($U$1:$CH$1,,MATCH($K8,$U$2:$CH$2,0)))))*$L8*8760*$P8)),IF(AND($K8+$H8&lt;CH$2+1,$K8+$I8&gt;CH$2),IF($N8=$N$3,$C8*INDEX('Fixed O&amp;M Schedule_Gas'!BP$3:BP$15,MATCH($F8,'Fixed O&amp;M Schedule_Gas'!$B$3:$B$15,0)),$C8*$S8*INDEX($U$1:$CH$1,MATCH($K8,$U$2:$CH$2,0))*IF(CH$2&gt;$K8+$H8,IF($D8="Win",1.02,1.005),1)*(1+$T8)^(CH$2-$K8)),IF(AND($K8+$I8&lt;=CH$2,$K8+SUM($I8:$J8)&gt;CH$2),IF($N8=$N$3,$C8*(INDEX('Fixed O&amp;M Schedule_Gas'!BP$3:BP$15,MATCH($F8,'Fixed O&amp;M Schedule_Gas'!$B$3:$B$15,0))+$M8),$C8*($S8*INDEX($U$1:$CH$1,MATCH($K8+$I8,$U$2:$CH$2,0))*IF(CH$2&gt;$K8+$I8+$H8,IF($D8="Win",1.02,1.005),1)*(1+$T8)^(CH$2-($K8+$I8))+$M8)),0)))/10^6</f>
        <v>0</v>
      </c>
    </row>
    <row r="9" spans="1:86" s="56" customFormat="1" ht="11.4" x14ac:dyDescent="0.2">
      <c r="A9" s="151"/>
      <c r="B9" s="142" t="s">
        <v>15</v>
      </c>
      <c r="C9" s="143">
        <v>314</v>
      </c>
      <c r="D9" s="143" t="str">
        <f t="shared" si="65"/>
        <v>Gas</v>
      </c>
      <c r="E9" s="97" t="s">
        <v>10</v>
      </c>
      <c r="F9" s="142" t="s">
        <v>20</v>
      </c>
      <c r="G9" s="138">
        <v>42979</v>
      </c>
      <c r="H9" s="68">
        <v>20</v>
      </c>
      <c r="I9" s="68">
        <v>40</v>
      </c>
      <c r="J9" s="68">
        <v>0</v>
      </c>
      <c r="K9" s="21">
        <f t="shared" si="64"/>
        <v>2017</v>
      </c>
      <c r="L9" s="102">
        <f>12400*12</f>
        <v>148800</v>
      </c>
      <c r="M9" s="69" t="str">
        <f>'Repower Costs'!M9</f>
        <v/>
      </c>
      <c r="N9" s="68" t="s">
        <v>12</v>
      </c>
      <c r="O9" s="141">
        <v>0.2</v>
      </c>
      <c r="P9" s="16"/>
      <c r="Q9" s="16"/>
      <c r="R9" s="99"/>
      <c r="S9" s="25"/>
      <c r="T9" s="16"/>
      <c r="U9" s="120">
        <f>IF(AND($K9&lt;U$2+1,$K9+$H9&gt;U$2),IF($N9=$N$3,$C9*((1-$O9+$O9*(U$1/INDEX($U$1:$CH$1,,MATCH($K9,$U$2:$CH$2,0)))))*$L9,$C9*((1-$R9)^(U$2-$K9))*(((1-$O9+$O9*(U$1/INDEX($U$1:$CH$1,,MATCH($K9,$U$2:$CH$2,0)))))*$L9*8760*$P9)),IF(AND($K9+$H9&lt;U$2+1,$K9+$I9&gt;U$2),IF($N9=$N$3,$C9*INDEX('Fixed O&amp;M Schedule_Gas'!C$3:C$15,MATCH($F9,'Fixed O&amp;M Schedule_Gas'!$B$3:$B$15,0)),$C9*$S9*INDEX($U$1:$CH$1,MATCH($K9,$U$2:$CH$2,0))*IF(U$2&gt;$K9+$H9,IF($D9="Win",1.02,1.005),1)*(1+$T9)^(U$2-$K9)),IF(AND($K9+$I9&lt;=U$2,$K9+SUM($I9:$J9)&gt;U$2),IF($N9=$N$3,$C9*(INDEX('Fixed O&amp;M Schedule_Gas'!C$3:C$15,MATCH($F9,'Fixed O&amp;M Schedule_Gas'!$B$3:$B$15,0))+$M9),$C9*($S9*INDEX($U$1:$CH$1,MATCH($K9+$I9,$U$2:$CH$2,0))*IF(U$2&gt;$K9+$I9+$H9,IF($D9="Win",1.02,1.005),1)*(1+$T9)^(U$2-($K9+$I9))+$M9)),0)))/10^6</f>
        <v>0</v>
      </c>
      <c r="V9" s="120">
        <f>IF(AND($K9&lt;V$2+1,$K9+$H9&gt;V$2),IF($N9=$N$3,$C9*((1-$O9+$O9*(V$1/INDEX($U$1:$CH$1,,MATCH($K9,$U$2:$CH$2,0)))))*$L9,$C9*((1-$R9)^(V$2-$K9))*(((1-$O9+$O9*(V$1/INDEX($U$1:$CH$1,,MATCH($K9,$U$2:$CH$2,0)))))*$L9*8760*$P9)),IF(AND($K9+$H9&lt;V$2+1,$K9+$I9&gt;V$2),IF($N9=$N$3,$C9*INDEX('Fixed O&amp;M Schedule_Gas'!D$3:D$15,MATCH($F9,'Fixed O&amp;M Schedule_Gas'!$B$3:$B$15,0)),$C9*$S9*INDEX($U$1:$CH$1,MATCH($K9,$U$2:$CH$2,0))*IF(V$2&gt;$K9+$H9,IF($D9="Win",1.02,1.005),1)*(1+$T9)^(V$2-$K9)),IF(AND($K9+$I9&lt;=V$2,$K9+SUM($I9:$J9)&gt;V$2),IF($N9=$N$3,$C9*(INDEX('Fixed O&amp;M Schedule_Gas'!D$3:D$15,MATCH($F9,'Fixed O&amp;M Schedule_Gas'!$B$3:$B$15,0))+$M9),$C9*($S9*INDEX($U$1:$CH$1,MATCH($K9+$I9,$U$2:$CH$2,0))*IF(V$2&gt;$K9+$I9+$H9,IF($D9="Win",1.02,1.005),1)*(1+$T9)^(V$2-($K9+$I9))+$M9)),0)))/10^6</f>
        <v>0</v>
      </c>
      <c r="W9" s="120">
        <f>IF(AND($K9&lt;W$2+1,$K9+$H9&gt;W$2),IF($N9=$N$3,$C9*((1-$O9+$O9*(W$1/INDEX($U$1:$CH$1,,MATCH($K9,$U$2:$CH$2,0)))))*$L9,$C9*((1-$R9)^(W$2-$K9))*(((1-$O9+$O9*(W$1/INDEX($U$1:$CH$1,,MATCH($K9,$U$2:$CH$2,0)))))*$L9*8760*$P9)),IF(AND($K9+$H9&lt;W$2+1,$K9+$I9&gt;W$2),IF($N9=$N$3,$C9*INDEX('Fixed O&amp;M Schedule_Gas'!E$3:E$15,MATCH($F9,'Fixed O&amp;M Schedule_Gas'!$B$3:$B$15,0)),$C9*$S9*INDEX($U$1:$CH$1,MATCH($K9,$U$2:$CH$2,0))*IF(W$2&gt;$K9+$H9,IF($D9="Win",1.02,1.005),1)*(1+$T9)^(W$2-$K9)),IF(AND($K9+$I9&lt;=W$2,$K9+SUM($I9:$J9)&gt;W$2),IF($N9=$N$3,$C9*(INDEX('Fixed O&amp;M Schedule_Gas'!E$3:E$15,MATCH($F9,'Fixed O&amp;M Schedule_Gas'!$B$3:$B$15,0))+$M9),$C9*($S9*INDEX($U$1:$CH$1,MATCH($K9+$I9,$U$2:$CH$2,0))*IF(W$2&gt;$K9+$I9+$H9,IF($D9="Win",1.02,1.005),1)*(1+$T9)^(W$2-($K9+$I9))+$M9)),0)))/10^6</f>
        <v>0</v>
      </c>
      <c r="X9" s="120">
        <f>IF(AND($K9&lt;X$2+1,$K9+$H9&gt;X$2),IF($N9=$N$3,$C9*((1-$O9+$O9*(X$1/INDEX($U$1:$CH$1,,MATCH($K9,$U$2:$CH$2,0)))))*$L9,$C9*((1-$R9)^(X$2-$K9))*(((1-$O9+$O9*(X$1/INDEX($U$1:$CH$1,,MATCH($K9,$U$2:$CH$2,0)))))*$L9*8760*$P9)),IF(AND($K9+$H9&lt;X$2+1,$K9+$I9&gt;X$2),IF($N9=$N$3,$C9*INDEX('Fixed O&amp;M Schedule_Gas'!F$3:F$15,MATCH($F9,'Fixed O&amp;M Schedule_Gas'!$B$3:$B$15,0)),$C9*$S9*INDEX($U$1:$CH$1,MATCH($K9,$U$2:$CH$2,0))*IF(X$2&gt;$K9+$H9,IF($D9="Win",1.02,1.005),1)*(1+$T9)^(X$2-$K9)),IF(AND($K9+$I9&lt;=X$2,$K9+SUM($I9:$J9)&gt;X$2),IF($N9=$N$3,$C9*(INDEX('Fixed O&amp;M Schedule_Gas'!F$3:F$15,MATCH($F9,'Fixed O&amp;M Schedule_Gas'!$B$3:$B$15,0))+$M9),$C9*($S9*INDEX($U$1:$CH$1,MATCH($K9+$I9,$U$2:$CH$2,0))*IF(X$2&gt;$K9+$I9+$H9,IF($D9="Win",1.02,1.005),1)*(1+$T9)^(X$2-($K9+$I9))+$M9)),0)))/10^6</f>
        <v>0</v>
      </c>
      <c r="Y9" s="120">
        <f>IF(AND($K9&lt;Y$2+1,$K9+$H9&gt;Y$2),IF($N9=$N$3,$C9*((1-$O9+$O9*(Y$1/INDEX($U$1:$CH$1,,MATCH($K9,$U$2:$CH$2,0)))))*$L9,$C9*((1-$R9)^(Y$2-$K9))*(((1-$O9+$O9*(Y$1/INDEX($U$1:$CH$1,,MATCH($K9,$U$2:$CH$2,0)))))*$L9*8760*$P9)),IF(AND($K9+$H9&lt;Y$2+1,$K9+$I9&gt;Y$2),IF($N9=$N$3,$C9*INDEX('Fixed O&amp;M Schedule_Gas'!G$3:G$15,MATCH($F9,'Fixed O&amp;M Schedule_Gas'!$B$3:$B$15,0)),$C9*$S9*INDEX($U$1:$CH$1,MATCH($K9,$U$2:$CH$2,0))*IF(Y$2&gt;$K9+$H9,IF($D9="Win",1.02,1.005),1)*(1+$T9)^(Y$2-$K9)),IF(AND($K9+$I9&lt;=Y$2,$K9+SUM($I9:$J9)&gt;Y$2),IF($N9=$N$3,$C9*(INDEX('Fixed O&amp;M Schedule_Gas'!G$3:G$15,MATCH($F9,'Fixed O&amp;M Schedule_Gas'!$B$3:$B$15,0))+$M9),$C9*($S9*INDEX($U$1:$CH$1,MATCH($K9+$I9,$U$2:$CH$2,0))*IF(Y$2&gt;$K9+$I9+$H9,IF($D9="Win",1.02,1.005),1)*(1+$T9)^(Y$2-($K9+$I9))+$M9)),0)))/10^6</f>
        <v>0</v>
      </c>
      <c r="Z9" s="120">
        <f>IF(AND($K9&lt;Z$2+1,$K9+$H9&gt;Z$2),IF($N9=$N$3,$C9*((1-$O9+$O9*(Z$1/INDEX($U$1:$CH$1,,MATCH($K9,$U$2:$CH$2,0)))))*$L9,$C9*((1-$R9)^(Z$2-$K9))*(((1-$O9+$O9*(Z$1/INDEX($U$1:$CH$1,,MATCH($K9,$U$2:$CH$2,0)))))*$L9*8760*$P9)),IF(AND($K9+$H9&lt;Z$2+1,$K9+$I9&gt;Z$2),IF($N9=$N$3,$C9*INDEX('Fixed O&amp;M Schedule_Gas'!H$3:H$15,MATCH($F9,'Fixed O&amp;M Schedule_Gas'!$B$3:$B$15,0)),$C9*$S9*INDEX($U$1:$CH$1,MATCH($K9,$U$2:$CH$2,0))*IF(Z$2&gt;$K9+$H9,IF($D9="Win",1.02,1.005),1)*(1+$T9)^(Z$2-$K9)),IF(AND($K9+$I9&lt;=Z$2,$K9+SUM($I9:$J9)&gt;Z$2),IF($N9=$N$3,$C9*(INDEX('Fixed O&amp;M Schedule_Gas'!H$3:H$15,MATCH($F9,'Fixed O&amp;M Schedule_Gas'!$B$3:$B$15,0))+$M9),$C9*($S9*INDEX($U$1:$CH$1,MATCH($K9+$I9,$U$2:$CH$2,0))*IF(Z$2&gt;$K9+$I9+$H9,IF($D9="Win",1.02,1.005),1)*(1+$T9)^(Z$2-($K9+$I9))+$M9)),0)))/10^6</f>
        <v>0</v>
      </c>
      <c r="AA9" s="120">
        <f>IF(AND($K9&lt;AA$2+1,$K9+$H9&gt;AA$2),IF($N9=$N$3,$C9*((1-$O9+$O9*(AA$1/INDEX($U$1:$CH$1,,MATCH($K9,$U$2:$CH$2,0)))))*$L9,$C9*((1-$R9)^(AA$2-$K9))*(((1-$O9+$O9*(AA$1/INDEX($U$1:$CH$1,,MATCH($K9,$U$2:$CH$2,0)))))*$L9*8760*$P9)),IF(AND($K9+$H9&lt;AA$2+1,$K9+$I9&gt;AA$2),IF($N9=$N$3,$C9*INDEX('Fixed O&amp;M Schedule_Gas'!I$3:I$15,MATCH($F9,'Fixed O&amp;M Schedule_Gas'!$B$3:$B$15,0)),$C9*$S9*INDEX($U$1:$CH$1,MATCH($K9,$U$2:$CH$2,0))*IF(AA$2&gt;$K9+$H9,IF($D9="Win",1.02,1.005),1)*(1+$T9)^(AA$2-$K9)),IF(AND($K9+$I9&lt;=AA$2,$K9+SUM($I9:$J9)&gt;AA$2),IF($N9=$N$3,$C9*(INDEX('Fixed O&amp;M Schedule_Gas'!I$3:I$15,MATCH($F9,'Fixed O&amp;M Schedule_Gas'!$B$3:$B$15,0))+$M9),$C9*($S9*INDEX($U$1:$CH$1,MATCH($K9+$I9,$U$2:$CH$2,0))*IF(AA$2&gt;$K9+$I9+$H9,IF($D9="Win",1.02,1.005),1)*(1+$T9)^(AA$2-($K9+$I9))+$M9)),0)))/10^6</f>
        <v>0</v>
      </c>
      <c r="AB9" s="120">
        <f>IF(AND($K9&lt;AB$2+1,$K9+$H9&gt;AB$2),IF($N9=$N$3,$C9*((1-$O9+$O9*(AB$1/INDEX($U$1:$CH$1,,MATCH($K9,$U$2:$CH$2,0)))))*$L9,$C9*((1-$R9)^(AB$2-$K9))*(((1-$O9+$O9*(AB$1/INDEX($U$1:$CH$1,,MATCH($K9,$U$2:$CH$2,0)))))*$L9*8760*$P9)),IF(AND($K9+$H9&lt;AB$2+1,$K9+$I9&gt;AB$2),IF($N9=$N$3,$C9*INDEX('Fixed O&amp;M Schedule_Gas'!J$3:J$15,MATCH($F9,'Fixed O&amp;M Schedule_Gas'!$B$3:$B$15,0)),$C9*$S9*INDEX($U$1:$CH$1,MATCH($K9,$U$2:$CH$2,0))*IF(AB$2&gt;$K9+$H9,IF($D9="Win",1.02,1.005),1)*(1+$T9)^(AB$2-$K9)),IF(AND($K9+$I9&lt;=AB$2,$K9+SUM($I9:$J9)&gt;AB$2),IF($N9=$N$3,$C9*(INDEX('Fixed O&amp;M Schedule_Gas'!J$3:J$15,MATCH($F9,'Fixed O&amp;M Schedule_Gas'!$B$3:$B$15,0))+$M9),$C9*($S9*INDEX($U$1:$CH$1,MATCH($K9+$I9,$U$2:$CH$2,0))*IF(AB$2&gt;$K9+$I9+$H9,IF($D9="Win",1.02,1.005),1)*(1+$T9)^(AB$2-($K9+$I9))+$M9)),0)))/10^6</f>
        <v>0</v>
      </c>
      <c r="AC9" s="120">
        <f>IF(AND($K9&lt;AC$2+1,$K9+$H9&gt;AC$2),IF($N9=$N$3,$C9*((1-$O9+$O9*(AC$1/INDEX($U$1:$CH$1,,MATCH($K9,$U$2:$CH$2,0)))))*$L9,$C9*((1-$R9)^(AC$2-$K9))*(((1-$O9+$O9*(AC$1/INDEX($U$1:$CH$1,,MATCH($K9,$U$2:$CH$2,0)))))*$L9*8760*$P9)),IF(AND($K9+$H9&lt;AC$2+1,$K9+$I9&gt;AC$2),IF($N9=$N$3,$C9*INDEX('Fixed O&amp;M Schedule_Gas'!K$3:K$15,MATCH($F9,'Fixed O&amp;M Schedule_Gas'!$B$3:$B$15,0)),$C9*$S9*INDEX($U$1:$CH$1,MATCH($K9,$U$2:$CH$2,0))*IF(AC$2&gt;$K9+$H9,IF($D9="Win",1.02,1.005),1)*(1+$T9)^(AC$2-$K9)),IF(AND($K9+$I9&lt;=AC$2,$K9+SUM($I9:$J9)&gt;AC$2),IF($N9=$N$3,$C9*(INDEX('Fixed O&amp;M Schedule_Gas'!K$3:K$15,MATCH($F9,'Fixed O&amp;M Schedule_Gas'!$B$3:$B$15,0))+$M9),$C9*($S9*INDEX($U$1:$CH$1,MATCH($K9+$I9,$U$2:$CH$2,0))*IF(AC$2&gt;$K9+$I9+$H9,IF($D9="Win",1.02,1.005),1)*(1+$T9)^(AC$2-($K9+$I9))+$M9)),0)))/10^6</f>
        <v>0</v>
      </c>
      <c r="AD9" s="120">
        <f>IF(AND($K9&lt;AD$2+1,$K9+$H9&gt;AD$2),IF($N9=$N$3,$C9*((1-$O9+$O9*(AD$1/INDEX($U$1:$CH$1,,MATCH($K9,$U$2:$CH$2,0)))))*$L9,$C9*((1-$R9)^(AD$2-$K9))*(((1-$O9+$O9*(AD$1/INDEX($U$1:$CH$1,,MATCH($K9,$U$2:$CH$2,0)))))*$L9*8760*$P9)),IF(AND($K9+$H9&lt;AD$2+1,$K9+$I9&gt;AD$2),IF($N9=$N$3,$C9*INDEX('Fixed O&amp;M Schedule_Gas'!L$3:L$15,MATCH($F9,'Fixed O&amp;M Schedule_Gas'!$B$3:$B$15,0)),$C9*$S9*INDEX($U$1:$CH$1,MATCH($K9,$U$2:$CH$2,0))*IF(AD$2&gt;$K9+$H9,IF($D9="Win",1.02,1.005),1)*(1+$T9)^(AD$2-$K9)),IF(AND($K9+$I9&lt;=AD$2,$K9+SUM($I9:$J9)&gt;AD$2),IF($N9=$N$3,$C9*(INDEX('Fixed O&amp;M Schedule_Gas'!L$3:L$15,MATCH($F9,'Fixed O&amp;M Schedule_Gas'!$B$3:$B$15,0))+$M9),$C9*($S9*INDEX($U$1:$CH$1,MATCH($K9+$I9,$U$2:$CH$2,0))*IF(AD$2&gt;$K9+$I9+$H9,IF($D9="Win",1.02,1.005),1)*(1+$T9)^(AD$2-($K9+$I9))+$M9)),0)))/10^6</f>
        <v>0</v>
      </c>
      <c r="AE9" s="120">
        <f>IF(AND($K9&lt;AE$2+1,$K9+$H9&gt;AE$2),IF($N9=$N$3,$C9*((1-$O9+$O9*(AE$1/INDEX($U$1:$CH$1,,MATCH($K9,$U$2:$CH$2,0)))))*$L9,$C9*((1-$R9)^(AE$2-$K9))*(((1-$O9+$O9*(AE$1/INDEX($U$1:$CH$1,,MATCH($K9,$U$2:$CH$2,0)))))*$L9*8760*$P9)),IF(AND($K9+$H9&lt;AE$2+1,$K9+$I9&gt;AE$2),IF($N9=$N$3,$C9*INDEX('Fixed O&amp;M Schedule_Gas'!M$3:M$15,MATCH($F9,'Fixed O&amp;M Schedule_Gas'!$B$3:$B$15,0)),$C9*$S9*INDEX($U$1:$CH$1,MATCH($K9,$U$2:$CH$2,0))*IF(AE$2&gt;$K9+$H9,IF($D9="Win",1.02,1.005),1)*(1+$T9)^(AE$2-$K9)),IF(AND($K9+$I9&lt;=AE$2,$K9+SUM($I9:$J9)&gt;AE$2),IF($N9=$N$3,$C9*(INDEX('Fixed O&amp;M Schedule_Gas'!M$3:M$15,MATCH($F9,'Fixed O&amp;M Schedule_Gas'!$B$3:$B$15,0))+$M9),$C9*($S9*INDEX($U$1:$CH$1,MATCH($K9+$I9,$U$2:$CH$2,0))*IF(AE$2&gt;$K9+$I9+$H9,IF($D9="Win",1.02,1.005),1)*(1+$T9)^(AE$2-($K9+$I9))+$M9)),0)))/10^6</f>
        <v>0</v>
      </c>
      <c r="AF9" s="120">
        <f>IF(AND($K9&lt;AF$2+1,$K9+$H9&gt;AF$2),IF($N9=$N$3,$C9*((1-$O9+$O9*(AF$1/INDEX($U$1:$CH$1,,MATCH($K9,$U$2:$CH$2,0)))))*$L9,$C9*((1-$R9)^(AF$2-$K9))*(((1-$O9+$O9*(AF$1/INDEX($U$1:$CH$1,,MATCH($K9,$U$2:$CH$2,0)))))*$L9*8760*$P9)),IF(AND($K9+$H9&lt;AF$2+1,$K9+$I9&gt;AF$2),IF($N9=$N$3,$C9*INDEX('Fixed O&amp;M Schedule_Gas'!N$3:N$15,MATCH($F9,'Fixed O&amp;M Schedule_Gas'!$B$3:$B$15,0)),$C9*$S9*INDEX($U$1:$CH$1,MATCH($K9,$U$2:$CH$2,0))*IF(AF$2&gt;$K9+$H9,IF($D9="Win",1.02,1.005),1)*(1+$T9)^(AF$2-$K9)),IF(AND($K9+$I9&lt;=AF$2,$K9+SUM($I9:$J9)&gt;AF$2),IF($N9=$N$3,$C9*(INDEX('Fixed O&amp;M Schedule_Gas'!N$3:N$15,MATCH($F9,'Fixed O&amp;M Schedule_Gas'!$B$3:$B$15,0))+$M9),$C9*($S9*INDEX($U$1:$CH$1,MATCH($K9+$I9,$U$2:$CH$2,0))*IF(AF$2&gt;$K9+$I9+$H9,IF($D9="Win",1.02,1.005),1)*(1+$T9)^(AF$2-($K9+$I9))+$M9)),0)))/10^6</f>
        <v>0</v>
      </c>
      <c r="AG9" s="120">
        <f>IF(AND($K9&lt;AG$2+1,$K9+$H9&gt;AG$2),IF($N9=$N$3,$C9*((1-$O9+$O9*(AG$1/INDEX($U$1:$CH$1,,MATCH($K9,$U$2:$CH$2,0)))))*$L9,$C9*((1-$R9)^(AG$2-$K9))*(((1-$O9+$O9*(AG$1/INDEX($U$1:$CH$1,,MATCH($K9,$U$2:$CH$2,0)))))*$L9*8760*$P9)),IF(AND($K9+$H9&lt;AG$2+1,$K9+$I9&gt;AG$2),IF($N9=$N$3,$C9*INDEX('Fixed O&amp;M Schedule_Gas'!O$3:O$15,MATCH($F9,'Fixed O&amp;M Schedule_Gas'!$B$3:$B$15,0)),$C9*$S9*INDEX($U$1:$CH$1,MATCH($K9,$U$2:$CH$2,0))*IF(AG$2&gt;$K9+$H9,IF($D9="Win",1.02,1.005),1)*(1+$T9)^(AG$2-$K9)),IF(AND($K9+$I9&lt;=AG$2,$K9+SUM($I9:$J9)&gt;AG$2),IF($N9=$N$3,$C9*(INDEX('Fixed O&amp;M Schedule_Gas'!O$3:O$15,MATCH($F9,'Fixed O&amp;M Schedule_Gas'!$B$3:$B$15,0))+$M9),$C9*($S9*INDEX($U$1:$CH$1,MATCH($K9+$I9,$U$2:$CH$2,0))*IF(AG$2&gt;$K9+$I9+$H9,IF($D9="Win",1.02,1.005),1)*(1+$T9)^(AG$2-($K9+$I9))+$M9)),0)))/10^6</f>
        <v>46.723199999999999</v>
      </c>
      <c r="AH9" s="120">
        <f>IF(AND($K9&lt;AH$2+1,$K9+$H9&gt;AH$2),IF($N9=$N$3,$C9*((1-$O9+$O9*(AH$1/INDEX($U$1:$CH$1,,MATCH($K9,$U$2:$CH$2,0)))))*$L9,$C9*((1-$R9)^(AH$2-$K9))*(((1-$O9+$O9*(AH$1/INDEX($U$1:$CH$1,,MATCH($K9,$U$2:$CH$2,0)))))*$L9*8760*$P9)),IF(AND($K9+$H9&lt;AH$2+1,$K9+$I9&gt;AH$2),IF($N9=$N$3,$C9*INDEX('Fixed O&amp;M Schedule_Gas'!P$3:P$15,MATCH($F9,'Fixed O&amp;M Schedule_Gas'!$B$3:$B$15,0)),$C9*$S9*INDEX($U$1:$CH$1,MATCH($K9,$U$2:$CH$2,0))*IF(AH$2&gt;$K9+$H9,IF($D9="Win",1.02,1.005),1)*(1+$T9)^(AH$2-$K9)),IF(AND($K9+$I9&lt;=AH$2,$K9+SUM($I9:$J9)&gt;AH$2),IF($N9=$N$3,$C9*(INDEX('Fixed O&amp;M Schedule_Gas'!P$3:P$15,MATCH($F9,'Fixed O&amp;M Schedule_Gas'!$B$3:$B$15,0))+$M9),$C9*($S9*INDEX($U$1:$CH$1,MATCH($K9+$I9,$U$2:$CH$2,0))*IF(AH$2&gt;$K9+$I9+$H9,IF($D9="Win",1.02,1.005),1)*(1+$T9)^(AH$2-($K9+$I9))+$M9)),0)))/10^6</f>
        <v>46.910092800000001</v>
      </c>
      <c r="AI9" s="120">
        <f>IF(AND($K9&lt;AI$2+1,$K9+$H9&gt;AI$2),IF($N9=$N$3,$C9*((1-$O9+$O9*(AI$1/INDEX($U$1:$CH$1,,MATCH($K9,$U$2:$CH$2,0)))))*$L9,$C9*((1-$R9)^(AI$2-$K9))*(((1-$O9+$O9*(AI$1/INDEX($U$1:$CH$1,,MATCH($K9,$U$2:$CH$2,0)))))*$L9*8760*$P9)),IF(AND($K9+$H9&lt;AI$2+1,$K9+$I9&gt;AI$2),IF($N9=$N$3,$C9*INDEX('Fixed O&amp;M Schedule_Gas'!Q$3:Q$15,MATCH($F9,'Fixed O&amp;M Schedule_Gas'!$B$3:$B$15,0)),$C9*$S9*INDEX($U$1:$CH$1,MATCH($K9,$U$2:$CH$2,0))*IF(AI$2&gt;$K9+$H9,IF($D9="Win",1.02,1.005),1)*(1+$T9)^(AI$2-$K9)),IF(AND($K9+$I9&lt;=AI$2,$K9+SUM($I9:$J9)&gt;AI$2),IF($N9=$N$3,$C9*(INDEX('Fixed O&amp;M Schedule_Gas'!Q$3:Q$15,MATCH($F9,'Fixed O&amp;M Schedule_Gas'!$B$3:$B$15,0))+$M9),$C9*($S9*INDEX($U$1:$CH$1,MATCH($K9+$I9,$U$2:$CH$2,0))*IF(AI$2&gt;$K9+$I9+$H9,IF($D9="Win",1.02,1.005),1)*(1+$T9)^(AI$2-($K9+$I9))+$M9)),0)))/10^6</f>
        <v>47.100723455999997</v>
      </c>
      <c r="AJ9" s="120">
        <f>IF(AND($K9&lt;AJ$2+1,$K9+$H9&gt;AJ$2),IF($N9=$N$3,$C9*((1-$O9+$O9*(AJ$1/INDEX($U$1:$CH$1,,MATCH($K9,$U$2:$CH$2,0)))))*$L9,$C9*((1-$R9)^(AJ$2-$K9))*(((1-$O9+$O9*(AJ$1/INDEX($U$1:$CH$1,,MATCH($K9,$U$2:$CH$2,0)))))*$L9*8760*$P9)),IF(AND($K9+$H9&lt;AJ$2+1,$K9+$I9&gt;AJ$2),IF($N9=$N$3,$C9*INDEX('Fixed O&amp;M Schedule_Gas'!R$3:R$15,MATCH($F9,'Fixed O&amp;M Schedule_Gas'!$B$3:$B$15,0)),$C9*$S9*INDEX($U$1:$CH$1,MATCH($K9,$U$2:$CH$2,0))*IF(AJ$2&gt;$K9+$H9,IF($D9="Win",1.02,1.005),1)*(1+$T9)^(AJ$2-$K9)),IF(AND($K9+$I9&lt;=AJ$2,$K9+SUM($I9:$J9)&gt;AJ$2),IF($N9=$N$3,$C9*(INDEX('Fixed O&amp;M Schedule_Gas'!R$3:R$15,MATCH($F9,'Fixed O&amp;M Schedule_Gas'!$B$3:$B$15,0))+$M9),$C9*($S9*INDEX($U$1:$CH$1,MATCH($K9+$I9,$U$2:$CH$2,0))*IF(AJ$2&gt;$K9+$I9+$H9,IF($D9="Win",1.02,1.005),1)*(1+$T9)^(AJ$2-($K9+$I9))+$M9)),0)))/10^6</f>
        <v>47.295166725120005</v>
      </c>
      <c r="AK9" s="120">
        <f>IF(AND($K9&lt;AK$2+1,$K9+$H9&gt;AK$2),IF($N9=$N$3,$C9*((1-$O9+$O9*(AK$1/INDEX($U$1:$CH$1,,MATCH($K9,$U$2:$CH$2,0)))))*$L9,$C9*((1-$R9)^(AK$2-$K9))*(((1-$O9+$O9*(AK$1/INDEX($U$1:$CH$1,,MATCH($K9,$U$2:$CH$2,0)))))*$L9*8760*$P9)),IF(AND($K9+$H9&lt;AK$2+1,$K9+$I9&gt;AK$2),IF($N9=$N$3,$C9*INDEX('Fixed O&amp;M Schedule_Gas'!S$3:S$15,MATCH($F9,'Fixed O&amp;M Schedule_Gas'!$B$3:$B$15,0)),$C9*$S9*INDEX($U$1:$CH$1,MATCH($K9,$U$2:$CH$2,0))*IF(AK$2&gt;$K9+$H9,IF($D9="Win",1.02,1.005),1)*(1+$T9)^(AK$2-$K9)),IF(AND($K9+$I9&lt;=AK$2,$K9+SUM($I9:$J9)&gt;AK$2),IF($N9=$N$3,$C9*(INDEX('Fixed O&amp;M Schedule_Gas'!S$3:S$15,MATCH($F9,'Fixed O&amp;M Schedule_Gas'!$B$3:$B$15,0))+$M9),$C9*($S9*INDEX($U$1:$CH$1,MATCH($K9+$I9,$U$2:$CH$2,0))*IF(AK$2&gt;$K9+$I9+$H9,IF($D9="Win",1.02,1.005),1)*(1+$T9)^(AK$2-($K9+$I9))+$M9)),0)))/10^6</f>
        <v>47.493498859622406</v>
      </c>
      <c r="AL9" s="120">
        <f>IF(AND($K9&lt;AL$2+1,$K9+$H9&gt;AL$2),IF($N9=$N$3,$C9*((1-$O9+$O9*(AL$1/INDEX($U$1:$CH$1,,MATCH($K9,$U$2:$CH$2,0)))))*$L9,$C9*((1-$R9)^(AL$2-$K9))*(((1-$O9+$O9*(AL$1/INDEX($U$1:$CH$1,,MATCH($K9,$U$2:$CH$2,0)))))*$L9*8760*$P9)),IF(AND($K9+$H9&lt;AL$2+1,$K9+$I9&gt;AL$2),IF($N9=$N$3,$C9*INDEX('Fixed O&amp;M Schedule_Gas'!T$3:T$15,MATCH($F9,'Fixed O&amp;M Schedule_Gas'!$B$3:$B$15,0)),$C9*$S9*INDEX($U$1:$CH$1,MATCH($K9,$U$2:$CH$2,0))*IF(AL$2&gt;$K9+$H9,IF($D9="Win",1.02,1.005),1)*(1+$T9)^(AL$2-$K9)),IF(AND($K9+$I9&lt;=AL$2,$K9+SUM($I9:$J9)&gt;AL$2),IF($N9=$N$3,$C9*(INDEX('Fixed O&amp;M Schedule_Gas'!T$3:T$15,MATCH($F9,'Fixed O&amp;M Schedule_Gas'!$B$3:$B$15,0))+$M9),$C9*($S9*INDEX($U$1:$CH$1,MATCH($K9+$I9,$U$2:$CH$2,0))*IF(AL$2&gt;$K9+$I9+$H9,IF($D9="Win",1.02,1.005),1)*(1+$T9)^(AL$2-($K9+$I9))+$M9)),0)))/10^6</f>
        <v>47.695797636814852</v>
      </c>
      <c r="AM9" s="120">
        <f>IF(AND($K9&lt;AM$2+1,$K9+$H9&gt;AM$2),IF($N9=$N$3,$C9*((1-$O9+$O9*(AM$1/INDEX($U$1:$CH$1,,MATCH($K9,$U$2:$CH$2,0)))))*$L9,$C9*((1-$R9)^(AM$2-$K9))*(((1-$O9+$O9*(AM$1/INDEX($U$1:$CH$1,,MATCH($K9,$U$2:$CH$2,0)))))*$L9*8760*$P9)),IF(AND($K9+$H9&lt;AM$2+1,$K9+$I9&gt;AM$2),IF($N9=$N$3,$C9*INDEX('Fixed O&amp;M Schedule_Gas'!U$3:U$15,MATCH($F9,'Fixed O&amp;M Schedule_Gas'!$B$3:$B$15,0)),$C9*$S9*INDEX($U$1:$CH$1,MATCH($K9,$U$2:$CH$2,0))*IF(AM$2&gt;$K9+$H9,IF($D9="Win",1.02,1.005),1)*(1+$T9)^(AM$2-$K9)),IF(AND($K9+$I9&lt;=AM$2,$K9+SUM($I9:$J9)&gt;AM$2),IF($N9=$N$3,$C9*(INDEX('Fixed O&amp;M Schedule_Gas'!U$3:U$15,MATCH($F9,'Fixed O&amp;M Schedule_Gas'!$B$3:$B$15,0))+$M9),$C9*($S9*INDEX($U$1:$CH$1,MATCH($K9+$I9,$U$2:$CH$2,0))*IF(AM$2&gt;$K9+$I9+$H9,IF($D9="Win",1.02,1.005),1)*(1+$T9)^(AM$2-($K9+$I9))+$M9)),0)))/10^6</f>
        <v>47.902142389551138</v>
      </c>
      <c r="AN9" s="120">
        <f>IF(AND($K9&lt;AN$2+1,$K9+$H9&gt;AN$2),IF($N9=$N$3,$C9*((1-$O9+$O9*(AN$1/INDEX($U$1:$CH$1,,MATCH($K9,$U$2:$CH$2,0)))))*$L9,$C9*((1-$R9)^(AN$2-$K9))*(((1-$O9+$O9*(AN$1/INDEX($U$1:$CH$1,,MATCH($K9,$U$2:$CH$2,0)))))*$L9*8760*$P9)),IF(AND($K9+$H9&lt;AN$2+1,$K9+$I9&gt;AN$2),IF($N9=$N$3,$C9*INDEX('Fixed O&amp;M Schedule_Gas'!V$3:V$15,MATCH($F9,'Fixed O&amp;M Schedule_Gas'!$B$3:$B$15,0)),$C9*$S9*INDEX($U$1:$CH$1,MATCH($K9,$U$2:$CH$2,0))*IF(AN$2&gt;$K9+$H9,IF($D9="Win",1.02,1.005),1)*(1+$T9)^(AN$2-$K9)),IF(AND($K9+$I9&lt;=AN$2,$K9+SUM($I9:$J9)&gt;AN$2),IF($N9=$N$3,$C9*(INDEX('Fixed O&amp;M Schedule_Gas'!V$3:V$15,MATCH($F9,'Fixed O&amp;M Schedule_Gas'!$B$3:$B$15,0))+$M9),$C9*($S9*INDEX($U$1:$CH$1,MATCH($K9+$I9,$U$2:$CH$2,0))*IF(AN$2&gt;$K9+$I9+$H9,IF($D9="Win",1.02,1.005),1)*(1+$T9)^(AN$2-($K9+$I9))+$M9)),0)))/10^6</f>
        <v>48.112614037342162</v>
      </c>
      <c r="AO9" s="120">
        <f>IF(AND($K9&lt;AO$2+1,$K9+$H9&gt;AO$2),IF($N9=$N$3,$C9*((1-$O9+$O9*(AO$1/INDEX($U$1:$CH$1,,MATCH($K9,$U$2:$CH$2,0)))))*$L9,$C9*((1-$R9)^(AO$2-$K9))*(((1-$O9+$O9*(AO$1/INDEX($U$1:$CH$1,,MATCH($K9,$U$2:$CH$2,0)))))*$L9*8760*$P9)),IF(AND($K9+$H9&lt;AO$2+1,$K9+$I9&gt;AO$2),IF($N9=$N$3,$C9*INDEX('Fixed O&amp;M Schedule_Gas'!W$3:W$15,MATCH($F9,'Fixed O&amp;M Schedule_Gas'!$B$3:$B$15,0)),$C9*$S9*INDEX($U$1:$CH$1,MATCH($K9,$U$2:$CH$2,0))*IF(AO$2&gt;$K9+$H9,IF($D9="Win",1.02,1.005),1)*(1+$T9)^(AO$2-$K9)),IF(AND($K9+$I9&lt;=AO$2,$K9+SUM($I9:$J9)&gt;AO$2),IF($N9=$N$3,$C9*(INDEX('Fixed O&amp;M Schedule_Gas'!W$3:W$15,MATCH($F9,'Fixed O&amp;M Schedule_Gas'!$B$3:$B$15,0))+$M9),$C9*($S9*INDEX($U$1:$CH$1,MATCH($K9+$I9,$U$2:$CH$2,0))*IF(AO$2&gt;$K9+$I9+$H9,IF($D9="Win",1.02,1.005),1)*(1+$T9)^(AO$2-($K9+$I9))+$M9)),0)))/10^6</f>
        <v>48.327295118089012</v>
      </c>
      <c r="AP9" s="120">
        <f>IF(AND($K9&lt;AP$2+1,$K9+$H9&gt;AP$2),IF($N9=$N$3,$C9*((1-$O9+$O9*(AP$1/INDEX($U$1:$CH$1,,MATCH($K9,$U$2:$CH$2,0)))))*$L9,$C9*((1-$R9)^(AP$2-$K9))*(((1-$O9+$O9*(AP$1/INDEX($U$1:$CH$1,,MATCH($K9,$U$2:$CH$2,0)))))*$L9*8760*$P9)),IF(AND($K9+$H9&lt;AP$2+1,$K9+$I9&gt;AP$2),IF($N9=$N$3,$C9*INDEX('Fixed O&amp;M Schedule_Gas'!X$3:X$15,MATCH($F9,'Fixed O&amp;M Schedule_Gas'!$B$3:$B$15,0)),$C9*$S9*INDEX($U$1:$CH$1,MATCH($K9,$U$2:$CH$2,0))*IF(AP$2&gt;$K9+$H9,IF($D9="Win",1.02,1.005),1)*(1+$T9)^(AP$2-$K9)),IF(AND($K9+$I9&lt;=AP$2,$K9+SUM($I9:$J9)&gt;AP$2),IF($N9=$N$3,$C9*(INDEX('Fixed O&amp;M Schedule_Gas'!X$3:X$15,MATCH($F9,'Fixed O&amp;M Schedule_Gas'!$B$3:$B$15,0))+$M9),$C9*($S9*INDEX($U$1:$CH$1,MATCH($K9+$I9,$U$2:$CH$2,0))*IF(AP$2&gt;$K9+$I9+$H9,IF($D9="Win",1.02,1.005),1)*(1+$T9)^(AP$2-($K9+$I9))+$M9)),0)))/10^6</f>
        <v>48.546269820450796</v>
      </c>
      <c r="AQ9" s="120">
        <f>IF(AND($K9&lt;AQ$2+1,$K9+$H9&gt;AQ$2),IF($N9=$N$3,$C9*((1-$O9+$O9*(AQ$1/INDEX($U$1:$CH$1,,MATCH($K9,$U$2:$CH$2,0)))))*$L9,$C9*((1-$R9)^(AQ$2-$K9))*(((1-$O9+$O9*(AQ$1/INDEX($U$1:$CH$1,,MATCH($K9,$U$2:$CH$2,0)))))*$L9*8760*$P9)),IF(AND($K9+$H9&lt;AQ$2+1,$K9+$I9&gt;AQ$2),IF($N9=$N$3,$C9*INDEX('Fixed O&amp;M Schedule_Gas'!Y$3:Y$15,MATCH($F9,'Fixed O&amp;M Schedule_Gas'!$B$3:$B$15,0)),$C9*$S9*INDEX($U$1:$CH$1,MATCH($K9,$U$2:$CH$2,0))*IF(AQ$2&gt;$K9+$H9,IF($D9="Win",1.02,1.005),1)*(1+$T9)^(AQ$2-$K9)),IF(AND($K9+$I9&lt;=AQ$2,$K9+SUM($I9:$J9)&gt;AQ$2),IF($N9=$N$3,$C9*(INDEX('Fixed O&amp;M Schedule_Gas'!Y$3:Y$15,MATCH($F9,'Fixed O&amp;M Schedule_Gas'!$B$3:$B$15,0))+$M9),$C9*($S9*INDEX($U$1:$CH$1,MATCH($K9+$I9,$U$2:$CH$2,0))*IF(AQ$2&gt;$K9+$I9+$H9,IF($D9="Win",1.02,1.005),1)*(1+$T9)^(AQ$2-($K9+$I9))+$M9)),0)))/10^6</f>
        <v>48.769624016859815</v>
      </c>
      <c r="AR9" s="120">
        <f>IF(AND($K9&lt;AR$2+1,$K9+$H9&gt;AR$2),IF($N9=$N$3,$C9*((1-$O9+$O9*(AR$1/INDEX($U$1:$CH$1,,MATCH($K9,$U$2:$CH$2,0)))))*$L9,$C9*((1-$R9)^(AR$2-$K9))*(((1-$O9+$O9*(AR$1/INDEX($U$1:$CH$1,,MATCH($K9,$U$2:$CH$2,0)))))*$L9*8760*$P9)),IF(AND($K9+$H9&lt;AR$2+1,$K9+$I9&gt;AR$2),IF($N9=$N$3,$C9*INDEX('Fixed O&amp;M Schedule_Gas'!Z$3:Z$15,MATCH($F9,'Fixed O&amp;M Schedule_Gas'!$B$3:$B$15,0)),$C9*$S9*INDEX($U$1:$CH$1,MATCH($K9,$U$2:$CH$2,0))*IF(AR$2&gt;$K9+$H9,IF($D9="Win",1.02,1.005),1)*(1+$T9)^(AR$2-$K9)),IF(AND($K9+$I9&lt;=AR$2,$K9+SUM($I9:$J9)&gt;AR$2),IF($N9=$N$3,$C9*(INDEX('Fixed O&amp;M Schedule_Gas'!Z$3:Z$15,MATCH($F9,'Fixed O&amp;M Schedule_Gas'!$B$3:$B$15,0))+$M9),$C9*($S9*INDEX($U$1:$CH$1,MATCH($K9+$I9,$U$2:$CH$2,0))*IF(AR$2&gt;$K9+$I9+$H9,IF($D9="Win",1.02,1.005),1)*(1+$T9)^(AR$2-($K9+$I9))+$M9)),0)))/10^6</f>
        <v>48.997445297197004</v>
      </c>
      <c r="AS9" s="120">
        <f>IF(AND($K9&lt;AS$2+1,$K9+$H9&gt;AS$2),IF($N9=$N$3,$C9*((1-$O9+$O9*(AS$1/INDEX($U$1:$CH$1,,MATCH($K9,$U$2:$CH$2,0)))))*$L9,$C9*((1-$R9)^(AS$2-$K9))*(((1-$O9+$O9*(AS$1/INDEX($U$1:$CH$1,,MATCH($K9,$U$2:$CH$2,0)))))*$L9*8760*$P9)),IF(AND($K9+$H9&lt;AS$2+1,$K9+$I9&gt;AS$2),IF($N9=$N$3,$C9*INDEX('Fixed O&amp;M Schedule_Gas'!AA$3:AA$15,MATCH($F9,'Fixed O&amp;M Schedule_Gas'!$B$3:$B$15,0)),$C9*$S9*INDEX($U$1:$CH$1,MATCH($K9,$U$2:$CH$2,0))*IF(AS$2&gt;$K9+$H9,IF($D9="Win",1.02,1.005),1)*(1+$T9)^(AS$2-$K9)),IF(AND($K9+$I9&lt;=AS$2,$K9+SUM($I9:$J9)&gt;AS$2),IF($N9=$N$3,$C9*(INDEX('Fixed O&amp;M Schedule_Gas'!AA$3:AA$15,MATCH($F9,'Fixed O&amp;M Schedule_Gas'!$B$3:$B$15,0))+$M9),$C9*($S9*INDEX($U$1:$CH$1,MATCH($K9+$I9,$U$2:$CH$2,0))*IF(AS$2&gt;$K9+$I9+$H9,IF($D9="Win",1.02,1.005),1)*(1+$T9)^(AS$2-($K9+$I9))+$M9)),0)))/10^6</f>
        <v>49.22982300314095</v>
      </c>
      <c r="AT9" s="120">
        <f>IF(AND($K9&lt;AT$2+1,$K9+$H9&gt;AT$2),IF($N9=$N$3,$C9*((1-$O9+$O9*(AT$1/INDEX($U$1:$CH$1,,MATCH($K9,$U$2:$CH$2,0)))))*$L9,$C9*((1-$R9)^(AT$2-$K9))*(((1-$O9+$O9*(AT$1/INDEX($U$1:$CH$1,,MATCH($K9,$U$2:$CH$2,0)))))*$L9*8760*$P9)),IF(AND($K9+$H9&lt;AT$2+1,$K9+$I9&gt;AT$2),IF($N9=$N$3,$C9*INDEX('Fixed O&amp;M Schedule_Gas'!AB$3:AB$15,MATCH($F9,'Fixed O&amp;M Schedule_Gas'!$B$3:$B$15,0)),$C9*$S9*INDEX($U$1:$CH$1,MATCH($K9,$U$2:$CH$2,0))*IF(AT$2&gt;$K9+$H9,IF($D9="Win",1.02,1.005),1)*(1+$T9)^(AT$2-$K9)),IF(AND($K9+$I9&lt;=AT$2,$K9+SUM($I9:$J9)&gt;AT$2),IF($N9=$N$3,$C9*(INDEX('Fixed O&amp;M Schedule_Gas'!AB$3:AB$15,MATCH($F9,'Fixed O&amp;M Schedule_Gas'!$B$3:$B$15,0))+$M9),$C9*($S9*INDEX($U$1:$CH$1,MATCH($K9+$I9,$U$2:$CH$2,0))*IF(AT$2&gt;$K9+$I9+$H9,IF($D9="Win",1.02,1.005),1)*(1+$T9)^(AT$2-($K9+$I9))+$M9)),0)))/10^6</f>
        <v>49.466848263203772</v>
      </c>
      <c r="AU9" s="120">
        <f>IF(AND($K9&lt;AU$2+1,$K9+$H9&gt;AU$2),IF($N9=$N$3,$C9*((1-$O9+$O9*(AU$1/INDEX($U$1:$CH$1,,MATCH($K9,$U$2:$CH$2,0)))))*$L9,$C9*((1-$R9)^(AU$2-$K9))*(((1-$O9+$O9*(AU$1/INDEX($U$1:$CH$1,,MATCH($K9,$U$2:$CH$2,0)))))*$L9*8760*$P9)),IF(AND($K9+$H9&lt;AU$2+1,$K9+$I9&gt;AU$2),IF($N9=$N$3,$C9*INDEX('Fixed O&amp;M Schedule_Gas'!AC$3:AC$15,MATCH($F9,'Fixed O&amp;M Schedule_Gas'!$B$3:$B$15,0)),$C9*$S9*INDEX($U$1:$CH$1,MATCH($K9,$U$2:$CH$2,0))*IF(AU$2&gt;$K9+$H9,IF($D9="Win",1.02,1.005),1)*(1+$T9)^(AU$2-$K9)),IF(AND($K9+$I9&lt;=AU$2,$K9+SUM($I9:$J9)&gt;AU$2),IF($N9=$N$3,$C9*(INDEX('Fixed O&amp;M Schedule_Gas'!AC$3:AC$15,MATCH($F9,'Fixed O&amp;M Schedule_Gas'!$B$3:$B$15,0))+$M9),$C9*($S9*INDEX($U$1:$CH$1,MATCH($K9+$I9,$U$2:$CH$2,0))*IF(AU$2&gt;$K9+$I9+$H9,IF($D9="Win",1.02,1.005),1)*(1+$T9)^(AU$2-($K9+$I9))+$M9)),0)))/10^6</f>
        <v>49.708614028467842</v>
      </c>
      <c r="AV9" s="120">
        <f>IF(AND($K9&lt;AV$2+1,$K9+$H9&gt;AV$2),IF($N9=$N$3,$C9*((1-$O9+$O9*(AV$1/INDEX($U$1:$CH$1,,MATCH($K9,$U$2:$CH$2,0)))))*$L9,$C9*((1-$R9)^(AV$2-$K9))*(((1-$O9+$O9*(AV$1/INDEX($U$1:$CH$1,,MATCH($K9,$U$2:$CH$2,0)))))*$L9*8760*$P9)),IF(AND($K9+$H9&lt;AV$2+1,$K9+$I9&gt;AV$2),IF($N9=$N$3,$C9*INDEX('Fixed O&amp;M Schedule_Gas'!AD$3:AD$15,MATCH($F9,'Fixed O&amp;M Schedule_Gas'!$B$3:$B$15,0)),$C9*$S9*INDEX($U$1:$CH$1,MATCH($K9,$U$2:$CH$2,0))*IF(AV$2&gt;$K9+$H9,IF($D9="Win",1.02,1.005),1)*(1+$T9)^(AV$2-$K9)),IF(AND($K9+$I9&lt;=AV$2,$K9+SUM($I9:$J9)&gt;AV$2),IF($N9=$N$3,$C9*(INDEX('Fixed O&amp;M Schedule_Gas'!AD$3:AD$15,MATCH($F9,'Fixed O&amp;M Schedule_Gas'!$B$3:$B$15,0))+$M9),$C9*($S9*INDEX($U$1:$CH$1,MATCH($K9+$I9,$U$2:$CH$2,0))*IF(AV$2&gt;$K9+$I9+$H9,IF($D9="Win",1.02,1.005),1)*(1+$T9)^(AV$2-($K9+$I9))+$M9)),0)))/10^6</f>
        <v>49.955215109037198</v>
      </c>
      <c r="AW9" s="120">
        <f>IF(AND($K9&lt;AW$2+1,$K9+$H9&gt;AW$2),IF($N9=$N$3,$C9*((1-$O9+$O9*(AW$1/INDEX($U$1:$CH$1,,MATCH($K9,$U$2:$CH$2,0)))))*$L9,$C9*((1-$R9)^(AW$2-$K9))*(((1-$O9+$O9*(AW$1/INDEX($U$1:$CH$1,,MATCH($K9,$U$2:$CH$2,0)))))*$L9*8760*$P9)),IF(AND($K9+$H9&lt;AW$2+1,$K9+$I9&gt;AW$2),IF($N9=$N$3,$C9*INDEX('Fixed O&amp;M Schedule_Gas'!AE$3:AE$15,MATCH($F9,'Fixed O&amp;M Schedule_Gas'!$B$3:$B$15,0)),$C9*$S9*INDEX($U$1:$CH$1,MATCH($K9,$U$2:$CH$2,0))*IF(AW$2&gt;$K9+$H9,IF($D9="Win",1.02,1.005),1)*(1+$T9)^(AW$2-$K9)),IF(AND($K9+$I9&lt;=AW$2,$K9+SUM($I9:$J9)&gt;AW$2),IF($N9=$N$3,$C9*(INDEX('Fixed O&amp;M Schedule_Gas'!AE$3:AE$15,MATCH($F9,'Fixed O&amp;M Schedule_Gas'!$B$3:$B$15,0))+$M9),$C9*($S9*INDEX($U$1:$CH$1,MATCH($K9+$I9,$U$2:$CH$2,0))*IF(AW$2&gt;$K9+$I9+$H9,IF($D9="Win",1.02,1.005),1)*(1+$T9)^(AW$2-($K9+$I9))+$M9)),0)))/10^6</f>
        <v>50.206748211217942</v>
      </c>
      <c r="AX9" s="120">
        <f>IF(AND($K9&lt;AX$2+1,$K9+$H9&gt;AX$2),IF($N9=$N$3,$C9*((1-$O9+$O9*(AX$1/INDEX($U$1:$CH$1,,MATCH($K9,$U$2:$CH$2,0)))))*$L9,$C9*((1-$R9)^(AX$2-$K9))*(((1-$O9+$O9*(AX$1/INDEX($U$1:$CH$1,,MATCH($K9,$U$2:$CH$2,0)))))*$L9*8760*$P9)),IF(AND($K9+$H9&lt;AX$2+1,$K9+$I9&gt;AX$2),IF($N9=$N$3,$C9*INDEX('Fixed O&amp;M Schedule_Gas'!AF$3:AF$15,MATCH($F9,'Fixed O&amp;M Schedule_Gas'!$B$3:$B$15,0)),$C9*$S9*INDEX($U$1:$CH$1,MATCH($K9,$U$2:$CH$2,0))*IF(AX$2&gt;$K9+$H9,IF($D9="Win",1.02,1.005),1)*(1+$T9)^(AX$2-$K9)),IF(AND($K9+$I9&lt;=AX$2,$K9+SUM($I9:$J9)&gt;AX$2),IF($N9=$N$3,$C9*(INDEX('Fixed O&amp;M Schedule_Gas'!AF$3:AF$15,MATCH($F9,'Fixed O&amp;M Schedule_Gas'!$B$3:$B$15,0))+$M9),$C9*($S9*INDEX($U$1:$CH$1,MATCH($K9+$I9,$U$2:$CH$2,0))*IF(AX$2&gt;$K9+$I9+$H9,IF($D9="Win",1.02,1.005),1)*(1+$T9)^(AX$2-($K9+$I9))+$M9)),0)))/10^6</f>
        <v>50.463311975442302</v>
      </c>
      <c r="AY9" s="120">
        <f>IF(AND($K9&lt;AY$2+1,$K9+$H9&gt;AY$2),IF($N9=$N$3,$C9*((1-$O9+$O9*(AY$1/INDEX($U$1:$CH$1,,MATCH($K9,$U$2:$CH$2,0)))))*$L9,$C9*((1-$R9)^(AY$2-$K9))*(((1-$O9+$O9*(AY$1/INDEX($U$1:$CH$1,,MATCH($K9,$U$2:$CH$2,0)))))*$L9*8760*$P9)),IF(AND($K9+$H9&lt;AY$2+1,$K9+$I9&gt;AY$2),IF($N9=$N$3,$C9*INDEX('Fixed O&amp;M Schedule_Gas'!AG$3:AG$15,MATCH($F9,'Fixed O&amp;M Schedule_Gas'!$B$3:$B$15,0)),$C9*$S9*INDEX($U$1:$CH$1,MATCH($K9,$U$2:$CH$2,0))*IF(AY$2&gt;$K9+$H9,IF($D9="Win",1.02,1.005),1)*(1+$T9)^(AY$2-$K9)),IF(AND($K9+$I9&lt;=AY$2,$K9+SUM($I9:$J9)&gt;AY$2),IF($N9=$N$3,$C9*(INDEX('Fixed O&amp;M Schedule_Gas'!AG$3:AG$15,MATCH($F9,'Fixed O&amp;M Schedule_Gas'!$B$3:$B$15,0))+$M9),$C9*($S9*INDEX($U$1:$CH$1,MATCH($K9+$I9,$U$2:$CH$2,0))*IF(AY$2&gt;$K9+$I9+$H9,IF($D9="Win",1.02,1.005),1)*(1+$T9)^(AY$2-($K9+$I9))+$M9)),0)))/10^6</f>
        <v>50.725007014951146</v>
      </c>
      <c r="AZ9" s="120">
        <f>IF(AND($K9&lt;AZ$2+1,$K9+$H9&gt;AZ$2),IF($N9=$N$3,$C9*((1-$O9+$O9*(AZ$1/INDEX($U$1:$CH$1,,MATCH($K9,$U$2:$CH$2,0)))))*$L9,$C9*((1-$R9)^(AZ$2-$K9))*(((1-$O9+$O9*(AZ$1/INDEX($U$1:$CH$1,,MATCH($K9,$U$2:$CH$2,0)))))*$L9*8760*$P9)),IF(AND($K9+$H9&lt;AZ$2+1,$K9+$I9&gt;AZ$2),IF($N9=$N$3,$C9*INDEX('Fixed O&amp;M Schedule_Gas'!AH$3:AH$15,MATCH($F9,'Fixed O&amp;M Schedule_Gas'!$B$3:$B$15,0)),$C9*$S9*INDEX($U$1:$CH$1,MATCH($K9,$U$2:$CH$2,0))*IF(AZ$2&gt;$K9+$H9,IF($D9="Win",1.02,1.005),1)*(1+$T9)^(AZ$2-$K9)),IF(AND($K9+$I9&lt;=AZ$2,$K9+SUM($I9:$J9)&gt;AZ$2),IF($N9=$N$3,$C9*(INDEX('Fixed O&amp;M Schedule_Gas'!AH$3:AH$15,MATCH($F9,'Fixed O&amp;M Schedule_Gas'!$B$3:$B$15,0))+$M9),$C9*($S9*INDEX($U$1:$CH$1,MATCH($K9+$I9,$U$2:$CH$2,0))*IF(AZ$2&gt;$K9+$I9+$H9,IF($D9="Win",1.02,1.005),1)*(1+$T9)^(AZ$2-($K9+$I9))+$M9)),0)))/10^6</f>
        <v>50.99193595525017</v>
      </c>
      <c r="BA9" s="120">
        <f>IF(AND($K9&lt;BA$2+1,$K9+$H9&gt;BA$2),IF($N9=$N$3,$C9*((1-$O9+$O9*(BA$1/INDEX($U$1:$CH$1,,MATCH($K9,$U$2:$CH$2,0)))))*$L9,$C9*((1-$R9)^(BA$2-$K9))*(((1-$O9+$O9*(BA$1/INDEX($U$1:$CH$1,,MATCH($K9,$U$2:$CH$2,0)))))*$L9*8760*$P9)),IF(AND($K9+$H9&lt;BA$2+1,$K9+$I9&gt;BA$2),IF($N9=$N$3,$C9*INDEX('Fixed O&amp;M Schedule_Gas'!AI$3:AI$15,MATCH($F9,'Fixed O&amp;M Schedule_Gas'!$B$3:$B$15,0)),$C9*$S9*INDEX($U$1:$CH$1,MATCH($K9,$U$2:$CH$2,0))*IF(BA$2&gt;$K9+$H9,IF($D9="Win",1.02,1.005),1)*(1+$T9)^(BA$2-$K9)),IF(AND($K9+$I9&lt;=BA$2,$K9+SUM($I9:$J9)&gt;BA$2),IF($N9=$N$3,$C9*(INDEX('Fixed O&amp;M Schedule_Gas'!AI$3:AI$15,MATCH($F9,'Fixed O&amp;M Schedule_Gas'!$B$3:$B$15,0))+$M9),$C9*($S9*INDEX($U$1:$CH$1,MATCH($K9+$I9,$U$2:$CH$2,0))*IF(BA$2&gt;$K9+$I9+$H9,IF($D9="Win",1.02,1.005),1)*(1+$T9)^(BA$2-($K9+$I9))+$M9)),0)))/10^6</f>
        <v>9.6448351259680329</v>
      </c>
      <c r="BB9" s="120">
        <f>IF(AND($K9&lt;BB$2+1,$K9+$H9&gt;BB$2),IF($N9=$N$3,$C9*((1-$O9+$O9*(BB$1/INDEX($U$1:$CH$1,,MATCH($K9,$U$2:$CH$2,0)))))*$L9,$C9*((1-$R9)^(BB$2-$K9))*(((1-$O9+$O9*(BB$1/INDEX($U$1:$CH$1,,MATCH($K9,$U$2:$CH$2,0)))))*$L9*8760*$P9)),IF(AND($K9+$H9&lt;BB$2+1,$K9+$I9&gt;BB$2),IF($N9=$N$3,$C9*INDEX('Fixed O&amp;M Schedule_Gas'!AJ$3:AJ$15,MATCH($F9,'Fixed O&amp;M Schedule_Gas'!$B$3:$B$15,0)),$C9*$S9*INDEX($U$1:$CH$1,MATCH($K9,$U$2:$CH$2,0))*IF(BB$2&gt;$K9+$H9,IF($D9="Win",1.02,1.005),1)*(1+$T9)^(BB$2-$K9)),IF(AND($K9+$I9&lt;=BB$2,$K9+SUM($I9:$J9)&gt;BB$2),IF($N9=$N$3,$C9*(INDEX('Fixed O&amp;M Schedule_Gas'!AJ$3:AJ$15,MATCH($F9,'Fixed O&amp;M Schedule_Gas'!$B$3:$B$15,0))+$M9),$C9*($S9*INDEX($U$1:$CH$1,MATCH($K9+$I9,$U$2:$CH$2,0))*IF(BB$2&gt;$K9+$I9+$H9,IF($D9="Win",1.02,1.005),1)*(1+$T9)^(BB$2-($K9+$I9))+$M9)),0)))/10^6</f>
        <v>9.8377318284873958</v>
      </c>
      <c r="BC9" s="120">
        <f>IF(AND($K9&lt;BC$2+1,$K9+$H9&gt;BC$2),IF($N9=$N$3,$C9*((1-$O9+$O9*(BC$1/INDEX($U$1:$CH$1,,MATCH($K9,$U$2:$CH$2,0)))))*$L9,$C9*((1-$R9)^(BC$2-$K9))*(((1-$O9+$O9*(BC$1/INDEX($U$1:$CH$1,,MATCH($K9,$U$2:$CH$2,0)))))*$L9*8760*$P9)),IF(AND($K9+$H9&lt;BC$2+1,$K9+$I9&gt;BC$2),IF($N9=$N$3,$C9*INDEX('Fixed O&amp;M Schedule_Gas'!AK$3:AK$15,MATCH($F9,'Fixed O&amp;M Schedule_Gas'!$B$3:$B$15,0)),$C9*$S9*INDEX($U$1:$CH$1,MATCH($K9,$U$2:$CH$2,0))*IF(BC$2&gt;$K9+$H9,IF($D9="Win",1.02,1.005),1)*(1+$T9)^(BC$2-$K9)),IF(AND($K9+$I9&lt;=BC$2,$K9+SUM($I9:$J9)&gt;BC$2),IF($N9=$N$3,$C9*(INDEX('Fixed O&amp;M Schedule_Gas'!AK$3:AK$15,MATCH($F9,'Fixed O&amp;M Schedule_Gas'!$B$3:$B$15,0))+$M9),$C9*($S9*INDEX($U$1:$CH$1,MATCH($K9+$I9,$U$2:$CH$2,0))*IF(BC$2&gt;$K9+$I9+$H9,IF($D9="Win",1.02,1.005),1)*(1+$T9)^(BC$2-($K9+$I9))+$M9)),0)))/10^6</f>
        <v>10.034486465057144</v>
      </c>
      <c r="BD9" s="120">
        <f>IF(AND($K9&lt;BD$2+1,$K9+$H9&gt;BD$2),IF($N9=$N$3,$C9*((1-$O9+$O9*(BD$1/INDEX($U$1:$CH$1,,MATCH($K9,$U$2:$CH$2,0)))))*$L9,$C9*((1-$R9)^(BD$2-$K9))*(((1-$O9+$O9*(BD$1/INDEX($U$1:$CH$1,,MATCH($K9,$U$2:$CH$2,0)))))*$L9*8760*$P9)),IF(AND($K9+$H9&lt;BD$2+1,$K9+$I9&gt;BD$2),IF($N9=$N$3,$C9*INDEX('Fixed O&amp;M Schedule_Gas'!AL$3:AL$15,MATCH($F9,'Fixed O&amp;M Schedule_Gas'!$B$3:$B$15,0)),$C9*$S9*INDEX($U$1:$CH$1,MATCH($K9,$U$2:$CH$2,0))*IF(BD$2&gt;$K9+$H9,IF($D9="Win",1.02,1.005),1)*(1+$T9)^(BD$2-$K9)),IF(AND($K9+$I9&lt;=BD$2,$K9+SUM($I9:$J9)&gt;BD$2),IF($N9=$N$3,$C9*(INDEX('Fixed O&amp;M Schedule_Gas'!AL$3:AL$15,MATCH($F9,'Fixed O&amp;M Schedule_Gas'!$B$3:$B$15,0))+$M9),$C9*($S9*INDEX($U$1:$CH$1,MATCH($K9+$I9,$U$2:$CH$2,0))*IF(BD$2&gt;$K9+$I9+$H9,IF($D9="Win",1.02,1.005),1)*(1+$T9)^(BD$2-($K9+$I9))+$M9)),0)))/10^6</f>
        <v>10.235176194358285</v>
      </c>
      <c r="BE9" s="120">
        <f>IF(AND($K9&lt;BE$2+1,$K9+$H9&gt;BE$2),IF($N9=$N$3,$C9*((1-$O9+$O9*(BE$1/INDEX($U$1:$CH$1,,MATCH($K9,$U$2:$CH$2,0)))))*$L9,$C9*((1-$R9)^(BE$2-$K9))*(((1-$O9+$O9*(BE$1/INDEX($U$1:$CH$1,,MATCH($K9,$U$2:$CH$2,0)))))*$L9*8760*$P9)),IF(AND($K9+$H9&lt;BE$2+1,$K9+$I9&gt;BE$2),IF($N9=$N$3,$C9*INDEX('Fixed O&amp;M Schedule_Gas'!AM$3:AM$15,MATCH($F9,'Fixed O&amp;M Schedule_Gas'!$B$3:$B$15,0)),$C9*$S9*INDEX($U$1:$CH$1,MATCH($K9,$U$2:$CH$2,0))*IF(BE$2&gt;$K9+$H9,IF($D9="Win",1.02,1.005),1)*(1+$T9)^(BE$2-$K9)),IF(AND($K9+$I9&lt;=BE$2,$K9+SUM($I9:$J9)&gt;BE$2),IF($N9=$N$3,$C9*(INDEX('Fixed O&amp;M Schedule_Gas'!AM$3:AM$15,MATCH($F9,'Fixed O&amp;M Schedule_Gas'!$B$3:$B$15,0))+$M9),$C9*($S9*INDEX($U$1:$CH$1,MATCH($K9+$I9,$U$2:$CH$2,0))*IF(BE$2&gt;$K9+$I9+$H9,IF($D9="Win",1.02,1.005),1)*(1+$T9)^(BE$2-($K9+$I9))+$M9)),0)))/10^6</f>
        <v>10.439879718245452</v>
      </c>
      <c r="BF9" s="120">
        <f>IF(AND($K9&lt;BF$2+1,$K9+$H9&gt;BF$2),IF($N9=$N$3,$C9*((1-$O9+$O9*(BF$1/INDEX($U$1:$CH$1,,MATCH($K9,$U$2:$CH$2,0)))))*$L9,$C9*((1-$R9)^(BF$2-$K9))*(((1-$O9+$O9*(BF$1/INDEX($U$1:$CH$1,,MATCH($K9,$U$2:$CH$2,0)))))*$L9*8760*$P9)),IF(AND($K9+$H9&lt;BF$2+1,$K9+$I9&gt;BF$2),IF($N9=$N$3,$C9*INDEX('Fixed O&amp;M Schedule_Gas'!AN$3:AN$15,MATCH($F9,'Fixed O&amp;M Schedule_Gas'!$B$3:$B$15,0)),$C9*$S9*INDEX($U$1:$CH$1,MATCH($K9,$U$2:$CH$2,0))*IF(BF$2&gt;$K9+$H9,IF($D9="Win",1.02,1.005),1)*(1+$T9)^(BF$2-$K9)),IF(AND($K9+$I9&lt;=BF$2,$K9+SUM($I9:$J9)&gt;BF$2),IF($N9=$N$3,$C9*(INDEX('Fixed O&amp;M Schedule_Gas'!AN$3:AN$15,MATCH($F9,'Fixed O&amp;M Schedule_Gas'!$B$3:$B$15,0))+$M9),$C9*($S9*INDEX($U$1:$CH$1,MATCH($K9+$I9,$U$2:$CH$2,0))*IF(BF$2&gt;$K9+$I9+$H9,IF($D9="Win",1.02,1.005),1)*(1+$T9)^(BF$2-($K9+$I9))+$M9)),0)))/10^6</f>
        <v>10.648677312610362</v>
      </c>
      <c r="BG9" s="120">
        <f>IF(AND($K9&lt;BG$2+1,$K9+$H9&gt;BG$2),IF($N9=$N$3,$C9*((1-$O9+$O9*(BG$1/INDEX($U$1:$CH$1,,MATCH($K9,$U$2:$CH$2,0)))))*$L9,$C9*((1-$R9)^(BG$2-$K9))*(((1-$O9+$O9*(BG$1/INDEX($U$1:$CH$1,,MATCH($K9,$U$2:$CH$2,0)))))*$L9*8760*$P9)),IF(AND($K9+$H9&lt;BG$2+1,$K9+$I9&gt;BG$2),IF($N9=$N$3,$C9*INDEX('Fixed O&amp;M Schedule_Gas'!AO$3:AO$15,MATCH($F9,'Fixed O&amp;M Schedule_Gas'!$B$3:$B$15,0)),$C9*$S9*INDEX($U$1:$CH$1,MATCH($K9,$U$2:$CH$2,0))*IF(BG$2&gt;$K9+$H9,IF($D9="Win",1.02,1.005),1)*(1+$T9)^(BG$2-$K9)),IF(AND($K9+$I9&lt;=BG$2,$K9+SUM($I9:$J9)&gt;BG$2),IF($N9=$N$3,$C9*(INDEX('Fixed O&amp;M Schedule_Gas'!AO$3:AO$15,MATCH($F9,'Fixed O&amp;M Schedule_Gas'!$B$3:$B$15,0))+$M9),$C9*($S9*INDEX($U$1:$CH$1,MATCH($K9+$I9,$U$2:$CH$2,0))*IF(BG$2&gt;$K9+$I9+$H9,IF($D9="Win",1.02,1.005),1)*(1+$T9)^(BG$2-($K9+$I9))+$M9)),0)))/10^6</f>
        <v>10.861650858862568</v>
      </c>
      <c r="BH9" s="120">
        <f>IF(AND($K9&lt;BH$2+1,$K9+$H9&gt;BH$2),IF($N9=$N$3,$C9*((1-$O9+$O9*(BH$1/INDEX($U$1:$CH$1,,MATCH($K9,$U$2:$CH$2,0)))))*$L9,$C9*((1-$R9)^(BH$2-$K9))*(((1-$O9+$O9*(BH$1/INDEX($U$1:$CH$1,,MATCH($K9,$U$2:$CH$2,0)))))*$L9*8760*$P9)),IF(AND($K9+$H9&lt;BH$2+1,$K9+$I9&gt;BH$2),IF($N9=$N$3,$C9*INDEX('Fixed O&amp;M Schedule_Gas'!AP$3:AP$15,MATCH($F9,'Fixed O&amp;M Schedule_Gas'!$B$3:$B$15,0)),$C9*$S9*INDEX($U$1:$CH$1,MATCH($K9,$U$2:$CH$2,0))*IF(BH$2&gt;$K9+$H9,IF($D9="Win",1.02,1.005),1)*(1+$T9)^(BH$2-$K9)),IF(AND($K9+$I9&lt;=BH$2,$K9+SUM($I9:$J9)&gt;BH$2),IF($N9=$N$3,$C9*(INDEX('Fixed O&amp;M Schedule_Gas'!AP$3:AP$15,MATCH($F9,'Fixed O&amp;M Schedule_Gas'!$B$3:$B$15,0))+$M9),$C9*($S9*INDEX($U$1:$CH$1,MATCH($K9+$I9,$U$2:$CH$2,0))*IF(BH$2&gt;$K9+$I9+$H9,IF($D9="Win",1.02,1.005),1)*(1+$T9)^(BH$2-($K9+$I9))+$M9)),0)))/10^6</f>
        <v>11.07888387603982</v>
      </c>
      <c r="BI9" s="120">
        <f>IF(AND($K9&lt;BI$2+1,$K9+$H9&gt;BI$2),IF($N9=$N$3,$C9*((1-$O9+$O9*(BI$1/INDEX($U$1:$CH$1,,MATCH($K9,$U$2:$CH$2,0)))))*$L9,$C9*((1-$R9)^(BI$2-$K9))*(((1-$O9+$O9*(BI$1/INDEX($U$1:$CH$1,,MATCH($K9,$U$2:$CH$2,0)))))*$L9*8760*$P9)),IF(AND($K9+$H9&lt;BI$2+1,$K9+$I9&gt;BI$2),IF($N9=$N$3,$C9*INDEX('Fixed O&amp;M Schedule_Gas'!AQ$3:AQ$15,MATCH($F9,'Fixed O&amp;M Schedule_Gas'!$B$3:$B$15,0)),$C9*$S9*INDEX($U$1:$CH$1,MATCH($K9,$U$2:$CH$2,0))*IF(BI$2&gt;$K9+$H9,IF($D9="Win",1.02,1.005),1)*(1+$T9)^(BI$2-$K9)),IF(AND($K9+$I9&lt;=BI$2,$K9+SUM($I9:$J9)&gt;BI$2),IF($N9=$N$3,$C9*(INDEX('Fixed O&amp;M Schedule_Gas'!AQ$3:AQ$15,MATCH($F9,'Fixed O&amp;M Schedule_Gas'!$B$3:$B$15,0))+$M9),$C9*($S9*INDEX($U$1:$CH$1,MATCH($K9+$I9,$U$2:$CH$2,0))*IF(BI$2&gt;$K9+$I9+$H9,IF($D9="Win",1.02,1.005),1)*(1+$T9)^(BI$2-($K9+$I9))+$M9)),0)))/10^6</f>
        <v>11.300461553560616</v>
      </c>
      <c r="BJ9" s="120">
        <f>IF(AND($K9&lt;BJ$2+1,$K9+$H9&gt;BJ$2),IF($N9=$N$3,$C9*((1-$O9+$O9*(BJ$1/INDEX($U$1:$CH$1,,MATCH($K9,$U$2:$CH$2,0)))))*$L9,$C9*((1-$R9)^(BJ$2-$K9))*(((1-$O9+$O9*(BJ$1/INDEX($U$1:$CH$1,,MATCH($K9,$U$2:$CH$2,0)))))*$L9*8760*$P9)),IF(AND($K9+$H9&lt;BJ$2+1,$K9+$I9&gt;BJ$2),IF($N9=$N$3,$C9*INDEX('Fixed O&amp;M Schedule_Gas'!AR$3:AR$15,MATCH($F9,'Fixed O&amp;M Schedule_Gas'!$B$3:$B$15,0)),$C9*$S9*INDEX($U$1:$CH$1,MATCH($K9,$U$2:$CH$2,0))*IF(BJ$2&gt;$K9+$H9,IF($D9="Win",1.02,1.005),1)*(1+$T9)^(BJ$2-$K9)),IF(AND($K9+$I9&lt;=BJ$2,$K9+SUM($I9:$J9)&gt;BJ$2),IF($N9=$N$3,$C9*(INDEX('Fixed O&amp;M Schedule_Gas'!AR$3:AR$15,MATCH($F9,'Fixed O&amp;M Schedule_Gas'!$B$3:$B$15,0))+$M9),$C9*($S9*INDEX($U$1:$CH$1,MATCH($K9+$I9,$U$2:$CH$2,0))*IF(BJ$2&gt;$K9+$I9+$H9,IF($D9="Win",1.02,1.005),1)*(1+$T9)^(BJ$2-($K9+$I9))+$M9)),0)))/10^6</f>
        <v>11.526470784631828</v>
      </c>
      <c r="BK9" s="120">
        <f>IF(AND($K9&lt;BK$2+1,$K9+$H9&gt;BK$2),IF($N9=$N$3,$C9*((1-$O9+$O9*(BK$1/INDEX($U$1:$CH$1,,MATCH($K9,$U$2:$CH$2,0)))))*$L9,$C9*((1-$R9)^(BK$2-$K9))*(((1-$O9+$O9*(BK$1/INDEX($U$1:$CH$1,,MATCH($K9,$U$2:$CH$2,0)))))*$L9*8760*$P9)),IF(AND($K9+$H9&lt;BK$2+1,$K9+$I9&gt;BK$2),IF($N9=$N$3,$C9*INDEX('Fixed O&amp;M Schedule_Gas'!AS$3:AS$15,MATCH($F9,'Fixed O&amp;M Schedule_Gas'!$B$3:$B$15,0)),$C9*$S9*INDEX($U$1:$CH$1,MATCH($K9,$U$2:$CH$2,0))*IF(BK$2&gt;$K9+$H9,IF($D9="Win",1.02,1.005),1)*(1+$T9)^(BK$2-$K9)),IF(AND($K9+$I9&lt;=BK$2,$K9+SUM($I9:$J9)&gt;BK$2),IF($N9=$N$3,$C9*(INDEX('Fixed O&amp;M Schedule_Gas'!AS$3:AS$15,MATCH($F9,'Fixed O&amp;M Schedule_Gas'!$B$3:$B$15,0))+$M9),$C9*($S9*INDEX($U$1:$CH$1,MATCH($K9+$I9,$U$2:$CH$2,0))*IF(BK$2&gt;$K9+$I9+$H9,IF($D9="Win",1.02,1.005),1)*(1+$T9)^(BK$2-($K9+$I9))+$M9)),0)))/10^6</f>
        <v>11.757000200324466</v>
      </c>
      <c r="BL9" s="120">
        <f>IF(AND($K9&lt;BL$2+1,$K9+$H9&gt;BL$2),IF($N9=$N$3,$C9*((1-$O9+$O9*(BL$1/INDEX($U$1:$CH$1,,MATCH($K9,$U$2:$CH$2,0)))))*$L9,$C9*((1-$R9)^(BL$2-$K9))*(((1-$O9+$O9*(BL$1/INDEX($U$1:$CH$1,,MATCH($K9,$U$2:$CH$2,0)))))*$L9*8760*$P9)),IF(AND($K9+$H9&lt;BL$2+1,$K9+$I9&gt;BL$2),IF($N9=$N$3,$C9*INDEX('Fixed O&amp;M Schedule_Gas'!AT$3:AT$15,MATCH($F9,'Fixed O&amp;M Schedule_Gas'!$B$3:$B$15,0)),$C9*$S9*INDEX($U$1:$CH$1,MATCH($K9,$U$2:$CH$2,0))*IF(BL$2&gt;$K9+$H9,IF($D9="Win",1.02,1.005),1)*(1+$T9)^(BL$2-$K9)),IF(AND($K9+$I9&lt;=BL$2,$K9+SUM($I9:$J9)&gt;BL$2),IF($N9=$N$3,$C9*(INDEX('Fixed O&amp;M Schedule_Gas'!AT$3:AT$15,MATCH($F9,'Fixed O&amp;M Schedule_Gas'!$B$3:$B$15,0))+$M9),$C9*($S9*INDEX($U$1:$CH$1,MATCH($K9+$I9,$U$2:$CH$2,0))*IF(BL$2&gt;$K9+$I9+$H9,IF($D9="Win",1.02,1.005),1)*(1+$T9)^(BL$2-($K9+$I9))+$M9)),0)))/10^6</f>
        <v>11.992140204330955</v>
      </c>
      <c r="BM9" s="120">
        <f>IF(AND($K9&lt;BM$2+1,$K9+$H9&gt;BM$2),IF($N9=$N$3,$C9*((1-$O9+$O9*(BM$1/INDEX($U$1:$CH$1,,MATCH($K9,$U$2:$CH$2,0)))))*$L9,$C9*((1-$R9)^(BM$2-$K9))*(((1-$O9+$O9*(BM$1/INDEX($U$1:$CH$1,,MATCH($K9,$U$2:$CH$2,0)))))*$L9*8760*$P9)),IF(AND($K9+$H9&lt;BM$2+1,$K9+$I9&gt;BM$2),IF($N9=$N$3,$C9*INDEX('Fixed O&amp;M Schedule_Gas'!AU$3:AU$15,MATCH($F9,'Fixed O&amp;M Schedule_Gas'!$B$3:$B$15,0)),$C9*$S9*INDEX($U$1:$CH$1,MATCH($K9,$U$2:$CH$2,0))*IF(BM$2&gt;$K9+$H9,IF($D9="Win",1.02,1.005),1)*(1+$T9)^(BM$2-$K9)),IF(AND($K9+$I9&lt;=BM$2,$K9+SUM($I9:$J9)&gt;BM$2),IF($N9=$N$3,$C9*(INDEX('Fixed O&amp;M Schedule_Gas'!AU$3:AU$15,MATCH($F9,'Fixed O&amp;M Schedule_Gas'!$B$3:$B$15,0))+$M9),$C9*($S9*INDEX($U$1:$CH$1,MATCH($K9+$I9,$U$2:$CH$2,0))*IF(BM$2&gt;$K9+$I9+$H9,IF($D9="Win",1.02,1.005),1)*(1+$T9)^(BM$2-($K9+$I9))+$M9)),0)))/10^6</f>
        <v>12.231983008417577</v>
      </c>
      <c r="BN9" s="120">
        <f>IF(AND($K9&lt;BN$2+1,$K9+$H9&gt;BN$2),IF($N9=$N$3,$C9*((1-$O9+$O9*(BN$1/INDEX($U$1:$CH$1,,MATCH($K9,$U$2:$CH$2,0)))))*$L9,$C9*((1-$R9)^(BN$2-$K9))*(((1-$O9+$O9*(BN$1/INDEX($U$1:$CH$1,,MATCH($K9,$U$2:$CH$2,0)))))*$L9*8760*$P9)),IF(AND($K9+$H9&lt;BN$2+1,$K9+$I9&gt;BN$2),IF($N9=$N$3,$C9*INDEX('Fixed O&amp;M Schedule_Gas'!AV$3:AV$15,MATCH($F9,'Fixed O&amp;M Schedule_Gas'!$B$3:$B$15,0)),$C9*$S9*INDEX($U$1:$CH$1,MATCH($K9,$U$2:$CH$2,0))*IF(BN$2&gt;$K9+$H9,IF($D9="Win",1.02,1.005),1)*(1+$T9)^(BN$2-$K9)),IF(AND($K9+$I9&lt;=BN$2,$K9+SUM($I9:$J9)&gt;BN$2),IF($N9=$N$3,$C9*(INDEX('Fixed O&amp;M Schedule_Gas'!AV$3:AV$15,MATCH($F9,'Fixed O&amp;M Schedule_Gas'!$B$3:$B$15,0))+$M9),$C9*($S9*INDEX($U$1:$CH$1,MATCH($K9+$I9,$U$2:$CH$2,0))*IF(BN$2&gt;$K9+$I9+$H9,IF($D9="Win",1.02,1.005),1)*(1+$T9)^(BN$2-($K9+$I9))+$M9)),0)))/10^6</f>
        <v>12.476622668585927</v>
      </c>
      <c r="BO9" s="120">
        <f>IF(AND($K9&lt;BO$2+1,$K9+$H9&gt;BO$2),IF($N9=$N$3,$C9*((1-$O9+$O9*(BO$1/INDEX($U$1:$CH$1,,MATCH($K9,$U$2:$CH$2,0)))))*$L9,$C9*((1-$R9)^(BO$2-$K9))*(((1-$O9+$O9*(BO$1/INDEX($U$1:$CH$1,,MATCH($K9,$U$2:$CH$2,0)))))*$L9*8760*$P9)),IF(AND($K9+$H9&lt;BO$2+1,$K9+$I9&gt;BO$2),IF($N9=$N$3,$C9*INDEX('Fixed O&amp;M Schedule_Gas'!AW$3:AW$15,MATCH($F9,'Fixed O&amp;M Schedule_Gas'!$B$3:$B$15,0)),$C9*$S9*INDEX($U$1:$CH$1,MATCH($K9,$U$2:$CH$2,0))*IF(BO$2&gt;$K9+$H9,IF($D9="Win",1.02,1.005),1)*(1+$T9)^(BO$2-$K9)),IF(AND($K9+$I9&lt;=BO$2,$K9+SUM($I9:$J9)&gt;BO$2),IF($N9=$N$3,$C9*(INDEX('Fixed O&amp;M Schedule_Gas'!AW$3:AW$15,MATCH($F9,'Fixed O&amp;M Schedule_Gas'!$B$3:$B$15,0))+$M9),$C9*($S9*INDEX($U$1:$CH$1,MATCH($K9+$I9,$U$2:$CH$2,0))*IF(BO$2&gt;$K9+$I9+$H9,IF($D9="Win",1.02,1.005),1)*(1+$T9)^(BO$2-($K9+$I9))+$M9)),0)))/10^6</f>
        <v>12.726155121957646</v>
      </c>
      <c r="BP9" s="120">
        <f>IF(AND($K9&lt;BP$2+1,$K9+$H9&gt;BP$2),IF($N9=$N$3,$C9*((1-$O9+$O9*(BP$1/INDEX($U$1:$CH$1,,MATCH($K9,$U$2:$CH$2,0)))))*$L9,$C9*((1-$R9)^(BP$2-$K9))*(((1-$O9+$O9*(BP$1/INDEX($U$1:$CH$1,,MATCH($K9,$U$2:$CH$2,0)))))*$L9*8760*$P9)),IF(AND($K9+$H9&lt;BP$2+1,$K9+$I9&gt;BP$2),IF($N9=$N$3,$C9*INDEX('Fixed O&amp;M Schedule_Gas'!AX$3:AX$15,MATCH($F9,'Fixed O&amp;M Schedule_Gas'!$B$3:$B$15,0)),$C9*$S9*INDEX($U$1:$CH$1,MATCH($K9,$U$2:$CH$2,0))*IF(BP$2&gt;$K9+$H9,IF($D9="Win",1.02,1.005),1)*(1+$T9)^(BP$2-$K9)),IF(AND($K9+$I9&lt;=BP$2,$K9+SUM($I9:$J9)&gt;BP$2),IF($N9=$N$3,$C9*(INDEX('Fixed O&amp;M Schedule_Gas'!AX$3:AX$15,MATCH($F9,'Fixed O&amp;M Schedule_Gas'!$B$3:$B$15,0))+$M9),$C9*($S9*INDEX($U$1:$CH$1,MATCH($K9+$I9,$U$2:$CH$2,0))*IF(BP$2&gt;$K9+$I9+$H9,IF($D9="Win",1.02,1.005),1)*(1+$T9)^(BP$2-($K9+$I9))+$M9)),0)))/10^6</f>
        <v>12.980678224396799</v>
      </c>
      <c r="BQ9" s="120">
        <f>IF(AND($K9&lt;BQ$2+1,$K9+$H9&gt;BQ$2),IF($N9=$N$3,$C9*((1-$O9+$O9*(BQ$1/INDEX($U$1:$CH$1,,MATCH($K9,$U$2:$CH$2,0)))))*$L9,$C9*((1-$R9)^(BQ$2-$K9))*(((1-$O9+$O9*(BQ$1/INDEX($U$1:$CH$1,,MATCH($K9,$U$2:$CH$2,0)))))*$L9*8760*$P9)),IF(AND($K9+$H9&lt;BQ$2+1,$K9+$I9&gt;BQ$2),IF($N9=$N$3,$C9*INDEX('Fixed O&amp;M Schedule_Gas'!AY$3:AY$15,MATCH($F9,'Fixed O&amp;M Schedule_Gas'!$B$3:$B$15,0)),$C9*$S9*INDEX($U$1:$CH$1,MATCH($K9,$U$2:$CH$2,0))*IF(BQ$2&gt;$K9+$H9,IF($D9="Win",1.02,1.005),1)*(1+$T9)^(BQ$2-$K9)),IF(AND($K9+$I9&lt;=BQ$2,$K9+SUM($I9:$J9)&gt;BQ$2),IF($N9=$N$3,$C9*(INDEX('Fixed O&amp;M Schedule_Gas'!AY$3:AY$15,MATCH($F9,'Fixed O&amp;M Schedule_Gas'!$B$3:$B$15,0))+$M9),$C9*($S9*INDEX($U$1:$CH$1,MATCH($K9+$I9,$U$2:$CH$2,0))*IF(BQ$2&gt;$K9+$I9+$H9,IF($D9="Win",1.02,1.005),1)*(1+$T9)^(BQ$2-($K9+$I9))+$M9)),0)))/10^6</f>
        <v>13.240291788884734</v>
      </c>
      <c r="BR9" s="120">
        <f>IF(AND($K9&lt;BR$2+1,$K9+$H9&gt;BR$2),IF($N9=$N$3,$C9*((1-$O9+$O9*(BR$1/INDEX($U$1:$CH$1,,MATCH($K9,$U$2:$CH$2,0)))))*$L9,$C9*((1-$R9)^(BR$2-$K9))*(((1-$O9+$O9*(BR$1/INDEX($U$1:$CH$1,,MATCH($K9,$U$2:$CH$2,0)))))*$L9*8760*$P9)),IF(AND($K9+$H9&lt;BR$2+1,$K9+$I9&gt;BR$2),IF($N9=$N$3,$C9*INDEX('Fixed O&amp;M Schedule_Gas'!AZ$3:AZ$15,MATCH($F9,'Fixed O&amp;M Schedule_Gas'!$B$3:$B$15,0)),$C9*$S9*INDEX($U$1:$CH$1,MATCH($K9,$U$2:$CH$2,0))*IF(BR$2&gt;$K9+$H9,IF($D9="Win",1.02,1.005),1)*(1+$T9)^(BR$2-$K9)),IF(AND($K9+$I9&lt;=BR$2,$K9+SUM($I9:$J9)&gt;BR$2),IF($N9=$N$3,$C9*(INDEX('Fixed O&amp;M Schedule_Gas'!AZ$3:AZ$15,MATCH($F9,'Fixed O&amp;M Schedule_Gas'!$B$3:$B$15,0))+$M9),$C9*($S9*INDEX($U$1:$CH$1,MATCH($K9+$I9,$U$2:$CH$2,0))*IF(BR$2&gt;$K9+$I9+$H9,IF($D9="Win",1.02,1.005),1)*(1+$T9)^(BR$2-($K9+$I9))+$M9)),0)))/10^6</f>
        <v>13.505097624662429</v>
      </c>
      <c r="BS9" s="120">
        <f>IF(AND($K9&lt;BS$2+1,$K9+$H9&gt;BS$2),IF($N9=$N$3,$C9*((1-$O9+$O9*(BS$1/INDEX($U$1:$CH$1,,MATCH($K9,$U$2:$CH$2,0)))))*$L9,$C9*((1-$R9)^(BS$2-$K9))*(((1-$O9+$O9*(BS$1/INDEX($U$1:$CH$1,,MATCH($K9,$U$2:$CH$2,0)))))*$L9*8760*$P9)),IF(AND($K9+$H9&lt;BS$2+1,$K9+$I9&gt;BS$2),IF($N9=$N$3,$C9*INDEX('Fixed O&amp;M Schedule_Gas'!BA$3:BA$15,MATCH($F9,'Fixed O&amp;M Schedule_Gas'!$B$3:$B$15,0)),$C9*$S9*INDEX($U$1:$CH$1,MATCH($K9,$U$2:$CH$2,0))*IF(BS$2&gt;$K9+$H9,IF($D9="Win",1.02,1.005),1)*(1+$T9)^(BS$2-$K9)),IF(AND($K9+$I9&lt;=BS$2,$K9+SUM($I9:$J9)&gt;BS$2),IF($N9=$N$3,$C9*(INDEX('Fixed O&amp;M Schedule_Gas'!BA$3:BA$15,MATCH($F9,'Fixed O&amp;M Schedule_Gas'!$B$3:$B$15,0))+$M9),$C9*($S9*INDEX($U$1:$CH$1,MATCH($K9+$I9,$U$2:$CH$2,0))*IF(BS$2&gt;$K9+$I9+$H9,IF($D9="Win",1.02,1.005),1)*(1+$T9)^(BS$2-($K9+$I9))+$M9)),0)))/10^6</f>
        <v>13.775199577155677</v>
      </c>
      <c r="BT9" s="120">
        <f>IF(AND($K9&lt;BT$2+1,$K9+$H9&gt;BT$2),IF($N9=$N$3,$C9*((1-$O9+$O9*(BT$1/INDEX($U$1:$CH$1,,MATCH($K9,$U$2:$CH$2,0)))))*$L9,$C9*((1-$R9)^(BT$2-$K9))*(((1-$O9+$O9*(BT$1/INDEX($U$1:$CH$1,,MATCH($K9,$U$2:$CH$2,0)))))*$L9*8760*$P9)),IF(AND($K9+$H9&lt;BT$2+1,$K9+$I9&gt;BT$2),IF($N9=$N$3,$C9*INDEX('Fixed O&amp;M Schedule_Gas'!BB$3:BB$15,MATCH($F9,'Fixed O&amp;M Schedule_Gas'!$B$3:$B$15,0)),$C9*$S9*INDEX($U$1:$CH$1,MATCH($K9,$U$2:$CH$2,0))*IF(BT$2&gt;$K9+$H9,IF($D9="Win",1.02,1.005),1)*(1+$T9)^(BT$2-$K9)),IF(AND($K9+$I9&lt;=BT$2,$K9+SUM($I9:$J9)&gt;BT$2),IF($N9=$N$3,$C9*(INDEX('Fixed O&amp;M Schedule_Gas'!BB$3:BB$15,MATCH($F9,'Fixed O&amp;M Schedule_Gas'!$B$3:$B$15,0))+$M9),$C9*($S9*INDEX($U$1:$CH$1,MATCH($K9+$I9,$U$2:$CH$2,0))*IF(BT$2&gt;$K9+$I9+$H9,IF($D9="Win",1.02,1.005),1)*(1+$T9)^(BT$2-($K9+$I9))+$M9)),0)))/10^6</f>
        <v>14.05070356869879</v>
      </c>
      <c r="BU9" s="120">
        <f>IF(AND($K9&lt;BU$2+1,$K9+$H9&gt;BU$2),IF($N9=$N$3,$C9*((1-$O9+$O9*(BU$1/INDEX($U$1:$CH$1,,MATCH($K9,$U$2:$CH$2,0)))))*$L9,$C9*((1-$R9)^(BU$2-$K9))*(((1-$O9+$O9*(BU$1/INDEX($U$1:$CH$1,,MATCH($K9,$U$2:$CH$2,0)))))*$L9*8760*$P9)),IF(AND($K9+$H9&lt;BU$2+1,$K9+$I9&gt;BU$2),IF($N9=$N$3,$C9*INDEX('Fixed O&amp;M Schedule_Gas'!BC$3:BC$15,MATCH($F9,'Fixed O&amp;M Schedule_Gas'!$B$3:$B$15,0)),$C9*$S9*INDEX($U$1:$CH$1,MATCH($K9,$U$2:$CH$2,0))*IF(BU$2&gt;$K9+$H9,IF($D9="Win",1.02,1.005),1)*(1+$T9)^(BU$2-$K9)),IF(AND($K9+$I9&lt;=BU$2,$K9+SUM($I9:$J9)&gt;BU$2),IF($N9=$N$3,$C9*(INDEX('Fixed O&amp;M Schedule_Gas'!BC$3:BC$15,MATCH($F9,'Fixed O&amp;M Schedule_Gas'!$B$3:$B$15,0))+$M9),$C9*($S9*INDEX($U$1:$CH$1,MATCH($K9+$I9,$U$2:$CH$2,0))*IF(BU$2&gt;$K9+$I9+$H9,IF($D9="Win",1.02,1.005),1)*(1+$T9)^(BU$2-($K9+$I9))+$M9)),0)))/10^6</f>
        <v>0</v>
      </c>
      <c r="BV9" s="120">
        <f>IF(AND($K9&lt;BV$2+1,$K9+$H9&gt;BV$2),IF($N9=$N$3,$C9*((1-$O9+$O9*(BV$1/INDEX($U$1:$CH$1,,MATCH($K9,$U$2:$CH$2,0)))))*$L9,$C9*((1-$R9)^(BV$2-$K9))*(((1-$O9+$O9*(BV$1/INDEX($U$1:$CH$1,,MATCH($K9,$U$2:$CH$2,0)))))*$L9*8760*$P9)),IF(AND($K9+$H9&lt;BV$2+1,$K9+$I9&gt;BV$2),IF($N9=$N$3,$C9*INDEX('Fixed O&amp;M Schedule_Gas'!BD$3:BD$15,MATCH($F9,'Fixed O&amp;M Schedule_Gas'!$B$3:$B$15,0)),$C9*$S9*INDEX($U$1:$CH$1,MATCH($K9,$U$2:$CH$2,0))*IF(BV$2&gt;$K9+$H9,IF($D9="Win",1.02,1.005),1)*(1+$T9)^(BV$2-$K9)),IF(AND($K9+$I9&lt;=BV$2,$K9+SUM($I9:$J9)&gt;BV$2),IF($N9=$N$3,$C9*(INDEX('Fixed O&amp;M Schedule_Gas'!BD$3:BD$15,MATCH($F9,'Fixed O&amp;M Schedule_Gas'!$B$3:$B$15,0))+$M9),$C9*($S9*INDEX($U$1:$CH$1,MATCH($K9+$I9,$U$2:$CH$2,0))*IF(BV$2&gt;$K9+$I9+$H9,IF($D9="Win",1.02,1.005),1)*(1+$T9)^(BV$2-($K9+$I9))+$M9)),0)))/10^6</f>
        <v>0</v>
      </c>
      <c r="BW9" s="120">
        <f>IF(AND($K9&lt;BW$2+1,$K9+$H9&gt;BW$2),IF($N9=$N$3,$C9*((1-$O9+$O9*(BW$1/INDEX($U$1:$CH$1,,MATCH($K9,$U$2:$CH$2,0)))))*$L9,$C9*((1-$R9)^(BW$2-$K9))*(((1-$O9+$O9*(BW$1/INDEX($U$1:$CH$1,,MATCH($K9,$U$2:$CH$2,0)))))*$L9*8760*$P9)),IF(AND($K9+$H9&lt;BW$2+1,$K9+$I9&gt;BW$2),IF($N9=$N$3,$C9*INDEX('Fixed O&amp;M Schedule_Gas'!BE$3:BE$15,MATCH($F9,'Fixed O&amp;M Schedule_Gas'!$B$3:$B$15,0)),$C9*$S9*INDEX($U$1:$CH$1,MATCH($K9,$U$2:$CH$2,0))*IF(BW$2&gt;$K9+$H9,IF($D9="Win",1.02,1.005),1)*(1+$T9)^(BW$2-$K9)),IF(AND($K9+$I9&lt;=BW$2,$K9+SUM($I9:$J9)&gt;BW$2),IF($N9=$N$3,$C9*(INDEX('Fixed O&amp;M Schedule_Gas'!BE$3:BE$15,MATCH($F9,'Fixed O&amp;M Schedule_Gas'!$B$3:$B$15,0))+$M9),$C9*($S9*INDEX($U$1:$CH$1,MATCH($K9+$I9,$U$2:$CH$2,0))*IF(BW$2&gt;$K9+$I9+$H9,IF($D9="Win",1.02,1.005),1)*(1+$T9)^(BW$2-($K9+$I9))+$M9)),0)))/10^6</f>
        <v>0</v>
      </c>
      <c r="BX9" s="120">
        <f>IF(AND($K9&lt;BX$2+1,$K9+$H9&gt;BX$2),IF($N9=$N$3,$C9*((1-$O9+$O9*(BX$1/INDEX($U$1:$CH$1,,MATCH($K9,$U$2:$CH$2,0)))))*$L9,$C9*((1-$R9)^(BX$2-$K9))*(((1-$O9+$O9*(BX$1/INDEX($U$1:$CH$1,,MATCH($K9,$U$2:$CH$2,0)))))*$L9*8760*$P9)),IF(AND($K9+$H9&lt;BX$2+1,$K9+$I9&gt;BX$2),IF($N9=$N$3,$C9*INDEX('Fixed O&amp;M Schedule_Gas'!BF$3:BF$15,MATCH($F9,'Fixed O&amp;M Schedule_Gas'!$B$3:$B$15,0)),$C9*$S9*INDEX($U$1:$CH$1,MATCH($K9,$U$2:$CH$2,0))*IF(BX$2&gt;$K9+$H9,IF($D9="Win",1.02,1.005),1)*(1+$T9)^(BX$2-$K9)),IF(AND($K9+$I9&lt;=BX$2,$K9+SUM($I9:$J9)&gt;BX$2),IF($N9=$N$3,$C9*(INDEX('Fixed O&amp;M Schedule_Gas'!BF$3:BF$15,MATCH($F9,'Fixed O&amp;M Schedule_Gas'!$B$3:$B$15,0))+$M9),$C9*($S9*INDEX($U$1:$CH$1,MATCH($K9+$I9,$U$2:$CH$2,0))*IF(BX$2&gt;$K9+$I9+$H9,IF($D9="Win",1.02,1.005),1)*(1+$T9)^(BX$2-($K9+$I9))+$M9)),0)))/10^6</f>
        <v>0</v>
      </c>
      <c r="BY9" s="120">
        <f>IF(AND($K9&lt;BY$2+1,$K9+$H9&gt;BY$2),IF($N9=$N$3,$C9*((1-$O9+$O9*(BY$1/INDEX($U$1:$CH$1,,MATCH($K9,$U$2:$CH$2,0)))))*$L9,$C9*((1-$R9)^(BY$2-$K9))*(((1-$O9+$O9*(BY$1/INDEX($U$1:$CH$1,,MATCH($K9,$U$2:$CH$2,0)))))*$L9*8760*$P9)),IF(AND($K9+$H9&lt;BY$2+1,$K9+$I9&gt;BY$2),IF($N9=$N$3,$C9*INDEX('Fixed O&amp;M Schedule_Gas'!BG$3:BG$15,MATCH($F9,'Fixed O&amp;M Schedule_Gas'!$B$3:$B$15,0)),$C9*$S9*INDEX($U$1:$CH$1,MATCH($K9,$U$2:$CH$2,0))*IF(BY$2&gt;$K9+$H9,IF($D9="Win",1.02,1.005),1)*(1+$T9)^(BY$2-$K9)),IF(AND($K9+$I9&lt;=BY$2,$K9+SUM($I9:$J9)&gt;BY$2),IF($N9=$N$3,$C9*(INDEX('Fixed O&amp;M Schedule_Gas'!BG$3:BG$15,MATCH($F9,'Fixed O&amp;M Schedule_Gas'!$B$3:$B$15,0))+$M9),$C9*($S9*INDEX($U$1:$CH$1,MATCH($K9+$I9,$U$2:$CH$2,0))*IF(BY$2&gt;$K9+$I9+$H9,IF($D9="Win",1.02,1.005),1)*(1+$T9)^(BY$2-($K9+$I9))+$M9)),0)))/10^6</f>
        <v>0</v>
      </c>
      <c r="BZ9" s="120">
        <f>IF(AND($K9&lt;BZ$2+1,$K9+$H9&gt;BZ$2),IF($N9=$N$3,$C9*((1-$O9+$O9*(BZ$1/INDEX($U$1:$CH$1,,MATCH($K9,$U$2:$CH$2,0)))))*$L9,$C9*((1-$R9)^(BZ$2-$K9))*(((1-$O9+$O9*(BZ$1/INDEX($U$1:$CH$1,,MATCH($K9,$U$2:$CH$2,0)))))*$L9*8760*$P9)),IF(AND($K9+$H9&lt;BZ$2+1,$K9+$I9&gt;BZ$2),IF($N9=$N$3,$C9*INDEX('Fixed O&amp;M Schedule_Gas'!BH$3:BH$15,MATCH($F9,'Fixed O&amp;M Schedule_Gas'!$B$3:$B$15,0)),$C9*$S9*INDEX($U$1:$CH$1,MATCH($K9,$U$2:$CH$2,0))*IF(BZ$2&gt;$K9+$H9,IF($D9="Win",1.02,1.005),1)*(1+$T9)^(BZ$2-$K9)),IF(AND($K9+$I9&lt;=BZ$2,$K9+SUM($I9:$J9)&gt;BZ$2),IF($N9=$N$3,$C9*(INDEX('Fixed O&amp;M Schedule_Gas'!BH$3:BH$15,MATCH($F9,'Fixed O&amp;M Schedule_Gas'!$B$3:$B$15,0))+$M9),$C9*($S9*INDEX($U$1:$CH$1,MATCH($K9+$I9,$U$2:$CH$2,0))*IF(BZ$2&gt;$K9+$I9+$H9,IF($D9="Win",1.02,1.005),1)*(1+$T9)^(BZ$2-($K9+$I9))+$M9)),0)))/10^6</f>
        <v>0</v>
      </c>
      <c r="CA9" s="120">
        <f>IF(AND($K9&lt;CA$2+1,$K9+$H9&gt;CA$2),IF($N9=$N$3,$C9*((1-$O9+$O9*(CA$1/INDEX($U$1:$CH$1,,MATCH($K9,$U$2:$CH$2,0)))))*$L9,$C9*((1-$R9)^(CA$2-$K9))*(((1-$O9+$O9*(CA$1/INDEX($U$1:$CH$1,,MATCH($K9,$U$2:$CH$2,0)))))*$L9*8760*$P9)),IF(AND($K9+$H9&lt;CA$2+1,$K9+$I9&gt;CA$2),IF($N9=$N$3,$C9*INDEX('Fixed O&amp;M Schedule_Gas'!BI$3:BI$15,MATCH($F9,'Fixed O&amp;M Schedule_Gas'!$B$3:$B$15,0)),$C9*$S9*INDEX($U$1:$CH$1,MATCH($K9,$U$2:$CH$2,0))*IF(CA$2&gt;$K9+$H9,IF($D9="Win",1.02,1.005),1)*(1+$T9)^(CA$2-$K9)),IF(AND($K9+$I9&lt;=CA$2,$K9+SUM($I9:$J9)&gt;CA$2),IF($N9=$N$3,$C9*(INDEX('Fixed O&amp;M Schedule_Gas'!BI$3:BI$15,MATCH($F9,'Fixed O&amp;M Schedule_Gas'!$B$3:$B$15,0))+$M9),$C9*($S9*INDEX($U$1:$CH$1,MATCH($K9+$I9,$U$2:$CH$2,0))*IF(CA$2&gt;$K9+$I9+$H9,IF($D9="Win",1.02,1.005),1)*(1+$T9)^(CA$2-($K9+$I9))+$M9)),0)))/10^6</f>
        <v>0</v>
      </c>
      <c r="CB9" s="120">
        <f>IF(AND($K9&lt;CB$2+1,$K9+$H9&gt;CB$2),IF($N9=$N$3,$C9*((1-$O9+$O9*(CB$1/INDEX($U$1:$CH$1,,MATCH($K9,$U$2:$CH$2,0)))))*$L9,$C9*((1-$R9)^(CB$2-$K9))*(((1-$O9+$O9*(CB$1/INDEX($U$1:$CH$1,,MATCH($K9,$U$2:$CH$2,0)))))*$L9*8760*$P9)),IF(AND($K9+$H9&lt;CB$2+1,$K9+$I9&gt;CB$2),IF($N9=$N$3,$C9*INDEX('Fixed O&amp;M Schedule_Gas'!BJ$3:BJ$15,MATCH($F9,'Fixed O&amp;M Schedule_Gas'!$B$3:$B$15,0)),$C9*$S9*INDEX($U$1:$CH$1,MATCH($K9,$U$2:$CH$2,0))*IF(CB$2&gt;$K9+$H9,IF($D9="Win",1.02,1.005),1)*(1+$T9)^(CB$2-$K9)),IF(AND($K9+$I9&lt;=CB$2,$K9+SUM($I9:$J9)&gt;CB$2),IF($N9=$N$3,$C9*(INDEX('Fixed O&amp;M Schedule_Gas'!BJ$3:BJ$15,MATCH($F9,'Fixed O&amp;M Schedule_Gas'!$B$3:$B$15,0))+$M9),$C9*($S9*INDEX($U$1:$CH$1,MATCH($K9+$I9,$U$2:$CH$2,0))*IF(CB$2&gt;$K9+$I9+$H9,IF($D9="Win",1.02,1.005),1)*(1+$T9)^(CB$2-($K9+$I9))+$M9)),0)))/10^6</f>
        <v>0</v>
      </c>
      <c r="CC9" s="120">
        <f>IF(AND($K9&lt;CC$2+1,$K9+$H9&gt;CC$2),IF($N9=$N$3,$C9*((1-$O9+$O9*(CC$1/INDEX($U$1:$CH$1,,MATCH($K9,$U$2:$CH$2,0)))))*$L9,$C9*((1-$R9)^(CC$2-$K9))*(((1-$O9+$O9*(CC$1/INDEX($U$1:$CH$1,,MATCH($K9,$U$2:$CH$2,0)))))*$L9*8760*$P9)),IF(AND($K9+$H9&lt;CC$2+1,$K9+$I9&gt;CC$2),IF($N9=$N$3,$C9*INDEX('Fixed O&amp;M Schedule_Gas'!BK$3:BK$15,MATCH($F9,'Fixed O&amp;M Schedule_Gas'!$B$3:$B$15,0)),$C9*$S9*INDEX($U$1:$CH$1,MATCH($K9,$U$2:$CH$2,0))*IF(CC$2&gt;$K9+$H9,IF($D9="Win",1.02,1.005),1)*(1+$T9)^(CC$2-$K9)),IF(AND($K9+$I9&lt;=CC$2,$K9+SUM($I9:$J9)&gt;CC$2),IF($N9=$N$3,$C9*(INDEX('Fixed O&amp;M Schedule_Gas'!BK$3:BK$15,MATCH($F9,'Fixed O&amp;M Schedule_Gas'!$B$3:$B$15,0))+$M9),$C9*($S9*INDEX($U$1:$CH$1,MATCH($K9+$I9,$U$2:$CH$2,0))*IF(CC$2&gt;$K9+$I9+$H9,IF($D9="Win",1.02,1.005),1)*(1+$T9)^(CC$2-($K9+$I9))+$M9)),0)))/10^6</f>
        <v>0</v>
      </c>
      <c r="CD9" s="120">
        <f>IF(AND($K9&lt;CD$2+1,$K9+$H9&gt;CD$2),IF($N9=$N$3,$C9*((1-$O9+$O9*(CD$1/INDEX($U$1:$CH$1,,MATCH($K9,$U$2:$CH$2,0)))))*$L9,$C9*((1-$R9)^(CD$2-$K9))*(((1-$O9+$O9*(CD$1/INDEX($U$1:$CH$1,,MATCH($K9,$U$2:$CH$2,0)))))*$L9*8760*$P9)),IF(AND($K9+$H9&lt;CD$2+1,$K9+$I9&gt;CD$2),IF($N9=$N$3,$C9*INDEX('Fixed O&amp;M Schedule_Gas'!BL$3:BL$15,MATCH($F9,'Fixed O&amp;M Schedule_Gas'!$B$3:$B$15,0)),$C9*$S9*INDEX($U$1:$CH$1,MATCH($K9,$U$2:$CH$2,0))*IF(CD$2&gt;$K9+$H9,IF($D9="Win",1.02,1.005),1)*(1+$T9)^(CD$2-$K9)),IF(AND($K9+$I9&lt;=CD$2,$K9+SUM($I9:$J9)&gt;CD$2),IF($N9=$N$3,$C9*(INDEX('Fixed O&amp;M Schedule_Gas'!BL$3:BL$15,MATCH($F9,'Fixed O&amp;M Schedule_Gas'!$B$3:$B$15,0))+$M9),$C9*($S9*INDEX($U$1:$CH$1,MATCH($K9+$I9,$U$2:$CH$2,0))*IF(CD$2&gt;$K9+$I9+$H9,IF($D9="Win",1.02,1.005),1)*(1+$T9)^(CD$2-($K9+$I9))+$M9)),0)))/10^6</f>
        <v>0</v>
      </c>
      <c r="CE9" s="120">
        <f>IF(AND($K9&lt;CE$2+1,$K9+$H9&gt;CE$2),IF($N9=$N$3,$C9*((1-$O9+$O9*(CE$1/INDEX($U$1:$CH$1,,MATCH($K9,$U$2:$CH$2,0)))))*$L9,$C9*((1-$R9)^(CE$2-$K9))*(((1-$O9+$O9*(CE$1/INDEX($U$1:$CH$1,,MATCH($K9,$U$2:$CH$2,0)))))*$L9*8760*$P9)),IF(AND($K9+$H9&lt;CE$2+1,$K9+$I9&gt;CE$2),IF($N9=$N$3,$C9*INDEX('Fixed O&amp;M Schedule_Gas'!BM$3:BM$15,MATCH($F9,'Fixed O&amp;M Schedule_Gas'!$B$3:$B$15,0)),$C9*$S9*INDEX($U$1:$CH$1,MATCH($K9,$U$2:$CH$2,0))*IF(CE$2&gt;$K9+$H9,IF($D9="Win",1.02,1.005),1)*(1+$T9)^(CE$2-$K9)),IF(AND($K9+$I9&lt;=CE$2,$K9+SUM($I9:$J9)&gt;CE$2),IF($N9=$N$3,$C9*(INDEX('Fixed O&amp;M Schedule_Gas'!BM$3:BM$15,MATCH($F9,'Fixed O&amp;M Schedule_Gas'!$B$3:$B$15,0))+$M9),$C9*($S9*INDEX($U$1:$CH$1,MATCH($K9+$I9,$U$2:$CH$2,0))*IF(CE$2&gt;$K9+$I9+$H9,IF($D9="Win",1.02,1.005),1)*(1+$T9)^(CE$2-($K9+$I9))+$M9)),0)))/10^6</f>
        <v>0</v>
      </c>
      <c r="CF9" s="120">
        <f>IF(AND($K9&lt;CF$2+1,$K9+$H9&gt;CF$2),IF($N9=$N$3,$C9*((1-$O9+$O9*(CF$1/INDEX($U$1:$CH$1,,MATCH($K9,$U$2:$CH$2,0)))))*$L9,$C9*((1-$R9)^(CF$2-$K9))*(((1-$O9+$O9*(CF$1/INDEX($U$1:$CH$1,,MATCH($K9,$U$2:$CH$2,0)))))*$L9*8760*$P9)),IF(AND($K9+$H9&lt;CF$2+1,$K9+$I9&gt;CF$2),IF($N9=$N$3,$C9*INDEX('Fixed O&amp;M Schedule_Gas'!BN$3:BN$15,MATCH($F9,'Fixed O&amp;M Schedule_Gas'!$B$3:$B$15,0)),$C9*$S9*INDEX($U$1:$CH$1,MATCH($K9,$U$2:$CH$2,0))*IF(CF$2&gt;$K9+$H9,IF($D9="Win",1.02,1.005),1)*(1+$T9)^(CF$2-$K9)),IF(AND($K9+$I9&lt;=CF$2,$K9+SUM($I9:$J9)&gt;CF$2),IF($N9=$N$3,$C9*(INDEX('Fixed O&amp;M Schedule_Gas'!BN$3:BN$15,MATCH($F9,'Fixed O&amp;M Schedule_Gas'!$B$3:$B$15,0))+$M9),$C9*($S9*INDEX($U$1:$CH$1,MATCH($K9+$I9,$U$2:$CH$2,0))*IF(CF$2&gt;$K9+$I9+$H9,IF($D9="Win",1.02,1.005),1)*(1+$T9)^(CF$2-($K9+$I9))+$M9)),0)))/10^6</f>
        <v>0</v>
      </c>
      <c r="CG9" s="120">
        <f>IF(AND($K9&lt;CG$2+1,$K9+$H9&gt;CG$2),IF($N9=$N$3,$C9*((1-$O9+$O9*(CG$1/INDEX($U$1:$CH$1,,MATCH($K9,$U$2:$CH$2,0)))))*$L9,$C9*((1-$R9)^(CG$2-$K9))*(((1-$O9+$O9*(CG$1/INDEX($U$1:$CH$1,,MATCH($K9,$U$2:$CH$2,0)))))*$L9*8760*$P9)),IF(AND($K9+$H9&lt;CG$2+1,$K9+$I9&gt;CG$2),IF($N9=$N$3,$C9*INDEX('Fixed O&amp;M Schedule_Gas'!BO$3:BO$15,MATCH($F9,'Fixed O&amp;M Schedule_Gas'!$B$3:$B$15,0)),$C9*$S9*INDEX($U$1:$CH$1,MATCH($K9,$U$2:$CH$2,0))*IF(CG$2&gt;$K9+$H9,IF($D9="Win",1.02,1.005),1)*(1+$T9)^(CG$2-$K9)),IF(AND($K9+$I9&lt;=CG$2,$K9+SUM($I9:$J9)&gt;CG$2),IF($N9=$N$3,$C9*(INDEX('Fixed O&amp;M Schedule_Gas'!BO$3:BO$15,MATCH($F9,'Fixed O&amp;M Schedule_Gas'!$B$3:$B$15,0))+$M9),$C9*($S9*INDEX($U$1:$CH$1,MATCH($K9+$I9,$U$2:$CH$2,0))*IF(CG$2&gt;$K9+$I9+$H9,IF($D9="Win",1.02,1.005),1)*(1+$T9)^(CG$2-($K9+$I9))+$M9)),0)))/10^6</f>
        <v>0</v>
      </c>
      <c r="CH9" s="120">
        <f>IF(AND($K9&lt;CH$2+1,$K9+$H9&gt;CH$2),IF($N9=$N$3,$C9*((1-$O9+$O9*(CH$1/INDEX($U$1:$CH$1,,MATCH($K9,$U$2:$CH$2,0)))))*$L9,$C9*((1-$R9)^(CH$2-$K9))*(((1-$O9+$O9*(CH$1/INDEX($U$1:$CH$1,,MATCH($K9,$U$2:$CH$2,0)))))*$L9*8760*$P9)),IF(AND($K9+$H9&lt;CH$2+1,$K9+$I9&gt;CH$2),IF($N9=$N$3,$C9*INDEX('Fixed O&amp;M Schedule_Gas'!BP$3:BP$15,MATCH($F9,'Fixed O&amp;M Schedule_Gas'!$B$3:$B$15,0)),$C9*$S9*INDEX($U$1:$CH$1,MATCH($K9,$U$2:$CH$2,0))*IF(CH$2&gt;$K9+$H9,IF($D9="Win",1.02,1.005),1)*(1+$T9)^(CH$2-$K9)),IF(AND($K9+$I9&lt;=CH$2,$K9+SUM($I9:$J9)&gt;CH$2),IF($N9=$N$3,$C9*(INDEX('Fixed O&amp;M Schedule_Gas'!BP$3:BP$15,MATCH($F9,'Fixed O&amp;M Schedule_Gas'!$B$3:$B$15,0))+$M9),$C9*($S9*INDEX($U$1:$CH$1,MATCH($K9+$I9,$U$2:$CH$2,0))*IF(CH$2&gt;$K9+$I9+$H9,IF($D9="Win",1.02,1.005),1)*(1+$T9)^(CH$2-($K9+$I9))+$M9)),0)))/10^6</f>
        <v>0</v>
      </c>
    </row>
    <row r="10" spans="1:86" s="56" customFormat="1" ht="11.4" x14ac:dyDescent="0.2">
      <c r="A10" s="151"/>
      <c r="B10" s="142" t="s">
        <v>15</v>
      </c>
      <c r="C10" s="143">
        <v>900</v>
      </c>
      <c r="D10" s="143" t="str">
        <f t="shared" si="65"/>
        <v>Gas</v>
      </c>
      <c r="E10" s="97" t="s">
        <v>10</v>
      </c>
      <c r="F10" s="142" t="s">
        <v>21</v>
      </c>
      <c r="G10" s="138">
        <v>43465</v>
      </c>
      <c r="H10" s="68">
        <v>20</v>
      </c>
      <c r="I10" s="68">
        <v>40</v>
      </c>
      <c r="J10" s="68">
        <v>0</v>
      </c>
      <c r="K10" s="21">
        <f t="shared" si="64"/>
        <v>2018</v>
      </c>
      <c r="L10" s="102">
        <f>15200*12</f>
        <v>182400</v>
      </c>
      <c r="M10" s="69" t="str">
        <f>'Repower Costs'!M10</f>
        <v/>
      </c>
      <c r="N10" s="68" t="s">
        <v>12</v>
      </c>
      <c r="O10" s="141">
        <v>0.2</v>
      </c>
      <c r="P10" s="16"/>
      <c r="Q10" s="16"/>
      <c r="R10" s="99"/>
      <c r="S10" s="25"/>
      <c r="T10" s="16"/>
      <c r="U10" s="120">
        <f>IF(AND($K10&lt;U$2+1,$K10+$H10&gt;U$2),IF($N10=$N$3,$C10*((1-$O10+$O10*(U$1/INDEX($U$1:$CH$1,,MATCH($K10,$U$2:$CH$2,0)))))*$L10,$C10*((1-$R10)^(U$2-$K10))*(((1-$O10+$O10*(U$1/INDEX($U$1:$CH$1,,MATCH($K10,$U$2:$CH$2,0)))))*$L10*8760*$P10)),IF(AND($K10+$H10&lt;U$2+1,$K10+$I10&gt;U$2),IF($N10=$N$3,$C10*INDEX('Fixed O&amp;M Schedule_Gas'!C$3:C$15,MATCH($F10,'Fixed O&amp;M Schedule_Gas'!$B$3:$B$15,0)),$C10*$S10*INDEX($U$1:$CH$1,MATCH($K10,$U$2:$CH$2,0))*IF(U$2&gt;$K10+$H10,IF($D10="Win",1.02,1.005),1)*(1+$T10)^(U$2-$K10)),IF(AND($K10+$I10&lt;=U$2,$K10+SUM($I10:$J10)&gt;U$2),IF($N10=$N$3,$C10*(INDEX('Fixed O&amp;M Schedule_Gas'!C$3:C$15,MATCH($F10,'Fixed O&amp;M Schedule_Gas'!$B$3:$B$15,0))+$M10),$C10*($S10*INDEX($U$1:$CH$1,MATCH($K10+$I10,$U$2:$CH$2,0))*IF(U$2&gt;$K10+$I10+$H10,IF($D10="Win",1.02,1.005),1)*(1+$T10)^(U$2-($K10+$I10))+$M10)),0)))/10^6</f>
        <v>0</v>
      </c>
      <c r="V10" s="120">
        <f>IF(AND($K10&lt;V$2+1,$K10+$H10&gt;V$2),IF($N10=$N$3,$C10*((1-$O10+$O10*(V$1/INDEX($U$1:$CH$1,,MATCH($K10,$U$2:$CH$2,0)))))*$L10,$C10*((1-$R10)^(V$2-$K10))*(((1-$O10+$O10*(V$1/INDEX($U$1:$CH$1,,MATCH($K10,$U$2:$CH$2,0)))))*$L10*8760*$P10)),IF(AND($K10+$H10&lt;V$2+1,$K10+$I10&gt;V$2),IF($N10=$N$3,$C10*INDEX('Fixed O&amp;M Schedule_Gas'!D$3:D$15,MATCH($F10,'Fixed O&amp;M Schedule_Gas'!$B$3:$B$15,0)),$C10*$S10*INDEX($U$1:$CH$1,MATCH($K10,$U$2:$CH$2,0))*IF(V$2&gt;$K10+$H10,IF($D10="Win",1.02,1.005),1)*(1+$T10)^(V$2-$K10)),IF(AND($K10+$I10&lt;=V$2,$K10+SUM($I10:$J10)&gt;V$2),IF($N10=$N$3,$C10*(INDEX('Fixed O&amp;M Schedule_Gas'!D$3:D$15,MATCH($F10,'Fixed O&amp;M Schedule_Gas'!$B$3:$B$15,0))+$M10),$C10*($S10*INDEX($U$1:$CH$1,MATCH($K10+$I10,$U$2:$CH$2,0))*IF(V$2&gt;$K10+$I10+$H10,IF($D10="Win",1.02,1.005),1)*(1+$T10)^(V$2-($K10+$I10))+$M10)),0)))/10^6</f>
        <v>0</v>
      </c>
      <c r="W10" s="120">
        <f>IF(AND($K10&lt;W$2+1,$K10+$H10&gt;W$2),IF($N10=$N$3,$C10*((1-$O10+$O10*(W$1/INDEX($U$1:$CH$1,,MATCH($K10,$U$2:$CH$2,0)))))*$L10,$C10*((1-$R10)^(W$2-$K10))*(((1-$O10+$O10*(W$1/INDEX($U$1:$CH$1,,MATCH($K10,$U$2:$CH$2,0)))))*$L10*8760*$P10)),IF(AND($K10+$H10&lt;W$2+1,$K10+$I10&gt;W$2),IF($N10=$N$3,$C10*INDEX('Fixed O&amp;M Schedule_Gas'!E$3:E$15,MATCH($F10,'Fixed O&amp;M Schedule_Gas'!$B$3:$B$15,0)),$C10*$S10*INDEX($U$1:$CH$1,MATCH($K10,$U$2:$CH$2,0))*IF(W$2&gt;$K10+$H10,IF($D10="Win",1.02,1.005),1)*(1+$T10)^(W$2-$K10)),IF(AND($K10+$I10&lt;=W$2,$K10+SUM($I10:$J10)&gt;W$2),IF($N10=$N$3,$C10*(INDEX('Fixed O&amp;M Schedule_Gas'!E$3:E$15,MATCH($F10,'Fixed O&amp;M Schedule_Gas'!$B$3:$B$15,0))+$M10),$C10*($S10*INDEX($U$1:$CH$1,MATCH($K10+$I10,$U$2:$CH$2,0))*IF(W$2&gt;$K10+$I10+$H10,IF($D10="Win",1.02,1.005),1)*(1+$T10)^(W$2-($K10+$I10))+$M10)),0)))/10^6</f>
        <v>0</v>
      </c>
      <c r="X10" s="120">
        <f>IF(AND($K10&lt;X$2+1,$K10+$H10&gt;X$2),IF($N10=$N$3,$C10*((1-$O10+$O10*(X$1/INDEX($U$1:$CH$1,,MATCH($K10,$U$2:$CH$2,0)))))*$L10,$C10*((1-$R10)^(X$2-$K10))*(((1-$O10+$O10*(X$1/INDEX($U$1:$CH$1,,MATCH($K10,$U$2:$CH$2,0)))))*$L10*8760*$P10)),IF(AND($K10+$H10&lt;X$2+1,$K10+$I10&gt;X$2),IF($N10=$N$3,$C10*INDEX('Fixed O&amp;M Schedule_Gas'!F$3:F$15,MATCH($F10,'Fixed O&amp;M Schedule_Gas'!$B$3:$B$15,0)),$C10*$S10*INDEX($U$1:$CH$1,MATCH($K10,$U$2:$CH$2,0))*IF(X$2&gt;$K10+$H10,IF($D10="Win",1.02,1.005),1)*(1+$T10)^(X$2-$K10)),IF(AND($K10+$I10&lt;=X$2,$K10+SUM($I10:$J10)&gt;X$2),IF($N10=$N$3,$C10*(INDEX('Fixed O&amp;M Schedule_Gas'!F$3:F$15,MATCH($F10,'Fixed O&amp;M Schedule_Gas'!$B$3:$B$15,0))+$M10),$C10*($S10*INDEX($U$1:$CH$1,MATCH($K10+$I10,$U$2:$CH$2,0))*IF(X$2&gt;$K10+$I10+$H10,IF($D10="Win",1.02,1.005),1)*(1+$T10)^(X$2-($K10+$I10))+$M10)),0)))/10^6</f>
        <v>0</v>
      </c>
      <c r="Y10" s="120">
        <f>IF(AND($K10&lt;Y$2+1,$K10+$H10&gt;Y$2),IF($N10=$N$3,$C10*((1-$O10+$O10*(Y$1/INDEX($U$1:$CH$1,,MATCH($K10,$U$2:$CH$2,0)))))*$L10,$C10*((1-$R10)^(Y$2-$K10))*(((1-$O10+$O10*(Y$1/INDEX($U$1:$CH$1,,MATCH($K10,$U$2:$CH$2,0)))))*$L10*8760*$P10)),IF(AND($K10+$H10&lt;Y$2+1,$K10+$I10&gt;Y$2),IF($N10=$N$3,$C10*INDEX('Fixed O&amp;M Schedule_Gas'!G$3:G$15,MATCH($F10,'Fixed O&amp;M Schedule_Gas'!$B$3:$B$15,0)),$C10*$S10*INDEX($U$1:$CH$1,MATCH($K10,$U$2:$CH$2,0))*IF(Y$2&gt;$K10+$H10,IF($D10="Win",1.02,1.005),1)*(1+$T10)^(Y$2-$K10)),IF(AND($K10+$I10&lt;=Y$2,$K10+SUM($I10:$J10)&gt;Y$2),IF($N10=$N$3,$C10*(INDEX('Fixed O&amp;M Schedule_Gas'!G$3:G$15,MATCH($F10,'Fixed O&amp;M Schedule_Gas'!$B$3:$B$15,0))+$M10),$C10*($S10*INDEX($U$1:$CH$1,MATCH($K10+$I10,$U$2:$CH$2,0))*IF(Y$2&gt;$K10+$I10+$H10,IF($D10="Win",1.02,1.005),1)*(1+$T10)^(Y$2-($K10+$I10))+$M10)),0)))/10^6</f>
        <v>0</v>
      </c>
      <c r="Z10" s="120">
        <f>IF(AND($K10&lt;Z$2+1,$K10+$H10&gt;Z$2),IF($N10=$N$3,$C10*((1-$O10+$O10*(Z$1/INDEX($U$1:$CH$1,,MATCH($K10,$U$2:$CH$2,0)))))*$L10,$C10*((1-$R10)^(Z$2-$K10))*(((1-$O10+$O10*(Z$1/INDEX($U$1:$CH$1,,MATCH($K10,$U$2:$CH$2,0)))))*$L10*8760*$P10)),IF(AND($K10+$H10&lt;Z$2+1,$K10+$I10&gt;Z$2),IF($N10=$N$3,$C10*INDEX('Fixed O&amp;M Schedule_Gas'!H$3:H$15,MATCH($F10,'Fixed O&amp;M Schedule_Gas'!$B$3:$B$15,0)),$C10*$S10*INDEX($U$1:$CH$1,MATCH($K10,$U$2:$CH$2,0))*IF(Z$2&gt;$K10+$H10,IF($D10="Win",1.02,1.005),1)*(1+$T10)^(Z$2-$K10)),IF(AND($K10+$I10&lt;=Z$2,$K10+SUM($I10:$J10)&gt;Z$2),IF($N10=$N$3,$C10*(INDEX('Fixed O&amp;M Schedule_Gas'!H$3:H$15,MATCH($F10,'Fixed O&amp;M Schedule_Gas'!$B$3:$B$15,0))+$M10),$C10*($S10*INDEX($U$1:$CH$1,MATCH($K10+$I10,$U$2:$CH$2,0))*IF(Z$2&gt;$K10+$I10+$H10,IF($D10="Win",1.02,1.005),1)*(1+$T10)^(Z$2-($K10+$I10))+$M10)),0)))/10^6</f>
        <v>0</v>
      </c>
      <c r="AA10" s="120">
        <f>IF(AND($K10&lt;AA$2+1,$K10+$H10&gt;AA$2),IF($N10=$N$3,$C10*((1-$O10+$O10*(AA$1/INDEX($U$1:$CH$1,,MATCH($K10,$U$2:$CH$2,0)))))*$L10,$C10*((1-$R10)^(AA$2-$K10))*(((1-$O10+$O10*(AA$1/INDEX($U$1:$CH$1,,MATCH($K10,$U$2:$CH$2,0)))))*$L10*8760*$P10)),IF(AND($K10+$H10&lt;AA$2+1,$K10+$I10&gt;AA$2),IF($N10=$N$3,$C10*INDEX('Fixed O&amp;M Schedule_Gas'!I$3:I$15,MATCH($F10,'Fixed O&amp;M Schedule_Gas'!$B$3:$B$15,0)),$C10*$S10*INDEX($U$1:$CH$1,MATCH($K10,$U$2:$CH$2,0))*IF(AA$2&gt;$K10+$H10,IF($D10="Win",1.02,1.005),1)*(1+$T10)^(AA$2-$K10)),IF(AND($K10+$I10&lt;=AA$2,$K10+SUM($I10:$J10)&gt;AA$2),IF($N10=$N$3,$C10*(INDEX('Fixed O&amp;M Schedule_Gas'!I$3:I$15,MATCH($F10,'Fixed O&amp;M Schedule_Gas'!$B$3:$B$15,0))+$M10),$C10*($S10*INDEX($U$1:$CH$1,MATCH($K10+$I10,$U$2:$CH$2,0))*IF(AA$2&gt;$K10+$I10+$H10,IF($D10="Win",1.02,1.005),1)*(1+$T10)^(AA$2-($K10+$I10))+$M10)),0)))/10^6</f>
        <v>0</v>
      </c>
      <c r="AB10" s="120">
        <f>IF(AND($K10&lt;AB$2+1,$K10+$H10&gt;AB$2),IF($N10=$N$3,$C10*((1-$O10+$O10*(AB$1/INDEX($U$1:$CH$1,,MATCH($K10,$U$2:$CH$2,0)))))*$L10,$C10*((1-$R10)^(AB$2-$K10))*(((1-$O10+$O10*(AB$1/INDEX($U$1:$CH$1,,MATCH($K10,$U$2:$CH$2,0)))))*$L10*8760*$P10)),IF(AND($K10+$H10&lt;AB$2+1,$K10+$I10&gt;AB$2),IF($N10=$N$3,$C10*INDEX('Fixed O&amp;M Schedule_Gas'!J$3:J$15,MATCH($F10,'Fixed O&amp;M Schedule_Gas'!$B$3:$B$15,0)),$C10*$S10*INDEX($U$1:$CH$1,MATCH($K10,$U$2:$CH$2,0))*IF(AB$2&gt;$K10+$H10,IF($D10="Win",1.02,1.005),1)*(1+$T10)^(AB$2-$K10)),IF(AND($K10+$I10&lt;=AB$2,$K10+SUM($I10:$J10)&gt;AB$2),IF($N10=$N$3,$C10*(INDEX('Fixed O&amp;M Schedule_Gas'!J$3:J$15,MATCH($F10,'Fixed O&amp;M Schedule_Gas'!$B$3:$B$15,0))+$M10),$C10*($S10*INDEX($U$1:$CH$1,MATCH($K10+$I10,$U$2:$CH$2,0))*IF(AB$2&gt;$K10+$I10+$H10,IF($D10="Win",1.02,1.005),1)*(1+$T10)^(AB$2-($K10+$I10))+$M10)),0)))/10^6</f>
        <v>0</v>
      </c>
      <c r="AC10" s="120">
        <f>IF(AND($K10&lt;AC$2+1,$K10+$H10&gt;AC$2),IF($N10=$N$3,$C10*((1-$O10+$O10*(AC$1/INDEX($U$1:$CH$1,,MATCH($K10,$U$2:$CH$2,0)))))*$L10,$C10*((1-$R10)^(AC$2-$K10))*(((1-$O10+$O10*(AC$1/INDEX($U$1:$CH$1,,MATCH($K10,$U$2:$CH$2,0)))))*$L10*8760*$P10)),IF(AND($K10+$H10&lt;AC$2+1,$K10+$I10&gt;AC$2),IF($N10=$N$3,$C10*INDEX('Fixed O&amp;M Schedule_Gas'!K$3:K$15,MATCH($F10,'Fixed O&amp;M Schedule_Gas'!$B$3:$B$15,0)),$C10*$S10*INDEX($U$1:$CH$1,MATCH($K10,$U$2:$CH$2,0))*IF(AC$2&gt;$K10+$H10,IF($D10="Win",1.02,1.005),1)*(1+$T10)^(AC$2-$K10)),IF(AND($K10+$I10&lt;=AC$2,$K10+SUM($I10:$J10)&gt;AC$2),IF($N10=$N$3,$C10*(INDEX('Fixed O&amp;M Schedule_Gas'!K$3:K$15,MATCH($F10,'Fixed O&amp;M Schedule_Gas'!$B$3:$B$15,0))+$M10),$C10*($S10*INDEX($U$1:$CH$1,MATCH($K10+$I10,$U$2:$CH$2,0))*IF(AC$2&gt;$K10+$I10+$H10,IF($D10="Win",1.02,1.005),1)*(1+$T10)^(AC$2-($K10+$I10))+$M10)),0)))/10^6</f>
        <v>0</v>
      </c>
      <c r="AD10" s="120">
        <f>IF(AND($K10&lt;AD$2+1,$K10+$H10&gt;AD$2),IF($N10=$N$3,$C10*((1-$O10+$O10*(AD$1/INDEX($U$1:$CH$1,,MATCH($K10,$U$2:$CH$2,0)))))*$L10,$C10*((1-$R10)^(AD$2-$K10))*(((1-$O10+$O10*(AD$1/INDEX($U$1:$CH$1,,MATCH($K10,$U$2:$CH$2,0)))))*$L10*8760*$P10)),IF(AND($K10+$H10&lt;AD$2+1,$K10+$I10&gt;AD$2),IF($N10=$N$3,$C10*INDEX('Fixed O&amp;M Schedule_Gas'!L$3:L$15,MATCH($F10,'Fixed O&amp;M Schedule_Gas'!$B$3:$B$15,0)),$C10*$S10*INDEX($U$1:$CH$1,MATCH($K10,$U$2:$CH$2,0))*IF(AD$2&gt;$K10+$H10,IF($D10="Win",1.02,1.005),1)*(1+$T10)^(AD$2-$K10)),IF(AND($K10+$I10&lt;=AD$2,$K10+SUM($I10:$J10)&gt;AD$2),IF($N10=$N$3,$C10*(INDEX('Fixed O&amp;M Schedule_Gas'!L$3:L$15,MATCH($F10,'Fixed O&amp;M Schedule_Gas'!$B$3:$B$15,0))+$M10),$C10*($S10*INDEX($U$1:$CH$1,MATCH($K10+$I10,$U$2:$CH$2,0))*IF(AD$2&gt;$K10+$I10+$H10,IF($D10="Win",1.02,1.005),1)*(1+$T10)^(AD$2-($K10+$I10))+$M10)),0)))/10^6</f>
        <v>0</v>
      </c>
      <c r="AE10" s="120">
        <f>IF(AND($K10&lt;AE$2+1,$K10+$H10&gt;AE$2),IF($N10=$N$3,$C10*((1-$O10+$O10*(AE$1/INDEX($U$1:$CH$1,,MATCH($K10,$U$2:$CH$2,0)))))*$L10,$C10*((1-$R10)^(AE$2-$K10))*(((1-$O10+$O10*(AE$1/INDEX($U$1:$CH$1,,MATCH($K10,$U$2:$CH$2,0)))))*$L10*8760*$P10)),IF(AND($K10+$H10&lt;AE$2+1,$K10+$I10&gt;AE$2),IF($N10=$N$3,$C10*INDEX('Fixed O&amp;M Schedule_Gas'!M$3:M$15,MATCH($F10,'Fixed O&amp;M Schedule_Gas'!$B$3:$B$15,0)),$C10*$S10*INDEX($U$1:$CH$1,MATCH($K10,$U$2:$CH$2,0))*IF(AE$2&gt;$K10+$H10,IF($D10="Win",1.02,1.005),1)*(1+$T10)^(AE$2-$K10)),IF(AND($K10+$I10&lt;=AE$2,$K10+SUM($I10:$J10)&gt;AE$2),IF($N10=$N$3,$C10*(INDEX('Fixed O&amp;M Schedule_Gas'!M$3:M$15,MATCH($F10,'Fixed O&amp;M Schedule_Gas'!$B$3:$B$15,0))+$M10),$C10*($S10*INDEX($U$1:$CH$1,MATCH($K10+$I10,$U$2:$CH$2,0))*IF(AE$2&gt;$K10+$I10+$H10,IF($D10="Win",1.02,1.005),1)*(1+$T10)^(AE$2-($K10+$I10))+$M10)),0)))/10^6</f>
        <v>0</v>
      </c>
      <c r="AF10" s="120">
        <f>IF(AND($K10&lt;AF$2+1,$K10+$H10&gt;AF$2),IF($N10=$N$3,$C10*((1-$O10+$O10*(AF$1/INDEX($U$1:$CH$1,,MATCH($K10,$U$2:$CH$2,0)))))*$L10,$C10*((1-$R10)^(AF$2-$K10))*(((1-$O10+$O10*(AF$1/INDEX($U$1:$CH$1,,MATCH($K10,$U$2:$CH$2,0)))))*$L10*8760*$P10)),IF(AND($K10+$H10&lt;AF$2+1,$K10+$I10&gt;AF$2),IF($N10=$N$3,$C10*INDEX('Fixed O&amp;M Schedule_Gas'!N$3:N$15,MATCH($F10,'Fixed O&amp;M Schedule_Gas'!$B$3:$B$15,0)),$C10*$S10*INDEX($U$1:$CH$1,MATCH($K10,$U$2:$CH$2,0))*IF(AF$2&gt;$K10+$H10,IF($D10="Win",1.02,1.005),1)*(1+$T10)^(AF$2-$K10)),IF(AND($K10+$I10&lt;=AF$2,$K10+SUM($I10:$J10)&gt;AF$2),IF($N10=$N$3,$C10*(INDEX('Fixed O&amp;M Schedule_Gas'!N$3:N$15,MATCH($F10,'Fixed O&amp;M Schedule_Gas'!$B$3:$B$15,0))+$M10),$C10*($S10*INDEX($U$1:$CH$1,MATCH($K10+$I10,$U$2:$CH$2,0))*IF(AF$2&gt;$K10+$I10+$H10,IF($D10="Win",1.02,1.005),1)*(1+$T10)^(AF$2-($K10+$I10))+$M10)),0)))/10^6</f>
        <v>0</v>
      </c>
      <c r="AG10" s="120">
        <f>IF(AND($K10&lt;AG$2+1,$K10+$H10&gt;AG$2),IF($N10=$N$3,$C10*((1-$O10+$O10*(AG$1/INDEX($U$1:$CH$1,,MATCH($K10,$U$2:$CH$2,0)))))*$L10,$C10*((1-$R10)^(AG$2-$K10))*(((1-$O10+$O10*(AG$1/INDEX($U$1:$CH$1,,MATCH($K10,$U$2:$CH$2,0)))))*$L10*8760*$P10)),IF(AND($K10+$H10&lt;AG$2+1,$K10+$I10&gt;AG$2),IF($N10=$N$3,$C10*INDEX('Fixed O&amp;M Schedule_Gas'!O$3:O$15,MATCH($F10,'Fixed O&amp;M Schedule_Gas'!$B$3:$B$15,0)),$C10*$S10*INDEX($U$1:$CH$1,MATCH($K10,$U$2:$CH$2,0))*IF(AG$2&gt;$K10+$H10,IF($D10="Win",1.02,1.005),1)*(1+$T10)^(AG$2-$K10)),IF(AND($K10+$I10&lt;=AG$2,$K10+SUM($I10:$J10)&gt;AG$2),IF($N10=$N$3,$C10*(INDEX('Fixed O&amp;M Schedule_Gas'!O$3:O$15,MATCH($F10,'Fixed O&amp;M Schedule_Gas'!$B$3:$B$15,0))+$M10),$C10*($S10*INDEX($U$1:$CH$1,MATCH($K10+$I10,$U$2:$CH$2,0))*IF(AG$2&gt;$K10+$I10+$H10,IF($D10="Win",1.02,1.005),1)*(1+$T10)^(AG$2-($K10+$I10))+$M10)),0)))/10^6</f>
        <v>0</v>
      </c>
      <c r="AH10" s="120">
        <f>IF(AND($K10&lt;AH$2+1,$K10+$H10&gt;AH$2),IF($N10=$N$3,$C10*((1-$O10+$O10*(AH$1/INDEX($U$1:$CH$1,,MATCH($K10,$U$2:$CH$2,0)))))*$L10,$C10*((1-$R10)^(AH$2-$K10))*(((1-$O10+$O10*(AH$1/INDEX($U$1:$CH$1,,MATCH($K10,$U$2:$CH$2,0)))))*$L10*8760*$P10)),IF(AND($K10+$H10&lt;AH$2+1,$K10+$I10&gt;AH$2),IF($N10=$N$3,$C10*INDEX('Fixed O&amp;M Schedule_Gas'!P$3:P$15,MATCH($F10,'Fixed O&amp;M Schedule_Gas'!$B$3:$B$15,0)),$C10*$S10*INDEX($U$1:$CH$1,MATCH($K10,$U$2:$CH$2,0))*IF(AH$2&gt;$K10+$H10,IF($D10="Win",1.02,1.005),1)*(1+$T10)^(AH$2-$K10)),IF(AND($K10+$I10&lt;=AH$2,$K10+SUM($I10:$J10)&gt;AH$2),IF($N10=$N$3,$C10*(INDEX('Fixed O&amp;M Schedule_Gas'!P$3:P$15,MATCH($F10,'Fixed O&amp;M Schedule_Gas'!$B$3:$B$15,0))+$M10),$C10*($S10*INDEX($U$1:$CH$1,MATCH($K10+$I10,$U$2:$CH$2,0))*IF(AH$2&gt;$K10+$I10+$H10,IF($D10="Win",1.02,1.005),1)*(1+$T10)^(AH$2-($K10+$I10))+$M10)),0)))/10^6</f>
        <v>164.16</v>
      </c>
      <c r="AI10" s="120">
        <f>IF(AND($K10&lt;AI$2+1,$K10+$H10&gt;AI$2),IF($N10=$N$3,$C10*((1-$O10+$O10*(AI$1/INDEX($U$1:$CH$1,,MATCH($K10,$U$2:$CH$2,0)))))*$L10,$C10*((1-$R10)^(AI$2-$K10))*(((1-$O10+$O10*(AI$1/INDEX($U$1:$CH$1,,MATCH($K10,$U$2:$CH$2,0)))))*$L10*8760*$P10)),IF(AND($K10+$H10&lt;AI$2+1,$K10+$I10&gt;AI$2),IF($N10=$N$3,$C10*INDEX('Fixed O&amp;M Schedule_Gas'!Q$3:Q$15,MATCH($F10,'Fixed O&amp;M Schedule_Gas'!$B$3:$B$15,0)),$C10*$S10*INDEX($U$1:$CH$1,MATCH($K10,$U$2:$CH$2,0))*IF(AI$2&gt;$K10+$H10,IF($D10="Win",1.02,1.005),1)*(1+$T10)^(AI$2-$K10)),IF(AND($K10+$I10&lt;=AI$2,$K10+SUM($I10:$J10)&gt;AI$2),IF($N10=$N$3,$C10*(INDEX('Fixed O&amp;M Schedule_Gas'!Q$3:Q$15,MATCH($F10,'Fixed O&amp;M Schedule_Gas'!$B$3:$B$15,0))+$M10),$C10*($S10*INDEX($U$1:$CH$1,MATCH($K10+$I10,$U$2:$CH$2,0))*IF(AI$2&gt;$K10+$I10+$H10,IF($D10="Win",1.02,1.005),1)*(1+$T10)^(AI$2-($K10+$I10))+$M10)),0)))/10^6</f>
        <v>164.81664000000001</v>
      </c>
      <c r="AJ10" s="120">
        <f>IF(AND($K10&lt;AJ$2+1,$K10+$H10&gt;AJ$2),IF($N10=$N$3,$C10*((1-$O10+$O10*(AJ$1/INDEX($U$1:$CH$1,,MATCH($K10,$U$2:$CH$2,0)))))*$L10,$C10*((1-$R10)^(AJ$2-$K10))*(((1-$O10+$O10*(AJ$1/INDEX($U$1:$CH$1,,MATCH($K10,$U$2:$CH$2,0)))))*$L10*8760*$P10)),IF(AND($K10+$H10&lt;AJ$2+1,$K10+$I10&gt;AJ$2),IF($N10=$N$3,$C10*INDEX('Fixed O&amp;M Schedule_Gas'!R$3:R$15,MATCH($F10,'Fixed O&amp;M Schedule_Gas'!$B$3:$B$15,0)),$C10*$S10*INDEX($U$1:$CH$1,MATCH($K10,$U$2:$CH$2,0))*IF(AJ$2&gt;$K10+$H10,IF($D10="Win",1.02,1.005),1)*(1+$T10)^(AJ$2-$K10)),IF(AND($K10+$I10&lt;=AJ$2,$K10+SUM($I10:$J10)&gt;AJ$2),IF($N10=$N$3,$C10*(INDEX('Fixed O&amp;M Schedule_Gas'!R$3:R$15,MATCH($F10,'Fixed O&amp;M Schedule_Gas'!$B$3:$B$15,0))+$M10),$C10*($S10*INDEX($U$1:$CH$1,MATCH($K10+$I10,$U$2:$CH$2,0))*IF(AJ$2&gt;$K10+$I10+$H10,IF($D10="Win",1.02,1.005),1)*(1+$T10)^(AJ$2-($K10+$I10))+$M10)),0)))/10^6</f>
        <v>165.48641280000001</v>
      </c>
      <c r="AK10" s="120">
        <f>IF(AND($K10&lt;AK$2+1,$K10+$H10&gt;AK$2),IF($N10=$N$3,$C10*((1-$O10+$O10*(AK$1/INDEX($U$1:$CH$1,,MATCH($K10,$U$2:$CH$2,0)))))*$L10,$C10*((1-$R10)^(AK$2-$K10))*(((1-$O10+$O10*(AK$1/INDEX($U$1:$CH$1,,MATCH($K10,$U$2:$CH$2,0)))))*$L10*8760*$P10)),IF(AND($K10+$H10&lt;AK$2+1,$K10+$I10&gt;AK$2),IF($N10=$N$3,$C10*INDEX('Fixed O&amp;M Schedule_Gas'!S$3:S$15,MATCH($F10,'Fixed O&amp;M Schedule_Gas'!$B$3:$B$15,0)),$C10*$S10*INDEX($U$1:$CH$1,MATCH($K10,$U$2:$CH$2,0))*IF(AK$2&gt;$K10+$H10,IF($D10="Win",1.02,1.005),1)*(1+$T10)^(AK$2-$K10)),IF(AND($K10+$I10&lt;=AK$2,$K10+SUM($I10:$J10)&gt;AK$2),IF($N10=$N$3,$C10*(INDEX('Fixed O&amp;M Schedule_Gas'!S$3:S$15,MATCH($F10,'Fixed O&amp;M Schedule_Gas'!$B$3:$B$15,0))+$M10),$C10*($S10*INDEX($U$1:$CH$1,MATCH($K10+$I10,$U$2:$CH$2,0))*IF(AK$2&gt;$K10+$I10+$H10,IF($D10="Win",1.02,1.005),1)*(1+$T10)^(AK$2-($K10+$I10))+$M10)),0)))/10^6</f>
        <v>166.16958105600003</v>
      </c>
      <c r="AL10" s="120">
        <f>IF(AND($K10&lt;AL$2+1,$K10+$H10&gt;AL$2),IF($N10=$N$3,$C10*((1-$O10+$O10*(AL$1/INDEX($U$1:$CH$1,,MATCH($K10,$U$2:$CH$2,0)))))*$L10,$C10*((1-$R10)^(AL$2-$K10))*(((1-$O10+$O10*(AL$1/INDEX($U$1:$CH$1,,MATCH($K10,$U$2:$CH$2,0)))))*$L10*8760*$P10)),IF(AND($K10+$H10&lt;AL$2+1,$K10+$I10&gt;AL$2),IF($N10=$N$3,$C10*INDEX('Fixed O&amp;M Schedule_Gas'!T$3:T$15,MATCH($F10,'Fixed O&amp;M Schedule_Gas'!$B$3:$B$15,0)),$C10*$S10*INDEX($U$1:$CH$1,MATCH($K10,$U$2:$CH$2,0))*IF(AL$2&gt;$K10+$H10,IF($D10="Win",1.02,1.005),1)*(1+$T10)^(AL$2-$K10)),IF(AND($K10+$I10&lt;=AL$2,$K10+SUM($I10:$J10)&gt;AL$2),IF($N10=$N$3,$C10*(INDEX('Fixed O&amp;M Schedule_Gas'!T$3:T$15,MATCH($F10,'Fixed O&amp;M Schedule_Gas'!$B$3:$B$15,0))+$M10),$C10*($S10*INDEX($U$1:$CH$1,MATCH($K10+$I10,$U$2:$CH$2,0))*IF(AL$2&gt;$K10+$I10+$H10,IF($D10="Win",1.02,1.005),1)*(1+$T10)^(AL$2-($K10+$I10))+$M10)),0)))/10^6</f>
        <v>166.86641267712</v>
      </c>
      <c r="AM10" s="120">
        <f>IF(AND($K10&lt;AM$2+1,$K10+$H10&gt;AM$2),IF($N10=$N$3,$C10*((1-$O10+$O10*(AM$1/INDEX($U$1:$CH$1,,MATCH($K10,$U$2:$CH$2,0)))))*$L10,$C10*((1-$R10)^(AM$2-$K10))*(((1-$O10+$O10*(AM$1/INDEX($U$1:$CH$1,,MATCH($K10,$U$2:$CH$2,0)))))*$L10*8760*$P10)),IF(AND($K10+$H10&lt;AM$2+1,$K10+$I10&gt;AM$2),IF($N10=$N$3,$C10*INDEX('Fixed O&amp;M Schedule_Gas'!U$3:U$15,MATCH($F10,'Fixed O&amp;M Schedule_Gas'!$B$3:$B$15,0)),$C10*$S10*INDEX($U$1:$CH$1,MATCH($K10,$U$2:$CH$2,0))*IF(AM$2&gt;$K10+$H10,IF($D10="Win",1.02,1.005),1)*(1+$T10)^(AM$2-$K10)),IF(AND($K10+$I10&lt;=AM$2,$K10+SUM($I10:$J10)&gt;AM$2),IF($N10=$N$3,$C10*(INDEX('Fixed O&amp;M Schedule_Gas'!U$3:U$15,MATCH($F10,'Fixed O&amp;M Schedule_Gas'!$B$3:$B$15,0))+$M10),$C10*($S10*INDEX($U$1:$CH$1,MATCH($K10+$I10,$U$2:$CH$2,0))*IF(AM$2&gt;$K10+$I10+$H10,IF($D10="Win",1.02,1.005),1)*(1+$T10)^(AM$2-($K10+$I10))+$M10)),0)))/10^6</f>
        <v>167.57718093066242</v>
      </c>
      <c r="AN10" s="120">
        <f>IF(AND($K10&lt;AN$2+1,$K10+$H10&gt;AN$2),IF($N10=$N$3,$C10*((1-$O10+$O10*(AN$1/INDEX($U$1:$CH$1,,MATCH($K10,$U$2:$CH$2,0)))))*$L10,$C10*((1-$R10)^(AN$2-$K10))*(((1-$O10+$O10*(AN$1/INDEX($U$1:$CH$1,,MATCH($K10,$U$2:$CH$2,0)))))*$L10*8760*$P10)),IF(AND($K10+$H10&lt;AN$2+1,$K10+$I10&gt;AN$2),IF($N10=$N$3,$C10*INDEX('Fixed O&amp;M Schedule_Gas'!V$3:V$15,MATCH($F10,'Fixed O&amp;M Schedule_Gas'!$B$3:$B$15,0)),$C10*$S10*INDEX($U$1:$CH$1,MATCH($K10,$U$2:$CH$2,0))*IF(AN$2&gt;$K10+$H10,IF($D10="Win",1.02,1.005),1)*(1+$T10)^(AN$2-$K10)),IF(AND($K10+$I10&lt;=AN$2,$K10+SUM($I10:$J10)&gt;AN$2),IF($N10=$N$3,$C10*(INDEX('Fixed O&amp;M Schedule_Gas'!V$3:V$15,MATCH($F10,'Fixed O&amp;M Schedule_Gas'!$B$3:$B$15,0))+$M10),$C10*($S10*INDEX($U$1:$CH$1,MATCH($K10+$I10,$U$2:$CH$2,0))*IF(AN$2&gt;$K10+$I10+$H10,IF($D10="Win",1.02,1.005),1)*(1+$T10)^(AN$2-($K10+$I10))+$M10)),0)))/10^6</f>
        <v>168.30216454927563</v>
      </c>
      <c r="AO10" s="120">
        <f>IF(AND($K10&lt;AO$2+1,$K10+$H10&gt;AO$2),IF($N10=$N$3,$C10*((1-$O10+$O10*(AO$1/INDEX($U$1:$CH$1,,MATCH($K10,$U$2:$CH$2,0)))))*$L10,$C10*((1-$R10)^(AO$2-$K10))*(((1-$O10+$O10*(AO$1/INDEX($U$1:$CH$1,,MATCH($K10,$U$2:$CH$2,0)))))*$L10*8760*$P10)),IF(AND($K10+$H10&lt;AO$2+1,$K10+$I10&gt;AO$2),IF($N10=$N$3,$C10*INDEX('Fixed O&amp;M Schedule_Gas'!W$3:W$15,MATCH($F10,'Fixed O&amp;M Schedule_Gas'!$B$3:$B$15,0)),$C10*$S10*INDEX($U$1:$CH$1,MATCH($K10,$U$2:$CH$2,0))*IF(AO$2&gt;$K10+$H10,IF($D10="Win",1.02,1.005),1)*(1+$T10)^(AO$2-$K10)),IF(AND($K10+$I10&lt;=AO$2,$K10+SUM($I10:$J10)&gt;AO$2),IF($N10=$N$3,$C10*(INDEX('Fixed O&amp;M Schedule_Gas'!W$3:W$15,MATCH($F10,'Fixed O&amp;M Schedule_Gas'!$B$3:$B$15,0))+$M10),$C10*($S10*INDEX($U$1:$CH$1,MATCH($K10+$I10,$U$2:$CH$2,0))*IF(AO$2&gt;$K10+$I10+$H10,IF($D10="Win",1.02,1.005),1)*(1+$T10)^(AO$2-($K10+$I10))+$M10)),0)))/10^6</f>
        <v>169.04164784026116</v>
      </c>
      <c r="AP10" s="120">
        <f>IF(AND($K10&lt;AP$2+1,$K10+$H10&gt;AP$2),IF($N10=$N$3,$C10*((1-$O10+$O10*(AP$1/INDEX($U$1:$CH$1,,MATCH($K10,$U$2:$CH$2,0)))))*$L10,$C10*((1-$R10)^(AP$2-$K10))*(((1-$O10+$O10*(AP$1/INDEX($U$1:$CH$1,,MATCH($K10,$U$2:$CH$2,0)))))*$L10*8760*$P10)),IF(AND($K10+$H10&lt;AP$2+1,$K10+$I10&gt;AP$2),IF($N10=$N$3,$C10*INDEX('Fixed O&amp;M Schedule_Gas'!X$3:X$15,MATCH($F10,'Fixed O&amp;M Schedule_Gas'!$B$3:$B$15,0)),$C10*$S10*INDEX($U$1:$CH$1,MATCH($K10,$U$2:$CH$2,0))*IF(AP$2&gt;$K10+$H10,IF($D10="Win",1.02,1.005),1)*(1+$T10)^(AP$2-$K10)),IF(AND($K10+$I10&lt;=AP$2,$K10+SUM($I10:$J10)&gt;AP$2),IF($N10=$N$3,$C10*(INDEX('Fixed O&amp;M Schedule_Gas'!X$3:X$15,MATCH($F10,'Fixed O&amp;M Schedule_Gas'!$B$3:$B$15,0))+$M10),$C10*($S10*INDEX($U$1:$CH$1,MATCH($K10+$I10,$U$2:$CH$2,0))*IF(AP$2&gt;$K10+$I10+$H10,IF($D10="Win",1.02,1.005),1)*(1+$T10)^(AP$2-($K10+$I10))+$M10)),0)))/10^6</f>
        <v>169.7959207970664</v>
      </c>
      <c r="AQ10" s="120">
        <f>IF(AND($K10&lt;AQ$2+1,$K10+$H10&gt;AQ$2),IF($N10=$N$3,$C10*((1-$O10+$O10*(AQ$1/INDEX($U$1:$CH$1,,MATCH($K10,$U$2:$CH$2,0)))))*$L10,$C10*((1-$R10)^(AQ$2-$K10))*(((1-$O10+$O10*(AQ$1/INDEX($U$1:$CH$1,,MATCH($K10,$U$2:$CH$2,0)))))*$L10*8760*$P10)),IF(AND($K10+$H10&lt;AQ$2+1,$K10+$I10&gt;AQ$2),IF($N10=$N$3,$C10*INDEX('Fixed O&amp;M Schedule_Gas'!Y$3:Y$15,MATCH($F10,'Fixed O&amp;M Schedule_Gas'!$B$3:$B$15,0)),$C10*$S10*INDEX($U$1:$CH$1,MATCH($K10,$U$2:$CH$2,0))*IF(AQ$2&gt;$K10+$H10,IF($D10="Win",1.02,1.005),1)*(1+$T10)^(AQ$2-$K10)),IF(AND($K10+$I10&lt;=AQ$2,$K10+SUM($I10:$J10)&gt;AQ$2),IF($N10=$N$3,$C10*(INDEX('Fixed O&amp;M Schedule_Gas'!Y$3:Y$15,MATCH($F10,'Fixed O&amp;M Schedule_Gas'!$B$3:$B$15,0))+$M10),$C10*($S10*INDEX($U$1:$CH$1,MATCH($K10+$I10,$U$2:$CH$2,0))*IF(AQ$2&gt;$K10+$I10+$H10,IF($D10="Win",1.02,1.005),1)*(1+$T10)^(AQ$2-($K10+$I10))+$M10)),0)))/10^6</f>
        <v>170.56527921300773</v>
      </c>
      <c r="AR10" s="120">
        <f>IF(AND($K10&lt;AR$2+1,$K10+$H10&gt;AR$2),IF($N10=$N$3,$C10*((1-$O10+$O10*(AR$1/INDEX($U$1:$CH$1,,MATCH($K10,$U$2:$CH$2,0)))))*$L10,$C10*((1-$R10)^(AR$2-$K10))*(((1-$O10+$O10*(AR$1/INDEX($U$1:$CH$1,,MATCH($K10,$U$2:$CH$2,0)))))*$L10*8760*$P10)),IF(AND($K10+$H10&lt;AR$2+1,$K10+$I10&gt;AR$2),IF($N10=$N$3,$C10*INDEX('Fixed O&amp;M Schedule_Gas'!Z$3:Z$15,MATCH($F10,'Fixed O&amp;M Schedule_Gas'!$B$3:$B$15,0)),$C10*$S10*INDEX($U$1:$CH$1,MATCH($K10,$U$2:$CH$2,0))*IF(AR$2&gt;$K10+$H10,IF($D10="Win",1.02,1.005),1)*(1+$T10)^(AR$2-$K10)),IF(AND($K10+$I10&lt;=AR$2,$K10+SUM($I10:$J10)&gt;AR$2),IF($N10=$N$3,$C10*(INDEX('Fixed O&amp;M Schedule_Gas'!Z$3:Z$15,MATCH($F10,'Fixed O&amp;M Schedule_Gas'!$B$3:$B$15,0))+$M10),$C10*($S10*INDEX($U$1:$CH$1,MATCH($K10+$I10,$U$2:$CH$2,0))*IF(AR$2&gt;$K10+$I10+$H10,IF($D10="Win",1.02,1.005),1)*(1+$T10)^(AR$2-($K10+$I10))+$M10)),0)))/10^6</f>
        <v>171.35002479726788</v>
      </c>
      <c r="AS10" s="120">
        <f>IF(AND($K10&lt;AS$2+1,$K10+$H10&gt;AS$2),IF($N10=$N$3,$C10*((1-$O10+$O10*(AS$1/INDEX($U$1:$CH$1,,MATCH($K10,$U$2:$CH$2,0)))))*$L10,$C10*((1-$R10)^(AS$2-$K10))*(((1-$O10+$O10*(AS$1/INDEX($U$1:$CH$1,,MATCH($K10,$U$2:$CH$2,0)))))*$L10*8760*$P10)),IF(AND($K10+$H10&lt;AS$2+1,$K10+$I10&gt;AS$2),IF($N10=$N$3,$C10*INDEX('Fixed O&amp;M Schedule_Gas'!AA$3:AA$15,MATCH($F10,'Fixed O&amp;M Schedule_Gas'!$B$3:$B$15,0)),$C10*$S10*INDEX($U$1:$CH$1,MATCH($K10,$U$2:$CH$2,0))*IF(AS$2&gt;$K10+$H10,IF($D10="Win",1.02,1.005),1)*(1+$T10)^(AS$2-$K10)),IF(AND($K10+$I10&lt;=AS$2,$K10+SUM($I10:$J10)&gt;AS$2),IF($N10=$N$3,$C10*(INDEX('Fixed O&amp;M Schedule_Gas'!AA$3:AA$15,MATCH($F10,'Fixed O&amp;M Schedule_Gas'!$B$3:$B$15,0))+$M10),$C10*($S10*INDEX($U$1:$CH$1,MATCH($K10+$I10,$U$2:$CH$2,0))*IF(AS$2&gt;$K10+$I10+$H10,IF($D10="Win",1.02,1.005),1)*(1+$T10)^(AS$2-($K10+$I10))+$M10)),0)))/10^6</f>
        <v>172.15046529321322</v>
      </c>
      <c r="AT10" s="120">
        <f>IF(AND($K10&lt;AT$2+1,$K10+$H10&gt;AT$2),IF($N10=$N$3,$C10*((1-$O10+$O10*(AT$1/INDEX($U$1:$CH$1,,MATCH($K10,$U$2:$CH$2,0)))))*$L10,$C10*((1-$R10)^(AT$2-$K10))*(((1-$O10+$O10*(AT$1/INDEX($U$1:$CH$1,,MATCH($K10,$U$2:$CH$2,0)))))*$L10*8760*$P10)),IF(AND($K10+$H10&lt;AT$2+1,$K10+$I10&gt;AT$2),IF($N10=$N$3,$C10*INDEX('Fixed O&amp;M Schedule_Gas'!AB$3:AB$15,MATCH($F10,'Fixed O&amp;M Schedule_Gas'!$B$3:$B$15,0)),$C10*$S10*INDEX($U$1:$CH$1,MATCH($K10,$U$2:$CH$2,0))*IF(AT$2&gt;$K10+$H10,IF($D10="Win",1.02,1.005),1)*(1+$T10)^(AT$2-$K10)),IF(AND($K10+$I10&lt;=AT$2,$K10+SUM($I10:$J10)&gt;AT$2),IF($N10=$N$3,$C10*(INDEX('Fixed O&amp;M Schedule_Gas'!AB$3:AB$15,MATCH($F10,'Fixed O&amp;M Schedule_Gas'!$B$3:$B$15,0))+$M10),$C10*($S10*INDEX($U$1:$CH$1,MATCH($K10+$I10,$U$2:$CH$2,0))*IF(AT$2&gt;$K10+$I10+$H10,IF($D10="Win",1.02,1.005),1)*(1+$T10)^(AT$2-($K10+$I10))+$M10)),0)))/10^6</f>
        <v>172.96691459907748</v>
      </c>
      <c r="AU10" s="120">
        <f>IF(AND($K10&lt;AU$2+1,$K10+$H10&gt;AU$2),IF($N10=$N$3,$C10*((1-$O10+$O10*(AU$1/INDEX($U$1:$CH$1,,MATCH($K10,$U$2:$CH$2,0)))))*$L10,$C10*((1-$R10)^(AU$2-$K10))*(((1-$O10+$O10*(AU$1/INDEX($U$1:$CH$1,,MATCH($K10,$U$2:$CH$2,0)))))*$L10*8760*$P10)),IF(AND($K10+$H10&lt;AU$2+1,$K10+$I10&gt;AU$2),IF($N10=$N$3,$C10*INDEX('Fixed O&amp;M Schedule_Gas'!AC$3:AC$15,MATCH($F10,'Fixed O&amp;M Schedule_Gas'!$B$3:$B$15,0)),$C10*$S10*INDEX($U$1:$CH$1,MATCH($K10,$U$2:$CH$2,0))*IF(AU$2&gt;$K10+$H10,IF($D10="Win",1.02,1.005),1)*(1+$T10)^(AU$2-$K10)),IF(AND($K10+$I10&lt;=AU$2,$K10+SUM($I10:$J10)&gt;AU$2),IF($N10=$N$3,$C10*(INDEX('Fixed O&amp;M Schedule_Gas'!AC$3:AC$15,MATCH($F10,'Fixed O&amp;M Schedule_Gas'!$B$3:$B$15,0))+$M10),$C10*($S10*INDEX($U$1:$CH$1,MATCH($K10+$I10,$U$2:$CH$2,0))*IF(AU$2&gt;$K10+$I10+$H10,IF($D10="Win",1.02,1.005),1)*(1+$T10)^(AU$2-($K10+$I10))+$M10)),0)))/10^6</f>
        <v>173.79969289105904</v>
      </c>
      <c r="AV10" s="120">
        <f>IF(AND($K10&lt;AV$2+1,$K10+$H10&gt;AV$2),IF($N10=$N$3,$C10*((1-$O10+$O10*(AV$1/INDEX($U$1:$CH$1,,MATCH($K10,$U$2:$CH$2,0)))))*$L10,$C10*((1-$R10)^(AV$2-$K10))*(((1-$O10+$O10*(AV$1/INDEX($U$1:$CH$1,,MATCH($K10,$U$2:$CH$2,0)))))*$L10*8760*$P10)),IF(AND($K10+$H10&lt;AV$2+1,$K10+$I10&gt;AV$2),IF($N10=$N$3,$C10*INDEX('Fixed O&amp;M Schedule_Gas'!AD$3:AD$15,MATCH($F10,'Fixed O&amp;M Schedule_Gas'!$B$3:$B$15,0)),$C10*$S10*INDEX($U$1:$CH$1,MATCH($K10,$U$2:$CH$2,0))*IF(AV$2&gt;$K10+$H10,IF($D10="Win",1.02,1.005),1)*(1+$T10)^(AV$2-$K10)),IF(AND($K10+$I10&lt;=AV$2,$K10+SUM($I10:$J10)&gt;AV$2),IF($N10=$N$3,$C10*(INDEX('Fixed O&amp;M Schedule_Gas'!AD$3:AD$15,MATCH($F10,'Fixed O&amp;M Schedule_Gas'!$B$3:$B$15,0))+$M10),$C10*($S10*INDEX($U$1:$CH$1,MATCH($K10+$I10,$U$2:$CH$2,0))*IF(AV$2&gt;$K10+$I10+$H10,IF($D10="Win",1.02,1.005),1)*(1+$T10)^(AV$2-($K10+$I10))+$M10)),0)))/10^6</f>
        <v>174.64912674888024</v>
      </c>
      <c r="AW10" s="120">
        <f>IF(AND($K10&lt;AW$2+1,$K10+$H10&gt;AW$2),IF($N10=$N$3,$C10*((1-$O10+$O10*(AW$1/INDEX($U$1:$CH$1,,MATCH($K10,$U$2:$CH$2,0)))))*$L10,$C10*((1-$R10)^(AW$2-$K10))*(((1-$O10+$O10*(AW$1/INDEX($U$1:$CH$1,,MATCH($K10,$U$2:$CH$2,0)))))*$L10*8760*$P10)),IF(AND($K10+$H10&lt;AW$2+1,$K10+$I10&gt;AW$2),IF($N10=$N$3,$C10*INDEX('Fixed O&amp;M Schedule_Gas'!AE$3:AE$15,MATCH($F10,'Fixed O&amp;M Schedule_Gas'!$B$3:$B$15,0)),$C10*$S10*INDEX($U$1:$CH$1,MATCH($K10,$U$2:$CH$2,0))*IF(AW$2&gt;$K10+$H10,IF($D10="Win",1.02,1.005),1)*(1+$T10)^(AW$2-$K10)),IF(AND($K10+$I10&lt;=AW$2,$K10+SUM($I10:$J10)&gt;AW$2),IF($N10=$N$3,$C10*(INDEX('Fixed O&amp;M Schedule_Gas'!AE$3:AE$15,MATCH($F10,'Fixed O&amp;M Schedule_Gas'!$B$3:$B$15,0))+$M10),$C10*($S10*INDEX($U$1:$CH$1,MATCH($K10+$I10,$U$2:$CH$2,0))*IF(AW$2&gt;$K10+$I10+$H10,IF($D10="Win",1.02,1.005),1)*(1+$T10)^(AW$2-($K10+$I10))+$M10)),0)))/10^6</f>
        <v>175.51554928385781</v>
      </c>
      <c r="AX10" s="120">
        <f>IF(AND($K10&lt;AX$2+1,$K10+$H10&gt;AX$2),IF($N10=$N$3,$C10*((1-$O10+$O10*(AX$1/INDEX($U$1:$CH$1,,MATCH($K10,$U$2:$CH$2,0)))))*$L10,$C10*((1-$R10)^(AX$2-$K10))*(((1-$O10+$O10*(AX$1/INDEX($U$1:$CH$1,,MATCH($K10,$U$2:$CH$2,0)))))*$L10*8760*$P10)),IF(AND($K10+$H10&lt;AX$2+1,$K10+$I10&gt;AX$2),IF($N10=$N$3,$C10*INDEX('Fixed O&amp;M Schedule_Gas'!AF$3:AF$15,MATCH($F10,'Fixed O&amp;M Schedule_Gas'!$B$3:$B$15,0)),$C10*$S10*INDEX($U$1:$CH$1,MATCH($K10,$U$2:$CH$2,0))*IF(AX$2&gt;$K10+$H10,IF($D10="Win",1.02,1.005),1)*(1+$T10)^(AX$2-$K10)),IF(AND($K10+$I10&lt;=AX$2,$K10+SUM($I10:$J10)&gt;AX$2),IF($N10=$N$3,$C10*(INDEX('Fixed O&amp;M Schedule_Gas'!AF$3:AF$15,MATCH($F10,'Fixed O&amp;M Schedule_Gas'!$B$3:$B$15,0))+$M10),$C10*($S10*INDEX($U$1:$CH$1,MATCH($K10+$I10,$U$2:$CH$2,0))*IF(AX$2&gt;$K10+$I10+$H10,IF($D10="Win",1.02,1.005),1)*(1+$T10)^(AX$2-($K10+$I10))+$M10)),0)))/10^6</f>
        <v>176.39930026953502</v>
      </c>
      <c r="AY10" s="120">
        <f>IF(AND($K10&lt;AY$2+1,$K10+$H10&gt;AY$2),IF($N10=$N$3,$C10*((1-$O10+$O10*(AY$1/INDEX($U$1:$CH$1,,MATCH($K10,$U$2:$CH$2,0)))))*$L10,$C10*((1-$R10)^(AY$2-$K10))*(((1-$O10+$O10*(AY$1/INDEX($U$1:$CH$1,,MATCH($K10,$U$2:$CH$2,0)))))*$L10*8760*$P10)),IF(AND($K10+$H10&lt;AY$2+1,$K10+$I10&gt;AY$2),IF($N10=$N$3,$C10*INDEX('Fixed O&amp;M Schedule_Gas'!AG$3:AG$15,MATCH($F10,'Fixed O&amp;M Schedule_Gas'!$B$3:$B$15,0)),$C10*$S10*INDEX($U$1:$CH$1,MATCH($K10,$U$2:$CH$2,0))*IF(AY$2&gt;$K10+$H10,IF($D10="Win",1.02,1.005),1)*(1+$T10)^(AY$2-$K10)),IF(AND($K10+$I10&lt;=AY$2,$K10+SUM($I10:$J10)&gt;AY$2),IF($N10=$N$3,$C10*(INDEX('Fixed O&amp;M Schedule_Gas'!AG$3:AG$15,MATCH($F10,'Fixed O&amp;M Schedule_Gas'!$B$3:$B$15,0))+$M10),$C10*($S10*INDEX($U$1:$CH$1,MATCH($K10+$I10,$U$2:$CH$2,0))*IF(AY$2&gt;$K10+$I10+$H10,IF($D10="Win",1.02,1.005),1)*(1+$T10)^(AY$2-($K10+$I10))+$M10)),0)))/10^6</f>
        <v>177.30072627492572</v>
      </c>
      <c r="AZ10" s="120">
        <f>IF(AND($K10&lt;AZ$2+1,$K10+$H10&gt;AZ$2),IF($N10=$N$3,$C10*((1-$O10+$O10*(AZ$1/INDEX($U$1:$CH$1,,MATCH($K10,$U$2:$CH$2,0)))))*$L10,$C10*((1-$R10)^(AZ$2-$K10))*(((1-$O10+$O10*(AZ$1/INDEX($U$1:$CH$1,,MATCH($K10,$U$2:$CH$2,0)))))*$L10*8760*$P10)),IF(AND($K10+$H10&lt;AZ$2+1,$K10+$I10&gt;AZ$2),IF($N10=$N$3,$C10*INDEX('Fixed O&amp;M Schedule_Gas'!AH$3:AH$15,MATCH($F10,'Fixed O&amp;M Schedule_Gas'!$B$3:$B$15,0)),$C10*$S10*INDEX($U$1:$CH$1,MATCH($K10,$U$2:$CH$2,0))*IF(AZ$2&gt;$K10+$H10,IF($D10="Win",1.02,1.005),1)*(1+$T10)^(AZ$2-$K10)),IF(AND($K10+$I10&lt;=AZ$2,$K10+SUM($I10:$J10)&gt;AZ$2),IF($N10=$N$3,$C10*(INDEX('Fixed O&amp;M Schedule_Gas'!AH$3:AH$15,MATCH($F10,'Fixed O&amp;M Schedule_Gas'!$B$3:$B$15,0))+$M10),$C10*($S10*INDEX($U$1:$CH$1,MATCH($K10+$I10,$U$2:$CH$2,0))*IF(AZ$2&gt;$K10+$I10+$H10,IF($D10="Win",1.02,1.005),1)*(1+$T10)^(AZ$2-($K10+$I10))+$M10)),0)))/10^6</f>
        <v>178.22018080042423</v>
      </c>
      <c r="BA10" s="120">
        <f>IF(AND($K10&lt;BA$2+1,$K10+$H10&gt;BA$2),IF($N10=$N$3,$C10*((1-$O10+$O10*(BA$1/INDEX($U$1:$CH$1,,MATCH($K10,$U$2:$CH$2,0)))))*$L10,$C10*((1-$R10)^(BA$2-$K10))*(((1-$O10+$O10*(BA$1/INDEX($U$1:$CH$1,,MATCH($K10,$U$2:$CH$2,0)))))*$L10*8760*$P10)),IF(AND($K10+$H10&lt;BA$2+1,$K10+$I10&gt;BA$2),IF($N10=$N$3,$C10*INDEX('Fixed O&amp;M Schedule_Gas'!AI$3:AI$15,MATCH($F10,'Fixed O&amp;M Schedule_Gas'!$B$3:$B$15,0)),$C10*$S10*INDEX($U$1:$CH$1,MATCH($K10,$U$2:$CH$2,0))*IF(BA$2&gt;$K10+$H10,IF($D10="Win",1.02,1.005),1)*(1+$T10)^(BA$2-$K10)),IF(AND($K10+$I10&lt;=BA$2,$K10+SUM($I10:$J10)&gt;BA$2),IF($N10=$N$3,$C10*(INDEX('Fixed O&amp;M Schedule_Gas'!AI$3:AI$15,MATCH($F10,'Fixed O&amp;M Schedule_Gas'!$B$3:$B$15,0))+$M10),$C10*($S10*INDEX($U$1:$CH$1,MATCH($K10+$I10,$U$2:$CH$2,0))*IF(BA$2&gt;$K10+$I10+$H10,IF($D10="Win",1.02,1.005),1)*(1+$T10)^(BA$2-($K10+$I10))+$M10)),0)))/10^6</f>
        <v>179.15802441643271</v>
      </c>
      <c r="BB10" s="120">
        <f>IF(AND($K10&lt;BB$2+1,$K10+$H10&gt;BB$2),IF($N10=$N$3,$C10*((1-$O10+$O10*(BB$1/INDEX($U$1:$CH$1,,MATCH($K10,$U$2:$CH$2,0)))))*$L10,$C10*((1-$R10)^(BB$2-$K10))*(((1-$O10+$O10*(BB$1/INDEX($U$1:$CH$1,,MATCH($K10,$U$2:$CH$2,0)))))*$L10*8760*$P10)),IF(AND($K10+$H10&lt;BB$2+1,$K10+$I10&gt;BB$2),IF($N10=$N$3,$C10*INDEX('Fixed O&amp;M Schedule_Gas'!AJ$3:AJ$15,MATCH($F10,'Fixed O&amp;M Schedule_Gas'!$B$3:$B$15,0)),$C10*$S10*INDEX($U$1:$CH$1,MATCH($K10,$U$2:$CH$2,0))*IF(BB$2&gt;$K10+$H10,IF($D10="Win",1.02,1.005),1)*(1+$T10)^(BB$2-$K10)),IF(AND($K10+$I10&lt;=BB$2,$K10+SUM($I10:$J10)&gt;BB$2),IF($N10=$N$3,$C10*(INDEX('Fixed O&amp;M Schedule_Gas'!AJ$3:AJ$15,MATCH($F10,'Fixed O&amp;M Schedule_Gas'!$B$3:$B$15,0))+$M10),$C10*($S10*INDEX($U$1:$CH$1,MATCH($K10+$I10,$U$2:$CH$2,0))*IF(BB$2&gt;$K10+$I10+$H10,IF($D10="Win",1.02,1.005),1)*(1+$T10)^(BB$2-($K10+$I10))+$M10)),0)))/10^6</f>
        <v>22.300737885327862</v>
      </c>
      <c r="BC10" s="120">
        <f>IF(AND($K10&lt;BC$2+1,$K10+$H10&gt;BC$2),IF($N10=$N$3,$C10*((1-$O10+$O10*(BC$1/INDEX($U$1:$CH$1,,MATCH($K10,$U$2:$CH$2,0)))))*$L10,$C10*((1-$R10)^(BC$2-$K10))*(((1-$O10+$O10*(BC$1/INDEX($U$1:$CH$1,,MATCH($K10,$U$2:$CH$2,0)))))*$L10*8760*$P10)),IF(AND($K10+$H10&lt;BC$2+1,$K10+$I10&gt;BC$2),IF($N10=$N$3,$C10*INDEX('Fixed O&amp;M Schedule_Gas'!AK$3:AK$15,MATCH($F10,'Fixed O&amp;M Schedule_Gas'!$B$3:$B$15,0)),$C10*$S10*INDEX($U$1:$CH$1,MATCH($K10,$U$2:$CH$2,0))*IF(BC$2&gt;$K10+$H10,IF($D10="Win",1.02,1.005),1)*(1+$T10)^(BC$2-$K10)),IF(AND($K10+$I10&lt;=BC$2,$K10+SUM($I10:$J10)&gt;BC$2),IF($N10=$N$3,$C10*(INDEX('Fixed O&amp;M Schedule_Gas'!AK$3:AK$15,MATCH($F10,'Fixed O&amp;M Schedule_Gas'!$B$3:$B$15,0))+$M10),$C10*($S10*INDEX($U$1:$CH$1,MATCH($K10+$I10,$U$2:$CH$2,0))*IF(BC$2&gt;$K10+$I10+$H10,IF($D10="Win",1.02,1.005),1)*(1+$T10)^(BC$2-($K10+$I10))+$M10)),0)))/10^6</f>
        <v>22.746752643034416</v>
      </c>
      <c r="BD10" s="120">
        <f>IF(AND($K10&lt;BD$2+1,$K10+$H10&gt;BD$2),IF($N10=$N$3,$C10*((1-$O10+$O10*(BD$1/INDEX($U$1:$CH$1,,MATCH($K10,$U$2:$CH$2,0)))))*$L10,$C10*((1-$R10)^(BD$2-$K10))*(((1-$O10+$O10*(BD$1/INDEX($U$1:$CH$1,,MATCH($K10,$U$2:$CH$2,0)))))*$L10*8760*$P10)),IF(AND($K10+$H10&lt;BD$2+1,$K10+$I10&gt;BD$2),IF($N10=$N$3,$C10*INDEX('Fixed O&amp;M Schedule_Gas'!AL$3:AL$15,MATCH($F10,'Fixed O&amp;M Schedule_Gas'!$B$3:$B$15,0)),$C10*$S10*INDEX($U$1:$CH$1,MATCH($K10,$U$2:$CH$2,0))*IF(BD$2&gt;$K10+$H10,IF($D10="Win",1.02,1.005),1)*(1+$T10)^(BD$2-$K10)),IF(AND($K10+$I10&lt;=BD$2,$K10+SUM($I10:$J10)&gt;BD$2),IF($N10=$N$3,$C10*(INDEX('Fixed O&amp;M Schedule_Gas'!AL$3:AL$15,MATCH($F10,'Fixed O&amp;M Schedule_Gas'!$B$3:$B$15,0))+$M10),$C10*($S10*INDEX($U$1:$CH$1,MATCH($K10+$I10,$U$2:$CH$2,0))*IF(BD$2&gt;$K10+$I10+$H10,IF($D10="Win",1.02,1.005),1)*(1+$T10)^(BD$2-($K10+$I10))+$M10)),0)))/10^6</f>
        <v>23.201687695895107</v>
      </c>
      <c r="BE10" s="120">
        <f>IF(AND($K10&lt;BE$2+1,$K10+$H10&gt;BE$2),IF($N10=$N$3,$C10*((1-$O10+$O10*(BE$1/INDEX($U$1:$CH$1,,MATCH($K10,$U$2:$CH$2,0)))))*$L10,$C10*((1-$R10)^(BE$2-$K10))*(((1-$O10+$O10*(BE$1/INDEX($U$1:$CH$1,,MATCH($K10,$U$2:$CH$2,0)))))*$L10*8760*$P10)),IF(AND($K10+$H10&lt;BE$2+1,$K10+$I10&gt;BE$2),IF($N10=$N$3,$C10*INDEX('Fixed O&amp;M Schedule_Gas'!AM$3:AM$15,MATCH($F10,'Fixed O&amp;M Schedule_Gas'!$B$3:$B$15,0)),$C10*$S10*INDEX($U$1:$CH$1,MATCH($K10,$U$2:$CH$2,0))*IF(BE$2&gt;$K10+$H10,IF($D10="Win",1.02,1.005),1)*(1+$T10)^(BE$2-$K10)),IF(AND($K10+$I10&lt;=BE$2,$K10+SUM($I10:$J10)&gt;BE$2),IF($N10=$N$3,$C10*(INDEX('Fixed O&amp;M Schedule_Gas'!AM$3:AM$15,MATCH($F10,'Fixed O&amp;M Schedule_Gas'!$B$3:$B$15,0))+$M10),$C10*($S10*INDEX($U$1:$CH$1,MATCH($K10+$I10,$U$2:$CH$2,0))*IF(BE$2&gt;$K10+$I10+$H10,IF($D10="Win",1.02,1.005),1)*(1+$T10)^(BE$2-($K10+$I10))+$M10)),0)))/10^6</f>
        <v>23.66572144981301</v>
      </c>
      <c r="BF10" s="120">
        <f>IF(AND($K10&lt;BF$2+1,$K10+$H10&gt;BF$2),IF($N10=$N$3,$C10*((1-$O10+$O10*(BF$1/INDEX($U$1:$CH$1,,MATCH($K10,$U$2:$CH$2,0)))))*$L10,$C10*((1-$R10)^(BF$2-$K10))*(((1-$O10+$O10*(BF$1/INDEX($U$1:$CH$1,,MATCH($K10,$U$2:$CH$2,0)))))*$L10*8760*$P10)),IF(AND($K10+$H10&lt;BF$2+1,$K10+$I10&gt;BF$2),IF($N10=$N$3,$C10*INDEX('Fixed O&amp;M Schedule_Gas'!AN$3:AN$15,MATCH($F10,'Fixed O&amp;M Schedule_Gas'!$B$3:$B$15,0)),$C10*$S10*INDEX($U$1:$CH$1,MATCH($K10,$U$2:$CH$2,0))*IF(BF$2&gt;$K10+$H10,IF($D10="Win",1.02,1.005),1)*(1+$T10)^(BF$2-$K10)),IF(AND($K10+$I10&lt;=BF$2,$K10+SUM($I10:$J10)&gt;BF$2),IF($N10=$N$3,$C10*(INDEX('Fixed O&amp;M Schedule_Gas'!AN$3:AN$15,MATCH($F10,'Fixed O&amp;M Schedule_Gas'!$B$3:$B$15,0))+$M10),$C10*($S10*INDEX($U$1:$CH$1,MATCH($K10+$I10,$U$2:$CH$2,0))*IF(BF$2&gt;$K10+$I10+$H10,IF($D10="Win",1.02,1.005),1)*(1+$T10)^(BF$2-($K10+$I10))+$M10)),0)))/10^6</f>
        <v>24.139035878809267</v>
      </c>
      <c r="BG10" s="120">
        <f>IF(AND($K10&lt;BG$2+1,$K10+$H10&gt;BG$2),IF($N10=$N$3,$C10*((1-$O10+$O10*(BG$1/INDEX($U$1:$CH$1,,MATCH($K10,$U$2:$CH$2,0)))))*$L10,$C10*((1-$R10)^(BG$2-$K10))*(((1-$O10+$O10*(BG$1/INDEX($U$1:$CH$1,,MATCH($K10,$U$2:$CH$2,0)))))*$L10*8760*$P10)),IF(AND($K10+$H10&lt;BG$2+1,$K10+$I10&gt;BG$2),IF($N10=$N$3,$C10*INDEX('Fixed O&amp;M Schedule_Gas'!AO$3:AO$15,MATCH($F10,'Fixed O&amp;M Schedule_Gas'!$B$3:$B$15,0)),$C10*$S10*INDEX($U$1:$CH$1,MATCH($K10,$U$2:$CH$2,0))*IF(BG$2&gt;$K10+$H10,IF($D10="Win",1.02,1.005),1)*(1+$T10)^(BG$2-$K10)),IF(AND($K10+$I10&lt;=BG$2,$K10+SUM($I10:$J10)&gt;BG$2),IF($N10=$N$3,$C10*(INDEX('Fixed O&amp;M Schedule_Gas'!AO$3:AO$15,MATCH($F10,'Fixed O&amp;M Schedule_Gas'!$B$3:$B$15,0))+$M10),$C10*($S10*INDEX($U$1:$CH$1,MATCH($K10+$I10,$U$2:$CH$2,0))*IF(BG$2&gt;$K10+$I10+$H10,IF($D10="Win",1.02,1.005),1)*(1+$T10)^(BG$2-($K10+$I10))+$M10)),0)))/10^6</f>
        <v>24.621816596385454</v>
      </c>
      <c r="BH10" s="120">
        <f>IF(AND($K10&lt;BH$2+1,$K10+$H10&gt;BH$2),IF($N10=$N$3,$C10*((1-$O10+$O10*(BH$1/INDEX($U$1:$CH$1,,MATCH($K10,$U$2:$CH$2,0)))))*$L10,$C10*((1-$R10)^(BH$2-$K10))*(((1-$O10+$O10*(BH$1/INDEX($U$1:$CH$1,,MATCH($K10,$U$2:$CH$2,0)))))*$L10*8760*$P10)),IF(AND($K10+$H10&lt;BH$2+1,$K10+$I10&gt;BH$2),IF($N10=$N$3,$C10*INDEX('Fixed O&amp;M Schedule_Gas'!AP$3:AP$15,MATCH($F10,'Fixed O&amp;M Schedule_Gas'!$B$3:$B$15,0)),$C10*$S10*INDEX($U$1:$CH$1,MATCH($K10,$U$2:$CH$2,0))*IF(BH$2&gt;$K10+$H10,IF($D10="Win",1.02,1.005),1)*(1+$T10)^(BH$2-$K10)),IF(AND($K10+$I10&lt;=BH$2,$K10+SUM($I10:$J10)&gt;BH$2),IF($N10=$N$3,$C10*(INDEX('Fixed O&amp;M Schedule_Gas'!AP$3:AP$15,MATCH($F10,'Fixed O&amp;M Schedule_Gas'!$B$3:$B$15,0))+$M10),$C10*($S10*INDEX($U$1:$CH$1,MATCH($K10+$I10,$U$2:$CH$2,0))*IF(BH$2&gt;$K10+$I10+$H10,IF($D10="Win",1.02,1.005),1)*(1+$T10)^(BH$2-($K10+$I10))+$M10)),0)))/10^6</f>
        <v>25.114252928313164</v>
      </c>
      <c r="BI10" s="120">
        <f>IF(AND($K10&lt;BI$2+1,$K10+$H10&gt;BI$2),IF($N10=$N$3,$C10*((1-$O10+$O10*(BI$1/INDEX($U$1:$CH$1,,MATCH($K10,$U$2:$CH$2,0)))))*$L10,$C10*((1-$R10)^(BI$2-$K10))*(((1-$O10+$O10*(BI$1/INDEX($U$1:$CH$1,,MATCH($K10,$U$2:$CH$2,0)))))*$L10*8760*$P10)),IF(AND($K10+$H10&lt;BI$2+1,$K10+$I10&gt;BI$2),IF($N10=$N$3,$C10*INDEX('Fixed O&amp;M Schedule_Gas'!AQ$3:AQ$15,MATCH($F10,'Fixed O&amp;M Schedule_Gas'!$B$3:$B$15,0)),$C10*$S10*INDEX($U$1:$CH$1,MATCH($K10,$U$2:$CH$2,0))*IF(BI$2&gt;$K10+$H10,IF($D10="Win",1.02,1.005),1)*(1+$T10)^(BI$2-$K10)),IF(AND($K10+$I10&lt;=BI$2,$K10+SUM($I10:$J10)&gt;BI$2),IF($N10=$N$3,$C10*(INDEX('Fixed O&amp;M Schedule_Gas'!AQ$3:AQ$15,MATCH($F10,'Fixed O&amp;M Schedule_Gas'!$B$3:$B$15,0))+$M10),$C10*($S10*INDEX($U$1:$CH$1,MATCH($K10+$I10,$U$2:$CH$2,0))*IF(BI$2&gt;$K10+$I10+$H10,IF($D10="Win",1.02,1.005),1)*(1+$T10)^(BI$2-($K10+$I10))+$M10)),0)))/10^6</f>
        <v>25.616537986879425</v>
      </c>
      <c r="BJ10" s="120">
        <f>IF(AND($K10&lt;BJ$2+1,$K10+$H10&gt;BJ$2),IF($N10=$N$3,$C10*((1-$O10+$O10*(BJ$1/INDEX($U$1:$CH$1,,MATCH($K10,$U$2:$CH$2,0)))))*$L10,$C10*((1-$R10)^(BJ$2-$K10))*(((1-$O10+$O10*(BJ$1/INDEX($U$1:$CH$1,,MATCH($K10,$U$2:$CH$2,0)))))*$L10*8760*$P10)),IF(AND($K10+$H10&lt;BJ$2+1,$K10+$I10&gt;BJ$2),IF($N10=$N$3,$C10*INDEX('Fixed O&amp;M Schedule_Gas'!AR$3:AR$15,MATCH($F10,'Fixed O&amp;M Schedule_Gas'!$B$3:$B$15,0)),$C10*$S10*INDEX($U$1:$CH$1,MATCH($K10,$U$2:$CH$2,0))*IF(BJ$2&gt;$K10+$H10,IF($D10="Win",1.02,1.005),1)*(1+$T10)^(BJ$2-$K10)),IF(AND($K10+$I10&lt;=BJ$2,$K10+SUM($I10:$J10)&gt;BJ$2),IF($N10=$N$3,$C10*(INDEX('Fixed O&amp;M Schedule_Gas'!AR$3:AR$15,MATCH($F10,'Fixed O&amp;M Schedule_Gas'!$B$3:$B$15,0))+$M10),$C10*($S10*INDEX($U$1:$CH$1,MATCH($K10+$I10,$U$2:$CH$2,0))*IF(BJ$2&gt;$K10+$I10+$H10,IF($D10="Win",1.02,1.005),1)*(1+$T10)^(BJ$2-($K10+$I10))+$M10)),0)))/10^6</f>
        <v>26.128868746617016</v>
      </c>
      <c r="BK10" s="120">
        <f>IF(AND($K10&lt;BK$2+1,$K10+$H10&gt;BK$2),IF($N10=$N$3,$C10*((1-$O10+$O10*(BK$1/INDEX($U$1:$CH$1,,MATCH($K10,$U$2:$CH$2,0)))))*$L10,$C10*((1-$R10)^(BK$2-$K10))*(((1-$O10+$O10*(BK$1/INDEX($U$1:$CH$1,,MATCH($K10,$U$2:$CH$2,0)))))*$L10*8760*$P10)),IF(AND($K10+$H10&lt;BK$2+1,$K10+$I10&gt;BK$2),IF($N10=$N$3,$C10*INDEX('Fixed O&amp;M Schedule_Gas'!AS$3:AS$15,MATCH($F10,'Fixed O&amp;M Schedule_Gas'!$B$3:$B$15,0)),$C10*$S10*INDEX($U$1:$CH$1,MATCH($K10,$U$2:$CH$2,0))*IF(BK$2&gt;$K10+$H10,IF($D10="Win",1.02,1.005),1)*(1+$T10)^(BK$2-$K10)),IF(AND($K10+$I10&lt;=BK$2,$K10+SUM($I10:$J10)&gt;BK$2),IF($N10=$N$3,$C10*(INDEX('Fixed O&amp;M Schedule_Gas'!AS$3:AS$15,MATCH($F10,'Fixed O&amp;M Schedule_Gas'!$B$3:$B$15,0))+$M10),$C10*($S10*INDEX($U$1:$CH$1,MATCH($K10+$I10,$U$2:$CH$2,0))*IF(BK$2&gt;$K10+$I10+$H10,IF($D10="Win",1.02,1.005),1)*(1+$T10)^(BK$2-($K10+$I10))+$M10)),0)))/10^6</f>
        <v>26.651446121549355</v>
      </c>
      <c r="BL10" s="120">
        <f>IF(AND($K10&lt;BL$2+1,$K10+$H10&gt;BL$2),IF($N10=$N$3,$C10*((1-$O10+$O10*(BL$1/INDEX($U$1:$CH$1,,MATCH($K10,$U$2:$CH$2,0)))))*$L10,$C10*((1-$R10)^(BL$2-$K10))*(((1-$O10+$O10*(BL$1/INDEX($U$1:$CH$1,,MATCH($K10,$U$2:$CH$2,0)))))*$L10*8760*$P10)),IF(AND($K10+$H10&lt;BL$2+1,$K10+$I10&gt;BL$2),IF($N10=$N$3,$C10*INDEX('Fixed O&amp;M Schedule_Gas'!AT$3:AT$15,MATCH($F10,'Fixed O&amp;M Schedule_Gas'!$B$3:$B$15,0)),$C10*$S10*INDEX($U$1:$CH$1,MATCH($K10,$U$2:$CH$2,0))*IF(BL$2&gt;$K10+$H10,IF($D10="Win",1.02,1.005),1)*(1+$T10)^(BL$2-$K10)),IF(AND($K10+$I10&lt;=BL$2,$K10+SUM($I10:$J10)&gt;BL$2),IF($N10=$N$3,$C10*(INDEX('Fixed O&amp;M Schedule_Gas'!AT$3:AT$15,MATCH($F10,'Fixed O&amp;M Schedule_Gas'!$B$3:$B$15,0))+$M10),$C10*($S10*INDEX($U$1:$CH$1,MATCH($K10+$I10,$U$2:$CH$2,0))*IF(BL$2&gt;$K10+$I10+$H10,IF($D10="Win",1.02,1.005),1)*(1+$T10)^(BL$2-($K10+$I10))+$M10)),0)))/10^6</f>
        <v>27.184475043980346</v>
      </c>
      <c r="BM10" s="120">
        <f>IF(AND($K10&lt;BM$2+1,$K10+$H10&gt;BM$2),IF($N10=$N$3,$C10*((1-$O10+$O10*(BM$1/INDEX($U$1:$CH$1,,MATCH($K10,$U$2:$CH$2,0)))))*$L10,$C10*((1-$R10)^(BM$2-$K10))*(((1-$O10+$O10*(BM$1/INDEX($U$1:$CH$1,,MATCH($K10,$U$2:$CH$2,0)))))*$L10*8760*$P10)),IF(AND($K10+$H10&lt;BM$2+1,$K10+$I10&gt;BM$2),IF($N10=$N$3,$C10*INDEX('Fixed O&amp;M Schedule_Gas'!AU$3:AU$15,MATCH($F10,'Fixed O&amp;M Schedule_Gas'!$B$3:$B$15,0)),$C10*$S10*INDEX($U$1:$CH$1,MATCH($K10,$U$2:$CH$2,0))*IF(BM$2&gt;$K10+$H10,IF($D10="Win",1.02,1.005),1)*(1+$T10)^(BM$2-$K10)),IF(AND($K10+$I10&lt;=BM$2,$K10+SUM($I10:$J10)&gt;BM$2),IF($N10=$N$3,$C10*(INDEX('Fixed O&amp;M Schedule_Gas'!AU$3:AU$15,MATCH($F10,'Fixed O&amp;M Schedule_Gas'!$B$3:$B$15,0))+$M10),$C10*($S10*INDEX($U$1:$CH$1,MATCH($K10+$I10,$U$2:$CH$2,0))*IF(BM$2&gt;$K10+$I10+$H10,IF($D10="Win",1.02,1.005),1)*(1+$T10)^(BM$2-($K10+$I10))+$M10)),0)))/10^6</f>
        <v>27.728164544859954</v>
      </c>
      <c r="BN10" s="120">
        <f>IF(AND($K10&lt;BN$2+1,$K10+$H10&gt;BN$2),IF($N10=$N$3,$C10*((1-$O10+$O10*(BN$1/INDEX($U$1:$CH$1,,MATCH($K10,$U$2:$CH$2,0)))))*$L10,$C10*((1-$R10)^(BN$2-$K10))*(((1-$O10+$O10*(BN$1/INDEX($U$1:$CH$1,,MATCH($K10,$U$2:$CH$2,0)))))*$L10*8760*$P10)),IF(AND($K10+$H10&lt;BN$2+1,$K10+$I10&gt;BN$2),IF($N10=$N$3,$C10*INDEX('Fixed O&amp;M Schedule_Gas'!AV$3:AV$15,MATCH($F10,'Fixed O&amp;M Schedule_Gas'!$B$3:$B$15,0)),$C10*$S10*INDEX($U$1:$CH$1,MATCH($K10,$U$2:$CH$2,0))*IF(BN$2&gt;$K10+$H10,IF($D10="Win",1.02,1.005),1)*(1+$T10)^(BN$2-$K10)),IF(AND($K10+$I10&lt;=BN$2,$K10+SUM($I10:$J10)&gt;BN$2),IF($N10=$N$3,$C10*(INDEX('Fixed O&amp;M Schedule_Gas'!AV$3:AV$15,MATCH($F10,'Fixed O&amp;M Schedule_Gas'!$B$3:$B$15,0))+$M10),$C10*($S10*INDEX($U$1:$CH$1,MATCH($K10+$I10,$U$2:$CH$2,0))*IF(BN$2&gt;$K10+$I10+$H10,IF($D10="Win",1.02,1.005),1)*(1+$T10)^(BN$2-($K10+$I10))+$M10)),0)))/10^6</f>
        <v>28.282727835757154</v>
      </c>
      <c r="BO10" s="120">
        <f>IF(AND($K10&lt;BO$2+1,$K10+$H10&gt;BO$2),IF($N10=$N$3,$C10*((1-$O10+$O10*(BO$1/INDEX($U$1:$CH$1,,MATCH($K10,$U$2:$CH$2,0)))))*$L10,$C10*((1-$R10)^(BO$2-$K10))*(((1-$O10+$O10*(BO$1/INDEX($U$1:$CH$1,,MATCH($K10,$U$2:$CH$2,0)))))*$L10*8760*$P10)),IF(AND($K10+$H10&lt;BO$2+1,$K10+$I10&gt;BO$2),IF($N10=$N$3,$C10*INDEX('Fixed O&amp;M Schedule_Gas'!AW$3:AW$15,MATCH($F10,'Fixed O&amp;M Schedule_Gas'!$B$3:$B$15,0)),$C10*$S10*INDEX($U$1:$CH$1,MATCH($K10,$U$2:$CH$2,0))*IF(BO$2&gt;$K10+$H10,IF($D10="Win",1.02,1.005),1)*(1+$T10)^(BO$2-$K10)),IF(AND($K10+$I10&lt;=BO$2,$K10+SUM($I10:$J10)&gt;BO$2),IF($N10=$N$3,$C10*(INDEX('Fixed O&amp;M Schedule_Gas'!AW$3:AW$15,MATCH($F10,'Fixed O&amp;M Schedule_Gas'!$B$3:$B$15,0))+$M10),$C10*($S10*INDEX($U$1:$CH$1,MATCH($K10+$I10,$U$2:$CH$2,0))*IF(BO$2&gt;$K10+$I10+$H10,IF($D10="Win",1.02,1.005),1)*(1+$T10)^(BO$2-($K10+$I10))+$M10)),0)))/10^6</f>
        <v>28.848382392472296</v>
      </c>
      <c r="BP10" s="120">
        <f>IF(AND($K10&lt;BP$2+1,$K10+$H10&gt;BP$2),IF($N10=$N$3,$C10*((1-$O10+$O10*(BP$1/INDEX($U$1:$CH$1,,MATCH($K10,$U$2:$CH$2,0)))))*$L10,$C10*((1-$R10)^(BP$2-$K10))*(((1-$O10+$O10*(BP$1/INDEX($U$1:$CH$1,,MATCH($K10,$U$2:$CH$2,0)))))*$L10*8760*$P10)),IF(AND($K10+$H10&lt;BP$2+1,$K10+$I10&gt;BP$2),IF($N10=$N$3,$C10*INDEX('Fixed O&amp;M Schedule_Gas'!AX$3:AX$15,MATCH($F10,'Fixed O&amp;M Schedule_Gas'!$B$3:$B$15,0)),$C10*$S10*INDEX($U$1:$CH$1,MATCH($K10,$U$2:$CH$2,0))*IF(BP$2&gt;$K10+$H10,IF($D10="Win",1.02,1.005),1)*(1+$T10)^(BP$2-$K10)),IF(AND($K10+$I10&lt;=BP$2,$K10+SUM($I10:$J10)&gt;BP$2),IF($N10=$N$3,$C10*(INDEX('Fixed O&amp;M Schedule_Gas'!AX$3:AX$15,MATCH($F10,'Fixed O&amp;M Schedule_Gas'!$B$3:$B$15,0))+$M10),$C10*($S10*INDEX($U$1:$CH$1,MATCH($K10+$I10,$U$2:$CH$2,0))*IF(BP$2&gt;$K10+$I10+$H10,IF($D10="Win",1.02,1.005),1)*(1+$T10)^(BP$2-($K10+$I10))+$M10)),0)))/10^6</f>
        <v>29.425350040321746</v>
      </c>
      <c r="BQ10" s="120">
        <f>IF(AND($K10&lt;BQ$2+1,$K10+$H10&gt;BQ$2),IF($N10=$N$3,$C10*((1-$O10+$O10*(BQ$1/INDEX($U$1:$CH$1,,MATCH($K10,$U$2:$CH$2,0)))))*$L10,$C10*((1-$R10)^(BQ$2-$K10))*(((1-$O10+$O10*(BQ$1/INDEX($U$1:$CH$1,,MATCH($K10,$U$2:$CH$2,0)))))*$L10*8760*$P10)),IF(AND($K10+$H10&lt;BQ$2+1,$K10+$I10&gt;BQ$2),IF($N10=$N$3,$C10*INDEX('Fixed O&amp;M Schedule_Gas'!AY$3:AY$15,MATCH($F10,'Fixed O&amp;M Schedule_Gas'!$B$3:$B$15,0)),$C10*$S10*INDEX($U$1:$CH$1,MATCH($K10,$U$2:$CH$2,0))*IF(BQ$2&gt;$K10+$H10,IF($D10="Win",1.02,1.005),1)*(1+$T10)^(BQ$2-$K10)),IF(AND($K10+$I10&lt;=BQ$2,$K10+SUM($I10:$J10)&gt;BQ$2),IF($N10=$N$3,$C10*(INDEX('Fixed O&amp;M Schedule_Gas'!AY$3:AY$15,MATCH($F10,'Fixed O&amp;M Schedule_Gas'!$B$3:$B$15,0))+$M10),$C10*($S10*INDEX($U$1:$CH$1,MATCH($K10+$I10,$U$2:$CH$2,0))*IF(BQ$2&gt;$K10+$I10+$H10,IF($D10="Win",1.02,1.005),1)*(1+$T10)^(BQ$2-($K10+$I10))+$M10)),0)))/10^6</f>
        <v>30.01385704112818</v>
      </c>
      <c r="BR10" s="120">
        <f>IF(AND($K10&lt;BR$2+1,$K10+$H10&gt;BR$2),IF($N10=$N$3,$C10*((1-$O10+$O10*(BR$1/INDEX($U$1:$CH$1,,MATCH($K10,$U$2:$CH$2,0)))))*$L10,$C10*((1-$R10)^(BR$2-$K10))*(((1-$O10+$O10*(BR$1/INDEX($U$1:$CH$1,,MATCH($K10,$U$2:$CH$2,0)))))*$L10*8760*$P10)),IF(AND($K10+$H10&lt;BR$2+1,$K10+$I10&gt;BR$2),IF($N10=$N$3,$C10*INDEX('Fixed O&amp;M Schedule_Gas'!AZ$3:AZ$15,MATCH($F10,'Fixed O&amp;M Schedule_Gas'!$B$3:$B$15,0)),$C10*$S10*INDEX($U$1:$CH$1,MATCH($K10,$U$2:$CH$2,0))*IF(BR$2&gt;$K10+$H10,IF($D10="Win",1.02,1.005),1)*(1+$T10)^(BR$2-$K10)),IF(AND($K10+$I10&lt;=BR$2,$K10+SUM($I10:$J10)&gt;BR$2),IF($N10=$N$3,$C10*(INDEX('Fixed O&amp;M Schedule_Gas'!AZ$3:AZ$15,MATCH($F10,'Fixed O&amp;M Schedule_Gas'!$B$3:$B$15,0))+$M10),$C10*($S10*INDEX($U$1:$CH$1,MATCH($K10+$I10,$U$2:$CH$2,0))*IF(BR$2&gt;$K10+$I10+$H10,IF($D10="Win",1.02,1.005),1)*(1+$T10)^(BR$2-($K10+$I10))+$M10)),0)))/10^6</f>
        <v>30.61413418195075</v>
      </c>
      <c r="BS10" s="120">
        <f>IF(AND($K10&lt;BS$2+1,$K10+$H10&gt;BS$2),IF($N10=$N$3,$C10*((1-$O10+$O10*(BS$1/INDEX($U$1:$CH$1,,MATCH($K10,$U$2:$CH$2,0)))))*$L10,$C10*((1-$R10)^(BS$2-$K10))*(((1-$O10+$O10*(BS$1/INDEX($U$1:$CH$1,,MATCH($K10,$U$2:$CH$2,0)))))*$L10*8760*$P10)),IF(AND($K10+$H10&lt;BS$2+1,$K10+$I10&gt;BS$2),IF($N10=$N$3,$C10*INDEX('Fixed O&amp;M Schedule_Gas'!BA$3:BA$15,MATCH($F10,'Fixed O&amp;M Schedule_Gas'!$B$3:$B$15,0)),$C10*$S10*INDEX($U$1:$CH$1,MATCH($K10,$U$2:$CH$2,0))*IF(BS$2&gt;$K10+$H10,IF($D10="Win",1.02,1.005),1)*(1+$T10)^(BS$2-$K10)),IF(AND($K10+$I10&lt;=BS$2,$K10+SUM($I10:$J10)&gt;BS$2),IF($N10=$N$3,$C10*(INDEX('Fixed O&amp;M Schedule_Gas'!BA$3:BA$15,MATCH($F10,'Fixed O&amp;M Schedule_Gas'!$B$3:$B$15,0))+$M10),$C10*($S10*INDEX($U$1:$CH$1,MATCH($K10+$I10,$U$2:$CH$2,0))*IF(BS$2&gt;$K10+$I10+$H10,IF($D10="Win",1.02,1.005),1)*(1+$T10)^(BS$2-($K10+$I10))+$M10)),0)))/10^6</f>
        <v>31.226416865589766</v>
      </c>
      <c r="BT10" s="120">
        <f>IF(AND($K10&lt;BT$2+1,$K10+$H10&gt;BT$2),IF($N10=$N$3,$C10*((1-$O10+$O10*(BT$1/INDEX($U$1:$CH$1,,MATCH($K10,$U$2:$CH$2,0)))))*$L10,$C10*((1-$R10)^(BT$2-$K10))*(((1-$O10+$O10*(BT$1/INDEX($U$1:$CH$1,,MATCH($K10,$U$2:$CH$2,0)))))*$L10*8760*$P10)),IF(AND($K10+$H10&lt;BT$2+1,$K10+$I10&gt;BT$2),IF($N10=$N$3,$C10*INDEX('Fixed O&amp;M Schedule_Gas'!BB$3:BB$15,MATCH($F10,'Fixed O&amp;M Schedule_Gas'!$B$3:$B$15,0)),$C10*$S10*INDEX($U$1:$CH$1,MATCH($K10,$U$2:$CH$2,0))*IF(BT$2&gt;$K10+$H10,IF($D10="Win",1.02,1.005),1)*(1+$T10)^(BT$2-$K10)),IF(AND($K10+$I10&lt;=BT$2,$K10+SUM($I10:$J10)&gt;BT$2),IF($N10=$N$3,$C10*(INDEX('Fixed O&amp;M Schedule_Gas'!BB$3:BB$15,MATCH($F10,'Fixed O&amp;M Schedule_Gas'!$B$3:$B$15,0))+$M10),$C10*($S10*INDEX($U$1:$CH$1,MATCH($K10+$I10,$U$2:$CH$2,0))*IF(BT$2&gt;$K10+$I10+$H10,IF($D10="Win",1.02,1.005),1)*(1+$T10)^(BT$2-($K10+$I10))+$M10)),0)))/10^6</f>
        <v>31.85094520290156</v>
      </c>
      <c r="BU10" s="120">
        <f>IF(AND($K10&lt;BU$2+1,$K10+$H10&gt;BU$2),IF($N10=$N$3,$C10*((1-$O10+$O10*(BU$1/INDEX($U$1:$CH$1,,MATCH($K10,$U$2:$CH$2,0)))))*$L10,$C10*((1-$R10)^(BU$2-$K10))*(((1-$O10+$O10*(BU$1/INDEX($U$1:$CH$1,,MATCH($K10,$U$2:$CH$2,0)))))*$L10*8760*$P10)),IF(AND($K10+$H10&lt;BU$2+1,$K10+$I10&gt;BU$2),IF($N10=$N$3,$C10*INDEX('Fixed O&amp;M Schedule_Gas'!BC$3:BC$15,MATCH($F10,'Fixed O&amp;M Schedule_Gas'!$B$3:$B$15,0)),$C10*$S10*INDEX($U$1:$CH$1,MATCH($K10,$U$2:$CH$2,0))*IF(BU$2&gt;$K10+$H10,IF($D10="Win",1.02,1.005),1)*(1+$T10)^(BU$2-$K10)),IF(AND($K10+$I10&lt;=BU$2,$K10+SUM($I10:$J10)&gt;BU$2),IF($N10=$N$3,$C10*(INDEX('Fixed O&amp;M Schedule_Gas'!BC$3:BC$15,MATCH($F10,'Fixed O&amp;M Schedule_Gas'!$B$3:$B$15,0))+$M10),$C10*($S10*INDEX($U$1:$CH$1,MATCH($K10+$I10,$U$2:$CH$2,0))*IF(BU$2&gt;$K10+$I10+$H10,IF($D10="Win",1.02,1.005),1)*(1+$T10)^(BU$2-($K10+$I10))+$M10)),0)))/10^6</f>
        <v>32.487964106959588</v>
      </c>
      <c r="BV10" s="120">
        <f>IF(AND($K10&lt;BV$2+1,$K10+$H10&gt;BV$2),IF($N10=$N$3,$C10*((1-$O10+$O10*(BV$1/INDEX($U$1:$CH$1,,MATCH($K10,$U$2:$CH$2,0)))))*$L10,$C10*((1-$R10)^(BV$2-$K10))*(((1-$O10+$O10*(BV$1/INDEX($U$1:$CH$1,,MATCH($K10,$U$2:$CH$2,0)))))*$L10*8760*$P10)),IF(AND($K10+$H10&lt;BV$2+1,$K10+$I10&gt;BV$2),IF($N10=$N$3,$C10*INDEX('Fixed O&amp;M Schedule_Gas'!BD$3:BD$15,MATCH($F10,'Fixed O&amp;M Schedule_Gas'!$B$3:$B$15,0)),$C10*$S10*INDEX($U$1:$CH$1,MATCH($K10,$U$2:$CH$2,0))*IF(BV$2&gt;$K10+$H10,IF($D10="Win",1.02,1.005),1)*(1+$T10)^(BV$2-$K10)),IF(AND($K10+$I10&lt;=BV$2,$K10+SUM($I10:$J10)&gt;BV$2),IF($N10=$N$3,$C10*(INDEX('Fixed O&amp;M Schedule_Gas'!BD$3:BD$15,MATCH($F10,'Fixed O&amp;M Schedule_Gas'!$B$3:$B$15,0))+$M10),$C10*($S10*INDEX($U$1:$CH$1,MATCH($K10+$I10,$U$2:$CH$2,0))*IF(BV$2&gt;$K10+$I10+$H10,IF($D10="Win",1.02,1.005),1)*(1+$T10)^(BV$2-($K10+$I10))+$M10)),0)))/10^6</f>
        <v>0</v>
      </c>
      <c r="BW10" s="120">
        <f>IF(AND($K10&lt;BW$2+1,$K10+$H10&gt;BW$2),IF($N10=$N$3,$C10*((1-$O10+$O10*(BW$1/INDEX($U$1:$CH$1,,MATCH($K10,$U$2:$CH$2,0)))))*$L10,$C10*((1-$R10)^(BW$2-$K10))*(((1-$O10+$O10*(BW$1/INDEX($U$1:$CH$1,,MATCH($K10,$U$2:$CH$2,0)))))*$L10*8760*$P10)),IF(AND($K10+$H10&lt;BW$2+1,$K10+$I10&gt;BW$2),IF($N10=$N$3,$C10*INDEX('Fixed O&amp;M Schedule_Gas'!BE$3:BE$15,MATCH($F10,'Fixed O&amp;M Schedule_Gas'!$B$3:$B$15,0)),$C10*$S10*INDEX($U$1:$CH$1,MATCH($K10,$U$2:$CH$2,0))*IF(BW$2&gt;$K10+$H10,IF($D10="Win",1.02,1.005),1)*(1+$T10)^(BW$2-$K10)),IF(AND($K10+$I10&lt;=BW$2,$K10+SUM($I10:$J10)&gt;BW$2),IF($N10=$N$3,$C10*(INDEX('Fixed O&amp;M Schedule_Gas'!BE$3:BE$15,MATCH($F10,'Fixed O&amp;M Schedule_Gas'!$B$3:$B$15,0))+$M10),$C10*($S10*INDEX($U$1:$CH$1,MATCH($K10+$I10,$U$2:$CH$2,0))*IF(BW$2&gt;$K10+$I10+$H10,IF($D10="Win",1.02,1.005),1)*(1+$T10)^(BW$2-($K10+$I10))+$M10)),0)))/10^6</f>
        <v>0</v>
      </c>
      <c r="BX10" s="120">
        <f>IF(AND($K10&lt;BX$2+1,$K10+$H10&gt;BX$2),IF($N10=$N$3,$C10*((1-$O10+$O10*(BX$1/INDEX($U$1:$CH$1,,MATCH($K10,$U$2:$CH$2,0)))))*$L10,$C10*((1-$R10)^(BX$2-$K10))*(((1-$O10+$O10*(BX$1/INDEX($U$1:$CH$1,,MATCH($K10,$U$2:$CH$2,0)))))*$L10*8760*$P10)),IF(AND($K10+$H10&lt;BX$2+1,$K10+$I10&gt;BX$2),IF($N10=$N$3,$C10*INDEX('Fixed O&amp;M Schedule_Gas'!BF$3:BF$15,MATCH($F10,'Fixed O&amp;M Schedule_Gas'!$B$3:$B$15,0)),$C10*$S10*INDEX($U$1:$CH$1,MATCH($K10,$U$2:$CH$2,0))*IF(BX$2&gt;$K10+$H10,IF($D10="Win",1.02,1.005),1)*(1+$T10)^(BX$2-$K10)),IF(AND($K10+$I10&lt;=BX$2,$K10+SUM($I10:$J10)&gt;BX$2),IF($N10=$N$3,$C10*(INDEX('Fixed O&amp;M Schedule_Gas'!BF$3:BF$15,MATCH($F10,'Fixed O&amp;M Schedule_Gas'!$B$3:$B$15,0))+$M10),$C10*($S10*INDEX($U$1:$CH$1,MATCH($K10+$I10,$U$2:$CH$2,0))*IF(BX$2&gt;$K10+$I10+$H10,IF($D10="Win",1.02,1.005),1)*(1+$T10)^(BX$2-($K10+$I10))+$M10)),0)))/10^6</f>
        <v>0</v>
      </c>
      <c r="BY10" s="120">
        <f>IF(AND($K10&lt;BY$2+1,$K10+$H10&gt;BY$2),IF($N10=$N$3,$C10*((1-$O10+$O10*(BY$1/INDEX($U$1:$CH$1,,MATCH($K10,$U$2:$CH$2,0)))))*$L10,$C10*((1-$R10)^(BY$2-$K10))*(((1-$O10+$O10*(BY$1/INDEX($U$1:$CH$1,,MATCH($K10,$U$2:$CH$2,0)))))*$L10*8760*$P10)),IF(AND($K10+$H10&lt;BY$2+1,$K10+$I10&gt;BY$2),IF($N10=$N$3,$C10*INDEX('Fixed O&amp;M Schedule_Gas'!BG$3:BG$15,MATCH($F10,'Fixed O&amp;M Schedule_Gas'!$B$3:$B$15,0)),$C10*$S10*INDEX($U$1:$CH$1,MATCH($K10,$U$2:$CH$2,0))*IF(BY$2&gt;$K10+$H10,IF($D10="Win",1.02,1.005),1)*(1+$T10)^(BY$2-$K10)),IF(AND($K10+$I10&lt;=BY$2,$K10+SUM($I10:$J10)&gt;BY$2),IF($N10=$N$3,$C10*(INDEX('Fixed O&amp;M Schedule_Gas'!BG$3:BG$15,MATCH($F10,'Fixed O&amp;M Schedule_Gas'!$B$3:$B$15,0))+$M10),$C10*($S10*INDEX($U$1:$CH$1,MATCH($K10+$I10,$U$2:$CH$2,0))*IF(BY$2&gt;$K10+$I10+$H10,IF($D10="Win",1.02,1.005),1)*(1+$T10)^(BY$2-($K10+$I10))+$M10)),0)))/10^6</f>
        <v>0</v>
      </c>
      <c r="BZ10" s="120">
        <f>IF(AND($K10&lt;BZ$2+1,$K10+$H10&gt;BZ$2),IF($N10=$N$3,$C10*((1-$O10+$O10*(BZ$1/INDEX($U$1:$CH$1,,MATCH($K10,$U$2:$CH$2,0)))))*$L10,$C10*((1-$R10)^(BZ$2-$K10))*(((1-$O10+$O10*(BZ$1/INDEX($U$1:$CH$1,,MATCH($K10,$U$2:$CH$2,0)))))*$L10*8760*$P10)),IF(AND($K10+$H10&lt;BZ$2+1,$K10+$I10&gt;BZ$2),IF($N10=$N$3,$C10*INDEX('Fixed O&amp;M Schedule_Gas'!BH$3:BH$15,MATCH($F10,'Fixed O&amp;M Schedule_Gas'!$B$3:$B$15,0)),$C10*$S10*INDEX($U$1:$CH$1,MATCH($K10,$U$2:$CH$2,0))*IF(BZ$2&gt;$K10+$H10,IF($D10="Win",1.02,1.005),1)*(1+$T10)^(BZ$2-$K10)),IF(AND($K10+$I10&lt;=BZ$2,$K10+SUM($I10:$J10)&gt;BZ$2),IF($N10=$N$3,$C10*(INDEX('Fixed O&amp;M Schedule_Gas'!BH$3:BH$15,MATCH($F10,'Fixed O&amp;M Schedule_Gas'!$B$3:$B$15,0))+$M10),$C10*($S10*INDEX($U$1:$CH$1,MATCH($K10+$I10,$U$2:$CH$2,0))*IF(BZ$2&gt;$K10+$I10+$H10,IF($D10="Win",1.02,1.005),1)*(1+$T10)^(BZ$2-($K10+$I10))+$M10)),0)))/10^6</f>
        <v>0</v>
      </c>
      <c r="CA10" s="120">
        <f>IF(AND($K10&lt;CA$2+1,$K10+$H10&gt;CA$2),IF($N10=$N$3,$C10*((1-$O10+$O10*(CA$1/INDEX($U$1:$CH$1,,MATCH($K10,$U$2:$CH$2,0)))))*$L10,$C10*((1-$R10)^(CA$2-$K10))*(((1-$O10+$O10*(CA$1/INDEX($U$1:$CH$1,,MATCH($K10,$U$2:$CH$2,0)))))*$L10*8760*$P10)),IF(AND($K10+$H10&lt;CA$2+1,$K10+$I10&gt;CA$2),IF($N10=$N$3,$C10*INDEX('Fixed O&amp;M Schedule_Gas'!BI$3:BI$15,MATCH($F10,'Fixed O&amp;M Schedule_Gas'!$B$3:$B$15,0)),$C10*$S10*INDEX($U$1:$CH$1,MATCH($K10,$U$2:$CH$2,0))*IF(CA$2&gt;$K10+$H10,IF($D10="Win",1.02,1.005),1)*(1+$T10)^(CA$2-$K10)),IF(AND($K10+$I10&lt;=CA$2,$K10+SUM($I10:$J10)&gt;CA$2),IF($N10=$N$3,$C10*(INDEX('Fixed O&amp;M Schedule_Gas'!BI$3:BI$15,MATCH($F10,'Fixed O&amp;M Schedule_Gas'!$B$3:$B$15,0))+$M10),$C10*($S10*INDEX($U$1:$CH$1,MATCH($K10+$I10,$U$2:$CH$2,0))*IF(CA$2&gt;$K10+$I10+$H10,IF($D10="Win",1.02,1.005),1)*(1+$T10)^(CA$2-($K10+$I10))+$M10)),0)))/10^6</f>
        <v>0</v>
      </c>
      <c r="CB10" s="120">
        <f>IF(AND($K10&lt;CB$2+1,$K10+$H10&gt;CB$2),IF($N10=$N$3,$C10*((1-$O10+$O10*(CB$1/INDEX($U$1:$CH$1,,MATCH($K10,$U$2:$CH$2,0)))))*$L10,$C10*((1-$R10)^(CB$2-$K10))*(((1-$O10+$O10*(CB$1/INDEX($U$1:$CH$1,,MATCH($K10,$U$2:$CH$2,0)))))*$L10*8760*$P10)),IF(AND($K10+$H10&lt;CB$2+1,$K10+$I10&gt;CB$2),IF($N10=$N$3,$C10*INDEX('Fixed O&amp;M Schedule_Gas'!BJ$3:BJ$15,MATCH($F10,'Fixed O&amp;M Schedule_Gas'!$B$3:$B$15,0)),$C10*$S10*INDEX($U$1:$CH$1,MATCH($K10,$U$2:$CH$2,0))*IF(CB$2&gt;$K10+$H10,IF($D10="Win",1.02,1.005),1)*(1+$T10)^(CB$2-$K10)),IF(AND($K10+$I10&lt;=CB$2,$K10+SUM($I10:$J10)&gt;CB$2),IF($N10=$N$3,$C10*(INDEX('Fixed O&amp;M Schedule_Gas'!BJ$3:BJ$15,MATCH($F10,'Fixed O&amp;M Schedule_Gas'!$B$3:$B$15,0))+$M10),$C10*($S10*INDEX($U$1:$CH$1,MATCH($K10+$I10,$U$2:$CH$2,0))*IF(CB$2&gt;$K10+$I10+$H10,IF($D10="Win",1.02,1.005),1)*(1+$T10)^(CB$2-($K10+$I10))+$M10)),0)))/10^6</f>
        <v>0</v>
      </c>
      <c r="CC10" s="120">
        <f>IF(AND($K10&lt;CC$2+1,$K10+$H10&gt;CC$2),IF($N10=$N$3,$C10*((1-$O10+$O10*(CC$1/INDEX($U$1:$CH$1,,MATCH($K10,$U$2:$CH$2,0)))))*$L10,$C10*((1-$R10)^(CC$2-$K10))*(((1-$O10+$O10*(CC$1/INDEX($U$1:$CH$1,,MATCH($K10,$U$2:$CH$2,0)))))*$L10*8760*$P10)),IF(AND($K10+$H10&lt;CC$2+1,$K10+$I10&gt;CC$2),IF($N10=$N$3,$C10*INDEX('Fixed O&amp;M Schedule_Gas'!BK$3:BK$15,MATCH($F10,'Fixed O&amp;M Schedule_Gas'!$B$3:$B$15,0)),$C10*$S10*INDEX($U$1:$CH$1,MATCH($K10,$U$2:$CH$2,0))*IF(CC$2&gt;$K10+$H10,IF($D10="Win",1.02,1.005),1)*(1+$T10)^(CC$2-$K10)),IF(AND($K10+$I10&lt;=CC$2,$K10+SUM($I10:$J10)&gt;CC$2),IF($N10=$N$3,$C10*(INDEX('Fixed O&amp;M Schedule_Gas'!BK$3:BK$15,MATCH($F10,'Fixed O&amp;M Schedule_Gas'!$B$3:$B$15,0))+$M10),$C10*($S10*INDEX($U$1:$CH$1,MATCH($K10+$I10,$U$2:$CH$2,0))*IF(CC$2&gt;$K10+$I10+$H10,IF($D10="Win",1.02,1.005),1)*(1+$T10)^(CC$2-($K10+$I10))+$M10)),0)))/10^6</f>
        <v>0</v>
      </c>
      <c r="CD10" s="120">
        <f>IF(AND($K10&lt;CD$2+1,$K10+$H10&gt;CD$2),IF($N10=$N$3,$C10*((1-$O10+$O10*(CD$1/INDEX($U$1:$CH$1,,MATCH($K10,$U$2:$CH$2,0)))))*$L10,$C10*((1-$R10)^(CD$2-$K10))*(((1-$O10+$O10*(CD$1/INDEX($U$1:$CH$1,,MATCH($K10,$U$2:$CH$2,0)))))*$L10*8760*$P10)),IF(AND($K10+$H10&lt;CD$2+1,$K10+$I10&gt;CD$2),IF($N10=$N$3,$C10*INDEX('Fixed O&amp;M Schedule_Gas'!BL$3:BL$15,MATCH($F10,'Fixed O&amp;M Schedule_Gas'!$B$3:$B$15,0)),$C10*$S10*INDEX($U$1:$CH$1,MATCH($K10,$U$2:$CH$2,0))*IF(CD$2&gt;$K10+$H10,IF($D10="Win",1.02,1.005),1)*(1+$T10)^(CD$2-$K10)),IF(AND($K10+$I10&lt;=CD$2,$K10+SUM($I10:$J10)&gt;CD$2),IF($N10=$N$3,$C10*(INDEX('Fixed O&amp;M Schedule_Gas'!BL$3:BL$15,MATCH($F10,'Fixed O&amp;M Schedule_Gas'!$B$3:$B$15,0))+$M10),$C10*($S10*INDEX($U$1:$CH$1,MATCH($K10+$I10,$U$2:$CH$2,0))*IF(CD$2&gt;$K10+$I10+$H10,IF($D10="Win",1.02,1.005),1)*(1+$T10)^(CD$2-($K10+$I10))+$M10)),0)))/10^6</f>
        <v>0</v>
      </c>
      <c r="CE10" s="120">
        <f>IF(AND($K10&lt;CE$2+1,$K10+$H10&gt;CE$2),IF($N10=$N$3,$C10*((1-$O10+$O10*(CE$1/INDEX($U$1:$CH$1,,MATCH($K10,$U$2:$CH$2,0)))))*$L10,$C10*((1-$R10)^(CE$2-$K10))*(((1-$O10+$O10*(CE$1/INDEX($U$1:$CH$1,,MATCH($K10,$U$2:$CH$2,0)))))*$L10*8760*$P10)),IF(AND($K10+$H10&lt;CE$2+1,$K10+$I10&gt;CE$2),IF($N10=$N$3,$C10*INDEX('Fixed O&amp;M Schedule_Gas'!BM$3:BM$15,MATCH($F10,'Fixed O&amp;M Schedule_Gas'!$B$3:$B$15,0)),$C10*$S10*INDEX($U$1:$CH$1,MATCH($K10,$U$2:$CH$2,0))*IF(CE$2&gt;$K10+$H10,IF($D10="Win",1.02,1.005),1)*(1+$T10)^(CE$2-$K10)),IF(AND($K10+$I10&lt;=CE$2,$K10+SUM($I10:$J10)&gt;CE$2),IF($N10=$N$3,$C10*(INDEX('Fixed O&amp;M Schedule_Gas'!BM$3:BM$15,MATCH($F10,'Fixed O&amp;M Schedule_Gas'!$B$3:$B$15,0))+$M10),$C10*($S10*INDEX($U$1:$CH$1,MATCH($K10+$I10,$U$2:$CH$2,0))*IF(CE$2&gt;$K10+$I10+$H10,IF($D10="Win",1.02,1.005),1)*(1+$T10)^(CE$2-($K10+$I10))+$M10)),0)))/10^6</f>
        <v>0</v>
      </c>
      <c r="CF10" s="120">
        <f>IF(AND($K10&lt;CF$2+1,$K10+$H10&gt;CF$2),IF($N10=$N$3,$C10*((1-$O10+$O10*(CF$1/INDEX($U$1:$CH$1,,MATCH($K10,$U$2:$CH$2,0)))))*$L10,$C10*((1-$R10)^(CF$2-$K10))*(((1-$O10+$O10*(CF$1/INDEX($U$1:$CH$1,,MATCH($K10,$U$2:$CH$2,0)))))*$L10*8760*$P10)),IF(AND($K10+$H10&lt;CF$2+1,$K10+$I10&gt;CF$2),IF($N10=$N$3,$C10*INDEX('Fixed O&amp;M Schedule_Gas'!BN$3:BN$15,MATCH($F10,'Fixed O&amp;M Schedule_Gas'!$B$3:$B$15,0)),$C10*$S10*INDEX($U$1:$CH$1,MATCH($K10,$U$2:$CH$2,0))*IF(CF$2&gt;$K10+$H10,IF($D10="Win",1.02,1.005),1)*(1+$T10)^(CF$2-$K10)),IF(AND($K10+$I10&lt;=CF$2,$K10+SUM($I10:$J10)&gt;CF$2),IF($N10=$N$3,$C10*(INDEX('Fixed O&amp;M Schedule_Gas'!BN$3:BN$15,MATCH($F10,'Fixed O&amp;M Schedule_Gas'!$B$3:$B$15,0))+$M10),$C10*($S10*INDEX($U$1:$CH$1,MATCH($K10+$I10,$U$2:$CH$2,0))*IF(CF$2&gt;$K10+$I10+$H10,IF($D10="Win",1.02,1.005),1)*(1+$T10)^(CF$2-($K10+$I10))+$M10)),0)))/10^6</f>
        <v>0</v>
      </c>
      <c r="CG10" s="120">
        <f>IF(AND($K10&lt;CG$2+1,$K10+$H10&gt;CG$2),IF($N10=$N$3,$C10*((1-$O10+$O10*(CG$1/INDEX($U$1:$CH$1,,MATCH($K10,$U$2:$CH$2,0)))))*$L10,$C10*((1-$R10)^(CG$2-$K10))*(((1-$O10+$O10*(CG$1/INDEX($U$1:$CH$1,,MATCH($K10,$U$2:$CH$2,0)))))*$L10*8760*$P10)),IF(AND($K10+$H10&lt;CG$2+1,$K10+$I10&gt;CG$2),IF($N10=$N$3,$C10*INDEX('Fixed O&amp;M Schedule_Gas'!BO$3:BO$15,MATCH($F10,'Fixed O&amp;M Schedule_Gas'!$B$3:$B$15,0)),$C10*$S10*INDEX($U$1:$CH$1,MATCH($K10,$U$2:$CH$2,0))*IF(CG$2&gt;$K10+$H10,IF($D10="Win",1.02,1.005),1)*(1+$T10)^(CG$2-$K10)),IF(AND($K10+$I10&lt;=CG$2,$K10+SUM($I10:$J10)&gt;CG$2),IF($N10=$N$3,$C10*(INDEX('Fixed O&amp;M Schedule_Gas'!BO$3:BO$15,MATCH($F10,'Fixed O&amp;M Schedule_Gas'!$B$3:$B$15,0))+$M10),$C10*($S10*INDEX($U$1:$CH$1,MATCH($K10+$I10,$U$2:$CH$2,0))*IF(CG$2&gt;$K10+$I10+$H10,IF($D10="Win",1.02,1.005),1)*(1+$T10)^(CG$2-($K10+$I10))+$M10)),0)))/10^6</f>
        <v>0</v>
      </c>
      <c r="CH10" s="120">
        <f>IF(AND($K10&lt;CH$2+1,$K10+$H10&gt;CH$2),IF($N10=$N$3,$C10*((1-$O10+$O10*(CH$1/INDEX($U$1:$CH$1,,MATCH($K10,$U$2:$CH$2,0)))))*$L10,$C10*((1-$R10)^(CH$2-$K10))*(((1-$O10+$O10*(CH$1/INDEX($U$1:$CH$1,,MATCH($K10,$U$2:$CH$2,0)))))*$L10*8760*$P10)),IF(AND($K10+$H10&lt;CH$2+1,$K10+$I10&gt;CH$2),IF($N10=$N$3,$C10*INDEX('Fixed O&amp;M Schedule_Gas'!BP$3:BP$15,MATCH($F10,'Fixed O&amp;M Schedule_Gas'!$B$3:$B$15,0)),$C10*$S10*INDEX($U$1:$CH$1,MATCH($K10,$U$2:$CH$2,0))*IF(CH$2&gt;$K10+$H10,IF($D10="Win",1.02,1.005),1)*(1+$T10)^(CH$2-$K10)),IF(AND($K10+$I10&lt;=CH$2,$K10+SUM($I10:$J10)&gt;CH$2),IF($N10=$N$3,$C10*(INDEX('Fixed O&amp;M Schedule_Gas'!BP$3:BP$15,MATCH($F10,'Fixed O&amp;M Schedule_Gas'!$B$3:$B$15,0))+$M10),$C10*($S10*INDEX($U$1:$CH$1,MATCH($K10+$I10,$U$2:$CH$2,0))*IF(CH$2&gt;$K10+$I10+$H10,IF($D10="Win",1.02,1.005),1)*(1+$T10)^(CH$2-($K10+$I10))+$M10)),0)))/10^6</f>
        <v>0</v>
      </c>
    </row>
    <row r="11" spans="1:86" ht="11.4" x14ac:dyDescent="0.2">
      <c r="A11" s="151"/>
      <c r="B11" s="142" t="s">
        <v>22</v>
      </c>
      <c r="C11" s="143">
        <v>100</v>
      </c>
      <c r="D11" s="143" t="str">
        <f t="shared" si="65"/>
        <v>Gas</v>
      </c>
      <c r="E11" s="18" t="s">
        <v>16</v>
      </c>
      <c r="F11" s="142" t="s">
        <v>23</v>
      </c>
      <c r="G11" s="138">
        <v>40123</v>
      </c>
      <c r="H11" s="68">
        <v>20</v>
      </c>
      <c r="I11" s="68">
        <v>40</v>
      </c>
      <c r="J11" s="68">
        <v>0</v>
      </c>
      <c r="K11" s="12">
        <f t="shared" si="64"/>
        <v>2009</v>
      </c>
      <c r="L11" s="68">
        <f>24000*12</f>
        <v>288000</v>
      </c>
      <c r="M11" s="69" t="str">
        <f>'Repower Costs'!M11</f>
        <v/>
      </c>
      <c r="N11" s="68" t="s">
        <v>12</v>
      </c>
      <c r="O11" s="141">
        <v>0.2</v>
      </c>
      <c r="P11" s="4"/>
      <c r="Q11" s="4"/>
      <c r="R11" s="63"/>
      <c r="S11" s="25"/>
      <c r="T11" s="4"/>
      <c r="U11" s="119">
        <f>IF(AND($K11&lt;U$2+1,$K11+$H11&gt;U$2),IF($N11=$N$3,$C11*((1-$O11+$O11*(U$1/INDEX($U$1:$CH$1,,MATCH($K11,$U$2:$CH$2,0)))))*$L11,$C11*((1-$R11)^(U$2-$K11))*(((1-$O11+$O11*(U$1/INDEX($U$1:$CH$1,,MATCH($K11,$U$2:$CH$2,0)))))*$L11*8760*$P11)),IF(AND($K11+$H11&lt;U$2+1,$K11+$I11&gt;U$2),IF($N11=$N$3,$C11*INDEX('Fixed O&amp;M Schedule_Gas'!C$3:C$15,MATCH($F11,'Fixed O&amp;M Schedule_Gas'!$B$3:$B$15,0)),$C11*$S11*INDEX($U$1:$CH$1,MATCH($K11,$U$2:$CH$2,0))*IF(U$2&gt;$K11+$H11,IF($D11="Win",1.02,1.005),1)*(1+$T11)^(U$2-$K11)),IF(AND($K11+$I11&lt;=U$2,$K11+SUM($I11:$J11)&gt;U$2),IF($N11=$N$3,$C11*(INDEX('Fixed O&amp;M Schedule_Gas'!C$3:C$15,MATCH($F11,'Fixed O&amp;M Schedule_Gas'!$B$3:$B$15,0))+$M11),$C11*($S11*INDEX($U$1:$CH$1,MATCH($K11+$I11,$U$2:$CH$2,0))*IF(U$2&gt;$K11+$I11+$H11,IF($D11="Win",1.02,1.005),1)*(1+$T11)^(U$2-($K11+$I11))+$M11)),0)))/10^6</f>
        <v>0</v>
      </c>
      <c r="V11" s="119">
        <f>IF(AND($K11&lt;V$2+1,$K11+$H11&gt;V$2),IF($N11=$N$3,$C11*((1-$O11+$O11*(V$1/INDEX($U$1:$CH$1,,MATCH($K11,$U$2:$CH$2,0)))))*$L11,$C11*((1-$R11)^(V$2-$K11))*(((1-$O11+$O11*(V$1/INDEX($U$1:$CH$1,,MATCH($K11,$U$2:$CH$2,0)))))*$L11*8760*$P11)),IF(AND($K11+$H11&lt;V$2+1,$K11+$I11&gt;V$2),IF($N11=$N$3,$C11*INDEX('Fixed O&amp;M Schedule_Gas'!D$3:D$15,MATCH($F11,'Fixed O&amp;M Schedule_Gas'!$B$3:$B$15,0)),$C11*$S11*INDEX($U$1:$CH$1,MATCH($K11,$U$2:$CH$2,0))*IF(V$2&gt;$K11+$H11,IF($D11="Win",1.02,1.005),1)*(1+$T11)^(V$2-$K11)),IF(AND($K11+$I11&lt;=V$2,$K11+SUM($I11:$J11)&gt;V$2),IF($N11=$N$3,$C11*(INDEX('Fixed O&amp;M Schedule_Gas'!D$3:D$15,MATCH($F11,'Fixed O&amp;M Schedule_Gas'!$B$3:$B$15,0))+$M11),$C11*($S11*INDEX($U$1:$CH$1,MATCH($K11+$I11,$U$2:$CH$2,0))*IF(V$2&gt;$K11+$I11+$H11,IF($D11="Win",1.02,1.005),1)*(1+$T11)^(V$2-($K11+$I11))+$M11)),0)))/10^6</f>
        <v>0</v>
      </c>
      <c r="W11" s="119">
        <f>IF(AND($K11&lt;W$2+1,$K11+$H11&gt;W$2),IF($N11=$N$3,$C11*((1-$O11+$O11*(W$1/INDEX($U$1:$CH$1,,MATCH($K11,$U$2:$CH$2,0)))))*$L11,$C11*((1-$R11)^(W$2-$K11))*(((1-$O11+$O11*(W$1/INDEX($U$1:$CH$1,,MATCH($K11,$U$2:$CH$2,0)))))*$L11*8760*$P11)),IF(AND($K11+$H11&lt;W$2+1,$K11+$I11&gt;W$2),IF($N11=$N$3,$C11*INDEX('Fixed O&amp;M Schedule_Gas'!E$3:E$15,MATCH($F11,'Fixed O&amp;M Schedule_Gas'!$B$3:$B$15,0)),$C11*$S11*INDEX($U$1:$CH$1,MATCH($K11,$U$2:$CH$2,0))*IF(W$2&gt;$K11+$H11,IF($D11="Win",1.02,1.005),1)*(1+$T11)^(W$2-$K11)),IF(AND($K11+$I11&lt;=W$2,$K11+SUM($I11:$J11)&gt;W$2),IF($N11=$N$3,$C11*(INDEX('Fixed O&amp;M Schedule_Gas'!E$3:E$15,MATCH($F11,'Fixed O&amp;M Schedule_Gas'!$B$3:$B$15,0))+$M11),$C11*($S11*INDEX($U$1:$CH$1,MATCH($K11+$I11,$U$2:$CH$2,0))*IF(W$2&gt;$K11+$I11+$H11,IF($D11="Win",1.02,1.005),1)*(1+$T11)^(W$2-($K11+$I11))+$M11)),0)))/10^6</f>
        <v>0</v>
      </c>
      <c r="X11" s="119">
        <f>IF(AND($K11&lt;X$2+1,$K11+$H11&gt;X$2),IF($N11=$N$3,$C11*((1-$O11+$O11*(X$1/INDEX($U$1:$CH$1,,MATCH($K11,$U$2:$CH$2,0)))))*$L11,$C11*((1-$R11)^(X$2-$K11))*(((1-$O11+$O11*(X$1/INDEX($U$1:$CH$1,,MATCH($K11,$U$2:$CH$2,0)))))*$L11*8760*$P11)),IF(AND($K11+$H11&lt;X$2+1,$K11+$I11&gt;X$2),IF($N11=$N$3,$C11*INDEX('Fixed O&amp;M Schedule_Gas'!F$3:F$15,MATCH($F11,'Fixed O&amp;M Schedule_Gas'!$B$3:$B$15,0)),$C11*$S11*INDEX($U$1:$CH$1,MATCH($K11,$U$2:$CH$2,0))*IF(X$2&gt;$K11+$H11,IF($D11="Win",1.02,1.005),1)*(1+$T11)^(X$2-$K11)),IF(AND($K11+$I11&lt;=X$2,$K11+SUM($I11:$J11)&gt;X$2),IF($N11=$N$3,$C11*(INDEX('Fixed O&amp;M Schedule_Gas'!F$3:F$15,MATCH($F11,'Fixed O&amp;M Schedule_Gas'!$B$3:$B$15,0))+$M11),$C11*($S11*INDEX($U$1:$CH$1,MATCH($K11+$I11,$U$2:$CH$2,0))*IF(X$2&gt;$K11+$I11+$H11,IF($D11="Win",1.02,1.005),1)*(1+$T11)^(X$2-($K11+$I11))+$M11)),0)))/10^6</f>
        <v>0</v>
      </c>
      <c r="Y11" s="119">
        <f>IF(AND($K11&lt;Y$2+1,$K11+$H11&gt;Y$2),IF($N11=$N$3,$C11*((1-$O11+$O11*(Y$1/INDEX($U$1:$CH$1,,MATCH($K11,$U$2:$CH$2,0)))))*$L11,$C11*((1-$R11)^(Y$2-$K11))*(((1-$O11+$O11*(Y$1/INDEX($U$1:$CH$1,,MATCH($K11,$U$2:$CH$2,0)))))*$L11*8760*$P11)),IF(AND($K11+$H11&lt;Y$2+1,$K11+$I11&gt;Y$2),IF($N11=$N$3,$C11*INDEX('Fixed O&amp;M Schedule_Gas'!G$3:G$15,MATCH($F11,'Fixed O&amp;M Schedule_Gas'!$B$3:$B$15,0)),$C11*$S11*INDEX($U$1:$CH$1,MATCH($K11,$U$2:$CH$2,0))*IF(Y$2&gt;$K11+$H11,IF($D11="Win",1.02,1.005),1)*(1+$T11)^(Y$2-$K11)),IF(AND($K11+$I11&lt;=Y$2,$K11+SUM($I11:$J11)&gt;Y$2),IF($N11=$N$3,$C11*(INDEX('Fixed O&amp;M Schedule_Gas'!G$3:G$15,MATCH($F11,'Fixed O&amp;M Schedule_Gas'!$B$3:$B$15,0))+$M11),$C11*($S11*INDEX($U$1:$CH$1,MATCH($K11+$I11,$U$2:$CH$2,0))*IF(Y$2&gt;$K11+$I11+$H11,IF($D11="Win",1.02,1.005),1)*(1+$T11)^(Y$2-($K11+$I11))+$M11)),0)))/10^6</f>
        <v>28.8</v>
      </c>
      <c r="Z11" s="119">
        <f>IF(AND($K11&lt;Z$2+1,$K11+$H11&gt;Z$2),IF($N11=$N$3,$C11*((1-$O11+$O11*(Z$1/INDEX($U$1:$CH$1,,MATCH($K11,$U$2:$CH$2,0)))))*$L11,$C11*((1-$R11)^(Z$2-$K11))*(((1-$O11+$O11*(Z$1/INDEX($U$1:$CH$1,,MATCH($K11,$U$2:$CH$2,0)))))*$L11*8760*$P11)),IF(AND($K11+$H11&lt;Z$2+1,$K11+$I11&gt;Z$2),IF($N11=$N$3,$C11*INDEX('Fixed O&amp;M Schedule_Gas'!H$3:H$15,MATCH($F11,'Fixed O&amp;M Schedule_Gas'!$B$3:$B$15,0)),$C11*$S11*INDEX($U$1:$CH$1,MATCH($K11,$U$2:$CH$2,0))*IF(Z$2&gt;$K11+$H11,IF($D11="Win",1.02,1.005),1)*(1+$T11)^(Z$2-$K11)),IF(AND($K11+$I11&lt;=Z$2,$K11+SUM($I11:$J11)&gt;Z$2),IF($N11=$N$3,$C11*(INDEX('Fixed O&amp;M Schedule_Gas'!H$3:H$15,MATCH($F11,'Fixed O&amp;M Schedule_Gas'!$B$3:$B$15,0))+$M11),$C11*($S11*INDEX($U$1:$CH$1,MATCH($K11+$I11,$U$2:$CH$2,0))*IF(Z$2&gt;$K11+$I11+$H11,IF($D11="Win",1.02,1.005),1)*(1+$T11)^(Z$2-($K11+$I11))+$M11)),0)))/10^6</f>
        <v>28.940158311345648</v>
      </c>
      <c r="AA11" s="119">
        <f>IF(AND($K11&lt;AA$2+1,$K11+$H11&gt;AA$2),IF($N11=$N$3,$C11*((1-$O11+$O11*(AA$1/INDEX($U$1:$CH$1,,MATCH($K11,$U$2:$CH$2,0)))))*$L11,$C11*((1-$R11)^(AA$2-$K11))*(((1-$O11+$O11*(AA$1/INDEX($U$1:$CH$1,,MATCH($K11,$U$2:$CH$2,0)))))*$L11*8760*$P11)),IF(AND($K11+$H11&lt;AA$2+1,$K11+$I11&gt;AA$2),IF($N11=$N$3,$C11*INDEX('Fixed O&amp;M Schedule_Gas'!I$3:I$15,MATCH($F11,'Fixed O&amp;M Schedule_Gas'!$B$3:$B$15,0)),$C11*$S11*INDEX($U$1:$CH$1,MATCH($K11,$U$2:$CH$2,0))*IF(AA$2&gt;$K11+$H11,IF($D11="Win",1.02,1.005),1)*(1+$T11)^(AA$2-$K11)),IF(AND($K11+$I11&lt;=AA$2,$K11+SUM($I11:$J11)&gt;AA$2),IF($N11=$N$3,$C11*(INDEX('Fixed O&amp;M Schedule_Gas'!I$3:I$15,MATCH($F11,'Fixed O&amp;M Schedule_Gas'!$B$3:$B$15,0))+$M11),$C11*($S11*INDEX($U$1:$CH$1,MATCH($K11+$I11,$U$2:$CH$2,0))*IF(AA$2&gt;$K11+$I11+$H11,IF($D11="Win",1.02,1.005),1)*(1+$T11)^(AA$2-($K11+$I11))+$M11)),0)))/10^6</f>
        <v>29.122110817941952</v>
      </c>
      <c r="AB11" s="119">
        <f>IF(AND($K11&lt;AB$2+1,$K11+$H11&gt;AB$2),IF($N11=$N$3,$C11*((1-$O11+$O11*(AB$1/INDEX($U$1:$CH$1,,MATCH($K11,$U$2:$CH$2,0)))))*$L11,$C11*((1-$R11)^(AB$2-$K11))*(((1-$O11+$O11*(AB$1/INDEX($U$1:$CH$1,,MATCH($K11,$U$2:$CH$2,0)))))*$L11*8760*$P11)),IF(AND($K11+$H11&lt;AB$2+1,$K11+$I11&gt;AB$2),IF($N11=$N$3,$C11*INDEX('Fixed O&amp;M Schedule_Gas'!J$3:J$15,MATCH($F11,'Fixed O&amp;M Schedule_Gas'!$B$3:$B$15,0)),$C11*$S11*INDEX($U$1:$CH$1,MATCH($K11,$U$2:$CH$2,0))*IF(AB$2&gt;$K11+$H11,IF($D11="Win",1.02,1.005),1)*(1+$T11)^(AB$2-$K11)),IF(AND($K11+$I11&lt;=AB$2,$K11+SUM($I11:$J11)&gt;AB$2),IF($N11=$N$3,$C11*(INDEX('Fixed O&amp;M Schedule_Gas'!J$3:J$15,MATCH($F11,'Fixed O&amp;M Schedule_Gas'!$B$3:$B$15,0))+$M11),$C11*($S11*INDEX($U$1:$CH$1,MATCH($K11+$I11,$U$2:$CH$2,0))*IF(AB$2&gt;$K11+$I11+$H11,IF($D11="Win",1.02,1.005),1)*(1+$T11)^(AB$2-($K11+$I11))+$M11)),0)))/10^6</f>
        <v>29.207810026385228</v>
      </c>
      <c r="AC11" s="119">
        <f>IF(AND($K11&lt;AC$2+1,$K11+$H11&gt;AC$2),IF($N11=$N$3,$C11*((1-$O11+$O11*(AC$1/INDEX($U$1:$CH$1,,MATCH($K11,$U$2:$CH$2,0)))))*$L11,$C11*((1-$R11)^(AC$2-$K11))*(((1-$O11+$O11*(AC$1/INDEX($U$1:$CH$1,,MATCH($K11,$U$2:$CH$2,0)))))*$L11*8760*$P11)),IF(AND($K11+$H11&lt;AC$2+1,$K11+$I11&gt;AC$2),IF($N11=$N$3,$C11*INDEX('Fixed O&amp;M Schedule_Gas'!K$3:K$15,MATCH($F11,'Fixed O&amp;M Schedule_Gas'!$B$3:$B$15,0)),$C11*$S11*INDEX($U$1:$CH$1,MATCH($K11,$U$2:$CH$2,0))*IF(AC$2&gt;$K11+$H11,IF($D11="Win",1.02,1.005),1)*(1+$T11)^(AC$2-$K11)),IF(AND($K11+$I11&lt;=AC$2,$K11+SUM($I11:$J11)&gt;AC$2),IF($N11=$N$3,$C11*(INDEX('Fixed O&amp;M Schedule_Gas'!K$3:K$15,MATCH($F11,'Fixed O&amp;M Schedule_Gas'!$B$3:$B$15,0))+$M11),$C11*($S11*INDEX($U$1:$CH$1,MATCH($K11+$I11,$U$2:$CH$2,0))*IF(AC$2&gt;$K11+$I11+$H11,IF($D11="Win",1.02,1.005),1)*(1+$T11)^(AC$2-($K11+$I11))+$M11)),0)))/10^6</f>
        <v>29.272823218997363</v>
      </c>
      <c r="AD11" s="119">
        <f>IF(AND($K11&lt;AD$2+1,$K11+$H11&gt;AD$2),IF($N11=$N$3,$C11*((1-$O11+$O11*(AD$1/INDEX($U$1:$CH$1,,MATCH($K11,$U$2:$CH$2,0)))))*$L11,$C11*((1-$R11)^(AD$2-$K11))*(((1-$O11+$O11*(AD$1/INDEX($U$1:$CH$1,,MATCH($K11,$U$2:$CH$2,0)))))*$L11*8760*$P11)),IF(AND($K11+$H11&lt;AD$2+1,$K11+$I11&gt;AD$2),IF($N11=$N$3,$C11*INDEX('Fixed O&amp;M Schedule_Gas'!L$3:L$15,MATCH($F11,'Fixed O&amp;M Schedule_Gas'!$B$3:$B$15,0)),$C11*$S11*INDEX($U$1:$CH$1,MATCH($K11,$U$2:$CH$2,0))*IF(AD$2&gt;$K11+$H11,IF($D11="Win",1.02,1.005),1)*(1+$T11)^(AD$2-$K11)),IF(AND($K11+$I11&lt;=AD$2,$K11+SUM($I11:$J11)&gt;AD$2),IF($N11=$N$3,$C11*(INDEX('Fixed O&amp;M Schedule_Gas'!L$3:L$15,MATCH($F11,'Fixed O&amp;M Schedule_Gas'!$B$3:$B$15,0))+$M11),$C11*($S11*INDEX($U$1:$CH$1,MATCH($K11+$I11,$U$2:$CH$2,0))*IF(AD$2&gt;$K11+$I11+$H11,IF($D11="Win",1.02,1.005),1)*(1+$T11)^(AD$2-($K11+$I11))+$M11)),0)))/10^6</f>
        <v>29.416781002638526</v>
      </c>
      <c r="AE11" s="119">
        <f>IF(AND($K11&lt;AE$2+1,$K11+$H11&gt;AE$2),IF($N11=$N$3,$C11*((1-$O11+$O11*(AE$1/INDEX($U$1:$CH$1,,MATCH($K11,$U$2:$CH$2,0)))))*$L11,$C11*((1-$R11)^(AE$2-$K11))*(((1-$O11+$O11*(AE$1/INDEX($U$1:$CH$1,,MATCH($K11,$U$2:$CH$2,0)))))*$L11*8760*$P11)),IF(AND($K11+$H11&lt;AE$2+1,$K11+$I11&gt;AE$2),IF($N11=$N$3,$C11*INDEX('Fixed O&amp;M Schedule_Gas'!M$3:M$15,MATCH($F11,'Fixed O&amp;M Schedule_Gas'!$B$3:$B$15,0)),$C11*$S11*INDEX($U$1:$CH$1,MATCH($K11,$U$2:$CH$2,0))*IF(AE$2&gt;$K11+$H11,IF($D11="Win",1.02,1.005),1)*(1+$T11)^(AE$2-$K11)),IF(AND($K11+$I11&lt;=AE$2,$K11+SUM($I11:$J11)&gt;AE$2),IF($N11=$N$3,$C11*(INDEX('Fixed O&amp;M Schedule_Gas'!M$3:M$15,MATCH($F11,'Fixed O&amp;M Schedule_Gas'!$B$3:$B$15,0))+$M11),$C11*($S11*INDEX($U$1:$CH$1,MATCH($K11+$I11,$U$2:$CH$2,0))*IF(AE$2&gt;$K11+$I11+$H11,IF($D11="Win",1.02,1.005),1)*(1+$T11)^(AE$2-($K11+$I11))+$M11)),0)))/10^6</f>
        <v>29.494459102902375</v>
      </c>
      <c r="AF11" s="119">
        <f>IF(AND($K11&lt;AF$2+1,$K11+$H11&gt;AF$2),IF($N11=$N$3,$C11*((1-$O11+$O11*(AF$1/INDEX($U$1:$CH$1,,MATCH($K11,$U$2:$CH$2,0)))))*$L11,$C11*((1-$R11)^(AF$2-$K11))*(((1-$O11+$O11*(AF$1/INDEX($U$1:$CH$1,,MATCH($K11,$U$2:$CH$2,0)))))*$L11*8760*$P11)),IF(AND($K11+$H11&lt;AF$2+1,$K11+$I11&gt;AF$2),IF($N11=$N$3,$C11*INDEX('Fixed O&amp;M Schedule_Gas'!N$3:N$15,MATCH($F11,'Fixed O&amp;M Schedule_Gas'!$B$3:$B$15,0)),$C11*$S11*INDEX($U$1:$CH$1,MATCH($K11,$U$2:$CH$2,0))*IF(AF$2&gt;$K11+$H11,IF($D11="Win",1.02,1.005),1)*(1+$T11)^(AF$2-$K11)),IF(AND($K11+$I11&lt;=AF$2,$K11+SUM($I11:$J11)&gt;AF$2),IF($N11=$N$3,$C11*(INDEX('Fixed O&amp;M Schedule_Gas'!N$3:N$15,MATCH($F11,'Fixed O&amp;M Schedule_Gas'!$B$3:$B$15,0))+$M11),$C11*($S11*INDEX($U$1:$CH$1,MATCH($K11+$I11,$U$2:$CH$2,0))*IF(AF$2&gt;$K11+$I11+$H11,IF($D11="Win",1.02,1.005),1)*(1+$T11)^(AF$2-($K11+$I11))+$M11)),0)))/10^6</f>
        <v>29.609709762532987</v>
      </c>
      <c r="AG11" s="119">
        <f>IF(AND($K11&lt;AG$2+1,$K11+$H11&gt;AG$2),IF($N11=$N$3,$C11*((1-$O11+$O11*(AG$1/INDEX($U$1:$CH$1,,MATCH($K11,$U$2:$CH$2,0)))))*$L11,$C11*((1-$R11)^(AG$2-$K11))*(((1-$O11+$O11*(AG$1/INDEX($U$1:$CH$1,,MATCH($K11,$U$2:$CH$2,0)))))*$L11*8760*$P11)),IF(AND($K11+$H11&lt;AG$2+1,$K11+$I11&gt;AG$2),IF($N11=$N$3,$C11*INDEX('Fixed O&amp;M Schedule_Gas'!O$3:O$15,MATCH($F11,'Fixed O&amp;M Schedule_Gas'!$B$3:$B$15,0)),$C11*$S11*INDEX($U$1:$CH$1,MATCH($K11,$U$2:$CH$2,0))*IF(AG$2&gt;$K11+$H11,IF($D11="Win",1.02,1.005),1)*(1+$T11)^(AG$2-$K11)),IF(AND($K11+$I11&lt;=AG$2,$K11+SUM($I11:$J11)&gt;AG$2),IF($N11=$N$3,$C11*(INDEX('Fixed O&amp;M Schedule_Gas'!O$3:O$15,MATCH($F11,'Fixed O&amp;M Schedule_Gas'!$B$3:$B$15,0))+$M11),$C11*($S11*INDEX($U$1:$CH$1,MATCH($K11+$I11,$U$2:$CH$2,0))*IF(AG$2&gt;$K11+$I11+$H11,IF($D11="Win",1.02,1.005),1)*(1+$T11)^(AG$2-($K11+$I11))+$M11)),0)))/10^6</f>
        <v>29.733676903235487</v>
      </c>
      <c r="AH11" s="119">
        <f>IF(AND($K11&lt;AH$2+1,$K11+$H11&gt;AH$2),IF($N11=$N$3,$C11*((1-$O11+$O11*(AH$1/INDEX($U$1:$CH$1,,MATCH($K11,$U$2:$CH$2,0)))))*$L11,$C11*((1-$R11)^(AH$2-$K11))*(((1-$O11+$O11*(AH$1/INDEX($U$1:$CH$1,,MATCH($K11,$U$2:$CH$2,0)))))*$L11*8760*$P11)),IF(AND($K11+$H11&lt;AH$2+1,$K11+$I11&gt;AH$2),IF($N11=$N$3,$C11*INDEX('Fixed O&amp;M Schedule_Gas'!P$3:P$15,MATCH($F11,'Fixed O&amp;M Schedule_Gas'!$B$3:$B$15,0)),$C11*$S11*INDEX($U$1:$CH$1,MATCH($K11,$U$2:$CH$2,0))*IF(AH$2&gt;$K11+$H11,IF($D11="Win",1.02,1.005),1)*(1+$T11)^(AH$2-$K11)),IF(AND($K11+$I11&lt;=AH$2,$K11+SUM($I11:$J11)&gt;AH$2),IF($N11=$N$3,$C11*(INDEX('Fixed O&amp;M Schedule_Gas'!P$3:P$15,MATCH($F11,'Fixed O&amp;M Schedule_Gas'!$B$3:$B$15,0))+$M11),$C11*($S11*INDEX($U$1:$CH$1,MATCH($K11+$I11,$U$2:$CH$2,0))*IF(AH$2&gt;$K11+$I11+$H11,IF($D11="Win",1.02,1.005),1)*(1+$T11)^(AH$2-($K11+$I11))+$M11)),0)))/10^6</f>
        <v>29.867550441300196</v>
      </c>
      <c r="AI11" s="119">
        <f>IF(AND($K11&lt;AI$2+1,$K11+$H11&gt;AI$2),IF($N11=$N$3,$C11*((1-$O11+$O11*(AI$1/INDEX($U$1:$CH$1,,MATCH($K11,$U$2:$CH$2,0)))))*$L11,$C11*((1-$R11)^(AI$2-$K11))*(((1-$O11+$O11*(AI$1/INDEX($U$1:$CH$1,,MATCH($K11,$U$2:$CH$2,0)))))*$L11*8760*$P11)),IF(AND($K11+$H11&lt;AI$2+1,$K11+$I11&gt;AI$2),IF($N11=$N$3,$C11*INDEX('Fixed O&amp;M Schedule_Gas'!Q$3:Q$15,MATCH($F11,'Fixed O&amp;M Schedule_Gas'!$B$3:$B$15,0)),$C11*$S11*INDEX($U$1:$CH$1,MATCH($K11,$U$2:$CH$2,0))*IF(AI$2&gt;$K11+$H11,IF($D11="Win",1.02,1.005),1)*(1+$T11)^(AI$2-$K11)),IF(AND($K11+$I11&lt;=AI$2,$K11+SUM($I11:$J11)&gt;AI$2),IF($N11=$N$3,$C11*(INDEX('Fixed O&amp;M Schedule_Gas'!Q$3:Q$15,MATCH($F11,'Fixed O&amp;M Schedule_Gas'!$B$3:$B$15,0))+$M11),$C11*($S11*INDEX($U$1:$CH$1,MATCH($K11+$I11,$U$2:$CH$2,0))*IF(AI$2&gt;$K11+$I11+$H11,IF($D11="Win",1.02,1.005),1)*(1+$T11)^(AI$2-($K11+$I11))+$M11)),0)))/10^6</f>
        <v>30.0041014501262</v>
      </c>
      <c r="AJ11" s="119">
        <f>IF(AND($K11&lt;AJ$2+1,$K11+$H11&gt;AJ$2),IF($N11=$N$3,$C11*((1-$O11+$O11*(AJ$1/INDEX($U$1:$CH$1,,MATCH($K11,$U$2:$CH$2,0)))))*$L11,$C11*((1-$R11)^(AJ$2-$K11))*(((1-$O11+$O11*(AJ$1/INDEX($U$1:$CH$1,,MATCH($K11,$U$2:$CH$2,0)))))*$L11*8760*$P11)),IF(AND($K11+$H11&lt;AJ$2+1,$K11+$I11&gt;AJ$2),IF($N11=$N$3,$C11*INDEX('Fixed O&amp;M Schedule_Gas'!R$3:R$15,MATCH($F11,'Fixed O&amp;M Schedule_Gas'!$B$3:$B$15,0)),$C11*$S11*INDEX($U$1:$CH$1,MATCH($K11,$U$2:$CH$2,0))*IF(AJ$2&gt;$K11+$H11,IF($D11="Win",1.02,1.005),1)*(1+$T11)^(AJ$2-$K11)),IF(AND($K11+$I11&lt;=AJ$2,$K11+SUM($I11:$J11)&gt;AJ$2),IF($N11=$N$3,$C11*(INDEX('Fixed O&amp;M Schedule_Gas'!R$3:R$15,MATCH($F11,'Fixed O&amp;M Schedule_Gas'!$B$3:$B$15,0))+$M11),$C11*($S11*INDEX($U$1:$CH$1,MATCH($K11+$I11,$U$2:$CH$2,0))*IF(AJ$2&gt;$K11+$I11+$H11,IF($D11="Win",1.02,1.005),1)*(1+$T11)^(AJ$2-($K11+$I11))+$M11)),0)))/10^6</f>
        <v>30.143383479128726</v>
      </c>
      <c r="AK11" s="119">
        <f>IF(AND($K11&lt;AK$2+1,$K11+$H11&gt;AK$2),IF($N11=$N$3,$C11*((1-$O11+$O11*(AK$1/INDEX($U$1:$CH$1,,MATCH($K11,$U$2:$CH$2,0)))))*$L11,$C11*((1-$R11)^(AK$2-$K11))*(((1-$O11+$O11*(AK$1/INDEX($U$1:$CH$1,,MATCH($K11,$U$2:$CH$2,0)))))*$L11*8760*$P11)),IF(AND($K11+$H11&lt;AK$2+1,$K11+$I11&gt;AK$2),IF($N11=$N$3,$C11*INDEX('Fixed O&amp;M Schedule_Gas'!S$3:S$15,MATCH($F11,'Fixed O&amp;M Schedule_Gas'!$B$3:$B$15,0)),$C11*$S11*INDEX($U$1:$CH$1,MATCH($K11,$U$2:$CH$2,0))*IF(AK$2&gt;$K11+$H11,IF($D11="Win",1.02,1.005),1)*(1+$T11)^(AK$2-$K11)),IF(AND($K11+$I11&lt;=AK$2,$K11+SUM($I11:$J11)&gt;AK$2),IF($N11=$N$3,$C11*(INDEX('Fixed O&amp;M Schedule_Gas'!S$3:S$15,MATCH($F11,'Fixed O&amp;M Schedule_Gas'!$B$3:$B$15,0))+$M11),$C11*($S11*INDEX($U$1:$CH$1,MATCH($K11+$I11,$U$2:$CH$2,0))*IF(AK$2&gt;$K11+$I11+$H11,IF($D11="Win",1.02,1.005),1)*(1+$T11)^(AK$2-($K11+$I11))+$M11)),0)))/10^6</f>
        <v>30.285451148711307</v>
      </c>
      <c r="AL11" s="119">
        <f>IF(AND($K11&lt;AL$2+1,$K11+$H11&gt;AL$2),IF($N11=$N$3,$C11*((1-$O11+$O11*(AL$1/INDEX($U$1:$CH$1,,MATCH($K11,$U$2:$CH$2,0)))))*$L11,$C11*((1-$R11)^(AL$2-$K11))*(((1-$O11+$O11*(AL$1/INDEX($U$1:$CH$1,,MATCH($K11,$U$2:$CH$2,0)))))*$L11*8760*$P11)),IF(AND($K11+$H11&lt;AL$2+1,$K11+$I11&gt;AL$2),IF($N11=$N$3,$C11*INDEX('Fixed O&amp;M Schedule_Gas'!T$3:T$15,MATCH($F11,'Fixed O&amp;M Schedule_Gas'!$B$3:$B$15,0)),$C11*$S11*INDEX($U$1:$CH$1,MATCH($K11,$U$2:$CH$2,0))*IF(AL$2&gt;$K11+$H11,IF($D11="Win",1.02,1.005),1)*(1+$T11)^(AL$2-$K11)),IF(AND($K11+$I11&lt;=AL$2,$K11+SUM($I11:$J11)&gt;AL$2),IF($N11=$N$3,$C11*(INDEX('Fixed O&amp;M Schedule_Gas'!T$3:T$15,MATCH($F11,'Fixed O&amp;M Schedule_Gas'!$B$3:$B$15,0))+$M11),$C11*($S11*INDEX($U$1:$CH$1,MATCH($K11+$I11,$U$2:$CH$2,0))*IF(AL$2&gt;$K11+$I11+$H11,IF($D11="Win",1.02,1.005),1)*(1+$T11)^(AL$2-($K11+$I11))+$M11)),0)))/10^6</f>
        <v>30.430360171685525</v>
      </c>
      <c r="AM11" s="119">
        <f>IF(AND($K11&lt;AM$2+1,$K11+$H11&gt;AM$2),IF($N11=$N$3,$C11*((1-$O11+$O11*(AM$1/INDEX($U$1:$CH$1,,MATCH($K11,$U$2:$CH$2,0)))))*$L11,$C11*((1-$R11)^(AM$2-$K11))*(((1-$O11+$O11*(AM$1/INDEX($U$1:$CH$1,,MATCH($K11,$U$2:$CH$2,0)))))*$L11*8760*$P11)),IF(AND($K11+$H11&lt;AM$2+1,$K11+$I11&gt;AM$2),IF($N11=$N$3,$C11*INDEX('Fixed O&amp;M Schedule_Gas'!U$3:U$15,MATCH($F11,'Fixed O&amp;M Schedule_Gas'!$B$3:$B$15,0)),$C11*$S11*INDEX($U$1:$CH$1,MATCH($K11,$U$2:$CH$2,0))*IF(AM$2&gt;$K11+$H11,IF($D11="Win",1.02,1.005),1)*(1+$T11)^(AM$2-$K11)),IF(AND($K11+$I11&lt;=AM$2,$K11+SUM($I11:$J11)&gt;AM$2),IF($N11=$N$3,$C11*(INDEX('Fixed O&amp;M Schedule_Gas'!U$3:U$15,MATCH($F11,'Fixed O&amp;M Schedule_Gas'!$B$3:$B$15,0))+$M11),$C11*($S11*INDEX($U$1:$CH$1,MATCH($K11+$I11,$U$2:$CH$2,0))*IF(AM$2&gt;$K11+$I11+$H11,IF($D11="Win",1.02,1.005),1)*(1+$T11)^(AM$2-($K11+$I11))+$M11)),0)))/10^6</f>
        <v>30.578167375119232</v>
      </c>
      <c r="AN11" s="119">
        <f>IF(AND($K11&lt;AN$2+1,$K11+$H11&gt;AN$2),IF($N11=$N$3,$C11*((1-$O11+$O11*(AN$1/INDEX($U$1:$CH$1,,MATCH($K11,$U$2:$CH$2,0)))))*$L11,$C11*((1-$R11)^(AN$2-$K11))*(((1-$O11+$O11*(AN$1/INDEX($U$1:$CH$1,,MATCH($K11,$U$2:$CH$2,0)))))*$L11*8760*$P11)),IF(AND($K11+$H11&lt;AN$2+1,$K11+$I11&gt;AN$2),IF($N11=$N$3,$C11*INDEX('Fixed O&amp;M Schedule_Gas'!V$3:V$15,MATCH($F11,'Fixed O&amp;M Schedule_Gas'!$B$3:$B$15,0)),$C11*$S11*INDEX($U$1:$CH$1,MATCH($K11,$U$2:$CH$2,0))*IF(AN$2&gt;$K11+$H11,IF($D11="Win",1.02,1.005),1)*(1+$T11)^(AN$2-$K11)),IF(AND($K11+$I11&lt;=AN$2,$K11+SUM($I11:$J11)&gt;AN$2),IF($N11=$N$3,$C11*(INDEX('Fixed O&amp;M Schedule_Gas'!V$3:V$15,MATCH($F11,'Fixed O&amp;M Schedule_Gas'!$B$3:$B$15,0))+$M11),$C11*($S11*INDEX($U$1:$CH$1,MATCH($K11+$I11,$U$2:$CH$2,0))*IF(AN$2&gt;$K11+$I11+$H11,IF($D11="Win",1.02,1.005),1)*(1+$T11)^(AN$2-($K11+$I11))+$M11)),0)))/10^6</f>
        <v>30.728930722621623</v>
      </c>
      <c r="AO11" s="119">
        <f>IF(AND($K11&lt;AO$2+1,$K11+$H11&gt;AO$2),IF($N11=$N$3,$C11*((1-$O11+$O11*(AO$1/INDEX($U$1:$CH$1,,MATCH($K11,$U$2:$CH$2,0)))))*$L11,$C11*((1-$R11)^(AO$2-$K11))*(((1-$O11+$O11*(AO$1/INDEX($U$1:$CH$1,,MATCH($K11,$U$2:$CH$2,0)))))*$L11*8760*$P11)),IF(AND($K11+$H11&lt;AO$2+1,$K11+$I11&gt;AO$2),IF($N11=$N$3,$C11*INDEX('Fixed O&amp;M Schedule_Gas'!W$3:W$15,MATCH($F11,'Fixed O&amp;M Schedule_Gas'!$B$3:$B$15,0)),$C11*$S11*INDEX($U$1:$CH$1,MATCH($K11,$U$2:$CH$2,0))*IF(AO$2&gt;$K11+$H11,IF($D11="Win",1.02,1.005),1)*(1+$T11)^(AO$2-$K11)),IF(AND($K11+$I11&lt;=AO$2,$K11+SUM($I11:$J11)&gt;AO$2),IF($N11=$N$3,$C11*(INDEX('Fixed O&amp;M Schedule_Gas'!W$3:W$15,MATCH($F11,'Fixed O&amp;M Schedule_Gas'!$B$3:$B$15,0))+$M11),$C11*($S11*INDEX($U$1:$CH$1,MATCH($K11+$I11,$U$2:$CH$2,0))*IF(AO$2&gt;$K11+$I11+$H11,IF($D11="Win",1.02,1.005),1)*(1+$T11)^(AO$2-($K11+$I11))+$M11)),0)))/10^6</f>
        <v>30.882709337074061</v>
      </c>
      <c r="AP11" s="119">
        <f>IF(AND($K11&lt;AP$2+1,$K11+$H11&gt;AP$2),IF($N11=$N$3,$C11*((1-$O11+$O11*(AP$1/INDEX($U$1:$CH$1,,MATCH($K11,$U$2:$CH$2,0)))))*$L11,$C11*((1-$R11)^(AP$2-$K11))*(((1-$O11+$O11*(AP$1/INDEX($U$1:$CH$1,,MATCH($K11,$U$2:$CH$2,0)))))*$L11*8760*$P11)),IF(AND($K11+$H11&lt;AP$2+1,$K11+$I11&gt;AP$2),IF($N11=$N$3,$C11*INDEX('Fixed O&amp;M Schedule_Gas'!X$3:X$15,MATCH($F11,'Fixed O&amp;M Schedule_Gas'!$B$3:$B$15,0)),$C11*$S11*INDEX($U$1:$CH$1,MATCH($K11,$U$2:$CH$2,0))*IF(AP$2&gt;$K11+$H11,IF($D11="Win",1.02,1.005),1)*(1+$T11)^(AP$2-$K11)),IF(AND($K11+$I11&lt;=AP$2,$K11+SUM($I11:$J11)&gt;AP$2),IF($N11=$N$3,$C11*(INDEX('Fixed O&amp;M Schedule_Gas'!X$3:X$15,MATCH($F11,'Fixed O&amp;M Schedule_Gas'!$B$3:$B$15,0))+$M11),$C11*($S11*INDEX($U$1:$CH$1,MATCH($K11+$I11,$U$2:$CH$2,0))*IF(AP$2&gt;$K11+$I11+$H11,IF($D11="Win",1.02,1.005),1)*(1+$T11)^(AP$2-($K11+$I11))+$M11)),0)))/10^6</f>
        <v>31.039563523815534</v>
      </c>
      <c r="AQ11" s="119">
        <f>IF(AND($K11&lt;AQ$2+1,$K11+$H11&gt;AQ$2),IF($N11=$N$3,$C11*((1-$O11+$O11*(AQ$1/INDEX($U$1:$CH$1,,MATCH($K11,$U$2:$CH$2,0)))))*$L11,$C11*((1-$R11)^(AQ$2-$K11))*(((1-$O11+$O11*(AQ$1/INDEX($U$1:$CH$1,,MATCH($K11,$U$2:$CH$2,0)))))*$L11*8760*$P11)),IF(AND($K11+$H11&lt;AQ$2+1,$K11+$I11&gt;AQ$2),IF($N11=$N$3,$C11*INDEX('Fixed O&amp;M Schedule_Gas'!Y$3:Y$15,MATCH($F11,'Fixed O&amp;M Schedule_Gas'!$B$3:$B$15,0)),$C11*$S11*INDEX($U$1:$CH$1,MATCH($K11,$U$2:$CH$2,0))*IF(AQ$2&gt;$K11+$H11,IF($D11="Win",1.02,1.005),1)*(1+$T11)^(AQ$2-$K11)),IF(AND($K11+$I11&lt;=AQ$2,$K11+SUM($I11:$J11)&gt;AQ$2),IF($N11=$N$3,$C11*(INDEX('Fixed O&amp;M Schedule_Gas'!Y$3:Y$15,MATCH($F11,'Fixed O&amp;M Schedule_Gas'!$B$3:$B$15,0))+$M11),$C11*($S11*INDEX($U$1:$CH$1,MATCH($K11+$I11,$U$2:$CH$2,0))*IF(AQ$2&gt;$K11+$I11+$H11,IF($D11="Win",1.02,1.005),1)*(1+$T11)^(AQ$2-($K11+$I11))+$M11)),0)))/10^6</f>
        <v>31.199554794291846</v>
      </c>
      <c r="AR11" s="119">
        <f>IF(AND($K11&lt;AR$2+1,$K11+$H11&gt;AR$2),IF($N11=$N$3,$C11*((1-$O11+$O11*(AR$1/INDEX($U$1:$CH$1,,MATCH($K11,$U$2:$CH$2,0)))))*$L11,$C11*((1-$R11)^(AR$2-$K11))*(((1-$O11+$O11*(AR$1/INDEX($U$1:$CH$1,,MATCH($K11,$U$2:$CH$2,0)))))*$L11*8760*$P11)),IF(AND($K11+$H11&lt;AR$2+1,$K11+$I11&gt;AR$2),IF($N11=$N$3,$C11*INDEX('Fixed O&amp;M Schedule_Gas'!Z$3:Z$15,MATCH($F11,'Fixed O&amp;M Schedule_Gas'!$B$3:$B$15,0)),$C11*$S11*INDEX($U$1:$CH$1,MATCH($K11,$U$2:$CH$2,0))*IF(AR$2&gt;$K11+$H11,IF($D11="Win",1.02,1.005),1)*(1+$T11)^(AR$2-$K11)),IF(AND($K11+$I11&lt;=AR$2,$K11+SUM($I11:$J11)&gt;AR$2),IF($N11=$N$3,$C11*(INDEX('Fixed O&amp;M Schedule_Gas'!Z$3:Z$15,MATCH($F11,'Fixed O&amp;M Schedule_Gas'!$B$3:$B$15,0))+$M11),$C11*($S11*INDEX($U$1:$CH$1,MATCH($K11+$I11,$U$2:$CH$2,0))*IF(AR$2&gt;$K11+$I11+$H11,IF($D11="Win",1.02,1.005),1)*(1+$T11)^(AR$2-($K11+$I11))+$M11)),0)))/10^6</f>
        <v>31.362745890177685</v>
      </c>
      <c r="AS11" s="119">
        <f>IF(AND($K11&lt;AS$2+1,$K11+$H11&gt;AS$2),IF($N11=$N$3,$C11*((1-$O11+$O11*(AS$1/INDEX($U$1:$CH$1,,MATCH($K11,$U$2:$CH$2,0)))))*$L11,$C11*((1-$R11)^(AS$2-$K11))*(((1-$O11+$O11*(AS$1/INDEX($U$1:$CH$1,,MATCH($K11,$U$2:$CH$2,0)))))*$L11*8760*$P11)),IF(AND($K11+$H11&lt;AS$2+1,$K11+$I11&gt;AS$2),IF($N11=$N$3,$C11*INDEX('Fixed O&amp;M Schedule_Gas'!AA$3:AA$15,MATCH($F11,'Fixed O&amp;M Schedule_Gas'!$B$3:$B$15,0)),$C11*$S11*INDEX($U$1:$CH$1,MATCH($K11,$U$2:$CH$2,0))*IF(AS$2&gt;$K11+$H11,IF($D11="Win",1.02,1.005),1)*(1+$T11)^(AS$2-$K11)),IF(AND($K11+$I11&lt;=AS$2,$K11+SUM($I11:$J11)&gt;AS$2),IF($N11=$N$3,$C11*(INDEX('Fixed O&amp;M Schedule_Gas'!AA$3:AA$15,MATCH($F11,'Fixed O&amp;M Schedule_Gas'!$B$3:$B$15,0))+$M11),$C11*($S11*INDEX($U$1:$CH$1,MATCH($K11+$I11,$U$2:$CH$2,0))*IF(AS$2&gt;$K11+$I11+$H11,IF($D11="Win",1.02,1.005),1)*(1+$T11)^(AS$2-($K11+$I11))+$M11)),0)))/10^6</f>
        <v>1.1004166312818224</v>
      </c>
      <c r="AT11" s="119">
        <f>IF(AND($K11&lt;AT$2+1,$K11+$H11&gt;AT$2),IF($N11=$N$3,$C11*((1-$O11+$O11*(AT$1/INDEX($U$1:$CH$1,,MATCH($K11,$U$2:$CH$2,0)))))*$L11,$C11*((1-$R11)^(AT$2-$K11))*(((1-$O11+$O11*(AT$1/INDEX($U$1:$CH$1,,MATCH($K11,$U$2:$CH$2,0)))))*$L11*8760*$P11)),IF(AND($K11+$H11&lt;AT$2+1,$K11+$I11&gt;AT$2),IF($N11=$N$3,$C11*INDEX('Fixed O&amp;M Schedule_Gas'!AB$3:AB$15,MATCH($F11,'Fixed O&amp;M Schedule_Gas'!$B$3:$B$15,0)),$C11*$S11*INDEX($U$1:$CH$1,MATCH($K11,$U$2:$CH$2,0))*IF(AT$2&gt;$K11+$H11,IF($D11="Win",1.02,1.005),1)*(1+$T11)^(AT$2-$K11)),IF(AND($K11+$I11&lt;=AT$2,$K11+SUM($I11:$J11)&gt;AT$2),IF($N11=$N$3,$C11*(INDEX('Fixed O&amp;M Schedule_Gas'!AB$3:AB$15,MATCH($F11,'Fixed O&amp;M Schedule_Gas'!$B$3:$B$15,0))+$M11),$C11*($S11*INDEX($U$1:$CH$1,MATCH($K11+$I11,$U$2:$CH$2,0))*IF(AT$2&gt;$K11+$I11+$H11,IF($D11="Win",1.02,1.005),1)*(1+$T11)^(AT$2-($K11+$I11))+$M11)),0)))/10^6</f>
        <v>1.1224249639074588</v>
      </c>
      <c r="AU11" s="119">
        <f>IF(AND($K11&lt;AU$2+1,$K11+$H11&gt;AU$2),IF($N11=$N$3,$C11*((1-$O11+$O11*(AU$1/INDEX($U$1:$CH$1,,MATCH($K11,$U$2:$CH$2,0)))))*$L11,$C11*((1-$R11)^(AU$2-$K11))*(((1-$O11+$O11*(AU$1/INDEX($U$1:$CH$1,,MATCH($K11,$U$2:$CH$2,0)))))*$L11*8760*$P11)),IF(AND($K11+$H11&lt;AU$2+1,$K11+$I11&gt;AU$2),IF($N11=$N$3,$C11*INDEX('Fixed O&amp;M Schedule_Gas'!AC$3:AC$15,MATCH($F11,'Fixed O&amp;M Schedule_Gas'!$B$3:$B$15,0)),$C11*$S11*INDEX($U$1:$CH$1,MATCH($K11,$U$2:$CH$2,0))*IF(AU$2&gt;$K11+$H11,IF($D11="Win",1.02,1.005),1)*(1+$T11)^(AU$2-$K11)),IF(AND($K11+$I11&lt;=AU$2,$K11+SUM($I11:$J11)&gt;AU$2),IF($N11=$N$3,$C11*(INDEX('Fixed O&amp;M Schedule_Gas'!AC$3:AC$15,MATCH($F11,'Fixed O&amp;M Schedule_Gas'!$B$3:$B$15,0))+$M11),$C11*($S11*INDEX($U$1:$CH$1,MATCH($K11+$I11,$U$2:$CH$2,0))*IF(AU$2&gt;$K11+$I11+$H11,IF($D11="Win",1.02,1.005),1)*(1+$T11)^(AU$2-($K11+$I11))+$M11)),0)))/10^6</f>
        <v>1.1448734631856081</v>
      </c>
      <c r="AV11" s="119">
        <f>IF(AND($K11&lt;AV$2+1,$K11+$H11&gt;AV$2),IF($N11=$N$3,$C11*((1-$O11+$O11*(AV$1/INDEX($U$1:$CH$1,,MATCH($K11,$U$2:$CH$2,0)))))*$L11,$C11*((1-$R11)^(AV$2-$K11))*(((1-$O11+$O11*(AV$1/INDEX($U$1:$CH$1,,MATCH($K11,$U$2:$CH$2,0)))))*$L11*8760*$P11)),IF(AND($K11+$H11&lt;AV$2+1,$K11+$I11&gt;AV$2),IF($N11=$N$3,$C11*INDEX('Fixed O&amp;M Schedule_Gas'!AD$3:AD$15,MATCH($F11,'Fixed O&amp;M Schedule_Gas'!$B$3:$B$15,0)),$C11*$S11*INDEX($U$1:$CH$1,MATCH($K11,$U$2:$CH$2,0))*IF(AV$2&gt;$K11+$H11,IF($D11="Win",1.02,1.005),1)*(1+$T11)^(AV$2-$K11)),IF(AND($K11+$I11&lt;=AV$2,$K11+SUM($I11:$J11)&gt;AV$2),IF($N11=$N$3,$C11*(INDEX('Fixed O&amp;M Schedule_Gas'!AD$3:AD$15,MATCH($F11,'Fixed O&amp;M Schedule_Gas'!$B$3:$B$15,0))+$M11),$C11*($S11*INDEX($U$1:$CH$1,MATCH($K11+$I11,$U$2:$CH$2,0))*IF(AV$2&gt;$K11+$I11+$H11,IF($D11="Win",1.02,1.005),1)*(1+$T11)^(AV$2-($K11+$I11))+$M11)),0)))/10^6</f>
        <v>1.1677709324493204</v>
      </c>
      <c r="AW11" s="119">
        <f>IF(AND($K11&lt;AW$2+1,$K11+$H11&gt;AW$2),IF($N11=$N$3,$C11*((1-$O11+$O11*(AW$1/INDEX($U$1:$CH$1,,MATCH($K11,$U$2:$CH$2,0)))))*$L11,$C11*((1-$R11)^(AW$2-$K11))*(((1-$O11+$O11*(AW$1/INDEX($U$1:$CH$1,,MATCH($K11,$U$2:$CH$2,0)))))*$L11*8760*$P11)),IF(AND($K11+$H11&lt;AW$2+1,$K11+$I11&gt;AW$2),IF($N11=$N$3,$C11*INDEX('Fixed O&amp;M Schedule_Gas'!AE$3:AE$15,MATCH($F11,'Fixed O&amp;M Schedule_Gas'!$B$3:$B$15,0)),$C11*$S11*INDEX($U$1:$CH$1,MATCH($K11,$U$2:$CH$2,0))*IF(AW$2&gt;$K11+$H11,IF($D11="Win",1.02,1.005),1)*(1+$T11)^(AW$2-$K11)),IF(AND($K11+$I11&lt;=AW$2,$K11+SUM($I11:$J11)&gt;AW$2),IF($N11=$N$3,$C11*(INDEX('Fixed O&amp;M Schedule_Gas'!AE$3:AE$15,MATCH($F11,'Fixed O&amp;M Schedule_Gas'!$B$3:$B$15,0))+$M11),$C11*($S11*INDEX($U$1:$CH$1,MATCH($K11+$I11,$U$2:$CH$2,0))*IF(AW$2&gt;$K11+$I11+$H11,IF($D11="Win",1.02,1.005),1)*(1+$T11)^(AW$2-($K11+$I11))+$M11)),0)))/10^6</f>
        <v>1.1911263510983068</v>
      </c>
      <c r="AX11" s="119">
        <f>IF(AND($K11&lt;AX$2+1,$K11+$H11&gt;AX$2),IF($N11=$N$3,$C11*((1-$O11+$O11*(AX$1/INDEX($U$1:$CH$1,,MATCH($K11,$U$2:$CH$2,0)))))*$L11,$C11*((1-$R11)^(AX$2-$K11))*(((1-$O11+$O11*(AX$1/INDEX($U$1:$CH$1,,MATCH($K11,$U$2:$CH$2,0)))))*$L11*8760*$P11)),IF(AND($K11+$H11&lt;AX$2+1,$K11+$I11&gt;AX$2),IF($N11=$N$3,$C11*INDEX('Fixed O&amp;M Schedule_Gas'!AF$3:AF$15,MATCH($F11,'Fixed O&amp;M Schedule_Gas'!$B$3:$B$15,0)),$C11*$S11*INDEX($U$1:$CH$1,MATCH($K11,$U$2:$CH$2,0))*IF(AX$2&gt;$K11+$H11,IF($D11="Win",1.02,1.005),1)*(1+$T11)^(AX$2-$K11)),IF(AND($K11+$I11&lt;=AX$2,$K11+SUM($I11:$J11)&gt;AX$2),IF($N11=$N$3,$C11*(INDEX('Fixed O&amp;M Schedule_Gas'!AF$3:AF$15,MATCH($F11,'Fixed O&amp;M Schedule_Gas'!$B$3:$B$15,0))+$M11),$C11*($S11*INDEX($U$1:$CH$1,MATCH($K11+$I11,$U$2:$CH$2,0))*IF(AX$2&gt;$K11+$I11+$H11,IF($D11="Win",1.02,1.005),1)*(1+$T11)^(AX$2-($K11+$I11))+$M11)),0)))/10^6</f>
        <v>1.2149488781202729</v>
      </c>
      <c r="AY11" s="119">
        <f>IF(AND($K11&lt;AY$2+1,$K11+$H11&gt;AY$2),IF($N11=$N$3,$C11*((1-$O11+$O11*(AY$1/INDEX($U$1:$CH$1,,MATCH($K11,$U$2:$CH$2,0)))))*$L11,$C11*((1-$R11)^(AY$2-$K11))*(((1-$O11+$O11*(AY$1/INDEX($U$1:$CH$1,,MATCH($K11,$U$2:$CH$2,0)))))*$L11*8760*$P11)),IF(AND($K11+$H11&lt;AY$2+1,$K11+$I11&gt;AY$2),IF($N11=$N$3,$C11*INDEX('Fixed O&amp;M Schedule_Gas'!AG$3:AG$15,MATCH($F11,'Fixed O&amp;M Schedule_Gas'!$B$3:$B$15,0)),$C11*$S11*INDEX($U$1:$CH$1,MATCH($K11,$U$2:$CH$2,0))*IF(AY$2&gt;$K11+$H11,IF($D11="Win",1.02,1.005),1)*(1+$T11)^(AY$2-$K11)),IF(AND($K11+$I11&lt;=AY$2,$K11+SUM($I11:$J11)&gt;AY$2),IF($N11=$N$3,$C11*(INDEX('Fixed O&amp;M Schedule_Gas'!AG$3:AG$15,MATCH($F11,'Fixed O&amp;M Schedule_Gas'!$B$3:$B$15,0))+$M11),$C11*($S11*INDEX($U$1:$CH$1,MATCH($K11+$I11,$U$2:$CH$2,0))*IF(AY$2&gt;$K11+$I11+$H11,IF($D11="Win",1.02,1.005),1)*(1+$T11)^(AY$2-($K11+$I11))+$M11)),0)))/10^6</f>
        <v>1.2392478556826785</v>
      </c>
      <c r="AZ11" s="119">
        <f>IF(AND($K11&lt;AZ$2+1,$K11+$H11&gt;AZ$2),IF($N11=$N$3,$C11*((1-$O11+$O11*(AZ$1/INDEX($U$1:$CH$1,,MATCH($K11,$U$2:$CH$2,0)))))*$L11,$C11*((1-$R11)^(AZ$2-$K11))*(((1-$O11+$O11*(AZ$1/INDEX($U$1:$CH$1,,MATCH($K11,$U$2:$CH$2,0)))))*$L11*8760*$P11)),IF(AND($K11+$H11&lt;AZ$2+1,$K11+$I11&gt;AZ$2),IF($N11=$N$3,$C11*INDEX('Fixed O&amp;M Schedule_Gas'!AH$3:AH$15,MATCH($F11,'Fixed O&amp;M Schedule_Gas'!$B$3:$B$15,0)),$C11*$S11*INDEX($U$1:$CH$1,MATCH($K11,$U$2:$CH$2,0))*IF(AZ$2&gt;$K11+$H11,IF($D11="Win",1.02,1.005),1)*(1+$T11)^(AZ$2-$K11)),IF(AND($K11+$I11&lt;=AZ$2,$K11+SUM($I11:$J11)&gt;AZ$2),IF($N11=$N$3,$C11*(INDEX('Fixed O&amp;M Schedule_Gas'!AH$3:AH$15,MATCH($F11,'Fixed O&amp;M Schedule_Gas'!$B$3:$B$15,0))+$M11),$C11*($S11*INDEX($U$1:$CH$1,MATCH($K11+$I11,$U$2:$CH$2,0))*IF(AZ$2&gt;$K11+$I11+$H11,IF($D11="Win",1.02,1.005),1)*(1+$T11)^(AZ$2-($K11+$I11))+$M11)),0)))/10^6</f>
        <v>1.2640328127963318</v>
      </c>
      <c r="BA11" s="119">
        <f>IF(AND($K11&lt;BA$2+1,$K11+$H11&gt;BA$2),IF($N11=$N$3,$C11*((1-$O11+$O11*(BA$1/INDEX($U$1:$CH$1,,MATCH($K11,$U$2:$CH$2,0)))))*$L11,$C11*((1-$R11)^(BA$2-$K11))*(((1-$O11+$O11*(BA$1/INDEX($U$1:$CH$1,,MATCH($K11,$U$2:$CH$2,0)))))*$L11*8760*$P11)),IF(AND($K11+$H11&lt;BA$2+1,$K11+$I11&gt;BA$2),IF($N11=$N$3,$C11*INDEX('Fixed O&amp;M Schedule_Gas'!AI$3:AI$15,MATCH($F11,'Fixed O&amp;M Schedule_Gas'!$B$3:$B$15,0)),$C11*$S11*INDEX($U$1:$CH$1,MATCH($K11,$U$2:$CH$2,0))*IF(BA$2&gt;$K11+$H11,IF($D11="Win",1.02,1.005),1)*(1+$T11)^(BA$2-$K11)),IF(AND($K11+$I11&lt;=BA$2,$K11+SUM($I11:$J11)&gt;BA$2),IF($N11=$N$3,$C11*(INDEX('Fixed O&amp;M Schedule_Gas'!AI$3:AI$15,MATCH($F11,'Fixed O&amp;M Schedule_Gas'!$B$3:$B$15,0))+$M11),$C11*($S11*INDEX($U$1:$CH$1,MATCH($K11+$I11,$U$2:$CH$2,0))*IF(BA$2&gt;$K11+$I11+$H11,IF($D11="Win",1.02,1.005),1)*(1+$T11)^(BA$2-($K11+$I11))+$M11)),0)))/10^6</f>
        <v>1.2893134690522587</v>
      </c>
      <c r="BB11" s="119">
        <f>IF(AND($K11&lt;BB$2+1,$K11+$H11&gt;BB$2),IF($N11=$N$3,$C11*((1-$O11+$O11*(BB$1/INDEX($U$1:$CH$1,,MATCH($K11,$U$2:$CH$2,0)))))*$L11,$C11*((1-$R11)^(BB$2-$K11))*(((1-$O11+$O11*(BB$1/INDEX($U$1:$CH$1,,MATCH($K11,$U$2:$CH$2,0)))))*$L11*8760*$P11)),IF(AND($K11+$H11&lt;BB$2+1,$K11+$I11&gt;BB$2),IF($N11=$N$3,$C11*INDEX('Fixed O&amp;M Schedule_Gas'!AJ$3:AJ$15,MATCH($F11,'Fixed O&amp;M Schedule_Gas'!$B$3:$B$15,0)),$C11*$S11*INDEX($U$1:$CH$1,MATCH($K11,$U$2:$CH$2,0))*IF(BB$2&gt;$K11+$H11,IF($D11="Win",1.02,1.005),1)*(1+$T11)^(BB$2-$K11)),IF(AND($K11+$I11&lt;=BB$2,$K11+SUM($I11:$J11)&gt;BB$2),IF($N11=$N$3,$C11*(INDEX('Fixed O&amp;M Schedule_Gas'!AJ$3:AJ$15,MATCH($F11,'Fixed O&amp;M Schedule_Gas'!$B$3:$B$15,0))+$M11),$C11*($S11*INDEX($U$1:$CH$1,MATCH($K11+$I11,$U$2:$CH$2,0))*IF(BB$2&gt;$K11+$I11+$H11,IF($D11="Win",1.02,1.005),1)*(1+$T11)^(BB$2-($K11+$I11))+$M11)),0)))/10^6</f>
        <v>1.3150997384333041</v>
      </c>
      <c r="BC11" s="119">
        <f>IF(AND($K11&lt;BC$2+1,$K11+$H11&gt;BC$2),IF($N11=$N$3,$C11*((1-$O11+$O11*(BC$1/INDEX($U$1:$CH$1,,MATCH($K11,$U$2:$CH$2,0)))))*$L11,$C11*((1-$R11)^(BC$2-$K11))*(((1-$O11+$O11*(BC$1/INDEX($U$1:$CH$1,,MATCH($K11,$U$2:$CH$2,0)))))*$L11*8760*$P11)),IF(AND($K11+$H11&lt;BC$2+1,$K11+$I11&gt;BC$2),IF($N11=$N$3,$C11*INDEX('Fixed O&amp;M Schedule_Gas'!AK$3:AK$15,MATCH($F11,'Fixed O&amp;M Schedule_Gas'!$B$3:$B$15,0)),$C11*$S11*INDEX($U$1:$CH$1,MATCH($K11,$U$2:$CH$2,0))*IF(BC$2&gt;$K11+$H11,IF($D11="Win",1.02,1.005),1)*(1+$T11)^(BC$2-$K11)),IF(AND($K11+$I11&lt;=BC$2,$K11+SUM($I11:$J11)&gt;BC$2),IF($N11=$N$3,$C11*(INDEX('Fixed O&amp;M Schedule_Gas'!AK$3:AK$15,MATCH($F11,'Fixed O&amp;M Schedule_Gas'!$B$3:$B$15,0))+$M11),$C11*($S11*INDEX($U$1:$CH$1,MATCH($K11+$I11,$U$2:$CH$2,0))*IF(BC$2&gt;$K11+$I11+$H11,IF($D11="Win",1.02,1.005),1)*(1+$T11)^(BC$2-($K11+$I11))+$M11)),0)))/10^6</f>
        <v>1.3414017332019701</v>
      </c>
      <c r="BD11" s="119">
        <f>IF(AND($K11&lt;BD$2+1,$K11+$H11&gt;BD$2),IF($N11=$N$3,$C11*((1-$O11+$O11*(BD$1/INDEX($U$1:$CH$1,,MATCH($K11,$U$2:$CH$2,0)))))*$L11,$C11*((1-$R11)^(BD$2-$K11))*(((1-$O11+$O11*(BD$1/INDEX($U$1:$CH$1,,MATCH($K11,$U$2:$CH$2,0)))))*$L11*8760*$P11)),IF(AND($K11+$H11&lt;BD$2+1,$K11+$I11&gt;BD$2),IF($N11=$N$3,$C11*INDEX('Fixed O&amp;M Schedule_Gas'!AL$3:AL$15,MATCH($F11,'Fixed O&amp;M Schedule_Gas'!$B$3:$B$15,0)),$C11*$S11*INDEX($U$1:$CH$1,MATCH($K11,$U$2:$CH$2,0))*IF(BD$2&gt;$K11+$H11,IF($D11="Win",1.02,1.005),1)*(1+$T11)^(BD$2-$K11)),IF(AND($K11+$I11&lt;=BD$2,$K11+SUM($I11:$J11)&gt;BD$2),IF($N11=$N$3,$C11*(INDEX('Fixed O&amp;M Schedule_Gas'!AL$3:AL$15,MATCH($F11,'Fixed O&amp;M Schedule_Gas'!$B$3:$B$15,0))+$M11),$C11*($S11*INDEX($U$1:$CH$1,MATCH($K11+$I11,$U$2:$CH$2,0))*IF(BD$2&gt;$K11+$I11+$H11,IF($D11="Win",1.02,1.005),1)*(1+$T11)^(BD$2-($K11+$I11))+$M11)),0)))/10^6</f>
        <v>1.3682297678660096</v>
      </c>
      <c r="BE11" s="119">
        <f>IF(AND($K11&lt;BE$2+1,$K11+$H11&gt;BE$2),IF($N11=$N$3,$C11*((1-$O11+$O11*(BE$1/INDEX($U$1:$CH$1,,MATCH($K11,$U$2:$CH$2,0)))))*$L11,$C11*((1-$R11)^(BE$2-$K11))*(((1-$O11+$O11*(BE$1/INDEX($U$1:$CH$1,,MATCH($K11,$U$2:$CH$2,0)))))*$L11*8760*$P11)),IF(AND($K11+$H11&lt;BE$2+1,$K11+$I11&gt;BE$2),IF($N11=$N$3,$C11*INDEX('Fixed O&amp;M Schedule_Gas'!AM$3:AM$15,MATCH($F11,'Fixed O&amp;M Schedule_Gas'!$B$3:$B$15,0)),$C11*$S11*INDEX($U$1:$CH$1,MATCH($K11,$U$2:$CH$2,0))*IF(BE$2&gt;$K11+$H11,IF($D11="Win",1.02,1.005),1)*(1+$T11)^(BE$2-$K11)),IF(AND($K11+$I11&lt;=BE$2,$K11+SUM($I11:$J11)&gt;BE$2),IF($N11=$N$3,$C11*(INDEX('Fixed O&amp;M Schedule_Gas'!AM$3:AM$15,MATCH($F11,'Fixed O&amp;M Schedule_Gas'!$B$3:$B$15,0))+$M11),$C11*($S11*INDEX($U$1:$CH$1,MATCH($K11+$I11,$U$2:$CH$2,0))*IF(BE$2&gt;$K11+$I11+$H11,IF($D11="Win",1.02,1.005),1)*(1+$T11)^(BE$2-($K11+$I11))+$M11)),0)))/10^6</f>
        <v>1.3955943632233296</v>
      </c>
      <c r="BF11" s="119">
        <f>IF(AND($K11&lt;BF$2+1,$K11+$H11&gt;BF$2),IF($N11=$N$3,$C11*((1-$O11+$O11*(BF$1/INDEX($U$1:$CH$1,,MATCH($K11,$U$2:$CH$2,0)))))*$L11,$C11*((1-$R11)^(BF$2-$K11))*(((1-$O11+$O11*(BF$1/INDEX($U$1:$CH$1,,MATCH($K11,$U$2:$CH$2,0)))))*$L11*8760*$P11)),IF(AND($K11+$H11&lt;BF$2+1,$K11+$I11&gt;BF$2),IF($N11=$N$3,$C11*INDEX('Fixed O&amp;M Schedule_Gas'!AN$3:AN$15,MATCH($F11,'Fixed O&amp;M Schedule_Gas'!$B$3:$B$15,0)),$C11*$S11*INDEX($U$1:$CH$1,MATCH($K11,$U$2:$CH$2,0))*IF(BF$2&gt;$K11+$H11,IF($D11="Win",1.02,1.005),1)*(1+$T11)^(BF$2-$K11)),IF(AND($K11+$I11&lt;=BF$2,$K11+SUM($I11:$J11)&gt;BF$2),IF($N11=$N$3,$C11*(INDEX('Fixed O&amp;M Schedule_Gas'!AN$3:AN$15,MATCH($F11,'Fixed O&amp;M Schedule_Gas'!$B$3:$B$15,0))+$M11),$C11*($S11*INDEX($U$1:$CH$1,MATCH($K11+$I11,$U$2:$CH$2,0))*IF(BF$2&gt;$K11+$I11+$H11,IF($D11="Win",1.02,1.005),1)*(1+$T11)^(BF$2-($K11+$I11))+$M11)),0)))/10^6</f>
        <v>1.4235062504877964</v>
      </c>
      <c r="BG11" s="119">
        <f>IF(AND($K11&lt;BG$2+1,$K11+$H11&gt;BG$2),IF($N11=$N$3,$C11*((1-$O11+$O11*(BG$1/INDEX($U$1:$CH$1,,MATCH($K11,$U$2:$CH$2,0)))))*$L11,$C11*((1-$R11)^(BG$2-$K11))*(((1-$O11+$O11*(BG$1/INDEX($U$1:$CH$1,,MATCH($K11,$U$2:$CH$2,0)))))*$L11*8760*$P11)),IF(AND($K11+$H11&lt;BG$2+1,$K11+$I11&gt;BG$2),IF($N11=$N$3,$C11*INDEX('Fixed O&amp;M Schedule_Gas'!AO$3:AO$15,MATCH($F11,'Fixed O&amp;M Schedule_Gas'!$B$3:$B$15,0)),$C11*$S11*INDEX($U$1:$CH$1,MATCH($K11,$U$2:$CH$2,0))*IF(BG$2&gt;$K11+$H11,IF($D11="Win",1.02,1.005),1)*(1+$T11)^(BG$2-$K11)),IF(AND($K11+$I11&lt;=BG$2,$K11+SUM($I11:$J11)&gt;BG$2),IF($N11=$N$3,$C11*(INDEX('Fixed O&amp;M Schedule_Gas'!AO$3:AO$15,MATCH($F11,'Fixed O&amp;M Schedule_Gas'!$B$3:$B$15,0))+$M11),$C11*($S11*INDEX($U$1:$CH$1,MATCH($K11+$I11,$U$2:$CH$2,0))*IF(BG$2&gt;$K11+$I11+$H11,IF($D11="Win",1.02,1.005),1)*(1+$T11)^(BG$2-($K11+$I11))+$M11)),0)))/10^6</f>
        <v>1.4519763754975521</v>
      </c>
      <c r="BH11" s="119">
        <f>IF(AND($K11&lt;BH$2+1,$K11+$H11&gt;BH$2),IF($N11=$N$3,$C11*((1-$O11+$O11*(BH$1/INDEX($U$1:$CH$1,,MATCH($K11,$U$2:$CH$2,0)))))*$L11,$C11*((1-$R11)^(BH$2-$K11))*(((1-$O11+$O11*(BH$1/INDEX($U$1:$CH$1,,MATCH($K11,$U$2:$CH$2,0)))))*$L11*8760*$P11)),IF(AND($K11+$H11&lt;BH$2+1,$K11+$I11&gt;BH$2),IF($N11=$N$3,$C11*INDEX('Fixed O&amp;M Schedule_Gas'!AP$3:AP$15,MATCH($F11,'Fixed O&amp;M Schedule_Gas'!$B$3:$B$15,0)),$C11*$S11*INDEX($U$1:$CH$1,MATCH($K11,$U$2:$CH$2,0))*IF(BH$2&gt;$K11+$H11,IF($D11="Win",1.02,1.005),1)*(1+$T11)^(BH$2-$K11)),IF(AND($K11+$I11&lt;=BH$2,$K11+SUM($I11:$J11)&gt;BH$2),IF($N11=$N$3,$C11*(INDEX('Fixed O&amp;M Schedule_Gas'!AP$3:AP$15,MATCH($F11,'Fixed O&amp;M Schedule_Gas'!$B$3:$B$15,0))+$M11),$C11*($S11*INDEX($U$1:$CH$1,MATCH($K11+$I11,$U$2:$CH$2,0))*IF(BH$2&gt;$K11+$I11+$H11,IF($D11="Win",1.02,1.005),1)*(1+$T11)^(BH$2-($K11+$I11))+$M11)),0)))/10^6</f>
        <v>1.4810159030075034</v>
      </c>
      <c r="BI11" s="119">
        <f>IF(AND($K11&lt;BI$2+1,$K11+$H11&gt;BI$2),IF($N11=$N$3,$C11*((1-$O11+$O11*(BI$1/INDEX($U$1:$CH$1,,MATCH($K11,$U$2:$CH$2,0)))))*$L11,$C11*((1-$R11)^(BI$2-$K11))*(((1-$O11+$O11*(BI$1/INDEX($U$1:$CH$1,,MATCH($K11,$U$2:$CH$2,0)))))*$L11*8760*$P11)),IF(AND($K11+$H11&lt;BI$2+1,$K11+$I11&gt;BI$2),IF($N11=$N$3,$C11*INDEX('Fixed O&amp;M Schedule_Gas'!AQ$3:AQ$15,MATCH($F11,'Fixed O&amp;M Schedule_Gas'!$B$3:$B$15,0)),$C11*$S11*INDEX($U$1:$CH$1,MATCH($K11,$U$2:$CH$2,0))*IF(BI$2&gt;$K11+$H11,IF($D11="Win",1.02,1.005),1)*(1+$T11)^(BI$2-$K11)),IF(AND($K11+$I11&lt;=BI$2,$K11+SUM($I11:$J11)&gt;BI$2),IF($N11=$N$3,$C11*(INDEX('Fixed O&amp;M Schedule_Gas'!AQ$3:AQ$15,MATCH($F11,'Fixed O&amp;M Schedule_Gas'!$B$3:$B$15,0))+$M11),$C11*($S11*INDEX($U$1:$CH$1,MATCH($K11+$I11,$U$2:$CH$2,0))*IF(BI$2&gt;$K11+$I11+$H11,IF($D11="Win",1.02,1.005),1)*(1+$T11)^(BI$2-($K11+$I11))+$M11)),0)))/10^6</f>
        <v>1.5106362210676536</v>
      </c>
      <c r="BJ11" s="119">
        <f>IF(AND($K11&lt;BJ$2+1,$K11+$H11&gt;BJ$2),IF($N11=$N$3,$C11*((1-$O11+$O11*(BJ$1/INDEX($U$1:$CH$1,,MATCH($K11,$U$2:$CH$2,0)))))*$L11,$C11*((1-$R11)^(BJ$2-$K11))*(((1-$O11+$O11*(BJ$1/INDEX($U$1:$CH$1,,MATCH($K11,$U$2:$CH$2,0)))))*$L11*8760*$P11)),IF(AND($K11+$H11&lt;BJ$2+1,$K11+$I11&gt;BJ$2),IF($N11=$N$3,$C11*INDEX('Fixed O&amp;M Schedule_Gas'!AR$3:AR$15,MATCH($F11,'Fixed O&amp;M Schedule_Gas'!$B$3:$B$15,0)),$C11*$S11*INDEX($U$1:$CH$1,MATCH($K11,$U$2:$CH$2,0))*IF(BJ$2&gt;$K11+$H11,IF($D11="Win",1.02,1.005),1)*(1+$T11)^(BJ$2-$K11)),IF(AND($K11+$I11&lt;=BJ$2,$K11+SUM($I11:$J11)&gt;BJ$2),IF($N11=$N$3,$C11*(INDEX('Fixed O&amp;M Schedule_Gas'!AR$3:AR$15,MATCH($F11,'Fixed O&amp;M Schedule_Gas'!$B$3:$B$15,0))+$M11),$C11*($S11*INDEX($U$1:$CH$1,MATCH($K11+$I11,$U$2:$CH$2,0))*IF(BJ$2&gt;$K11+$I11+$H11,IF($D11="Win",1.02,1.005),1)*(1+$T11)^(BJ$2-($K11+$I11))+$M11)),0)))/10^6</f>
        <v>1.5408489454890066</v>
      </c>
      <c r="BK11" s="119">
        <f>IF(AND($K11&lt;BK$2+1,$K11+$H11&gt;BK$2),IF($N11=$N$3,$C11*((1-$O11+$O11*(BK$1/INDEX($U$1:$CH$1,,MATCH($K11,$U$2:$CH$2,0)))))*$L11,$C11*((1-$R11)^(BK$2-$K11))*(((1-$O11+$O11*(BK$1/INDEX($U$1:$CH$1,,MATCH($K11,$U$2:$CH$2,0)))))*$L11*8760*$P11)),IF(AND($K11+$H11&lt;BK$2+1,$K11+$I11&gt;BK$2),IF($N11=$N$3,$C11*INDEX('Fixed O&amp;M Schedule_Gas'!AS$3:AS$15,MATCH($F11,'Fixed O&amp;M Schedule_Gas'!$B$3:$B$15,0)),$C11*$S11*INDEX($U$1:$CH$1,MATCH($K11,$U$2:$CH$2,0))*IF(BK$2&gt;$K11+$H11,IF($D11="Win",1.02,1.005),1)*(1+$T11)^(BK$2-$K11)),IF(AND($K11+$I11&lt;=BK$2,$K11+SUM($I11:$J11)&gt;BK$2),IF($N11=$N$3,$C11*(INDEX('Fixed O&amp;M Schedule_Gas'!AS$3:AS$15,MATCH($F11,'Fixed O&amp;M Schedule_Gas'!$B$3:$B$15,0))+$M11),$C11*($S11*INDEX($U$1:$CH$1,MATCH($K11+$I11,$U$2:$CH$2,0))*IF(BK$2&gt;$K11+$I11+$H11,IF($D11="Win",1.02,1.005),1)*(1+$T11)^(BK$2-($K11+$I11))+$M11)),0)))/10^6</f>
        <v>1.5716659243987869</v>
      </c>
      <c r="BL11" s="119">
        <f>IF(AND($K11&lt;BL$2+1,$K11+$H11&gt;BL$2),IF($N11=$N$3,$C11*((1-$O11+$O11*(BL$1/INDEX($U$1:$CH$1,,MATCH($K11,$U$2:$CH$2,0)))))*$L11,$C11*((1-$R11)^(BL$2-$K11))*(((1-$O11+$O11*(BL$1/INDEX($U$1:$CH$1,,MATCH($K11,$U$2:$CH$2,0)))))*$L11*8760*$P11)),IF(AND($K11+$H11&lt;BL$2+1,$K11+$I11&gt;BL$2),IF($N11=$N$3,$C11*INDEX('Fixed O&amp;M Schedule_Gas'!AT$3:AT$15,MATCH($F11,'Fixed O&amp;M Schedule_Gas'!$B$3:$B$15,0)),$C11*$S11*INDEX($U$1:$CH$1,MATCH($K11,$U$2:$CH$2,0))*IF(BL$2&gt;$K11+$H11,IF($D11="Win",1.02,1.005),1)*(1+$T11)^(BL$2-$K11)),IF(AND($K11+$I11&lt;=BL$2,$K11+SUM($I11:$J11)&gt;BL$2),IF($N11=$N$3,$C11*(INDEX('Fixed O&amp;M Schedule_Gas'!AT$3:AT$15,MATCH($F11,'Fixed O&amp;M Schedule_Gas'!$B$3:$B$15,0))+$M11),$C11*($S11*INDEX($U$1:$CH$1,MATCH($K11+$I11,$U$2:$CH$2,0))*IF(BL$2&gt;$K11+$I11+$H11,IF($D11="Win",1.02,1.005),1)*(1+$T11)^(BL$2-($K11+$I11))+$M11)),0)))/10^6</f>
        <v>1.6030992428867623</v>
      </c>
      <c r="BM11" s="119">
        <f>IF(AND($K11&lt;BM$2+1,$K11+$H11&gt;BM$2),IF($N11=$N$3,$C11*((1-$O11+$O11*(BM$1/INDEX($U$1:$CH$1,,MATCH($K11,$U$2:$CH$2,0)))))*$L11,$C11*((1-$R11)^(BM$2-$K11))*(((1-$O11+$O11*(BM$1/INDEX($U$1:$CH$1,,MATCH($K11,$U$2:$CH$2,0)))))*$L11*8760*$P11)),IF(AND($K11+$H11&lt;BM$2+1,$K11+$I11&gt;BM$2),IF($N11=$N$3,$C11*INDEX('Fixed O&amp;M Schedule_Gas'!AU$3:AU$15,MATCH($F11,'Fixed O&amp;M Schedule_Gas'!$B$3:$B$15,0)),$C11*$S11*INDEX($U$1:$CH$1,MATCH($K11,$U$2:$CH$2,0))*IF(BM$2&gt;$K11+$H11,IF($D11="Win",1.02,1.005),1)*(1+$T11)^(BM$2-$K11)),IF(AND($K11+$I11&lt;=BM$2,$K11+SUM($I11:$J11)&gt;BM$2),IF($N11=$N$3,$C11*(INDEX('Fixed O&amp;M Schedule_Gas'!AU$3:AU$15,MATCH($F11,'Fixed O&amp;M Schedule_Gas'!$B$3:$B$15,0))+$M11),$C11*($S11*INDEX($U$1:$CH$1,MATCH($K11+$I11,$U$2:$CH$2,0))*IF(BM$2&gt;$K11+$I11+$H11,IF($D11="Win",1.02,1.005),1)*(1+$T11)^(BM$2-($K11+$I11))+$M11)),0)))/10^6</f>
        <v>0</v>
      </c>
      <c r="BN11" s="119">
        <f>IF(AND($K11&lt;BN$2+1,$K11+$H11&gt;BN$2),IF($N11=$N$3,$C11*((1-$O11+$O11*(BN$1/INDEX($U$1:$CH$1,,MATCH($K11,$U$2:$CH$2,0)))))*$L11,$C11*((1-$R11)^(BN$2-$K11))*(((1-$O11+$O11*(BN$1/INDEX($U$1:$CH$1,,MATCH($K11,$U$2:$CH$2,0)))))*$L11*8760*$P11)),IF(AND($K11+$H11&lt;BN$2+1,$K11+$I11&gt;BN$2),IF($N11=$N$3,$C11*INDEX('Fixed O&amp;M Schedule_Gas'!AV$3:AV$15,MATCH($F11,'Fixed O&amp;M Schedule_Gas'!$B$3:$B$15,0)),$C11*$S11*INDEX($U$1:$CH$1,MATCH($K11,$U$2:$CH$2,0))*IF(BN$2&gt;$K11+$H11,IF($D11="Win",1.02,1.005),1)*(1+$T11)^(BN$2-$K11)),IF(AND($K11+$I11&lt;=BN$2,$K11+SUM($I11:$J11)&gt;BN$2),IF($N11=$N$3,$C11*(INDEX('Fixed O&amp;M Schedule_Gas'!AV$3:AV$15,MATCH($F11,'Fixed O&amp;M Schedule_Gas'!$B$3:$B$15,0))+$M11),$C11*($S11*INDEX($U$1:$CH$1,MATCH($K11+$I11,$U$2:$CH$2,0))*IF(BN$2&gt;$K11+$I11+$H11,IF($D11="Win",1.02,1.005),1)*(1+$T11)^(BN$2-($K11+$I11))+$M11)),0)))/10^6</f>
        <v>0</v>
      </c>
      <c r="BO11" s="119">
        <f>IF(AND($K11&lt;BO$2+1,$K11+$H11&gt;BO$2),IF($N11=$N$3,$C11*((1-$O11+$O11*(BO$1/INDEX($U$1:$CH$1,,MATCH($K11,$U$2:$CH$2,0)))))*$L11,$C11*((1-$R11)^(BO$2-$K11))*(((1-$O11+$O11*(BO$1/INDEX($U$1:$CH$1,,MATCH($K11,$U$2:$CH$2,0)))))*$L11*8760*$P11)),IF(AND($K11+$H11&lt;BO$2+1,$K11+$I11&gt;BO$2),IF($N11=$N$3,$C11*INDEX('Fixed O&amp;M Schedule_Gas'!AW$3:AW$15,MATCH($F11,'Fixed O&amp;M Schedule_Gas'!$B$3:$B$15,0)),$C11*$S11*INDEX($U$1:$CH$1,MATCH($K11,$U$2:$CH$2,0))*IF(BO$2&gt;$K11+$H11,IF($D11="Win",1.02,1.005),1)*(1+$T11)^(BO$2-$K11)),IF(AND($K11+$I11&lt;=BO$2,$K11+SUM($I11:$J11)&gt;BO$2),IF($N11=$N$3,$C11*(INDEX('Fixed O&amp;M Schedule_Gas'!AW$3:AW$15,MATCH($F11,'Fixed O&amp;M Schedule_Gas'!$B$3:$B$15,0))+$M11),$C11*($S11*INDEX($U$1:$CH$1,MATCH($K11+$I11,$U$2:$CH$2,0))*IF(BO$2&gt;$K11+$I11+$H11,IF($D11="Win",1.02,1.005),1)*(1+$T11)^(BO$2-($K11+$I11))+$M11)),0)))/10^6</f>
        <v>0</v>
      </c>
      <c r="BP11" s="119">
        <f>IF(AND($K11&lt;BP$2+1,$K11+$H11&gt;BP$2),IF($N11=$N$3,$C11*((1-$O11+$O11*(BP$1/INDEX($U$1:$CH$1,,MATCH($K11,$U$2:$CH$2,0)))))*$L11,$C11*((1-$R11)^(BP$2-$K11))*(((1-$O11+$O11*(BP$1/INDEX($U$1:$CH$1,,MATCH($K11,$U$2:$CH$2,0)))))*$L11*8760*$P11)),IF(AND($K11+$H11&lt;BP$2+1,$K11+$I11&gt;BP$2),IF($N11=$N$3,$C11*INDEX('Fixed O&amp;M Schedule_Gas'!AX$3:AX$15,MATCH($F11,'Fixed O&amp;M Schedule_Gas'!$B$3:$B$15,0)),$C11*$S11*INDEX($U$1:$CH$1,MATCH($K11,$U$2:$CH$2,0))*IF(BP$2&gt;$K11+$H11,IF($D11="Win",1.02,1.005),1)*(1+$T11)^(BP$2-$K11)),IF(AND($K11+$I11&lt;=BP$2,$K11+SUM($I11:$J11)&gt;BP$2),IF($N11=$N$3,$C11*(INDEX('Fixed O&amp;M Schedule_Gas'!AX$3:AX$15,MATCH($F11,'Fixed O&amp;M Schedule_Gas'!$B$3:$B$15,0))+$M11),$C11*($S11*INDEX($U$1:$CH$1,MATCH($K11+$I11,$U$2:$CH$2,0))*IF(BP$2&gt;$K11+$I11+$H11,IF($D11="Win",1.02,1.005),1)*(1+$T11)^(BP$2-($K11+$I11))+$M11)),0)))/10^6</f>
        <v>0</v>
      </c>
      <c r="BQ11" s="119">
        <f>IF(AND($K11&lt;BQ$2+1,$K11+$H11&gt;BQ$2),IF($N11=$N$3,$C11*((1-$O11+$O11*(BQ$1/INDEX($U$1:$CH$1,,MATCH($K11,$U$2:$CH$2,0)))))*$L11,$C11*((1-$R11)^(BQ$2-$K11))*(((1-$O11+$O11*(BQ$1/INDEX($U$1:$CH$1,,MATCH($K11,$U$2:$CH$2,0)))))*$L11*8760*$P11)),IF(AND($K11+$H11&lt;BQ$2+1,$K11+$I11&gt;BQ$2),IF($N11=$N$3,$C11*INDEX('Fixed O&amp;M Schedule_Gas'!AY$3:AY$15,MATCH($F11,'Fixed O&amp;M Schedule_Gas'!$B$3:$B$15,0)),$C11*$S11*INDEX($U$1:$CH$1,MATCH($K11,$U$2:$CH$2,0))*IF(BQ$2&gt;$K11+$H11,IF($D11="Win",1.02,1.005),1)*(1+$T11)^(BQ$2-$K11)),IF(AND($K11+$I11&lt;=BQ$2,$K11+SUM($I11:$J11)&gt;BQ$2),IF($N11=$N$3,$C11*(INDEX('Fixed O&amp;M Schedule_Gas'!AY$3:AY$15,MATCH($F11,'Fixed O&amp;M Schedule_Gas'!$B$3:$B$15,0))+$M11),$C11*($S11*INDEX($U$1:$CH$1,MATCH($K11+$I11,$U$2:$CH$2,0))*IF(BQ$2&gt;$K11+$I11+$H11,IF($D11="Win",1.02,1.005),1)*(1+$T11)^(BQ$2-($K11+$I11))+$M11)),0)))/10^6</f>
        <v>0</v>
      </c>
      <c r="BR11" s="119">
        <f>IF(AND($K11&lt;BR$2+1,$K11+$H11&gt;BR$2),IF($N11=$N$3,$C11*((1-$O11+$O11*(BR$1/INDEX($U$1:$CH$1,,MATCH($K11,$U$2:$CH$2,0)))))*$L11,$C11*((1-$R11)^(BR$2-$K11))*(((1-$O11+$O11*(BR$1/INDEX($U$1:$CH$1,,MATCH($K11,$U$2:$CH$2,0)))))*$L11*8760*$P11)),IF(AND($K11+$H11&lt;BR$2+1,$K11+$I11&gt;BR$2),IF($N11=$N$3,$C11*INDEX('Fixed O&amp;M Schedule_Gas'!AZ$3:AZ$15,MATCH($F11,'Fixed O&amp;M Schedule_Gas'!$B$3:$B$15,0)),$C11*$S11*INDEX($U$1:$CH$1,MATCH($K11,$U$2:$CH$2,0))*IF(BR$2&gt;$K11+$H11,IF($D11="Win",1.02,1.005),1)*(1+$T11)^(BR$2-$K11)),IF(AND($K11+$I11&lt;=BR$2,$K11+SUM($I11:$J11)&gt;BR$2),IF($N11=$N$3,$C11*(INDEX('Fixed O&amp;M Schedule_Gas'!AZ$3:AZ$15,MATCH($F11,'Fixed O&amp;M Schedule_Gas'!$B$3:$B$15,0))+$M11),$C11*($S11*INDEX($U$1:$CH$1,MATCH($K11+$I11,$U$2:$CH$2,0))*IF(BR$2&gt;$K11+$I11+$H11,IF($D11="Win",1.02,1.005),1)*(1+$T11)^(BR$2-($K11+$I11))+$M11)),0)))/10^6</f>
        <v>0</v>
      </c>
      <c r="BS11" s="119">
        <f>IF(AND($K11&lt;BS$2+1,$K11+$H11&gt;BS$2),IF($N11=$N$3,$C11*((1-$O11+$O11*(BS$1/INDEX($U$1:$CH$1,,MATCH($K11,$U$2:$CH$2,0)))))*$L11,$C11*((1-$R11)^(BS$2-$K11))*(((1-$O11+$O11*(BS$1/INDEX($U$1:$CH$1,,MATCH($K11,$U$2:$CH$2,0)))))*$L11*8760*$P11)),IF(AND($K11+$H11&lt;BS$2+1,$K11+$I11&gt;BS$2),IF($N11=$N$3,$C11*INDEX('Fixed O&amp;M Schedule_Gas'!BA$3:BA$15,MATCH($F11,'Fixed O&amp;M Schedule_Gas'!$B$3:$B$15,0)),$C11*$S11*INDEX($U$1:$CH$1,MATCH($K11,$U$2:$CH$2,0))*IF(BS$2&gt;$K11+$H11,IF($D11="Win",1.02,1.005),1)*(1+$T11)^(BS$2-$K11)),IF(AND($K11+$I11&lt;=BS$2,$K11+SUM($I11:$J11)&gt;BS$2),IF($N11=$N$3,$C11*(INDEX('Fixed O&amp;M Schedule_Gas'!BA$3:BA$15,MATCH($F11,'Fixed O&amp;M Schedule_Gas'!$B$3:$B$15,0))+$M11),$C11*($S11*INDEX($U$1:$CH$1,MATCH($K11+$I11,$U$2:$CH$2,0))*IF(BS$2&gt;$K11+$I11+$H11,IF($D11="Win",1.02,1.005),1)*(1+$T11)^(BS$2-($K11+$I11))+$M11)),0)))/10^6</f>
        <v>0</v>
      </c>
      <c r="BT11" s="119">
        <f>IF(AND($K11&lt;BT$2+1,$K11+$H11&gt;BT$2),IF($N11=$N$3,$C11*((1-$O11+$O11*(BT$1/INDEX($U$1:$CH$1,,MATCH($K11,$U$2:$CH$2,0)))))*$L11,$C11*((1-$R11)^(BT$2-$K11))*(((1-$O11+$O11*(BT$1/INDEX($U$1:$CH$1,,MATCH($K11,$U$2:$CH$2,0)))))*$L11*8760*$P11)),IF(AND($K11+$H11&lt;BT$2+1,$K11+$I11&gt;BT$2),IF($N11=$N$3,$C11*INDEX('Fixed O&amp;M Schedule_Gas'!BB$3:BB$15,MATCH($F11,'Fixed O&amp;M Schedule_Gas'!$B$3:$B$15,0)),$C11*$S11*INDEX($U$1:$CH$1,MATCH($K11,$U$2:$CH$2,0))*IF(BT$2&gt;$K11+$H11,IF($D11="Win",1.02,1.005),1)*(1+$T11)^(BT$2-$K11)),IF(AND($K11+$I11&lt;=BT$2,$K11+SUM($I11:$J11)&gt;BT$2),IF($N11=$N$3,$C11*(INDEX('Fixed O&amp;M Schedule_Gas'!BB$3:BB$15,MATCH($F11,'Fixed O&amp;M Schedule_Gas'!$B$3:$B$15,0))+$M11),$C11*($S11*INDEX($U$1:$CH$1,MATCH($K11+$I11,$U$2:$CH$2,0))*IF(BT$2&gt;$K11+$I11+$H11,IF($D11="Win",1.02,1.005),1)*(1+$T11)^(BT$2-($K11+$I11))+$M11)),0)))/10^6</f>
        <v>0</v>
      </c>
      <c r="BU11" s="119">
        <f>IF(AND($K11&lt;BU$2+1,$K11+$H11&gt;BU$2),IF($N11=$N$3,$C11*((1-$O11+$O11*(BU$1/INDEX($U$1:$CH$1,,MATCH($K11,$U$2:$CH$2,0)))))*$L11,$C11*((1-$R11)^(BU$2-$K11))*(((1-$O11+$O11*(BU$1/INDEX($U$1:$CH$1,,MATCH($K11,$U$2:$CH$2,0)))))*$L11*8760*$P11)),IF(AND($K11+$H11&lt;BU$2+1,$K11+$I11&gt;BU$2),IF($N11=$N$3,$C11*INDEX('Fixed O&amp;M Schedule_Gas'!BC$3:BC$15,MATCH($F11,'Fixed O&amp;M Schedule_Gas'!$B$3:$B$15,0)),$C11*$S11*INDEX($U$1:$CH$1,MATCH($K11,$U$2:$CH$2,0))*IF(BU$2&gt;$K11+$H11,IF($D11="Win",1.02,1.005),1)*(1+$T11)^(BU$2-$K11)),IF(AND($K11+$I11&lt;=BU$2,$K11+SUM($I11:$J11)&gt;BU$2),IF($N11=$N$3,$C11*(INDEX('Fixed O&amp;M Schedule_Gas'!BC$3:BC$15,MATCH($F11,'Fixed O&amp;M Schedule_Gas'!$B$3:$B$15,0))+$M11),$C11*($S11*INDEX($U$1:$CH$1,MATCH($K11+$I11,$U$2:$CH$2,0))*IF(BU$2&gt;$K11+$I11+$H11,IF($D11="Win",1.02,1.005),1)*(1+$T11)^(BU$2-($K11+$I11))+$M11)),0)))/10^6</f>
        <v>0</v>
      </c>
      <c r="BV11" s="119">
        <f>IF(AND($K11&lt;BV$2+1,$K11+$H11&gt;BV$2),IF($N11=$N$3,$C11*((1-$O11+$O11*(BV$1/INDEX($U$1:$CH$1,,MATCH($K11,$U$2:$CH$2,0)))))*$L11,$C11*((1-$R11)^(BV$2-$K11))*(((1-$O11+$O11*(BV$1/INDEX($U$1:$CH$1,,MATCH($K11,$U$2:$CH$2,0)))))*$L11*8760*$P11)),IF(AND($K11+$H11&lt;BV$2+1,$K11+$I11&gt;BV$2),IF($N11=$N$3,$C11*INDEX('Fixed O&amp;M Schedule_Gas'!BD$3:BD$15,MATCH($F11,'Fixed O&amp;M Schedule_Gas'!$B$3:$B$15,0)),$C11*$S11*INDEX($U$1:$CH$1,MATCH($K11,$U$2:$CH$2,0))*IF(BV$2&gt;$K11+$H11,IF($D11="Win",1.02,1.005),1)*(1+$T11)^(BV$2-$K11)),IF(AND($K11+$I11&lt;=BV$2,$K11+SUM($I11:$J11)&gt;BV$2),IF($N11=$N$3,$C11*(INDEX('Fixed O&amp;M Schedule_Gas'!BD$3:BD$15,MATCH($F11,'Fixed O&amp;M Schedule_Gas'!$B$3:$B$15,0))+$M11),$C11*($S11*INDEX($U$1:$CH$1,MATCH($K11+$I11,$U$2:$CH$2,0))*IF(BV$2&gt;$K11+$I11+$H11,IF($D11="Win",1.02,1.005),1)*(1+$T11)^(BV$2-($K11+$I11))+$M11)),0)))/10^6</f>
        <v>0</v>
      </c>
      <c r="BW11" s="119">
        <f>IF(AND($K11&lt;BW$2+1,$K11+$H11&gt;BW$2),IF($N11=$N$3,$C11*((1-$O11+$O11*(BW$1/INDEX($U$1:$CH$1,,MATCH($K11,$U$2:$CH$2,0)))))*$L11,$C11*((1-$R11)^(BW$2-$K11))*(((1-$O11+$O11*(BW$1/INDEX($U$1:$CH$1,,MATCH($K11,$U$2:$CH$2,0)))))*$L11*8760*$P11)),IF(AND($K11+$H11&lt;BW$2+1,$K11+$I11&gt;BW$2),IF($N11=$N$3,$C11*INDEX('Fixed O&amp;M Schedule_Gas'!BE$3:BE$15,MATCH($F11,'Fixed O&amp;M Schedule_Gas'!$B$3:$B$15,0)),$C11*$S11*INDEX($U$1:$CH$1,MATCH($K11,$U$2:$CH$2,0))*IF(BW$2&gt;$K11+$H11,IF($D11="Win",1.02,1.005),1)*(1+$T11)^(BW$2-$K11)),IF(AND($K11+$I11&lt;=BW$2,$K11+SUM($I11:$J11)&gt;BW$2),IF($N11=$N$3,$C11*(INDEX('Fixed O&amp;M Schedule_Gas'!BE$3:BE$15,MATCH($F11,'Fixed O&amp;M Schedule_Gas'!$B$3:$B$15,0))+$M11),$C11*($S11*INDEX($U$1:$CH$1,MATCH($K11+$I11,$U$2:$CH$2,0))*IF(BW$2&gt;$K11+$I11+$H11,IF($D11="Win",1.02,1.005),1)*(1+$T11)^(BW$2-($K11+$I11))+$M11)),0)))/10^6</f>
        <v>0</v>
      </c>
      <c r="BX11" s="119">
        <f>IF(AND($K11&lt;BX$2+1,$K11+$H11&gt;BX$2),IF($N11=$N$3,$C11*((1-$O11+$O11*(BX$1/INDEX($U$1:$CH$1,,MATCH($K11,$U$2:$CH$2,0)))))*$L11,$C11*((1-$R11)^(BX$2-$K11))*(((1-$O11+$O11*(BX$1/INDEX($U$1:$CH$1,,MATCH($K11,$U$2:$CH$2,0)))))*$L11*8760*$P11)),IF(AND($K11+$H11&lt;BX$2+1,$K11+$I11&gt;BX$2),IF($N11=$N$3,$C11*INDEX('Fixed O&amp;M Schedule_Gas'!BF$3:BF$15,MATCH($F11,'Fixed O&amp;M Schedule_Gas'!$B$3:$B$15,0)),$C11*$S11*INDEX($U$1:$CH$1,MATCH($K11,$U$2:$CH$2,0))*IF(BX$2&gt;$K11+$H11,IF($D11="Win",1.02,1.005),1)*(1+$T11)^(BX$2-$K11)),IF(AND($K11+$I11&lt;=BX$2,$K11+SUM($I11:$J11)&gt;BX$2),IF($N11=$N$3,$C11*(INDEX('Fixed O&amp;M Schedule_Gas'!BF$3:BF$15,MATCH($F11,'Fixed O&amp;M Schedule_Gas'!$B$3:$B$15,0))+$M11),$C11*($S11*INDEX($U$1:$CH$1,MATCH($K11+$I11,$U$2:$CH$2,0))*IF(BX$2&gt;$K11+$I11+$H11,IF($D11="Win",1.02,1.005),1)*(1+$T11)^(BX$2-($K11+$I11))+$M11)),0)))/10^6</f>
        <v>0</v>
      </c>
      <c r="BY11" s="119">
        <f>IF(AND($K11&lt;BY$2+1,$K11+$H11&gt;BY$2),IF($N11=$N$3,$C11*((1-$O11+$O11*(BY$1/INDEX($U$1:$CH$1,,MATCH($K11,$U$2:$CH$2,0)))))*$L11,$C11*((1-$R11)^(BY$2-$K11))*(((1-$O11+$O11*(BY$1/INDEX($U$1:$CH$1,,MATCH($K11,$U$2:$CH$2,0)))))*$L11*8760*$P11)),IF(AND($K11+$H11&lt;BY$2+1,$K11+$I11&gt;BY$2),IF($N11=$N$3,$C11*INDEX('Fixed O&amp;M Schedule_Gas'!BG$3:BG$15,MATCH($F11,'Fixed O&amp;M Schedule_Gas'!$B$3:$B$15,0)),$C11*$S11*INDEX($U$1:$CH$1,MATCH($K11,$U$2:$CH$2,0))*IF(BY$2&gt;$K11+$H11,IF($D11="Win",1.02,1.005),1)*(1+$T11)^(BY$2-$K11)),IF(AND($K11+$I11&lt;=BY$2,$K11+SUM($I11:$J11)&gt;BY$2),IF($N11=$N$3,$C11*(INDEX('Fixed O&amp;M Schedule_Gas'!BG$3:BG$15,MATCH($F11,'Fixed O&amp;M Schedule_Gas'!$B$3:$B$15,0))+$M11),$C11*($S11*INDEX($U$1:$CH$1,MATCH($K11+$I11,$U$2:$CH$2,0))*IF(BY$2&gt;$K11+$I11+$H11,IF($D11="Win",1.02,1.005),1)*(1+$T11)^(BY$2-($K11+$I11))+$M11)),0)))/10^6</f>
        <v>0</v>
      </c>
      <c r="BZ11" s="119">
        <f>IF(AND($K11&lt;BZ$2+1,$K11+$H11&gt;BZ$2),IF($N11=$N$3,$C11*((1-$O11+$O11*(BZ$1/INDEX($U$1:$CH$1,,MATCH($K11,$U$2:$CH$2,0)))))*$L11,$C11*((1-$R11)^(BZ$2-$K11))*(((1-$O11+$O11*(BZ$1/INDEX($U$1:$CH$1,,MATCH($K11,$U$2:$CH$2,0)))))*$L11*8760*$P11)),IF(AND($K11+$H11&lt;BZ$2+1,$K11+$I11&gt;BZ$2),IF($N11=$N$3,$C11*INDEX('Fixed O&amp;M Schedule_Gas'!BH$3:BH$15,MATCH($F11,'Fixed O&amp;M Schedule_Gas'!$B$3:$B$15,0)),$C11*$S11*INDEX($U$1:$CH$1,MATCH($K11,$U$2:$CH$2,0))*IF(BZ$2&gt;$K11+$H11,IF($D11="Win",1.02,1.005),1)*(1+$T11)^(BZ$2-$K11)),IF(AND($K11+$I11&lt;=BZ$2,$K11+SUM($I11:$J11)&gt;BZ$2),IF($N11=$N$3,$C11*(INDEX('Fixed O&amp;M Schedule_Gas'!BH$3:BH$15,MATCH($F11,'Fixed O&amp;M Schedule_Gas'!$B$3:$B$15,0))+$M11),$C11*($S11*INDEX($U$1:$CH$1,MATCH($K11+$I11,$U$2:$CH$2,0))*IF(BZ$2&gt;$K11+$I11+$H11,IF($D11="Win",1.02,1.005),1)*(1+$T11)^(BZ$2-($K11+$I11))+$M11)),0)))/10^6</f>
        <v>0</v>
      </c>
      <c r="CA11" s="119">
        <f>IF(AND($K11&lt;CA$2+1,$K11+$H11&gt;CA$2),IF($N11=$N$3,$C11*((1-$O11+$O11*(CA$1/INDEX($U$1:$CH$1,,MATCH($K11,$U$2:$CH$2,0)))))*$L11,$C11*((1-$R11)^(CA$2-$K11))*(((1-$O11+$O11*(CA$1/INDEX($U$1:$CH$1,,MATCH($K11,$U$2:$CH$2,0)))))*$L11*8760*$P11)),IF(AND($K11+$H11&lt;CA$2+1,$K11+$I11&gt;CA$2),IF($N11=$N$3,$C11*INDEX('Fixed O&amp;M Schedule_Gas'!BI$3:BI$15,MATCH($F11,'Fixed O&amp;M Schedule_Gas'!$B$3:$B$15,0)),$C11*$S11*INDEX($U$1:$CH$1,MATCH($K11,$U$2:$CH$2,0))*IF(CA$2&gt;$K11+$H11,IF($D11="Win",1.02,1.005),1)*(1+$T11)^(CA$2-$K11)),IF(AND($K11+$I11&lt;=CA$2,$K11+SUM($I11:$J11)&gt;CA$2),IF($N11=$N$3,$C11*(INDEX('Fixed O&amp;M Schedule_Gas'!BI$3:BI$15,MATCH($F11,'Fixed O&amp;M Schedule_Gas'!$B$3:$B$15,0))+$M11),$C11*($S11*INDEX($U$1:$CH$1,MATCH($K11+$I11,$U$2:$CH$2,0))*IF(CA$2&gt;$K11+$I11+$H11,IF($D11="Win",1.02,1.005),1)*(1+$T11)^(CA$2-($K11+$I11))+$M11)),0)))/10^6</f>
        <v>0</v>
      </c>
      <c r="CB11" s="119">
        <f>IF(AND($K11&lt;CB$2+1,$K11+$H11&gt;CB$2),IF($N11=$N$3,$C11*((1-$O11+$O11*(CB$1/INDEX($U$1:$CH$1,,MATCH($K11,$U$2:$CH$2,0)))))*$L11,$C11*((1-$R11)^(CB$2-$K11))*(((1-$O11+$O11*(CB$1/INDEX($U$1:$CH$1,,MATCH($K11,$U$2:$CH$2,0)))))*$L11*8760*$P11)),IF(AND($K11+$H11&lt;CB$2+1,$K11+$I11&gt;CB$2),IF($N11=$N$3,$C11*INDEX('Fixed O&amp;M Schedule_Gas'!BJ$3:BJ$15,MATCH($F11,'Fixed O&amp;M Schedule_Gas'!$B$3:$B$15,0)),$C11*$S11*INDEX($U$1:$CH$1,MATCH($K11,$U$2:$CH$2,0))*IF(CB$2&gt;$K11+$H11,IF($D11="Win",1.02,1.005),1)*(1+$T11)^(CB$2-$K11)),IF(AND($K11+$I11&lt;=CB$2,$K11+SUM($I11:$J11)&gt;CB$2),IF($N11=$N$3,$C11*(INDEX('Fixed O&amp;M Schedule_Gas'!BJ$3:BJ$15,MATCH($F11,'Fixed O&amp;M Schedule_Gas'!$B$3:$B$15,0))+$M11),$C11*($S11*INDEX($U$1:$CH$1,MATCH($K11+$I11,$U$2:$CH$2,0))*IF(CB$2&gt;$K11+$I11+$H11,IF($D11="Win",1.02,1.005),1)*(1+$T11)^(CB$2-($K11+$I11))+$M11)),0)))/10^6</f>
        <v>0</v>
      </c>
      <c r="CC11" s="119">
        <f>IF(AND($K11&lt;CC$2+1,$K11+$H11&gt;CC$2),IF($N11=$N$3,$C11*((1-$O11+$O11*(CC$1/INDEX($U$1:$CH$1,,MATCH($K11,$U$2:$CH$2,0)))))*$L11,$C11*((1-$R11)^(CC$2-$K11))*(((1-$O11+$O11*(CC$1/INDEX($U$1:$CH$1,,MATCH($K11,$U$2:$CH$2,0)))))*$L11*8760*$P11)),IF(AND($K11+$H11&lt;CC$2+1,$K11+$I11&gt;CC$2),IF($N11=$N$3,$C11*INDEX('Fixed O&amp;M Schedule_Gas'!BK$3:BK$15,MATCH($F11,'Fixed O&amp;M Schedule_Gas'!$B$3:$B$15,0)),$C11*$S11*INDEX($U$1:$CH$1,MATCH($K11,$U$2:$CH$2,0))*IF(CC$2&gt;$K11+$H11,IF($D11="Win",1.02,1.005),1)*(1+$T11)^(CC$2-$K11)),IF(AND($K11+$I11&lt;=CC$2,$K11+SUM($I11:$J11)&gt;CC$2),IF($N11=$N$3,$C11*(INDEX('Fixed O&amp;M Schedule_Gas'!BK$3:BK$15,MATCH($F11,'Fixed O&amp;M Schedule_Gas'!$B$3:$B$15,0))+$M11),$C11*($S11*INDEX($U$1:$CH$1,MATCH($K11+$I11,$U$2:$CH$2,0))*IF(CC$2&gt;$K11+$I11+$H11,IF($D11="Win",1.02,1.005),1)*(1+$T11)^(CC$2-($K11+$I11))+$M11)),0)))/10^6</f>
        <v>0</v>
      </c>
      <c r="CD11" s="119">
        <f>IF(AND($K11&lt;CD$2+1,$K11+$H11&gt;CD$2),IF($N11=$N$3,$C11*((1-$O11+$O11*(CD$1/INDEX($U$1:$CH$1,,MATCH($K11,$U$2:$CH$2,0)))))*$L11,$C11*((1-$R11)^(CD$2-$K11))*(((1-$O11+$O11*(CD$1/INDEX($U$1:$CH$1,,MATCH($K11,$U$2:$CH$2,0)))))*$L11*8760*$P11)),IF(AND($K11+$H11&lt;CD$2+1,$K11+$I11&gt;CD$2),IF($N11=$N$3,$C11*INDEX('Fixed O&amp;M Schedule_Gas'!BL$3:BL$15,MATCH($F11,'Fixed O&amp;M Schedule_Gas'!$B$3:$B$15,0)),$C11*$S11*INDEX($U$1:$CH$1,MATCH($K11,$U$2:$CH$2,0))*IF(CD$2&gt;$K11+$H11,IF($D11="Win",1.02,1.005),1)*(1+$T11)^(CD$2-$K11)),IF(AND($K11+$I11&lt;=CD$2,$K11+SUM($I11:$J11)&gt;CD$2),IF($N11=$N$3,$C11*(INDEX('Fixed O&amp;M Schedule_Gas'!BL$3:BL$15,MATCH($F11,'Fixed O&amp;M Schedule_Gas'!$B$3:$B$15,0))+$M11),$C11*($S11*INDEX($U$1:$CH$1,MATCH($K11+$I11,$U$2:$CH$2,0))*IF(CD$2&gt;$K11+$I11+$H11,IF($D11="Win",1.02,1.005),1)*(1+$T11)^(CD$2-($K11+$I11))+$M11)),0)))/10^6</f>
        <v>0</v>
      </c>
      <c r="CE11" s="119">
        <f>IF(AND($K11&lt;CE$2+1,$K11+$H11&gt;CE$2),IF($N11=$N$3,$C11*((1-$O11+$O11*(CE$1/INDEX($U$1:$CH$1,,MATCH($K11,$U$2:$CH$2,0)))))*$L11,$C11*((1-$R11)^(CE$2-$K11))*(((1-$O11+$O11*(CE$1/INDEX($U$1:$CH$1,,MATCH($K11,$U$2:$CH$2,0)))))*$L11*8760*$P11)),IF(AND($K11+$H11&lt;CE$2+1,$K11+$I11&gt;CE$2),IF($N11=$N$3,$C11*INDEX('Fixed O&amp;M Schedule_Gas'!BM$3:BM$15,MATCH($F11,'Fixed O&amp;M Schedule_Gas'!$B$3:$B$15,0)),$C11*$S11*INDEX($U$1:$CH$1,MATCH($K11,$U$2:$CH$2,0))*IF(CE$2&gt;$K11+$H11,IF($D11="Win",1.02,1.005),1)*(1+$T11)^(CE$2-$K11)),IF(AND($K11+$I11&lt;=CE$2,$K11+SUM($I11:$J11)&gt;CE$2),IF($N11=$N$3,$C11*(INDEX('Fixed O&amp;M Schedule_Gas'!BM$3:BM$15,MATCH($F11,'Fixed O&amp;M Schedule_Gas'!$B$3:$B$15,0))+$M11),$C11*($S11*INDEX($U$1:$CH$1,MATCH($K11+$I11,$U$2:$CH$2,0))*IF(CE$2&gt;$K11+$I11+$H11,IF($D11="Win",1.02,1.005),1)*(1+$T11)^(CE$2-($K11+$I11))+$M11)),0)))/10^6</f>
        <v>0</v>
      </c>
      <c r="CF11" s="119">
        <f>IF(AND($K11&lt;CF$2+1,$K11+$H11&gt;CF$2),IF($N11=$N$3,$C11*((1-$O11+$O11*(CF$1/INDEX($U$1:$CH$1,,MATCH($K11,$U$2:$CH$2,0)))))*$L11,$C11*((1-$R11)^(CF$2-$K11))*(((1-$O11+$O11*(CF$1/INDEX($U$1:$CH$1,,MATCH($K11,$U$2:$CH$2,0)))))*$L11*8760*$P11)),IF(AND($K11+$H11&lt;CF$2+1,$K11+$I11&gt;CF$2),IF($N11=$N$3,$C11*INDEX('Fixed O&amp;M Schedule_Gas'!BN$3:BN$15,MATCH($F11,'Fixed O&amp;M Schedule_Gas'!$B$3:$B$15,0)),$C11*$S11*INDEX($U$1:$CH$1,MATCH($K11,$U$2:$CH$2,0))*IF(CF$2&gt;$K11+$H11,IF($D11="Win",1.02,1.005),1)*(1+$T11)^(CF$2-$K11)),IF(AND($K11+$I11&lt;=CF$2,$K11+SUM($I11:$J11)&gt;CF$2),IF($N11=$N$3,$C11*(INDEX('Fixed O&amp;M Schedule_Gas'!BN$3:BN$15,MATCH($F11,'Fixed O&amp;M Schedule_Gas'!$B$3:$B$15,0))+$M11),$C11*($S11*INDEX($U$1:$CH$1,MATCH($K11+$I11,$U$2:$CH$2,0))*IF(CF$2&gt;$K11+$I11+$H11,IF($D11="Win",1.02,1.005),1)*(1+$T11)^(CF$2-($K11+$I11))+$M11)),0)))/10^6</f>
        <v>0</v>
      </c>
      <c r="CG11" s="119">
        <f>IF(AND($K11&lt;CG$2+1,$K11+$H11&gt;CG$2),IF($N11=$N$3,$C11*((1-$O11+$O11*(CG$1/INDEX($U$1:$CH$1,,MATCH($K11,$U$2:$CH$2,0)))))*$L11,$C11*((1-$R11)^(CG$2-$K11))*(((1-$O11+$O11*(CG$1/INDEX($U$1:$CH$1,,MATCH($K11,$U$2:$CH$2,0)))))*$L11*8760*$P11)),IF(AND($K11+$H11&lt;CG$2+1,$K11+$I11&gt;CG$2),IF($N11=$N$3,$C11*INDEX('Fixed O&amp;M Schedule_Gas'!BO$3:BO$15,MATCH($F11,'Fixed O&amp;M Schedule_Gas'!$B$3:$B$15,0)),$C11*$S11*INDEX($U$1:$CH$1,MATCH($K11,$U$2:$CH$2,0))*IF(CG$2&gt;$K11+$H11,IF($D11="Win",1.02,1.005),1)*(1+$T11)^(CG$2-$K11)),IF(AND($K11+$I11&lt;=CG$2,$K11+SUM($I11:$J11)&gt;CG$2),IF($N11=$N$3,$C11*(INDEX('Fixed O&amp;M Schedule_Gas'!BO$3:BO$15,MATCH($F11,'Fixed O&amp;M Schedule_Gas'!$B$3:$B$15,0))+$M11),$C11*($S11*INDEX($U$1:$CH$1,MATCH($K11+$I11,$U$2:$CH$2,0))*IF(CG$2&gt;$K11+$I11+$H11,IF($D11="Win",1.02,1.005),1)*(1+$T11)^(CG$2-($K11+$I11))+$M11)),0)))/10^6</f>
        <v>0</v>
      </c>
      <c r="CH11" s="119">
        <f>IF(AND($K11&lt;CH$2+1,$K11+$H11&gt;CH$2),IF($N11=$N$3,$C11*((1-$O11+$O11*(CH$1/INDEX($U$1:$CH$1,,MATCH($K11,$U$2:$CH$2,0)))))*$L11,$C11*((1-$R11)^(CH$2-$K11))*(((1-$O11+$O11*(CH$1/INDEX($U$1:$CH$1,,MATCH($K11,$U$2:$CH$2,0)))))*$L11*8760*$P11)),IF(AND($K11+$H11&lt;CH$2+1,$K11+$I11&gt;CH$2),IF($N11=$N$3,$C11*INDEX('Fixed O&amp;M Schedule_Gas'!BP$3:BP$15,MATCH($F11,'Fixed O&amp;M Schedule_Gas'!$B$3:$B$15,0)),$C11*$S11*INDEX($U$1:$CH$1,MATCH($K11,$U$2:$CH$2,0))*IF(CH$2&gt;$K11+$H11,IF($D11="Win",1.02,1.005),1)*(1+$T11)^(CH$2-$K11)),IF(AND($K11+$I11&lt;=CH$2,$K11+SUM($I11:$J11)&gt;CH$2),IF($N11=$N$3,$C11*(INDEX('Fixed O&amp;M Schedule_Gas'!BP$3:BP$15,MATCH($F11,'Fixed O&amp;M Schedule_Gas'!$B$3:$B$15,0))+$M11),$C11*($S11*INDEX($U$1:$CH$1,MATCH($K11+$I11,$U$2:$CH$2,0))*IF(CH$2&gt;$K11+$I11+$H11,IF($D11="Win",1.02,1.005),1)*(1+$T11)^(CH$2-($K11+$I11))+$M11)),0)))/10^6</f>
        <v>0</v>
      </c>
    </row>
    <row r="12" spans="1:86" ht="11.4" x14ac:dyDescent="0.2">
      <c r="A12" s="151"/>
      <c r="B12" s="142" t="s">
        <v>22</v>
      </c>
      <c r="C12" s="143">
        <v>287</v>
      </c>
      <c r="D12" s="143" t="str">
        <f t="shared" si="65"/>
        <v>Gas</v>
      </c>
      <c r="E12" s="18" t="s">
        <v>16</v>
      </c>
      <c r="F12" s="142" t="s">
        <v>24</v>
      </c>
      <c r="G12" s="138">
        <v>40265</v>
      </c>
      <c r="H12" s="68">
        <v>20</v>
      </c>
      <c r="I12" s="68">
        <v>26</v>
      </c>
      <c r="J12" s="68">
        <v>14</v>
      </c>
      <c r="K12" s="12">
        <f t="shared" si="64"/>
        <v>2010</v>
      </c>
      <c r="L12" s="68">
        <f>24000*12</f>
        <v>288000</v>
      </c>
      <c r="M12" s="69">
        <f>'Repower Costs'!M12</f>
        <v>10255.943688291325</v>
      </c>
      <c r="N12" s="68" t="s">
        <v>12</v>
      </c>
      <c r="O12" s="141">
        <v>0.2</v>
      </c>
      <c r="P12" s="4"/>
      <c r="Q12" s="4"/>
      <c r="R12" s="63"/>
      <c r="S12" s="25"/>
      <c r="T12" s="4"/>
      <c r="U12" s="119">
        <f>IF(AND($K12&lt;U$2+1,$K12+$H12&gt;U$2),IF($N12=$N$3,$C12*((1-$O12+$O12*(U$1/INDEX($U$1:$CH$1,,MATCH($K12,$U$2:$CH$2,0)))))*$L12,$C12*((1-$R12)^(U$2-$K12))*(((1-$O12+$O12*(U$1/INDEX($U$1:$CH$1,,MATCH($K12,$U$2:$CH$2,0)))))*$L12*8760*$P12)),IF(AND($K12+$H12&lt;U$2+1,$K12+$I12&gt;U$2),IF($N12=$N$3,$C12*INDEX('Fixed O&amp;M Schedule_Gas'!C$3:C$15,MATCH($F12,'Fixed O&amp;M Schedule_Gas'!$B$3:$B$15,0)),$C12*$S12*INDEX($U$1:$CH$1,MATCH($K12,$U$2:$CH$2,0))*IF(U$2&gt;$K12+$H12,IF($D12="Win",1.02,1.005),1)*(1+$T12)^(U$2-$K12)),IF(AND($K12+$I12&lt;=U$2,$K12+SUM($I12:$J12)&gt;U$2),IF($N12=$N$3,$C12*(INDEX('Fixed O&amp;M Schedule_Gas'!C$3:C$15,MATCH($F12,'Fixed O&amp;M Schedule_Gas'!$B$3:$B$15,0))+$M12),$C12*($S12*INDEX($U$1:$CH$1,MATCH($K12+$I12,$U$2:$CH$2,0))*IF(U$2&gt;$K12+$I12+$H12,IF($D12="Win",1.02,1.005),1)*(1+$T12)^(U$2-($K12+$I12))+$M12)),0)))/10^6</f>
        <v>0</v>
      </c>
      <c r="V12" s="119">
        <f>IF(AND($K12&lt;V$2+1,$K12+$H12&gt;V$2),IF($N12=$N$3,$C12*((1-$O12+$O12*(V$1/INDEX($U$1:$CH$1,,MATCH($K12,$U$2:$CH$2,0)))))*$L12,$C12*((1-$R12)^(V$2-$K12))*(((1-$O12+$O12*(V$1/INDEX($U$1:$CH$1,,MATCH($K12,$U$2:$CH$2,0)))))*$L12*8760*$P12)),IF(AND($K12+$H12&lt;V$2+1,$K12+$I12&gt;V$2),IF($N12=$N$3,$C12*INDEX('Fixed O&amp;M Schedule_Gas'!D$3:D$15,MATCH($F12,'Fixed O&amp;M Schedule_Gas'!$B$3:$B$15,0)),$C12*$S12*INDEX($U$1:$CH$1,MATCH($K12,$U$2:$CH$2,0))*IF(V$2&gt;$K12+$H12,IF($D12="Win",1.02,1.005),1)*(1+$T12)^(V$2-$K12)),IF(AND($K12+$I12&lt;=V$2,$K12+SUM($I12:$J12)&gt;V$2),IF($N12=$N$3,$C12*(INDEX('Fixed O&amp;M Schedule_Gas'!D$3:D$15,MATCH($F12,'Fixed O&amp;M Schedule_Gas'!$B$3:$B$15,0))+$M12),$C12*($S12*INDEX($U$1:$CH$1,MATCH($K12+$I12,$U$2:$CH$2,0))*IF(V$2&gt;$K12+$I12+$H12,IF($D12="Win",1.02,1.005),1)*(1+$T12)^(V$2-($K12+$I12))+$M12)),0)))/10^6</f>
        <v>0</v>
      </c>
      <c r="W12" s="119">
        <f>IF(AND($K12&lt;W$2+1,$K12+$H12&gt;W$2),IF($N12=$N$3,$C12*((1-$O12+$O12*(W$1/INDEX($U$1:$CH$1,,MATCH($K12,$U$2:$CH$2,0)))))*$L12,$C12*((1-$R12)^(W$2-$K12))*(((1-$O12+$O12*(W$1/INDEX($U$1:$CH$1,,MATCH($K12,$U$2:$CH$2,0)))))*$L12*8760*$P12)),IF(AND($K12+$H12&lt;W$2+1,$K12+$I12&gt;W$2),IF($N12=$N$3,$C12*INDEX('Fixed O&amp;M Schedule_Gas'!E$3:E$15,MATCH($F12,'Fixed O&amp;M Schedule_Gas'!$B$3:$B$15,0)),$C12*$S12*INDEX($U$1:$CH$1,MATCH($K12,$U$2:$CH$2,0))*IF(W$2&gt;$K12+$H12,IF($D12="Win",1.02,1.005),1)*(1+$T12)^(W$2-$K12)),IF(AND($K12+$I12&lt;=W$2,$K12+SUM($I12:$J12)&gt;W$2),IF($N12=$N$3,$C12*(INDEX('Fixed O&amp;M Schedule_Gas'!E$3:E$15,MATCH($F12,'Fixed O&amp;M Schedule_Gas'!$B$3:$B$15,0))+$M12),$C12*($S12*INDEX($U$1:$CH$1,MATCH($K12+$I12,$U$2:$CH$2,0))*IF(W$2&gt;$K12+$I12+$H12,IF($D12="Win",1.02,1.005),1)*(1+$T12)^(W$2-($K12+$I12))+$M12)),0)))/10^6</f>
        <v>0</v>
      </c>
      <c r="X12" s="119">
        <f>IF(AND($K12&lt;X$2+1,$K12+$H12&gt;X$2),IF($N12=$N$3,$C12*((1-$O12+$O12*(X$1/INDEX($U$1:$CH$1,,MATCH($K12,$U$2:$CH$2,0)))))*$L12,$C12*((1-$R12)^(X$2-$K12))*(((1-$O12+$O12*(X$1/INDEX($U$1:$CH$1,,MATCH($K12,$U$2:$CH$2,0)))))*$L12*8760*$P12)),IF(AND($K12+$H12&lt;X$2+1,$K12+$I12&gt;X$2),IF($N12=$N$3,$C12*INDEX('Fixed O&amp;M Schedule_Gas'!F$3:F$15,MATCH($F12,'Fixed O&amp;M Schedule_Gas'!$B$3:$B$15,0)),$C12*$S12*INDEX($U$1:$CH$1,MATCH($K12,$U$2:$CH$2,0))*IF(X$2&gt;$K12+$H12,IF($D12="Win",1.02,1.005),1)*(1+$T12)^(X$2-$K12)),IF(AND($K12+$I12&lt;=X$2,$K12+SUM($I12:$J12)&gt;X$2),IF($N12=$N$3,$C12*(INDEX('Fixed O&amp;M Schedule_Gas'!F$3:F$15,MATCH($F12,'Fixed O&amp;M Schedule_Gas'!$B$3:$B$15,0))+$M12),$C12*($S12*INDEX($U$1:$CH$1,MATCH($K12+$I12,$U$2:$CH$2,0))*IF(X$2&gt;$K12+$I12+$H12,IF($D12="Win",1.02,1.005),1)*(1+$T12)^(X$2-($K12+$I12))+$M12)),0)))/10^6</f>
        <v>0</v>
      </c>
      <c r="Y12" s="119">
        <f>IF(AND($K12&lt;Y$2+1,$K12+$H12&gt;Y$2),IF($N12=$N$3,$C12*((1-$O12+$O12*(Y$1/INDEX($U$1:$CH$1,,MATCH($K12,$U$2:$CH$2,0)))))*$L12,$C12*((1-$R12)^(Y$2-$K12))*(((1-$O12+$O12*(Y$1/INDEX($U$1:$CH$1,,MATCH($K12,$U$2:$CH$2,0)))))*$L12*8760*$P12)),IF(AND($K12+$H12&lt;Y$2+1,$K12+$I12&gt;Y$2),IF($N12=$N$3,$C12*INDEX('Fixed O&amp;M Schedule_Gas'!G$3:G$15,MATCH($F12,'Fixed O&amp;M Schedule_Gas'!$B$3:$B$15,0)),$C12*$S12*INDEX($U$1:$CH$1,MATCH($K12,$U$2:$CH$2,0))*IF(Y$2&gt;$K12+$H12,IF($D12="Win",1.02,1.005),1)*(1+$T12)^(Y$2-$K12)),IF(AND($K12+$I12&lt;=Y$2,$K12+SUM($I12:$J12)&gt;Y$2),IF($N12=$N$3,$C12*(INDEX('Fixed O&amp;M Schedule_Gas'!G$3:G$15,MATCH($F12,'Fixed O&amp;M Schedule_Gas'!$B$3:$B$15,0))+$M12),$C12*($S12*INDEX($U$1:$CH$1,MATCH($K12+$I12,$U$2:$CH$2,0))*IF(Y$2&gt;$K12+$I12+$H12,IF($D12="Win",1.02,1.005),1)*(1+$T12)^(Y$2-($K12+$I12))+$M12)),0)))/10^6</f>
        <v>0</v>
      </c>
      <c r="Z12" s="119">
        <f>IF(AND($K12&lt;Z$2+1,$K12+$H12&gt;Z$2),IF($N12=$N$3,$C12*((1-$O12+$O12*(Z$1/INDEX($U$1:$CH$1,,MATCH($K12,$U$2:$CH$2,0)))))*$L12,$C12*((1-$R12)^(Z$2-$K12))*(((1-$O12+$O12*(Z$1/INDEX($U$1:$CH$1,,MATCH($K12,$U$2:$CH$2,0)))))*$L12*8760*$P12)),IF(AND($K12+$H12&lt;Z$2+1,$K12+$I12&gt;Z$2),IF($N12=$N$3,$C12*INDEX('Fixed O&amp;M Schedule_Gas'!H$3:H$15,MATCH($F12,'Fixed O&amp;M Schedule_Gas'!$B$3:$B$15,0)),$C12*$S12*INDEX($U$1:$CH$1,MATCH($K12,$U$2:$CH$2,0))*IF(Z$2&gt;$K12+$H12,IF($D12="Win",1.02,1.005),1)*(1+$T12)^(Z$2-$K12)),IF(AND($K12+$I12&lt;=Z$2,$K12+SUM($I12:$J12)&gt;Z$2),IF($N12=$N$3,$C12*(INDEX('Fixed O&amp;M Schedule_Gas'!H$3:H$15,MATCH($F12,'Fixed O&amp;M Schedule_Gas'!$B$3:$B$15,0))+$M12),$C12*($S12*INDEX($U$1:$CH$1,MATCH($K12+$I12,$U$2:$CH$2,0))*IF(Z$2&gt;$K12+$I12+$H12,IF($D12="Win",1.02,1.005),1)*(1+$T12)^(Z$2-($K12+$I12))+$M12)),0)))/10^6</f>
        <v>82.656000000000006</v>
      </c>
      <c r="AA12" s="119">
        <f>IF(AND($K12&lt;AA$2+1,$K12+$H12&gt;AA$2),IF($N12=$N$3,$C12*((1-$O12+$O12*(AA$1/INDEX($U$1:$CH$1,,MATCH($K12,$U$2:$CH$2,0)))))*$L12,$C12*((1-$R12)^(AA$2-$K12))*(((1-$O12+$O12*(AA$1/INDEX($U$1:$CH$1,,MATCH($K12,$U$2:$CH$2,0)))))*$L12*8760*$P12)),IF(AND($K12+$H12&lt;AA$2+1,$K12+$I12&gt;AA$2),IF($N12=$N$3,$C12*INDEX('Fixed O&amp;M Schedule_Gas'!I$3:I$15,MATCH($F12,'Fixed O&amp;M Schedule_Gas'!$B$3:$B$15,0)),$C12*$S12*INDEX($U$1:$CH$1,MATCH($K12,$U$2:$CH$2,0))*IF(AA$2&gt;$K12+$H12,IF($D12="Win",1.02,1.005),1)*(1+$T12)^(AA$2-$K12)),IF(AND($K12+$I12&lt;=AA$2,$K12+SUM($I12:$J12)&gt;AA$2),IF($N12=$N$3,$C12*(INDEX('Fixed O&amp;M Schedule_Gas'!I$3:I$15,MATCH($F12,'Fixed O&amp;M Schedule_Gas'!$B$3:$B$15,0))+$M12),$C12*($S12*INDEX($U$1:$CH$1,MATCH($K12+$I12,$U$2:$CH$2,0))*IF(AA$2&gt;$K12+$I12+$H12,IF($D12="Win",1.02,1.005),1)*(1+$T12)^(AA$2-($K12+$I12))+$M12)),0)))/10^6</f>
        <v>83.165798740698349</v>
      </c>
      <c r="AB12" s="119">
        <f>IF(AND($K12&lt;AB$2+1,$K12+$H12&gt;AB$2),IF($N12=$N$3,$C12*((1-$O12+$O12*(AB$1/INDEX($U$1:$CH$1,,MATCH($K12,$U$2:$CH$2,0)))))*$L12,$C12*((1-$R12)^(AB$2-$K12))*(((1-$O12+$O12*(AB$1/INDEX($U$1:$CH$1,,MATCH($K12,$U$2:$CH$2,0)))))*$L12*8760*$P12)),IF(AND($K12+$H12&lt;AB$2+1,$K12+$I12&gt;AB$2),IF($N12=$N$3,$C12*INDEX('Fixed O&amp;M Schedule_Gas'!J$3:J$15,MATCH($F12,'Fixed O&amp;M Schedule_Gas'!$B$3:$B$15,0)),$C12*$S12*INDEX($U$1:$CH$1,MATCH($K12,$U$2:$CH$2,0))*IF(AB$2&gt;$K12+$H12,IF($D12="Win",1.02,1.005),1)*(1+$T12)^(AB$2-$K12)),IF(AND($K12+$I12&lt;=AB$2,$K12+SUM($I12:$J12)&gt;AB$2),IF($N12=$N$3,$C12*(INDEX('Fixed O&amp;M Schedule_Gas'!J$3:J$15,MATCH($F12,'Fixed O&amp;M Schedule_Gas'!$B$3:$B$15,0))+$M12),$C12*($S12*INDEX($U$1:$CH$1,MATCH($K12+$I12,$U$2:$CH$2,0))*IF(AB$2&gt;$K12+$I12+$H12,IF($D12="Win",1.02,1.005),1)*(1+$T12)^(AB$2-($K12+$I12))+$M12)),0)))/10^6</f>
        <v>83.405912764739554</v>
      </c>
      <c r="AC12" s="119">
        <f>IF(AND($K12&lt;AC$2+1,$K12+$H12&gt;AC$2),IF($N12=$N$3,$C12*((1-$O12+$O12*(AC$1/INDEX($U$1:$CH$1,,MATCH($K12,$U$2:$CH$2,0)))))*$L12,$C12*((1-$R12)^(AC$2-$K12))*(((1-$O12+$O12*(AC$1/INDEX($U$1:$CH$1,,MATCH($K12,$U$2:$CH$2,0)))))*$L12*8760*$P12)),IF(AND($K12+$H12&lt;AC$2+1,$K12+$I12&gt;AC$2),IF($N12=$N$3,$C12*INDEX('Fixed O&amp;M Schedule_Gas'!K$3:K$15,MATCH($F12,'Fixed O&amp;M Schedule_Gas'!$B$3:$B$15,0)),$C12*$S12*INDEX($U$1:$CH$1,MATCH($K12,$U$2:$CH$2,0))*IF(AC$2&gt;$K12+$H12,IF($D12="Win",1.02,1.005),1)*(1+$T12)^(AC$2-$K12)),IF(AND($K12+$I12&lt;=AC$2,$K12+SUM($I12:$J12)&gt;AC$2),IF($N12=$N$3,$C12*(INDEX('Fixed O&amp;M Schedule_Gas'!K$3:K$15,MATCH($F12,'Fixed O&amp;M Schedule_Gas'!$B$3:$B$15,0))+$M12),$C12*($S12*INDEX($U$1:$CH$1,MATCH($K12+$I12,$U$2:$CH$2,0))*IF(AC$2&gt;$K12+$I12+$H12,IF($D12="Win",1.02,1.005),1)*(1+$T12)^(AC$2-($K12+$I12))+$M12)),0)))/10^6</f>
        <v>83.588068231253601</v>
      </c>
      <c r="AD12" s="119">
        <f>IF(AND($K12&lt;AD$2+1,$K12+$H12&gt;AD$2),IF($N12=$N$3,$C12*((1-$O12+$O12*(AD$1/INDEX($U$1:$CH$1,,MATCH($K12,$U$2:$CH$2,0)))))*$L12,$C12*((1-$R12)^(AD$2-$K12))*(((1-$O12+$O12*(AD$1/INDEX($U$1:$CH$1,,MATCH($K12,$U$2:$CH$2,0)))))*$L12*8760*$P12)),IF(AND($K12+$H12&lt;AD$2+1,$K12+$I12&gt;AD$2),IF($N12=$N$3,$C12*INDEX('Fixed O&amp;M Schedule_Gas'!L$3:L$15,MATCH($F12,'Fixed O&amp;M Schedule_Gas'!$B$3:$B$15,0)),$C12*$S12*INDEX($U$1:$CH$1,MATCH($K12,$U$2:$CH$2,0))*IF(AD$2&gt;$K12+$H12,IF($D12="Win",1.02,1.005),1)*(1+$T12)^(AD$2-$K12)),IF(AND($K12+$I12&lt;=AD$2,$K12+SUM($I12:$J12)&gt;AD$2),IF($N12=$N$3,$C12*(INDEX('Fixed O&amp;M Schedule_Gas'!L$3:L$15,MATCH($F12,'Fixed O&amp;M Schedule_Gas'!$B$3:$B$15,0))+$M12),$C12*($S12*INDEX($U$1:$CH$1,MATCH($K12+$I12,$U$2:$CH$2,0))*IF(AD$2&gt;$K12+$I12+$H12,IF($D12="Win",1.02,1.005),1)*(1+$T12)^(AD$2-($K12+$I12))+$M12)),0)))/10^6</f>
        <v>83.991412478534642</v>
      </c>
      <c r="AE12" s="119">
        <f>IF(AND($K12&lt;AE$2+1,$K12+$H12&gt;AE$2),IF($N12=$N$3,$C12*((1-$O12+$O12*(AE$1/INDEX($U$1:$CH$1,,MATCH($K12,$U$2:$CH$2,0)))))*$L12,$C12*((1-$R12)^(AE$2-$K12))*(((1-$O12+$O12*(AE$1/INDEX($U$1:$CH$1,,MATCH($K12,$U$2:$CH$2,0)))))*$L12*8760*$P12)),IF(AND($K12+$H12&lt;AE$2+1,$K12+$I12&gt;AE$2),IF($N12=$N$3,$C12*INDEX('Fixed O&amp;M Schedule_Gas'!M$3:M$15,MATCH($F12,'Fixed O&amp;M Schedule_Gas'!$B$3:$B$15,0)),$C12*$S12*INDEX($U$1:$CH$1,MATCH($K12,$U$2:$CH$2,0))*IF(AE$2&gt;$K12+$H12,IF($D12="Win",1.02,1.005),1)*(1+$T12)^(AE$2-$K12)),IF(AND($K12+$I12&lt;=AE$2,$K12+SUM($I12:$J12)&gt;AE$2),IF($N12=$N$3,$C12*(INDEX('Fixed O&amp;M Schedule_Gas'!M$3:M$15,MATCH($F12,'Fixed O&amp;M Schedule_Gas'!$B$3:$B$15,0))+$M12),$C12*($S12*INDEX($U$1:$CH$1,MATCH($K12+$I12,$U$2:$CH$2,0))*IF(AE$2&gt;$K12+$I12+$H12,IF($D12="Win",1.02,1.005),1)*(1+$T12)^(AE$2-($K12+$I12))+$M12)),0)))/10^6</f>
        <v>84.209052776187761</v>
      </c>
      <c r="AF12" s="119">
        <f>IF(AND($K12&lt;AF$2+1,$K12+$H12&gt;AF$2),IF($N12=$N$3,$C12*((1-$O12+$O12*(AF$1/INDEX($U$1:$CH$1,,MATCH($K12,$U$2:$CH$2,0)))))*$L12,$C12*((1-$R12)^(AF$2-$K12))*(((1-$O12+$O12*(AF$1/INDEX($U$1:$CH$1,,MATCH($K12,$U$2:$CH$2,0)))))*$L12*8760*$P12)),IF(AND($K12+$H12&lt;AF$2+1,$K12+$I12&gt;AF$2),IF($N12=$N$3,$C12*INDEX('Fixed O&amp;M Schedule_Gas'!N$3:N$15,MATCH($F12,'Fixed O&amp;M Schedule_Gas'!$B$3:$B$15,0)),$C12*$S12*INDEX($U$1:$CH$1,MATCH($K12,$U$2:$CH$2,0))*IF(AF$2&gt;$K12+$H12,IF($D12="Win",1.02,1.005),1)*(1+$T12)^(AF$2-$K12)),IF(AND($K12+$I12&lt;=AF$2,$K12+SUM($I12:$J12)&gt;AF$2),IF($N12=$N$3,$C12*(INDEX('Fixed O&amp;M Schedule_Gas'!N$3:N$15,MATCH($F12,'Fixed O&amp;M Schedule_Gas'!$B$3:$B$15,0))+$M12),$C12*($S12*INDEX($U$1:$CH$1,MATCH($K12+$I12,$U$2:$CH$2,0))*IF(AF$2&gt;$K12+$I12+$H12,IF($D12="Win",1.02,1.005),1)*(1+$T12)^(AF$2-($K12+$I12))+$M12)),0)))/10^6</f>
        <v>84.531964739553544</v>
      </c>
      <c r="AG12" s="119">
        <f>IF(AND($K12&lt;AG$2+1,$K12+$H12&gt;AG$2),IF($N12=$N$3,$C12*((1-$O12+$O12*(AG$1/INDEX($U$1:$CH$1,,MATCH($K12,$U$2:$CH$2,0)))))*$L12,$C12*((1-$R12)^(AG$2-$K12))*(((1-$O12+$O12*(AG$1/INDEX($U$1:$CH$1,,MATCH($K12,$U$2:$CH$2,0)))))*$L12*8760*$P12)),IF(AND($K12+$H12&lt;AG$2+1,$K12+$I12&gt;AG$2),IF($N12=$N$3,$C12*INDEX('Fixed O&amp;M Schedule_Gas'!O$3:O$15,MATCH($F12,'Fixed O&amp;M Schedule_Gas'!$B$3:$B$15,0)),$C12*$S12*INDEX($U$1:$CH$1,MATCH($K12,$U$2:$CH$2,0))*IF(AG$2&gt;$K12+$H12,IF($D12="Win",1.02,1.005),1)*(1+$T12)^(AG$2-$K12)),IF(AND($K12+$I12&lt;=AG$2,$K12+SUM($I12:$J12)&gt;AG$2),IF($N12=$N$3,$C12*(INDEX('Fixed O&amp;M Schedule_Gas'!O$3:O$15,MATCH($F12,'Fixed O&amp;M Schedule_Gas'!$B$3:$B$15,0))+$M12),$C12*($S12*INDEX($U$1:$CH$1,MATCH($K12+$I12,$U$2:$CH$2,0))*IF(AG$2&gt;$K12+$I12+$H12,IF($D12="Win",1.02,1.005),1)*(1+$T12)^(AG$2-($K12+$I12))+$M12)),0)))/10^6</f>
        <v>84.879298741158308</v>
      </c>
      <c r="AH12" s="119">
        <f>IF(AND($K12&lt;AH$2+1,$K12+$H12&gt;AH$2),IF($N12=$N$3,$C12*((1-$O12+$O12*(AH$1/INDEX($U$1:$CH$1,,MATCH($K12,$U$2:$CH$2,0)))))*$L12,$C12*((1-$R12)^(AH$2-$K12))*(((1-$O12+$O12*(AH$1/INDEX($U$1:$CH$1,,MATCH($K12,$U$2:$CH$2,0)))))*$L12*8760*$P12)),IF(AND($K12+$H12&lt;AH$2+1,$K12+$I12&gt;AH$2),IF($N12=$N$3,$C12*INDEX('Fixed O&amp;M Schedule_Gas'!P$3:P$15,MATCH($F12,'Fixed O&amp;M Schedule_Gas'!$B$3:$B$15,0)),$C12*$S12*INDEX($U$1:$CH$1,MATCH($K12,$U$2:$CH$2,0))*IF(AH$2&gt;$K12+$H12,IF($D12="Win",1.02,1.005),1)*(1+$T12)^(AH$2-$K12)),IF(AND($K12+$I12&lt;=AH$2,$K12+SUM($I12:$J12)&gt;AH$2),IF($N12=$N$3,$C12*(INDEX('Fixed O&amp;M Schedule_Gas'!P$3:P$15,MATCH($F12,'Fixed O&amp;M Schedule_Gas'!$B$3:$B$15,0))+$M12),$C12*($S12*INDEX($U$1:$CH$1,MATCH($K12+$I12,$U$2:$CH$2,0))*IF(AH$2&gt;$K12+$I12+$H12,IF($D12="Win",1.02,1.005),1)*(1+$T12)^(AH$2-($K12+$I12))+$M12)),0)))/10^6</f>
        <v>85.254388715981449</v>
      </c>
      <c r="AI12" s="119">
        <f>IF(AND($K12&lt;AI$2+1,$K12+$H12&gt;AI$2),IF($N12=$N$3,$C12*((1-$O12+$O12*(AI$1/INDEX($U$1:$CH$1,,MATCH($K12,$U$2:$CH$2,0)))))*$L12,$C12*((1-$R12)^(AI$2-$K12))*(((1-$O12+$O12*(AI$1/INDEX($U$1:$CH$1,,MATCH($K12,$U$2:$CH$2,0)))))*$L12*8760*$P12)),IF(AND($K12+$H12&lt;AI$2+1,$K12+$I12&gt;AI$2),IF($N12=$N$3,$C12*INDEX('Fixed O&amp;M Schedule_Gas'!Q$3:Q$15,MATCH($F12,'Fixed O&amp;M Schedule_Gas'!$B$3:$B$15,0)),$C12*$S12*INDEX($U$1:$CH$1,MATCH($K12,$U$2:$CH$2,0))*IF(AI$2&gt;$K12+$H12,IF($D12="Win",1.02,1.005),1)*(1+$T12)^(AI$2-$K12)),IF(AND($K12+$I12&lt;=AI$2,$K12+SUM($I12:$J12)&gt;AI$2),IF($N12=$N$3,$C12*(INDEX('Fixed O&amp;M Schedule_Gas'!Q$3:Q$15,MATCH($F12,'Fixed O&amp;M Schedule_Gas'!$B$3:$B$15,0))+$M12),$C12*($S12*INDEX($U$1:$CH$1,MATCH($K12+$I12,$U$2:$CH$2,0))*IF(AI$2&gt;$K12+$I12+$H12,IF($D12="Win",1.02,1.005),1)*(1+$T12)^(AI$2-($K12+$I12))+$M12)),0)))/10^6</f>
        <v>85.63698049030107</v>
      </c>
      <c r="AJ12" s="119">
        <f>IF(AND($K12&lt;AJ$2+1,$K12+$H12&gt;AJ$2),IF($N12=$N$3,$C12*((1-$O12+$O12*(AJ$1/INDEX($U$1:$CH$1,,MATCH($K12,$U$2:$CH$2,0)))))*$L12,$C12*((1-$R12)^(AJ$2-$K12))*(((1-$O12+$O12*(AJ$1/INDEX($U$1:$CH$1,,MATCH($K12,$U$2:$CH$2,0)))))*$L12*8760*$P12)),IF(AND($K12+$H12&lt;AJ$2+1,$K12+$I12&gt;AJ$2),IF($N12=$N$3,$C12*INDEX('Fixed O&amp;M Schedule_Gas'!R$3:R$15,MATCH($F12,'Fixed O&amp;M Schedule_Gas'!$B$3:$B$15,0)),$C12*$S12*INDEX($U$1:$CH$1,MATCH($K12,$U$2:$CH$2,0))*IF(AJ$2&gt;$K12+$H12,IF($D12="Win",1.02,1.005),1)*(1+$T12)^(AJ$2-$K12)),IF(AND($K12+$I12&lt;=AJ$2,$K12+SUM($I12:$J12)&gt;AJ$2),IF($N12=$N$3,$C12*(INDEX('Fixed O&amp;M Schedule_Gas'!R$3:R$15,MATCH($F12,'Fixed O&amp;M Schedule_Gas'!$B$3:$B$15,0))+$M12),$C12*($S12*INDEX($U$1:$CH$1,MATCH($K12+$I12,$U$2:$CH$2,0))*IF(AJ$2&gt;$K12+$I12+$H12,IF($D12="Win",1.02,1.005),1)*(1+$T12)^(AJ$2-($K12+$I12))+$M12)),0)))/10^6</f>
        <v>86.027224100107091</v>
      </c>
      <c r="AK12" s="119">
        <f>IF(AND($K12&lt;AK$2+1,$K12+$H12&gt;AK$2),IF($N12=$N$3,$C12*((1-$O12+$O12*(AK$1/INDEX($U$1:$CH$1,,MATCH($K12,$U$2:$CH$2,0)))))*$L12,$C12*((1-$R12)^(AK$2-$K12))*(((1-$O12+$O12*(AK$1/INDEX($U$1:$CH$1,,MATCH($K12,$U$2:$CH$2,0)))))*$L12*8760*$P12)),IF(AND($K12+$H12&lt;AK$2+1,$K12+$I12&gt;AK$2),IF($N12=$N$3,$C12*INDEX('Fixed O&amp;M Schedule_Gas'!S$3:S$15,MATCH($F12,'Fixed O&amp;M Schedule_Gas'!$B$3:$B$15,0)),$C12*$S12*INDEX($U$1:$CH$1,MATCH($K12,$U$2:$CH$2,0))*IF(AK$2&gt;$K12+$H12,IF($D12="Win",1.02,1.005),1)*(1+$T12)^(AK$2-$K12)),IF(AND($K12+$I12&lt;=AK$2,$K12+SUM($I12:$J12)&gt;AK$2),IF($N12=$N$3,$C12*(INDEX('Fixed O&amp;M Schedule_Gas'!S$3:S$15,MATCH($F12,'Fixed O&amp;M Schedule_Gas'!$B$3:$B$15,0))+$M12),$C12*($S12*INDEX($U$1:$CH$1,MATCH($K12+$I12,$U$2:$CH$2,0))*IF(AK$2&gt;$K12+$I12+$H12,IF($D12="Win",1.02,1.005),1)*(1+$T12)^(AK$2-($K12+$I12))+$M12)),0)))/10^6</f>
        <v>86.425272582109244</v>
      </c>
      <c r="AL12" s="119">
        <f>IF(AND($K12&lt;AL$2+1,$K12+$H12&gt;AL$2),IF($N12=$N$3,$C12*((1-$O12+$O12*(AL$1/INDEX($U$1:$CH$1,,MATCH($K12,$U$2:$CH$2,0)))))*$L12,$C12*((1-$R12)^(AL$2-$K12))*(((1-$O12+$O12*(AL$1/INDEX($U$1:$CH$1,,MATCH($K12,$U$2:$CH$2,0)))))*$L12*8760*$P12)),IF(AND($K12+$H12&lt;AL$2+1,$K12+$I12&gt;AL$2),IF($N12=$N$3,$C12*INDEX('Fixed O&amp;M Schedule_Gas'!T$3:T$15,MATCH($F12,'Fixed O&amp;M Schedule_Gas'!$B$3:$B$15,0)),$C12*$S12*INDEX($U$1:$CH$1,MATCH($K12,$U$2:$CH$2,0))*IF(AL$2&gt;$K12+$H12,IF($D12="Win",1.02,1.005),1)*(1+$T12)^(AL$2-$K12)),IF(AND($K12+$I12&lt;=AL$2,$K12+SUM($I12:$J12)&gt;AL$2),IF($N12=$N$3,$C12*(INDEX('Fixed O&amp;M Schedule_Gas'!T$3:T$15,MATCH($F12,'Fixed O&amp;M Schedule_Gas'!$B$3:$B$15,0))+$M12),$C12*($S12*INDEX($U$1:$CH$1,MATCH($K12+$I12,$U$2:$CH$2,0))*IF(AL$2&gt;$K12+$I12+$H12,IF($D12="Win",1.02,1.005),1)*(1+$T12)^(AL$2-($K12+$I12))+$M12)),0)))/10^6</f>
        <v>86.831282033751421</v>
      </c>
      <c r="AM12" s="119">
        <f>IF(AND($K12&lt;AM$2+1,$K12+$H12&gt;AM$2),IF($N12=$N$3,$C12*((1-$O12+$O12*(AM$1/INDEX($U$1:$CH$1,,MATCH($K12,$U$2:$CH$2,0)))))*$L12,$C12*((1-$R12)^(AM$2-$K12))*(((1-$O12+$O12*(AM$1/INDEX($U$1:$CH$1,,MATCH($K12,$U$2:$CH$2,0)))))*$L12*8760*$P12)),IF(AND($K12+$H12&lt;AM$2+1,$K12+$I12&gt;AM$2),IF($N12=$N$3,$C12*INDEX('Fixed O&amp;M Schedule_Gas'!U$3:U$15,MATCH($F12,'Fixed O&amp;M Schedule_Gas'!$B$3:$B$15,0)),$C12*$S12*INDEX($U$1:$CH$1,MATCH($K12,$U$2:$CH$2,0))*IF(AM$2&gt;$K12+$H12,IF($D12="Win",1.02,1.005),1)*(1+$T12)^(AM$2-$K12)),IF(AND($K12+$I12&lt;=AM$2,$K12+SUM($I12:$J12)&gt;AM$2),IF($N12=$N$3,$C12*(INDEX('Fixed O&amp;M Schedule_Gas'!U$3:U$15,MATCH($F12,'Fixed O&amp;M Schedule_Gas'!$B$3:$B$15,0))+$M12),$C12*($S12*INDEX($U$1:$CH$1,MATCH($K12+$I12,$U$2:$CH$2,0))*IF(AM$2&gt;$K12+$I12+$H12,IF($D12="Win",1.02,1.005),1)*(1+$T12)^(AM$2-($K12+$I12))+$M12)),0)))/10^6</f>
        <v>87.245411674426464</v>
      </c>
      <c r="AN12" s="119">
        <f>IF(AND($K12&lt;AN$2+1,$K12+$H12&gt;AN$2),IF($N12=$N$3,$C12*((1-$O12+$O12*(AN$1/INDEX($U$1:$CH$1,,MATCH($K12,$U$2:$CH$2,0)))))*$L12,$C12*((1-$R12)^(AN$2-$K12))*(((1-$O12+$O12*(AN$1/INDEX($U$1:$CH$1,,MATCH($K12,$U$2:$CH$2,0)))))*$L12*8760*$P12)),IF(AND($K12+$H12&lt;AN$2+1,$K12+$I12&gt;AN$2),IF($N12=$N$3,$C12*INDEX('Fixed O&amp;M Schedule_Gas'!V$3:V$15,MATCH($F12,'Fixed O&amp;M Schedule_Gas'!$B$3:$B$15,0)),$C12*$S12*INDEX($U$1:$CH$1,MATCH($K12,$U$2:$CH$2,0))*IF(AN$2&gt;$K12+$H12,IF($D12="Win",1.02,1.005),1)*(1+$T12)^(AN$2-$K12)),IF(AND($K12+$I12&lt;=AN$2,$K12+SUM($I12:$J12)&gt;AN$2),IF($N12=$N$3,$C12*(INDEX('Fixed O&amp;M Schedule_Gas'!V$3:V$15,MATCH($F12,'Fixed O&amp;M Schedule_Gas'!$B$3:$B$15,0))+$M12),$C12*($S12*INDEX($U$1:$CH$1,MATCH($K12+$I12,$U$2:$CH$2,0))*IF(AN$2&gt;$K12+$I12+$H12,IF($D12="Win",1.02,1.005),1)*(1+$T12)^(AN$2-($K12+$I12))+$M12)),0)))/10^6</f>
        <v>87.667823907914993</v>
      </c>
      <c r="AO12" s="119">
        <f>IF(AND($K12&lt;AO$2+1,$K12+$H12&gt;AO$2),IF($N12=$N$3,$C12*((1-$O12+$O12*(AO$1/INDEX($U$1:$CH$1,,MATCH($K12,$U$2:$CH$2,0)))))*$L12,$C12*((1-$R12)^(AO$2-$K12))*(((1-$O12+$O12*(AO$1/INDEX($U$1:$CH$1,,MATCH($K12,$U$2:$CH$2,0)))))*$L12*8760*$P12)),IF(AND($K12+$H12&lt;AO$2+1,$K12+$I12&gt;AO$2),IF($N12=$N$3,$C12*INDEX('Fixed O&amp;M Schedule_Gas'!W$3:W$15,MATCH($F12,'Fixed O&amp;M Schedule_Gas'!$B$3:$B$15,0)),$C12*$S12*INDEX($U$1:$CH$1,MATCH($K12,$U$2:$CH$2,0))*IF(AO$2&gt;$K12+$H12,IF($D12="Win",1.02,1.005),1)*(1+$T12)^(AO$2-$K12)),IF(AND($K12+$I12&lt;=AO$2,$K12+SUM($I12:$J12)&gt;AO$2),IF($N12=$N$3,$C12*(INDEX('Fixed O&amp;M Schedule_Gas'!W$3:W$15,MATCH($F12,'Fixed O&amp;M Schedule_Gas'!$B$3:$B$15,0))+$M12),$C12*($S12*INDEX($U$1:$CH$1,MATCH($K12+$I12,$U$2:$CH$2,0))*IF(AO$2&gt;$K12+$I12+$H12,IF($D12="Win",1.02,1.005),1)*(1+$T12)^(AO$2-($K12+$I12))+$M12)),0)))/10^6</f>
        <v>88.098684386073273</v>
      </c>
      <c r="AP12" s="119">
        <f>IF(AND($K12&lt;AP$2+1,$K12+$H12&gt;AP$2),IF($N12=$N$3,$C12*((1-$O12+$O12*(AP$1/INDEX($U$1:$CH$1,,MATCH($K12,$U$2:$CH$2,0)))))*$L12,$C12*((1-$R12)^(AP$2-$K12))*(((1-$O12+$O12*(AP$1/INDEX($U$1:$CH$1,,MATCH($K12,$U$2:$CH$2,0)))))*$L12*8760*$P12)),IF(AND($K12+$H12&lt;AP$2+1,$K12+$I12&gt;AP$2),IF($N12=$N$3,$C12*INDEX('Fixed O&amp;M Schedule_Gas'!X$3:X$15,MATCH($F12,'Fixed O&amp;M Schedule_Gas'!$B$3:$B$15,0)),$C12*$S12*INDEX($U$1:$CH$1,MATCH($K12,$U$2:$CH$2,0))*IF(AP$2&gt;$K12+$H12,IF($D12="Win",1.02,1.005),1)*(1+$T12)^(AP$2-$K12)),IF(AND($K12+$I12&lt;=AP$2,$K12+SUM($I12:$J12)&gt;AP$2),IF($N12=$N$3,$C12*(INDEX('Fixed O&amp;M Schedule_Gas'!X$3:X$15,MATCH($F12,'Fixed O&amp;M Schedule_Gas'!$B$3:$B$15,0))+$M12),$C12*($S12*INDEX($U$1:$CH$1,MATCH($K12+$I12,$U$2:$CH$2,0))*IF(AP$2&gt;$K12+$I12+$H12,IF($D12="Win",1.02,1.005),1)*(1+$T12)^(AP$2-($K12+$I12))+$M12)),0)))/10^6</f>
        <v>88.538162073794751</v>
      </c>
      <c r="AQ12" s="119">
        <f>IF(AND($K12&lt;AQ$2+1,$K12+$H12&gt;AQ$2),IF($N12=$N$3,$C12*((1-$O12+$O12*(AQ$1/INDEX($U$1:$CH$1,,MATCH($K12,$U$2:$CH$2,0)))))*$L12,$C12*((1-$R12)^(AQ$2-$K12))*(((1-$O12+$O12*(AQ$1/INDEX($U$1:$CH$1,,MATCH($K12,$U$2:$CH$2,0)))))*$L12*8760*$P12)),IF(AND($K12+$H12&lt;AQ$2+1,$K12+$I12&gt;AQ$2),IF($N12=$N$3,$C12*INDEX('Fixed O&amp;M Schedule_Gas'!Y$3:Y$15,MATCH($F12,'Fixed O&amp;M Schedule_Gas'!$B$3:$B$15,0)),$C12*$S12*INDEX($U$1:$CH$1,MATCH($K12,$U$2:$CH$2,0))*IF(AQ$2&gt;$K12+$H12,IF($D12="Win",1.02,1.005),1)*(1+$T12)^(AQ$2-$K12)),IF(AND($K12+$I12&lt;=AQ$2,$K12+SUM($I12:$J12)&gt;AQ$2),IF($N12=$N$3,$C12*(INDEX('Fixed O&amp;M Schedule_Gas'!Y$3:Y$15,MATCH($F12,'Fixed O&amp;M Schedule_Gas'!$B$3:$B$15,0))+$M12),$C12*($S12*INDEX($U$1:$CH$1,MATCH($K12+$I12,$U$2:$CH$2,0))*IF(AQ$2&gt;$K12+$I12+$H12,IF($D12="Win",1.02,1.005),1)*(1+$T12)^(AQ$2-($K12+$I12))+$M12)),0)))/10^6</f>
        <v>88.986429315270641</v>
      </c>
      <c r="AR12" s="119">
        <f>IF(AND($K12&lt;AR$2+1,$K12+$H12&gt;AR$2),IF($N12=$N$3,$C12*((1-$O12+$O12*(AR$1/INDEX($U$1:$CH$1,,MATCH($K12,$U$2:$CH$2,0)))))*$L12,$C12*((1-$R12)^(AR$2-$K12))*(((1-$O12+$O12*(AR$1/INDEX($U$1:$CH$1,,MATCH($K12,$U$2:$CH$2,0)))))*$L12*8760*$P12)),IF(AND($K12+$H12&lt;AR$2+1,$K12+$I12&gt;AR$2),IF($N12=$N$3,$C12*INDEX('Fixed O&amp;M Schedule_Gas'!Z$3:Z$15,MATCH($F12,'Fixed O&amp;M Schedule_Gas'!$B$3:$B$15,0)),$C12*$S12*INDEX($U$1:$CH$1,MATCH($K12,$U$2:$CH$2,0))*IF(AR$2&gt;$K12+$H12,IF($D12="Win",1.02,1.005),1)*(1+$T12)^(AR$2-$K12)),IF(AND($K12+$I12&lt;=AR$2,$K12+SUM($I12:$J12)&gt;AR$2),IF($N12=$N$3,$C12*(INDEX('Fixed O&amp;M Schedule_Gas'!Z$3:Z$15,MATCH($F12,'Fixed O&amp;M Schedule_Gas'!$B$3:$B$15,0))+$M12),$C12*($S12*INDEX($U$1:$CH$1,MATCH($K12+$I12,$U$2:$CH$2,0))*IF(AR$2&gt;$K12+$I12+$H12,IF($D12="Win",1.02,1.005),1)*(1+$T12)^(AR$2-($K12+$I12))+$M12)),0)))/10^6</f>
        <v>89.443661901576078</v>
      </c>
      <c r="AS12" s="119">
        <f>IF(AND($K12&lt;AS$2+1,$K12+$H12&gt;AS$2),IF($N12=$N$3,$C12*((1-$O12+$O12*(AS$1/INDEX($U$1:$CH$1,,MATCH($K12,$U$2:$CH$2,0)))))*$L12,$C12*((1-$R12)^(AS$2-$K12))*(((1-$O12+$O12*(AS$1/INDEX($U$1:$CH$1,,MATCH($K12,$U$2:$CH$2,0)))))*$L12*8760*$P12)),IF(AND($K12+$H12&lt;AS$2+1,$K12+$I12&gt;AS$2),IF($N12=$N$3,$C12*INDEX('Fixed O&amp;M Schedule_Gas'!AA$3:AA$15,MATCH($F12,'Fixed O&amp;M Schedule_Gas'!$B$3:$B$15,0)),$C12*$S12*INDEX($U$1:$CH$1,MATCH($K12,$U$2:$CH$2,0))*IF(AS$2&gt;$K12+$H12,IF($D12="Win",1.02,1.005),1)*(1+$T12)^(AS$2-$K12)),IF(AND($K12+$I12&lt;=AS$2,$K12+SUM($I12:$J12)&gt;AS$2),IF($N12=$N$3,$C12*(INDEX('Fixed O&amp;M Schedule_Gas'!AA$3:AA$15,MATCH($F12,'Fixed O&amp;M Schedule_Gas'!$B$3:$B$15,0))+$M12),$C12*($S12*INDEX($U$1:$CH$1,MATCH($K12+$I12,$U$2:$CH$2,0))*IF(AS$2&gt;$K12+$I12+$H12,IF($D12="Win",1.02,1.005),1)*(1+$T12)^(AS$2-($K12+$I12))+$M12)),0)))/10^6</f>
        <v>89.910039139607576</v>
      </c>
      <c r="AT12" s="119">
        <f>IF(AND($K12&lt;AT$2+1,$K12+$H12&gt;AT$2),IF($N12=$N$3,$C12*((1-$O12+$O12*(AT$1/INDEX($U$1:$CH$1,,MATCH($K12,$U$2:$CH$2,0)))))*$L12,$C12*((1-$R12)^(AT$2-$K12))*(((1-$O12+$O12*(AT$1/INDEX($U$1:$CH$1,,MATCH($K12,$U$2:$CH$2,0)))))*$L12*8760*$P12)),IF(AND($K12+$H12&lt;AT$2+1,$K12+$I12&gt;AT$2),IF($N12=$N$3,$C12*INDEX('Fixed O&amp;M Schedule_Gas'!AB$3:AB$15,MATCH($F12,'Fixed O&amp;M Schedule_Gas'!$B$3:$B$15,0)),$C12*$S12*INDEX($U$1:$CH$1,MATCH($K12,$U$2:$CH$2,0))*IF(AT$2&gt;$K12+$H12,IF($D12="Win",1.02,1.005),1)*(1+$T12)^(AT$2-$K12)),IF(AND($K12+$I12&lt;=AT$2,$K12+SUM($I12:$J12)&gt;AT$2),IF($N12=$N$3,$C12*(INDEX('Fixed O&amp;M Schedule_Gas'!AB$3:AB$15,MATCH($F12,'Fixed O&amp;M Schedule_Gas'!$B$3:$B$15,0))+$M12),$C12*($S12*INDEX($U$1:$CH$1,MATCH($K12+$I12,$U$2:$CH$2,0))*IF(AT$2&gt;$K12+$I12+$H12,IF($D12="Win",1.02,1.005),1)*(1+$T12)^(AT$2-($K12+$I12))+$M12)),0)))/10^6</f>
        <v>13.376746359417702</v>
      </c>
      <c r="AU12" s="119">
        <f>IF(AND($K12&lt;AU$2+1,$K12+$H12&gt;AU$2),IF($N12=$N$3,$C12*((1-$O12+$O12*(AU$1/INDEX($U$1:$CH$1,,MATCH($K12,$U$2:$CH$2,0)))))*$L12,$C12*((1-$R12)^(AU$2-$K12))*(((1-$O12+$O12*(AU$1/INDEX($U$1:$CH$1,,MATCH($K12,$U$2:$CH$2,0)))))*$L12*8760*$P12)),IF(AND($K12+$H12&lt;AU$2+1,$K12+$I12&gt;AU$2),IF($N12=$N$3,$C12*INDEX('Fixed O&amp;M Schedule_Gas'!AC$3:AC$15,MATCH($F12,'Fixed O&amp;M Schedule_Gas'!$B$3:$B$15,0)),$C12*$S12*INDEX($U$1:$CH$1,MATCH($K12,$U$2:$CH$2,0))*IF(AU$2&gt;$K12+$H12,IF($D12="Win",1.02,1.005),1)*(1+$T12)^(AU$2-$K12)),IF(AND($K12+$I12&lt;=AU$2,$K12+SUM($I12:$J12)&gt;AU$2),IF($N12=$N$3,$C12*(INDEX('Fixed O&amp;M Schedule_Gas'!AC$3:AC$15,MATCH($F12,'Fixed O&amp;M Schedule_Gas'!$B$3:$B$15,0))+$M12),$C12*($S12*INDEX($U$1:$CH$1,MATCH($K12+$I12,$U$2:$CH$2,0))*IF(AU$2&gt;$K12+$I12+$H12,IF($D12="Win",1.02,1.005),1)*(1+$T12)^(AU$2-($K12+$I12))+$M12)),0)))/10^6</f>
        <v>13.644281286606057</v>
      </c>
      <c r="AV12" s="119">
        <f>IF(AND($K12&lt;AV$2+1,$K12+$H12&gt;AV$2),IF($N12=$N$3,$C12*((1-$O12+$O12*(AV$1/INDEX($U$1:$CH$1,,MATCH($K12,$U$2:$CH$2,0)))))*$L12,$C12*((1-$R12)^(AV$2-$K12))*(((1-$O12+$O12*(AV$1/INDEX($U$1:$CH$1,,MATCH($K12,$U$2:$CH$2,0)))))*$L12*8760*$P12)),IF(AND($K12+$H12&lt;AV$2+1,$K12+$I12&gt;AV$2),IF($N12=$N$3,$C12*INDEX('Fixed O&amp;M Schedule_Gas'!AD$3:AD$15,MATCH($F12,'Fixed O&amp;M Schedule_Gas'!$B$3:$B$15,0)),$C12*$S12*INDEX($U$1:$CH$1,MATCH($K12,$U$2:$CH$2,0))*IF(AV$2&gt;$K12+$H12,IF($D12="Win",1.02,1.005),1)*(1+$T12)^(AV$2-$K12)),IF(AND($K12+$I12&lt;=AV$2,$K12+SUM($I12:$J12)&gt;AV$2),IF($N12=$N$3,$C12*(INDEX('Fixed O&amp;M Schedule_Gas'!AD$3:AD$15,MATCH($F12,'Fixed O&amp;M Schedule_Gas'!$B$3:$B$15,0))+$M12),$C12*($S12*INDEX($U$1:$CH$1,MATCH($K12+$I12,$U$2:$CH$2,0))*IF(AV$2&gt;$K12+$I12+$H12,IF($D12="Win",1.02,1.005),1)*(1+$T12)^(AV$2-($K12+$I12))+$M12)),0)))/10^6</f>
        <v>13.91716691233818</v>
      </c>
      <c r="AW12" s="119">
        <f>IF(AND($K12&lt;AW$2+1,$K12+$H12&gt;AW$2),IF($N12=$N$3,$C12*((1-$O12+$O12*(AW$1/INDEX($U$1:$CH$1,,MATCH($K12,$U$2:$CH$2,0)))))*$L12,$C12*((1-$R12)^(AW$2-$K12))*(((1-$O12+$O12*(AW$1/INDEX($U$1:$CH$1,,MATCH($K12,$U$2:$CH$2,0)))))*$L12*8760*$P12)),IF(AND($K12+$H12&lt;AW$2+1,$K12+$I12&gt;AW$2),IF($N12=$N$3,$C12*INDEX('Fixed O&amp;M Schedule_Gas'!AE$3:AE$15,MATCH($F12,'Fixed O&amp;M Schedule_Gas'!$B$3:$B$15,0)),$C12*$S12*INDEX($U$1:$CH$1,MATCH($K12,$U$2:$CH$2,0))*IF(AW$2&gt;$K12+$H12,IF($D12="Win",1.02,1.005),1)*(1+$T12)^(AW$2-$K12)),IF(AND($K12+$I12&lt;=AW$2,$K12+SUM($I12:$J12)&gt;AW$2),IF($N12=$N$3,$C12*(INDEX('Fixed O&amp;M Schedule_Gas'!AE$3:AE$15,MATCH($F12,'Fixed O&amp;M Schedule_Gas'!$B$3:$B$15,0))+$M12),$C12*($S12*INDEX($U$1:$CH$1,MATCH($K12+$I12,$U$2:$CH$2,0))*IF(AW$2&gt;$K12+$I12+$H12,IF($D12="Win",1.02,1.005),1)*(1+$T12)^(AW$2-($K12+$I12))+$M12)),0)))/10^6</f>
        <v>14.195510250584942</v>
      </c>
      <c r="AX12" s="119">
        <f>IF(AND($K12&lt;AX$2+1,$K12+$H12&gt;AX$2),IF($N12=$N$3,$C12*((1-$O12+$O12*(AX$1/INDEX($U$1:$CH$1,,MATCH($K12,$U$2:$CH$2,0)))))*$L12,$C12*((1-$R12)^(AX$2-$K12))*(((1-$O12+$O12*(AX$1/INDEX($U$1:$CH$1,,MATCH($K12,$U$2:$CH$2,0)))))*$L12*8760*$P12)),IF(AND($K12+$H12&lt;AX$2+1,$K12+$I12&gt;AX$2),IF($N12=$N$3,$C12*INDEX('Fixed O&amp;M Schedule_Gas'!AF$3:AF$15,MATCH($F12,'Fixed O&amp;M Schedule_Gas'!$B$3:$B$15,0)),$C12*$S12*INDEX($U$1:$CH$1,MATCH($K12,$U$2:$CH$2,0))*IF(AX$2&gt;$K12+$H12,IF($D12="Win",1.02,1.005),1)*(1+$T12)^(AX$2-$K12)),IF(AND($K12+$I12&lt;=AX$2,$K12+SUM($I12:$J12)&gt;AX$2),IF($N12=$N$3,$C12*(INDEX('Fixed O&amp;M Schedule_Gas'!AF$3:AF$15,MATCH($F12,'Fixed O&amp;M Schedule_Gas'!$B$3:$B$15,0))+$M12),$C12*($S12*INDEX($U$1:$CH$1,MATCH($K12+$I12,$U$2:$CH$2,0))*IF(AX$2&gt;$K12+$I12+$H12,IF($D12="Win",1.02,1.005),1)*(1+$T12)^(AX$2-($K12+$I12))+$M12)),0)))/10^6</f>
        <v>14.479420455596642</v>
      </c>
      <c r="AY12" s="119">
        <f>IF(AND($K12&lt;AY$2+1,$K12+$H12&gt;AY$2),IF($N12=$N$3,$C12*((1-$O12+$O12*(AY$1/INDEX($U$1:$CH$1,,MATCH($K12,$U$2:$CH$2,0)))))*$L12,$C12*((1-$R12)^(AY$2-$K12))*(((1-$O12+$O12*(AY$1/INDEX($U$1:$CH$1,,MATCH($K12,$U$2:$CH$2,0)))))*$L12*8760*$P12)),IF(AND($K12+$H12&lt;AY$2+1,$K12+$I12&gt;AY$2),IF($N12=$N$3,$C12*INDEX('Fixed O&amp;M Schedule_Gas'!AG$3:AG$15,MATCH($F12,'Fixed O&amp;M Schedule_Gas'!$B$3:$B$15,0)),$C12*$S12*INDEX($U$1:$CH$1,MATCH($K12,$U$2:$CH$2,0))*IF(AY$2&gt;$K12+$H12,IF($D12="Win",1.02,1.005),1)*(1+$T12)^(AY$2-$K12)),IF(AND($K12+$I12&lt;=AY$2,$K12+SUM($I12:$J12)&gt;AY$2),IF($N12=$N$3,$C12*(INDEX('Fixed O&amp;M Schedule_Gas'!AG$3:AG$15,MATCH($F12,'Fixed O&amp;M Schedule_Gas'!$B$3:$B$15,0))+$M12),$C12*($S12*INDEX($U$1:$CH$1,MATCH($K12+$I12,$U$2:$CH$2,0))*IF(AY$2&gt;$K12+$I12+$H12,IF($D12="Win",1.02,1.005),1)*(1+$T12)^(AY$2-($K12+$I12))+$M12)),0)))/10^6</f>
        <v>14.769008864708574</v>
      </c>
      <c r="AZ12" s="119">
        <f>IF(AND($K12&lt;AZ$2+1,$K12+$H12&gt;AZ$2),IF($N12=$N$3,$C12*((1-$O12+$O12*(AZ$1/INDEX($U$1:$CH$1,,MATCH($K12,$U$2:$CH$2,0)))))*$L12,$C12*((1-$R12)^(AZ$2-$K12))*(((1-$O12+$O12*(AZ$1/INDEX($U$1:$CH$1,,MATCH($K12,$U$2:$CH$2,0)))))*$L12*8760*$P12)),IF(AND($K12+$H12&lt;AZ$2+1,$K12+$I12&gt;AZ$2),IF($N12=$N$3,$C12*INDEX('Fixed O&amp;M Schedule_Gas'!AH$3:AH$15,MATCH($F12,'Fixed O&amp;M Schedule_Gas'!$B$3:$B$15,0)),$C12*$S12*INDEX($U$1:$CH$1,MATCH($K12,$U$2:$CH$2,0))*IF(AZ$2&gt;$K12+$H12,IF($D12="Win",1.02,1.005),1)*(1+$T12)^(AZ$2-$K12)),IF(AND($K12+$I12&lt;=AZ$2,$K12+SUM($I12:$J12)&gt;AZ$2),IF($N12=$N$3,$C12*(INDEX('Fixed O&amp;M Schedule_Gas'!AH$3:AH$15,MATCH($F12,'Fixed O&amp;M Schedule_Gas'!$B$3:$B$15,0))+$M12),$C12*($S12*INDEX($U$1:$CH$1,MATCH($K12+$I12,$U$2:$CH$2,0))*IF(AZ$2&gt;$K12+$I12+$H12,IF($D12="Win",1.02,1.005),1)*(1+$T12)^(AZ$2-($K12+$I12))+$M12)),0)))/10^6</f>
        <v>18.007844880542358</v>
      </c>
      <c r="BA12" s="119">
        <f>IF(AND($K12&lt;BA$2+1,$K12+$H12&gt;BA$2),IF($N12=$N$3,$C12*((1-$O12+$O12*(BA$1/INDEX($U$1:$CH$1,,MATCH($K12,$U$2:$CH$2,0)))))*$L12,$C12*((1-$R12)^(BA$2-$K12))*(((1-$O12+$O12*(BA$1/INDEX($U$1:$CH$1,,MATCH($K12,$U$2:$CH$2,0)))))*$L12*8760*$P12)),IF(AND($K12+$H12&lt;BA$2+1,$K12+$I12&gt;BA$2),IF($N12=$N$3,$C12*INDEX('Fixed O&amp;M Schedule_Gas'!AI$3:AI$15,MATCH($F12,'Fixed O&amp;M Schedule_Gas'!$B$3:$B$15,0)),$C12*$S12*INDEX($U$1:$CH$1,MATCH($K12,$U$2:$CH$2,0))*IF(BA$2&gt;$K12+$H12,IF($D12="Win",1.02,1.005),1)*(1+$T12)^(BA$2-$K12)),IF(AND($K12+$I12&lt;=BA$2,$K12+SUM($I12:$J12)&gt;BA$2),IF($N12=$N$3,$C12*(INDEX('Fixed O&amp;M Schedule_Gas'!AI$3:AI$15,MATCH($F12,'Fixed O&amp;M Schedule_Gas'!$B$3:$B$15,0))+$M12),$C12*($S12*INDEX($U$1:$CH$1,MATCH($K12+$I12,$U$2:$CH$2,0))*IF(BA$2&gt;$K12+$I12+$H12,IF($D12="Win",1.02,1.005),1)*(1+$T12)^(BA$2-($K12+$I12))+$M12)),0)))/10^6</f>
        <v>18.30913266138241</v>
      </c>
      <c r="BB12" s="119">
        <f>IF(AND($K12&lt;BB$2+1,$K12+$H12&gt;BB$2),IF($N12=$N$3,$C12*((1-$O12+$O12*(BB$1/INDEX($U$1:$CH$1,,MATCH($K12,$U$2:$CH$2,0)))))*$L12,$C12*((1-$R12)^(BB$2-$K12))*(((1-$O12+$O12*(BB$1/INDEX($U$1:$CH$1,,MATCH($K12,$U$2:$CH$2,0)))))*$L12*8760*$P12)),IF(AND($K12+$H12&lt;BB$2+1,$K12+$I12&gt;BB$2),IF($N12=$N$3,$C12*INDEX('Fixed O&amp;M Schedule_Gas'!AJ$3:AJ$15,MATCH($F12,'Fixed O&amp;M Schedule_Gas'!$B$3:$B$15,0)),$C12*$S12*INDEX($U$1:$CH$1,MATCH($K12,$U$2:$CH$2,0))*IF(BB$2&gt;$K12+$H12,IF($D12="Win",1.02,1.005),1)*(1+$T12)^(BB$2-$K12)),IF(AND($K12+$I12&lt;=BB$2,$K12+SUM($I12:$J12)&gt;BB$2),IF($N12=$N$3,$C12*(INDEX('Fixed O&amp;M Schedule_Gas'!AJ$3:AJ$15,MATCH($F12,'Fixed O&amp;M Schedule_Gas'!$B$3:$B$15,0))+$M12),$C12*($S12*INDEX($U$1:$CH$1,MATCH($K12+$I12,$U$2:$CH$2,0))*IF(BB$2&gt;$K12+$I12+$H12,IF($D12="Win",1.02,1.005),1)*(1+$T12)^(BB$2-($K12+$I12))+$M12)),0)))/10^6</f>
        <v>18.616446197839267</v>
      </c>
      <c r="BC12" s="119">
        <f>IF(AND($K12&lt;BC$2+1,$K12+$H12&gt;BC$2),IF($N12=$N$3,$C12*((1-$O12+$O12*(BC$1/INDEX($U$1:$CH$1,,MATCH($K12,$U$2:$CH$2,0)))))*$L12,$C12*((1-$R12)^(BC$2-$K12))*(((1-$O12+$O12*(BC$1/INDEX($U$1:$CH$1,,MATCH($K12,$U$2:$CH$2,0)))))*$L12*8760*$P12)),IF(AND($K12+$H12&lt;BC$2+1,$K12+$I12&gt;BC$2),IF($N12=$N$3,$C12*INDEX('Fixed O&amp;M Schedule_Gas'!AK$3:AK$15,MATCH($F12,'Fixed O&amp;M Schedule_Gas'!$B$3:$B$15,0)),$C12*$S12*INDEX($U$1:$CH$1,MATCH($K12,$U$2:$CH$2,0))*IF(BC$2&gt;$K12+$H12,IF($D12="Win",1.02,1.005),1)*(1+$T12)^(BC$2-$K12)),IF(AND($K12+$I12&lt;=BC$2,$K12+SUM($I12:$J12)&gt;BC$2),IF($N12=$N$3,$C12*(INDEX('Fixed O&amp;M Schedule_Gas'!AK$3:AK$15,MATCH($F12,'Fixed O&amp;M Schedule_Gas'!$B$3:$B$15,0))+$M12),$C12*($S12*INDEX($U$1:$CH$1,MATCH($K12+$I12,$U$2:$CH$2,0))*IF(BC$2&gt;$K12+$I12+$H12,IF($D12="Win",1.02,1.005),1)*(1+$T12)^(BC$2-($K12+$I12))+$M12)),0)))/10^6</f>
        <v>18.929906005025263</v>
      </c>
      <c r="BD12" s="119">
        <f>IF(AND($K12&lt;BD$2+1,$K12+$H12&gt;BD$2),IF($N12=$N$3,$C12*((1-$O12+$O12*(BD$1/INDEX($U$1:$CH$1,,MATCH($K12,$U$2:$CH$2,0)))))*$L12,$C12*((1-$R12)^(BD$2-$K12))*(((1-$O12+$O12*(BD$1/INDEX($U$1:$CH$1,,MATCH($K12,$U$2:$CH$2,0)))))*$L12*8760*$P12)),IF(AND($K12+$H12&lt;BD$2+1,$K12+$I12&gt;BD$2),IF($N12=$N$3,$C12*INDEX('Fixed O&amp;M Schedule_Gas'!AL$3:AL$15,MATCH($F12,'Fixed O&amp;M Schedule_Gas'!$B$3:$B$15,0)),$C12*$S12*INDEX($U$1:$CH$1,MATCH($K12,$U$2:$CH$2,0))*IF(BD$2&gt;$K12+$H12,IF($D12="Win",1.02,1.005),1)*(1+$T12)^(BD$2-$K12)),IF(AND($K12+$I12&lt;=BD$2,$K12+SUM($I12:$J12)&gt;BD$2),IF($N12=$N$3,$C12*(INDEX('Fixed O&amp;M Schedule_Gas'!AL$3:AL$15,MATCH($F12,'Fixed O&amp;M Schedule_Gas'!$B$3:$B$15,0))+$M12),$C12*($S12*INDEX($U$1:$CH$1,MATCH($K12+$I12,$U$2:$CH$2,0))*IF(BD$2&gt;$K12+$I12+$H12,IF($D12="Win",1.02,1.005),1)*(1+$T12)^(BD$2-($K12+$I12))+$M12)),0)))/10^6</f>
        <v>19.249635008354979</v>
      </c>
      <c r="BE12" s="119">
        <f>IF(AND($K12&lt;BE$2+1,$K12+$H12&gt;BE$2),IF($N12=$N$3,$C12*((1-$O12+$O12*(BE$1/INDEX($U$1:$CH$1,,MATCH($K12,$U$2:$CH$2,0)))))*$L12,$C12*((1-$R12)^(BE$2-$K12))*(((1-$O12+$O12*(BE$1/INDEX($U$1:$CH$1,,MATCH($K12,$U$2:$CH$2,0)))))*$L12*8760*$P12)),IF(AND($K12+$H12&lt;BE$2+1,$K12+$I12&gt;BE$2),IF($N12=$N$3,$C12*INDEX('Fixed O&amp;M Schedule_Gas'!AM$3:AM$15,MATCH($F12,'Fixed O&amp;M Schedule_Gas'!$B$3:$B$15,0)),$C12*$S12*INDEX($U$1:$CH$1,MATCH($K12,$U$2:$CH$2,0))*IF(BE$2&gt;$K12+$H12,IF($D12="Win",1.02,1.005),1)*(1+$T12)^(BE$2-$K12)),IF(AND($K12+$I12&lt;=BE$2,$K12+SUM($I12:$J12)&gt;BE$2),IF($N12=$N$3,$C12*(INDEX('Fixed O&amp;M Schedule_Gas'!AM$3:AM$15,MATCH($F12,'Fixed O&amp;M Schedule_Gas'!$B$3:$B$15,0))+$M12),$C12*($S12*INDEX($U$1:$CH$1,MATCH($K12+$I12,$U$2:$CH$2,0))*IF(BE$2&gt;$K12+$I12+$H12,IF($D12="Win",1.02,1.005),1)*(1+$T12)^(BE$2-($K12+$I12))+$M12)),0)))/10^6</f>
        <v>19.575758591751285</v>
      </c>
      <c r="BF12" s="119">
        <f>IF(AND($K12&lt;BF$2+1,$K12+$H12&gt;BF$2),IF($N12=$N$3,$C12*((1-$O12+$O12*(BF$1/INDEX($U$1:$CH$1,,MATCH($K12,$U$2:$CH$2,0)))))*$L12,$C12*((1-$R12)^(BF$2-$K12))*(((1-$O12+$O12*(BF$1/INDEX($U$1:$CH$1,,MATCH($K12,$U$2:$CH$2,0)))))*$L12*8760*$P12)),IF(AND($K12+$H12&lt;BF$2+1,$K12+$I12&gt;BF$2),IF($N12=$N$3,$C12*INDEX('Fixed O&amp;M Schedule_Gas'!AN$3:AN$15,MATCH($F12,'Fixed O&amp;M Schedule_Gas'!$B$3:$B$15,0)),$C12*$S12*INDEX($U$1:$CH$1,MATCH($K12,$U$2:$CH$2,0))*IF(BF$2&gt;$K12+$H12,IF($D12="Win",1.02,1.005),1)*(1+$T12)^(BF$2-$K12)),IF(AND($K12+$I12&lt;=BF$2,$K12+SUM($I12:$J12)&gt;BF$2),IF($N12=$N$3,$C12*(INDEX('Fixed O&amp;M Schedule_Gas'!AN$3:AN$15,MATCH($F12,'Fixed O&amp;M Schedule_Gas'!$B$3:$B$15,0))+$M12),$C12*($S12*INDEX($U$1:$CH$1,MATCH($K12+$I12,$U$2:$CH$2,0))*IF(BF$2&gt;$K12+$I12+$H12,IF($D12="Win",1.02,1.005),1)*(1+$T12)^(BF$2-($K12+$I12))+$M12)),0)))/10^6</f>
        <v>19.908404646815519</v>
      </c>
      <c r="BG12" s="119">
        <f>IF(AND($K12&lt;BG$2+1,$K12+$H12&gt;BG$2),IF($N12=$N$3,$C12*((1-$O12+$O12*(BG$1/INDEX($U$1:$CH$1,,MATCH($K12,$U$2:$CH$2,0)))))*$L12,$C12*((1-$R12)^(BG$2-$K12))*(((1-$O12+$O12*(BG$1/INDEX($U$1:$CH$1,,MATCH($K12,$U$2:$CH$2,0)))))*$L12*8760*$P12)),IF(AND($K12+$H12&lt;BG$2+1,$K12+$I12&gt;BG$2),IF($N12=$N$3,$C12*INDEX('Fixed O&amp;M Schedule_Gas'!AO$3:AO$15,MATCH($F12,'Fixed O&amp;M Schedule_Gas'!$B$3:$B$15,0)),$C12*$S12*INDEX($U$1:$CH$1,MATCH($K12,$U$2:$CH$2,0))*IF(BG$2&gt;$K12+$H12,IF($D12="Win",1.02,1.005),1)*(1+$T12)^(BG$2-$K12)),IF(AND($K12+$I12&lt;=BG$2,$K12+SUM($I12:$J12)&gt;BG$2),IF($N12=$N$3,$C12*(INDEX('Fixed O&amp;M Schedule_Gas'!AO$3:AO$15,MATCH($F12,'Fixed O&amp;M Schedule_Gas'!$B$3:$B$15,0))+$M12),$C12*($S12*INDEX($U$1:$CH$1,MATCH($K12+$I12,$U$2:$CH$2,0))*IF(BG$2&gt;$K12+$I12+$H12,IF($D12="Win",1.02,1.005),1)*(1+$T12)^(BG$2-($K12+$I12))+$M12)),0)))/10^6</f>
        <v>20.247703622981035</v>
      </c>
      <c r="BH12" s="119">
        <f>IF(AND($K12&lt;BH$2+1,$K12+$H12&gt;BH$2),IF($N12=$N$3,$C12*((1-$O12+$O12*(BH$1/INDEX($U$1:$CH$1,,MATCH($K12,$U$2:$CH$2,0)))))*$L12,$C12*((1-$R12)^(BH$2-$K12))*(((1-$O12+$O12*(BH$1/INDEX($U$1:$CH$1,,MATCH($K12,$U$2:$CH$2,0)))))*$L12*8760*$P12)),IF(AND($K12+$H12&lt;BH$2+1,$K12+$I12&gt;BH$2),IF($N12=$N$3,$C12*INDEX('Fixed O&amp;M Schedule_Gas'!AP$3:AP$15,MATCH($F12,'Fixed O&amp;M Schedule_Gas'!$B$3:$B$15,0)),$C12*$S12*INDEX($U$1:$CH$1,MATCH($K12,$U$2:$CH$2,0))*IF(BH$2&gt;$K12+$H12,IF($D12="Win",1.02,1.005),1)*(1+$T12)^(BH$2-$K12)),IF(AND($K12+$I12&lt;=BH$2,$K12+SUM($I12:$J12)&gt;BH$2),IF($N12=$N$3,$C12*(INDEX('Fixed O&amp;M Schedule_Gas'!AP$3:AP$15,MATCH($F12,'Fixed O&amp;M Schedule_Gas'!$B$3:$B$15,0))+$M12),$C12*($S12*INDEX($U$1:$CH$1,MATCH($K12+$I12,$U$2:$CH$2,0))*IF(BH$2&gt;$K12+$I12+$H12,IF($D12="Win",1.02,1.005),1)*(1+$T12)^(BH$2-($K12+$I12))+$M12)),0)))/10^6</f>
        <v>20.593788578669866</v>
      </c>
      <c r="BI12" s="119">
        <f>IF(AND($K12&lt;BI$2+1,$K12+$H12&gt;BI$2),IF($N12=$N$3,$C12*((1-$O12+$O12*(BI$1/INDEX($U$1:$CH$1,,MATCH($K12,$U$2:$CH$2,0)))))*$L12,$C12*((1-$R12)^(BI$2-$K12))*(((1-$O12+$O12*(BI$1/INDEX($U$1:$CH$1,,MATCH($K12,$U$2:$CH$2,0)))))*$L12*8760*$P12)),IF(AND($K12+$H12&lt;BI$2+1,$K12+$I12&gt;BI$2),IF($N12=$N$3,$C12*INDEX('Fixed O&amp;M Schedule_Gas'!AQ$3:AQ$15,MATCH($F12,'Fixed O&amp;M Schedule_Gas'!$B$3:$B$15,0)),$C12*$S12*INDEX($U$1:$CH$1,MATCH($K12,$U$2:$CH$2,0))*IF(BI$2&gt;$K12+$H12,IF($D12="Win",1.02,1.005),1)*(1+$T12)^(BI$2-$K12)),IF(AND($K12+$I12&lt;=BI$2,$K12+SUM($I12:$J12)&gt;BI$2),IF($N12=$N$3,$C12*(INDEX('Fixed O&amp;M Schedule_Gas'!AQ$3:AQ$15,MATCH($F12,'Fixed O&amp;M Schedule_Gas'!$B$3:$B$15,0))+$M12),$C12*($S12*INDEX($U$1:$CH$1,MATCH($K12+$I12,$U$2:$CH$2,0))*IF(BI$2&gt;$K12+$I12+$H12,IF($D12="Win",1.02,1.005),1)*(1+$T12)^(BI$2-($K12+$I12))+$M12)),0)))/10^6</f>
        <v>20.946795233472475</v>
      </c>
      <c r="BJ12" s="119">
        <f>IF(AND($K12&lt;BJ$2+1,$K12+$H12&gt;BJ$2),IF($N12=$N$3,$C12*((1-$O12+$O12*(BJ$1/INDEX($U$1:$CH$1,,MATCH($K12,$U$2:$CH$2,0)))))*$L12,$C12*((1-$R12)^(BJ$2-$K12))*(((1-$O12+$O12*(BJ$1/INDEX($U$1:$CH$1,,MATCH($K12,$U$2:$CH$2,0)))))*$L12*8760*$P12)),IF(AND($K12+$H12&lt;BJ$2+1,$K12+$I12&gt;BJ$2),IF($N12=$N$3,$C12*INDEX('Fixed O&amp;M Schedule_Gas'!AR$3:AR$15,MATCH($F12,'Fixed O&amp;M Schedule_Gas'!$B$3:$B$15,0)),$C12*$S12*INDEX($U$1:$CH$1,MATCH($K12,$U$2:$CH$2,0))*IF(BJ$2&gt;$K12+$H12,IF($D12="Win",1.02,1.005),1)*(1+$T12)^(BJ$2-$K12)),IF(AND($K12+$I12&lt;=BJ$2,$K12+SUM($I12:$J12)&gt;BJ$2),IF($N12=$N$3,$C12*(INDEX('Fixed O&amp;M Schedule_Gas'!AR$3:AR$15,MATCH($F12,'Fixed O&amp;M Schedule_Gas'!$B$3:$B$15,0))+$M12),$C12*($S12*INDEX($U$1:$CH$1,MATCH($K12+$I12,$U$2:$CH$2,0))*IF(BJ$2&gt;$K12+$I12+$H12,IF($D12="Win",1.02,1.005),1)*(1+$T12)^(BJ$2-($K12+$I12))+$M12)),0)))/10^6</f>
        <v>21.306862021371131</v>
      </c>
      <c r="BK12" s="119">
        <f>IF(AND($K12&lt;BK$2+1,$K12+$H12&gt;BK$2),IF($N12=$N$3,$C12*((1-$O12+$O12*(BK$1/INDEX($U$1:$CH$1,,MATCH($K12,$U$2:$CH$2,0)))))*$L12,$C12*((1-$R12)^(BK$2-$K12))*(((1-$O12+$O12*(BK$1/INDEX($U$1:$CH$1,,MATCH($K12,$U$2:$CH$2,0)))))*$L12*8760*$P12)),IF(AND($K12+$H12&lt;BK$2+1,$K12+$I12&gt;BK$2),IF($N12=$N$3,$C12*INDEX('Fixed O&amp;M Schedule_Gas'!AS$3:AS$15,MATCH($F12,'Fixed O&amp;M Schedule_Gas'!$B$3:$B$15,0)),$C12*$S12*INDEX($U$1:$CH$1,MATCH($K12,$U$2:$CH$2,0))*IF(BK$2&gt;$K12+$H12,IF($D12="Win",1.02,1.005),1)*(1+$T12)^(BK$2-$K12)),IF(AND($K12+$I12&lt;=BK$2,$K12+SUM($I12:$J12)&gt;BK$2),IF($N12=$N$3,$C12*(INDEX('Fixed O&amp;M Schedule_Gas'!AS$3:AS$15,MATCH($F12,'Fixed O&amp;M Schedule_Gas'!$B$3:$B$15,0))+$M12),$C12*($S12*INDEX($U$1:$CH$1,MATCH($K12+$I12,$U$2:$CH$2,0))*IF(BK$2&gt;$K12+$I12+$H12,IF($D12="Win",1.02,1.005),1)*(1+$T12)^(BK$2-($K12+$I12))+$M12)),0)))/10^6</f>
        <v>21.67413014502776</v>
      </c>
      <c r="BL12" s="119">
        <f>IF(AND($K12&lt;BL$2+1,$K12+$H12&gt;BL$2),IF($N12=$N$3,$C12*((1-$O12+$O12*(BL$1/INDEX($U$1:$CH$1,,MATCH($K12,$U$2:$CH$2,0)))))*$L12,$C12*((1-$R12)^(BL$2-$K12))*(((1-$O12+$O12*(BL$1/INDEX($U$1:$CH$1,,MATCH($K12,$U$2:$CH$2,0)))))*$L12*8760*$P12)),IF(AND($K12+$H12&lt;BL$2+1,$K12+$I12&gt;BL$2),IF($N12=$N$3,$C12*INDEX('Fixed O&amp;M Schedule_Gas'!AT$3:AT$15,MATCH($F12,'Fixed O&amp;M Schedule_Gas'!$B$3:$B$15,0)),$C12*$S12*INDEX($U$1:$CH$1,MATCH($K12,$U$2:$CH$2,0))*IF(BL$2&gt;$K12+$H12,IF($D12="Win",1.02,1.005),1)*(1+$T12)^(BL$2-$K12)),IF(AND($K12+$I12&lt;=BL$2,$K12+SUM($I12:$J12)&gt;BL$2),IF($N12=$N$3,$C12*(INDEX('Fixed O&amp;M Schedule_Gas'!AT$3:AT$15,MATCH($F12,'Fixed O&amp;M Schedule_Gas'!$B$3:$B$15,0))+$M12),$C12*($S12*INDEX($U$1:$CH$1,MATCH($K12+$I12,$U$2:$CH$2,0))*IF(BL$2&gt;$K12+$I12+$H12,IF($D12="Win",1.02,1.005),1)*(1+$T12)^(BL$2-($K12+$I12))+$M12)),0)))/10^6</f>
        <v>22.048743631157521</v>
      </c>
      <c r="BM12" s="119">
        <f>IF(AND($K12&lt;BM$2+1,$K12+$H12&gt;BM$2),IF($N12=$N$3,$C12*((1-$O12+$O12*(BM$1/INDEX($U$1:$CH$1,,MATCH($K12,$U$2:$CH$2,0)))))*$L12,$C12*((1-$R12)^(BM$2-$K12))*(((1-$O12+$O12*(BM$1/INDEX($U$1:$CH$1,,MATCH($K12,$U$2:$CH$2,0)))))*$L12*8760*$P12)),IF(AND($K12+$H12&lt;BM$2+1,$K12+$I12&gt;BM$2),IF($N12=$N$3,$C12*INDEX('Fixed O&amp;M Schedule_Gas'!AU$3:AU$15,MATCH($F12,'Fixed O&amp;M Schedule_Gas'!$B$3:$B$15,0)),$C12*$S12*INDEX($U$1:$CH$1,MATCH($K12,$U$2:$CH$2,0))*IF(BM$2&gt;$K12+$H12,IF($D12="Win",1.02,1.005),1)*(1+$T12)^(BM$2-$K12)),IF(AND($K12+$I12&lt;=BM$2,$K12+SUM($I12:$J12)&gt;BM$2),IF($N12=$N$3,$C12*(INDEX('Fixed O&amp;M Schedule_Gas'!AU$3:AU$15,MATCH($F12,'Fixed O&amp;M Schedule_Gas'!$B$3:$B$15,0))+$M12),$C12*($S12*INDEX($U$1:$CH$1,MATCH($K12+$I12,$U$2:$CH$2,0))*IF(BM$2&gt;$K12+$I12+$H12,IF($D12="Win",1.02,1.005),1)*(1+$T12)^(BM$2-($K12+$I12))+$M12)),0)))/10^6</f>
        <v>22.430849387009882</v>
      </c>
      <c r="BN12" s="119">
        <f>IF(AND($K12&lt;BN$2+1,$K12+$H12&gt;BN$2),IF($N12=$N$3,$C12*((1-$O12+$O12*(BN$1/INDEX($U$1:$CH$1,,MATCH($K12,$U$2:$CH$2,0)))))*$L12,$C12*((1-$R12)^(BN$2-$K12))*(((1-$O12+$O12*(BN$1/INDEX($U$1:$CH$1,,MATCH($K12,$U$2:$CH$2,0)))))*$L12*8760*$P12)),IF(AND($K12+$H12&lt;BN$2+1,$K12+$I12&gt;BN$2),IF($N12=$N$3,$C12*INDEX('Fixed O&amp;M Schedule_Gas'!AV$3:AV$15,MATCH($F12,'Fixed O&amp;M Schedule_Gas'!$B$3:$B$15,0)),$C12*$S12*INDEX($U$1:$CH$1,MATCH($K12,$U$2:$CH$2,0))*IF(BN$2&gt;$K12+$H12,IF($D12="Win",1.02,1.005),1)*(1+$T12)^(BN$2-$K12)),IF(AND($K12+$I12&lt;=BN$2,$K12+SUM($I12:$J12)&gt;BN$2),IF($N12=$N$3,$C12*(INDEX('Fixed O&amp;M Schedule_Gas'!AV$3:AV$15,MATCH($F12,'Fixed O&amp;M Schedule_Gas'!$B$3:$B$15,0))+$M12),$C12*($S12*INDEX($U$1:$CH$1,MATCH($K12+$I12,$U$2:$CH$2,0))*IF(BN$2&gt;$K12+$I12+$H12,IF($D12="Win",1.02,1.005),1)*(1+$T12)^(BN$2-($K12+$I12))+$M12)),0)))/10^6</f>
        <v>0</v>
      </c>
      <c r="BO12" s="119">
        <f>IF(AND($K12&lt;BO$2+1,$K12+$H12&gt;BO$2),IF($N12=$N$3,$C12*((1-$O12+$O12*(BO$1/INDEX($U$1:$CH$1,,MATCH($K12,$U$2:$CH$2,0)))))*$L12,$C12*((1-$R12)^(BO$2-$K12))*(((1-$O12+$O12*(BO$1/INDEX($U$1:$CH$1,,MATCH($K12,$U$2:$CH$2,0)))))*$L12*8760*$P12)),IF(AND($K12+$H12&lt;BO$2+1,$K12+$I12&gt;BO$2),IF($N12=$N$3,$C12*INDEX('Fixed O&amp;M Schedule_Gas'!AW$3:AW$15,MATCH($F12,'Fixed O&amp;M Schedule_Gas'!$B$3:$B$15,0)),$C12*$S12*INDEX($U$1:$CH$1,MATCH($K12,$U$2:$CH$2,0))*IF(BO$2&gt;$K12+$H12,IF($D12="Win",1.02,1.005),1)*(1+$T12)^(BO$2-$K12)),IF(AND($K12+$I12&lt;=BO$2,$K12+SUM($I12:$J12)&gt;BO$2),IF($N12=$N$3,$C12*(INDEX('Fixed O&amp;M Schedule_Gas'!AW$3:AW$15,MATCH($F12,'Fixed O&amp;M Schedule_Gas'!$B$3:$B$15,0))+$M12),$C12*($S12*INDEX($U$1:$CH$1,MATCH($K12+$I12,$U$2:$CH$2,0))*IF(BO$2&gt;$K12+$I12+$H12,IF($D12="Win",1.02,1.005),1)*(1+$T12)^(BO$2-($K12+$I12))+$M12)),0)))/10^6</f>
        <v>0</v>
      </c>
      <c r="BP12" s="119">
        <f>IF(AND($K12&lt;BP$2+1,$K12+$H12&gt;BP$2),IF($N12=$N$3,$C12*((1-$O12+$O12*(BP$1/INDEX($U$1:$CH$1,,MATCH($K12,$U$2:$CH$2,0)))))*$L12,$C12*((1-$R12)^(BP$2-$K12))*(((1-$O12+$O12*(BP$1/INDEX($U$1:$CH$1,,MATCH($K12,$U$2:$CH$2,0)))))*$L12*8760*$P12)),IF(AND($K12+$H12&lt;BP$2+1,$K12+$I12&gt;BP$2),IF($N12=$N$3,$C12*INDEX('Fixed O&amp;M Schedule_Gas'!AX$3:AX$15,MATCH($F12,'Fixed O&amp;M Schedule_Gas'!$B$3:$B$15,0)),$C12*$S12*INDEX($U$1:$CH$1,MATCH($K12,$U$2:$CH$2,0))*IF(BP$2&gt;$K12+$H12,IF($D12="Win",1.02,1.005),1)*(1+$T12)^(BP$2-$K12)),IF(AND($K12+$I12&lt;=BP$2,$K12+SUM($I12:$J12)&gt;BP$2),IF($N12=$N$3,$C12*(INDEX('Fixed O&amp;M Schedule_Gas'!AX$3:AX$15,MATCH($F12,'Fixed O&amp;M Schedule_Gas'!$B$3:$B$15,0))+$M12),$C12*($S12*INDEX($U$1:$CH$1,MATCH($K12+$I12,$U$2:$CH$2,0))*IF(BP$2&gt;$K12+$I12+$H12,IF($D12="Win",1.02,1.005),1)*(1+$T12)^(BP$2-($K12+$I12))+$M12)),0)))/10^6</f>
        <v>0</v>
      </c>
      <c r="BQ12" s="119">
        <f>IF(AND($K12&lt;BQ$2+1,$K12+$H12&gt;BQ$2),IF($N12=$N$3,$C12*((1-$O12+$O12*(BQ$1/INDEX($U$1:$CH$1,,MATCH($K12,$U$2:$CH$2,0)))))*$L12,$C12*((1-$R12)^(BQ$2-$K12))*(((1-$O12+$O12*(BQ$1/INDEX($U$1:$CH$1,,MATCH($K12,$U$2:$CH$2,0)))))*$L12*8760*$P12)),IF(AND($K12+$H12&lt;BQ$2+1,$K12+$I12&gt;BQ$2),IF($N12=$N$3,$C12*INDEX('Fixed O&amp;M Schedule_Gas'!AY$3:AY$15,MATCH($F12,'Fixed O&amp;M Schedule_Gas'!$B$3:$B$15,0)),$C12*$S12*INDEX($U$1:$CH$1,MATCH($K12,$U$2:$CH$2,0))*IF(BQ$2&gt;$K12+$H12,IF($D12="Win",1.02,1.005),1)*(1+$T12)^(BQ$2-$K12)),IF(AND($K12+$I12&lt;=BQ$2,$K12+SUM($I12:$J12)&gt;BQ$2),IF($N12=$N$3,$C12*(INDEX('Fixed O&amp;M Schedule_Gas'!AY$3:AY$15,MATCH($F12,'Fixed O&amp;M Schedule_Gas'!$B$3:$B$15,0))+$M12),$C12*($S12*INDEX($U$1:$CH$1,MATCH($K12+$I12,$U$2:$CH$2,0))*IF(BQ$2&gt;$K12+$I12+$H12,IF($D12="Win",1.02,1.005),1)*(1+$T12)^(BQ$2-($K12+$I12))+$M12)),0)))/10^6</f>
        <v>0</v>
      </c>
      <c r="BR12" s="119">
        <f>IF(AND($K12&lt;BR$2+1,$K12+$H12&gt;BR$2),IF($N12=$N$3,$C12*((1-$O12+$O12*(BR$1/INDEX($U$1:$CH$1,,MATCH($K12,$U$2:$CH$2,0)))))*$L12,$C12*((1-$R12)^(BR$2-$K12))*(((1-$O12+$O12*(BR$1/INDEX($U$1:$CH$1,,MATCH($K12,$U$2:$CH$2,0)))))*$L12*8760*$P12)),IF(AND($K12+$H12&lt;BR$2+1,$K12+$I12&gt;BR$2),IF($N12=$N$3,$C12*INDEX('Fixed O&amp;M Schedule_Gas'!AZ$3:AZ$15,MATCH($F12,'Fixed O&amp;M Schedule_Gas'!$B$3:$B$15,0)),$C12*$S12*INDEX($U$1:$CH$1,MATCH($K12,$U$2:$CH$2,0))*IF(BR$2&gt;$K12+$H12,IF($D12="Win",1.02,1.005),1)*(1+$T12)^(BR$2-$K12)),IF(AND($K12+$I12&lt;=BR$2,$K12+SUM($I12:$J12)&gt;BR$2),IF($N12=$N$3,$C12*(INDEX('Fixed O&amp;M Schedule_Gas'!AZ$3:AZ$15,MATCH($F12,'Fixed O&amp;M Schedule_Gas'!$B$3:$B$15,0))+$M12),$C12*($S12*INDEX($U$1:$CH$1,MATCH($K12+$I12,$U$2:$CH$2,0))*IF(BR$2&gt;$K12+$I12+$H12,IF($D12="Win",1.02,1.005),1)*(1+$T12)^(BR$2-($K12+$I12))+$M12)),0)))/10^6</f>
        <v>0</v>
      </c>
      <c r="BS12" s="119">
        <f>IF(AND($K12&lt;BS$2+1,$K12+$H12&gt;BS$2),IF($N12=$N$3,$C12*((1-$O12+$O12*(BS$1/INDEX($U$1:$CH$1,,MATCH($K12,$U$2:$CH$2,0)))))*$L12,$C12*((1-$R12)^(BS$2-$K12))*(((1-$O12+$O12*(BS$1/INDEX($U$1:$CH$1,,MATCH($K12,$U$2:$CH$2,0)))))*$L12*8760*$P12)),IF(AND($K12+$H12&lt;BS$2+1,$K12+$I12&gt;BS$2),IF($N12=$N$3,$C12*INDEX('Fixed O&amp;M Schedule_Gas'!BA$3:BA$15,MATCH($F12,'Fixed O&amp;M Schedule_Gas'!$B$3:$B$15,0)),$C12*$S12*INDEX($U$1:$CH$1,MATCH($K12,$U$2:$CH$2,0))*IF(BS$2&gt;$K12+$H12,IF($D12="Win",1.02,1.005),1)*(1+$T12)^(BS$2-$K12)),IF(AND($K12+$I12&lt;=BS$2,$K12+SUM($I12:$J12)&gt;BS$2),IF($N12=$N$3,$C12*(INDEX('Fixed O&amp;M Schedule_Gas'!BA$3:BA$15,MATCH($F12,'Fixed O&amp;M Schedule_Gas'!$B$3:$B$15,0))+$M12),$C12*($S12*INDEX($U$1:$CH$1,MATCH($K12+$I12,$U$2:$CH$2,0))*IF(BS$2&gt;$K12+$I12+$H12,IF($D12="Win",1.02,1.005),1)*(1+$T12)^(BS$2-($K12+$I12))+$M12)),0)))/10^6</f>
        <v>0</v>
      </c>
      <c r="BT12" s="119">
        <f>IF(AND($K12&lt;BT$2+1,$K12+$H12&gt;BT$2),IF($N12=$N$3,$C12*((1-$O12+$O12*(BT$1/INDEX($U$1:$CH$1,,MATCH($K12,$U$2:$CH$2,0)))))*$L12,$C12*((1-$R12)^(BT$2-$K12))*(((1-$O12+$O12*(BT$1/INDEX($U$1:$CH$1,,MATCH($K12,$U$2:$CH$2,0)))))*$L12*8760*$P12)),IF(AND($K12+$H12&lt;BT$2+1,$K12+$I12&gt;BT$2),IF($N12=$N$3,$C12*INDEX('Fixed O&amp;M Schedule_Gas'!BB$3:BB$15,MATCH($F12,'Fixed O&amp;M Schedule_Gas'!$B$3:$B$15,0)),$C12*$S12*INDEX($U$1:$CH$1,MATCH($K12,$U$2:$CH$2,0))*IF(BT$2&gt;$K12+$H12,IF($D12="Win",1.02,1.005),1)*(1+$T12)^(BT$2-$K12)),IF(AND($K12+$I12&lt;=BT$2,$K12+SUM($I12:$J12)&gt;BT$2),IF($N12=$N$3,$C12*(INDEX('Fixed O&amp;M Schedule_Gas'!BB$3:BB$15,MATCH($F12,'Fixed O&amp;M Schedule_Gas'!$B$3:$B$15,0))+$M12),$C12*($S12*INDEX($U$1:$CH$1,MATCH($K12+$I12,$U$2:$CH$2,0))*IF(BT$2&gt;$K12+$I12+$H12,IF($D12="Win",1.02,1.005),1)*(1+$T12)^(BT$2-($K12+$I12))+$M12)),0)))/10^6</f>
        <v>0</v>
      </c>
      <c r="BU12" s="119">
        <f>IF(AND($K12&lt;BU$2+1,$K12+$H12&gt;BU$2),IF($N12=$N$3,$C12*((1-$O12+$O12*(BU$1/INDEX($U$1:$CH$1,,MATCH($K12,$U$2:$CH$2,0)))))*$L12,$C12*((1-$R12)^(BU$2-$K12))*(((1-$O12+$O12*(BU$1/INDEX($U$1:$CH$1,,MATCH($K12,$U$2:$CH$2,0)))))*$L12*8760*$P12)),IF(AND($K12+$H12&lt;BU$2+1,$K12+$I12&gt;BU$2),IF($N12=$N$3,$C12*INDEX('Fixed O&amp;M Schedule_Gas'!BC$3:BC$15,MATCH($F12,'Fixed O&amp;M Schedule_Gas'!$B$3:$B$15,0)),$C12*$S12*INDEX($U$1:$CH$1,MATCH($K12,$U$2:$CH$2,0))*IF(BU$2&gt;$K12+$H12,IF($D12="Win",1.02,1.005),1)*(1+$T12)^(BU$2-$K12)),IF(AND($K12+$I12&lt;=BU$2,$K12+SUM($I12:$J12)&gt;BU$2),IF($N12=$N$3,$C12*(INDEX('Fixed O&amp;M Schedule_Gas'!BC$3:BC$15,MATCH($F12,'Fixed O&amp;M Schedule_Gas'!$B$3:$B$15,0))+$M12),$C12*($S12*INDEX($U$1:$CH$1,MATCH($K12+$I12,$U$2:$CH$2,0))*IF(BU$2&gt;$K12+$I12+$H12,IF($D12="Win",1.02,1.005),1)*(1+$T12)^(BU$2-($K12+$I12))+$M12)),0)))/10^6</f>
        <v>0</v>
      </c>
      <c r="BV12" s="119">
        <f>IF(AND($K12&lt;BV$2+1,$K12+$H12&gt;BV$2),IF($N12=$N$3,$C12*((1-$O12+$O12*(BV$1/INDEX($U$1:$CH$1,,MATCH($K12,$U$2:$CH$2,0)))))*$L12,$C12*((1-$R12)^(BV$2-$K12))*(((1-$O12+$O12*(BV$1/INDEX($U$1:$CH$1,,MATCH($K12,$U$2:$CH$2,0)))))*$L12*8760*$P12)),IF(AND($K12+$H12&lt;BV$2+1,$K12+$I12&gt;BV$2),IF($N12=$N$3,$C12*INDEX('Fixed O&amp;M Schedule_Gas'!BD$3:BD$15,MATCH($F12,'Fixed O&amp;M Schedule_Gas'!$B$3:$B$15,0)),$C12*$S12*INDEX($U$1:$CH$1,MATCH($K12,$U$2:$CH$2,0))*IF(BV$2&gt;$K12+$H12,IF($D12="Win",1.02,1.005),1)*(1+$T12)^(BV$2-$K12)),IF(AND($K12+$I12&lt;=BV$2,$K12+SUM($I12:$J12)&gt;BV$2),IF($N12=$N$3,$C12*(INDEX('Fixed O&amp;M Schedule_Gas'!BD$3:BD$15,MATCH($F12,'Fixed O&amp;M Schedule_Gas'!$B$3:$B$15,0))+$M12),$C12*($S12*INDEX($U$1:$CH$1,MATCH($K12+$I12,$U$2:$CH$2,0))*IF(BV$2&gt;$K12+$I12+$H12,IF($D12="Win",1.02,1.005),1)*(1+$T12)^(BV$2-($K12+$I12))+$M12)),0)))/10^6</f>
        <v>0</v>
      </c>
      <c r="BW12" s="119">
        <f>IF(AND($K12&lt;BW$2+1,$K12+$H12&gt;BW$2),IF($N12=$N$3,$C12*((1-$O12+$O12*(BW$1/INDEX($U$1:$CH$1,,MATCH($K12,$U$2:$CH$2,0)))))*$L12,$C12*((1-$R12)^(BW$2-$K12))*(((1-$O12+$O12*(BW$1/INDEX($U$1:$CH$1,,MATCH($K12,$U$2:$CH$2,0)))))*$L12*8760*$P12)),IF(AND($K12+$H12&lt;BW$2+1,$K12+$I12&gt;BW$2),IF($N12=$N$3,$C12*INDEX('Fixed O&amp;M Schedule_Gas'!BE$3:BE$15,MATCH($F12,'Fixed O&amp;M Schedule_Gas'!$B$3:$B$15,0)),$C12*$S12*INDEX($U$1:$CH$1,MATCH($K12,$U$2:$CH$2,0))*IF(BW$2&gt;$K12+$H12,IF($D12="Win",1.02,1.005),1)*(1+$T12)^(BW$2-$K12)),IF(AND($K12+$I12&lt;=BW$2,$K12+SUM($I12:$J12)&gt;BW$2),IF($N12=$N$3,$C12*(INDEX('Fixed O&amp;M Schedule_Gas'!BE$3:BE$15,MATCH($F12,'Fixed O&amp;M Schedule_Gas'!$B$3:$B$15,0))+$M12),$C12*($S12*INDEX($U$1:$CH$1,MATCH($K12+$I12,$U$2:$CH$2,0))*IF(BW$2&gt;$K12+$I12+$H12,IF($D12="Win",1.02,1.005),1)*(1+$T12)^(BW$2-($K12+$I12))+$M12)),0)))/10^6</f>
        <v>0</v>
      </c>
      <c r="BX12" s="119">
        <f>IF(AND($K12&lt;BX$2+1,$K12+$H12&gt;BX$2),IF($N12=$N$3,$C12*((1-$O12+$O12*(BX$1/INDEX($U$1:$CH$1,,MATCH($K12,$U$2:$CH$2,0)))))*$L12,$C12*((1-$R12)^(BX$2-$K12))*(((1-$O12+$O12*(BX$1/INDEX($U$1:$CH$1,,MATCH($K12,$U$2:$CH$2,0)))))*$L12*8760*$P12)),IF(AND($K12+$H12&lt;BX$2+1,$K12+$I12&gt;BX$2),IF($N12=$N$3,$C12*INDEX('Fixed O&amp;M Schedule_Gas'!BF$3:BF$15,MATCH($F12,'Fixed O&amp;M Schedule_Gas'!$B$3:$B$15,0)),$C12*$S12*INDEX($U$1:$CH$1,MATCH($K12,$U$2:$CH$2,0))*IF(BX$2&gt;$K12+$H12,IF($D12="Win",1.02,1.005),1)*(1+$T12)^(BX$2-$K12)),IF(AND($K12+$I12&lt;=BX$2,$K12+SUM($I12:$J12)&gt;BX$2),IF($N12=$N$3,$C12*(INDEX('Fixed O&amp;M Schedule_Gas'!BF$3:BF$15,MATCH($F12,'Fixed O&amp;M Schedule_Gas'!$B$3:$B$15,0))+$M12),$C12*($S12*INDEX($U$1:$CH$1,MATCH($K12+$I12,$U$2:$CH$2,0))*IF(BX$2&gt;$K12+$I12+$H12,IF($D12="Win",1.02,1.005),1)*(1+$T12)^(BX$2-($K12+$I12))+$M12)),0)))/10^6</f>
        <v>0</v>
      </c>
      <c r="BY12" s="119">
        <f>IF(AND($K12&lt;BY$2+1,$K12+$H12&gt;BY$2),IF($N12=$N$3,$C12*((1-$O12+$O12*(BY$1/INDEX($U$1:$CH$1,,MATCH($K12,$U$2:$CH$2,0)))))*$L12,$C12*((1-$R12)^(BY$2-$K12))*(((1-$O12+$O12*(BY$1/INDEX($U$1:$CH$1,,MATCH($K12,$U$2:$CH$2,0)))))*$L12*8760*$P12)),IF(AND($K12+$H12&lt;BY$2+1,$K12+$I12&gt;BY$2),IF($N12=$N$3,$C12*INDEX('Fixed O&amp;M Schedule_Gas'!BG$3:BG$15,MATCH($F12,'Fixed O&amp;M Schedule_Gas'!$B$3:$B$15,0)),$C12*$S12*INDEX($U$1:$CH$1,MATCH($K12,$U$2:$CH$2,0))*IF(BY$2&gt;$K12+$H12,IF($D12="Win",1.02,1.005),1)*(1+$T12)^(BY$2-$K12)),IF(AND($K12+$I12&lt;=BY$2,$K12+SUM($I12:$J12)&gt;BY$2),IF($N12=$N$3,$C12*(INDEX('Fixed O&amp;M Schedule_Gas'!BG$3:BG$15,MATCH($F12,'Fixed O&amp;M Schedule_Gas'!$B$3:$B$15,0))+$M12),$C12*($S12*INDEX($U$1:$CH$1,MATCH($K12+$I12,$U$2:$CH$2,0))*IF(BY$2&gt;$K12+$I12+$H12,IF($D12="Win",1.02,1.005),1)*(1+$T12)^(BY$2-($K12+$I12))+$M12)),0)))/10^6</f>
        <v>0</v>
      </c>
      <c r="BZ12" s="119">
        <f>IF(AND($K12&lt;BZ$2+1,$K12+$H12&gt;BZ$2),IF($N12=$N$3,$C12*((1-$O12+$O12*(BZ$1/INDEX($U$1:$CH$1,,MATCH($K12,$U$2:$CH$2,0)))))*$L12,$C12*((1-$R12)^(BZ$2-$K12))*(((1-$O12+$O12*(BZ$1/INDEX($U$1:$CH$1,,MATCH($K12,$U$2:$CH$2,0)))))*$L12*8760*$P12)),IF(AND($K12+$H12&lt;BZ$2+1,$K12+$I12&gt;BZ$2),IF($N12=$N$3,$C12*INDEX('Fixed O&amp;M Schedule_Gas'!BH$3:BH$15,MATCH($F12,'Fixed O&amp;M Schedule_Gas'!$B$3:$B$15,0)),$C12*$S12*INDEX($U$1:$CH$1,MATCH($K12,$U$2:$CH$2,0))*IF(BZ$2&gt;$K12+$H12,IF($D12="Win",1.02,1.005),1)*(1+$T12)^(BZ$2-$K12)),IF(AND($K12+$I12&lt;=BZ$2,$K12+SUM($I12:$J12)&gt;BZ$2),IF($N12=$N$3,$C12*(INDEX('Fixed O&amp;M Schedule_Gas'!BH$3:BH$15,MATCH($F12,'Fixed O&amp;M Schedule_Gas'!$B$3:$B$15,0))+$M12),$C12*($S12*INDEX($U$1:$CH$1,MATCH($K12+$I12,$U$2:$CH$2,0))*IF(BZ$2&gt;$K12+$I12+$H12,IF($D12="Win",1.02,1.005),1)*(1+$T12)^(BZ$2-($K12+$I12))+$M12)),0)))/10^6</f>
        <v>0</v>
      </c>
      <c r="CA12" s="119">
        <f>IF(AND($K12&lt;CA$2+1,$K12+$H12&gt;CA$2),IF($N12=$N$3,$C12*((1-$O12+$O12*(CA$1/INDEX($U$1:$CH$1,,MATCH($K12,$U$2:$CH$2,0)))))*$L12,$C12*((1-$R12)^(CA$2-$K12))*(((1-$O12+$O12*(CA$1/INDEX($U$1:$CH$1,,MATCH($K12,$U$2:$CH$2,0)))))*$L12*8760*$P12)),IF(AND($K12+$H12&lt;CA$2+1,$K12+$I12&gt;CA$2),IF($N12=$N$3,$C12*INDEX('Fixed O&amp;M Schedule_Gas'!BI$3:BI$15,MATCH($F12,'Fixed O&amp;M Schedule_Gas'!$B$3:$B$15,0)),$C12*$S12*INDEX($U$1:$CH$1,MATCH($K12,$U$2:$CH$2,0))*IF(CA$2&gt;$K12+$H12,IF($D12="Win",1.02,1.005),1)*(1+$T12)^(CA$2-$K12)),IF(AND($K12+$I12&lt;=CA$2,$K12+SUM($I12:$J12)&gt;CA$2),IF($N12=$N$3,$C12*(INDEX('Fixed O&amp;M Schedule_Gas'!BI$3:BI$15,MATCH($F12,'Fixed O&amp;M Schedule_Gas'!$B$3:$B$15,0))+$M12),$C12*($S12*INDEX($U$1:$CH$1,MATCH($K12+$I12,$U$2:$CH$2,0))*IF(CA$2&gt;$K12+$I12+$H12,IF($D12="Win",1.02,1.005),1)*(1+$T12)^(CA$2-($K12+$I12))+$M12)),0)))/10^6</f>
        <v>0</v>
      </c>
      <c r="CB12" s="119">
        <f>IF(AND($K12&lt;CB$2+1,$K12+$H12&gt;CB$2),IF($N12=$N$3,$C12*((1-$O12+$O12*(CB$1/INDEX($U$1:$CH$1,,MATCH($K12,$U$2:$CH$2,0)))))*$L12,$C12*((1-$R12)^(CB$2-$K12))*(((1-$O12+$O12*(CB$1/INDEX($U$1:$CH$1,,MATCH($K12,$U$2:$CH$2,0)))))*$L12*8760*$P12)),IF(AND($K12+$H12&lt;CB$2+1,$K12+$I12&gt;CB$2),IF($N12=$N$3,$C12*INDEX('Fixed O&amp;M Schedule_Gas'!BJ$3:BJ$15,MATCH($F12,'Fixed O&amp;M Schedule_Gas'!$B$3:$B$15,0)),$C12*$S12*INDEX($U$1:$CH$1,MATCH($K12,$U$2:$CH$2,0))*IF(CB$2&gt;$K12+$H12,IF($D12="Win",1.02,1.005),1)*(1+$T12)^(CB$2-$K12)),IF(AND($K12+$I12&lt;=CB$2,$K12+SUM($I12:$J12)&gt;CB$2),IF($N12=$N$3,$C12*(INDEX('Fixed O&amp;M Schedule_Gas'!BJ$3:BJ$15,MATCH($F12,'Fixed O&amp;M Schedule_Gas'!$B$3:$B$15,0))+$M12),$C12*($S12*INDEX($U$1:$CH$1,MATCH($K12+$I12,$U$2:$CH$2,0))*IF(CB$2&gt;$K12+$I12+$H12,IF($D12="Win",1.02,1.005),1)*(1+$T12)^(CB$2-($K12+$I12))+$M12)),0)))/10^6</f>
        <v>0</v>
      </c>
      <c r="CC12" s="119">
        <f>IF(AND($K12&lt;CC$2+1,$K12+$H12&gt;CC$2),IF($N12=$N$3,$C12*((1-$O12+$O12*(CC$1/INDEX($U$1:$CH$1,,MATCH($K12,$U$2:$CH$2,0)))))*$L12,$C12*((1-$R12)^(CC$2-$K12))*(((1-$O12+$O12*(CC$1/INDEX($U$1:$CH$1,,MATCH($K12,$U$2:$CH$2,0)))))*$L12*8760*$P12)),IF(AND($K12+$H12&lt;CC$2+1,$K12+$I12&gt;CC$2),IF($N12=$N$3,$C12*INDEX('Fixed O&amp;M Schedule_Gas'!BK$3:BK$15,MATCH($F12,'Fixed O&amp;M Schedule_Gas'!$B$3:$B$15,0)),$C12*$S12*INDEX($U$1:$CH$1,MATCH($K12,$U$2:$CH$2,0))*IF(CC$2&gt;$K12+$H12,IF($D12="Win",1.02,1.005),1)*(1+$T12)^(CC$2-$K12)),IF(AND($K12+$I12&lt;=CC$2,$K12+SUM($I12:$J12)&gt;CC$2),IF($N12=$N$3,$C12*(INDEX('Fixed O&amp;M Schedule_Gas'!BK$3:BK$15,MATCH($F12,'Fixed O&amp;M Schedule_Gas'!$B$3:$B$15,0))+$M12),$C12*($S12*INDEX($U$1:$CH$1,MATCH($K12+$I12,$U$2:$CH$2,0))*IF(CC$2&gt;$K12+$I12+$H12,IF($D12="Win",1.02,1.005),1)*(1+$T12)^(CC$2-($K12+$I12))+$M12)),0)))/10^6</f>
        <v>0</v>
      </c>
      <c r="CD12" s="119">
        <f>IF(AND($K12&lt;CD$2+1,$K12+$H12&gt;CD$2),IF($N12=$N$3,$C12*((1-$O12+$O12*(CD$1/INDEX($U$1:$CH$1,,MATCH($K12,$U$2:$CH$2,0)))))*$L12,$C12*((1-$R12)^(CD$2-$K12))*(((1-$O12+$O12*(CD$1/INDEX($U$1:$CH$1,,MATCH($K12,$U$2:$CH$2,0)))))*$L12*8760*$P12)),IF(AND($K12+$H12&lt;CD$2+1,$K12+$I12&gt;CD$2),IF($N12=$N$3,$C12*INDEX('Fixed O&amp;M Schedule_Gas'!BL$3:BL$15,MATCH($F12,'Fixed O&amp;M Schedule_Gas'!$B$3:$B$15,0)),$C12*$S12*INDEX($U$1:$CH$1,MATCH($K12,$U$2:$CH$2,0))*IF(CD$2&gt;$K12+$H12,IF($D12="Win",1.02,1.005),1)*(1+$T12)^(CD$2-$K12)),IF(AND($K12+$I12&lt;=CD$2,$K12+SUM($I12:$J12)&gt;CD$2),IF($N12=$N$3,$C12*(INDEX('Fixed O&amp;M Schedule_Gas'!BL$3:BL$15,MATCH($F12,'Fixed O&amp;M Schedule_Gas'!$B$3:$B$15,0))+$M12),$C12*($S12*INDEX($U$1:$CH$1,MATCH($K12+$I12,$U$2:$CH$2,0))*IF(CD$2&gt;$K12+$I12+$H12,IF($D12="Win",1.02,1.005),1)*(1+$T12)^(CD$2-($K12+$I12))+$M12)),0)))/10^6</f>
        <v>0</v>
      </c>
      <c r="CE12" s="119">
        <f>IF(AND($K12&lt;CE$2+1,$K12+$H12&gt;CE$2),IF($N12=$N$3,$C12*((1-$O12+$O12*(CE$1/INDEX($U$1:$CH$1,,MATCH($K12,$U$2:$CH$2,0)))))*$L12,$C12*((1-$R12)^(CE$2-$K12))*(((1-$O12+$O12*(CE$1/INDEX($U$1:$CH$1,,MATCH($K12,$U$2:$CH$2,0)))))*$L12*8760*$P12)),IF(AND($K12+$H12&lt;CE$2+1,$K12+$I12&gt;CE$2),IF($N12=$N$3,$C12*INDEX('Fixed O&amp;M Schedule_Gas'!BM$3:BM$15,MATCH($F12,'Fixed O&amp;M Schedule_Gas'!$B$3:$B$15,0)),$C12*$S12*INDEX($U$1:$CH$1,MATCH($K12,$U$2:$CH$2,0))*IF(CE$2&gt;$K12+$H12,IF($D12="Win",1.02,1.005),1)*(1+$T12)^(CE$2-$K12)),IF(AND($K12+$I12&lt;=CE$2,$K12+SUM($I12:$J12)&gt;CE$2),IF($N12=$N$3,$C12*(INDEX('Fixed O&amp;M Schedule_Gas'!BM$3:BM$15,MATCH($F12,'Fixed O&amp;M Schedule_Gas'!$B$3:$B$15,0))+$M12),$C12*($S12*INDEX($U$1:$CH$1,MATCH($K12+$I12,$U$2:$CH$2,0))*IF(CE$2&gt;$K12+$I12+$H12,IF($D12="Win",1.02,1.005),1)*(1+$T12)^(CE$2-($K12+$I12))+$M12)),0)))/10^6</f>
        <v>0</v>
      </c>
      <c r="CF12" s="119">
        <f>IF(AND($K12&lt;CF$2+1,$K12+$H12&gt;CF$2),IF($N12=$N$3,$C12*((1-$O12+$O12*(CF$1/INDEX($U$1:$CH$1,,MATCH($K12,$U$2:$CH$2,0)))))*$L12,$C12*((1-$R12)^(CF$2-$K12))*(((1-$O12+$O12*(CF$1/INDEX($U$1:$CH$1,,MATCH($K12,$U$2:$CH$2,0)))))*$L12*8760*$P12)),IF(AND($K12+$H12&lt;CF$2+1,$K12+$I12&gt;CF$2),IF($N12=$N$3,$C12*INDEX('Fixed O&amp;M Schedule_Gas'!BN$3:BN$15,MATCH($F12,'Fixed O&amp;M Schedule_Gas'!$B$3:$B$15,0)),$C12*$S12*INDEX($U$1:$CH$1,MATCH($K12,$U$2:$CH$2,0))*IF(CF$2&gt;$K12+$H12,IF($D12="Win",1.02,1.005),1)*(1+$T12)^(CF$2-$K12)),IF(AND($K12+$I12&lt;=CF$2,$K12+SUM($I12:$J12)&gt;CF$2),IF($N12=$N$3,$C12*(INDEX('Fixed O&amp;M Schedule_Gas'!BN$3:BN$15,MATCH($F12,'Fixed O&amp;M Schedule_Gas'!$B$3:$B$15,0))+$M12),$C12*($S12*INDEX($U$1:$CH$1,MATCH($K12+$I12,$U$2:$CH$2,0))*IF(CF$2&gt;$K12+$I12+$H12,IF($D12="Win",1.02,1.005),1)*(1+$T12)^(CF$2-($K12+$I12))+$M12)),0)))/10^6</f>
        <v>0</v>
      </c>
      <c r="CG12" s="119">
        <f>IF(AND($K12&lt;CG$2+1,$K12+$H12&gt;CG$2),IF($N12=$N$3,$C12*((1-$O12+$O12*(CG$1/INDEX($U$1:$CH$1,,MATCH($K12,$U$2:$CH$2,0)))))*$L12,$C12*((1-$R12)^(CG$2-$K12))*(((1-$O12+$O12*(CG$1/INDEX($U$1:$CH$1,,MATCH($K12,$U$2:$CH$2,0)))))*$L12*8760*$P12)),IF(AND($K12+$H12&lt;CG$2+1,$K12+$I12&gt;CG$2),IF($N12=$N$3,$C12*INDEX('Fixed O&amp;M Schedule_Gas'!BO$3:BO$15,MATCH($F12,'Fixed O&amp;M Schedule_Gas'!$B$3:$B$15,0)),$C12*$S12*INDEX($U$1:$CH$1,MATCH($K12,$U$2:$CH$2,0))*IF(CG$2&gt;$K12+$H12,IF($D12="Win",1.02,1.005),1)*(1+$T12)^(CG$2-$K12)),IF(AND($K12+$I12&lt;=CG$2,$K12+SUM($I12:$J12)&gt;CG$2),IF($N12=$N$3,$C12*(INDEX('Fixed O&amp;M Schedule_Gas'!BO$3:BO$15,MATCH($F12,'Fixed O&amp;M Schedule_Gas'!$B$3:$B$15,0))+$M12),$C12*($S12*INDEX($U$1:$CH$1,MATCH($K12+$I12,$U$2:$CH$2,0))*IF(CG$2&gt;$K12+$I12+$H12,IF($D12="Win",1.02,1.005),1)*(1+$T12)^(CG$2-($K12+$I12))+$M12)),0)))/10^6</f>
        <v>0</v>
      </c>
      <c r="CH12" s="119">
        <f>IF(AND($K12&lt;CH$2+1,$K12+$H12&gt;CH$2),IF($N12=$N$3,$C12*((1-$O12+$O12*(CH$1/INDEX($U$1:$CH$1,,MATCH($K12,$U$2:$CH$2,0)))))*$L12,$C12*((1-$R12)^(CH$2-$K12))*(((1-$O12+$O12*(CH$1/INDEX($U$1:$CH$1,,MATCH($K12,$U$2:$CH$2,0)))))*$L12*8760*$P12)),IF(AND($K12+$H12&lt;CH$2+1,$K12+$I12&gt;CH$2),IF($N12=$N$3,$C12*INDEX('Fixed O&amp;M Schedule_Gas'!BP$3:BP$15,MATCH($F12,'Fixed O&amp;M Schedule_Gas'!$B$3:$B$15,0)),$C12*$S12*INDEX($U$1:$CH$1,MATCH($K12,$U$2:$CH$2,0))*IF(CH$2&gt;$K12+$H12,IF($D12="Win",1.02,1.005),1)*(1+$T12)^(CH$2-$K12)),IF(AND($K12+$I12&lt;=CH$2,$K12+SUM($I12:$J12)&gt;CH$2),IF($N12=$N$3,$C12*(INDEX('Fixed O&amp;M Schedule_Gas'!BP$3:BP$15,MATCH($F12,'Fixed O&amp;M Schedule_Gas'!$B$3:$B$15,0))+$M12),$C12*($S12*INDEX($U$1:$CH$1,MATCH($K12+$I12,$U$2:$CH$2,0))*IF(CH$2&gt;$K12+$I12+$H12,IF($D12="Win",1.02,1.005),1)*(1+$T12)^(CH$2-($K12+$I12))+$M12)),0)))/10^6</f>
        <v>0</v>
      </c>
    </row>
    <row r="13" spans="1:86" ht="11.4" x14ac:dyDescent="0.2">
      <c r="A13" s="151"/>
      <c r="B13" s="142" t="s">
        <v>25</v>
      </c>
      <c r="C13" s="143">
        <v>541.25</v>
      </c>
      <c r="D13" s="143" t="str">
        <f t="shared" si="65"/>
        <v>Gas</v>
      </c>
      <c r="E13" s="18" t="s">
        <v>10</v>
      </c>
      <c r="F13" s="142" t="s">
        <v>26</v>
      </c>
      <c r="G13" s="138">
        <v>38718</v>
      </c>
      <c r="H13" s="68">
        <v>19</v>
      </c>
      <c r="I13" s="68">
        <v>40</v>
      </c>
      <c r="J13" s="68">
        <v>0</v>
      </c>
      <c r="K13" s="12">
        <f t="shared" si="64"/>
        <v>2006</v>
      </c>
      <c r="L13" s="68">
        <f>8312*12</f>
        <v>99744</v>
      </c>
      <c r="M13" s="69" t="str">
        <f>'Repower Costs'!M13</f>
        <v/>
      </c>
      <c r="N13" s="68" t="s">
        <v>12</v>
      </c>
      <c r="O13" s="141">
        <v>0.2</v>
      </c>
      <c r="P13" s="4"/>
      <c r="Q13" s="4"/>
      <c r="R13" s="63"/>
      <c r="S13" s="25"/>
      <c r="T13" s="4"/>
      <c r="U13" s="119">
        <f>IF(AND($K13&lt;U$2+1,$K13+$H13&gt;U$2),IF($N13=$N$3,$C13*((1-$O13+$O13*(U$1/INDEX($U$1:$CH$1,,MATCH($K13,$U$2:$CH$2,0)))))*$L13,$C13*((1-$R13)^(U$2-$K13))*(((1-$O13+$O13*(U$1/INDEX($U$1:$CH$1,,MATCH($K13,$U$2:$CH$2,0)))))*$L13*8760*$P13)),IF(AND($K13+$H13&lt;U$2+1,$K13+$I13&gt;U$2),IF($N13=$N$3,$C13*INDEX('Fixed O&amp;M Schedule_Gas'!C$3:C$15,MATCH($F13,'Fixed O&amp;M Schedule_Gas'!$B$3:$B$15,0)),$C13*$S13*INDEX($U$1:$CH$1,MATCH($K13,$U$2:$CH$2,0))*IF(U$2&gt;$K13+$H13,IF($D13="Win",1.02,1.005),1)*(1+$T13)^(U$2-$K13)),IF(AND($K13+$I13&lt;=U$2,$K13+SUM($I13:$J13)&gt;U$2),IF($N13=$N$3,$C13*(INDEX('Fixed O&amp;M Schedule_Gas'!C$3:C$15,MATCH($F13,'Fixed O&amp;M Schedule_Gas'!$B$3:$B$15,0))+$M13),$C13*($S13*INDEX($U$1:$CH$1,MATCH($K13+$I13,$U$2:$CH$2,0))*IF(U$2&gt;$K13+$I13+$H13,IF($D13="Win",1.02,1.005),1)*(1+$T13)^(U$2-($K13+$I13))+$M13)),0)))/10^6</f>
        <v>0</v>
      </c>
      <c r="V13" s="119">
        <f>IF(AND($K13&lt;V$2+1,$K13+$H13&gt;V$2),IF($N13=$N$3,$C13*((1-$O13+$O13*(V$1/INDEX($U$1:$CH$1,,MATCH($K13,$U$2:$CH$2,0)))))*$L13,$C13*((1-$R13)^(V$2-$K13))*(((1-$O13+$O13*(V$1/INDEX($U$1:$CH$1,,MATCH($K13,$U$2:$CH$2,0)))))*$L13*8760*$P13)),IF(AND($K13+$H13&lt;V$2+1,$K13+$I13&gt;V$2),IF($N13=$N$3,$C13*INDEX('Fixed O&amp;M Schedule_Gas'!D$3:D$15,MATCH($F13,'Fixed O&amp;M Schedule_Gas'!$B$3:$B$15,0)),$C13*$S13*INDEX($U$1:$CH$1,MATCH($K13,$U$2:$CH$2,0))*IF(V$2&gt;$K13+$H13,IF($D13="Win",1.02,1.005),1)*(1+$T13)^(V$2-$K13)),IF(AND($K13+$I13&lt;=V$2,$K13+SUM($I13:$J13)&gt;V$2),IF($N13=$N$3,$C13*(INDEX('Fixed O&amp;M Schedule_Gas'!D$3:D$15,MATCH($F13,'Fixed O&amp;M Schedule_Gas'!$B$3:$B$15,0))+$M13),$C13*($S13*INDEX($U$1:$CH$1,MATCH($K13+$I13,$U$2:$CH$2,0))*IF(V$2&gt;$K13+$I13+$H13,IF($D13="Win",1.02,1.005),1)*(1+$T13)^(V$2-($K13+$I13))+$M13)),0)))/10^6</f>
        <v>53.986440000000002</v>
      </c>
      <c r="W13" s="119">
        <f>IF(AND($K13&lt;W$2+1,$K13+$H13&gt;W$2),IF($N13=$N$3,$C13*((1-$O13+$O13*(W$1/INDEX($U$1:$CH$1,,MATCH($K13,$U$2:$CH$2,0)))))*$L13,$C13*((1-$R13)^(W$2-$K13))*(((1-$O13+$O13*(W$1/INDEX($U$1:$CH$1,,MATCH($K13,$U$2:$CH$2,0)))))*$L13*8760*$P13)),IF(AND($K13+$H13&lt;W$2+1,$K13+$I13&gt;W$2),IF($N13=$N$3,$C13*INDEX('Fixed O&amp;M Schedule_Gas'!E$3:E$15,MATCH($F13,'Fixed O&amp;M Schedule_Gas'!$B$3:$B$15,0)),$C13*$S13*INDEX($U$1:$CH$1,MATCH($K13,$U$2:$CH$2,0))*IF(W$2&gt;$K13+$H13,IF($D13="Win",1.02,1.005),1)*(1+$T13)^(W$2-$K13)),IF(AND($K13+$I13&lt;=W$2,$K13+SUM($I13:$J13)&gt;W$2),IF($N13=$N$3,$C13*(INDEX('Fixed O&amp;M Schedule_Gas'!E$3:E$15,MATCH($F13,'Fixed O&amp;M Schedule_Gas'!$B$3:$B$15,0))+$M13),$C13*($S13*INDEX($U$1:$CH$1,MATCH($K13+$I13,$U$2:$CH$2,0))*IF(W$2&gt;$K13+$I13+$H13,IF($D13="Win",1.02,1.005),1)*(1+$T13)^(W$2-($K13+$I13))+$M13)),0)))/10^6</f>
        <v>54.184153134538761</v>
      </c>
      <c r="X13" s="119">
        <f>IF(AND($K13&lt;X$2+1,$K13+$H13&gt;X$2),IF($N13=$N$3,$C13*((1-$O13+$O13*(X$1/INDEX($U$1:$CH$1,,MATCH($K13,$U$2:$CH$2,0)))))*$L13,$C13*((1-$R13)^(X$2-$K13))*(((1-$O13+$O13*(X$1/INDEX($U$1:$CH$1,,MATCH($K13,$U$2:$CH$2,0)))))*$L13*8760*$P13)),IF(AND($K13+$H13&lt;X$2+1,$K13+$I13&gt;X$2),IF($N13=$N$3,$C13*INDEX('Fixed O&amp;M Schedule_Gas'!F$3:F$15,MATCH($F13,'Fixed O&amp;M Schedule_Gas'!$B$3:$B$15,0)),$C13*$S13*INDEX($U$1:$CH$1,MATCH($K13,$U$2:$CH$2,0))*IF(X$2&gt;$K13+$H13,IF($D13="Win",1.02,1.005),1)*(1+$T13)^(X$2-$K13)),IF(AND($K13+$I13&lt;=X$2,$K13+SUM($I13:$J13)&gt;X$2),IF($N13=$N$3,$C13*(INDEX('Fixed O&amp;M Schedule_Gas'!F$3:F$15,MATCH($F13,'Fixed O&amp;M Schedule_Gas'!$B$3:$B$15,0))+$M13),$C13*($S13*INDEX($U$1:$CH$1,MATCH($K13+$I13,$U$2:$CH$2,0))*IF(X$2&gt;$K13+$I13+$H13,IF($D13="Win",1.02,1.005),1)*(1+$T13)^(X$2-($K13+$I13))+$M13)),0)))/10^6</f>
        <v>54.433983120441312</v>
      </c>
      <c r="Y13" s="119">
        <f>IF(AND($K13&lt;Y$2+1,$K13+$H13&gt;Y$2),IF($N13=$N$3,$C13*((1-$O13+$O13*(Y$1/INDEX($U$1:$CH$1,,MATCH($K13,$U$2:$CH$2,0)))))*$L13,$C13*((1-$R13)^(Y$2-$K13))*(((1-$O13+$O13*(Y$1/INDEX($U$1:$CH$1,,MATCH($K13,$U$2:$CH$2,0)))))*$L13*8760*$P13)),IF(AND($K13+$H13&lt;Y$2+1,$K13+$I13&gt;Y$2),IF($N13=$N$3,$C13*INDEX('Fixed O&amp;M Schedule_Gas'!G$3:G$15,MATCH($F13,'Fixed O&amp;M Schedule_Gas'!$B$3:$B$15,0)),$C13*$S13*INDEX($U$1:$CH$1,MATCH($K13,$U$2:$CH$2,0))*IF(Y$2&gt;$K13+$H13,IF($D13="Win",1.02,1.005),1)*(1+$T13)^(Y$2-$K13)),IF(AND($K13+$I13&lt;=Y$2,$K13+SUM($I13:$J13)&gt;Y$2),IF($N13=$N$3,$C13*(INDEX('Fixed O&amp;M Schedule_Gas'!G$3:G$15,MATCH($F13,'Fixed O&amp;M Schedule_Gas'!$B$3:$B$15,0))+$M13),$C13*($S13*INDEX($U$1:$CH$1,MATCH($K13+$I13,$U$2:$CH$2,0))*IF(Y$2&gt;$K13+$I13+$H13,IF($D13="Win",1.02,1.005),1)*(1+$T13)^(Y$2-($K13+$I13))+$M13)),0)))/10^6</f>
        <v>54.476172952497706</v>
      </c>
      <c r="Z13" s="119">
        <f>IF(AND($K13&lt;Z$2+1,$K13+$H13&gt;Z$2),IF($N13=$N$3,$C13*((1-$O13+$O13*(Z$1/INDEX($U$1:$CH$1,,MATCH($K13,$U$2:$CH$2,0)))))*$L13,$C13*((1-$R13)^(Z$2-$K13))*(((1-$O13+$O13*(Z$1/INDEX($U$1:$CH$1,,MATCH($K13,$U$2:$CH$2,0)))))*$L13*8760*$P13)),IF(AND($K13+$H13&lt;Z$2+1,$K13+$I13&gt;Z$2),IF($N13=$N$3,$C13*INDEX('Fixed O&amp;M Schedule_Gas'!H$3:H$15,MATCH($F13,'Fixed O&amp;M Schedule_Gas'!$B$3:$B$15,0)),$C13*$S13*INDEX($U$1:$CH$1,MATCH($K13,$U$2:$CH$2,0))*IF(Z$2&gt;$K13+$H13,IF($D13="Win",1.02,1.005),1)*(1+$T13)^(Z$2-$K13)),IF(AND($K13+$I13&lt;=Z$2,$K13+SUM($I13:$J13)&gt;Z$2),IF($N13=$N$3,$C13*(INDEX('Fixed O&amp;M Schedule_Gas'!H$3:H$15,MATCH($F13,'Fixed O&amp;M Schedule_Gas'!$B$3:$B$15,0))+$M13),$C13*($S13*INDEX($U$1:$CH$1,MATCH($K13+$I13,$U$2:$CH$2,0))*IF(Z$2&gt;$K13+$I13+$H13,IF($D13="Win",1.02,1.005),1)*(1+$T13)^(Z$2-($K13+$I13))+$M13)),0)))/10^6</f>
        <v>54.750820486668708</v>
      </c>
      <c r="AA13" s="119">
        <f>IF(AND($K13&lt;AA$2+1,$K13+$H13&gt;AA$2),IF($N13=$N$3,$C13*((1-$O13+$O13*(AA$1/INDEX($U$1:$CH$1,,MATCH($K13,$U$2:$CH$2,0)))))*$L13,$C13*((1-$R13)^(AA$2-$K13))*(((1-$O13+$O13*(AA$1/INDEX($U$1:$CH$1,,MATCH($K13,$U$2:$CH$2,0)))))*$L13*8760*$P13)),IF(AND($K13+$H13&lt;AA$2+1,$K13+$I13&gt;AA$2),IF($N13=$N$3,$C13*INDEX('Fixed O&amp;M Schedule_Gas'!I$3:I$15,MATCH($F13,'Fixed O&amp;M Schedule_Gas'!$B$3:$B$15,0)),$C13*$S13*INDEX($U$1:$CH$1,MATCH($K13,$U$2:$CH$2,0))*IF(AA$2&gt;$K13+$H13,IF($D13="Win",1.02,1.005),1)*(1+$T13)^(AA$2-$K13)),IF(AND($K13+$I13&lt;=AA$2,$K13+SUM($I13:$J13)&gt;AA$2),IF($N13=$N$3,$C13*(INDEX('Fixed O&amp;M Schedule_Gas'!I$3:I$15,MATCH($F13,'Fixed O&amp;M Schedule_Gas'!$B$3:$B$15,0))+$M13),$C13*($S13*INDEX($U$1:$CH$1,MATCH($K13+$I13,$U$2:$CH$2,0))*IF(AA$2&gt;$K13+$I13+$H13,IF($D13="Win",1.02,1.005),1)*(1+$T13)^(AA$2-($K13+$I13))+$M13)),0)))/10^6</f>
        <v>55.107365930125638</v>
      </c>
      <c r="AB13" s="119">
        <f>IF(AND($K13&lt;AB$2+1,$K13+$H13&gt;AB$2),IF($N13=$N$3,$C13*((1-$O13+$O13*(AB$1/INDEX($U$1:$CH$1,,MATCH($K13,$U$2:$CH$2,0)))))*$L13,$C13*((1-$R13)^(AB$2-$K13))*(((1-$O13+$O13*(AB$1/INDEX($U$1:$CH$1,,MATCH($K13,$U$2:$CH$2,0)))))*$L13*8760*$P13)),IF(AND($K13+$H13&lt;AB$2+1,$K13+$I13&gt;AB$2),IF($N13=$N$3,$C13*INDEX('Fixed O&amp;M Schedule_Gas'!J$3:J$15,MATCH($F13,'Fixed O&amp;M Schedule_Gas'!$B$3:$B$15,0)),$C13*$S13*INDEX($U$1:$CH$1,MATCH($K13,$U$2:$CH$2,0))*IF(AB$2&gt;$K13+$H13,IF($D13="Win",1.02,1.005),1)*(1+$T13)^(AB$2-$K13)),IF(AND($K13+$I13&lt;=AB$2,$K13+SUM($I13:$J13)&gt;AB$2),IF($N13=$N$3,$C13*(INDEX('Fixed O&amp;M Schedule_Gas'!J$3:J$15,MATCH($F13,'Fixed O&amp;M Schedule_Gas'!$B$3:$B$15,0))+$M13),$C13*($S13*INDEX($U$1:$CH$1,MATCH($K13+$I13,$U$2:$CH$2,0))*IF(AB$2&gt;$K13+$I13+$H13,IF($D13="Win",1.02,1.005),1)*(1+$T13)^(AB$2-($K13+$I13))+$M13)),0)))/10^6</f>
        <v>55.275298006742268</v>
      </c>
      <c r="AC13" s="119">
        <f>IF(AND($K13&lt;AC$2+1,$K13+$H13&gt;AC$2),IF($N13=$N$3,$C13*((1-$O13+$O13*(AC$1/INDEX($U$1:$CH$1,,MATCH($K13,$U$2:$CH$2,0)))))*$L13,$C13*((1-$R13)^(AC$2-$K13))*(((1-$O13+$O13*(AC$1/INDEX($U$1:$CH$1,,MATCH($K13,$U$2:$CH$2,0)))))*$L13*8760*$P13)),IF(AND($K13+$H13&lt;AC$2+1,$K13+$I13&gt;AC$2),IF($N13=$N$3,$C13*INDEX('Fixed O&amp;M Schedule_Gas'!K$3:K$15,MATCH($F13,'Fixed O&amp;M Schedule_Gas'!$B$3:$B$15,0)),$C13*$S13*INDEX($U$1:$CH$1,MATCH($K13,$U$2:$CH$2,0))*IF(AC$2&gt;$K13+$H13,IF($D13="Win",1.02,1.005),1)*(1+$T13)^(AC$2-$K13)),IF(AND($K13+$I13&lt;=AC$2,$K13+SUM($I13:$J13)&gt;AC$2),IF($N13=$N$3,$C13*(INDEX('Fixed O&amp;M Schedule_Gas'!K$3:K$15,MATCH($F13,'Fixed O&amp;M Schedule_Gas'!$B$3:$B$15,0))+$M13),$C13*($S13*INDEX($U$1:$CH$1,MATCH($K13+$I13,$U$2:$CH$2,0))*IF(AC$2&gt;$K13+$I13+$H13,IF($D13="Win",1.02,1.005),1)*(1+$T13)^(AC$2-($K13+$I13))+$M13)),0)))/10^6</f>
        <v>55.40269475452039</v>
      </c>
      <c r="AD13" s="119">
        <f>IF(AND($K13&lt;AD$2+1,$K13+$H13&gt;AD$2),IF($N13=$N$3,$C13*((1-$O13+$O13*(AD$1/INDEX($U$1:$CH$1,,MATCH($K13,$U$2:$CH$2,0)))))*$L13,$C13*((1-$R13)^(AD$2-$K13))*(((1-$O13+$O13*(AD$1/INDEX($U$1:$CH$1,,MATCH($K13,$U$2:$CH$2,0)))))*$L13*8760*$P13)),IF(AND($K13+$H13&lt;AD$2+1,$K13+$I13&gt;AD$2),IF($N13=$N$3,$C13*INDEX('Fixed O&amp;M Schedule_Gas'!L$3:L$15,MATCH($F13,'Fixed O&amp;M Schedule_Gas'!$B$3:$B$15,0)),$C13*$S13*INDEX($U$1:$CH$1,MATCH($K13,$U$2:$CH$2,0))*IF(AD$2&gt;$K13+$H13,IF($D13="Win",1.02,1.005),1)*(1+$T13)^(AD$2-$K13)),IF(AND($K13+$I13&lt;=AD$2,$K13+SUM($I13:$J13)&gt;AD$2),IF($N13=$N$3,$C13*(INDEX('Fixed O&amp;M Schedule_Gas'!L$3:L$15,MATCH($F13,'Fixed O&amp;M Schedule_Gas'!$B$3:$B$15,0))+$M13),$C13*($S13*INDEX($U$1:$CH$1,MATCH($K13+$I13,$U$2:$CH$2,0))*IF(AD$2&gt;$K13+$I13+$H13,IF($D13="Win",1.02,1.005),1)*(1+$T13)^(AD$2-($K13+$I13))+$M13)),0)))/10^6</f>
        <v>55.684787553171923</v>
      </c>
      <c r="AE13" s="119">
        <f>IF(AND($K13&lt;AE$2+1,$K13+$H13&gt;AE$2),IF($N13=$N$3,$C13*((1-$O13+$O13*(AE$1/INDEX($U$1:$CH$1,,MATCH($K13,$U$2:$CH$2,0)))))*$L13,$C13*((1-$R13)^(AE$2-$K13))*(((1-$O13+$O13*(AE$1/INDEX($U$1:$CH$1,,MATCH($K13,$U$2:$CH$2,0)))))*$L13*8760*$P13)),IF(AND($K13+$H13&lt;AE$2+1,$K13+$I13&gt;AE$2),IF($N13=$N$3,$C13*INDEX('Fixed O&amp;M Schedule_Gas'!M$3:M$15,MATCH($F13,'Fixed O&amp;M Schedule_Gas'!$B$3:$B$15,0)),$C13*$S13*INDEX($U$1:$CH$1,MATCH($K13,$U$2:$CH$2,0))*IF(AE$2&gt;$K13+$H13,IF($D13="Win",1.02,1.005),1)*(1+$T13)^(AE$2-$K13)),IF(AND($K13+$I13&lt;=AE$2,$K13+SUM($I13:$J13)&gt;AE$2),IF($N13=$N$3,$C13*(INDEX('Fixed O&amp;M Schedule_Gas'!M$3:M$15,MATCH($F13,'Fixed O&amp;M Schedule_Gas'!$B$3:$B$15,0))+$M13),$C13*($S13*INDEX($U$1:$CH$1,MATCH($K13+$I13,$U$2:$CH$2,0))*IF(AE$2&gt;$K13+$I13+$H13,IF($D13="Win",1.02,1.005),1)*(1+$T13)^(AE$2-($K13+$I13))+$M13)),0)))/10^6</f>
        <v>55.83700184921851</v>
      </c>
      <c r="AF13" s="119">
        <f>IF(AND($K13&lt;AF$2+1,$K13+$H13&gt;AF$2),IF($N13=$N$3,$C13*((1-$O13+$O13*(AF$1/INDEX($U$1:$CH$1,,MATCH($K13,$U$2:$CH$2,0)))))*$L13,$C13*((1-$R13)^(AF$2-$K13))*(((1-$O13+$O13*(AF$1/INDEX($U$1:$CH$1,,MATCH($K13,$U$2:$CH$2,0)))))*$L13*8760*$P13)),IF(AND($K13+$H13&lt;AF$2+1,$K13+$I13&gt;AF$2),IF($N13=$N$3,$C13*INDEX('Fixed O&amp;M Schedule_Gas'!N$3:N$15,MATCH($F13,'Fixed O&amp;M Schedule_Gas'!$B$3:$B$15,0)),$C13*$S13*INDEX($U$1:$CH$1,MATCH($K13,$U$2:$CH$2,0))*IF(AF$2&gt;$K13+$H13,IF($D13="Win",1.02,1.005),1)*(1+$T13)^(AF$2-$K13)),IF(AND($K13+$I13&lt;=AF$2,$K13+SUM($I13:$J13)&gt;AF$2),IF($N13=$N$3,$C13*(INDEX('Fixed O&amp;M Schedule_Gas'!N$3:N$15,MATCH($F13,'Fixed O&amp;M Schedule_Gas'!$B$3:$B$15,0))+$M13),$C13*($S13*INDEX($U$1:$CH$1,MATCH($K13+$I13,$U$2:$CH$2,0))*IF(AF$2&gt;$K13+$I13+$H13,IF($D13="Win",1.02,1.005),1)*(1+$T13)^(AF$2-($K13+$I13))+$M13)),0)))/10^6</f>
        <v>56.062841538461541</v>
      </c>
      <c r="AG13" s="119">
        <f>IF(AND($K13&lt;AG$2+1,$K13+$H13&gt;AG$2),IF($N13=$N$3,$C13*((1-$O13+$O13*(AG$1/INDEX($U$1:$CH$1,,MATCH($K13,$U$2:$CH$2,0)))))*$L13,$C13*((1-$R13)^(AG$2-$K13))*(((1-$O13+$O13*(AG$1/INDEX($U$1:$CH$1,,MATCH($K13,$U$2:$CH$2,0)))))*$L13*8760*$P13)),IF(AND($K13+$H13&lt;AG$2+1,$K13+$I13&gt;AG$2),IF($N13=$N$3,$C13*INDEX('Fixed O&amp;M Schedule_Gas'!O$3:O$15,MATCH($F13,'Fixed O&amp;M Schedule_Gas'!$B$3:$B$15,0)),$C13*$S13*INDEX($U$1:$CH$1,MATCH($K13,$U$2:$CH$2,0))*IF(AG$2&gt;$K13+$H13,IF($D13="Win",1.02,1.005),1)*(1+$T13)^(AG$2-$K13)),IF(AND($K13+$I13&lt;=AG$2,$K13+SUM($I13:$J13)&gt;AG$2),IF($N13=$N$3,$C13*(INDEX('Fixed O&amp;M Schedule_Gas'!O$3:O$15,MATCH($F13,'Fixed O&amp;M Schedule_Gas'!$B$3:$B$15,0))+$M13),$C13*($S13*INDEX($U$1:$CH$1,MATCH($K13+$I13,$U$2:$CH$2,0))*IF(AG$2&gt;$K13+$I13+$H13,IF($D13="Win",1.02,1.005),1)*(1+$T13)^(AG$2-($K13+$I13))+$M13)),0)))/10^6</f>
        <v>56.305761627789735</v>
      </c>
      <c r="AH13" s="119">
        <f>IF(AND($K13&lt;AH$2+1,$K13+$H13&gt;AH$2),IF($N13=$N$3,$C13*((1-$O13+$O13*(AH$1/INDEX($U$1:$CH$1,,MATCH($K13,$U$2:$CH$2,0)))))*$L13,$C13*((1-$R13)^(AH$2-$K13))*(((1-$O13+$O13*(AH$1/INDEX($U$1:$CH$1,,MATCH($K13,$U$2:$CH$2,0)))))*$L13*8760*$P13)),IF(AND($K13+$H13&lt;AH$2+1,$K13+$I13&gt;AH$2),IF($N13=$N$3,$C13*INDEX('Fixed O&amp;M Schedule_Gas'!P$3:P$15,MATCH($F13,'Fixed O&amp;M Schedule_Gas'!$B$3:$B$15,0)),$C13*$S13*INDEX($U$1:$CH$1,MATCH($K13,$U$2:$CH$2,0))*IF(AH$2&gt;$K13+$H13,IF($D13="Win",1.02,1.005),1)*(1+$T13)^(AH$2-$K13)),IF(AND($K13+$I13&lt;=AH$2,$K13+SUM($I13:$J13)&gt;AH$2),IF($N13=$N$3,$C13*(INDEX('Fixed O&amp;M Schedule_Gas'!P$3:P$15,MATCH($F13,'Fixed O&amp;M Schedule_Gas'!$B$3:$B$15,0))+$M13),$C13*($S13*INDEX($U$1:$CH$1,MATCH($K13+$I13,$U$2:$CH$2,0))*IF(AH$2&gt;$K13+$I13+$H13,IF($D13="Win",1.02,1.005),1)*(1+$T13)^(AH$2-($K13+$I13))+$M13)),0)))/10^6</f>
        <v>56.568093820345531</v>
      </c>
      <c r="AI13" s="119">
        <f>IF(AND($K13&lt;AI$2+1,$K13+$H13&gt;AI$2),IF($N13=$N$3,$C13*((1-$O13+$O13*(AI$1/INDEX($U$1:$CH$1,,MATCH($K13,$U$2:$CH$2,0)))))*$L13,$C13*((1-$R13)^(AI$2-$K13))*(((1-$O13+$O13*(AI$1/INDEX($U$1:$CH$1,,MATCH($K13,$U$2:$CH$2,0)))))*$L13*8760*$P13)),IF(AND($K13+$H13&lt;AI$2+1,$K13+$I13&gt;AI$2),IF($N13=$N$3,$C13*INDEX('Fixed O&amp;M Schedule_Gas'!Q$3:Q$15,MATCH($F13,'Fixed O&amp;M Schedule_Gas'!$B$3:$B$15,0)),$C13*$S13*INDEX($U$1:$CH$1,MATCH($K13,$U$2:$CH$2,0))*IF(AI$2&gt;$K13+$H13,IF($D13="Win",1.02,1.005),1)*(1+$T13)^(AI$2-$K13)),IF(AND($K13+$I13&lt;=AI$2,$K13+SUM($I13:$J13)&gt;AI$2),IF($N13=$N$3,$C13*(INDEX('Fixed O&amp;M Schedule_Gas'!Q$3:Q$15,MATCH($F13,'Fixed O&amp;M Schedule_Gas'!$B$3:$B$15,0))+$M13),$C13*($S13*INDEX($U$1:$CH$1,MATCH($K13+$I13,$U$2:$CH$2,0))*IF(AI$2&gt;$K13+$I13+$H13,IF($D13="Win",1.02,1.005),1)*(1+$T13)^(AI$2-($K13+$I13))+$M13)),0)))/10^6</f>
        <v>56.835672656752443</v>
      </c>
      <c r="AJ13" s="119">
        <f>IF(AND($K13&lt;AJ$2+1,$K13+$H13&gt;AJ$2),IF($N13=$N$3,$C13*((1-$O13+$O13*(AJ$1/INDEX($U$1:$CH$1,,MATCH($K13,$U$2:$CH$2,0)))))*$L13,$C13*((1-$R13)^(AJ$2-$K13))*(((1-$O13+$O13*(AJ$1/INDEX($U$1:$CH$1,,MATCH($K13,$U$2:$CH$2,0)))))*$L13*8760*$P13)),IF(AND($K13+$H13&lt;AJ$2+1,$K13+$I13&gt;AJ$2),IF($N13=$N$3,$C13*INDEX('Fixed O&amp;M Schedule_Gas'!R$3:R$15,MATCH($F13,'Fixed O&amp;M Schedule_Gas'!$B$3:$B$15,0)),$C13*$S13*INDEX($U$1:$CH$1,MATCH($K13,$U$2:$CH$2,0))*IF(AJ$2&gt;$K13+$H13,IF($D13="Win",1.02,1.005),1)*(1+$T13)^(AJ$2-$K13)),IF(AND($K13+$I13&lt;=AJ$2,$K13+SUM($I13:$J13)&gt;AJ$2),IF($N13=$N$3,$C13*(INDEX('Fixed O&amp;M Schedule_Gas'!R$3:R$15,MATCH($F13,'Fixed O&amp;M Schedule_Gas'!$B$3:$B$15,0))+$M13),$C13*($S13*INDEX($U$1:$CH$1,MATCH($K13+$I13,$U$2:$CH$2,0))*IF(AJ$2&gt;$K13+$I13+$H13,IF($D13="Win",1.02,1.005),1)*(1+$T13)^(AJ$2-($K13+$I13))+$M13)),0)))/10^6</f>
        <v>57.108603069887486</v>
      </c>
      <c r="AK13" s="119">
        <f>IF(AND($K13&lt;AK$2+1,$K13+$H13&gt;AK$2),IF($N13=$N$3,$C13*((1-$O13+$O13*(AK$1/INDEX($U$1:$CH$1,,MATCH($K13,$U$2:$CH$2,0)))))*$L13,$C13*((1-$R13)^(AK$2-$K13))*(((1-$O13+$O13*(AK$1/INDEX($U$1:$CH$1,,MATCH($K13,$U$2:$CH$2,0)))))*$L13*8760*$P13)),IF(AND($K13+$H13&lt;AK$2+1,$K13+$I13&gt;AK$2),IF($N13=$N$3,$C13*INDEX('Fixed O&amp;M Schedule_Gas'!S$3:S$15,MATCH($F13,'Fixed O&amp;M Schedule_Gas'!$B$3:$B$15,0)),$C13*$S13*INDEX($U$1:$CH$1,MATCH($K13,$U$2:$CH$2,0))*IF(AK$2&gt;$K13+$H13,IF($D13="Win",1.02,1.005),1)*(1+$T13)^(AK$2-$K13)),IF(AND($K13+$I13&lt;=AK$2,$K13+SUM($I13:$J13)&gt;AK$2),IF($N13=$N$3,$C13*(INDEX('Fixed O&amp;M Schedule_Gas'!S$3:S$15,MATCH($F13,'Fixed O&amp;M Schedule_Gas'!$B$3:$B$15,0))+$M13),$C13*($S13*INDEX($U$1:$CH$1,MATCH($K13+$I13,$U$2:$CH$2,0))*IF(AK$2&gt;$K13+$I13+$H13,IF($D13="Win",1.02,1.005),1)*(1+$T13)^(AK$2-($K13+$I13))+$M13)),0)))/10^6</f>
        <v>57.386992091285251</v>
      </c>
      <c r="AL13" s="119">
        <f>IF(AND($K13&lt;AL$2+1,$K13+$H13&gt;AL$2),IF($N13=$N$3,$C13*((1-$O13+$O13*(AL$1/INDEX($U$1:$CH$1,,MATCH($K13,$U$2:$CH$2,0)))))*$L13,$C13*((1-$R13)^(AL$2-$K13))*(((1-$O13+$O13*(AL$1/INDEX($U$1:$CH$1,,MATCH($K13,$U$2:$CH$2,0)))))*$L13*8760*$P13)),IF(AND($K13+$H13&lt;AL$2+1,$K13+$I13&gt;AL$2),IF($N13=$N$3,$C13*INDEX('Fixed O&amp;M Schedule_Gas'!T$3:T$15,MATCH($F13,'Fixed O&amp;M Schedule_Gas'!$B$3:$B$15,0)),$C13*$S13*INDEX($U$1:$CH$1,MATCH($K13,$U$2:$CH$2,0))*IF(AL$2&gt;$K13+$H13,IF($D13="Win",1.02,1.005),1)*(1+$T13)^(AL$2-$K13)),IF(AND($K13+$I13&lt;=AL$2,$K13+SUM($I13:$J13)&gt;AL$2),IF($N13=$N$3,$C13*(INDEX('Fixed O&amp;M Schedule_Gas'!T$3:T$15,MATCH($F13,'Fixed O&amp;M Schedule_Gas'!$B$3:$B$15,0))+$M13),$C13*($S13*INDEX($U$1:$CH$1,MATCH($K13+$I13,$U$2:$CH$2,0))*IF(AL$2&gt;$K13+$I13+$H13,IF($D13="Win",1.02,1.005),1)*(1+$T13)^(AL$2-($K13+$I13))+$M13)),0)))/10^6</f>
        <v>57.670948893110953</v>
      </c>
      <c r="AM13" s="119">
        <f>IF(AND($K13&lt;AM$2+1,$K13+$H13&gt;AM$2),IF($N13=$N$3,$C13*((1-$O13+$O13*(AM$1/INDEX($U$1:$CH$1,,MATCH($K13,$U$2:$CH$2,0)))))*$L13,$C13*((1-$R13)^(AM$2-$K13))*(((1-$O13+$O13*(AM$1/INDEX($U$1:$CH$1,,MATCH($K13,$U$2:$CH$2,0)))))*$L13*8760*$P13)),IF(AND($K13+$H13&lt;AM$2+1,$K13+$I13&gt;AM$2),IF($N13=$N$3,$C13*INDEX('Fixed O&amp;M Schedule_Gas'!U$3:U$15,MATCH($F13,'Fixed O&amp;M Schedule_Gas'!$B$3:$B$15,0)),$C13*$S13*INDEX($U$1:$CH$1,MATCH($K13,$U$2:$CH$2,0))*IF(AM$2&gt;$K13+$H13,IF($D13="Win",1.02,1.005),1)*(1+$T13)^(AM$2-$K13)),IF(AND($K13+$I13&lt;=AM$2,$K13+SUM($I13:$J13)&gt;AM$2),IF($N13=$N$3,$C13*(INDEX('Fixed O&amp;M Schedule_Gas'!U$3:U$15,MATCH($F13,'Fixed O&amp;M Schedule_Gas'!$B$3:$B$15,0))+$M13),$C13*($S13*INDEX($U$1:$CH$1,MATCH($K13+$I13,$U$2:$CH$2,0))*IF(AM$2&gt;$K13+$I13+$H13,IF($D13="Win",1.02,1.005),1)*(1+$T13)^(AM$2-($K13+$I13))+$M13)),0)))/10^6</f>
        <v>57.960584830973161</v>
      </c>
      <c r="AN13" s="119">
        <f>IF(AND($K13&lt;AN$2+1,$K13+$H13&gt;AN$2),IF($N13=$N$3,$C13*((1-$O13+$O13*(AN$1/INDEX($U$1:$CH$1,,MATCH($K13,$U$2:$CH$2,0)))))*$L13,$C13*((1-$R13)^(AN$2-$K13))*(((1-$O13+$O13*(AN$1/INDEX($U$1:$CH$1,,MATCH($K13,$U$2:$CH$2,0)))))*$L13*8760*$P13)),IF(AND($K13+$H13&lt;AN$2+1,$K13+$I13&gt;AN$2),IF($N13=$N$3,$C13*INDEX('Fixed O&amp;M Schedule_Gas'!V$3:V$15,MATCH($F13,'Fixed O&amp;M Schedule_Gas'!$B$3:$B$15,0)),$C13*$S13*INDEX($U$1:$CH$1,MATCH($K13,$U$2:$CH$2,0))*IF(AN$2&gt;$K13+$H13,IF($D13="Win",1.02,1.005),1)*(1+$T13)^(AN$2-$K13)),IF(AND($K13+$I13&lt;=AN$2,$K13+SUM($I13:$J13)&gt;AN$2),IF($N13=$N$3,$C13*(INDEX('Fixed O&amp;M Schedule_Gas'!V$3:V$15,MATCH($F13,'Fixed O&amp;M Schedule_Gas'!$B$3:$B$15,0))+$M13),$C13*($S13*INDEX($U$1:$CH$1,MATCH($K13+$I13,$U$2:$CH$2,0))*IF(AN$2&gt;$K13+$I13+$H13,IF($D13="Win",1.02,1.005),1)*(1+$T13)^(AN$2-($K13+$I13))+$M13)),0)))/10^6</f>
        <v>58.256013487592632</v>
      </c>
      <c r="AO13" s="119">
        <f>IF(AND($K13&lt;AO$2+1,$K13+$H13&gt;AO$2),IF($N13=$N$3,$C13*((1-$O13+$O13*(AO$1/INDEX($U$1:$CH$1,,MATCH($K13,$U$2:$CH$2,0)))))*$L13,$C13*((1-$R13)^(AO$2-$K13))*(((1-$O13+$O13*(AO$1/INDEX($U$1:$CH$1,,MATCH($K13,$U$2:$CH$2,0)))))*$L13*8760*$P13)),IF(AND($K13+$H13&lt;AO$2+1,$K13+$I13&gt;AO$2),IF($N13=$N$3,$C13*INDEX('Fixed O&amp;M Schedule_Gas'!W$3:W$15,MATCH($F13,'Fixed O&amp;M Schedule_Gas'!$B$3:$B$15,0)),$C13*$S13*INDEX($U$1:$CH$1,MATCH($K13,$U$2:$CH$2,0))*IF(AO$2&gt;$K13+$H13,IF($D13="Win",1.02,1.005),1)*(1+$T13)^(AO$2-$K13)),IF(AND($K13+$I13&lt;=AO$2,$K13+SUM($I13:$J13)&gt;AO$2),IF($N13=$N$3,$C13*(INDEX('Fixed O&amp;M Schedule_Gas'!W$3:W$15,MATCH($F13,'Fixed O&amp;M Schedule_Gas'!$B$3:$B$15,0))+$M13),$C13*($S13*INDEX($U$1:$CH$1,MATCH($K13+$I13,$U$2:$CH$2,0))*IF(AO$2&gt;$K13+$I13+$H13,IF($D13="Win",1.02,1.005),1)*(1+$T13)^(AO$2-($K13+$I13))+$M13)),0)))/10^6</f>
        <v>15.604183982120707</v>
      </c>
      <c r="AP13" s="119">
        <f>IF(AND($K13&lt;AP$2+1,$K13+$H13&gt;AP$2),IF($N13=$N$3,$C13*((1-$O13+$O13*(AP$1/INDEX($U$1:$CH$1,,MATCH($K13,$U$2:$CH$2,0)))))*$L13,$C13*((1-$R13)^(AP$2-$K13))*(((1-$O13+$O13*(AP$1/INDEX($U$1:$CH$1,,MATCH($K13,$U$2:$CH$2,0)))))*$L13*8760*$P13)),IF(AND($K13+$H13&lt;AP$2+1,$K13+$I13&gt;AP$2),IF($N13=$N$3,$C13*INDEX('Fixed O&amp;M Schedule_Gas'!X$3:X$15,MATCH($F13,'Fixed O&amp;M Schedule_Gas'!$B$3:$B$15,0)),$C13*$S13*INDEX($U$1:$CH$1,MATCH($K13,$U$2:$CH$2,0))*IF(AP$2&gt;$K13+$H13,IF($D13="Win",1.02,1.005),1)*(1+$T13)^(AP$2-$K13)),IF(AND($K13+$I13&lt;=AP$2,$K13+SUM($I13:$J13)&gt;AP$2),IF($N13=$N$3,$C13*(INDEX('Fixed O&amp;M Schedule_Gas'!X$3:X$15,MATCH($F13,'Fixed O&amp;M Schedule_Gas'!$B$3:$B$15,0))+$M13),$C13*($S13*INDEX($U$1:$CH$1,MATCH($K13+$I13,$U$2:$CH$2,0))*IF(AP$2&gt;$K13+$I13+$H13,IF($D13="Win",1.02,1.005),1)*(1+$T13)^(AP$2-($K13+$I13))+$M13)),0)))/10^6</f>
        <v>15.916267661763122</v>
      </c>
      <c r="AQ13" s="119">
        <f>IF(AND($K13&lt;AQ$2+1,$K13+$H13&gt;AQ$2),IF($N13=$N$3,$C13*((1-$O13+$O13*(AQ$1/INDEX($U$1:$CH$1,,MATCH($K13,$U$2:$CH$2,0)))))*$L13,$C13*((1-$R13)^(AQ$2-$K13))*(((1-$O13+$O13*(AQ$1/INDEX($U$1:$CH$1,,MATCH($K13,$U$2:$CH$2,0)))))*$L13*8760*$P13)),IF(AND($K13+$H13&lt;AQ$2+1,$K13+$I13&gt;AQ$2),IF($N13=$N$3,$C13*INDEX('Fixed O&amp;M Schedule_Gas'!Y$3:Y$15,MATCH($F13,'Fixed O&amp;M Schedule_Gas'!$B$3:$B$15,0)),$C13*$S13*INDEX($U$1:$CH$1,MATCH($K13,$U$2:$CH$2,0))*IF(AQ$2&gt;$K13+$H13,IF($D13="Win",1.02,1.005),1)*(1+$T13)^(AQ$2-$K13)),IF(AND($K13+$I13&lt;=AQ$2,$K13+SUM($I13:$J13)&gt;AQ$2),IF($N13=$N$3,$C13*(INDEX('Fixed O&amp;M Schedule_Gas'!Y$3:Y$15,MATCH($F13,'Fixed O&amp;M Schedule_Gas'!$B$3:$B$15,0))+$M13),$C13*($S13*INDEX($U$1:$CH$1,MATCH($K13+$I13,$U$2:$CH$2,0))*IF(AQ$2&gt;$K13+$I13+$H13,IF($D13="Win",1.02,1.005),1)*(1+$T13)^(AQ$2-($K13+$I13))+$M13)),0)))/10^6</f>
        <v>16.234593014998385</v>
      </c>
      <c r="AR13" s="119">
        <f>IF(AND($K13&lt;AR$2+1,$K13+$H13&gt;AR$2),IF($N13=$N$3,$C13*((1-$O13+$O13*(AR$1/INDEX($U$1:$CH$1,,MATCH($K13,$U$2:$CH$2,0)))))*$L13,$C13*((1-$R13)^(AR$2-$K13))*(((1-$O13+$O13*(AR$1/INDEX($U$1:$CH$1,,MATCH($K13,$U$2:$CH$2,0)))))*$L13*8760*$P13)),IF(AND($K13+$H13&lt;AR$2+1,$K13+$I13&gt;AR$2),IF($N13=$N$3,$C13*INDEX('Fixed O&amp;M Schedule_Gas'!Z$3:Z$15,MATCH($F13,'Fixed O&amp;M Schedule_Gas'!$B$3:$B$15,0)),$C13*$S13*INDEX($U$1:$CH$1,MATCH($K13,$U$2:$CH$2,0))*IF(AR$2&gt;$K13+$H13,IF($D13="Win",1.02,1.005),1)*(1+$T13)^(AR$2-$K13)),IF(AND($K13+$I13&lt;=AR$2,$K13+SUM($I13:$J13)&gt;AR$2),IF($N13=$N$3,$C13*(INDEX('Fixed O&amp;M Schedule_Gas'!Z$3:Z$15,MATCH($F13,'Fixed O&amp;M Schedule_Gas'!$B$3:$B$15,0))+$M13),$C13*($S13*INDEX($U$1:$CH$1,MATCH($K13+$I13,$U$2:$CH$2,0))*IF(AR$2&gt;$K13+$I13+$H13,IF($D13="Win",1.02,1.005),1)*(1+$T13)^(AR$2-($K13+$I13))+$M13)),0)))/10^6</f>
        <v>16.559284875298353</v>
      </c>
      <c r="AS13" s="119">
        <f>IF(AND($K13&lt;AS$2+1,$K13+$H13&gt;AS$2),IF($N13=$N$3,$C13*((1-$O13+$O13*(AS$1/INDEX($U$1:$CH$1,,MATCH($K13,$U$2:$CH$2,0)))))*$L13,$C13*((1-$R13)^(AS$2-$K13))*(((1-$O13+$O13*(AS$1/INDEX($U$1:$CH$1,,MATCH($K13,$U$2:$CH$2,0)))))*$L13*8760*$P13)),IF(AND($K13+$H13&lt;AS$2+1,$K13+$I13&gt;AS$2),IF($N13=$N$3,$C13*INDEX('Fixed O&amp;M Schedule_Gas'!AA$3:AA$15,MATCH($F13,'Fixed O&amp;M Schedule_Gas'!$B$3:$B$15,0)),$C13*$S13*INDEX($U$1:$CH$1,MATCH($K13,$U$2:$CH$2,0))*IF(AS$2&gt;$K13+$H13,IF($D13="Win",1.02,1.005),1)*(1+$T13)^(AS$2-$K13)),IF(AND($K13+$I13&lt;=AS$2,$K13+SUM($I13:$J13)&gt;AS$2),IF($N13=$N$3,$C13*(INDEX('Fixed O&amp;M Schedule_Gas'!AA$3:AA$15,MATCH($F13,'Fixed O&amp;M Schedule_Gas'!$B$3:$B$15,0))+$M13),$C13*($S13*INDEX($U$1:$CH$1,MATCH($K13+$I13,$U$2:$CH$2,0))*IF(AS$2&gt;$K13+$I13+$H13,IF($D13="Win",1.02,1.005),1)*(1+$T13)^(AS$2-($K13+$I13))+$M13)),0)))/10^6</f>
        <v>16.890470572804322</v>
      </c>
      <c r="AT13" s="119">
        <f>IF(AND($K13&lt;AT$2+1,$K13+$H13&gt;AT$2),IF($N13=$N$3,$C13*((1-$O13+$O13*(AT$1/INDEX($U$1:$CH$1,,MATCH($K13,$U$2:$CH$2,0)))))*$L13,$C13*((1-$R13)^(AT$2-$K13))*(((1-$O13+$O13*(AT$1/INDEX($U$1:$CH$1,,MATCH($K13,$U$2:$CH$2,0)))))*$L13*8760*$P13)),IF(AND($K13+$H13&lt;AT$2+1,$K13+$I13&gt;AT$2),IF($N13=$N$3,$C13*INDEX('Fixed O&amp;M Schedule_Gas'!AB$3:AB$15,MATCH($F13,'Fixed O&amp;M Schedule_Gas'!$B$3:$B$15,0)),$C13*$S13*INDEX($U$1:$CH$1,MATCH($K13,$U$2:$CH$2,0))*IF(AT$2&gt;$K13+$H13,IF($D13="Win",1.02,1.005),1)*(1+$T13)^(AT$2-$K13)),IF(AND($K13+$I13&lt;=AT$2,$K13+SUM($I13:$J13)&gt;AT$2),IF($N13=$N$3,$C13*(INDEX('Fixed O&amp;M Schedule_Gas'!AB$3:AB$15,MATCH($F13,'Fixed O&amp;M Schedule_Gas'!$B$3:$B$15,0))+$M13),$C13*($S13*INDEX($U$1:$CH$1,MATCH($K13+$I13,$U$2:$CH$2,0))*IF(AT$2&gt;$K13+$I13+$H13,IF($D13="Win",1.02,1.005),1)*(1+$T13)^(AT$2-($K13+$I13))+$M13)),0)))/10^6</f>
        <v>17.228279984260404</v>
      </c>
      <c r="AU13" s="119">
        <f>IF(AND($K13&lt;AU$2+1,$K13+$H13&gt;AU$2),IF($N13=$N$3,$C13*((1-$O13+$O13*(AU$1/INDEX($U$1:$CH$1,,MATCH($K13,$U$2:$CH$2,0)))))*$L13,$C13*((1-$R13)^(AU$2-$K13))*(((1-$O13+$O13*(AU$1/INDEX($U$1:$CH$1,,MATCH($K13,$U$2:$CH$2,0)))))*$L13*8760*$P13)),IF(AND($K13+$H13&lt;AU$2+1,$K13+$I13&gt;AU$2),IF($N13=$N$3,$C13*INDEX('Fixed O&amp;M Schedule_Gas'!AC$3:AC$15,MATCH($F13,'Fixed O&amp;M Schedule_Gas'!$B$3:$B$15,0)),$C13*$S13*INDEX($U$1:$CH$1,MATCH($K13,$U$2:$CH$2,0))*IF(AU$2&gt;$K13+$H13,IF($D13="Win",1.02,1.005),1)*(1+$T13)^(AU$2-$K13)),IF(AND($K13+$I13&lt;=AU$2,$K13+SUM($I13:$J13)&gt;AU$2),IF($N13=$N$3,$C13*(INDEX('Fixed O&amp;M Schedule_Gas'!AC$3:AC$15,MATCH($F13,'Fixed O&amp;M Schedule_Gas'!$B$3:$B$15,0))+$M13),$C13*($S13*INDEX($U$1:$CH$1,MATCH($K13+$I13,$U$2:$CH$2,0))*IF(AU$2&gt;$K13+$I13+$H13,IF($D13="Win",1.02,1.005),1)*(1+$T13)^(AU$2-($K13+$I13))+$M13)),0)))/10^6</f>
        <v>17.572845583945615</v>
      </c>
      <c r="AV13" s="119">
        <f>IF(AND($K13&lt;AV$2+1,$K13+$H13&gt;AV$2),IF($N13=$N$3,$C13*((1-$O13+$O13*(AV$1/INDEX($U$1:$CH$1,,MATCH($K13,$U$2:$CH$2,0)))))*$L13,$C13*((1-$R13)^(AV$2-$K13))*(((1-$O13+$O13*(AV$1/INDEX($U$1:$CH$1,,MATCH($K13,$U$2:$CH$2,0)))))*$L13*8760*$P13)),IF(AND($K13+$H13&lt;AV$2+1,$K13+$I13&gt;AV$2),IF($N13=$N$3,$C13*INDEX('Fixed O&amp;M Schedule_Gas'!AD$3:AD$15,MATCH($F13,'Fixed O&amp;M Schedule_Gas'!$B$3:$B$15,0)),$C13*$S13*INDEX($U$1:$CH$1,MATCH($K13,$U$2:$CH$2,0))*IF(AV$2&gt;$K13+$H13,IF($D13="Win",1.02,1.005),1)*(1+$T13)^(AV$2-$K13)),IF(AND($K13+$I13&lt;=AV$2,$K13+SUM($I13:$J13)&gt;AV$2),IF($N13=$N$3,$C13*(INDEX('Fixed O&amp;M Schedule_Gas'!AD$3:AD$15,MATCH($F13,'Fixed O&amp;M Schedule_Gas'!$B$3:$B$15,0))+$M13),$C13*($S13*INDEX($U$1:$CH$1,MATCH($K13+$I13,$U$2:$CH$2,0))*IF(AV$2&gt;$K13+$I13+$H13,IF($D13="Win",1.02,1.005),1)*(1+$T13)^(AV$2-($K13+$I13))+$M13)),0)))/10^6</f>
        <v>17.924302495624527</v>
      </c>
      <c r="AW13" s="119">
        <f>IF(AND($K13&lt;AW$2+1,$K13+$H13&gt;AW$2),IF($N13=$N$3,$C13*((1-$O13+$O13*(AW$1/INDEX($U$1:$CH$1,,MATCH($K13,$U$2:$CH$2,0)))))*$L13,$C13*((1-$R13)^(AW$2-$K13))*(((1-$O13+$O13*(AW$1/INDEX($U$1:$CH$1,,MATCH($K13,$U$2:$CH$2,0)))))*$L13*8760*$P13)),IF(AND($K13+$H13&lt;AW$2+1,$K13+$I13&gt;AW$2),IF($N13=$N$3,$C13*INDEX('Fixed O&amp;M Schedule_Gas'!AE$3:AE$15,MATCH($F13,'Fixed O&amp;M Schedule_Gas'!$B$3:$B$15,0)),$C13*$S13*INDEX($U$1:$CH$1,MATCH($K13,$U$2:$CH$2,0))*IF(AW$2&gt;$K13+$H13,IF($D13="Win",1.02,1.005),1)*(1+$T13)^(AW$2-$K13)),IF(AND($K13+$I13&lt;=AW$2,$K13+SUM($I13:$J13)&gt;AW$2),IF($N13=$N$3,$C13*(INDEX('Fixed O&amp;M Schedule_Gas'!AE$3:AE$15,MATCH($F13,'Fixed O&amp;M Schedule_Gas'!$B$3:$B$15,0))+$M13),$C13*($S13*INDEX($U$1:$CH$1,MATCH($K13+$I13,$U$2:$CH$2,0))*IF(AW$2&gt;$K13+$I13+$H13,IF($D13="Win",1.02,1.005),1)*(1+$T13)^(AW$2-($K13+$I13))+$M13)),0)))/10^6</f>
        <v>18.282788545537016</v>
      </c>
      <c r="AX13" s="119">
        <f>IF(AND($K13&lt;AX$2+1,$K13+$H13&gt;AX$2),IF($N13=$N$3,$C13*((1-$O13+$O13*(AX$1/INDEX($U$1:$CH$1,,MATCH($K13,$U$2:$CH$2,0)))))*$L13,$C13*((1-$R13)^(AX$2-$K13))*(((1-$O13+$O13*(AX$1/INDEX($U$1:$CH$1,,MATCH($K13,$U$2:$CH$2,0)))))*$L13*8760*$P13)),IF(AND($K13+$H13&lt;AX$2+1,$K13+$I13&gt;AX$2),IF($N13=$N$3,$C13*INDEX('Fixed O&amp;M Schedule_Gas'!AF$3:AF$15,MATCH($F13,'Fixed O&amp;M Schedule_Gas'!$B$3:$B$15,0)),$C13*$S13*INDEX($U$1:$CH$1,MATCH($K13,$U$2:$CH$2,0))*IF(AX$2&gt;$K13+$H13,IF($D13="Win",1.02,1.005),1)*(1+$T13)^(AX$2-$K13)),IF(AND($K13+$I13&lt;=AX$2,$K13+SUM($I13:$J13)&gt;AX$2),IF($N13=$N$3,$C13*(INDEX('Fixed O&amp;M Schedule_Gas'!AF$3:AF$15,MATCH($F13,'Fixed O&amp;M Schedule_Gas'!$B$3:$B$15,0))+$M13),$C13*($S13*INDEX($U$1:$CH$1,MATCH($K13+$I13,$U$2:$CH$2,0))*IF(AX$2&gt;$K13+$I13+$H13,IF($D13="Win",1.02,1.005),1)*(1+$T13)^(AX$2-($K13+$I13))+$M13)),0)))/10^6</f>
        <v>18.648444316447762</v>
      </c>
      <c r="AY13" s="119">
        <f>IF(AND($K13&lt;AY$2+1,$K13+$H13&gt;AY$2),IF($N13=$N$3,$C13*((1-$O13+$O13*(AY$1/INDEX($U$1:$CH$1,,MATCH($K13,$U$2:$CH$2,0)))))*$L13,$C13*((1-$R13)^(AY$2-$K13))*(((1-$O13+$O13*(AY$1/INDEX($U$1:$CH$1,,MATCH($K13,$U$2:$CH$2,0)))))*$L13*8760*$P13)),IF(AND($K13+$H13&lt;AY$2+1,$K13+$I13&gt;AY$2),IF($N13=$N$3,$C13*INDEX('Fixed O&amp;M Schedule_Gas'!AG$3:AG$15,MATCH($F13,'Fixed O&amp;M Schedule_Gas'!$B$3:$B$15,0)),$C13*$S13*INDEX($U$1:$CH$1,MATCH($K13,$U$2:$CH$2,0))*IF(AY$2&gt;$K13+$H13,IF($D13="Win",1.02,1.005),1)*(1+$T13)^(AY$2-$K13)),IF(AND($K13+$I13&lt;=AY$2,$K13+SUM($I13:$J13)&gt;AY$2),IF($N13=$N$3,$C13*(INDEX('Fixed O&amp;M Schedule_Gas'!AG$3:AG$15,MATCH($F13,'Fixed O&amp;M Schedule_Gas'!$B$3:$B$15,0))+$M13),$C13*($S13*INDEX($U$1:$CH$1,MATCH($K13+$I13,$U$2:$CH$2,0))*IF(AY$2&gt;$K13+$I13+$H13,IF($D13="Win",1.02,1.005),1)*(1+$T13)^(AY$2-($K13+$I13))+$M13)),0)))/10^6</f>
        <v>19.021413202776714</v>
      </c>
      <c r="AZ13" s="119">
        <f>IF(AND($K13&lt;AZ$2+1,$K13+$H13&gt;AZ$2),IF($N13=$N$3,$C13*((1-$O13+$O13*(AZ$1/INDEX($U$1:$CH$1,,MATCH($K13,$U$2:$CH$2,0)))))*$L13,$C13*((1-$R13)^(AZ$2-$K13))*(((1-$O13+$O13*(AZ$1/INDEX($U$1:$CH$1,,MATCH($K13,$U$2:$CH$2,0)))))*$L13*8760*$P13)),IF(AND($K13+$H13&lt;AZ$2+1,$K13+$I13&gt;AZ$2),IF($N13=$N$3,$C13*INDEX('Fixed O&amp;M Schedule_Gas'!AH$3:AH$15,MATCH($F13,'Fixed O&amp;M Schedule_Gas'!$B$3:$B$15,0)),$C13*$S13*INDEX($U$1:$CH$1,MATCH($K13,$U$2:$CH$2,0))*IF(AZ$2&gt;$K13+$H13,IF($D13="Win",1.02,1.005),1)*(1+$T13)^(AZ$2-$K13)),IF(AND($K13+$I13&lt;=AZ$2,$K13+SUM($I13:$J13)&gt;AZ$2),IF($N13=$N$3,$C13*(INDEX('Fixed O&amp;M Schedule_Gas'!AH$3:AH$15,MATCH($F13,'Fixed O&amp;M Schedule_Gas'!$B$3:$B$15,0))+$M13),$C13*($S13*INDEX($U$1:$CH$1,MATCH($K13+$I13,$U$2:$CH$2,0))*IF(AZ$2&gt;$K13+$I13+$H13,IF($D13="Win",1.02,1.005),1)*(1+$T13)^(AZ$2-($K13+$I13))+$M13)),0)))/10^6</f>
        <v>19.401841466832245</v>
      </c>
      <c r="BA13" s="119">
        <f>IF(AND($K13&lt;BA$2+1,$K13+$H13&gt;BA$2),IF($N13=$N$3,$C13*((1-$O13+$O13*(BA$1/INDEX($U$1:$CH$1,,MATCH($K13,$U$2:$CH$2,0)))))*$L13,$C13*((1-$R13)^(BA$2-$K13))*(((1-$O13+$O13*(BA$1/INDEX($U$1:$CH$1,,MATCH($K13,$U$2:$CH$2,0)))))*$L13*8760*$P13)),IF(AND($K13+$H13&lt;BA$2+1,$K13+$I13&gt;BA$2),IF($N13=$N$3,$C13*INDEX('Fixed O&amp;M Schedule_Gas'!AI$3:AI$15,MATCH($F13,'Fixed O&amp;M Schedule_Gas'!$B$3:$B$15,0)),$C13*$S13*INDEX($U$1:$CH$1,MATCH($K13,$U$2:$CH$2,0))*IF(BA$2&gt;$K13+$H13,IF($D13="Win",1.02,1.005),1)*(1+$T13)^(BA$2-$K13)),IF(AND($K13+$I13&lt;=BA$2,$K13+SUM($I13:$J13)&gt;BA$2),IF($N13=$N$3,$C13*(INDEX('Fixed O&amp;M Schedule_Gas'!AI$3:AI$15,MATCH($F13,'Fixed O&amp;M Schedule_Gas'!$B$3:$B$15,0))+$M13),$C13*($S13*INDEX($U$1:$CH$1,MATCH($K13+$I13,$U$2:$CH$2,0))*IF(BA$2&gt;$K13+$I13+$H13,IF($D13="Win",1.02,1.005),1)*(1+$T13)^(BA$2-($K13+$I13))+$M13)),0)))/10^6</f>
        <v>19.789878296168897</v>
      </c>
      <c r="BB13" s="119">
        <f>IF(AND($K13&lt;BB$2+1,$K13+$H13&gt;BB$2),IF($N13=$N$3,$C13*((1-$O13+$O13*(BB$1/INDEX($U$1:$CH$1,,MATCH($K13,$U$2:$CH$2,0)))))*$L13,$C13*((1-$R13)^(BB$2-$K13))*(((1-$O13+$O13*(BB$1/INDEX($U$1:$CH$1,,MATCH($K13,$U$2:$CH$2,0)))))*$L13*8760*$P13)),IF(AND($K13+$H13&lt;BB$2+1,$K13+$I13&gt;BB$2),IF($N13=$N$3,$C13*INDEX('Fixed O&amp;M Schedule_Gas'!AJ$3:AJ$15,MATCH($F13,'Fixed O&amp;M Schedule_Gas'!$B$3:$B$15,0)),$C13*$S13*INDEX($U$1:$CH$1,MATCH($K13,$U$2:$CH$2,0))*IF(BB$2&gt;$K13+$H13,IF($D13="Win",1.02,1.005),1)*(1+$T13)^(BB$2-$K13)),IF(AND($K13+$I13&lt;=BB$2,$K13+SUM($I13:$J13)&gt;BB$2),IF($N13=$N$3,$C13*(INDEX('Fixed O&amp;M Schedule_Gas'!AJ$3:AJ$15,MATCH($F13,'Fixed O&amp;M Schedule_Gas'!$B$3:$B$15,0))+$M13),$C13*($S13*INDEX($U$1:$CH$1,MATCH($K13+$I13,$U$2:$CH$2,0))*IF(BB$2&gt;$K13+$I13+$H13,IF($D13="Win",1.02,1.005),1)*(1+$T13)^(BB$2-($K13+$I13))+$M13)),0)))/10^6</f>
        <v>20.185675862092275</v>
      </c>
      <c r="BC13" s="119">
        <f>IF(AND($K13&lt;BC$2+1,$K13+$H13&gt;BC$2),IF($N13=$N$3,$C13*((1-$O13+$O13*(BC$1/INDEX($U$1:$CH$1,,MATCH($K13,$U$2:$CH$2,0)))))*$L13,$C13*((1-$R13)^(BC$2-$K13))*(((1-$O13+$O13*(BC$1/INDEX($U$1:$CH$1,,MATCH($K13,$U$2:$CH$2,0)))))*$L13*8760*$P13)),IF(AND($K13+$H13&lt;BC$2+1,$K13+$I13&gt;BC$2),IF($N13=$N$3,$C13*INDEX('Fixed O&amp;M Schedule_Gas'!AK$3:AK$15,MATCH($F13,'Fixed O&amp;M Schedule_Gas'!$B$3:$B$15,0)),$C13*$S13*INDEX($U$1:$CH$1,MATCH($K13,$U$2:$CH$2,0))*IF(BC$2&gt;$K13+$H13,IF($D13="Win",1.02,1.005),1)*(1+$T13)^(BC$2-$K13)),IF(AND($K13+$I13&lt;=BC$2,$K13+SUM($I13:$J13)&gt;BC$2),IF($N13=$N$3,$C13*(INDEX('Fixed O&amp;M Schedule_Gas'!AK$3:AK$15,MATCH($F13,'Fixed O&amp;M Schedule_Gas'!$B$3:$B$15,0))+$M13),$C13*($S13*INDEX($U$1:$CH$1,MATCH($K13+$I13,$U$2:$CH$2,0))*IF(BC$2&gt;$K13+$I13+$H13,IF($D13="Win",1.02,1.005),1)*(1+$T13)^(BC$2-($K13+$I13))+$M13)),0)))/10^6</f>
        <v>20.589389379334122</v>
      </c>
      <c r="BD13" s="119">
        <f>IF(AND($K13&lt;BD$2+1,$K13+$H13&gt;BD$2),IF($N13=$N$3,$C13*((1-$O13+$O13*(BD$1/INDEX($U$1:$CH$1,,MATCH($K13,$U$2:$CH$2,0)))))*$L13,$C13*((1-$R13)^(BD$2-$K13))*(((1-$O13+$O13*(BD$1/INDEX($U$1:$CH$1,,MATCH($K13,$U$2:$CH$2,0)))))*$L13*8760*$P13)),IF(AND($K13+$H13&lt;BD$2+1,$K13+$I13&gt;BD$2),IF($N13=$N$3,$C13*INDEX('Fixed O&amp;M Schedule_Gas'!AL$3:AL$15,MATCH($F13,'Fixed O&amp;M Schedule_Gas'!$B$3:$B$15,0)),$C13*$S13*INDEX($U$1:$CH$1,MATCH($K13,$U$2:$CH$2,0))*IF(BD$2&gt;$K13+$H13,IF($D13="Win",1.02,1.005),1)*(1+$T13)^(BD$2-$K13)),IF(AND($K13+$I13&lt;=BD$2,$K13+SUM($I13:$J13)&gt;BD$2),IF($N13=$N$3,$C13*(INDEX('Fixed O&amp;M Schedule_Gas'!AL$3:AL$15,MATCH($F13,'Fixed O&amp;M Schedule_Gas'!$B$3:$B$15,0))+$M13),$C13*($S13*INDEX($U$1:$CH$1,MATCH($K13+$I13,$U$2:$CH$2,0))*IF(BD$2&gt;$K13+$I13+$H13,IF($D13="Win",1.02,1.005),1)*(1+$T13)^(BD$2-($K13+$I13))+$M13)),0)))/10^6</f>
        <v>21.001177166920801</v>
      </c>
      <c r="BE13" s="119">
        <f>IF(AND($K13&lt;BE$2+1,$K13+$H13&gt;BE$2),IF($N13=$N$3,$C13*((1-$O13+$O13*(BE$1/INDEX($U$1:$CH$1,,MATCH($K13,$U$2:$CH$2,0)))))*$L13,$C13*((1-$R13)^(BE$2-$K13))*(((1-$O13+$O13*(BE$1/INDEX($U$1:$CH$1,,MATCH($K13,$U$2:$CH$2,0)))))*$L13*8760*$P13)),IF(AND($K13+$H13&lt;BE$2+1,$K13+$I13&gt;BE$2),IF($N13=$N$3,$C13*INDEX('Fixed O&amp;M Schedule_Gas'!AM$3:AM$15,MATCH($F13,'Fixed O&amp;M Schedule_Gas'!$B$3:$B$15,0)),$C13*$S13*INDEX($U$1:$CH$1,MATCH($K13,$U$2:$CH$2,0))*IF(BE$2&gt;$K13+$H13,IF($D13="Win",1.02,1.005),1)*(1+$T13)^(BE$2-$K13)),IF(AND($K13+$I13&lt;=BE$2,$K13+SUM($I13:$J13)&gt;BE$2),IF($N13=$N$3,$C13*(INDEX('Fixed O&amp;M Schedule_Gas'!AM$3:AM$15,MATCH($F13,'Fixed O&amp;M Schedule_Gas'!$B$3:$B$15,0))+$M13),$C13*($S13*INDEX($U$1:$CH$1,MATCH($K13+$I13,$U$2:$CH$2,0))*IF(BE$2&gt;$K13+$I13+$H13,IF($D13="Win",1.02,1.005),1)*(1+$T13)^(BE$2-($K13+$I13))+$M13)),0)))/10^6</f>
        <v>21.421200710259217</v>
      </c>
      <c r="BF13" s="119">
        <f>IF(AND($K13&lt;BF$2+1,$K13+$H13&gt;BF$2),IF($N13=$N$3,$C13*((1-$O13+$O13*(BF$1/INDEX($U$1:$CH$1,,MATCH($K13,$U$2:$CH$2,0)))))*$L13,$C13*((1-$R13)^(BF$2-$K13))*(((1-$O13+$O13*(BF$1/INDEX($U$1:$CH$1,,MATCH($K13,$U$2:$CH$2,0)))))*$L13*8760*$P13)),IF(AND($K13+$H13&lt;BF$2+1,$K13+$I13&gt;BF$2),IF($N13=$N$3,$C13*INDEX('Fixed O&amp;M Schedule_Gas'!AN$3:AN$15,MATCH($F13,'Fixed O&amp;M Schedule_Gas'!$B$3:$B$15,0)),$C13*$S13*INDEX($U$1:$CH$1,MATCH($K13,$U$2:$CH$2,0))*IF(BF$2&gt;$K13+$H13,IF($D13="Win",1.02,1.005),1)*(1+$T13)^(BF$2-$K13)),IF(AND($K13+$I13&lt;=BF$2,$K13+SUM($I13:$J13)&gt;BF$2),IF($N13=$N$3,$C13*(INDEX('Fixed O&amp;M Schedule_Gas'!AN$3:AN$15,MATCH($F13,'Fixed O&amp;M Schedule_Gas'!$B$3:$B$15,0))+$M13),$C13*($S13*INDEX($U$1:$CH$1,MATCH($K13+$I13,$U$2:$CH$2,0))*IF(BF$2&gt;$K13+$I13+$H13,IF($D13="Win",1.02,1.005),1)*(1+$T13)^(BF$2-($K13+$I13))+$M13)),0)))/10^6</f>
        <v>21.849624724464405</v>
      </c>
      <c r="BG13" s="119">
        <f>IF(AND($K13&lt;BG$2+1,$K13+$H13&gt;BG$2),IF($N13=$N$3,$C13*((1-$O13+$O13*(BG$1/INDEX($U$1:$CH$1,,MATCH($K13,$U$2:$CH$2,0)))))*$L13,$C13*((1-$R13)^(BG$2-$K13))*(((1-$O13+$O13*(BG$1/INDEX($U$1:$CH$1,,MATCH($K13,$U$2:$CH$2,0)))))*$L13*8760*$P13)),IF(AND($K13+$H13&lt;BG$2+1,$K13+$I13&gt;BG$2),IF($N13=$N$3,$C13*INDEX('Fixed O&amp;M Schedule_Gas'!AO$3:AO$15,MATCH($F13,'Fixed O&amp;M Schedule_Gas'!$B$3:$B$15,0)),$C13*$S13*INDEX($U$1:$CH$1,MATCH($K13,$U$2:$CH$2,0))*IF(BG$2&gt;$K13+$H13,IF($D13="Win",1.02,1.005),1)*(1+$T13)^(BG$2-$K13)),IF(AND($K13+$I13&lt;=BG$2,$K13+SUM($I13:$J13)&gt;BG$2),IF($N13=$N$3,$C13*(INDEX('Fixed O&amp;M Schedule_Gas'!AO$3:AO$15,MATCH($F13,'Fixed O&amp;M Schedule_Gas'!$B$3:$B$15,0))+$M13),$C13*($S13*INDEX($U$1:$CH$1,MATCH($K13+$I13,$U$2:$CH$2,0))*IF(BG$2&gt;$K13+$I13+$H13,IF($D13="Win",1.02,1.005),1)*(1+$T13)^(BG$2-($K13+$I13))+$M13)),0)))/10^6</f>
        <v>22.286617218953687</v>
      </c>
      <c r="BH13" s="119">
        <f>IF(AND($K13&lt;BH$2+1,$K13+$H13&gt;BH$2),IF($N13=$N$3,$C13*((1-$O13+$O13*(BH$1/INDEX($U$1:$CH$1,,MATCH($K13,$U$2:$CH$2,0)))))*$L13,$C13*((1-$R13)^(BH$2-$K13))*(((1-$O13+$O13*(BH$1/INDEX($U$1:$CH$1,,MATCH($K13,$U$2:$CH$2,0)))))*$L13*8760*$P13)),IF(AND($K13+$H13&lt;BH$2+1,$K13+$I13&gt;BH$2),IF($N13=$N$3,$C13*INDEX('Fixed O&amp;M Schedule_Gas'!AP$3:AP$15,MATCH($F13,'Fixed O&amp;M Schedule_Gas'!$B$3:$B$15,0)),$C13*$S13*INDEX($U$1:$CH$1,MATCH($K13,$U$2:$CH$2,0))*IF(BH$2&gt;$K13+$H13,IF($D13="Win",1.02,1.005),1)*(1+$T13)^(BH$2-$K13)),IF(AND($K13+$I13&lt;=BH$2,$K13+SUM($I13:$J13)&gt;BH$2),IF($N13=$N$3,$C13*(INDEX('Fixed O&amp;M Schedule_Gas'!AP$3:AP$15,MATCH($F13,'Fixed O&amp;M Schedule_Gas'!$B$3:$B$15,0))+$M13),$C13*($S13*INDEX($U$1:$CH$1,MATCH($K13+$I13,$U$2:$CH$2,0))*IF(BH$2&gt;$K13+$I13+$H13,IF($D13="Win",1.02,1.005),1)*(1+$T13)^(BH$2-($K13+$I13))+$M13)),0)))/10^6</f>
        <v>22.732349563332761</v>
      </c>
      <c r="BI13" s="119">
        <f>IF(AND($K13&lt;BI$2+1,$K13+$H13&gt;BI$2),IF($N13=$N$3,$C13*((1-$O13+$O13*(BI$1/INDEX($U$1:$CH$1,,MATCH($K13,$U$2:$CH$2,0)))))*$L13,$C13*((1-$R13)^(BI$2-$K13))*(((1-$O13+$O13*(BI$1/INDEX($U$1:$CH$1,,MATCH($K13,$U$2:$CH$2,0)))))*$L13*8760*$P13)),IF(AND($K13+$H13&lt;BI$2+1,$K13+$I13&gt;BI$2),IF($N13=$N$3,$C13*INDEX('Fixed O&amp;M Schedule_Gas'!AQ$3:AQ$15,MATCH($F13,'Fixed O&amp;M Schedule_Gas'!$B$3:$B$15,0)),$C13*$S13*INDEX($U$1:$CH$1,MATCH($K13,$U$2:$CH$2,0))*IF(BI$2&gt;$K13+$H13,IF($D13="Win",1.02,1.005),1)*(1+$T13)^(BI$2-$K13)),IF(AND($K13+$I13&lt;=BI$2,$K13+SUM($I13:$J13)&gt;BI$2),IF($N13=$N$3,$C13*(INDEX('Fixed O&amp;M Schedule_Gas'!AQ$3:AQ$15,MATCH($F13,'Fixed O&amp;M Schedule_Gas'!$B$3:$B$15,0))+$M13),$C13*($S13*INDEX($U$1:$CH$1,MATCH($K13+$I13,$U$2:$CH$2,0))*IF(BI$2&gt;$K13+$I13+$H13,IF($D13="Win",1.02,1.005),1)*(1+$T13)^(BI$2-($K13+$I13))+$M13)),0)))/10^6</f>
        <v>23.186996554599421</v>
      </c>
      <c r="BJ13" s="119">
        <f>IF(AND($K13&lt;BJ$2+1,$K13+$H13&gt;BJ$2),IF($N13=$N$3,$C13*((1-$O13+$O13*(BJ$1/INDEX($U$1:$CH$1,,MATCH($K13,$U$2:$CH$2,0)))))*$L13,$C13*((1-$R13)^(BJ$2-$K13))*(((1-$O13+$O13*(BJ$1/INDEX($U$1:$CH$1,,MATCH($K13,$U$2:$CH$2,0)))))*$L13*8760*$P13)),IF(AND($K13+$H13&lt;BJ$2+1,$K13+$I13&gt;BJ$2),IF($N13=$N$3,$C13*INDEX('Fixed O&amp;M Schedule_Gas'!AR$3:AR$15,MATCH($F13,'Fixed O&amp;M Schedule_Gas'!$B$3:$B$15,0)),$C13*$S13*INDEX($U$1:$CH$1,MATCH($K13,$U$2:$CH$2,0))*IF(BJ$2&gt;$K13+$H13,IF($D13="Win",1.02,1.005),1)*(1+$T13)^(BJ$2-$K13)),IF(AND($K13+$I13&lt;=BJ$2,$K13+SUM($I13:$J13)&gt;BJ$2),IF($N13=$N$3,$C13*(INDEX('Fixed O&amp;M Schedule_Gas'!AR$3:AR$15,MATCH($F13,'Fixed O&amp;M Schedule_Gas'!$B$3:$B$15,0))+$M13),$C13*($S13*INDEX($U$1:$CH$1,MATCH($K13+$I13,$U$2:$CH$2,0))*IF(BJ$2&gt;$K13+$I13+$H13,IF($D13="Win",1.02,1.005),1)*(1+$T13)^(BJ$2-($K13+$I13))+$M13)),0)))/10^6</f>
        <v>0</v>
      </c>
      <c r="BK13" s="119">
        <f>IF(AND($K13&lt;BK$2+1,$K13+$H13&gt;BK$2),IF($N13=$N$3,$C13*((1-$O13+$O13*(BK$1/INDEX($U$1:$CH$1,,MATCH($K13,$U$2:$CH$2,0)))))*$L13,$C13*((1-$R13)^(BK$2-$K13))*(((1-$O13+$O13*(BK$1/INDEX($U$1:$CH$1,,MATCH($K13,$U$2:$CH$2,0)))))*$L13*8760*$P13)),IF(AND($K13+$H13&lt;BK$2+1,$K13+$I13&gt;BK$2),IF($N13=$N$3,$C13*INDEX('Fixed O&amp;M Schedule_Gas'!AS$3:AS$15,MATCH($F13,'Fixed O&amp;M Schedule_Gas'!$B$3:$B$15,0)),$C13*$S13*INDEX($U$1:$CH$1,MATCH($K13,$U$2:$CH$2,0))*IF(BK$2&gt;$K13+$H13,IF($D13="Win",1.02,1.005),1)*(1+$T13)^(BK$2-$K13)),IF(AND($K13+$I13&lt;=BK$2,$K13+SUM($I13:$J13)&gt;BK$2),IF($N13=$N$3,$C13*(INDEX('Fixed O&amp;M Schedule_Gas'!AS$3:AS$15,MATCH($F13,'Fixed O&amp;M Schedule_Gas'!$B$3:$B$15,0))+$M13),$C13*($S13*INDEX($U$1:$CH$1,MATCH($K13+$I13,$U$2:$CH$2,0))*IF(BK$2&gt;$K13+$I13+$H13,IF($D13="Win",1.02,1.005),1)*(1+$T13)^(BK$2-($K13+$I13))+$M13)),0)))/10^6</f>
        <v>0</v>
      </c>
      <c r="BL13" s="119">
        <f>IF(AND($K13&lt;BL$2+1,$K13+$H13&gt;BL$2),IF($N13=$N$3,$C13*((1-$O13+$O13*(BL$1/INDEX($U$1:$CH$1,,MATCH($K13,$U$2:$CH$2,0)))))*$L13,$C13*((1-$R13)^(BL$2-$K13))*(((1-$O13+$O13*(BL$1/INDEX($U$1:$CH$1,,MATCH($K13,$U$2:$CH$2,0)))))*$L13*8760*$P13)),IF(AND($K13+$H13&lt;BL$2+1,$K13+$I13&gt;BL$2),IF($N13=$N$3,$C13*INDEX('Fixed O&amp;M Schedule_Gas'!AT$3:AT$15,MATCH($F13,'Fixed O&amp;M Schedule_Gas'!$B$3:$B$15,0)),$C13*$S13*INDEX($U$1:$CH$1,MATCH($K13,$U$2:$CH$2,0))*IF(BL$2&gt;$K13+$H13,IF($D13="Win",1.02,1.005),1)*(1+$T13)^(BL$2-$K13)),IF(AND($K13+$I13&lt;=BL$2,$K13+SUM($I13:$J13)&gt;BL$2),IF($N13=$N$3,$C13*(INDEX('Fixed O&amp;M Schedule_Gas'!AT$3:AT$15,MATCH($F13,'Fixed O&amp;M Schedule_Gas'!$B$3:$B$15,0))+$M13),$C13*($S13*INDEX($U$1:$CH$1,MATCH($K13+$I13,$U$2:$CH$2,0))*IF(BL$2&gt;$K13+$I13+$H13,IF($D13="Win",1.02,1.005),1)*(1+$T13)^(BL$2-($K13+$I13))+$M13)),0)))/10^6</f>
        <v>0</v>
      </c>
      <c r="BM13" s="119">
        <f>IF(AND($K13&lt;BM$2+1,$K13+$H13&gt;BM$2),IF($N13=$N$3,$C13*((1-$O13+$O13*(BM$1/INDEX($U$1:$CH$1,,MATCH($K13,$U$2:$CH$2,0)))))*$L13,$C13*((1-$R13)^(BM$2-$K13))*(((1-$O13+$O13*(BM$1/INDEX($U$1:$CH$1,,MATCH($K13,$U$2:$CH$2,0)))))*$L13*8760*$P13)),IF(AND($K13+$H13&lt;BM$2+1,$K13+$I13&gt;BM$2),IF($N13=$N$3,$C13*INDEX('Fixed O&amp;M Schedule_Gas'!AU$3:AU$15,MATCH($F13,'Fixed O&amp;M Schedule_Gas'!$B$3:$B$15,0)),$C13*$S13*INDEX($U$1:$CH$1,MATCH($K13,$U$2:$CH$2,0))*IF(BM$2&gt;$K13+$H13,IF($D13="Win",1.02,1.005),1)*(1+$T13)^(BM$2-$K13)),IF(AND($K13+$I13&lt;=BM$2,$K13+SUM($I13:$J13)&gt;BM$2),IF($N13=$N$3,$C13*(INDEX('Fixed O&amp;M Schedule_Gas'!AU$3:AU$15,MATCH($F13,'Fixed O&amp;M Schedule_Gas'!$B$3:$B$15,0))+$M13),$C13*($S13*INDEX($U$1:$CH$1,MATCH($K13+$I13,$U$2:$CH$2,0))*IF(BM$2&gt;$K13+$I13+$H13,IF($D13="Win",1.02,1.005),1)*(1+$T13)^(BM$2-($K13+$I13))+$M13)),0)))/10^6</f>
        <v>0</v>
      </c>
      <c r="BN13" s="119">
        <f>IF(AND($K13&lt;BN$2+1,$K13+$H13&gt;BN$2),IF($N13=$N$3,$C13*((1-$O13+$O13*(BN$1/INDEX($U$1:$CH$1,,MATCH($K13,$U$2:$CH$2,0)))))*$L13,$C13*((1-$R13)^(BN$2-$K13))*(((1-$O13+$O13*(BN$1/INDEX($U$1:$CH$1,,MATCH($K13,$U$2:$CH$2,0)))))*$L13*8760*$P13)),IF(AND($K13+$H13&lt;BN$2+1,$K13+$I13&gt;BN$2),IF($N13=$N$3,$C13*INDEX('Fixed O&amp;M Schedule_Gas'!AV$3:AV$15,MATCH($F13,'Fixed O&amp;M Schedule_Gas'!$B$3:$B$15,0)),$C13*$S13*INDEX($U$1:$CH$1,MATCH($K13,$U$2:$CH$2,0))*IF(BN$2&gt;$K13+$H13,IF($D13="Win",1.02,1.005),1)*(1+$T13)^(BN$2-$K13)),IF(AND($K13+$I13&lt;=BN$2,$K13+SUM($I13:$J13)&gt;BN$2),IF($N13=$N$3,$C13*(INDEX('Fixed O&amp;M Schedule_Gas'!AV$3:AV$15,MATCH($F13,'Fixed O&amp;M Schedule_Gas'!$B$3:$B$15,0))+$M13),$C13*($S13*INDEX($U$1:$CH$1,MATCH($K13+$I13,$U$2:$CH$2,0))*IF(BN$2&gt;$K13+$I13+$H13,IF($D13="Win",1.02,1.005),1)*(1+$T13)^(BN$2-($K13+$I13))+$M13)),0)))/10^6</f>
        <v>0</v>
      </c>
      <c r="BO13" s="119">
        <f>IF(AND($K13&lt;BO$2+1,$K13+$H13&gt;BO$2),IF($N13=$N$3,$C13*((1-$O13+$O13*(BO$1/INDEX($U$1:$CH$1,,MATCH($K13,$U$2:$CH$2,0)))))*$L13,$C13*((1-$R13)^(BO$2-$K13))*(((1-$O13+$O13*(BO$1/INDEX($U$1:$CH$1,,MATCH($K13,$U$2:$CH$2,0)))))*$L13*8760*$P13)),IF(AND($K13+$H13&lt;BO$2+1,$K13+$I13&gt;BO$2),IF($N13=$N$3,$C13*INDEX('Fixed O&amp;M Schedule_Gas'!AW$3:AW$15,MATCH($F13,'Fixed O&amp;M Schedule_Gas'!$B$3:$B$15,0)),$C13*$S13*INDEX($U$1:$CH$1,MATCH($K13,$U$2:$CH$2,0))*IF(BO$2&gt;$K13+$H13,IF($D13="Win",1.02,1.005),1)*(1+$T13)^(BO$2-$K13)),IF(AND($K13+$I13&lt;=BO$2,$K13+SUM($I13:$J13)&gt;BO$2),IF($N13=$N$3,$C13*(INDEX('Fixed O&amp;M Schedule_Gas'!AW$3:AW$15,MATCH($F13,'Fixed O&amp;M Schedule_Gas'!$B$3:$B$15,0))+$M13),$C13*($S13*INDEX($U$1:$CH$1,MATCH($K13+$I13,$U$2:$CH$2,0))*IF(BO$2&gt;$K13+$I13+$H13,IF($D13="Win",1.02,1.005),1)*(1+$T13)^(BO$2-($K13+$I13))+$M13)),0)))/10^6</f>
        <v>0</v>
      </c>
      <c r="BP13" s="119">
        <f>IF(AND($K13&lt;BP$2+1,$K13+$H13&gt;BP$2),IF($N13=$N$3,$C13*((1-$O13+$O13*(BP$1/INDEX($U$1:$CH$1,,MATCH($K13,$U$2:$CH$2,0)))))*$L13,$C13*((1-$R13)^(BP$2-$K13))*(((1-$O13+$O13*(BP$1/INDEX($U$1:$CH$1,,MATCH($K13,$U$2:$CH$2,0)))))*$L13*8760*$P13)),IF(AND($K13+$H13&lt;BP$2+1,$K13+$I13&gt;BP$2),IF($N13=$N$3,$C13*INDEX('Fixed O&amp;M Schedule_Gas'!AX$3:AX$15,MATCH($F13,'Fixed O&amp;M Schedule_Gas'!$B$3:$B$15,0)),$C13*$S13*INDEX($U$1:$CH$1,MATCH($K13,$U$2:$CH$2,0))*IF(BP$2&gt;$K13+$H13,IF($D13="Win",1.02,1.005),1)*(1+$T13)^(BP$2-$K13)),IF(AND($K13+$I13&lt;=BP$2,$K13+SUM($I13:$J13)&gt;BP$2),IF($N13=$N$3,$C13*(INDEX('Fixed O&amp;M Schedule_Gas'!AX$3:AX$15,MATCH($F13,'Fixed O&amp;M Schedule_Gas'!$B$3:$B$15,0))+$M13),$C13*($S13*INDEX($U$1:$CH$1,MATCH($K13+$I13,$U$2:$CH$2,0))*IF(BP$2&gt;$K13+$I13+$H13,IF($D13="Win",1.02,1.005),1)*(1+$T13)^(BP$2-($K13+$I13))+$M13)),0)))/10^6</f>
        <v>0</v>
      </c>
      <c r="BQ13" s="119">
        <f>IF(AND($K13&lt;BQ$2+1,$K13+$H13&gt;BQ$2),IF($N13=$N$3,$C13*((1-$O13+$O13*(BQ$1/INDEX($U$1:$CH$1,,MATCH($K13,$U$2:$CH$2,0)))))*$L13,$C13*((1-$R13)^(BQ$2-$K13))*(((1-$O13+$O13*(BQ$1/INDEX($U$1:$CH$1,,MATCH($K13,$U$2:$CH$2,0)))))*$L13*8760*$P13)),IF(AND($K13+$H13&lt;BQ$2+1,$K13+$I13&gt;BQ$2),IF($N13=$N$3,$C13*INDEX('Fixed O&amp;M Schedule_Gas'!AY$3:AY$15,MATCH($F13,'Fixed O&amp;M Schedule_Gas'!$B$3:$B$15,0)),$C13*$S13*INDEX($U$1:$CH$1,MATCH($K13,$U$2:$CH$2,0))*IF(BQ$2&gt;$K13+$H13,IF($D13="Win",1.02,1.005),1)*(1+$T13)^(BQ$2-$K13)),IF(AND($K13+$I13&lt;=BQ$2,$K13+SUM($I13:$J13)&gt;BQ$2),IF($N13=$N$3,$C13*(INDEX('Fixed O&amp;M Schedule_Gas'!AY$3:AY$15,MATCH($F13,'Fixed O&amp;M Schedule_Gas'!$B$3:$B$15,0))+$M13),$C13*($S13*INDEX($U$1:$CH$1,MATCH($K13+$I13,$U$2:$CH$2,0))*IF(BQ$2&gt;$K13+$I13+$H13,IF($D13="Win",1.02,1.005),1)*(1+$T13)^(BQ$2-($K13+$I13))+$M13)),0)))/10^6</f>
        <v>0</v>
      </c>
      <c r="BR13" s="119">
        <f>IF(AND($K13&lt;BR$2+1,$K13+$H13&gt;BR$2),IF($N13=$N$3,$C13*((1-$O13+$O13*(BR$1/INDEX($U$1:$CH$1,,MATCH($K13,$U$2:$CH$2,0)))))*$L13,$C13*((1-$R13)^(BR$2-$K13))*(((1-$O13+$O13*(BR$1/INDEX($U$1:$CH$1,,MATCH($K13,$U$2:$CH$2,0)))))*$L13*8760*$P13)),IF(AND($K13+$H13&lt;BR$2+1,$K13+$I13&gt;BR$2),IF($N13=$N$3,$C13*INDEX('Fixed O&amp;M Schedule_Gas'!AZ$3:AZ$15,MATCH($F13,'Fixed O&amp;M Schedule_Gas'!$B$3:$B$15,0)),$C13*$S13*INDEX($U$1:$CH$1,MATCH($K13,$U$2:$CH$2,0))*IF(BR$2&gt;$K13+$H13,IF($D13="Win",1.02,1.005),1)*(1+$T13)^(BR$2-$K13)),IF(AND($K13+$I13&lt;=BR$2,$K13+SUM($I13:$J13)&gt;BR$2),IF($N13=$N$3,$C13*(INDEX('Fixed O&amp;M Schedule_Gas'!AZ$3:AZ$15,MATCH($F13,'Fixed O&amp;M Schedule_Gas'!$B$3:$B$15,0))+$M13),$C13*($S13*INDEX($U$1:$CH$1,MATCH($K13+$I13,$U$2:$CH$2,0))*IF(BR$2&gt;$K13+$I13+$H13,IF($D13="Win",1.02,1.005),1)*(1+$T13)^(BR$2-($K13+$I13))+$M13)),0)))/10^6</f>
        <v>0</v>
      </c>
      <c r="BS13" s="119">
        <f>IF(AND($K13&lt;BS$2+1,$K13+$H13&gt;BS$2),IF($N13=$N$3,$C13*((1-$O13+$O13*(BS$1/INDEX($U$1:$CH$1,,MATCH($K13,$U$2:$CH$2,0)))))*$L13,$C13*((1-$R13)^(BS$2-$K13))*(((1-$O13+$O13*(BS$1/INDEX($U$1:$CH$1,,MATCH($K13,$U$2:$CH$2,0)))))*$L13*8760*$P13)),IF(AND($K13+$H13&lt;BS$2+1,$K13+$I13&gt;BS$2),IF($N13=$N$3,$C13*INDEX('Fixed O&amp;M Schedule_Gas'!BA$3:BA$15,MATCH($F13,'Fixed O&amp;M Schedule_Gas'!$B$3:$B$15,0)),$C13*$S13*INDEX($U$1:$CH$1,MATCH($K13,$U$2:$CH$2,0))*IF(BS$2&gt;$K13+$H13,IF($D13="Win",1.02,1.005),1)*(1+$T13)^(BS$2-$K13)),IF(AND($K13+$I13&lt;=BS$2,$K13+SUM($I13:$J13)&gt;BS$2),IF($N13=$N$3,$C13*(INDEX('Fixed O&amp;M Schedule_Gas'!BA$3:BA$15,MATCH($F13,'Fixed O&amp;M Schedule_Gas'!$B$3:$B$15,0))+$M13),$C13*($S13*INDEX($U$1:$CH$1,MATCH($K13+$I13,$U$2:$CH$2,0))*IF(BS$2&gt;$K13+$I13+$H13,IF($D13="Win",1.02,1.005),1)*(1+$T13)^(BS$2-($K13+$I13))+$M13)),0)))/10^6</f>
        <v>0</v>
      </c>
      <c r="BT13" s="119">
        <f>IF(AND($K13&lt;BT$2+1,$K13+$H13&gt;BT$2),IF($N13=$N$3,$C13*((1-$O13+$O13*(BT$1/INDEX($U$1:$CH$1,,MATCH($K13,$U$2:$CH$2,0)))))*$L13,$C13*((1-$R13)^(BT$2-$K13))*(((1-$O13+$O13*(BT$1/INDEX($U$1:$CH$1,,MATCH($K13,$U$2:$CH$2,0)))))*$L13*8760*$P13)),IF(AND($K13+$H13&lt;BT$2+1,$K13+$I13&gt;BT$2),IF($N13=$N$3,$C13*INDEX('Fixed O&amp;M Schedule_Gas'!BB$3:BB$15,MATCH($F13,'Fixed O&amp;M Schedule_Gas'!$B$3:$B$15,0)),$C13*$S13*INDEX($U$1:$CH$1,MATCH($K13,$U$2:$CH$2,0))*IF(BT$2&gt;$K13+$H13,IF($D13="Win",1.02,1.005),1)*(1+$T13)^(BT$2-$K13)),IF(AND($K13+$I13&lt;=BT$2,$K13+SUM($I13:$J13)&gt;BT$2),IF($N13=$N$3,$C13*(INDEX('Fixed O&amp;M Schedule_Gas'!BB$3:BB$15,MATCH($F13,'Fixed O&amp;M Schedule_Gas'!$B$3:$B$15,0))+$M13),$C13*($S13*INDEX($U$1:$CH$1,MATCH($K13+$I13,$U$2:$CH$2,0))*IF(BT$2&gt;$K13+$I13+$H13,IF($D13="Win",1.02,1.005),1)*(1+$T13)^(BT$2-($K13+$I13))+$M13)),0)))/10^6</f>
        <v>0</v>
      </c>
      <c r="BU13" s="119">
        <f>IF(AND($K13&lt;BU$2+1,$K13+$H13&gt;BU$2),IF($N13=$N$3,$C13*((1-$O13+$O13*(BU$1/INDEX($U$1:$CH$1,,MATCH($K13,$U$2:$CH$2,0)))))*$L13,$C13*((1-$R13)^(BU$2-$K13))*(((1-$O13+$O13*(BU$1/INDEX($U$1:$CH$1,,MATCH($K13,$U$2:$CH$2,0)))))*$L13*8760*$P13)),IF(AND($K13+$H13&lt;BU$2+1,$K13+$I13&gt;BU$2),IF($N13=$N$3,$C13*INDEX('Fixed O&amp;M Schedule_Gas'!BC$3:BC$15,MATCH($F13,'Fixed O&amp;M Schedule_Gas'!$B$3:$B$15,0)),$C13*$S13*INDEX($U$1:$CH$1,MATCH($K13,$U$2:$CH$2,0))*IF(BU$2&gt;$K13+$H13,IF($D13="Win",1.02,1.005),1)*(1+$T13)^(BU$2-$K13)),IF(AND($K13+$I13&lt;=BU$2,$K13+SUM($I13:$J13)&gt;BU$2),IF($N13=$N$3,$C13*(INDEX('Fixed O&amp;M Schedule_Gas'!BC$3:BC$15,MATCH($F13,'Fixed O&amp;M Schedule_Gas'!$B$3:$B$15,0))+$M13),$C13*($S13*INDEX($U$1:$CH$1,MATCH($K13+$I13,$U$2:$CH$2,0))*IF(BU$2&gt;$K13+$I13+$H13,IF($D13="Win",1.02,1.005),1)*(1+$T13)^(BU$2-($K13+$I13))+$M13)),0)))/10^6</f>
        <v>0</v>
      </c>
      <c r="BV13" s="119">
        <f>IF(AND($K13&lt;BV$2+1,$K13+$H13&gt;BV$2),IF($N13=$N$3,$C13*((1-$O13+$O13*(BV$1/INDEX($U$1:$CH$1,,MATCH($K13,$U$2:$CH$2,0)))))*$L13,$C13*((1-$R13)^(BV$2-$K13))*(((1-$O13+$O13*(BV$1/INDEX($U$1:$CH$1,,MATCH($K13,$U$2:$CH$2,0)))))*$L13*8760*$P13)),IF(AND($K13+$H13&lt;BV$2+1,$K13+$I13&gt;BV$2),IF($N13=$N$3,$C13*INDEX('Fixed O&amp;M Schedule_Gas'!BD$3:BD$15,MATCH($F13,'Fixed O&amp;M Schedule_Gas'!$B$3:$B$15,0)),$C13*$S13*INDEX($U$1:$CH$1,MATCH($K13,$U$2:$CH$2,0))*IF(BV$2&gt;$K13+$H13,IF($D13="Win",1.02,1.005),1)*(1+$T13)^(BV$2-$K13)),IF(AND($K13+$I13&lt;=BV$2,$K13+SUM($I13:$J13)&gt;BV$2),IF($N13=$N$3,$C13*(INDEX('Fixed O&amp;M Schedule_Gas'!BD$3:BD$15,MATCH($F13,'Fixed O&amp;M Schedule_Gas'!$B$3:$B$15,0))+$M13),$C13*($S13*INDEX($U$1:$CH$1,MATCH($K13+$I13,$U$2:$CH$2,0))*IF(BV$2&gt;$K13+$I13+$H13,IF($D13="Win",1.02,1.005),1)*(1+$T13)^(BV$2-($K13+$I13))+$M13)),0)))/10^6</f>
        <v>0</v>
      </c>
      <c r="BW13" s="119">
        <f>IF(AND($K13&lt;BW$2+1,$K13+$H13&gt;BW$2),IF($N13=$N$3,$C13*((1-$O13+$O13*(BW$1/INDEX($U$1:$CH$1,,MATCH($K13,$U$2:$CH$2,0)))))*$L13,$C13*((1-$R13)^(BW$2-$K13))*(((1-$O13+$O13*(BW$1/INDEX($U$1:$CH$1,,MATCH($K13,$U$2:$CH$2,0)))))*$L13*8760*$P13)),IF(AND($K13+$H13&lt;BW$2+1,$K13+$I13&gt;BW$2),IF($N13=$N$3,$C13*INDEX('Fixed O&amp;M Schedule_Gas'!BE$3:BE$15,MATCH($F13,'Fixed O&amp;M Schedule_Gas'!$B$3:$B$15,0)),$C13*$S13*INDEX($U$1:$CH$1,MATCH($K13,$U$2:$CH$2,0))*IF(BW$2&gt;$K13+$H13,IF($D13="Win",1.02,1.005),1)*(1+$T13)^(BW$2-$K13)),IF(AND($K13+$I13&lt;=BW$2,$K13+SUM($I13:$J13)&gt;BW$2),IF($N13=$N$3,$C13*(INDEX('Fixed O&amp;M Schedule_Gas'!BE$3:BE$15,MATCH($F13,'Fixed O&amp;M Schedule_Gas'!$B$3:$B$15,0))+$M13),$C13*($S13*INDEX($U$1:$CH$1,MATCH($K13+$I13,$U$2:$CH$2,0))*IF(BW$2&gt;$K13+$I13+$H13,IF($D13="Win",1.02,1.005),1)*(1+$T13)^(BW$2-($K13+$I13))+$M13)),0)))/10^6</f>
        <v>0</v>
      </c>
      <c r="BX13" s="119">
        <f>IF(AND($K13&lt;BX$2+1,$K13+$H13&gt;BX$2),IF($N13=$N$3,$C13*((1-$O13+$O13*(BX$1/INDEX($U$1:$CH$1,,MATCH($K13,$U$2:$CH$2,0)))))*$L13,$C13*((1-$R13)^(BX$2-$K13))*(((1-$O13+$O13*(BX$1/INDEX($U$1:$CH$1,,MATCH($K13,$U$2:$CH$2,0)))))*$L13*8760*$P13)),IF(AND($K13+$H13&lt;BX$2+1,$K13+$I13&gt;BX$2),IF($N13=$N$3,$C13*INDEX('Fixed O&amp;M Schedule_Gas'!BF$3:BF$15,MATCH($F13,'Fixed O&amp;M Schedule_Gas'!$B$3:$B$15,0)),$C13*$S13*INDEX($U$1:$CH$1,MATCH($K13,$U$2:$CH$2,0))*IF(BX$2&gt;$K13+$H13,IF($D13="Win",1.02,1.005),1)*(1+$T13)^(BX$2-$K13)),IF(AND($K13+$I13&lt;=BX$2,$K13+SUM($I13:$J13)&gt;BX$2),IF($N13=$N$3,$C13*(INDEX('Fixed O&amp;M Schedule_Gas'!BF$3:BF$15,MATCH($F13,'Fixed O&amp;M Schedule_Gas'!$B$3:$B$15,0))+$M13),$C13*($S13*INDEX($U$1:$CH$1,MATCH($K13+$I13,$U$2:$CH$2,0))*IF(BX$2&gt;$K13+$I13+$H13,IF($D13="Win",1.02,1.005),1)*(1+$T13)^(BX$2-($K13+$I13))+$M13)),0)))/10^6</f>
        <v>0</v>
      </c>
      <c r="BY13" s="119">
        <f>IF(AND($K13&lt;BY$2+1,$K13+$H13&gt;BY$2),IF($N13=$N$3,$C13*((1-$O13+$O13*(BY$1/INDEX($U$1:$CH$1,,MATCH($K13,$U$2:$CH$2,0)))))*$L13,$C13*((1-$R13)^(BY$2-$K13))*(((1-$O13+$O13*(BY$1/INDEX($U$1:$CH$1,,MATCH($K13,$U$2:$CH$2,0)))))*$L13*8760*$P13)),IF(AND($K13+$H13&lt;BY$2+1,$K13+$I13&gt;BY$2),IF($N13=$N$3,$C13*INDEX('Fixed O&amp;M Schedule_Gas'!BG$3:BG$15,MATCH($F13,'Fixed O&amp;M Schedule_Gas'!$B$3:$B$15,0)),$C13*$S13*INDEX($U$1:$CH$1,MATCH($K13,$U$2:$CH$2,0))*IF(BY$2&gt;$K13+$H13,IF($D13="Win",1.02,1.005),1)*(1+$T13)^(BY$2-$K13)),IF(AND($K13+$I13&lt;=BY$2,$K13+SUM($I13:$J13)&gt;BY$2),IF($N13=$N$3,$C13*(INDEX('Fixed O&amp;M Schedule_Gas'!BG$3:BG$15,MATCH($F13,'Fixed O&amp;M Schedule_Gas'!$B$3:$B$15,0))+$M13),$C13*($S13*INDEX($U$1:$CH$1,MATCH($K13+$I13,$U$2:$CH$2,0))*IF(BY$2&gt;$K13+$I13+$H13,IF($D13="Win",1.02,1.005),1)*(1+$T13)^(BY$2-($K13+$I13))+$M13)),0)))/10^6</f>
        <v>0</v>
      </c>
      <c r="BZ13" s="119">
        <f>IF(AND($K13&lt;BZ$2+1,$K13+$H13&gt;BZ$2),IF($N13=$N$3,$C13*((1-$O13+$O13*(BZ$1/INDEX($U$1:$CH$1,,MATCH($K13,$U$2:$CH$2,0)))))*$L13,$C13*((1-$R13)^(BZ$2-$K13))*(((1-$O13+$O13*(BZ$1/INDEX($U$1:$CH$1,,MATCH($K13,$U$2:$CH$2,0)))))*$L13*8760*$P13)),IF(AND($K13+$H13&lt;BZ$2+1,$K13+$I13&gt;BZ$2),IF($N13=$N$3,$C13*INDEX('Fixed O&amp;M Schedule_Gas'!BH$3:BH$15,MATCH($F13,'Fixed O&amp;M Schedule_Gas'!$B$3:$B$15,0)),$C13*$S13*INDEX($U$1:$CH$1,MATCH($K13,$U$2:$CH$2,0))*IF(BZ$2&gt;$K13+$H13,IF($D13="Win",1.02,1.005),1)*(1+$T13)^(BZ$2-$K13)),IF(AND($K13+$I13&lt;=BZ$2,$K13+SUM($I13:$J13)&gt;BZ$2),IF($N13=$N$3,$C13*(INDEX('Fixed O&amp;M Schedule_Gas'!BH$3:BH$15,MATCH($F13,'Fixed O&amp;M Schedule_Gas'!$B$3:$B$15,0))+$M13),$C13*($S13*INDEX($U$1:$CH$1,MATCH($K13+$I13,$U$2:$CH$2,0))*IF(BZ$2&gt;$K13+$I13+$H13,IF($D13="Win",1.02,1.005),1)*(1+$T13)^(BZ$2-($K13+$I13))+$M13)),0)))/10^6</f>
        <v>0</v>
      </c>
      <c r="CA13" s="119">
        <f>IF(AND($K13&lt;CA$2+1,$K13+$H13&gt;CA$2),IF($N13=$N$3,$C13*((1-$O13+$O13*(CA$1/INDEX($U$1:$CH$1,,MATCH($K13,$U$2:$CH$2,0)))))*$L13,$C13*((1-$R13)^(CA$2-$K13))*(((1-$O13+$O13*(CA$1/INDEX($U$1:$CH$1,,MATCH($K13,$U$2:$CH$2,0)))))*$L13*8760*$P13)),IF(AND($K13+$H13&lt;CA$2+1,$K13+$I13&gt;CA$2),IF($N13=$N$3,$C13*INDEX('Fixed O&amp;M Schedule_Gas'!BI$3:BI$15,MATCH($F13,'Fixed O&amp;M Schedule_Gas'!$B$3:$B$15,0)),$C13*$S13*INDEX($U$1:$CH$1,MATCH($K13,$U$2:$CH$2,0))*IF(CA$2&gt;$K13+$H13,IF($D13="Win",1.02,1.005),1)*(1+$T13)^(CA$2-$K13)),IF(AND($K13+$I13&lt;=CA$2,$K13+SUM($I13:$J13)&gt;CA$2),IF($N13=$N$3,$C13*(INDEX('Fixed O&amp;M Schedule_Gas'!BI$3:BI$15,MATCH($F13,'Fixed O&amp;M Schedule_Gas'!$B$3:$B$15,0))+$M13),$C13*($S13*INDEX($U$1:$CH$1,MATCH($K13+$I13,$U$2:$CH$2,0))*IF(CA$2&gt;$K13+$I13+$H13,IF($D13="Win",1.02,1.005),1)*(1+$T13)^(CA$2-($K13+$I13))+$M13)),0)))/10^6</f>
        <v>0</v>
      </c>
      <c r="CB13" s="119">
        <f>IF(AND($K13&lt;CB$2+1,$K13+$H13&gt;CB$2),IF($N13=$N$3,$C13*((1-$O13+$O13*(CB$1/INDEX($U$1:$CH$1,,MATCH($K13,$U$2:$CH$2,0)))))*$L13,$C13*((1-$R13)^(CB$2-$K13))*(((1-$O13+$O13*(CB$1/INDEX($U$1:$CH$1,,MATCH($K13,$U$2:$CH$2,0)))))*$L13*8760*$P13)),IF(AND($K13+$H13&lt;CB$2+1,$K13+$I13&gt;CB$2),IF($N13=$N$3,$C13*INDEX('Fixed O&amp;M Schedule_Gas'!BJ$3:BJ$15,MATCH($F13,'Fixed O&amp;M Schedule_Gas'!$B$3:$B$15,0)),$C13*$S13*INDEX($U$1:$CH$1,MATCH($K13,$U$2:$CH$2,0))*IF(CB$2&gt;$K13+$H13,IF($D13="Win",1.02,1.005),1)*(1+$T13)^(CB$2-$K13)),IF(AND($K13+$I13&lt;=CB$2,$K13+SUM($I13:$J13)&gt;CB$2),IF($N13=$N$3,$C13*(INDEX('Fixed O&amp;M Schedule_Gas'!BJ$3:BJ$15,MATCH($F13,'Fixed O&amp;M Schedule_Gas'!$B$3:$B$15,0))+$M13),$C13*($S13*INDEX($U$1:$CH$1,MATCH($K13+$I13,$U$2:$CH$2,0))*IF(CB$2&gt;$K13+$I13+$H13,IF($D13="Win",1.02,1.005),1)*(1+$T13)^(CB$2-($K13+$I13))+$M13)),0)))/10^6</f>
        <v>0</v>
      </c>
      <c r="CC13" s="119">
        <f>IF(AND($K13&lt;CC$2+1,$K13+$H13&gt;CC$2),IF($N13=$N$3,$C13*((1-$O13+$O13*(CC$1/INDEX($U$1:$CH$1,,MATCH($K13,$U$2:$CH$2,0)))))*$L13,$C13*((1-$R13)^(CC$2-$K13))*(((1-$O13+$O13*(CC$1/INDEX($U$1:$CH$1,,MATCH($K13,$U$2:$CH$2,0)))))*$L13*8760*$P13)),IF(AND($K13+$H13&lt;CC$2+1,$K13+$I13&gt;CC$2),IF($N13=$N$3,$C13*INDEX('Fixed O&amp;M Schedule_Gas'!BK$3:BK$15,MATCH($F13,'Fixed O&amp;M Schedule_Gas'!$B$3:$B$15,0)),$C13*$S13*INDEX($U$1:$CH$1,MATCH($K13,$U$2:$CH$2,0))*IF(CC$2&gt;$K13+$H13,IF($D13="Win",1.02,1.005),1)*(1+$T13)^(CC$2-$K13)),IF(AND($K13+$I13&lt;=CC$2,$K13+SUM($I13:$J13)&gt;CC$2),IF($N13=$N$3,$C13*(INDEX('Fixed O&amp;M Schedule_Gas'!BK$3:BK$15,MATCH($F13,'Fixed O&amp;M Schedule_Gas'!$B$3:$B$15,0))+$M13),$C13*($S13*INDEX($U$1:$CH$1,MATCH($K13+$I13,$U$2:$CH$2,0))*IF(CC$2&gt;$K13+$I13+$H13,IF($D13="Win",1.02,1.005),1)*(1+$T13)^(CC$2-($K13+$I13))+$M13)),0)))/10^6</f>
        <v>0</v>
      </c>
      <c r="CD13" s="119">
        <f>IF(AND($K13&lt;CD$2+1,$K13+$H13&gt;CD$2),IF($N13=$N$3,$C13*((1-$O13+$O13*(CD$1/INDEX($U$1:$CH$1,,MATCH($K13,$U$2:$CH$2,0)))))*$L13,$C13*((1-$R13)^(CD$2-$K13))*(((1-$O13+$O13*(CD$1/INDEX($U$1:$CH$1,,MATCH($K13,$U$2:$CH$2,0)))))*$L13*8760*$P13)),IF(AND($K13+$H13&lt;CD$2+1,$K13+$I13&gt;CD$2),IF($N13=$N$3,$C13*INDEX('Fixed O&amp;M Schedule_Gas'!BL$3:BL$15,MATCH($F13,'Fixed O&amp;M Schedule_Gas'!$B$3:$B$15,0)),$C13*$S13*INDEX($U$1:$CH$1,MATCH($K13,$U$2:$CH$2,0))*IF(CD$2&gt;$K13+$H13,IF($D13="Win",1.02,1.005),1)*(1+$T13)^(CD$2-$K13)),IF(AND($K13+$I13&lt;=CD$2,$K13+SUM($I13:$J13)&gt;CD$2),IF($N13=$N$3,$C13*(INDEX('Fixed O&amp;M Schedule_Gas'!BL$3:BL$15,MATCH($F13,'Fixed O&amp;M Schedule_Gas'!$B$3:$B$15,0))+$M13),$C13*($S13*INDEX($U$1:$CH$1,MATCH($K13+$I13,$U$2:$CH$2,0))*IF(CD$2&gt;$K13+$I13+$H13,IF($D13="Win",1.02,1.005),1)*(1+$T13)^(CD$2-($K13+$I13))+$M13)),0)))/10^6</f>
        <v>0</v>
      </c>
      <c r="CE13" s="119">
        <f>IF(AND($K13&lt;CE$2+1,$K13+$H13&gt;CE$2),IF($N13=$N$3,$C13*((1-$O13+$O13*(CE$1/INDEX($U$1:$CH$1,,MATCH($K13,$U$2:$CH$2,0)))))*$L13,$C13*((1-$R13)^(CE$2-$K13))*(((1-$O13+$O13*(CE$1/INDEX($U$1:$CH$1,,MATCH($K13,$U$2:$CH$2,0)))))*$L13*8760*$P13)),IF(AND($K13+$H13&lt;CE$2+1,$K13+$I13&gt;CE$2),IF($N13=$N$3,$C13*INDEX('Fixed O&amp;M Schedule_Gas'!BM$3:BM$15,MATCH($F13,'Fixed O&amp;M Schedule_Gas'!$B$3:$B$15,0)),$C13*$S13*INDEX($U$1:$CH$1,MATCH($K13,$U$2:$CH$2,0))*IF(CE$2&gt;$K13+$H13,IF($D13="Win",1.02,1.005),1)*(1+$T13)^(CE$2-$K13)),IF(AND($K13+$I13&lt;=CE$2,$K13+SUM($I13:$J13)&gt;CE$2),IF($N13=$N$3,$C13*(INDEX('Fixed O&amp;M Schedule_Gas'!BM$3:BM$15,MATCH($F13,'Fixed O&amp;M Schedule_Gas'!$B$3:$B$15,0))+$M13),$C13*($S13*INDEX($U$1:$CH$1,MATCH($K13+$I13,$U$2:$CH$2,0))*IF(CE$2&gt;$K13+$I13+$H13,IF($D13="Win",1.02,1.005),1)*(1+$T13)^(CE$2-($K13+$I13))+$M13)),0)))/10^6</f>
        <v>0</v>
      </c>
      <c r="CF13" s="119">
        <f>IF(AND($K13&lt;CF$2+1,$K13+$H13&gt;CF$2),IF($N13=$N$3,$C13*((1-$O13+$O13*(CF$1/INDEX($U$1:$CH$1,,MATCH($K13,$U$2:$CH$2,0)))))*$L13,$C13*((1-$R13)^(CF$2-$K13))*(((1-$O13+$O13*(CF$1/INDEX($U$1:$CH$1,,MATCH($K13,$U$2:$CH$2,0)))))*$L13*8760*$P13)),IF(AND($K13+$H13&lt;CF$2+1,$K13+$I13&gt;CF$2),IF($N13=$N$3,$C13*INDEX('Fixed O&amp;M Schedule_Gas'!BN$3:BN$15,MATCH($F13,'Fixed O&amp;M Schedule_Gas'!$B$3:$B$15,0)),$C13*$S13*INDEX($U$1:$CH$1,MATCH($K13,$U$2:$CH$2,0))*IF(CF$2&gt;$K13+$H13,IF($D13="Win",1.02,1.005),1)*(1+$T13)^(CF$2-$K13)),IF(AND($K13+$I13&lt;=CF$2,$K13+SUM($I13:$J13)&gt;CF$2),IF($N13=$N$3,$C13*(INDEX('Fixed O&amp;M Schedule_Gas'!BN$3:BN$15,MATCH($F13,'Fixed O&amp;M Schedule_Gas'!$B$3:$B$15,0))+$M13),$C13*($S13*INDEX($U$1:$CH$1,MATCH($K13+$I13,$U$2:$CH$2,0))*IF(CF$2&gt;$K13+$I13+$H13,IF($D13="Win",1.02,1.005),1)*(1+$T13)^(CF$2-($K13+$I13))+$M13)),0)))/10^6</f>
        <v>0</v>
      </c>
      <c r="CG13" s="119">
        <f>IF(AND($K13&lt;CG$2+1,$K13+$H13&gt;CG$2),IF($N13=$N$3,$C13*((1-$O13+$O13*(CG$1/INDEX($U$1:$CH$1,,MATCH($K13,$U$2:$CH$2,0)))))*$L13,$C13*((1-$R13)^(CG$2-$K13))*(((1-$O13+$O13*(CG$1/INDEX($U$1:$CH$1,,MATCH($K13,$U$2:$CH$2,0)))))*$L13*8760*$P13)),IF(AND($K13+$H13&lt;CG$2+1,$K13+$I13&gt;CG$2),IF($N13=$N$3,$C13*INDEX('Fixed O&amp;M Schedule_Gas'!BO$3:BO$15,MATCH($F13,'Fixed O&amp;M Schedule_Gas'!$B$3:$B$15,0)),$C13*$S13*INDEX($U$1:$CH$1,MATCH($K13,$U$2:$CH$2,0))*IF(CG$2&gt;$K13+$H13,IF($D13="Win",1.02,1.005),1)*(1+$T13)^(CG$2-$K13)),IF(AND($K13+$I13&lt;=CG$2,$K13+SUM($I13:$J13)&gt;CG$2),IF($N13=$N$3,$C13*(INDEX('Fixed O&amp;M Schedule_Gas'!BO$3:BO$15,MATCH($F13,'Fixed O&amp;M Schedule_Gas'!$B$3:$B$15,0))+$M13),$C13*($S13*INDEX($U$1:$CH$1,MATCH($K13+$I13,$U$2:$CH$2,0))*IF(CG$2&gt;$K13+$I13+$H13,IF($D13="Win",1.02,1.005),1)*(1+$T13)^(CG$2-($K13+$I13))+$M13)),0)))/10^6</f>
        <v>0</v>
      </c>
      <c r="CH13" s="119">
        <f>IF(AND($K13&lt;CH$2+1,$K13+$H13&gt;CH$2),IF($N13=$N$3,$C13*((1-$O13+$O13*(CH$1/INDEX($U$1:$CH$1,,MATCH($K13,$U$2:$CH$2,0)))))*$L13,$C13*((1-$R13)^(CH$2-$K13))*(((1-$O13+$O13*(CH$1/INDEX($U$1:$CH$1,,MATCH($K13,$U$2:$CH$2,0)))))*$L13*8760*$P13)),IF(AND($K13+$H13&lt;CH$2+1,$K13+$I13&gt;CH$2),IF($N13=$N$3,$C13*INDEX('Fixed O&amp;M Schedule_Gas'!BP$3:BP$15,MATCH($F13,'Fixed O&amp;M Schedule_Gas'!$B$3:$B$15,0)),$C13*$S13*INDEX($U$1:$CH$1,MATCH($K13,$U$2:$CH$2,0))*IF(CH$2&gt;$K13+$H13,IF($D13="Win",1.02,1.005),1)*(1+$T13)^(CH$2-$K13)),IF(AND($K13+$I13&lt;=CH$2,$K13+SUM($I13:$J13)&gt;CH$2),IF($N13=$N$3,$C13*(INDEX('Fixed O&amp;M Schedule_Gas'!BP$3:BP$15,MATCH($F13,'Fixed O&amp;M Schedule_Gas'!$B$3:$B$15,0))+$M13),$C13*($S13*INDEX($U$1:$CH$1,MATCH($K13+$I13,$U$2:$CH$2,0))*IF(CH$2&gt;$K13+$I13+$H13,IF($D13="Win",1.02,1.005),1)*(1+$T13)^(CH$2-($K13+$I13))+$M13)),0)))/10^6</f>
        <v>0</v>
      </c>
    </row>
    <row r="14" spans="1:86" ht="11.4" x14ac:dyDescent="0.2">
      <c r="A14" s="151"/>
      <c r="B14" s="142" t="s">
        <v>25</v>
      </c>
      <c r="C14" s="143">
        <v>444</v>
      </c>
      <c r="D14" s="143" t="str">
        <f t="shared" si="65"/>
        <v>Gas</v>
      </c>
      <c r="E14" s="18" t="s">
        <v>10</v>
      </c>
      <c r="F14" s="142" t="s">
        <v>27</v>
      </c>
      <c r="G14" s="138">
        <v>38718</v>
      </c>
      <c r="H14" s="68">
        <v>20</v>
      </c>
      <c r="I14" s="68">
        <v>21</v>
      </c>
      <c r="J14" s="68">
        <v>19</v>
      </c>
      <c r="K14" s="12">
        <f t="shared" si="64"/>
        <v>2006</v>
      </c>
      <c r="L14" s="68">
        <f>8312*12</f>
        <v>99744</v>
      </c>
      <c r="M14" s="69">
        <f>'Repower Costs'!M14</f>
        <v>13809.284946213395</v>
      </c>
      <c r="N14" s="68" t="s">
        <v>12</v>
      </c>
      <c r="O14" s="141">
        <v>0.2</v>
      </c>
      <c r="P14" s="4"/>
      <c r="Q14" s="4"/>
      <c r="R14" s="63"/>
      <c r="S14" s="25"/>
      <c r="T14" s="4"/>
      <c r="U14" s="119">
        <f>IF(AND($K14&lt;U$2+1,$K14+$H14&gt;U$2),IF($N14=$N$3,$C14*((1-$O14+$O14*(U$1/INDEX($U$1:$CH$1,,MATCH($K14,$U$2:$CH$2,0)))))*$L14,$C14*((1-$R14)^(U$2-$K14))*(((1-$O14+$O14*(U$1/INDEX($U$1:$CH$1,,MATCH($K14,$U$2:$CH$2,0)))))*$L14*8760*$P14)),IF(AND($K14+$H14&lt;U$2+1,$K14+$I14&gt;U$2),IF($N14=$N$3,$C14*INDEX('Fixed O&amp;M Schedule_Gas'!C$3:C$15,MATCH($F14,'Fixed O&amp;M Schedule_Gas'!$B$3:$B$15,0)),$C14*$S14*INDEX($U$1:$CH$1,MATCH($K14,$U$2:$CH$2,0))*IF(U$2&gt;$K14+$H14,IF($D14="Win",1.02,1.005),1)*(1+$T14)^(U$2-$K14)),IF(AND($K14+$I14&lt;=U$2,$K14+SUM($I14:$J14)&gt;U$2),IF($N14=$N$3,$C14*(INDEX('Fixed O&amp;M Schedule_Gas'!C$3:C$15,MATCH($F14,'Fixed O&amp;M Schedule_Gas'!$B$3:$B$15,0))+$M14),$C14*($S14*INDEX($U$1:$CH$1,MATCH($K14+$I14,$U$2:$CH$2,0))*IF(U$2&gt;$K14+$I14+$H14,IF($D14="Win",1.02,1.005),1)*(1+$T14)^(U$2-($K14+$I14))+$M14)),0)))/10^6</f>
        <v>0</v>
      </c>
      <c r="V14" s="119">
        <f>IF(AND($K14&lt;V$2+1,$K14+$H14&gt;V$2),IF($N14=$N$3,$C14*((1-$O14+$O14*(V$1/INDEX($U$1:$CH$1,,MATCH($K14,$U$2:$CH$2,0)))))*$L14,$C14*((1-$R14)^(V$2-$K14))*(((1-$O14+$O14*(V$1/INDEX($U$1:$CH$1,,MATCH($K14,$U$2:$CH$2,0)))))*$L14*8760*$P14)),IF(AND($K14+$H14&lt;V$2+1,$K14+$I14&gt;V$2),IF($N14=$N$3,$C14*INDEX('Fixed O&amp;M Schedule_Gas'!D$3:D$15,MATCH($F14,'Fixed O&amp;M Schedule_Gas'!$B$3:$B$15,0)),$C14*$S14*INDEX($U$1:$CH$1,MATCH($K14,$U$2:$CH$2,0))*IF(V$2&gt;$K14+$H14,IF($D14="Win",1.02,1.005),1)*(1+$T14)^(V$2-$K14)),IF(AND($K14+$I14&lt;=V$2,$K14+SUM($I14:$J14)&gt;V$2),IF($N14=$N$3,$C14*(INDEX('Fixed O&amp;M Schedule_Gas'!D$3:D$15,MATCH($F14,'Fixed O&amp;M Schedule_Gas'!$B$3:$B$15,0))+$M14),$C14*($S14*INDEX($U$1:$CH$1,MATCH($K14+$I14,$U$2:$CH$2,0))*IF(V$2&gt;$K14+$I14+$H14,IF($D14="Win",1.02,1.005),1)*(1+$T14)^(V$2-($K14+$I14))+$M14)),0)))/10^6</f>
        <v>44.286335999999999</v>
      </c>
      <c r="W14" s="119">
        <f>IF(AND($K14&lt;W$2+1,$K14+$H14&gt;W$2),IF($N14=$N$3,$C14*((1-$O14+$O14*(W$1/INDEX($U$1:$CH$1,,MATCH($K14,$U$2:$CH$2,0)))))*$L14,$C14*((1-$R14)^(W$2-$K14))*(((1-$O14+$O14*(W$1/INDEX($U$1:$CH$1,,MATCH($K14,$U$2:$CH$2,0)))))*$L14*8760*$P14)),IF(AND($K14+$H14&lt;W$2+1,$K14+$I14&gt;W$2),IF($N14=$N$3,$C14*INDEX('Fixed O&amp;M Schedule_Gas'!E$3:E$15,MATCH($F14,'Fixed O&amp;M Schedule_Gas'!$B$3:$B$15,0)),$C14*$S14*INDEX($U$1:$CH$1,MATCH($K14,$U$2:$CH$2,0))*IF(W$2&gt;$K14+$H14,IF($D14="Win",1.02,1.005),1)*(1+$T14)^(W$2-$K14)),IF(AND($K14+$I14&lt;=W$2,$K14+SUM($I14:$J14)&gt;W$2),IF($N14=$N$3,$C14*(INDEX('Fixed O&amp;M Schedule_Gas'!E$3:E$15,MATCH($F14,'Fixed O&amp;M Schedule_Gas'!$B$3:$B$15,0))+$M14),$C14*($S14*INDEX($U$1:$CH$1,MATCH($K14+$I14,$U$2:$CH$2,0))*IF(W$2&gt;$K14+$I14+$H14,IF($D14="Win",1.02,1.005),1)*(1+$T14)^(W$2-($K14+$I14))+$M14)),0)))/10^6</f>
        <v>44.448524696046583</v>
      </c>
      <c r="X14" s="119">
        <f>IF(AND($K14&lt;X$2+1,$K14+$H14&gt;X$2),IF($N14=$N$3,$C14*((1-$O14+$O14*(X$1/INDEX($U$1:$CH$1,,MATCH($K14,$U$2:$CH$2,0)))))*$L14,$C14*((1-$R14)^(X$2-$K14))*(((1-$O14+$O14*(X$1/INDEX($U$1:$CH$1,,MATCH($K14,$U$2:$CH$2,0)))))*$L14*8760*$P14)),IF(AND($K14+$H14&lt;X$2+1,$K14+$I14&gt;X$2),IF($N14=$N$3,$C14*INDEX('Fixed O&amp;M Schedule_Gas'!F$3:F$15,MATCH($F14,'Fixed O&amp;M Schedule_Gas'!$B$3:$B$15,0)),$C14*$S14*INDEX($U$1:$CH$1,MATCH($K14,$U$2:$CH$2,0))*IF(X$2&gt;$K14+$H14,IF($D14="Win",1.02,1.005),1)*(1+$T14)^(X$2-$K14)),IF(AND($K14+$I14&lt;=X$2,$K14+SUM($I14:$J14)&gt;X$2),IF($N14=$N$3,$C14*(INDEX('Fixed O&amp;M Schedule_Gas'!F$3:F$15,MATCH($F14,'Fixed O&amp;M Schedule_Gas'!$B$3:$B$15,0))+$M14),$C14*($S14*INDEX($U$1:$CH$1,MATCH($K14+$I14,$U$2:$CH$2,0))*IF(X$2&gt;$K14+$I14+$H14,IF($D14="Win",1.02,1.005),1)*(1+$T14)^(X$2-($K14+$I14))+$M14)),0)))/10^6</f>
        <v>44.653466060925531</v>
      </c>
      <c r="Y14" s="119">
        <f>IF(AND($K14&lt;Y$2+1,$K14+$H14&gt;Y$2),IF($N14=$N$3,$C14*((1-$O14+$O14*(Y$1/INDEX($U$1:$CH$1,,MATCH($K14,$U$2:$CH$2,0)))))*$L14,$C14*((1-$R14)^(Y$2-$K14))*(((1-$O14+$O14*(Y$1/INDEX($U$1:$CH$1,,MATCH($K14,$U$2:$CH$2,0)))))*$L14*8760*$P14)),IF(AND($K14+$H14&lt;Y$2+1,$K14+$I14&gt;Y$2),IF($N14=$N$3,$C14*INDEX('Fixed O&amp;M Schedule_Gas'!G$3:G$15,MATCH($F14,'Fixed O&amp;M Schedule_Gas'!$B$3:$B$15,0)),$C14*$S14*INDEX($U$1:$CH$1,MATCH($K14,$U$2:$CH$2,0))*IF(Y$2&gt;$K14+$H14,IF($D14="Win",1.02,1.005),1)*(1+$T14)^(Y$2-$K14)),IF(AND($K14+$I14&lt;=Y$2,$K14+SUM($I14:$J14)&gt;Y$2),IF($N14=$N$3,$C14*(INDEX('Fixed O&amp;M Schedule_Gas'!G$3:G$15,MATCH($F14,'Fixed O&amp;M Schedule_Gas'!$B$3:$B$15,0))+$M14),$C14*($S14*INDEX($U$1:$CH$1,MATCH($K14+$I14,$U$2:$CH$2,0))*IF(Y$2&gt;$K14+$I14+$H14,IF($D14="Win",1.02,1.005),1)*(1+$T14)^(Y$2-($K14+$I14))+$M14)),0)))/10^6</f>
        <v>44.688075364266012</v>
      </c>
      <c r="Z14" s="119">
        <f>IF(AND($K14&lt;Z$2+1,$K14+$H14&gt;Z$2),IF($N14=$N$3,$C14*((1-$O14+$O14*(Z$1/INDEX($U$1:$CH$1,,MATCH($K14,$U$2:$CH$2,0)))))*$L14,$C14*((1-$R14)^(Z$2-$K14))*(((1-$O14+$O14*(Z$1/INDEX($U$1:$CH$1,,MATCH($K14,$U$2:$CH$2,0)))))*$L14*8760*$P14)),IF(AND($K14+$H14&lt;Z$2+1,$K14+$I14&gt;Z$2),IF($N14=$N$3,$C14*INDEX('Fixed O&amp;M Schedule_Gas'!H$3:H$15,MATCH($F14,'Fixed O&amp;M Schedule_Gas'!$B$3:$B$15,0)),$C14*$S14*INDEX($U$1:$CH$1,MATCH($K14,$U$2:$CH$2,0))*IF(Z$2&gt;$K14+$H14,IF($D14="Win",1.02,1.005),1)*(1+$T14)^(Z$2-$K14)),IF(AND($K14+$I14&lt;=Z$2,$K14+SUM($I14:$J14)&gt;Z$2),IF($N14=$N$3,$C14*(INDEX('Fixed O&amp;M Schedule_Gas'!H$3:H$15,MATCH($F14,'Fixed O&amp;M Schedule_Gas'!$B$3:$B$15,0))+$M14),$C14*($S14*INDEX($U$1:$CH$1,MATCH($K14+$I14,$U$2:$CH$2,0))*IF(Z$2&gt;$K14+$I14+$H14,IF($D14="Win",1.02,1.005),1)*(1+$T14)^(Z$2-($K14+$I14))+$M14)),0)))/10^6</f>
        <v>44.913375142874649</v>
      </c>
      <c r="AA14" s="119">
        <f>IF(AND($K14&lt;AA$2+1,$K14+$H14&gt;AA$2),IF($N14=$N$3,$C14*((1-$O14+$O14*(AA$1/INDEX($U$1:$CH$1,,MATCH($K14,$U$2:$CH$2,0)))))*$L14,$C14*((1-$R14)^(AA$2-$K14))*(((1-$O14+$O14*(AA$1/INDEX($U$1:$CH$1,,MATCH($K14,$U$2:$CH$2,0)))))*$L14*8760*$P14)),IF(AND($K14+$H14&lt;AA$2+1,$K14+$I14&gt;AA$2),IF($N14=$N$3,$C14*INDEX('Fixed O&amp;M Schedule_Gas'!I$3:I$15,MATCH($F14,'Fixed O&amp;M Schedule_Gas'!$B$3:$B$15,0)),$C14*$S14*INDEX($U$1:$CH$1,MATCH($K14,$U$2:$CH$2,0))*IF(AA$2&gt;$K14+$H14,IF($D14="Win",1.02,1.005),1)*(1+$T14)^(AA$2-$K14)),IF(AND($K14+$I14&lt;=AA$2,$K14+SUM($I14:$J14)&gt;AA$2),IF($N14=$N$3,$C14*(INDEX('Fixed O&amp;M Schedule_Gas'!I$3:I$15,MATCH($F14,'Fixed O&amp;M Schedule_Gas'!$B$3:$B$15,0))+$M14),$C14*($S14*INDEX($U$1:$CH$1,MATCH($K14+$I14,$U$2:$CH$2,0))*IF(AA$2&gt;$K14+$I14+$H14,IF($D14="Win",1.02,1.005),1)*(1+$T14)^(AA$2-($K14+$I14))+$M14)),0)))/10^6</f>
        <v>45.20585768679129</v>
      </c>
      <c r="AB14" s="119">
        <f>IF(AND($K14&lt;AB$2+1,$K14+$H14&gt;AB$2),IF($N14=$N$3,$C14*((1-$O14+$O14*(AB$1/INDEX($U$1:$CH$1,,MATCH($K14,$U$2:$CH$2,0)))))*$L14,$C14*((1-$R14)^(AB$2-$K14))*(((1-$O14+$O14*(AB$1/INDEX($U$1:$CH$1,,MATCH($K14,$U$2:$CH$2,0)))))*$L14*8760*$P14)),IF(AND($K14+$H14&lt;AB$2+1,$K14+$I14&gt;AB$2),IF($N14=$N$3,$C14*INDEX('Fixed O&amp;M Schedule_Gas'!J$3:J$15,MATCH($F14,'Fixed O&amp;M Schedule_Gas'!$B$3:$B$15,0)),$C14*$S14*INDEX($U$1:$CH$1,MATCH($K14,$U$2:$CH$2,0))*IF(AB$2&gt;$K14+$H14,IF($D14="Win",1.02,1.005),1)*(1+$T14)^(AB$2-$K14)),IF(AND($K14+$I14&lt;=AB$2,$K14+SUM($I14:$J14)&gt;AB$2),IF($N14=$N$3,$C14*(INDEX('Fixed O&amp;M Schedule_Gas'!J$3:J$15,MATCH($F14,'Fixed O&amp;M Schedule_Gas'!$B$3:$B$15,0))+$M14),$C14*($S14*INDEX($U$1:$CH$1,MATCH($K14+$I14,$U$2:$CH$2,0))*IF(AB$2&gt;$K14+$I14+$H14,IF($D14="Win",1.02,1.005),1)*(1+$T14)^(AB$2-($K14+$I14))+$M14)),0)))/10^6</f>
        <v>45.343616286362249</v>
      </c>
      <c r="AC14" s="119">
        <f>IF(AND($K14&lt;AC$2+1,$K14+$H14&gt;AC$2),IF($N14=$N$3,$C14*((1-$O14+$O14*(AC$1/INDEX($U$1:$CH$1,,MATCH($K14,$U$2:$CH$2,0)))))*$L14,$C14*((1-$R14)^(AC$2-$K14))*(((1-$O14+$O14*(AC$1/INDEX($U$1:$CH$1,,MATCH($K14,$U$2:$CH$2,0)))))*$L14*8760*$P14)),IF(AND($K14+$H14&lt;AC$2+1,$K14+$I14&gt;AC$2),IF($N14=$N$3,$C14*INDEX('Fixed O&amp;M Schedule_Gas'!K$3:K$15,MATCH($F14,'Fixed O&amp;M Schedule_Gas'!$B$3:$B$15,0)),$C14*$S14*INDEX($U$1:$CH$1,MATCH($K14,$U$2:$CH$2,0))*IF(AC$2&gt;$K14+$H14,IF($D14="Win",1.02,1.005),1)*(1+$T14)^(AC$2-$K14)),IF(AND($K14+$I14&lt;=AC$2,$K14+SUM($I14:$J14)&gt;AC$2),IF($N14=$N$3,$C14*(INDEX('Fixed O&amp;M Schedule_Gas'!K$3:K$15,MATCH($F14,'Fixed O&amp;M Schedule_Gas'!$B$3:$B$15,0))+$M14),$C14*($S14*INDEX($U$1:$CH$1,MATCH($K14+$I14,$U$2:$CH$2,0))*IF(AC$2&gt;$K14+$I14+$H14,IF($D14="Win",1.02,1.005),1)*(1+$T14)^(AC$2-($K14+$I14))+$M14)),0)))/10^6</f>
        <v>45.448122810174688</v>
      </c>
      <c r="AD14" s="119">
        <f>IF(AND($K14&lt;AD$2+1,$K14+$H14&gt;AD$2),IF($N14=$N$3,$C14*((1-$O14+$O14*(AD$1/INDEX($U$1:$CH$1,,MATCH($K14,$U$2:$CH$2,0)))))*$L14,$C14*((1-$R14)^(AD$2-$K14))*(((1-$O14+$O14*(AD$1/INDEX($U$1:$CH$1,,MATCH($K14,$U$2:$CH$2,0)))))*$L14*8760*$P14)),IF(AND($K14+$H14&lt;AD$2+1,$K14+$I14&gt;AD$2),IF($N14=$N$3,$C14*INDEX('Fixed O&amp;M Schedule_Gas'!L$3:L$15,MATCH($F14,'Fixed O&amp;M Schedule_Gas'!$B$3:$B$15,0)),$C14*$S14*INDEX($U$1:$CH$1,MATCH($K14,$U$2:$CH$2,0))*IF(AD$2&gt;$K14+$H14,IF($D14="Win",1.02,1.005),1)*(1+$T14)^(AD$2-$K14)),IF(AND($K14+$I14&lt;=AD$2,$K14+SUM($I14:$J14)&gt;AD$2),IF($N14=$N$3,$C14*(INDEX('Fixed O&amp;M Schedule_Gas'!L$3:L$15,MATCH($F14,'Fixed O&amp;M Schedule_Gas'!$B$3:$B$15,0))+$M14),$C14*($S14*INDEX($U$1:$CH$1,MATCH($K14+$I14,$U$2:$CH$2,0))*IF(AD$2&gt;$K14+$I14+$H14,IF($D14="Win",1.02,1.005),1)*(1+$T14)^(AD$2-($K14+$I14))+$M14)),0)))/10^6</f>
        <v>45.679530112902235</v>
      </c>
      <c r="AE14" s="119">
        <f>IF(AND($K14&lt;AE$2+1,$K14+$H14&gt;AE$2),IF($N14=$N$3,$C14*((1-$O14+$O14*(AE$1/INDEX($U$1:$CH$1,,MATCH($K14,$U$2:$CH$2,0)))))*$L14,$C14*((1-$R14)^(AE$2-$K14))*(((1-$O14+$O14*(AE$1/INDEX($U$1:$CH$1,,MATCH($K14,$U$2:$CH$2,0)))))*$L14*8760*$P14)),IF(AND($K14+$H14&lt;AE$2+1,$K14+$I14&gt;AE$2),IF($N14=$N$3,$C14*INDEX('Fixed O&amp;M Schedule_Gas'!M$3:M$15,MATCH($F14,'Fixed O&amp;M Schedule_Gas'!$B$3:$B$15,0)),$C14*$S14*INDEX($U$1:$CH$1,MATCH($K14,$U$2:$CH$2,0))*IF(AE$2&gt;$K14+$H14,IF($D14="Win",1.02,1.005),1)*(1+$T14)^(AE$2-$K14)),IF(AND($K14+$I14&lt;=AE$2,$K14+SUM($I14:$J14)&gt;AE$2),IF($N14=$N$3,$C14*(INDEX('Fixed O&amp;M Schedule_Gas'!M$3:M$15,MATCH($F14,'Fixed O&amp;M Schedule_Gas'!$B$3:$B$15,0))+$M14),$C14*($S14*INDEX($U$1:$CH$1,MATCH($K14+$I14,$U$2:$CH$2,0))*IF(AE$2&gt;$K14+$I14+$H14,IF($D14="Win",1.02,1.005),1)*(1+$T14)^(AE$2-($K14+$I14))+$M14)),0)))/10^6</f>
        <v>45.804395050444377</v>
      </c>
      <c r="AF14" s="119">
        <f>IF(AND($K14&lt;AF$2+1,$K14+$H14&gt;AF$2),IF($N14=$N$3,$C14*((1-$O14+$O14*(AF$1/INDEX($U$1:$CH$1,,MATCH($K14,$U$2:$CH$2,0)))))*$L14,$C14*((1-$R14)^(AF$2-$K14))*(((1-$O14+$O14*(AF$1/INDEX($U$1:$CH$1,,MATCH($K14,$U$2:$CH$2,0)))))*$L14*8760*$P14)),IF(AND($K14+$H14&lt;AF$2+1,$K14+$I14&gt;AF$2),IF($N14=$N$3,$C14*INDEX('Fixed O&amp;M Schedule_Gas'!N$3:N$15,MATCH($F14,'Fixed O&amp;M Schedule_Gas'!$B$3:$B$15,0)),$C14*$S14*INDEX($U$1:$CH$1,MATCH($K14,$U$2:$CH$2,0))*IF(AF$2&gt;$K14+$H14,IF($D14="Win",1.02,1.005),1)*(1+$T14)^(AF$2-$K14)),IF(AND($K14+$I14&lt;=AF$2,$K14+SUM($I14:$J14)&gt;AF$2),IF($N14=$N$3,$C14*(INDEX('Fixed O&amp;M Schedule_Gas'!N$3:N$15,MATCH($F14,'Fixed O&amp;M Schedule_Gas'!$B$3:$B$15,0))+$M14),$C14*($S14*INDEX($U$1:$CH$1,MATCH($K14+$I14,$U$2:$CH$2,0))*IF(AF$2&gt;$K14+$I14+$H14,IF($D14="Win",1.02,1.005),1)*(1+$T14)^(AF$2-($K14+$I14))+$M14)),0)))/10^6</f>
        <v>45.989656615384618</v>
      </c>
      <c r="AG14" s="119">
        <f>IF(AND($K14&lt;AG$2+1,$K14+$H14&gt;AG$2),IF($N14=$N$3,$C14*((1-$O14+$O14*(AG$1/INDEX($U$1:$CH$1,,MATCH($K14,$U$2:$CH$2,0)))))*$L14,$C14*((1-$R14)^(AG$2-$K14))*(((1-$O14+$O14*(AG$1/INDEX($U$1:$CH$1,,MATCH($K14,$U$2:$CH$2,0)))))*$L14*8760*$P14)),IF(AND($K14+$H14&lt;AG$2+1,$K14+$I14&gt;AG$2),IF($N14=$N$3,$C14*INDEX('Fixed O&amp;M Schedule_Gas'!O$3:O$15,MATCH($F14,'Fixed O&amp;M Schedule_Gas'!$B$3:$B$15,0)),$C14*$S14*INDEX($U$1:$CH$1,MATCH($K14,$U$2:$CH$2,0))*IF(AG$2&gt;$K14+$H14,IF($D14="Win",1.02,1.005),1)*(1+$T14)^(AG$2-$K14)),IF(AND($K14+$I14&lt;=AG$2,$K14+SUM($I14:$J14)&gt;AG$2),IF($N14=$N$3,$C14*(INDEX('Fixed O&amp;M Schedule_Gas'!O$3:O$15,MATCH($F14,'Fixed O&amp;M Schedule_Gas'!$B$3:$B$15,0))+$M14),$C14*($S14*INDEX($U$1:$CH$1,MATCH($K14+$I14,$U$2:$CH$2,0))*IF(AG$2&gt;$K14+$I14+$H14,IF($D14="Win",1.02,1.005),1)*(1+$T14)^(AG$2-($K14+$I14))+$M14)),0)))/10^6</f>
        <v>46.188929630925898</v>
      </c>
      <c r="AH14" s="119">
        <f>IF(AND($K14&lt;AH$2+1,$K14+$H14&gt;AH$2),IF($N14=$N$3,$C14*((1-$O14+$O14*(AH$1/INDEX($U$1:$CH$1,,MATCH($K14,$U$2:$CH$2,0)))))*$L14,$C14*((1-$R14)^(AH$2-$K14))*(((1-$O14+$O14*(AH$1/INDEX($U$1:$CH$1,,MATCH($K14,$U$2:$CH$2,0)))))*$L14*8760*$P14)),IF(AND($K14+$H14&lt;AH$2+1,$K14+$I14&gt;AH$2),IF($N14=$N$3,$C14*INDEX('Fixed O&amp;M Schedule_Gas'!P$3:P$15,MATCH($F14,'Fixed O&amp;M Schedule_Gas'!$B$3:$B$15,0)),$C14*$S14*INDEX($U$1:$CH$1,MATCH($K14,$U$2:$CH$2,0))*IF(AH$2&gt;$K14+$H14,IF($D14="Win",1.02,1.005),1)*(1+$T14)^(AH$2-$K14)),IF(AND($K14+$I14&lt;=AH$2,$K14+SUM($I14:$J14)&gt;AH$2),IF($N14=$N$3,$C14*(INDEX('Fixed O&amp;M Schedule_Gas'!P$3:P$15,MATCH($F14,'Fixed O&amp;M Schedule_Gas'!$B$3:$B$15,0))+$M14),$C14*($S14*INDEX($U$1:$CH$1,MATCH($K14+$I14,$U$2:$CH$2,0))*IF(AH$2&gt;$K14+$I14+$H14,IF($D14="Win",1.02,1.005),1)*(1+$T14)^(AH$2-($K14+$I14))+$M14)),0)))/10^6</f>
        <v>46.404126847544418</v>
      </c>
      <c r="AI14" s="119">
        <f>IF(AND($K14&lt;AI$2+1,$K14+$H14&gt;AI$2),IF($N14=$N$3,$C14*((1-$O14+$O14*(AI$1/INDEX($U$1:$CH$1,,MATCH($K14,$U$2:$CH$2,0)))))*$L14,$C14*((1-$R14)^(AI$2-$K14))*(((1-$O14+$O14*(AI$1/INDEX($U$1:$CH$1,,MATCH($K14,$U$2:$CH$2,0)))))*$L14*8760*$P14)),IF(AND($K14+$H14&lt;AI$2+1,$K14+$I14&gt;AI$2),IF($N14=$N$3,$C14*INDEX('Fixed O&amp;M Schedule_Gas'!Q$3:Q$15,MATCH($F14,'Fixed O&amp;M Schedule_Gas'!$B$3:$B$15,0)),$C14*$S14*INDEX($U$1:$CH$1,MATCH($K14,$U$2:$CH$2,0))*IF(AI$2&gt;$K14+$H14,IF($D14="Win",1.02,1.005),1)*(1+$T14)^(AI$2-$K14)),IF(AND($K14+$I14&lt;=AI$2,$K14+SUM($I14:$J14)&gt;AI$2),IF($N14=$N$3,$C14*(INDEX('Fixed O&amp;M Schedule_Gas'!Q$3:Q$15,MATCH($F14,'Fixed O&amp;M Schedule_Gas'!$B$3:$B$15,0))+$M14),$C14*($S14*INDEX($U$1:$CH$1,MATCH($K14+$I14,$U$2:$CH$2,0))*IF(AI$2&gt;$K14+$I14+$H14,IF($D14="Win",1.02,1.005),1)*(1+$T14)^(AI$2-($K14+$I14))+$M14)),0)))/10^6</f>
        <v>46.623628008495309</v>
      </c>
      <c r="AJ14" s="119">
        <f>IF(AND($K14&lt;AJ$2+1,$K14+$H14&gt;AJ$2),IF($N14=$N$3,$C14*((1-$O14+$O14*(AJ$1/INDEX($U$1:$CH$1,,MATCH($K14,$U$2:$CH$2,0)))))*$L14,$C14*((1-$R14)^(AJ$2-$K14))*(((1-$O14+$O14*(AJ$1/INDEX($U$1:$CH$1,,MATCH($K14,$U$2:$CH$2,0)))))*$L14*8760*$P14)),IF(AND($K14+$H14&lt;AJ$2+1,$K14+$I14&gt;AJ$2),IF($N14=$N$3,$C14*INDEX('Fixed O&amp;M Schedule_Gas'!R$3:R$15,MATCH($F14,'Fixed O&amp;M Schedule_Gas'!$B$3:$B$15,0)),$C14*$S14*INDEX($U$1:$CH$1,MATCH($K14,$U$2:$CH$2,0))*IF(AJ$2&gt;$K14+$H14,IF($D14="Win",1.02,1.005),1)*(1+$T14)^(AJ$2-$K14)),IF(AND($K14+$I14&lt;=AJ$2,$K14+SUM($I14:$J14)&gt;AJ$2),IF($N14=$N$3,$C14*(INDEX('Fixed O&amp;M Schedule_Gas'!R$3:R$15,MATCH($F14,'Fixed O&amp;M Schedule_Gas'!$B$3:$B$15,0))+$M14),$C14*($S14*INDEX($U$1:$CH$1,MATCH($K14+$I14,$U$2:$CH$2,0))*IF(AJ$2&gt;$K14+$I14+$H14,IF($D14="Win",1.02,1.005),1)*(1+$T14)^(AJ$2-($K14+$I14))+$M14)),0)))/10^6</f>
        <v>46.847519192665203</v>
      </c>
      <c r="AK14" s="119">
        <f>IF(AND($K14&lt;AK$2+1,$K14+$H14&gt;AK$2),IF($N14=$N$3,$C14*((1-$O14+$O14*(AK$1/INDEX($U$1:$CH$1,,MATCH($K14,$U$2:$CH$2,0)))))*$L14,$C14*((1-$R14)^(AK$2-$K14))*(((1-$O14+$O14*(AK$1/INDEX($U$1:$CH$1,,MATCH($K14,$U$2:$CH$2,0)))))*$L14*8760*$P14)),IF(AND($K14+$H14&lt;AK$2+1,$K14+$I14&gt;AK$2),IF($N14=$N$3,$C14*INDEX('Fixed O&amp;M Schedule_Gas'!S$3:S$15,MATCH($F14,'Fixed O&amp;M Schedule_Gas'!$B$3:$B$15,0)),$C14*$S14*INDEX($U$1:$CH$1,MATCH($K14,$U$2:$CH$2,0))*IF(AK$2&gt;$K14+$H14,IF($D14="Win",1.02,1.005),1)*(1+$T14)^(AK$2-$K14)),IF(AND($K14+$I14&lt;=AK$2,$K14+SUM($I14:$J14)&gt;AK$2),IF($N14=$N$3,$C14*(INDEX('Fixed O&amp;M Schedule_Gas'!S$3:S$15,MATCH($F14,'Fixed O&amp;M Schedule_Gas'!$B$3:$B$15,0))+$M14),$C14*($S14*INDEX($U$1:$CH$1,MATCH($K14+$I14,$U$2:$CH$2,0))*IF(AK$2&gt;$K14+$I14+$H14,IF($D14="Win",1.02,1.005),1)*(1+$T14)^(AK$2-($K14+$I14))+$M14)),0)))/10^6</f>
        <v>47.07588820051852</v>
      </c>
      <c r="AL14" s="119">
        <f>IF(AND($K14&lt;AL$2+1,$K14+$H14&gt;AL$2),IF($N14=$N$3,$C14*((1-$O14+$O14*(AL$1/INDEX($U$1:$CH$1,,MATCH($K14,$U$2:$CH$2,0)))))*$L14,$C14*((1-$R14)^(AL$2-$K14))*(((1-$O14+$O14*(AL$1/INDEX($U$1:$CH$1,,MATCH($K14,$U$2:$CH$2,0)))))*$L14*8760*$P14)),IF(AND($K14+$H14&lt;AL$2+1,$K14+$I14&gt;AL$2),IF($N14=$N$3,$C14*INDEX('Fixed O&amp;M Schedule_Gas'!T$3:T$15,MATCH($F14,'Fixed O&amp;M Schedule_Gas'!$B$3:$B$15,0)),$C14*$S14*INDEX($U$1:$CH$1,MATCH($K14,$U$2:$CH$2,0))*IF(AL$2&gt;$K14+$H14,IF($D14="Win",1.02,1.005),1)*(1+$T14)^(AL$2-$K14)),IF(AND($K14+$I14&lt;=AL$2,$K14+SUM($I14:$J14)&gt;AL$2),IF($N14=$N$3,$C14*(INDEX('Fixed O&amp;M Schedule_Gas'!T$3:T$15,MATCH($F14,'Fixed O&amp;M Schedule_Gas'!$B$3:$B$15,0))+$M14),$C14*($S14*INDEX($U$1:$CH$1,MATCH($K14+$I14,$U$2:$CH$2,0))*IF(AL$2&gt;$K14+$I14+$H14,IF($D14="Win",1.02,1.005),1)*(1+$T14)^(AL$2-($K14+$I14))+$M14)),0)))/10^6</f>
        <v>47.308824588528893</v>
      </c>
      <c r="AM14" s="119">
        <f>IF(AND($K14&lt;AM$2+1,$K14+$H14&gt;AM$2),IF($N14=$N$3,$C14*((1-$O14+$O14*(AM$1/INDEX($U$1:$CH$1,,MATCH($K14,$U$2:$CH$2,0)))))*$L14,$C14*((1-$R14)^(AM$2-$K14))*(((1-$O14+$O14*(AM$1/INDEX($U$1:$CH$1,,MATCH($K14,$U$2:$CH$2,0)))))*$L14*8760*$P14)),IF(AND($K14+$H14&lt;AM$2+1,$K14+$I14&gt;AM$2),IF($N14=$N$3,$C14*INDEX('Fixed O&amp;M Schedule_Gas'!U$3:U$15,MATCH($F14,'Fixed O&amp;M Schedule_Gas'!$B$3:$B$15,0)),$C14*$S14*INDEX($U$1:$CH$1,MATCH($K14,$U$2:$CH$2,0))*IF(AM$2&gt;$K14+$H14,IF($D14="Win",1.02,1.005),1)*(1+$T14)^(AM$2-$K14)),IF(AND($K14+$I14&lt;=AM$2,$K14+SUM($I14:$J14)&gt;AM$2),IF($N14=$N$3,$C14*(INDEX('Fixed O&amp;M Schedule_Gas'!U$3:U$15,MATCH($F14,'Fixed O&amp;M Schedule_Gas'!$B$3:$B$15,0))+$M14),$C14*($S14*INDEX($U$1:$CH$1,MATCH($K14+$I14,$U$2:$CH$2,0))*IF(AM$2&gt;$K14+$I14+$H14,IF($D14="Win",1.02,1.005),1)*(1+$T14)^(AM$2-($K14+$I14))+$M14)),0)))/10^6</f>
        <v>47.546419704299467</v>
      </c>
      <c r="AN14" s="119">
        <f>IF(AND($K14&lt;AN$2+1,$K14+$H14&gt;AN$2),IF($N14=$N$3,$C14*((1-$O14+$O14*(AN$1/INDEX($U$1:$CH$1,,MATCH($K14,$U$2:$CH$2,0)))))*$L14,$C14*((1-$R14)^(AN$2-$K14))*(((1-$O14+$O14*(AN$1/INDEX($U$1:$CH$1,,MATCH($K14,$U$2:$CH$2,0)))))*$L14*8760*$P14)),IF(AND($K14+$H14&lt;AN$2+1,$K14+$I14&gt;AN$2),IF($N14=$N$3,$C14*INDEX('Fixed O&amp;M Schedule_Gas'!V$3:V$15,MATCH($F14,'Fixed O&amp;M Schedule_Gas'!$B$3:$B$15,0)),$C14*$S14*INDEX($U$1:$CH$1,MATCH($K14,$U$2:$CH$2,0))*IF(AN$2&gt;$K14+$H14,IF($D14="Win",1.02,1.005),1)*(1+$T14)^(AN$2-$K14)),IF(AND($K14+$I14&lt;=AN$2,$K14+SUM($I14:$J14)&gt;AN$2),IF($N14=$N$3,$C14*(INDEX('Fixed O&amp;M Schedule_Gas'!V$3:V$15,MATCH($F14,'Fixed O&amp;M Schedule_Gas'!$B$3:$B$15,0))+$M14),$C14*($S14*INDEX($U$1:$CH$1,MATCH($K14+$I14,$U$2:$CH$2,0))*IF(AN$2&gt;$K14+$I14+$H14,IF($D14="Win",1.02,1.005),1)*(1+$T14)^(AN$2-($K14+$I14))+$M14)),0)))/10^6</f>
        <v>47.788766722385454</v>
      </c>
      <c r="AO14" s="119">
        <f>IF(AND($K14&lt;AO$2+1,$K14+$H14&gt;AO$2),IF($N14=$N$3,$C14*((1-$O14+$O14*(AO$1/INDEX($U$1:$CH$1,,MATCH($K14,$U$2:$CH$2,0)))))*$L14,$C14*((1-$R14)^(AO$2-$K14))*(((1-$O14+$O14*(AO$1/INDEX($U$1:$CH$1,,MATCH($K14,$U$2:$CH$2,0)))))*$L14*8760*$P14)),IF(AND($K14+$H14&lt;AO$2+1,$K14+$I14&gt;AO$2),IF($N14=$N$3,$C14*INDEX('Fixed O&amp;M Schedule_Gas'!W$3:W$15,MATCH($F14,'Fixed O&amp;M Schedule_Gas'!$B$3:$B$15,0)),$C14*$S14*INDEX($U$1:$CH$1,MATCH($K14,$U$2:$CH$2,0))*IF(AO$2&gt;$K14+$H14,IF($D14="Win",1.02,1.005),1)*(1+$T14)^(AO$2-$K14)),IF(AND($K14+$I14&lt;=AO$2,$K14+SUM($I14:$J14)&gt;AO$2),IF($N14=$N$3,$C14*(INDEX('Fixed O&amp;M Schedule_Gas'!W$3:W$15,MATCH($F14,'Fixed O&amp;M Schedule_Gas'!$B$3:$B$15,0))+$M14),$C14*($S14*INDEX($U$1:$CH$1,MATCH($K14+$I14,$U$2:$CH$2,0))*IF(AO$2&gt;$K14+$I14+$H14,IF($D14="Win",1.02,1.005),1)*(1+$T14)^(AO$2-($K14+$I14))+$M14)),0)))/10^6</f>
        <v>48.035960680833163</v>
      </c>
      <c r="AP14" s="119">
        <f>IF(AND($K14&lt;AP$2+1,$K14+$H14&gt;AP$2),IF($N14=$N$3,$C14*((1-$O14+$O14*(AP$1/INDEX($U$1:$CH$1,,MATCH($K14,$U$2:$CH$2,0)))))*$L14,$C14*((1-$R14)^(AP$2-$K14))*(((1-$O14+$O14*(AP$1/INDEX($U$1:$CH$1,,MATCH($K14,$U$2:$CH$2,0)))))*$L14*8760*$P14)),IF(AND($K14+$H14&lt;AP$2+1,$K14+$I14&gt;AP$2),IF($N14=$N$3,$C14*INDEX('Fixed O&amp;M Schedule_Gas'!X$3:X$15,MATCH($F14,'Fixed O&amp;M Schedule_Gas'!$B$3:$B$15,0)),$C14*$S14*INDEX($U$1:$CH$1,MATCH($K14,$U$2:$CH$2,0))*IF(AP$2&gt;$K14+$H14,IF($D14="Win",1.02,1.005),1)*(1+$T14)^(AP$2-$K14)),IF(AND($K14+$I14&lt;=AP$2,$K14+SUM($I14:$J14)&gt;AP$2),IF($N14=$N$3,$C14*(INDEX('Fixed O&amp;M Schedule_Gas'!X$3:X$15,MATCH($F14,'Fixed O&amp;M Schedule_Gas'!$B$3:$B$15,0))+$M14),$C14*($S14*INDEX($U$1:$CH$1,MATCH($K14+$I14,$U$2:$CH$2,0))*IF(AP$2&gt;$K14+$I14+$H14,IF($D14="Win",1.02,1.005),1)*(1+$T14)^(AP$2-($K14+$I14))+$M14)),0)))/10^6</f>
        <v>9.7737712026808712</v>
      </c>
      <c r="AQ14" s="119">
        <f>IF(AND($K14&lt;AQ$2+1,$K14+$H14&gt;AQ$2),IF($N14=$N$3,$C14*((1-$O14+$O14*(AQ$1/INDEX($U$1:$CH$1,,MATCH($K14,$U$2:$CH$2,0)))))*$L14,$C14*((1-$R14)^(AQ$2-$K14))*(((1-$O14+$O14*(AQ$1/INDEX($U$1:$CH$1,,MATCH($K14,$U$2:$CH$2,0)))))*$L14*8760*$P14)),IF(AND($K14+$H14&lt;AQ$2+1,$K14+$I14&gt;AQ$2),IF($N14=$N$3,$C14*INDEX('Fixed O&amp;M Schedule_Gas'!Y$3:Y$15,MATCH($F14,'Fixed O&amp;M Schedule_Gas'!$B$3:$B$15,0)),$C14*$S14*INDEX($U$1:$CH$1,MATCH($K14,$U$2:$CH$2,0))*IF(AQ$2&gt;$K14+$H14,IF($D14="Win",1.02,1.005),1)*(1+$T14)^(AQ$2-$K14)),IF(AND($K14+$I14&lt;=AQ$2,$K14+SUM($I14:$J14)&gt;AQ$2),IF($N14=$N$3,$C14*(INDEX('Fixed O&amp;M Schedule_Gas'!Y$3:Y$15,MATCH($F14,'Fixed O&amp;M Schedule_Gas'!$B$3:$B$15,0))+$M14),$C14*($S14*INDEX($U$1:$CH$1,MATCH($K14+$I14,$U$2:$CH$2,0))*IF(AQ$2&gt;$K14+$I14+$H14,IF($D14="Win",1.02,1.005),1)*(1+$T14)^(AQ$2-($K14+$I14))+$M14)),0)))/10^6</f>
        <v>16.100569142853239</v>
      </c>
      <c r="AR14" s="119">
        <f>IF(AND($K14&lt;AR$2+1,$K14+$H14&gt;AR$2),IF($N14=$N$3,$C14*((1-$O14+$O14*(AR$1/INDEX($U$1:$CH$1,,MATCH($K14,$U$2:$CH$2,0)))))*$L14,$C14*((1-$R14)^(AR$2-$K14))*(((1-$O14+$O14*(AR$1/INDEX($U$1:$CH$1,,MATCH($K14,$U$2:$CH$2,0)))))*$L14*8760*$P14)),IF(AND($K14+$H14&lt;AR$2+1,$K14+$I14&gt;AR$2),IF($N14=$N$3,$C14*INDEX('Fixed O&amp;M Schedule_Gas'!Z$3:Z$15,MATCH($F14,'Fixed O&amp;M Schedule_Gas'!$B$3:$B$15,0)),$C14*$S14*INDEX($U$1:$CH$1,MATCH($K14,$U$2:$CH$2,0))*IF(AR$2&gt;$K14+$H14,IF($D14="Win",1.02,1.005),1)*(1+$T14)^(AR$2-$K14)),IF(AND($K14+$I14&lt;=AR$2,$K14+SUM($I14:$J14)&gt;AR$2),IF($N14=$N$3,$C14*(INDEX('Fixed O&amp;M Schedule_Gas'!Z$3:Z$15,MATCH($F14,'Fixed O&amp;M Schedule_Gas'!$B$3:$B$15,0))+$M14),$C14*($S14*INDEX($U$1:$CH$1,MATCH($K14+$I14,$U$2:$CH$2,0))*IF(AR$2&gt;$K14+$I14+$H14,IF($D14="Win",1.02,1.005),1)*(1+$T14)^(AR$2-($K14+$I14))+$M14)),0)))/10^6</f>
        <v>16.299954075387927</v>
      </c>
      <c r="AS14" s="119">
        <f>IF(AND($K14&lt;AS$2+1,$K14+$H14&gt;AS$2),IF($N14=$N$3,$C14*((1-$O14+$O14*(AS$1/INDEX($U$1:$CH$1,,MATCH($K14,$U$2:$CH$2,0)))))*$L14,$C14*((1-$R14)^(AS$2-$K14))*(((1-$O14+$O14*(AS$1/INDEX($U$1:$CH$1,,MATCH($K14,$U$2:$CH$2,0)))))*$L14*8760*$P14)),IF(AND($K14+$H14&lt;AS$2+1,$K14+$I14&gt;AS$2),IF($N14=$N$3,$C14*INDEX('Fixed O&amp;M Schedule_Gas'!AA$3:AA$15,MATCH($F14,'Fixed O&amp;M Schedule_Gas'!$B$3:$B$15,0)),$C14*$S14*INDEX($U$1:$CH$1,MATCH($K14,$U$2:$CH$2,0))*IF(AS$2&gt;$K14+$H14,IF($D14="Win",1.02,1.005),1)*(1+$T14)^(AS$2-$K14)),IF(AND($K14+$I14&lt;=AS$2,$K14+SUM($I14:$J14)&gt;AS$2),IF($N14=$N$3,$C14*(INDEX('Fixed O&amp;M Schedule_Gas'!AA$3:AA$15,MATCH($F14,'Fixed O&amp;M Schedule_Gas'!$B$3:$B$15,0))+$M14),$C14*($S14*INDEX($U$1:$CH$1,MATCH($K14+$I14,$U$2:$CH$2,0))*IF(AS$2&gt;$K14+$I14+$H14,IF($D14="Win",1.02,1.005),1)*(1+$T14)^(AS$2-($K14+$I14))+$M14)),0)))/10^6</f>
        <v>16.503326706573308</v>
      </c>
      <c r="AT14" s="119">
        <f>IF(AND($K14&lt;AT$2+1,$K14+$H14&gt;AT$2),IF($N14=$N$3,$C14*((1-$O14+$O14*(AT$1/INDEX($U$1:$CH$1,,MATCH($K14,$U$2:$CH$2,0)))))*$L14,$C14*((1-$R14)^(AT$2-$K14))*(((1-$O14+$O14*(AT$1/INDEX($U$1:$CH$1,,MATCH($K14,$U$2:$CH$2,0)))))*$L14*8760*$P14)),IF(AND($K14+$H14&lt;AT$2+1,$K14+$I14&gt;AT$2),IF($N14=$N$3,$C14*INDEX('Fixed O&amp;M Schedule_Gas'!AB$3:AB$15,MATCH($F14,'Fixed O&amp;M Schedule_Gas'!$B$3:$B$15,0)),$C14*$S14*INDEX($U$1:$CH$1,MATCH($K14,$U$2:$CH$2,0))*IF(AT$2&gt;$K14+$H14,IF($D14="Win",1.02,1.005),1)*(1+$T14)^(AT$2-$K14)),IF(AND($K14+$I14&lt;=AT$2,$K14+SUM($I14:$J14)&gt;AT$2),IF($N14=$N$3,$C14*(INDEX('Fixed O&amp;M Schedule_Gas'!AB$3:AB$15,MATCH($F14,'Fixed O&amp;M Schedule_Gas'!$B$3:$B$15,0))+$M14),$C14*($S14*INDEX($U$1:$CH$1,MATCH($K14+$I14,$U$2:$CH$2,0))*IF(AT$2&gt;$K14+$I14+$H14,IF($D14="Win",1.02,1.005),1)*(1+$T14)^(AT$2-($K14+$I14))+$M14)),0)))/10^6</f>
        <v>16.710766790382397</v>
      </c>
      <c r="AU14" s="119">
        <f>IF(AND($K14&lt;AU$2+1,$K14+$H14&gt;AU$2),IF($N14=$N$3,$C14*((1-$O14+$O14*(AU$1/INDEX($U$1:$CH$1,,MATCH($K14,$U$2:$CH$2,0)))))*$L14,$C14*((1-$R14)^(AU$2-$K14))*(((1-$O14+$O14*(AU$1/INDEX($U$1:$CH$1,,MATCH($K14,$U$2:$CH$2,0)))))*$L14*8760*$P14)),IF(AND($K14+$H14&lt;AU$2+1,$K14+$I14&gt;AU$2),IF($N14=$N$3,$C14*INDEX('Fixed O&amp;M Schedule_Gas'!AC$3:AC$15,MATCH($F14,'Fixed O&amp;M Schedule_Gas'!$B$3:$B$15,0)),$C14*$S14*INDEX($U$1:$CH$1,MATCH($K14,$U$2:$CH$2,0))*IF(AU$2&gt;$K14+$H14,IF($D14="Win",1.02,1.005),1)*(1+$T14)^(AU$2-$K14)),IF(AND($K14+$I14&lt;=AU$2,$K14+SUM($I14:$J14)&gt;AU$2),IF($N14=$N$3,$C14*(INDEX('Fixed O&amp;M Schedule_Gas'!AC$3:AC$15,MATCH($F14,'Fixed O&amp;M Schedule_Gas'!$B$3:$B$15,0))+$M14),$C14*($S14*INDEX($U$1:$CH$1,MATCH($K14+$I14,$U$2:$CH$2,0))*IF(AU$2&gt;$K14+$I14+$H14,IF($D14="Win",1.02,1.005),1)*(1+$T14)^(AU$2-($K14+$I14))+$M14)),0)))/10^6</f>
        <v>16.922355675867674</v>
      </c>
      <c r="AV14" s="119">
        <f>IF(AND($K14&lt;AV$2+1,$K14+$H14&gt;AV$2),IF($N14=$N$3,$C14*((1-$O14+$O14*(AV$1/INDEX($U$1:$CH$1,,MATCH($K14,$U$2:$CH$2,0)))))*$L14,$C14*((1-$R14)^(AV$2-$K14))*(((1-$O14+$O14*(AV$1/INDEX($U$1:$CH$1,,MATCH($K14,$U$2:$CH$2,0)))))*$L14*8760*$P14)),IF(AND($K14+$H14&lt;AV$2+1,$K14+$I14&gt;AV$2),IF($N14=$N$3,$C14*INDEX('Fixed O&amp;M Schedule_Gas'!AD$3:AD$15,MATCH($F14,'Fixed O&amp;M Schedule_Gas'!$B$3:$B$15,0)),$C14*$S14*INDEX($U$1:$CH$1,MATCH($K14,$U$2:$CH$2,0))*IF(AV$2&gt;$K14+$H14,IF($D14="Win",1.02,1.005),1)*(1+$T14)^(AV$2-$K14)),IF(AND($K14+$I14&lt;=AV$2,$K14+SUM($I14:$J14)&gt;AV$2),IF($N14=$N$3,$C14*(INDEX('Fixed O&amp;M Schedule_Gas'!AD$3:AD$15,MATCH($F14,'Fixed O&amp;M Schedule_Gas'!$B$3:$B$15,0))+$M14),$C14*($S14*INDEX($U$1:$CH$1,MATCH($K14+$I14,$U$2:$CH$2,0))*IF(AV$2&gt;$K14+$I14+$H14,IF($D14="Win",1.02,1.005),1)*(1+$T14)^(AV$2-($K14+$I14))+$M14)),0)))/10^6</f>
        <v>17.138176339062653</v>
      </c>
      <c r="AW14" s="119">
        <f>IF(AND($K14&lt;AW$2+1,$K14+$H14&gt;AW$2),IF($N14=$N$3,$C14*((1-$O14+$O14*(AW$1/INDEX($U$1:$CH$1,,MATCH($K14,$U$2:$CH$2,0)))))*$L14,$C14*((1-$R14)^(AW$2-$K14))*(((1-$O14+$O14*(AW$1/INDEX($U$1:$CH$1,,MATCH($K14,$U$2:$CH$2,0)))))*$L14*8760*$P14)),IF(AND($K14+$H14&lt;AW$2+1,$K14+$I14&gt;AW$2),IF($N14=$N$3,$C14*INDEX('Fixed O&amp;M Schedule_Gas'!AE$3:AE$15,MATCH($F14,'Fixed O&amp;M Schedule_Gas'!$B$3:$B$15,0)),$C14*$S14*INDEX($U$1:$CH$1,MATCH($K14,$U$2:$CH$2,0))*IF(AW$2&gt;$K14+$H14,IF($D14="Win",1.02,1.005),1)*(1+$T14)^(AW$2-$K14)),IF(AND($K14+$I14&lt;=AW$2,$K14+SUM($I14:$J14)&gt;AW$2),IF($N14=$N$3,$C14*(INDEX('Fixed O&amp;M Schedule_Gas'!AE$3:AE$15,MATCH($F14,'Fixed O&amp;M Schedule_Gas'!$B$3:$B$15,0))+$M14),$C14*($S14*INDEX($U$1:$CH$1,MATCH($K14+$I14,$U$2:$CH$2,0))*IF(AW$2&gt;$K14+$I14+$H14,IF($D14="Win",1.02,1.005),1)*(1+$T14)^(AW$2-($K14+$I14))+$M14)),0)))/10^6</f>
        <v>17.358313415521529</v>
      </c>
      <c r="AX14" s="119">
        <f>IF(AND($K14&lt;AX$2+1,$K14+$H14&gt;AX$2),IF($N14=$N$3,$C14*((1-$O14+$O14*(AX$1/INDEX($U$1:$CH$1,,MATCH($K14,$U$2:$CH$2,0)))))*$L14,$C14*((1-$R14)^(AX$2-$K14))*(((1-$O14+$O14*(AX$1/INDEX($U$1:$CH$1,,MATCH($K14,$U$2:$CH$2,0)))))*$L14*8760*$P14)),IF(AND($K14+$H14&lt;AX$2+1,$K14+$I14&gt;AX$2),IF($N14=$N$3,$C14*INDEX('Fixed O&amp;M Schedule_Gas'!AF$3:AF$15,MATCH($F14,'Fixed O&amp;M Schedule_Gas'!$B$3:$B$15,0)),$C14*$S14*INDEX($U$1:$CH$1,MATCH($K14,$U$2:$CH$2,0))*IF(AX$2&gt;$K14+$H14,IF($D14="Win",1.02,1.005),1)*(1+$T14)^(AX$2-$K14)),IF(AND($K14+$I14&lt;=AX$2,$K14+SUM($I14:$J14)&gt;AX$2),IF($N14=$N$3,$C14*(INDEX('Fixed O&amp;M Schedule_Gas'!AF$3:AF$15,MATCH($F14,'Fixed O&amp;M Schedule_Gas'!$B$3:$B$15,0))+$M14),$C14*($S14*INDEX($U$1:$CH$1,MATCH($K14+$I14,$U$2:$CH$2,0))*IF(AX$2&gt;$K14+$I14+$H14,IF($D14="Win",1.02,1.005),1)*(1+$T14)^(AX$2-($K14+$I14))+$M14)),0)))/10^6</f>
        <v>17.582853233509589</v>
      </c>
      <c r="AY14" s="119">
        <f>IF(AND($K14&lt;AY$2+1,$K14+$H14&gt;AY$2),IF($N14=$N$3,$C14*((1-$O14+$O14*(AY$1/INDEX($U$1:$CH$1,,MATCH($K14,$U$2:$CH$2,0)))))*$L14,$C14*((1-$R14)^(AY$2-$K14))*(((1-$O14+$O14*(AY$1/INDEX($U$1:$CH$1,,MATCH($K14,$U$2:$CH$2,0)))))*$L14*8760*$P14)),IF(AND($K14+$H14&lt;AY$2+1,$K14+$I14&gt;AY$2),IF($N14=$N$3,$C14*INDEX('Fixed O&amp;M Schedule_Gas'!AG$3:AG$15,MATCH($F14,'Fixed O&amp;M Schedule_Gas'!$B$3:$B$15,0)),$C14*$S14*INDEX($U$1:$CH$1,MATCH($K14,$U$2:$CH$2,0))*IF(AY$2&gt;$K14+$H14,IF($D14="Win",1.02,1.005),1)*(1+$T14)^(AY$2-$K14)),IF(AND($K14+$I14&lt;=AY$2,$K14+SUM($I14:$J14)&gt;AY$2),IF($N14=$N$3,$C14*(INDEX('Fixed O&amp;M Schedule_Gas'!AG$3:AG$15,MATCH($F14,'Fixed O&amp;M Schedule_Gas'!$B$3:$B$15,0))+$M14),$C14*($S14*INDEX($U$1:$CH$1,MATCH($K14+$I14,$U$2:$CH$2,0))*IF(AY$2&gt;$K14+$I14+$H14,IF($D14="Win",1.02,1.005),1)*(1+$T14)^(AY$2-($K14+$I14))+$M14)),0)))/10^6</f>
        <v>16.658099725125027</v>
      </c>
      <c r="AZ14" s="119">
        <f>IF(AND($K14&lt;AZ$2+1,$K14+$H14&gt;AZ$2),IF($N14=$N$3,$C14*((1-$O14+$O14*(AZ$1/INDEX($U$1:$CH$1,,MATCH($K14,$U$2:$CH$2,0)))))*$L14,$C14*((1-$R14)^(AZ$2-$K14))*(((1-$O14+$O14*(AZ$1/INDEX($U$1:$CH$1,,MATCH($K14,$U$2:$CH$2,0)))))*$L14*8760*$P14)),IF(AND($K14+$H14&lt;AZ$2+1,$K14+$I14&gt;AZ$2),IF($N14=$N$3,$C14*INDEX('Fixed O&amp;M Schedule_Gas'!AH$3:AH$15,MATCH($F14,'Fixed O&amp;M Schedule_Gas'!$B$3:$B$15,0)),$C14*$S14*INDEX($U$1:$CH$1,MATCH($K14,$U$2:$CH$2,0))*IF(AZ$2&gt;$K14+$H14,IF($D14="Win",1.02,1.005),1)*(1+$T14)^(AZ$2-$K14)),IF(AND($K14+$I14&lt;=AZ$2,$K14+SUM($I14:$J14)&gt;AZ$2),IF($N14=$N$3,$C14*(INDEX('Fixed O&amp;M Schedule_Gas'!AH$3:AH$15,MATCH($F14,'Fixed O&amp;M Schedule_Gas'!$B$3:$B$15,0))+$M14),$C14*($S14*INDEX($U$1:$CH$1,MATCH($K14+$I14,$U$2:$CH$2,0))*IF(AZ$2&gt;$K14+$I14+$H14,IF($D14="Win",1.02,1.005),1)*(1+$T14)^(AZ$2-($K14+$I14))+$M14)),0)))/10^6</f>
        <v>16.8686554198663</v>
      </c>
      <c r="BA14" s="119">
        <f>IF(AND($K14&lt;BA$2+1,$K14+$H14&gt;BA$2),IF($N14=$N$3,$C14*((1-$O14+$O14*(BA$1/INDEX($U$1:$CH$1,,MATCH($K14,$U$2:$CH$2,0)))))*$L14,$C14*((1-$R14)^(BA$2-$K14))*(((1-$O14+$O14*(BA$1/INDEX($U$1:$CH$1,,MATCH($K14,$U$2:$CH$2,0)))))*$L14*8760*$P14)),IF(AND($K14+$H14&lt;BA$2+1,$K14+$I14&gt;BA$2),IF($N14=$N$3,$C14*INDEX('Fixed O&amp;M Schedule_Gas'!AI$3:AI$15,MATCH($F14,'Fixed O&amp;M Schedule_Gas'!$B$3:$B$15,0)),$C14*$S14*INDEX($U$1:$CH$1,MATCH($K14,$U$2:$CH$2,0))*IF(BA$2&gt;$K14+$H14,IF($D14="Win",1.02,1.005),1)*(1+$T14)^(BA$2-$K14)),IF(AND($K14+$I14&lt;=BA$2,$K14+SUM($I14:$J14)&gt;BA$2),IF($N14=$N$3,$C14*(INDEX('Fixed O&amp;M Schedule_Gas'!AI$3:AI$15,MATCH($F14,'Fixed O&amp;M Schedule_Gas'!$B$3:$B$15,0))+$M14),$C14*($S14*INDEX($U$1:$CH$1,MATCH($K14+$I14,$U$2:$CH$2,0))*IF(BA$2&gt;$K14+$I14+$H14,IF($D14="Win",1.02,1.005),1)*(1+$T14)^(BA$2-($K14+$I14))+$M14)),0)))/10^6</f>
        <v>17.083402077941255</v>
      </c>
      <c r="BB14" s="119">
        <f>IF(AND($K14&lt;BB$2+1,$K14+$H14&gt;BB$2),IF($N14=$N$3,$C14*((1-$O14+$O14*(BB$1/INDEX($U$1:$CH$1,,MATCH($K14,$U$2:$CH$2,0)))))*$L14,$C14*((1-$R14)^(BB$2-$K14))*(((1-$O14+$O14*(BB$1/INDEX($U$1:$CH$1,,MATCH($K14,$U$2:$CH$2,0)))))*$L14*8760*$P14)),IF(AND($K14+$H14&lt;BB$2+1,$K14+$I14&gt;BB$2),IF($N14=$N$3,$C14*INDEX('Fixed O&amp;M Schedule_Gas'!AJ$3:AJ$15,MATCH($F14,'Fixed O&amp;M Schedule_Gas'!$B$3:$B$15,0)),$C14*$S14*INDEX($U$1:$CH$1,MATCH($K14,$U$2:$CH$2,0))*IF(BB$2&gt;$K14+$H14,IF($D14="Win",1.02,1.005),1)*(1+$T14)^(BB$2-$K14)),IF(AND($K14+$I14&lt;=BB$2,$K14+SUM($I14:$J14)&gt;BB$2),IF($N14=$N$3,$C14*(INDEX('Fixed O&amp;M Schedule_Gas'!AJ$3:AJ$15,MATCH($F14,'Fixed O&amp;M Schedule_Gas'!$B$3:$B$15,0))+$M14),$C14*($S14*INDEX($U$1:$CH$1,MATCH($K14+$I14,$U$2:$CH$2,0))*IF(BB$2&gt;$K14+$I14+$H14,IF($D14="Win",1.02,1.005),1)*(1+$T14)^(BB$2-($K14+$I14))+$M14)),0)))/10^6</f>
        <v>17.302443669177702</v>
      </c>
      <c r="BC14" s="119">
        <f>IF(AND($K14&lt;BC$2+1,$K14+$H14&gt;BC$2),IF($N14=$N$3,$C14*((1-$O14+$O14*(BC$1/INDEX($U$1:$CH$1,,MATCH($K14,$U$2:$CH$2,0)))))*$L14,$C14*((1-$R14)^(BC$2-$K14))*(((1-$O14+$O14*(BC$1/INDEX($U$1:$CH$1,,MATCH($K14,$U$2:$CH$2,0)))))*$L14*8760*$P14)),IF(AND($K14+$H14&lt;BC$2+1,$K14+$I14&gt;BC$2),IF($N14=$N$3,$C14*INDEX('Fixed O&amp;M Schedule_Gas'!AK$3:AK$15,MATCH($F14,'Fixed O&amp;M Schedule_Gas'!$B$3:$B$15,0)),$C14*$S14*INDEX($U$1:$CH$1,MATCH($K14,$U$2:$CH$2,0))*IF(BC$2&gt;$K14+$H14,IF($D14="Win",1.02,1.005),1)*(1+$T14)^(BC$2-$K14)),IF(AND($K14+$I14&lt;=BC$2,$K14+SUM($I14:$J14)&gt;BC$2),IF($N14=$N$3,$C14*(INDEX('Fixed O&amp;M Schedule_Gas'!AK$3:AK$15,MATCH($F14,'Fixed O&amp;M Schedule_Gas'!$B$3:$B$15,0))+$M14),$C14*($S14*INDEX($U$1:$CH$1,MATCH($K14+$I14,$U$2:$CH$2,0))*IF(BC$2&gt;$K14+$I14+$H14,IF($D14="Win",1.02,1.005),1)*(1+$T14)^(BC$2-($K14+$I14))+$M14)),0)))/10^6</f>
        <v>17.525866092238886</v>
      </c>
      <c r="BD14" s="119">
        <f>IF(AND($K14&lt;BD$2+1,$K14+$H14&gt;BD$2),IF($N14=$N$3,$C14*((1-$O14+$O14*(BD$1/INDEX($U$1:$CH$1,,MATCH($K14,$U$2:$CH$2,0)))))*$L14,$C14*((1-$R14)^(BD$2-$K14))*(((1-$O14+$O14*(BD$1/INDEX($U$1:$CH$1,,MATCH($K14,$U$2:$CH$2,0)))))*$L14*8760*$P14)),IF(AND($K14+$H14&lt;BD$2+1,$K14+$I14&gt;BD$2),IF($N14=$N$3,$C14*INDEX('Fixed O&amp;M Schedule_Gas'!AL$3:AL$15,MATCH($F14,'Fixed O&amp;M Schedule_Gas'!$B$3:$B$15,0)),$C14*$S14*INDEX($U$1:$CH$1,MATCH($K14,$U$2:$CH$2,0))*IF(BD$2&gt;$K14+$H14,IF($D14="Win",1.02,1.005),1)*(1+$T14)^(BD$2-$K14)),IF(AND($K14+$I14&lt;=BD$2,$K14+SUM($I14:$J14)&gt;BD$2),IF($N14=$N$3,$C14*(INDEX('Fixed O&amp;M Schedule_Gas'!AL$3:AL$15,MATCH($F14,'Fixed O&amp;M Schedule_Gas'!$B$3:$B$15,0))+$M14),$C14*($S14*INDEX($U$1:$CH$1,MATCH($K14+$I14,$U$2:$CH$2,0))*IF(BD$2&gt;$K14+$I14+$H14,IF($D14="Win",1.02,1.005),1)*(1+$T14)^(BD$2-($K14+$I14))+$M14)),0)))/10^6</f>
        <v>17.753756963761283</v>
      </c>
      <c r="BE14" s="119">
        <f>IF(AND($K14&lt;BE$2+1,$K14+$H14&gt;BE$2),IF($N14=$N$3,$C14*((1-$O14+$O14*(BE$1/INDEX($U$1:$CH$1,,MATCH($K14,$U$2:$CH$2,0)))))*$L14,$C14*((1-$R14)^(BE$2-$K14))*(((1-$O14+$O14*(BE$1/INDEX($U$1:$CH$1,,MATCH($K14,$U$2:$CH$2,0)))))*$L14*8760*$P14)),IF(AND($K14+$H14&lt;BE$2+1,$K14+$I14&gt;BE$2),IF($N14=$N$3,$C14*INDEX('Fixed O&amp;M Schedule_Gas'!AM$3:AM$15,MATCH($F14,'Fixed O&amp;M Schedule_Gas'!$B$3:$B$15,0)),$C14*$S14*INDEX($U$1:$CH$1,MATCH($K14,$U$2:$CH$2,0))*IF(BE$2&gt;$K14+$H14,IF($D14="Win",1.02,1.005),1)*(1+$T14)^(BE$2-$K14)),IF(AND($K14+$I14&lt;=BE$2,$K14+SUM($I14:$J14)&gt;BE$2),IF($N14=$N$3,$C14*(INDEX('Fixed O&amp;M Schedule_Gas'!AM$3:AM$15,MATCH($F14,'Fixed O&amp;M Schedule_Gas'!$B$3:$B$15,0))+$M14),$C14*($S14*INDEX($U$1:$CH$1,MATCH($K14+$I14,$U$2:$CH$2,0))*IF(BE$2&gt;$K14+$I14+$H14,IF($D14="Win",1.02,1.005),1)*(1+$T14)^(BE$2-($K14+$I14))+$M14)),0)))/10^6</f>
        <v>17.986205652714137</v>
      </c>
      <c r="BF14" s="119">
        <f>IF(AND($K14&lt;BF$2+1,$K14+$H14&gt;BF$2),IF($N14=$N$3,$C14*((1-$O14+$O14*(BF$1/INDEX($U$1:$CH$1,,MATCH($K14,$U$2:$CH$2,0)))))*$L14,$C14*((1-$R14)^(BF$2-$K14))*(((1-$O14+$O14*(BF$1/INDEX($U$1:$CH$1,,MATCH($K14,$U$2:$CH$2,0)))))*$L14*8760*$P14)),IF(AND($K14+$H14&lt;BF$2+1,$K14+$I14&gt;BF$2),IF($N14=$N$3,$C14*INDEX('Fixed O&amp;M Schedule_Gas'!AN$3:AN$15,MATCH($F14,'Fixed O&amp;M Schedule_Gas'!$B$3:$B$15,0)),$C14*$S14*INDEX($U$1:$CH$1,MATCH($K14,$U$2:$CH$2,0))*IF(BF$2&gt;$K14+$H14,IF($D14="Win",1.02,1.005),1)*(1+$T14)^(BF$2-$K14)),IF(AND($K14+$I14&lt;=BF$2,$K14+SUM($I14:$J14)&gt;BF$2),IF($N14=$N$3,$C14*(INDEX('Fixed O&amp;M Schedule_Gas'!AN$3:AN$15,MATCH($F14,'Fixed O&amp;M Schedule_Gas'!$B$3:$B$15,0))+$M14),$C14*($S14*INDEX($U$1:$CH$1,MATCH($K14+$I14,$U$2:$CH$2,0))*IF(BF$2&gt;$K14+$I14+$H14,IF($D14="Win",1.02,1.005),1)*(1+$T14)^(BF$2-($K14+$I14))+$M14)),0)))/10^6</f>
        <v>18.223303315446046</v>
      </c>
      <c r="BG14" s="119">
        <f>IF(AND($K14&lt;BG$2+1,$K14+$H14&gt;BG$2),IF($N14=$N$3,$C14*((1-$O14+$O14*(BG$1/INDEX($U$1:$CH$1,,MATCH($K14,$U$2:$CH$2,0)))))*$L14,$C14*((1-$R14)^(BG$2-$K14))*(((1-$O14+$O14*(BG$1/INDEX($U$1:$CH$1,,MATCH($K14,$U$2:$CH$2,0)))))*$L14*8760*$P14)),IF(AND($K14+$H14&lt;BG$2+1,$K14+$I14&gt;BG$2),IF($N14=$N$3,$C14*INDEX('Fixed O&amp;M Schedule_Gas'!AO$3:AO$15,MATCH($F14,'Fixed O&amp;M Schedule_Gas'!$B$3:$B$15,0)),$C14*$S14*INDEX($U$1:$CH$1,MATCH($K14,$U$2:$CH$2,0))*IF(BG$2&gt;$K14+$H14,IF($D14="Win",1.02,1.005),1)*(1+$T14)^(BG$2-$K14)),IF(AND($K14+$I14&lt;=BG$2,$K14+SUM($I14:$J14)&gt;BG$2),IF($N14=$N$3,$C14*(INDEX('Fixed O&amp;M Schedule_Gas'!AO$3:AO$15,MATCH($F14,'Fixed O&amp;M Schedule_Gas'!$B$3:$B$15,0))+$M14),$C14*($S14*INDEX($U$1:$CH$1,MATCH($K14+$I14,$U$2:$CH$2,0))*IF(BG$2&gt;$K14+$I14+$H14,IF($D14="Win",1.02,1.005),1)*(1+$T14)^(BG$2-($K14+$I14))+$M14)),0)))/10^6</f>
        <v>18.465142931432588</v>
      </c>
      <c r="BH14" s="119">
        <f>IF(AND($K14&lt;BH$2+1,$K14+$H14&gt;BH$2),IF($N14=$N$3,$C14*((1-$O14+$O14*(BH$1/INDEX($U$1:$CH$1,,MATCH($K14,$U$2:$CH$2,0)))))*$L14,$C14*((1-$R14)^(BH$2-$K14))*(((1-$O14+$O14*(BH$1/INDEX($U$1:$CH$1,,MATCH($K14,$U$2:$CH$2,0)))))*$L14*8760*$P14)),IF(AND($K14+$H14&lt;BH$2+1,$K14+$I14&gt;BH$2),IF($N14=$N$3,$C14*INDEX('Fixed O&amp;M Schedule_Gas'!AP$3:AP$15,MATCH($F14,'Fixed O&amp;M Schedule_Gas'!$B$3:$B$15,0)),$C14*$S14*INDEX($U$1:$CH$1,MATCH($K14,$U$2:$CH$2,0))*IF(BH$2&gt;$K14+$H14,IF($D14="Win",1.02,1.005),1)*(1+$T14)^(BH$2-$K14)),IF(AND($K14+$I14&lt;=BH$2,$K14+SUM($I14:$J14)&gt;BH$2),IF($N14=$N$3,$C14*(INDEX('Fixed O&amp;M Schedule_Gas'!AP$3:AP$15,MATCH($F14,'Fixed O&amp;M Schedule_Gas'!$B$3:$B$15,0))+$M14),$C14*($S14*INDEX($U$1:$CH$1,MATCH($K14+$I14,$U$2:$CH$2,0))*IF(BH$2&gt;$K14+$I14+$H14,IF($D14="Win",1.02,1.005),1)*(1+$T14)^(BH$2-($K14+$I14))+$M14)),0)))/10^6</f>
        <v>18.711819339738867</v>
      </c>
      <c r="BI14" s="119">
        <f>IF(AND($K14&lt;BI$2+1,$K14+$H14&gt;BI$2),IF($N14=$N$3,$C14*((1-$O14+$O14*(BI$1/INDEX($U$1:$CH$1,,MATCH($K14,$U$2:$CH$2,0)))))*$L14,$C14*((1-$R14)^(BI$2-$K14))*(((1-$O14+$O14*(BI$1/INDEX($U$1:$CH$1,,MATCH($K14,$U$2:$CH$2,0)))))*$L14*8760*$P14)),IF(AND($K14+$H14&lt;BI$2+1,$K14+$I14&gt;BI$2),IF($N14=$N$3,$C14*INDEX('Fixed O&amp;M Schedule_Gas'!AQ$3:AQ$15,MATCH($F14,'Fixed O&amp;M Schedule_Gas'!$B$3:$B$15,0)),$C14*$S14*INDEX($U$1:$CH$1,MATCH($K14,$U$2:$CH$2,0))*IF(BI$2&gt;$K14+$H14,IF($D14="Win",1.02,1.005),1)*(1+$T14)^(BI$2-$K14)),IF(AND($K14+$I14&lt;=BI$2,$K14+SUM($I14:$J14)&gt;BI$2),IF($N14=$N$3,$C14*(INDEX('Fixed O&amp;M Schedule_Gas'!AQ$3:AQ$15,MATCH($F14,'Fixed O&amp;M Schedule_Gas'!$B$3:$B$15,0))+$M14),$C14*($S14*INDEX($U$1:$CH$1,MATCH($K14+$I14,$U$2:$CH$2,0))*IF(BI$2&gt;$K14+$I14+$H14,IF($D14="Win",1.02,1.005),1)*(1+$T14)^(BI$2-($K14+$I14))+$M14)),0)))/10^6</f>
        <v>18.963429276211272</v>
      </c>
      <c r="BJ14" s="119">
        <f>IF(AND($K14&lt;BJ$2+1,$K14+$H14&gt;BJ$2),IF($N14=$N$3,$C14*((1-$O14+$O14*(BJ$1/INDEX($U$1:$CH$1,,MATCH($K14,$U$2:$CH$2,0)))))*$L14,$C14*((1-$R14)^(BJ$2-$K14))*(((1-$O14+$O14*(BJ$1/INDEX($U$1:$CH$1,,MATCH($K14,$U$2:$CH$2,0)))))*$L14*8760*$P14)),IF(AND($K14+$H14&lt;BJ$2+1,$K14+$I14&gt;BJ$2),IF($N14=$N$3,$C14*INDEX('Fixed O&amp;M Schedule_Gas'!AR$3:AR$15,MATCH($F14,'Fixed O&amp;M Schedule_Gas'!$B$3:$B$15,0)),$C14*$S14*INDEX($U$1:$CH$1,MATCH($K14,$U$2:$CH$2,0))*IF(BJ$2&gt;$K14+$H14,IF($D14="Win",1.02,1.005),1)*(1+$T14)^(BJ$2-$K14)),IF(AND($K14+$I14&lt;=BJ$2,$K14+SUM($I14:$J14)&gt;BJ$2),IF($N14=$N$3,$C14*(INDEX('Fixed O&amp;M Schedule_Gas'!AR$3:AR$15,MATCH($F14,'Fixed O&amp;M Schedule_Gas'!$B$3:$B$15,0))+$M14),$C14*($S14*INDEX($U$1:$CH$1,MATCH($K14+$I14,$U$2:$CH$2,0))*IF(BJ$2&gt;$K14+$I14+$H14,IF($D14="Win",1.02,1.005),1)*(1+$T14)^(BJ$2-($K14+$I14))+$M14)),0)))/10^6</f>
        <v>0</v>
      </c>
      <c r="BK14" s="119">
        <f>IF(AND($K14&lt;BK$2+1,$K14+$H14&gt;BK$2),IF($N14=$N$3,$C14*((1-$O14+$O14*(BK$1/INDEX($U$1:$CH$1,,MATCH($K14,$U$2:$CH$2,0)))))*$L14,$C14*((1-$R14)^(BK$2-$K14))*(((1-$O14+$O14*(BK$1/INDEX($U$1:$CH$1,,MATCH($K14,$U$2:$CH$2,0)))))*$L14*8760*$P14)),IF(AND($K14+$H14&lt;BK$2+1,$K14+$I14&gt;BK$2),IF($N14=$N$3,$C14*INDEX('Fixed O&amp;M Schedule_Gas'!AS$3:AS$15,MATCH($F14,'Fixed O&amp;M Schedule_Gas'!$B$3:$B$15,0)),$C14*$S14*INDEX($U$1:$CH$1,MATCH($K14,$U$2:$CH$2,0))*IF(BK$2&gt;$K14+$H14,IF($D14="Win",1.02,1.005),1)*(1+$T14)^(BK$2-$K14)),IF(AND($K14+$I14&lt;=BK$2,$K14+SUM($I14:$J14)&gt;BK$2),IF($N14=$N$3,$C14*(INDEX('Fixed O&amp;M Schedule_Gas'!AS$3:AS$15,MATCH($F14,'Fixed O&amp;M Schedule_Gas'!$B$3:$B$15,0))+$M14),$C14*($S14*INDEX($U$1:$CH$1,MATCH($K14+$I14,$U$2:$CH$2,0))*IF(BK$2&gt;$K14+$I14+$H14,IF($D14="Win",1.02,1.005),1)*(1+$T14)^(BK$2-($K14+$I14))+$M14)),0)))/10^6</f>
        <v>0</v>
      </c>
      <c r="BL14" s="119">
        <f>IF(AND($K14&lt;BL$2+1,$K14+$H14&gt;BL$2),IF($N14=$N$3,$C14*((1-$O14+$O14*(BL$1/INDEX($U$1:$CH$1,,MATCH($K14,$U$2:$CH$2,0)))))*$L14,$C14*((1-$R14)^(BL$2-$K14))*(((1-$O14+$O14*(BL$1/INDEX($U$1:$CH$1,,MATCH($K14,$U$2:$CH$2,0)))))*$L14*8760*$P14)),IF(AND($K14+$H14&lt;BL$2+1,$K14+$I14&gt;BL$2),IF($N14=$N$3,$C14*INDEX('Fixed O&amp;M Schedule_Gas'!AT$3:AT$15,MATCH($F14,'Fixed O&amp;M Schedule_Gas'!$B$3:$B$15,0)),$C14*$S14*INDEX($U$1:$CH$1,MATCH($K14,$U$2:$CH$2,0))*IF(BL$2&gt;$K14+$H14,IF($D14="Win",1.02,1.005),1)*(1+$T14)^(BL$2-$K14)),IF(AND($K14+$I14&lt;=BL$2,$K14+SUM($I14:$J14)&gt;BL$2),IF($N14=$N$3,$C14*(INDEX('Fixed O&amp;M Schedule_Gas'!AT$3:AT$15,MATCH($F14,'Fixed O&amp;M Schedule_Gas'!$B$3:$B$15,0))+$M14),$C14*($S14*INDEX($U$1:$CH$1,MATCH($K14+$I14,$U$2:$CH$2,0))*IF(BL$2&gt;$K14+$I14+$H14,IF($D14="Win",1.02,1.005),1)*(1+$T14)^(BL$2-($K14+$I14))+$M14)),0)))/10^6</f>
        <v>0</v>
      </c>
      <c r="BM14" s="119">
        <f>IF(AND($K14&lt;BM$2+1,$K14+$H14&gt;BM$2),IF($N14=$N$3,$C14*((1-$O14+$O14*(BM$1/INDEX($U$1:$CH$1,,MATCH($K14,$U$2:$CH$2,0)))))*$L14,$C14*((1-$R14)^(BM$2-$K14))*(((1-$O14+$O14*(BM$1/INDEX($U$1:$CH$1,,MATCH($K14,$U$2:$CH$2,0)))))*$L14*8760*$P14)),IF(AND($K14+$H14&lt;BM$2+1,$K14+$I14&gt;BM$2),IF($N14=$N$3,$C14*INDEX('Fixed O&amp;M Schedule_Gas'!AU$3:AU$15,MATCH($F14,'Fixed O&amp;M Schedule_Gas'!$B$3:$B$15,0)),$C14*$S14*INDEX($U$1:$CH$1,MATCH($K14,$U$2:$CH$2,0))*IF(BM$2&gt;$K14+$H14,IF($D14="Win",1.02,1.005),1)*(1+$T14)^(BM$2-$K14)),IF(AND($K14+$I14&lt;=BM$2,$K14+SUM($I14:$J14)&gt;BM$2),IF($N14=$N$3,$C14*(INDEX('Fixed O&amp;M Schedule_Gas'!AU$3:AU$15,MATCH($F14,'Fixed O&amp;M Schedule_Gas'!$B$3:$B$15,0))+$M14),$C14*($S14*INDEX($U$1:$CH$1,MATCH($K14+$I14,$U$2:$CH$2,0))*IF(BM$2&gt;$K14+$I14+$H14,IF($D14="Win",1.02,1.005),1)*(1+$T14)^(BM$2-($K14+$I14))+$M14)),0)))/10^6</f>
        <v>0</v>
      </c>
      <c r="BN14" s="119">
        <f>IF(AND($K14&lt;BN$2+1,$K14+$H14&gt;BN$2),IF($N14=$N$3,$C14*((1-$O14+$O14*(BN$1/INDEX($U$1:$CH$1,,MATCH($K14,$U$2:$CH$2,0)))))*$L14,$C14*((1-$R14)^(BN$2-$K14))*(((1-$O14+$O14*(BN$1/INDEX($U$1:$CH$1,,MATCH($K14,$U$2:$CH$2,0)))))*$L14*8760*$P14)),IF(AND($K14+$H14&lt;BN$2+1,$K14+$I14&gt;BN$2),IF($N14=$N$3,$C14*INDEX('Fixed O&amp;M Schedule_Gas'!AV$3:AV$15,MATCH($F14,'Fixed O&amp;M Schedule_Gas'!$B$3:$B$15,0)),$C14*$S14*INDEX($U$1:$CH$1,MATCH($K14,$U$2:$CH$2,0))*IF(BN$2&gt;$K14+$H14,IF($D14="Win",1.02,1.005),1)*(1+$T14)^(BN$2-$K14)),IF(AND($K14+$I14&lt;=BN$2,$K14+SUM($I14:$J14)&gt;BN$2),IF($N14=$N$3,$C14*(INDEX('Fixed O&amp;M Schedule_Gas'!AV$3:AV$15,MATCH($F14,'Fixed O&amp;M Schedule_Gas'!$B$3:$B$15,0))+$M14),$C14*($S14*INDEX($U$1:$CH$1,MATCH($K14+$I14,$U$2:$CH$2,0))*IF(BN$2&gt;$K14+$I14+$H14,IF($D14="Win",1.02,1.005),1)*(1+$T14)^(BN$2-($K14+$I14))+$M14)),0)))/10^6</f>
        <v>0</v>
      </c>
      <c r="BO14" s="119">
        <f>IF(AND($K14&lt;BO$2+1,$K14+$H14&gt;BO$2),IF($N14=$N$3,$C14*((1-$O14+$O14*(BO$1/INDEX($U$1:$CH$1,,MATCH($K14,$U$2:$CH$2,0)))))*$L14,$C14*((1-$R14)^(BO$2-$K14))*(((1-$O14+$O14*(BO$1/INDEX($U$1:$CH$1,,MATCH($K14,$U$2:$CH$2,0)))))*$L14*8760*$P14)),IF(AND($K14+$H14&lt;BO$2+1,$K14+$I14&gt;BO$2),IF($N14=$N$3,$C14*INDEX('Fixed O&amp;M Schedule_Gas'!AW$3:AW$15,MATCH($F14,'Fixed O&amp;M Schedule_Gas'!$B$3:$B$15,0)),$C14*$S14*INDEX($U$1:$CH$1,MATCH($K14,$U$2:$CH$2,0))*IF(BO$2&gt;$K14+$H14,IF($D14="Win",1.02,1.005),1)*(1+$T14)^(BO$2-$K14)),IF(AND($K14+$I14&lt;=BO$2,$K14+SUM($I14:$J14)&gt;BO$2),IF($N14=$N$3,$C14*(INDEX('Fixed O&amp;M Schedule_Gas'!AW$3:AW$15,MATCH($F14,'Fixed O&amp;M Schedule_Gas'!$B$3:$B$15,0))+$M14),$C14*($S14*INDEX($U$1:$CH$1,MATCH($K14+$I14,$U$2:$CH$2,0))*IF(BO$2&gt;$K14+$I14+$H14,IF($D14="Win",1.02,1.005),1)*(1+$T14)^(BO$2-($K14+$I14))+$M14)),0)))/10^6</f>
        <v>0</v>
      </c>
      <c r="BP14" s="119">
        <f>IF(AND($K14&lt;BP$2+1,$K14+$H14&gt;BP$2),IF($N14=$N$3,$C14*((1-$O14+$O14*(BP$1/INDEX($U$1:$CH$1,,MATCH($K14,$U$2:$CH$2,0)))))*$L14,$C14*((1-$R14)^(BP$2-$K14))*(((1-$O14+$O14*(BP$1/INDEX($U$1:$CH$1,,MATCH($K14,$U$2:$CH$2,0)))))*$L14*8760*$P14)),IF(AND($K14+$H14&lt;BP$2+1,$K14+$I14&gt;BP$2),IF($N14=$N$3,$C14*INDEX('Fixed O&amp;M Schedule_Gas'!AX$3:AX$15,MATCH($F14,'Fixed O&amp;M Schedule_Gas'!$B$3:$B$15,0)),$C14*$S14*INDEX($U$1:$CH$1,MATCH($K14,$U$2:$CH$2,0))*IF(BP$2&gt;$K14+$H14,IF($D14="Win",1.02,1.005),1)*(1+$T14)^(BP$2-$K14)),IF(AND($K14+$I14&lt;=BP$2,$K14+SUM($I14:$J14)&gt;BP$2),IF($N14=$N$3,$C14*(INDEX('Fixed O&amp;M Schedule_Gas'!AX$3:AX$15,MATCH($F14,'Fixed O&amp;M Schedule_Gas'!$B$3:$B$15,0))+$M14),$C14*($S14*INDEX($U$1:$CH$1,MATCH($K14+$I14,$U$2:$CH$2,0))*IF(BP$2&gt;$K14+$I14+$H14,IF($D14="Win",1.02,1.005),1)*(1+$T14)^(BP$2-($K14+$I14))+$M14)),0)))/10^6</f>
        <v>0</v>
      </c>
      <c r="BQ14" s="119">
        <f>IF(AND($K14&lt;BQ$2+1,$K14+$H14&gt;BQ$2),IF($N14=$N$3,$C14*((1-$O14+$O14*(BQ$1/INDEX($U$1:$CH$1,,MATCH($K14,$U$2:$CH$2,0)))))*$L14,$C14*((1-$R14)^(BQ$2-$K14))*(((1-$O14+$O14*(BQ$1/INDEX($U$1:$CH$1,,MATCH($K14,$U$2:$CH$2,0)))))*$L14*8760*$P14)),IF(AND($K14+$H14&lt;BQ$2+1,$K14+$I14&gt;BQ$2),IF($N14=$N$3,$C14*INDEX('Fixed O&amp;M Schedule_Gas'!AY$3:AY$15,MATCH($F14,'Fixed O&amp;M Schedule_Gas'!$B$3:$B$15,0)),$C14*$S14*INDEX($U$1:$CH$1,MATCH($K14,$U$2:$CH$2,0))*IF(BQ$2&gt;$K14+$H14,IF($D14="Win",1.02,1.005),1)*(1+$T14)^(BQ$2-$K14)),IF(AND($K14+$I14&lt;=BQ$2,$K14+SUM($I14:$J14)&gt;BQ$2),IF($N14=$N$3,$C14*(INDEX('Fixed O&amp;M Schedule_Gas'!AY$3:AY$15,MATCH($F14,'Fixed O&amp;M Schedule_Gas'!$B$3:$B$15,0))+$M14),$C14*($S14*INDEX($U$1:$CH$1,MATCH($K14+$I14,$U$2:$CH$2,0))*IF(BQ$2&gt;$K14+$I14+$H14,IF($D14="Win",1.02,1.005),1)*(1+$T14)^(BQ$2-($K14+$I14))+$M14)),0)))/10^6</f>
        <v>0</v>
      </c>
      <c r="BR14" s="119">
        <f>IF(AND($K14&lt;BR$2+1,$K14+$H14&gt;BR$2),IF($N14=$N$3,$C14*((1-$O14+$O14*(BR$1/INDEX($U$1:$CH$1,,MATCH($K14,$U$2:$CH$2,0)))))*$L14,$C14*((1-$R14)^(BR$2-$K14))*(((1-$O14+$O14*(BR$1/INDEX($U$1:$CH$1,,MATCH($K14,$U$2:$CH$2,0)))))*$L14*8760*$P14)),IF(AND($K14+$H14&lt;BR$2+1,$K14+$I14&gt;BR$2),IF($N14=$N$3,$C14*INDEX('Fixed O&amp;M Schedule_Gas'!AZ$3:AZ$15,MATCH($F14,'Fixed O&amp;M Schedule_Gas'!$B$3:$B$15,0)),$C14*$S14*INDEX($U$1:$CH$1,MATCH($K14,$U$2:$CH$2,0))*IF(BR$2&gt;$K14+$H14,IF($D14="Win",1.02,1.005),1)*(1+$T14)^(BR$2-$K14)),IF(AND($K14+$I14&lt;=BR$2,$K14+SUM($I14:$J14)&gt;BR$2),IF($N14=$N$3,$C14*(INDEX('Fixed O&amp;M Schedule_Gas'!AZ$3:AZ$15,MATCH($F14,'Fixed O&amp;M Schedule_Gas'!$B$3:$B$15,0))+$M14),$C14*($S14*INDEX($U$1:$CH$1,MATCH($K14+$I14,$U$2:$CH$2,0))*IF(BR$2&gt;$K14+$I14+$H14,IF($D14="Win",1.02,1.005),1)*(1+$T14)^(BR$2-($K14+$I14))+$M14)),0)))/10^6</f>
        <v>0</v>
      </c>
      <c r="BS14" s="119">
        <f>IF(AND($K14&lt;BS$2+1,$K14+$H14&gt;BS$2),IF($N14=$N$3,$C14*((1-$O14+$O14*(BS$1/INDEX($U$1:$CH$1,,MATCH($K14,$U$2:$CH$2,0)))))*$L14,$C14*((1-$R14)^(BS$2-$K14))*(((1-$O14+$O14*(BS$1/INDEX($U$1:$CH$1,,MATCH($K14,$U$2:$CH$2,0)))))*$L14*8760*$P14)),IF(AND($K14+$H14&lt;BS$2+1,$K14+$I14&gt;BS$2),IF($N14=$N$3,$C14*INDEX('Fixed O&amp;M Schedule_Gas'!BA$3:BA$15,MATCH($F14,'Fixed O&amp;M Schedule_Gas'!$B$3:$B$15,0)),$C14*$S14*INDEX($U$1:$CH$1,MATCH($K14,$U$2:$CH$2,0))*IF(BS$2&gt;$K14+$H14,IF($D14="Win",1.02,1.005),1)*(1+$T14)^(BS$2-$K14)),IF(AND($K14+$I14&lt;=BS$2,$K14+SUM($I14:$J14)&gt;BS$2),IF($N14=$N$3,$C14*(INDEX('Fixed O&amp;M Schedule_Gas'!BA$3:BA$15,MATCH($F14,'Fixed O&amp;M Schedule_Gas'!$B$3:$B$15,0))+$M14),$C14*($S14*INDEX($U$1:$CH$1,MATCH($K14+$I14,$U$2:$CH$2,0))*IF(BS$2&gt;$K14+$I14+$H14,IF($D14="Win",1.02,1.005),1)*(1+$T14)^(BS$2-($K14+$I14))+$M14)),0)))/10^6</f>
        <v>0</v>
      </c>
      <c r="BT14" s="119">
        <f>IF(AND($K14&lt;BT$2+1,$K14+$H14&gt;BT$2),IF($N14=$N$3,$C14*((1-$O14+$O14*(BT$1/INDEX($U$1:$CH$1,,MATCH($K14,$U$2:$CH$2,0)))))*$L14,$C14*((1-$R14)^(BT$2-$K14))*(((1-$O14+$O14*(BT$1/INDEX($U$1:$CH$1,,MATCH($K14,$U$2:$CH$2,0)))))*$L14*8760*$P14)),IF(AND($K14+$H14&lt;BT$2+1,$K14+$I14&gt;BT$2),IF($N14=$N$3,$C14*INDEX('Fixed O&amp;M Schedule_Gas'!BB$3:BB$15,MATCH($F14,'Fixed O&amp;M Schedule_Gas'!$B$3:$B$15,0)),$C14*$S14*INDEX($U$1:$CH$1,MATCH($K14,$U$2:$CH$2,0))*IF(BT$2&gt;$K14+$H14,IF($D14="Win",1.02,1.005),1)*(1+$T14)^(BT$2-$K14)),IF(AND($K14+$I14&lt;=BT$2,$K14+SUM($I14:$J14)&gt;BT$2),IF($N14=$N$3,$C14*(INDEX('Fixed O&amp;M Schedule_Gas'!BB$3:BB$15,MATCH($F14,'Fixed O&amp;M Schedule_Gas'!$B$3:$B$15,0))+$M14),$C14*($S14*INDEX($U$1:$CH$1,MATCH($K14+$I14,$U$2:$CH$2,0))*IF(BT$2&gt;$K14+$I14+$H14,IF($D14="Win",1.02,1.005),1)*(1+$T14)^(BT$2-($K14+$I14))+$M14)),0)))/10^6</f>
        <v>0</v>
      </c>
      <c r="BU14" s="119">
        <f>IF(AND($K14&lt;BU$2+1,$K14+$H14&gt;BU$2),IF($N14=$N$3,$C14*((1-$O14+$O14*(BU$1/INDEX($U$1:$CH$1,,MATCH($K14,$U$2:$CH$2,0)))))*$L14,$C14*((1-$R14)^(BU$2-$K14))*(((1-$O14+$O14*(BU$1/INDEX($U$1:$CH$1,,MATCH($K14,$U$2:$CH$2,0)))))*$L14*8760*$P14)),IF(AND($K14+$H14&lt;BU$2+1,$K14+$I14&gt;BU$2),IF($N14=$N$3,$C14*INDEX('Fixed O&amp;M Schedule_Gas'!BC$3:BC$15,MATCH($F14,'Fixed O&amp;M Schedule_Gas'!$B$3:$B$15,0)),$C14*$S14*INDEX($U$1:$CH$1,MATCH($K14,$U$2:$CH$2,0))*IF(BU$2&gt;$K14+$H14,IF($D14="Win",1.02,1.005),1)*(1+$T14)^(BU$2-$K14)),IF(AND($K14+$I14&lt;=BU$2,$K14+SUM($I14:$J14)&gt;BU$2),IF($N14=$N$3,$C14*(INDEX('Fixed O&amp;M Schedule_Gas'!BC$3:BC$15,MATCH($F14,'Fixed O&amp;M Schedule_Gas'!$B$3:$B$15,0))+$M14),$C14*($S14*INDEX($U$1:$CH$1,MATCH($K14+$I14,$U$2:$CH$2,0))*IF(BU$2&gt;$K14+$I14+$H14,IF($D14="Win",1.02,1.005),1)*(1+$T14)^(BU$2-($K14+$I14))+$M14)),0)))/10^6</f>
        <v>0</v>
      </c>
      <c r="BV14" s="119">
        <f>IF(AND($K14&lt;BV$2+1,$K14+$H14&gt;BV$2),IF($N14=$N$3,$C14*((1-$O14+$O14*(BV$1/INDEX($U$1:$CH$1,,MATCH($K14,$U$2:$CH$2,0)))))*$L14,$C14*((1-$R14)^(BV$2-$K14))*(((1-$O14+$O14*(BV$1/INDEX($U$1:$CH$1,,MATCH($K14,$U$2:$CH$2,0)))))*$L14*8760*$P14)),IF(AND($K14+$H14&lt;BV$2+1,$K14+$I14&gt;BV$2),IF($N14=$N$3,$C14*INDEX('Fixed O&amp;M Schedule_Gas'!BD$3:BD$15,MATCH($F14,'Fixed O&amp;M Schedule_Gas'!$B$3:$B$15,0)),$C14*$S14*INDEX($U$1:$CH$1,MATCH($K14,$U$2:$CH$2,0))*IF(BV$2&gt;$K14+$H14,IF($D14="Win",1.02,1.005),1)*(1+$T14)^(BV$2-$K14)),IF(AND($K14+$I14&lt;=BV$2,$K14+SUM($I14:$J14)&gt;BV$2),IF($N14=$N$3,$C14*(INDEX('Fixed O&amp;M Schedule_Gas'!BD$3:BD$15,MATCH($F14,'Fixed O&amp;M Schedule_Gas'!$B$3:$B$15,0))+$M14),$C14*($S14*INDEX($U$1:$CH$1,MATCH($K14+$I14,$U$2:$CH$2,0))*IF(BV$2&gt;$K14+$I14+$H14,IF($D14="Win",1.02,1.005),1)*(1+$T14)^(BV$2-($K14+$I14))+$M14)),0)))/10^6</f>
        <v>0</v>
      </c>
      <c r="BW14" s="119">
        <f>IF(AND($K14&lt;BW$2+1,$K14+$H14&gt;BW$2),IF($N14=$N$3,$C14*((1-$O14+$O14*(BW$1/INDEX($U$1:$CH$1,,MATCH($K14,$U$2:$CH$2,0)))))*$L14,$C14*((1-$R14)^(BW$2-$K14))*(((1-$O14+$O14*(BW$1/INDEX($U$1:$CH$1,,MATCH($K14,$U$2:$CH$2,0)))))*$L14*8760*$P14)),IF(AND($K14+$H14&lt;BW$2+1,$K14+$I14&gt;BW$2),IF($N14=$N$3,$C14*INDEX('Fixed O&amp;M Schedule_Gas'!BE$3:BE$15,MATCH($F14,'Fixed O&amp;M Schedule_Gas'!$B$3:$B$15,0)),$C14*$S14*INDEX($U$1:$CH$1,MATCH($K14,$U$2:$CH$2,0))*IF(BW$2&gt;$K14+$H14,IF($D14="Win",1.02,1.005),1)*(1+$T14)^(BW$2-$K14)),IF(AND($K14+$I14&lt;=BW$2,$K14+SUM($I14:$J14)&gt;BW$2),IF($N14=$N$3,$C14*(INDEX('Fixed O&amp;M Schedule_Gas'!BE$3:BE$15,MATCH($F14,'Fixed O&amp;M Schedule_Gas'!$B$3:$B$15,0))+$M14),$C14*($S14*INDEX($U$1:$CH$1,MATCH($K14+$I14,$U$2:$CH$2,0))*IF(BW$2&gt;$K14+$I14+$H14,IF($D14="Win",1.02,1.005),1)*(1+$T14)^(BW$2-($K14+$I14))+$M14)),0)))/10^6</f>
        <v>0</v>
      </c>
      <c r="BX14" s="119">
        <f>IF(AND($K14&lt;BX$2+1,$K14+$H14&gt;BX$2),IF($N14=$N$3,$C14*((1-$O14+$O14*(BX$1/INDEX($U$1:$CH$1,,MATCH($K14,$U$2:$CH$2,0)))))*$L14,$C14*((1-$R14)^(BX$2-$K14))*(((1-$O14+$O14*(BX$1/INDEX($U$1:$CH$1,,MATCH($K14,$U$2:$CH$2,0)))))*$L14*8760*$P14)),IF(AND($K14+$H14&lt;BX$2+1,$K14+$I14&gt;BX$2),IF($N14=$N$3,$C14*INDEX('Fixed O&amp;M Schedule_Gas'!BF$3:BF$15,MATCH($F14,'Fixed O&amp;M Schedule_Gas'!$B$3:$B$15,0)),$C14*$S14*INDEX($U$1:$CH$1,MATCH($K14,$U$2:$CH$2,0))*IF(BX$2&gt;$K14+$H14,IF($D14="Win",1.02,1.005),1)*(1+$T14)^(BX$2-$K14)),IF(AND($K14+$I14&lt;=BX$2,$K14+SUM($I14:$J14)&gt;BX$2),IF($N14=$N$3,$C14*(INDEX('Fixed O&amp;M Schedule_Gas'!BF$3:BF$15,MATCH($F14,'Fixed O&amp;M Schedule_Gas'!$B$3:$B$15,0))+$M14),$C14*($S14*INDEX($U$1:$CH$1,MATCH($K14+$I14,$U$2:$CH$2,0))*IF(BX$2&gt;$K14+$I14+$H14,IF($D14="Win",1.02,1.005),1)*(1+$T14)^(BX$2-($K14+$I14))+$M14)),0)))/10^6</f>
        <v>0</v>
      </c>
      <c r="BY14" s="119">
        <f>IF(AND($K14&lt;BY$2+1,$K14+$H14&gt;BY$2),IF($N14=$N$3,$C14*((1-$O14+$O14*(BY$1/INDEX($U$1:$CH$1,,MATCH($K14,$U$2:$CH$2,0)))))*$L14,$C14*((1-$R14)^(BY$2-$K14))*(((1-$O14+$O14*(BY$1/INDEX($U$1:$CH$1,,MATCH($K14,$U$2:$CH$2,0)))))*$L14*8760*$P14)),IF(AND($K14+$H14&lt;BY$2+1,$K14+$I14&gt;BY$2),IF($N14=$N$3,$C14*INDEX('Fixed O&amp;M Schedule_Gas'!BG$3:BG$15,MATCH($F14,'Fixed O&amp;M Schedule_Gas'!$B$3:$B$15,0)),$C14*$S14*INDEX($U$1:$CH$1,MATCH($K14,$U$2:$CH$2,0))*IF(BY$2&gt;$K14+$H14,IF($D14="Win",1.02,1.005),1)*(1+$T14)^(BY$2-$K14)),IF(AND($K14+$I14&lt;=BY$2,$K14+SUM($I14:$J14)&gt;BY$2),IF($N14=$N$3,$C14*(INDEX('Fixed O&amp;M Schedule_Gas'!BG$3:BG$15,MATCH($F14,'Fixed O&amp;M Schedule_Gas'!$B$3:$B$15,0))+$M14),$C14*($S14*INDEX($U$1:$CH$1,MATCH($K14+$I14,$U$2:$CH$2,0))*IF(BY$2&gt;$K14+$I14+$H14,IF($D14="Win",1.02,1.005),1)*(1+$T14)^(BY$2-($K14+$I14))+$M14)),0)))/10^6</f>
        <v>0</v>
      </c>
      <c r="BZ14" s="119">
        <f>IF(AND($K14&lt;BZ$2+1,$K14+$H14&gt;BZ$2),IF($N14=$N$3,$C14*((1-$O14+$O14*(BZ$1/INDEX($U$1:$CH$1,,MATCH($K14,$U$2:$CH$2,0)))))*$L14,$C14*((1-$R14)^(BZ$2-$K14))*(((1-$O14+$O14*(BZ$1/INDEX($U$1:$CH$1,,MATCH($K14,$U$2:$CH$2,0)))))*$L14*8760*$P14)),IF(AND($K14+$H14&lt;BZ$2+1,$K14+$I14&gt;BZ$2),IF($N14=$N$3,$C14*INDEX('Fixed O&amp;M Schedule_Gas'!BH$3:BH$15,MATCH($F14,'Fixed O&amp;M Schedule_Gas'!$B$3:$B$15,0)),$C14*$S14*INDEX($U$1:$CH$1,MATCH($K14,$U$2:$CH$2,0))*IF(BZ$2&gt;$K14+$H14,IF($D14="Win",1.02,1.005),1)*(1+$T14)^(BZ$2-$K14)),IF(AND($K14+$I14&lt;=BZ$2,$K14+SUM($I14:$J14)&gt;BZ$2),IF($N14=$N$3,$C14*(INDEX('Fixed O&amp;M Schedule_Gas'!BH$3:BH$15,MATCH($F14,'Fixed O&amp;M Schedule_Gas'!$B$3:$B$15,0))+$M14),$C14*($S14*INDEX($U$1:$CH$1,MATCH($K14+$I14,$U$2:$CH$2,0))*IF(BZ$2&gt;$K14+$I14+$H14,IF($D14="Win",1.02,1.005),1)*(1+$T14)^(BZ$2-($K14+$I14))+$M14)),0)))/10^6</f>
        <v>0</v>
      </c>
      <c r="CA14" s="119">
        <f>IF(AND($K14&lt;CA$2+1,$K14+$H14&gt;CA$2),IF($N14=$N$3,$C14*((1-$O14+$O14*(CA$1/INDEX($U$1:$CH$1,,MATCH($K14,$U$2:$CH$2,0)))))*$L14,$C14*((1-$R14)^(CA$2-$K14))*(((1-$O14+$O14*(CA$1/INDEX($U$1:$CH$1,,MATCH($K14,$U$2:$CH$2,0)))))*$L14*8760*$P14)),IF(AND($K14+$H14&lt;CA$2+1,$K14+$I14&gt;CA$2),IF($N14=$N$3,$C14*INDEX('Fixed O&amp;M Schedule_Gas'!BI$3:BI$15,MATCH($F14,'Fixed O&amp;M Schedule_Gas'!$B$3:$B$15,0)),$C14*$S14*INDEX($U$1:$CH$1,MATCH($K14,$U$2:$CH$2,0))*IF(CA$2&gt;$K14+$H14,IF($D14="Win",1.02,1.005),1)*(1+$T14)^(CA$2-$K14)),IF(AND($K14+$I14&lt;=CA$2,$K14+SUM($I14:$J14)&gt;CA$2),IF($N14=$N$3,$C14*(INDEX('Fixed O&amp;M Schedule_Gas'!BI$3:BI$15,MATCH($F14,'Fixed O&amp;M Schedule_Gas'!$B$3:$B$15,0))+$M14),$C14*($S14*INDEX($U$1:$CH$1,MATCH($K14+$I14,$U$2:$CH$2,0))*IF(CA$2&gt;$K14+$I14+$H14,IF($D14="Win",1.02,1.005),1)*(1+$T14)^(CA$2-($K14+$I14))+$M14)),0)))/10^6</f>
        <v>0</v>
      </c>
      <c r="CB14" s="119">
        <f>IF(AND($K14&lt;CB$2+1,$K14+$H14&gt;CB$2),IF($N14=$N$3,$C14*((1-$O14+$O14*(CB$1/INDEX($U$1:$CH$1,,MATCH($K14,$U$2:$CH$2,0)))))*$L14,$C14*((1-$R14)^(CB$2-$K14))*(((1-$O14+$O14*(CB$1/INDEX($U$1:$CH$1,,MATCH($K14,$U$2:$CH$2,0)))))*$L14*8760*$P14)),IF(AND($K14+$H14&lt;CB$2+1,$K14+$I14&gt;CB$2),IF($N14=$N$3,$C14*INDEX('Fixed O&amp;M Schedule_Gas'!BJ$3:BJ$15,MATCH($F14,'Fixed O&amp;M Schedule_Gas'!$B$3:$B$15,0)),$C14*$S14*INDEX($U$1:$CH$1,MATCH($K14,$U$2:$CH$2,0))*IF(CB$2&gt;$K14+$H14,IF($D14="Win",1.02,1.005),1)*(1+$T14)^(CB$2-$K14)),IF(AND($K14+$I14&lt;=CB$2,$K14+SUM($I14:$J14)&gt;CB$2),IF($N14=$N$3,$C14*(INDEX('Fixed O&amp;M Schedule_Gas'!BJ$3:BJ$15,MATCH($F14,'Fixed O&amp;M Schedule_Gas'!$B$3:$B$15,0))+$M14),$C14*($S14*INDEX($U$1:$CH$1,MATCH($K14+$I14,$U$2:$CH$2,0))*IF(CB$2&gt;$K14+$I14+$H14,IF($D14="Win",1.02,1.005),1)*(1+$T14)^(CB$2-($K14+$I14))+$M14)),0)))/10^6</f>
        <v>0</v>
      </c>
      <c r="CC14" s="119">
        <f>IF(AND($K14&lt;CC$2+1,$K14+$H14&gt;CC$2),IF($N14=$N$3,$C14*((1-$O14+$O14*(CC$1/INDEX($U$1:$CH$1,,MATCH($K14,$U$2:$CH$2,0)))))*$L14,$C14*((1-$R14)^(CC$2-$K14))*(((1-$O14+$O14*(CC$1/INDEX($U$1:$CH$1,,MATCH($K14,$U$2:$CH$2,0)))))*$L14*8760*$P14)),IF(AND($K14+$H14&lt;CC$2+1,$K14+$I14&gt;CC$2),IF($N14=$N$3,$C14*INDEX('Fixed O&amp;M Schedule_Gas'!BK$3:BK$15,MATCH($F14,'Fixed O&amp;M Schedule_Gas'!$B$3:$B$15,0)),$C14*$S14*INDEX($U$1:$CH$1,MATCH($K14,$U$2:$CH$2,0))*IF(CC$2&gt;$K14+$H14,IF($D14="Win",1.02,1.005),1)*(1+$T14)^(CC$2-$K14)),IF(AND($K14+$I14&lt;=CC$2,$K14+SUM($I14:$J14)&gt;CC$2),IF($N14=$N$3,$C14*(INDEX('Fixed O&amp;M Schedule_Gas'!BK$3:BK$15,MATCH($F14,'Fixed O&amp;M Schedule_Gas'!$B$3:$B$15,0))+$M14),$C14*($S14*INDEX($U$1:$CH$1,MATCH($K14+$I14,$U$2:$CH$2,0))*IF(CC$2&gt;$K14+$I14+$H14,IF($D14="Win",1.02,1.005),1)*(1+$T14)^(CC$2-($K14+$I14))+$M14)),0)))/10^6</f>
        <v>0</v>
      </c>
      <c r="CD14" s="119">
        <f>IF(AND($K14&lt;CD$2+1,$K14+$H14&gt;CD$2),IF($N14=$N$3,$C14*((1-$O14+$O14*(CD$1/INDEX($U$1:$CH$1,,MATCH($K14,$U$2:$CH$2,0)))))*$L14,$C14*((1-$R14)^(CD$2-$K14))*(((1-$O14+$O14*(CD$1/INDEX($U$1:$CH$1,,MATCH($K14,$U$2:$CH$2,0)))))*$L14*8760*$P14)),IF(AND($K14+$H14&lt;CD$2+1,$K14+$I14&gt;CD$2),IF($N14=$N$3,$C14*INDEX('Fixed O&amp;M Schedule_Gas'!BL$3:BL$15,MATCH($F14,'Fixed O&amp;M Schedule_Gas'!$B$3:$B$15,0)),$C14*$S14*INDEX($U$1:$CH$1,MATCH($K14,$U$2:$CH$2,0))*IF(CD$2&gt;$K14+$H14,IF($D14="Win",1.02,1.005),1)*(1+$T14)^(CD$2-$K14)),IF(AND($K14+$I14&lt;=CD$2,$K14+SUM($I14:$J14)&gt;CD$2),IF($N14=$N$3,$C14*(INDEX('Fixed O&amp;M Schedule_Gas'!BL$3:BL$15,MATCH($F14,'Fixed O&amp;M Schedule_Gas'!$B$3:$B$15,0))+$M14),$C14*($S14*INDEX($U$1:$CH$1,MATCH($K14+$I14,$U$2:$CH$2,0))*IF(CD$2&gt;$K14+$I14+$H14,IF($D14="Win",1.02,1.005),1)*(1+$T14)^(CD$2-($K14+$I14))+$M14)),0)))/10^6</f>
        <v>0</v>
      </c>
      <c r="CE14" s="119">
        <f>IF(AND($K14&lt;CE$2+1,$K14+$H14&gt;CE$2),IF($N14=$N$3,$C14*((1-$O14+$O14*(CE$1/INDEX($U$1:$CH$1,,MATCH($K14,$U$2:$CH$2,0)))))*$L14,$C14*((1-$R14)^(CE$2-$K14))*(((1-$O14+$O14*(CE$1/INDEX($U$1:$CH$1,,MATCH($K14,$U$2:$CH$2,0)))))*$L14*8760*$P14)),IF(AND($K14+$H14&lt;CE$2+1,$K14+$I14&gt;CE$2),IF($N14=$N$3,$C14*INDEX('Fixed O&amp;M Schedule_Gas'!BM$3:BM$15,MATCH($F14,'Fixed O&amp;M Schedule_Gas'!$B$3:$B$15,0)),$C14*$S14*INDEX($U$1:$CH$1,MATCH($K14,$U$2:$CH$2,0))*IF(CE$2&gt;$K14+$H14,IF($D14="Win",1.02,1.005),1)*(1+$T14)^(CE$2-$K14)),IF(AND($K14+$I14&lt;=CE$2,$K14+SUM($I14:$J14)&gt;CE$2),IF($N14=$N$3,$C14*(INDEX('Fixed O&amp;M Schedule_Gas'!BM$3:BM$15,MATCH($F14,'Fixed O&amp;M Schedule_Gas'!$B$3:$B$15,0))+$M14),$C14*($S14*INDEX($U$1:$CH$1,MATCH($K14+$I14,$U$2:$CH$2,0))*IF(CE$2&gt;$K14+$I14+$H14,IF($D14="Win",1.02,1.005),1)*(1+$T14)^(CE$2-($K14+$I14))+$M14)),0)))/10^6</f>
        <v>0</v>
      </c>
      <c r="CF14" s="119">
        <f>IF(AND($K14&lt;CF$2+1,$K14+$H14&gt;CF$2),IF($N14=$N$3,$C14*((1-$O14+$O14*(CF$1/INDEX($U$1:$CH$1,,MATCH($K14,$U$2:$CH$2,0)))))*$L14,$C14*((1-$R14)^(CF$2-$K14))*(((1-$O14+$O14*(CF$1/INDEX($U$1:$CH$1,,MATCH($K14,$U$2:$CH$2,0)))))*$L14*8760*$P14)),IF(AND($K14+$H14&lt;CF$2+1,$K14+$I14&gt;CF$2),IF($N14=$N$3,$C14*INDEX('Fixed O&amp;M Schedule_Gas'!BN$3:BN$15,MATCH($F14,'Fixed O&amp;M Schedule_Gas'!$B$3:$B$15,0)),$C14*$S14*INDEX($U$1:$CH$1,MATCH($K14,$U$2:$CH$2,0))*IF(CF$2&gt;$K14+$H14,IF($D14="Win",1.02,1.005),1)*(1+$T14)^(CF$2-$K14)),IF(AND($K14+$I14&lt;=CF$2,$K14+SUM($I14:$J14)&gt;CF$2),IF($N14=$N$3,$C14*(INDEX('Fixed O&amp;M Schedule_Gas'!BN$3:BN$15,MATCH($F14,'Fixed O&amp;M Schedule_Gas'!$B$3:$B$15,0))+$M14),$C14*($S14*INDEX($U$1:$CH$1,MATCH($K14+$I14,$U$2:$CH$2,0))*IF(CF$2&gt;$K14+$I14+$H14,IF($D14="Win",1.02,1.005),1)*(1+$T14)^(CF$2-($K14+$I14))+$M14)),0)))/10^6</f>
        <v>0</v>
      </c>
      <c r="CG14" s="119">
        <f>IF(AND($K14&lt;CG$2+1,$K14+$H14&gt;CG$2),IF($N14=$N$3,$C14*((1-$O14+$O14*(CG$1/INDEX($U$1:$CH$1,,MATCH($K14,$U$2:$CH$2,0)))))*$L14,$C14*((1-$R14)^(CG$2-$K14))*(((1-$O14+$O14*(CG$1/INDEX($U$1:$CH$1,,MATCH($K14,$U$2:$CH$2,0)))))*$L14*8760*$P14)),IF(AND($K14+$H14&lt;CG$2+1,$K14+$I14&gt;CG$2),IF($N14=$N$3,$C14*INDEX('Fixed O&amp;M Schedule_Gas'!BO$3:BO$15,MATCH($F14,'Fixed O&amp;M Schedule_Gas'!$B$3:$B$15,0)),$C14*$S14*INDEX($U$1:$CH$1,MATCH($K14,$U$2:$CH$2,0))*IF(CG$2&gt;$K14+$H14,IF($D14="Win",1.02,1.005),1)*(1+$T14)^(CG$2-$K14)),IF(AND($K14+$I14&lt;=CG$2,$K14+SUM($I14:$J14)&gt;CG$2),IF($N14=$N$3,$C14*(INDEX('Fixed O&amp;M Schedule_Gas'!BO$3:BO$15,MATCH($F14,'Fixed O&amp;M Schedule_Gas'!$B$3:$B$15,0))+$M14),$C14*($S14*INDEX($U$1:$CH$1,MATCH($K14+$I14,$U$2:$CH$2,0))*IF(CG$2&gt;$K14+$I14+$H14,IF($D14="Win",1.02,1.005),1)*(1+$T14)^(CG$2-($K14+$I14))+$M14)),0)))/10^6</f>
        <v>0</v>
      </c>
      <c r="CH14" s="119">
        <f>IF(AND($K14&lt;CH$2+1,$K14+$H14&gt;CH$2),IF($N14=$N$3,$C14*((1-$O14+$O14*(CH$1/INDEX($U$1:$CH$1,,MATCH($K14,$U$2:$CH$2,0)))))*$L14,$C14*((1-$R14)^(CH$2-$K14))*(((1-$O14+$O14*(CH$1/INDEX($U$1:$CH$1,,MATCH($K14,$U$2:$CH$2,0)))))*$L14*8760*$P14)),IF(AND($K14+$H14&lt;CH$2+1,$K14+$I14&gt;CH$2),IF($N14=$N$3,$C14*INDEX('Fixed O&amp;M Schedule_Gas'!BP$3:BP$15,MATCH($F14,'Fixed O&amp;M Schedule_Gas'!$B$3:$B$15,0)),$C14*$S14*INDEX($U$1:$CH$1,MATCH($K14,$U$2:$CH$2,0))*IF(CH$2&gt;$K14+$H14,IF($D14="Win",1.02,1.005),1)*(1+$T14)^(CH$2-$K14)),IF(AND($K14+$I14&lt;=CH$2,$K14+SUM($I14:$J14)&gt;CH$2),IF($N14=$N$3,$C14*(INDEX('Fixed O&amp;M Schedule_Gas'!BP$3:BP$15,MATCH($F14,'Fixed O&amp;M Schedule_Gas'!$B$3:$B$15,0))+$M14),$C14*($S14*INDEX($U$1:$CH$1,MATCH($K14+$I14,$U$2:$CH$2,0))*IF(CH$2&gt;$K14+$I14+$H14,IF($D14="Win",1.02,1.005),1)*(1+$T14)^(CH$2-($K14+$I14))+$M14)),0)))/10^6</f>
        <v>0</v>
      </c>
    </row>
    <row r="15" spans="1:86" ht="11.4" x14ac:dyDescent="0.2">
      <c r="A15" s="151"/>
      <c r="B15" s="142" t="s">
        <v>28</v>
      </c>
      <c r="C15" s="143">
        <v>30</v>
      </c>
      <c r="D15" s="143" t="str">
        <f t="shared" si="65"/>
        <v>Sol</v>
      </c>
      <c r="E15" s="14" t="s">
        <v>29</v>
      </c>
      <c r="F15" s="142" t="s">
        <v>30</v>
      </c>
      <c r="G15" s="140">
        <f>DATE(K15,1,1)</f>
        <v>40909</v>
      </c>
      <c r="H15" s="68">
        <v>20</v>
      </c>
      <c r="I15" s="68">
        <v>25</v>
      </c>
      <c r="J15" s="68">
        <v>25</v>
      </c>
      <c r="K15" s="139">
        <v>2012</v>
      </c>
      <c r="L15" s="68">
        <v>443</v>
      </c>
      <c r="M15" s="69">
        <f>'Repower Costs'!M15</f>
        <v>106307.85967373656</v>
      </c>
      <c r="N15" s="68" t="s">
        <v>31</v>
      </c>
      <c r="O15" s="141">
        <v>0</v>
      </c>
      <c r="P15" s="4">
        <f>VLOOKUP($D15,Input!$B$11:$C$12,2,0)</f>
        <v>0.16200000000000001</v>
      </c>
      <c r="Q15" s="4">
        <f>VLOOKUP($D15,Input!$B$15:$C$16,2,0)</f>
        <v>0.16200000000000001</v>
      </c>
      <c r="R15" s="6">
        <f>VLOOKUP($D15,Input!$B$19:$C$20,2,0)</f>
        <v>5.0000000000000001E-3</v>
      </c>
      <c r="S15" s="70">
        <f>VLOOKUP($D15,Input!$B$23:$C$25,2,0)*1000</f>
        <v>27000</v>
      </c>
      <c r="T15" s="4">
        <f>VLOOKUP($D15,Input!$B$28:$C$30,2,0)</f>
        <v>0.02</v>
      </c>
      <c r="U15" s="119">
        <f>IF(AND($K15&lt;U$2+1,$K15+$H15&gt;U$2),IF($N15=$N$3,$C15*((1-$O15+$O15*(U$1/INDEX($U$1:$CH$1,,MATCH($K15,$U$2:$CH$2,0)))))*$L15,$C15*((1-$R15)^(U$2-$K15))*(((1-$O15+$O15*(U$1/INDEX($U$1:$CH$1,,MATCH($K15,$U$2:$CH$2,0)))))*$L15*8760*$P15)),IF(AND($K15+$H15&lt;U$2+1,$K15+$I15&gt;U$2),IF($N15=$N$3,$C15*INDEX('Fixed O&amp;M Schedule_Gas'!C$3:C$15,MATCH($F15,'Fixed O&amp;M Schedule_Gas'!$B$3:$B$15,0)),$C15*$S15*INDEX($U$1:$CH$1,MATCH($K15,$U$2:$CH$2,0))*IF(U$2&gt;$K15+$H15,IF($D15="Win",1.02,1.005),1)*(1+$T15)^(U$2-$K15)),IF(AND($K15+$I15&lt;=U$2,$K15+SUM($I15:$J15)&gt;U$2),IF($N15=$N$3,$C15*(INDEX('Fixed O&amp;M Schedule_Gas'!C$3:C$15,MATCH($F15,'Fixed O&amp;M Schedule_Gas'!$B$3:$B$15,0))+$M15),$C15*($S15*INDEX($U$1:$CH$1,MATCH($K15+$I15,$U$2:$CH$2,0))*IF(U$2&gt;$K15+$I15+$H15,IF($D15="Win",1.02,1.005),1)*(1+$T15)^(U$2-($K15+$I15))+$M15)),0)))/10^6</f>
        <v>0</v>
      </c>
      <c r="V15" s="119">
        <f>IF(AND($K15&lt;V$2+1,$K15+$H15&gt;V$2),IF($N15=$N$3,$C15*((1-$O15+$O15*(V$1/INDEX($U$1:$CH$1,,MATCH($K15,$U$2:$CH$2,0)))))*$L15,$C15*((1-$R15)^(V$2-$K15))*(((1-$O15+$O15*(V$1/INDEX($U$1:$CH$1,,MATCH($K15,$U$2:$CH$2,0)))))*$L15*8760*$P15)),IF(AND($K15+$H15&lt;V$2+1,$K15+$I15&gt;V$2),IF($N15=$N$3,$C15*INDEX('Fixed O&amp;M Schedule_Gas'!D$3:D$15,MATCH($F15,'Fixed O&amp;M Schedule_Gas'!$B$3:$B$15,0)),$C15*$S15*INDEX($U$1:$CH$1,MATCH($K15,$U$2:$CH$2,0))*IF(V$2&gt;$K15+$H15,IF($D15="Win",1.02,1.005),1)*(1+$T15)^(V$2-$K15)),IF(AND($K15+$I15&lt;=V$2,$K15+SUM($I15:$J15)&gt;V$2),IF($N15=$N$3,$C15*(INDEX('Fixed O&amp;M Schedule_Gas'!D$3:D$15,MATCH($F15,'Fixed O&amp;M Schedule_Gas'!$B$3:$B$15,0))+$M15),$C15*($S15*INDEX($U$1:$CH$1,MATCH($K15+$I15,$U$2:$CH$2,0))*IF(V$2&gt;$K15+$I15+$H15,IF($D15="Win",1.02,1.005),1)*(1+$T15)^(V$2-($K15+$I15))+$M15)),0)))/10^6</f>
        <v>0</v>
      </c>
      <c r="W15" s="119">
        <f>IF(AND($K15&lt;W$2+1,$K15+$H15&gt;W$2),IF($N15=$N$3,$C15*((1-$O15+$O15*(W$1/INDEX($U$1:$CH$1,,MATCH($K15,$U$2:$CH$2,0)))))*$L15,$C15*((1-$R15)^(W$2-$K15))*(((1-$O15+$O15*(W$1/INDEX($U$1:$CH$1,,MATCH($K15,$U$2:$CH$2,0)))))*$L15*8760*$P15)),IF(AND($K15+$H15&lt;W$2+1,$K15+$I15&gt;W$2),IF($N15=$N$3,$C15*INDEX('Fixed O&amp;M Schedule_Gas'!E$3:E$15,MATCH($F15,'Fixed O&amp;M Schedule_Gas'!$B$3:$B$15,0)),$C15*$S15*INDEX($U$1:$CH$1,MATCH($K15,$U$2:$CH$2,0))*IF(W$2&gt;$K15+$H15,IF($D15="Win",1.02,1.005),1)*(1+$T15)^(W$2-$K15)),IF(AND($K15+$I15&lt;=W$2,$K15+SUM($I15:$J15)&gt;W$2),IF($N15=$N$3,$C15*(INDEX('Fixed O&amp;M Schedule_Gas'!E$3:E$15,MATCH($F15,'Fixed O&amp;M Schedule_Gas'!$B$3:$B$15,0))+$M15),$C15*($S15*INDEX($U$1:$CH$1,MATCH($K15+$I15,$U$2:$CH$2,0))*IF(W$2&gt;$K15+$I15+$H15,IF($D15="Win",1.02,1.005),1)*(1+$T15)^(W$2-($K15+$I15))+$M15)),0)))/10^6</f>
        <v>0</v>
      </c>
      <c r="X15" s="119">
        <f>IF(AND($K15&lt;X$2+1,$K15+$H15&gt;X$2),IF($N15=$N$3,$C15*((1-$O15+$O15*(X$1/INDEX($U$1:$CH$1,,MATCH($K15,$U$2:$CH$2,0)))))*$L15,$C15*((1-$R15)^(X$2-$K15))*(((1-$O15+$O15*(X$1/INDEX($U$1:$CH$1,,MATCH($K15,$U$2:$CH$2,0)))))*$L15*8760*$P15)),IF(AND($K15+$H15&lt;X$2+1,$K15+$I15&gt;X$2),IF($N15=$N$3,$C15*INDEX('Fixed O&amp;M Schedule_Gas'!F$3:F$15,MATCH($F15,'Fixed O&amp;M Schedule_Gas'!$B$3:$B$15,0)),$C15*$S15*INDEX($U$1:$CH$1,MATCH($K15,$U$2:$CH$2,0))*IF(X$2&gt;$K15+$H15,IF($D15="Win",1.02,1.005),1)*(1+$T15)^(X$2-$K15)),IF(AND($K15+$I15&lt;=X$2,$K15+SUM($I15:$J15)&gt;X$2),IF($N15=$N$3,$C15*(INDEX('Fixed O&amp;M Schedule_Gas'!F$3:F$15,MATCH($F15,'Fixed O&amp;M Schedule_Gas'!$B$3:$B$15,0))+$M15),$C15*($S15*INDEX($U$1:$CH$1,MATCH($K15+$I15,$U$2:$CH$2,0))*IF(X$2&gt;$K15+$I15+$H15,IF($D15="Win",1.02,1.005),1)*(1+$T15)^(X$2-($K15+$I15))+$M15)),0)))/10^6</f>
        <v>0</v>
      </c>
      <c r="Y15" s="119">
        <f>IF(AND($K15&lt;Y$2+1,$K15+$H15&gt;Y$2),IF($N15=$N$3,$C15*((1-$O15+$O15*(Y$1/INDEX($U$1:$CH$1,,MATCH($K15,$U$2:$CH$2,0)))))*$L15,$C15*((1-$R15)^(Y$2-$K15))*(((1-$O15+$O15*(Y$1/INDEX($U$1:$CH$1,,MATCH($K15,$U$2:$CH$2,0)))))*$L15*8760*$P15)),IF(AND($K15+$H15&lt;Y$2+1,$K15+$I15&gt;Y$2),IF($N15=$N$3,$C15*INDEX('Fixed O&amp;M Schedule_Gas'!G$3:G$15,MATCH($F15,'Fixed O&amp;M Schedule_Gas'!$B$3:$B$15,0)),$C15*$S15*INDEX($U$1:$CH$1,MATCH($K15,$U$2:$CH$2,0))*IF(Y$2&gt;$K15+$H15,IF($D15="Win",1.02,1.005),1)*(1+$T15)^(Y$2-$K15)),IF(AND($K15+$I15&lt;=Y$2,$K15+SUM($I15:$J15)&gt;Y$2),IF($N15=$N$3,$C15*(INDEX('Fixed O&amp;M Schedule_Gas'!G$3:G$15,MATCH($F15,'Fixed O&amp;M Schedule_Gas'!$B$3:$B$15,0))+$M15),$C15*($S15*INDEX($U$1:$CH$1,MATCH($K15+$I15,$U$2:$CH$2,0))*IF(Y$2&gt;$K15+$I15+$H15,IF($D15="Win",1.02,1.005),1)*(1+$T15)^(Y$2-($K15+$I15))+$M15)),0)))/10^6</f>
        <v>0</v>
      </c>
      <c r="Z15" s="119">
        <f>IF(AND($K15&lt;Z$2+1,$K15+$H15&gt;Z$2),IF($N15=$N$3,$C15*((1-$O15+$O15*(Z$1/INDEX($U$1:$CH$1,,MATCH($K15,$U$2:$CH$2,0)))))*$L15,$C15*((1-$R15)^(Z$2-$K15))*(((1-$O15+$O15*(Z$1/INDEX($U$1:$CH$1,,MATCH($K15,$U$2:$CH$2,0)))))*$L15*8760*$P15)),IF(AND($K15+$H15&lt;Z$2+1,$K15+$I15&gt;Z$2),IF($N15=$N$3,$C15*INDEX('Fixed O&amp;M Schedule_Gas'!H$3:H$15,MATCH($F15,'Fixed O&amp;M Schedule_Gas'!$B$3:$B$15,0)),$C15*$S15*INDEX($U$1:$CH$1,MATCH($K15,$U$2:$CH$2,0))*IF(Z$2&gt;$K15+$H15,IF($D15="Win",1.02,1.005),1)*(1+$T15)^(Z$2-$K15)),IF(AND($K15+$I15&lt;=Z$2,$K15+SUM($I15:$J15)&gt;Z$2),IF($N15=$N$3,$C15*(INDEX('Fixed O&amp;M Schedule_Gas'!H$3:H$15,MATCH($F15,'Fixed O&amp;M Schedule_Gas'!$B$3:$B$15,0))+$M15),$C15*($S15*INDEX($U$1:$CH$1,MATCH($K15+$I15,$U$2:$CH$2,0))*IF(Z$2&gt;$K15+$I15+$H15,IF($D15="Win",1.02,1.005),1)*(1+$T15)^(Z$2-($K15+$I15))+$M15)),0)))/10^6</f>
        <v>0</v>
      </c>
      <c r="AA15" s="119">
        <f>IF(AND($K15&lt;AA$2+1,$K15+$H15&gt;AA$2),IF($N15=$N$3,$C15*((1-$O15+$O15*(AA$1/INDEX($U$1:$CH$1,,MATCH($K15,$U$2:$CH$2,0)))))*$L15,$C15*((1-$R15)^(AA$2-$K15))*(((1-$O15+$O15*(AA$1/INDEX($U$1:$CH$1,,MATCH($K15,$U$2:$CH$2,0)))))*$L15*8760*$P15)),IF(AND($K15+$H15&lt;AA$2+1,$K15+$I15&gt;AA$2),IF($N15=$N$3,$C15*INDEX('Fixed O&amp;M Schedule_Gas'!I$3:I$15,MATCH($F15,'Fixed O&amp;M Schedule_Gas'!$B$3:$B$15,0)),$C15*$S15*INDEX($U$1:$CH$1,MATCH($K15,$U$2:$CH$2,0))*IF(AA$2&gt;$K15+$H15,IF($D15="Win",1.02,1.005),1)*(1+$T15)^(AA$2-$K15)),IF(AND($K15+$I15&lt;=AA$2,$K15+SUM($I15:$J15)&gt;AA$2),IF($N15=$N$3,$C15*(INDEX('Fixed O&amp;M Schedule_Gas'!I$3:I$15,MATCH($F15,'Fixed O&amp;M Schedule_Gas'!$B$3:$B$15,0))+$M15),$C15*($S15*INDEX($U$1:$CH$1,MATCH($K15+$I15,$U$2:$CH$2,0))*IF(AA$2&gt;$K15+$I15+$H15,IF($D15="Win",1.02,1.005),1)*(1+$T15)^(AA$2-($K15+$I15))+$M15)),0)))/10^6</f>
        <v>0</v>
      </c>
      <c r="AB15" s="119">
        <f>IF(AND($K15&lt;AB$2+1,$K15+$H15&gt;AB$2),IF($N15=$N$3,$C15*((1-$O15+$O15*(AB$1/INDEX($U$1:$CH$1,,MATCH($K15,$U$2:$CH$2,0)))))*$L15,$C15*((1-$R15)^(AB$2-$K15))*(((1-$O15+$O15*(AB$1/INDEX($U$1:$CH$1,,MATCH($K15,$U$2:$CH$2,0)))))*$L15*8760*$P15)),IF(AND($K15+$H15&lt;AB$2+1,$K15+$I15&gt;AB$2),IF($N15=$N$3,$C15*INDEX('Fixed O&amp;M Schedule_Gas'!J$3:J$15,MATCH($F15,'Fixed O&amp;M Schedule_Gas'!$B$3:$B$15,0)),$C15*$S15*INDEX($U$1:$CH$1,MATCH($K15,$U$2:$CH$2,0))*IF(AB$2&gt;$K15+$H15,IF($D15="Win",1.02,1.005),1)*(1+$T15)^(AB$2-$K15)),IF(AND($K15+$I15&lt;=AB$2,$K15+SUM($I15:$J15)&gt;AB$2),IF($N15=$N$3,$C15*(INDEX('Fixed O&amp;M Schedule_Gas'!J$3:J$15,MATCH($F15,'Fixed O&amp;M Schedule_Gas'!$B$3:$B$15,0))+$M15),$C15*($S15*INDEX($U$1:$CH$1,MATCH($K15+$I15,$U$2:$CH$2,0))*IF(AB$2&gt;$K15+$I15+$H15,IF($D15="Win",1.02,1.005),1)*(1+$T15)^(AB$2-($K15+$I15))+$M15)),0)))/10^6</f>
        <v>18.860104800000002</v>
      </c>
      <c r="AC15" s="119">
        <f>IF(AND($K15&lt;AC$2+1,$K15+$H15&gt;AC$2),IF($N15=$N$3,$C15*((1-$O15+$O15*(AC$1/INDEX($U$1:$CH$1,,MATCH($K15,$U$2:$CH$2,0)))))*$L15,$C15*((1-$R15)^(AC$2-$K15))*(((1-$O15+$O15*(AC$1/INDEX($U$1:$CH$1,,MATCH($K15,$U$2:$CH$2,0)))))*$L15*8760*$P15)),IF(AND($K15+$H15&lt;AC$2+1,$K15+$I15&gt;AC$2),IF($N15=$N$3,$C15*INDEX('Fixed O&amp;M Schedule_Gas'!K$3:K$15,MATCH($F15,'Fixed O&amp;M Schedule_Gas'!$B$3:$B$15,0)),$C15*$S15*INDEX($U$1:$CH$1,MATCH($K15,$U$2:$CH$2,0))*IF(AC$2&gt;$K15+$H15,IF($D15="Win",1.02,1.005),1)*(1+$T15)^(AC$2-$K15)),IF(AND($K15+$I15&lt;=AC$2,$K15+SUM($I15:$J15)&gt;AC$2),IF($N15=$N$3,$C15*(INDEX('Fixed O&amp;M Schedule_Gas'!K$3:K$15,MATCH($F15,'Fixed O&amp;M Schedule_Gas'!$B$3:$B$15,0))+$M15),$C15*($S15*INDEX($U$1:$CH$1,MATCH($K15+$I15,$U$2:$CH$2,0))*IF(AC$2&gt;$K15+$I15+$H15,IF($D15="Win",1.02,1.005),1)*(1+$T15)^(AC$2-($K15+$I15))+$M15)),0)))/10^6</f>
        <v>18.765804276000001</v>
      </c>
      <c r="AD15" s="119">
        <f>IF(AND($K15&lt;AD$2+1,$K15+$H15&gt;AD$2),IF($N15=$N$3,$C15*((1-$O15+$O15*(AD$1/INDEX($U$1:$CH$1,,MATCH($K15,$U$2:$CH$2,0)))))*$L15,$C15*((1-$R15)^(AD$2-$K15))*(((1-$O15+$O15*(AD$1/INDEX($U$1:$CH$1,,MATCH($K15,$U$2:$CH$2,0)))))*$L15*8760*$P15)),IF(AND($K15+$H15&lt;AD$2+1,$K15+$I15&gt;AD$2),IF($N15=$N$3,$C15*INDEX('Fixed O&amp;M Schedule_Gas'!L$3:L$15,MATCH($F15,'Fixed O&amp;M Schedule_Gas'!$B$3:$B$15,0)),$C15*$S15*INDEX($U$1:$CH$1,MATCH($K15,$U$2:$CH$2,0))*IF(AD$2&gt;$K15+$H15,IF($D15="Win",1.02,1.005),1)*(1+$T15)^(AD$2-$K15)),IF(AND($K15+$I15&lt;=AD$2,$K15+SUM($I15:$J15)&gt;AD$2),IF($N15=$N$3,$C15*(INDEX('Fixed O&amp;M Schedule_Gas'!L$3:L$15,MATCH($F15,'Fixed O&amp;M Schedule_Gas'!$B$3:$B$15,0))+$M15),$C15*($S15*INDEX($U$1:$CH$1,MATCH($K15+$I15,$U$2:$CH$2,0))*IF(AD$2&gt;$K15+$I15+$H15,IF($D15="Win",1.02,1.005),1)*(1+$T15)^(AD$2-($K15+$I15))+$M15)),0)))/10^6</f>
        <v>18.671975254620005</v>
      </c>
      <c r="AE15" s="119">
        <f>IF(AND($K15&lt;AE$2+1,$K15+$H15&gt;AE$2),IF($N15=$N$3,$C15*((1-$O15+$O15*(AE$1/INDEX($U$1:$CH$1,,MATCH($K15,$U$2:$CH$2,0)))))*$L15,$C15*((1-$R15)^(AE$2-$K15))*(((1-$O15+$O15*(AE$1/INDEX($U$1:$CH$1,,MATCH($K15,$U$2:$CH$2,0)))))*$L15*8760*$P15)),IF(AND($K15+$H15&lt;AE$2+1,$K15+$I15&gt;AE$2),IF($N15=$N$3,$C15*INDEX('Fixed O&amp;M Schedule_Gas'!M$3:M$15,MATCH($F15,'Fixed O&amp;M Schedule_Gas'!$B$3:$B$15,0)),$C15*$S15*INDEX($U$1:$CH$1,MATCH($K15,$U$2:$CH$2,0))*IF(AE$2&gt;$K15+$H15,IF($D15="Win",1.02,1.005),1)*(1+$T15)^(AE$2-$K15)),IF(AND($K15+$I15&lt;=AE$2,$K15+SUM($I15:$J15)&gt;AE$2),IF($N15=$N$3,$C15*(INDEX('Fixed O&amp;M Schedule_Gas'!M$3:M$15,MATCH($F15,'Fixed O&amp;M Schedule_Gas'!$B$3:$B$15,0))+$M15),$C15*($S15*INDEX($U$1:$CH$1,MATCH($K15+$I15,$U$2:$CH$2,0))*IF(AE$2&gt;$K15+$I15+$H15,IF($D15="Win",1.02,1.005),1)*(1+$T15)^(AE$2-($K15+$I15))+$M15)),0)))/10^6</f>
        <v>18.5786153783469</v>
      </c>
      <c r="AF15" s="119">
        <f>IF(AND($K15&lt;AF$2+1,$K15+$H15&gt;AF$2),IF($N15=$N$3,$C15*((1-$O15+$O15*(AF$1/INDEX($U$1:$CH$1,,MATCH($K15,$U$2:$CH$2,0)))))*$L15,$C15*((1-$R15)^(AF$2-$K15))*(((1-$O15+$O15*(AF$1/INDEX($U$1:$CH$1,,MATCH($K15,$U$2:$CH$2,0)))))*$L15*8760*$P15)),IF(AND($K15+$H15&lt;AF$2+1,$K15+$I15&gt;AF$2),IF($N15=$N$3,$C15*INDEX('Fixed O&amp;M Schedule_Gas'!N$3:N$15,MATCH($F15,'Fixed O&amp;M Schedule_Gas'!$B$3:$B$15,0)),$C15*$S15*INDEX($U$1:$CH$1,MATCH($K15,$U$2:$CH$2,0))*IF(AF$2&gt;$K15+$H15,IF($D15="Win",1.02,1.005),1)*(1+$T15)^(AF$2-$K15)),IF(AND($K15+$I15&lt;=AF$2,$K15+SUM($I15:$J15)&gt;AF$2),IF($N15=$N$3,$C15*(INDEX('Fixed O&amp;M Schedule_Gas'!N$3:N$15,MATCH($F15,'Fixed O&amp;M Schedule_Gas'!$B$3:$B$15,0))+$M15),$C15*($S15*INDEX($U$1:$CH$1,MATCH($K15+$I15,$U$2:$CH$2,0))*IF(AF$2&gt;$K15+$I15+$H15,IF($D15="Win",1.02,1.005),1)*(1+$T15)^(AF$2-($K15+$I15))+$M15)),0)))/10^6</f>
        <v>18.485722301455166</v>
      </c>
      <c r="AG15" s="119">
        <f>IF(AND($K15&lt;AG$2+1,$K15+$H15&gt;AG$2),IF($N15=$N$3,$C15*((1-$O15+$O15*(AG$1/INDEX($U$1:$CH$1,,MATCH($K15,$U$2:$CH$2,0)))))*$L15,$C15*((1-$R15)^(AG$2-$K15))*(((1-$O15+$O15*(AG$1/INDEX($U$1:$CH$1,,MATCH($K15,$U$2:$CH$2,0)))))*$L15*8760*$P15)),IF(AND($K15+$H15&lt;AG$2+1,$K15+$I15&gt;AG$2),IF($N15=$N$3,$C15*INDEX('Fixed O&amp;M Schedule_Gas'!O$3:O$15,MATCH($F15,'Fixed O&amp;M Schedule_Gas'!$B$3:$B$15,0)),$C15*$S15*INDEX($U$1:$CH$1,MATCH($K15,$U$2:$CH$2,0))*IF(AG$2&gt;$K15+$H15,IF($D15="Win",1.02,1.005),1)*(1+$T15)^(AG$2-$K15)),IF(AND($K15+$I15&lt;=AG$2,$K15+SUM($I15:$J15)&gt;AG$2),IF($N15=$N$3,$C15*(INDEX('Fixed O&amp;M Schedule_Gas'!O$3:O$15,MATCH($F15,'Fixed O&amp;M Schedule_Gas'!$B$3:$B$15,0))+$M15),$C15*($S15*INDEX($U$1:$CH$1,MATCH($K15+$I15,$U$2:$CH$2,0))*IF(AG$2&gt;$K15+$I15+$H15,IF($D15="Win",1.02,1.005),1)*(1+$T15)^(AG$2-($K15+$I15))+$M15)),0)))/10^6</f>
        <v>18.393293689947892</v>
      </c>
      <c r="AH15" s="119">
        <f>IF(AND($K15&lt;AH$2+1,$K15+$H15&gt;AH$2),IF($N15=$N$3,$C15*((1-$O15+$O15*(AH$1/INDEX($U$1:$CH$1,,MATCH($K15,$U$2:$CH$2,0)))))*$L15,$C15*((1-$R15)^(AH$2-$K15))*(((1-$O15+$O15*(AH$1/INDEX($U$1:$CH$1,,MATCH($K15,$U$2:$CH$2,0)))))*$L15*8760*$P15)),IF(AND($K15+$H15&lt;AH$2+1,$K15+$I15&gt;AH$2),IF($N15=$N$3,$C15*INDEX('Fixed O&amp;M Schedule_Gas'!P$3:P$15,MATCH($F15,'Fixed O&amp;M Schedule_Gas'!$B$3:$B$15,0)),$C15*$S15*INDEX($U$1:$CH$1,MATCH($K15,$U$2:$CH$2,0))*IF(AH$2&gt;$K15+$H15,IF($D15="Win",1.02,1.005),1)*(1+$T15)^(AH$2-$K15)),IF(AND($K15+$I15&lt;=AH$2,$K15+SUM($I15:$J15)&gt;AH$2),IF($N15=$N$3,$C15*(INDEX('Fixed O&amp;M Schedule_Gas'!P$3:P$15,MATCH($F15,'Fixed O&amp;M Schedule_Gas'!$B$3:$B$15,0))+$M15),$C15*($S15*INDEX($U$1:$CH$1,MATCH($K15+$I15,$U$2:$CH$2,0))*IF(AH$2&gt;$K15+$I15+$H15,IF($D15="Win",1.02,1.005),1)*(1+$T15)^(AH$2-($K15+$I15))+$M15)),0)))/10^6</f>
        <v>18.301327221498155</v>
      </c>
      <c r="AI15" s="119">
        <f>IF(AND($K15&lt;AI$2+1,$K15+$H15&gt;AI$2),IF($N15=$N$3,$C15*((1-$O15+$O15*(AI$1/INDEX($U$1:$CH$1,,MATCH($K15,$U$2:$CH$2,0)))))*$L15,$C15*((1-$R15)^(AI$2-$K15))*(((1-$O15+$O15*(AI$1/INDEX($U$1:$CH$1,,MATCH($K15,$U$2:$CH$2,0)))))*$L15*8760*$P15)),IF(AND($K15+$H15&lt;AI$2+1,$K15+$I15&gt;AI$2),IF($N15=$N$3,$C15*INDEX('Fixed O&amp;M Schedule_Gas'!Q$3:Q$15,MATCH($F15,'Fixed O&amp;M Schedule_Gas'!$B$3:$B$15,0)),$C15*$S15*INDEX($U$1:$CH$1,MATCH($K15,$U$2:$CH$2,0))*IF(AI$2&gt;$K15+$H15,IF($D15="Win",1.02,1.005),1)*(1+$T15)^(AI$2-$K15)),IF(AND($K15+$I15&lt;=AI$2,$K15+SUM($I15:$J15)&gt;AI$2),IF($N15=$N$3,$C15*(INDEX('Fixed O&amp;M Schedule_Gas'!Q$3:Q$15,MATCH($F15,'Fixed O&amp;M Schedule_Gas'!$B$3:$B$15,0))+$M15),$C15*($S15*INDEX($U$1:$CH$1,MATCH($K15+$I15,$U$2:$CH$2,0))*IF(AI$2&gt;$K15+$I15+$H15,IF($D15="Win",1.02,1.005),1)*(1+$T15)^(AI$2-($K15+$I15))+$M15)),0)))/10^6</f>
        <v>18.209820585390659</v>
      </c>
      <c r="AJ15" s="119">
        <f>IF(AND($K15&lt;AJ$2+1,$K15+$H15&gt;AJ$2),IF($N15=$N$3,$C15*((1-$O15+$O15*(AJ$1/INDEX($U$1:$CH$1,,MATCH($K15,$U$2:$CH$2,0)))))*$L15,$C15*((1-$R15)^(AJ$2-$K15))*(((1-$O15+$O15*(AJ$1/INDEX($U$1:$CH$1,,MATCH($K15,$U$2:$CH$2,0)))))*$L15*8760*$P15)),IF(AND($K15+$H15&lt;AJ$2+1,$K15+$I15&gt;AJ$2),IF($N15=$N$3,$C15*INDEX('Fixed O&amp;M Schedule_Gas'!R$3:R$15,MATCH($F15,'Fixed O&amp;M Schedule_Gas'!$B$3:$B$15,0)),$C15*$S15*INDEX($U$1:$CH$1,MATCH($K15,$U$2:$CH$2,0))*IF(AJ$2&gt;$K15+$H15,IF($D15="Win",1.02,1.005),1)*(1+$T15)^(AJ$2-$K15)),IF(AND($K15+$I15&lt;=AJ$2,$K15+SUM($I15:$J15)&gt;AJ$2),IF($N15=$N$3,$C15*(INDEX('Fixed O&amp;M Schedule_Gas'!R$3:R$15,MATCH($F15,'Fixed O&amp;M Schedule_Gas'!$B$3:$B$15,0))+$M15),$C15*($S15*INDEX($U$1:$CH$1,MATCH($K15+$I15,$U$2:$CH$2,0))*IF(AJ$2&gt;$K15+$I15+$H15,IF($D15="Win",1.02,1.005),1)*(1+$T15)^(AJ$2-($K15+$I15))+$M15)),0)))/10^6</f>
        <v>18.118771482463707</v>
      </c>
      <c r="AK15" s="119">
        <f>IF(AND($K15&lt;AK$2+1,$K15+$H15&gt;AK$2),IF($N15=$N$3,$C15*((1-$O15+$O15*(AK$1/INDEX($U$1:$CH$1,,MATCH($K15,$U$2:$CH$2,0)))))*$L15,$C15*((1-$R15)^(AK$2-$K15))*(((1-$O15+$O15*(AK$1/INDEX($U$1:$CH$1,,MATCH($K15,$U$2:$CH$2,0)))))*$L15*8760*$P15)),IF(AND($K15+$H15&lt;AK$2+1,$K15+$I15&gt;AK$2),IF($N15=$N$3,$C15*INDEX('Fixed O&amp;M Schedule_Gas'!S$3:S$15,MATCH($F15,'Fixed O&amp;M Schedule_Gas'!$B$3:$B$15,0)),$C15*$S15*INDEX($U$1:$CH$1,MATCH($K15,$U$2:$CH$2,0))*IF(AK$2&gt;$K15+$H15,IF($D15="Win",1.02,1.005),1)*(1+$T15)^(AK$2-$K15)),IF(AND($K15+$I15&lt;=AK$2,$K15+SUM($I15:$J15)&gt;AK$2),IF($N15=$N$3,$C15*(INDEX('Fixed O&amp;M Schedule_Gas'!S$3:S$15,MATCH($F15,'Fixed O&amp;M Schedule_Gas'!$B$3:$B$15,0))+$M15),$C15*($S15*INDEX($U$1:$CH$1,MATCH($K15+$I15,$U$2:$CH$2,0))*IF(AK$2&gt;$K15+$I15+$H15,IF($D15="Win",1.02,1.005),1)*(1+$T15)^(AK$2-($K15+$I15))+$M15)),0)))/10^6</f>
        <v>18.028177625051391</v>
      </c>
      <c r="AL15" s="119">
        <f>IF(AND($K15&lt;AL$2+1,$K15+$H15&gt;AL$2),IF($N15=$N$3,$C15*((1-$O15+$O15*(AL$1/INDEX($U$1:$CH$1,,MATCH($K15,$U$2:$CH$2,0)))))*$L15,$C15*((1-$R15)^(AL$2-$K15))*(((1-$O15+$O15*(AL$1/INDEX($U$1:$CH$1,,MATCH($K15,$U$2:$CH$2,0)))))*$L15*8760*$P15)),IF(AND($K15+$H15&lt;AL$2+1,$K15+$I15&gt;AL$2),IF($N15=$N$3,$C15*INDEX('Fixed O&amp;M Schedule_Gas'!T$3:T$15,MATCH($F15,'Fixed O&amp;M Schedule_Gas'!$B$3:$B$15,0)),$C15*$S15*INDEX($U$1:$CH$1,MATCH($K15,$U$2:$CH$2,0))*IF(AL$2&gt;$K15+$H15,IF($D15="Win",1.02,1.005),1)*(1+$T15)^(AL$2-$K15)),IF(AND($K15+$I15&lt;=AL$2,$K15+SUM($I15:$J15)&gt;AL$2),IF($N15=$N$3,$C15*(INDEX('Fixed O&amp;M Schedule_Gas'!T$3:T$15,MATCH($F15,'Fixed O&amp;M Schedule_Gas'!$B$3:$B$15,0))+$M15),$C15*($S15*INDEX($U$1:$CH$1,MATCH($K15+$I15,$U$2:$CH$2,0))*IF(AL$2&gt;$K15+$I15+$H15,IF($D15="Win",1.02,1.005),1)*(1+$T15)^(AL$2-($K15+$I15))+$M15)),0)))/10^6</f>
        <v>17.938036736926136</v>
      </c>
      <c r="AM15" s="119">
        <f>IF(AND($K15&lt;AM$2+1,$K15+$H15&gt;AM$2),IF($N15=$N$3,$C15*((1-$O15+$O15*(AM$1/INDEX($U$1:$CH$1,,MATCH($K15,$U$2:$CH$2,0)))))*$L15,$C15*((1-$R15)^(AM$2-$K15))*(((1-$O15+$O15*(AM$1/INDEX($U$1:$CH$1,,MATCH($K15,$U$2:$CH$2,0)))))*$L15*8760*$P15)),IF(AND($K15+$H15&lt;AM$2+1,$K15+$I15&gt;AM$2),IF($N15=$N$3,$C15*INDEX('Fixed O&amp;M Schedule_Gas'!U$3:U$15,MATCH($F15,'Fixed O&amp;M Schedule_Gas'!$B$3:$B$15,0)),$C15*$S15*INDEX($U$1:$CH$1,MATCH($K15,$U$2:$CH$2,0))*IF(AM$2&gt;$K15+$H15,IF($D15="Win",1.02,1.005),1)*(1+$T15)^(AM$2-$K15)),IF(AND($K15+$I15&lt;=AM$2,$K15+SUM($I15:$J15)&gt;AM$2),IF($N15=$N$3,$C15*(INDEX('Fixed O&amp;M Schedule_Gas'!U$3:U$15,MATCH($F15,'Fixed O&amp;M Schedule_Gas'!$B$3:$B$15,0))+$M15),$C15*($S15*INDEX($U$1:$CH$1,MATCH($K15+$I15,$U$2:$CH$2,0))*IF(AM$2&gt;$K15+$I15+$H15,IF($D15="Win",1.02,1.005),1)*(1+$T15)^(AM$2-($K15+$I15))+$M15)),0)))/10^6</f>
        <v>17.848346553241502</v>
      </c>
      <c r="AN15" s="119">
        <f>IF(AND($K15&lt;AN$2+1,$K15+$H15&gt;AN$2),IF($N15=$N$3,$C15*((1-$O15+$O15*(AN$1/INDEX($U$1:$CH$1,,MATCH($K15,$U$2:$CH$2,0)))))*$L15,$C15*((1-$R15)^(AN$2-$K15))*(((1-$O15+$O15*(AN$1/INDEX($U$1:$CH$1,,MATCH($K15,$U$2:$CH$2,0)))))*$L15*8760*$P15)),IF(AND($K15+$H15&lt;AN$2+1,$K15+$I15&gt;AN$2),IF($N15=$N$3,$C15*INDEX('Fixed O&amp;M Schedule_Gas'!V$3:V$15,MATCH($F15,'Fixed O&amp;M Schedule_Gas'!$B$3:$B$15,0)),$C15*$S15*INDEX($U$1:$CH$1,MATCH($K15,$U$2:$CH$2,0))*IF(AN$2&gt;$K15+$H15,IF($D15="Win",1.02,1.005),1)*(1+$T15)^(AN$2-$K15)),IF(AND($K15+$I15&lt;=AN$2,$K15+SUM($I15:$J15)&gt;AN$2),IF($N15=$N$3,$C15*(INDEX('Fixed O&amp;M Schedule_Gas'!V$3:V$15,MATCH($F15,'Fixed O&amp;M Schedule_Gas'!$B$3:$B$15,0))+$M15),$C15*($S15*INDEX($U$1:$CH$1,MATCH($K15+$I15,$U$2:$CH$2,0))*IF(AN$2&gt;$K15+$I15+$H15,IF($D15="Win",1.02,1.005),1)*(1+$T15)^(AN$2-($K15+$I15))+$M15)),0)))/10^6</f>
        <v>17.759104820475294</v>
      </c>
      <c r="AO15" s="119">
        <f>IF(AND($K15&lt;AO$2+1,$K15+$H15&gt;AO$2),IF($N15=$N$3,$C15*((1-$O15+$O15*(AO$1/INDEX($U$1:$CH$1,,MATCH($K15,$U$2:$CH$2,0)))))*$L15,$C15*((1-$R15)^(AO$2-$K15))*(((1-$O15+$O15*(AO$1/INDEX($U$1:$CH$1,,MATCH($K15,$U$2:$CH$2,0)))))*$L15*8760*$P15)),IF(AND($K15+$H15&lt;AO$2+1,$K15+$I15&gt;AO$2),IF($N15=$N$3,$C15*INDEX('Fixed O&amp;M Schedule_Gas'!W$3:W$15,MATCH($F15,'Fixed O&amp;M Schedule_Gas'!$B$3:$B$15,0)),$C15*$S15*INDEX($U$1:$CH$1,MATCH($K15,$U$2:$CH$2,0))*IF(AO$2&gt;$K15+$H15,IF($D15="Win",1.02,1.005),1)*(1+$T15)^(AO$2-$K15)),IF(AND($K15+$I15&lt;=AO$2,$K15+SUM($I15:$J15)&gt;AO$2),IF($N15=$N$3,$C15*(INDEX('Fixed O&amp;M Schedule_Gas'!W$3:W$15,MATCH($F15,'Fixed O&amp;M Schedule_Gas'!$B$3:$B$15,0))+$M15),$C15*($S15*INDEX($U$1:$CH$1,MATCH($K15+$I15,$U$2:$CH$2,0))*IF(AO$2&gt;$K15+$I15+$H15,IF($D15="Win",1.02,1.005),1)*(1+$T15)^(AO$2-($K15+$I15))+$M15)),0)))/10^6</f>
        <v>17.67030929637292</v>
      </c>
      <c r="AP15" s="119">
        <f>IF(AND($K15&lt;AP$2+1,$K15+$H15&gt;AP$2),IF($N15=$N$3,$C15*((1-$O15+$O15*(AP$1/INDEX($U$1:$CH$1,,MATCH($K15,$U$2:$CH$2,0)))))*$L15,$C15*((1-$R15)^(AP$2-$K15))*(((1-$O15+$O15*(AP$1/INDEX($U$1:$CH$1,,MATCH($K15,$U$2:$CH$2,0)))))*$L15*8760*$P15)),IF(AND($K15+$H15&lt;AP$2+1,$K15+$I15&gt;AP$2),IF($N15=$N$3,$C15*INDEX('Fixed O&amp;M Schedule_Gas'!X$3:X$15,MATCH($F15,'Fixed O&amp;M Schedule_Gas'!$B$3:$B$15,0)),$C15*$S15*INDEX($U$1:$CH$1,MATCH($K15,$U$2:$CH$2,0))*IF(AP$2&gt;$K15+$H15,IF($D15="Win",1.02,1.005),1)*(1+$T15)^(AP$2-$K15)),IF(AND($K15+$I15&lt;=AP$2,$K15+SUM($I15:$J15)&gt;AP$2),IF($N15=$N$3,$C15*(INDEX('Fixed O&amp;M Schedule_Gas'!X$3:X$15,MATCH($F15,'Fixed O&amp;M Schedule_Gas'!$B$3:$B$15,0))+$M15),$C15*($S15*INDEX($U$1:$CH$1,MATCH($K15+$I15,$U$2:$CH$2,0))*IF(AP$2&gt;$K15+$I15+$H15,IF($D15="Win",1.02,1.005),1)*(1+$T15)^(AP$2-($K15+$I15))+$M15)),0)))/10^6</f>
        <v>17.581957749891057</v>
      </c>
      <c r="AQ15" s="119">
        <f>IF(AND($K15&lt;AQ$2+1,$K15+$H15&gt;AQ$2),IF($N15=$N$3,$C15*((1-$O15+$O15*(AQ$1/INDEX($U$1:$CH$1,,MATCH($K15,$U$2:$CH$2,0)))))*$L15,$C15*((1-$R15)^(AQ$2-$K15))*(((1-$O15+$O15*(AQ$1/INDEX($U$1:$CH$1,,MATCH($K15,$U$2:$CH$2,0)))))*$L15*8760*$P15)),IF(AND($K15+$H15&lt;AQ$2+1,$K15+$I15&gt;AQ$2),IF($N15=$N$3,$C15*INDEX('Fixed O&amp;M Schedule_Gas'!Y$3:Y$15,MATCH($F15,'Fixed O&amp;M Schedule_Gas'!$B$3:$B$15,0)),$C15*$S15*INDEX($U$1:$CH$1,MATCH($K15,$U$2:$CH$2,0))*IF(AQ$2&gt;$K15+$H15,IF($D15="Win",1.02,1.005),1)*(1+$T15)^(AQ$2-$K15)),IF(AND($K15+$I15&lt;=AQ$2,$K15+SUM($I15:$J15)&gt;AQ$2),IF($N15=$N$3,$C15*(INDEX('Fixed O&amp;M Schedule_Gas'!Y$3:Y$15,MATCH($F15,'Fixed O&amp;M Schedule_Gas'!$B$3:$B$15,0))+$M15),$C15*($S15*INDEX($U$1:$CH$1,MATCH($K15+$I15,$U$2:$CH$2,0))*IF(AQ$2&gt;$K15+$I15+$H15,IF($D15="Win",1.02,1.005),1)*(1+$T15)^(AQ$2-($K15+$I15))+$M15)),0)))/10^6</f>
        <v>17.4940479611416</v>
      </c>
      <c r="AR15" s="119">
        <f>IF(AND($K15&lt;AR$2+1,$K15+$H15&gt;AR$2),IF($N15=$N$3,$C15*((1-$O15+$O15*(AR$1/INDEX($U$1:$CH$1,,MATCH($K15,$U$2:$CH$2,0)))))*$L15,$C15*((1-$R15)^(AR$2-$K15))*(((1-$O15+$O15*(AR$1/INDEX($U$1:$CH$1,,MATCH($K15,$U$2:$CH$2,0)))))*$L15*8760*$P15)),IF(AND($K15+$H15&lt;AR$2+1,$K15+$I15&gt;AR$2),IF($N15=$N$3,$C15*INDEX('Fixed O&amp;M Schedule_Gas'!Z$3:Z$15,MATCH($F15,'Fixed O&amp;M Schedule_Gas'!$B$3:$B$15,0)),$C15*$S15*INDEX($U$1:$CH$1,MATCH($K15,$U$2:$CH$2,0))*IF(AR$2&gt;$K15+$H15,IF($D15="Win",1.02,1.005),1)*(1+$T15)^(AR$2-$K15)),IF(AND($K15+$I15&lt;=AR$2,$K15+SUM($I15:$J15)&gt;AR$2),IF($N15=$N$3,$C15*(INDEX('Fixed O&amp;M Schedule_Gas'!Z$3:Z$15,MATCH($F15,'Fixed O&amp;M Schedule_Gas'!$B$3:$B$15,0))+$M15),$C15*($S15*INDEX($U$1:$CH$1,MATCH($K15+$I15,$U$2:$CH$2,0))*IF(AR$2&gt;$K15+$I15+$H15,IF($D15="Win",1.02,1.005),1)*(1+$T15)^(AR$2-($K15+$I15))+$M15)),0)))/10^6</f>
        <v>17.406577721335893</v>
      </c>
      <c r="AS15" s="119">
        <f>IF(AND($K15&lt;AS$2+1,$K15+$H15&gt;AS$2),IF($N15=$N$3,$C15*((1-$O15+$O15*(AS$1/INDEX($U$1:$CH$1,,MATCH($K15,$U$2:$CH$2,0)))))*$L15,$C15*((1-$R15)^(AS$2-$K15))*(((1-$O15+$O15*(AS$1/INDEX($U$1:$CH$1,,MATCH($K15,$U$2:$CH$2,0)))))*$L15*8760*$P15)),IF(AND($K15+$H15&lt;AS$2+1,$K15+$I15&gt;AS$2),IF($N15=$N$3,$C15*INDEX('Fixed O&amp;M Schedule_Gas'!AA$3:AA$15,MATCH($F15,'Fixed O&amp;M Schedule_Gas'!$B$3:$B$15,0)),$C15*$S15*INDEX($U$1:$CH$1,MATCH($K15,$U$2:$CH$2,0))*IF(AS$2&gt;$K15+$H15,IF($D15="Win",1.02,1.005),1)*(1+$T15)^(AS$2-$K15)),IF(AND($K15+$I15&lt;=AS$2,$K15+SUM($I15:$J15)&gt;AS$2),IF($N15=$N$3,$C15*(INDEX('Fixed O&amp;M Schedule_Gas'!AA$3:AA$15,MATCH($F15,'Fixed O&amp;M Schedule_Gas'!$B$3:$B$15,0))+$M15),$C15*($S15*INDEX($U$1:$CH$1,MATCH($K15+$I15,$U$2:$CH$2,0))*IF(AS$2&gt;$K15+$I15+$H15,IF($D15="Win",1.02,1.005),1)*(1+$T15)^(AS$2-($K15+$I15))+$M15)),0)))/10^6</f>
        <v>17.319544832729214</v>
      </c>
      <c r="AT15" s="119">
        <f>IF(AND($K15&lt;AT$2+1,$K15+$H15&gt;AT$2),IF($N15=$N$3,$C15*((1-$O15+$O15*(AT$1/INDEX($U$1:$CH$1,,MATCH($K15,$U$2:$CH$2,0)))))*$L15,$C15*((1-$R15)^(AT$2-$K15))*(((1-$O15+$O15*(AT$1/INDEX($U$1:$CH$1,,MATCH($K15,$U$2:$CH$2,0)))))*$L15*8760*$P15)),IF(AND($K15+$H15&lt;AT$2+1,$K15+$I15&gt;AT$2),IF($N15=$N$3,$C15*INDEX('Fixed O&amp;M Schedule_Gas'!AB$3:AB$15,MATCH($F15,'Fixed O&amp;M Schedule_Gas'!$B$3:$B$15,0)),$C15*$S15*INDEX($U$1:$CH$1,MATCH($K15,$U$2:$CH$2,0))*IF(AT$2&gt;$K15+$H15,IF($D15="Win",1.02,1.005),1)*(1+$T15)^(AT$2-$K15)),IF(AND($K15+$I15&lt;=AT$2,$K15+SUM($I15:$J15)&gt;AT$2),IF($N15=$N$3,$C15*(INDEX('Fixed O&amp;M Schedule_Gas'!AB$3:AB$15,MATCH($F15,'Fixed O&amp;M Schedule_Gas'!$B$3:$B$15,0))+$M15),$C15*($S15*INDEX($U$1:$CH$1,MATCH($K15+$I15,$U$2:$CH$2,0))*IF(AT$2&gt;$K15+$I15+$H15,IF($D15="Win",1.02,1.005),1)*(1+$T15)^(AT$2-($K15+$I15))+$M15)),0)))/10^6</f>
        <v>17.232947108565565</v>
      </c>
      <c r="AU15" s="119">
        <f>IF(AND($K15&lt;AU$2+1,$K15+$H15&gt;AU$2),IF($N15=$N$3,$C15*((1-$O15+$O15*(AU$1/INDEX($U$1:$CH$1,,MATCH($K15,$U$2:$CH$2,0)))))*$L15,$C15*((1-$R15)^(AU$2-$K15))*(((1-$O15+$O15*(AU$1/INDEX($U$1:$CH$1,,MATCH($K15,$U$2:$CH$2,0)))))*$L15*8760*$P15)),IF(AND($K15+$H15&lt;AU$2+1,$K15+$I15&gt;AU$2),IF($N15=$N$3,$C15*INDEX('Fixed O&amp;M Schedule_Gas'!AC$3:AC$15,MATCH($F15,'Fixed O&amp;M Schedule_Gas'!$B$3:$B$15,0)),$C15*$S15*INDEX($U$1:$CH$1,MATCH($K15,$U$2:$CH$2,0))*IF(AU$2&gt;$K15+$H15,IF($D15="Win",1.02,1.005),1)*(1+$T15)^(AU$2-$K15)),IF(AND($K15+$I15&lt;=AU$2,$K15+SUM($I15:$J15)&gt;AU$2),IF($N15=$N$3,$C15*(INDEX('Fixed O&amp;M Schedule_Gas'!AC$3:AC$15,MATCH($F15,'Fixed O&amp;M Schedule_Gas'!$B$3:$B$15,0))+$M15),$C15*($S15*INDEX($U$1:$CH$1,MATCH($K15+$I15,$U$2:$CH$2,0))*IF(AU$2&gt;$K15+$I15+$H15,IF($D15="Win",1.02,1.005),1)*(1+$T15)^(AU$2-($K15+$I15))+$M15)),0)))/10^6</f>
        <v>17.146782373022734</v>
      </c>
      <c r="AV15" s="119">
        <f>IF(AND($K15&lt;AV$2+1,$K15+$H15&gt;AV$2),IF($N15=$N$3,$C15*((1-$O15+$O15*(AV$1/INDEX($U$1:$CH$1,,MATCH($K15,$U$2:$CH$2,0)))))*$L15,$C15*((1-$R15)^(AV$2-$K15))*(((1-$O15+$O15*(AV$1/INDEX($U$1:$CH$1,,MATCH($K15,$U$2:$CH$2,0)))))*$L15*8760*$P15)),IF(AND($K15+$H15&lt;AV$2+1,$K15+$I15&gt;AV$2),IF($N15=$N$3,$C15*INDEX('Fixed O&amp;M Schedule_Gas'!AD$3:AD$15,MATCH($F15,'Fixed O&amp;M Schedule_Gas'!$B$3:$B$15,0)),$C15*$S15*INDEX($U$1:$CH$1,MATCH($K15,$U$2:$CH$2,0))*IF(AV$2&gt;$K15+$H15,IF($D15="Win",1.02,1.005),1)*(1+$T15)^(AV$2-$K15)),IF(AND($K15+$I15&lt;=AV$2,$K15+SUM($I15:$J15)&gt;AV$2),IF($N15=$N$3,$C15*(INDEX('Fixed O&amp;M Schedule_Gas'!AD$3:AD$15,MATCH($F15,'Fixed O&amp;M Schedule_Gas'!$B$3:$B$15,0))+$M15),$C15*($S15*INDEX($U$1:$CH$1,MATCH($K15+$I15,$U$2:$CH$2,0))*IF(AV$2&gt;$K15+$I15+$H15,IF($D15="Win",1.02,1.005),1)*(1+$T15)^(AV$2-($K15+$I15))+$M15)),0)))/10^6</f>
        <v>1.1090591192061667</v>
      </c>
      <c r="AW15" s="119">
        <f>IF(AND($K15&lt;AW$2+1,$K15+$H15&gt;AW$2),IF($N15=$N$3,$C15*((1-$O15+$O15*(AW$1/INDEX($U$1:$CH$1,,MATCH($K15,$U$2:$CH$2,0)))))*$L15,$C15*((1-$R15)^(AW$2-$K15))*(((1-$O15+$O15*(AW$1/INDEX($U$1:$CH$1,,MATCH($K15,$U$2:$CH$2,0)))))*$L15*8760*$P15)),IF(AND($K15+$H15&lt;AW$2+1,$K15+$I15&gt;AW$2),IF($N15=$N$3,$C15*INDEX('Fixed O&amp;M Schedule_Gas'!AE$3:AE$15,MATCH($F15,'Fixed O&amp;M Schedule_Gas'!$B$3:$B$15,0)),$C15*$S15*INDEX($U$1:$CH$1,MATCH($K15,$U$2:$CH$2,0))*IF(AW$2&gt;$K15+$H15,IF($D15="Win",1.02,1.005),1)*(1+$T15)^(AW$2-$K15)),IF(AND($K15+$I15&lt;=AW$2,$K15+SUM($I15:$J15)&gt;AW$2),IF($N15=$N$3,$C15*(INDEX('Fixed O&amp;M Schedule_Gas'!AE$3:AE$15,MATCH($F15,'Fixed O&amp;M Schedule_Gas'!$B$3:$B$15,0))+$M15),$C15*($S15*INDEX($U$1:$CH$1,MATCH($K15+$I15,$U$2:$CH$2,0))*IF(AW$2&gt;$K15+$I15+$H15,IF($D15="Win",1.02,1.005),1)*(1+$T15)^(AW$2-($K15+$I15))+$M15)),0)))/10^6</f>
        <v>1.1368965030982414</v>
      </c>
      <c r="AX15" s="119">
        <f>IF(AND($K15&lt;AX$2+1,$K15+$H15&gt;AX$2),IF($N15=$N$3,$C15*((1-$O15+$O15*(AX$1/INDEX($U$1:$CH$1,,MATCH($K15,$U$2:$CH$2,0)))))*$L15,$C15*((1-$R15)^(AX$2-$K15))*(((1-$O15+$O15*(AX$1/INDEX($U$1:$CH$1,,MATCH($K15,$U$2:$CH$2,0)))))*$L15*8760*$P15)),IF(AND($K15+$H15&lt;AX$2+1,$K15+$I15&gt;AX$2),IF($N15=$N$3,$C15*INDEX('Fixed O&amp;M Schedule_Gas'!AF$3:AF$15,MATCH($F15,'Fixed O&amp;M Schedule_Gas'!$B$3:$B$15,0)),$C15*$S15*INDEX($U$1:$CH$1,MATCH($K15,$U$2:$CH$2,0))*IF(AX$2&gt;$K15+$H15,IF($D15="Win",1.02,1.005),1)*(1+$T15)^(AX$2-$K15)),IF(AND($K15+$I15&lt;=AX$2,$K15+SUM($I15:$J15)&gt;AX$2),IF($N15=$N$3,$C15*(INDEX('Fixed O&amp;M Schedule_Gas'!AF$3:AF$15,MATCH($F15,'Fixed O&amp;M Schedule_Gas'!$B$3:$B$15,0))+$M15),$C15*($S15*INDEX($U$1:$CH$1,MATCH($K15+$I15,$U$2:$CH$2,0))*IF(AX$2&gt;$K15+$I15+$H15,IF($D15="Win",1.02,1.005),1)*(1+$T15)^(AX$2-($K15+$I15))+$M15)),0)))/10^6</f>
        <v>1.1596344331602062</v>
      </c>
      <c r="AY15" s="119">
        <f>IF(AND($K15&lt;AY$2+1,$K15+$H15&gt;AY$2),IF($N15=$N$3,$C15*((1-$O15+$O15*(AY$1/INDEX($U$1:$CH$1,,MATCH($K15,$U$2:$CH$2,0)))))*$L15,$C15*((1-$R15)^(AY$2-$K15))*(((1-$O15+$O15*(AY$1/INDEX($U$1:$CH$1,,MATCH($K15,$U$2:$CH$2,0)))))*$L15*8760*$P15)),IF(AND($K15+$H15&lt;AY$2+1,$K15+$I15&gt;AY$2),IF($N15=$N$3,$C15*INDEX('Fixed O&amp;M Schedule_Gas'!AG$3:AG$15,MATCH($F15,'Fixed O&amp;M Schedule_Gas'!$B$3:$B$15,0)),$C15*$S15*INDEX($U$1:$CH$1,MATCH($K15,$U$2:$CH$2,0))*IF(AY$2&gt;$K15+$H15,IF($D15="Win",1.02,1.005),1)*(1+$T15)^(AY$2-$K15)),IF(AND($K15+$I15&lt;=AY$2,$K15+SUM($I15:$J15)&gt;AY$2),IF($N15=$N$3,$C15*(INDEX('Fixed O&amp;M Schedule_Gas'!AG$3:AG$15,MATCH($F15,'Fixed O&amp;M Schedule_Gas'!$B$3:$B$15,0))+$M15),$C15*($S15*INDEX($U$1:$CH$1,MATCH($K15+$I15,$U$2:$CH$2,0))*IF(AY$2&gt;$K15+$I15+$H15,IF($D15="Win",1.02,1.005),1)*(1+$T15)^(AY$2-($K15+$I15))+$M15)),0)))/10^6</f>
        <v>1.1828271218234103</v>
      </c>
      <c r="AZ15" s="119">
        <f>IF(AND($K15&lt;AZ$2+1,$K15+$H15&gt;AZ$2),IF($N15=$N$3,$C15*((1-$O15+$O15*(AZ$1/INDEX($U$1:$CH$1,,MATCH($K15,$U$2:$CH$2,0)))))*$L15,$C15*((1-$R15)^(AZ$2-$K15))*(((1-$O15+$O15*(AZ$1/INDEX($U$1:$CH$1,,MATCH($K15,$U$2:$CH$2,0)))))*$L15*8760*$P15)),IF(AND($K15+$H15&lt;AZ$2+1,$K15+$I15&gt;AZ$2),IF($N15=$N$3,$C15*INDEX('Fixed O&amp;M Schedule_Gas'!AH$3:AH$15,MATCH($F15,'Fixed O&amp;M Schedule_Gas'!$B$3:$B$15,0)),$C15*$S15*INDEX($U$1:$CH$1,MATCH($K15,$U$2:$CH$2,0))*IF(AZ$2&gt;$K15+$H15,IF($D15="Win",1.02,1.005),1)*(1+$T15)^(AZ$2-$K15)),IF(AND($K15+$I15&lt;=AZ$2,$K15+SUM($I15:$J15)&gt;AZ$2),IF($N15=$N$3,$C15*(INDEX('Fixed O&amp;M Schedule_Gas'!AH$3:AH$15,MATCH($F15,'Fixed O&amp;M Schedule_Gas'!$B$3:$B$15,0))+$M15),$C15*($S15*INDEX($U$1:$CH$1,MATCH($K15+$I15,$U$2:$CH$2,0))*IF(AZ$2&gt;$K15+$I15+$H15,IF($D15="Win",1.02,1.005),1)*(1+$T15)^(AZ$2-($K15+$I15))+$M15)),0)))/10^6</f>
        <v>1.2064836642598784</v>
      </c>
      <c r="BA15" s="119">
        <f>IF(AND($K15&lt;BA$2+1,$K15+$H15&gt;BA$2),IF($N15=$N$3,$C15*((1-$O15+$O15*(BA$1/INDEX($U$1:$CH$1,,MATCH($K15,$U$2:$CH$2,0)))))*$L15,$C15*((1-$R15)^(BA$2-$K15))*(((1-$O15+$O15*(BA$1/INDEX($U$1:$CH$1,,MATCH($K15,$U$2:$CH$2,0)))))*$L15*8760*$P15)),IF(AND($K15+$H15&lt;BA$2+1,$K15+$I15&gt;BA$2),IF($N15=$N$3,$C15*INDEX('Fixed O&amp;M Schedule_Gas'!AI$3:AI$15,MATCH($F15,'Fixed O&amp;M Schedule_Gas'!$B$3:$B$15,0)),$C15*$S15*INDEX($U$1:$CH$1,MATCH($K15,$U$2:$CH$2,0))*IF(BA$2&gt;$K15+$H15,IF($D15="Win",1.02,1.005),1)*(1+$T15)^(BA$2-$K15)),IF(AND($K15+$I15&lt;=BA$2,$K15+SUM($I15:$J15)&gt;BA$2),IF($N15=$N$3,$C15*(INDEX('Fixed O&amp;M Schedule_Gas'!AI$3:AI$15,MATCH($F15,'Fixed O&amp;M Schedule_Gas'!$B$3:$B$15,0))+$M15),$C15*($S15*INDEX($U$1:$CH$1,MATCH($K15+$I15,$U$2:$CH$2,0))*IF(BA$2&gt;$K15+$I15+$H15,IF($D15="Win",1.02,1.005),1)*(1+$T15)^(BA$2-($K15+$I15))+$M15)),0)))/10^6</f>
        <v>4.3928531809545648</v>
      </c>
      <c r="BB15" s="119">
        <f>IF(AND($K15&lt;BB$2+1,$K15+$H15&gt;BB$2),IF($N15=$N$3,$C15*((1-$O15+$O15*(BB$1/INDEX($U$1:$CH$1,,MATCH($K15,$U$2:$CH$2,0)))))*$L15,$C15*((1-$R15)^(BB$2-$K15))*(((1-$O15+$O15*(BB$1/INDEX($U$1:$CH$1,,MATCH($K15,$U$2:$CH$2,0)))))*$L15*8760*$P15)),IF(AND($K15+$H15&lt;BB$2+1,$K15+$I15&gt;BB$2),IF($N15=$N$3,$C15*INDEX('Fixed O&amp;M Schedule_Gas'!AJ$3:AJ$15,MATCH($F15,'Fixed O&amp;M Schedule_Gas'!$B$3:$B$15,0)),$C15*$S15*INDEX($U$1:$CH$1,MATCH($K15,$U$2:$CH$2,0))*IF(BB$2&gt;$K15+$H15,IF($D15="Win",1.02,1.005),1)*(1+$T15)^(BB$2-$K15)),IF(AND($K15+$I15&lt;=BB$2,$K15+SUM($I15:$J15)&gt;BB$2),IF($N15=$N$3,$C15*(INDEX('Fixed O&amp;M Schedule_Gas'!AJ$3:AJ$15,MATCH($F15,'Fixed O&amp;M Schedule_Gas'!$B$3:$B$15,0))+$M15),$C15*($S15*INDEX($U$1:$CH$1,MATCH($K15+$I15,$U$2:$CH$2,0))*IF(BB$2&gt;$K15+$I15+$H15,IF($D15="Win",1.02,1.005),1)*(1+$T15)^(BB$2-($K15+$I15))+$M15)),0)))/10^6</f>
        <v>4.4169255287694131</v>
      </c>
      <c r="BC15" s="119">
        <f>IF(AND($K15&lt;BC$2+1,$K15+$H15&gt;BC$2),IF($N15=$N$3,$C15*((1-$O15+$O15*(BC$1/INDEX($U$1:$CH$1,,MATCH($K15,$U$2:$CH$2,0)))))*$L15,$C15*((1-$R15)^(BC$2-$K15))*(((1-$O15+$O15*(BC$1/INDEX($U$1:$CH$1,,MATCH($K15,$U$2:$CH$2,0)))))*$L15*8760*$P15)),IF(AND($K15+$H15&lt;BC$2+1,$K15+$I15&gt;BC$2),IF($N15=$N$3,$C15*INDEX('Fixed O&amp;M Schedule_Gas'!AK$3:AK$15,MATCH($F15,'Fixed O&amp;M Schedule_Gas'!$B$3:$B$15,0)),$C15*$S15*INDEX($U$1:$CH$1,MATCH($K15,$U$2:$CH$2,0))*IF(BC$2&gt;$K15+$H15,IF($D15="Win",1.02,1.005),1)*(1+$T15)^(BC$2-$K15)),IF(AND($K15+$I15&lt;=BC$2,$K15+SUM($I15:$J15)&gt;BC$2),IF($N15=$N$3,$C15*(INDEX('Fixed O&amp;M Schedule_Gas'!AK$3:AK$15,MATCH($F15,'Fixed O&amp;M Schedule_Gas'!$B$3:$B$15,0))+$M15),$C15*($S15*INDEX($U$1:$CH$1,MATCH($K15+$I15,$U$2:$CH$2,0))*IF(BC$2&gt;$K15+$I15+$H15,IF($D15="Win",1.02,1.005),1)*(1+$T15)^(BC$2-($K15+$I15))+$M15)),0)))/10^6</f>
        <v>4.4414793235405599</v>
      </c>
      <c r="BD15" s="119">
        <f>IF(AND($K15&lt;BD$2+1,$K15+$H15&gt;BD$2),IF($N15=$N$3,$C15*((1-$O15+$O15*(BD$1/INDEX($U$1:$CH$1,,MATCH($K15,$U$2:$CH$2,0)))))*$L15,$C15*((1-$R15)^(BD$2-$K15))*(((1-$O15+$O15*(BD$1/INDEX($U$1:$CH$1,,MATCH($K15,$U$2:$CH$2,0)))))*$L15*8760*$P15)),IF(AND($K15+$H15&lt;BD$2+1,$K15+$I15&gt;BD$2),IF($N15=$N$3,$C15*INDEX('Fixed O&amp;M Schedule_Gas'!AL$3:AL$15,MATCH($F15,'Fixed O&amp;M Schedule_Gas'!$B$3:$B$15,0)),$C15*$S15*INDEX($U$1:$CH$1,MATCH($K15,$U$2:$CH$2,0))*IF(BD$2&gt;$K15+$H15,IF($D15="Win",1.02,1.005),1)*(1+$T15)^(BD$2-$K15)),IF(AND($K15+$I15&lt;=BD$2,$K15+SUM($I15:$J15)&gt;BD$2),IF($N15=$N$3,$C15*(INDEX('Fixed O&amp;M Schedule_Gas'!AL$3:AL$15,MATCH($F15,'Fixed O&amp;M Schedule_Gas'!$B$3:$B$15,0))+$M15),$C15*($S15*INDEX($U$1:$CH$1,MATCH($K15+$I15,$U$2:$CH$2,0))*IF(BD$2&gt;$K15+$I15+$H15,IF($D15="Win",1.02,1.005),1)*(1+$T15)^(BD$2-($K15+$I15))+$M15)),0)))/10^6</f>
        <v>4.4665241942071292</v>
      </c>
      <c r="BE15" s="119">
        <f>IF(AND($K15&lt;BE$2+1,$K15+$H15&gt;BE$2),IF($N15=$N$3,$C15*((1-$O15+$O15*(BE$1/INDEX($U$1:$CH$1,,MATCH($K15,$U$2:$CH$2,0)))))*$L15,$C15*((1-$R15)^(BE$2-$K15))*(((1-$O15+$O15*(BE$1/INDEX($U$1:$CH$1,,MATCH($K15,$U$2:$CH$2,0)))))*$L15*8760*$P15)),IF(AND($K15+$H15&lt;BE$2+1,$K15+$I15&gt;BE$2),IF($N15=$N$3,$C15*INDEX('Fixed O&amp;M Schedule_Gas'!AM$3:AM$15,MATCH($F15,'Fixed O&amp;M Schedule_Gas'!$B$3:$B$15,0)),$C15*$S15*INDEX($U$1:$CH$1,MATCH($K15,$U$2:$CH$2,0))*IF(BE$2&gt;$K15+$H15,IF($D15="Win",1.02,1.005),1)*(1+$T15)^(BE$2-$K15)),IF(AND($K15+$I15&lt;=BE$2,$K15+SUM($I15:$J15)&gt;BE$2),IF($N15=$N$3,$C15*(INDEX('Fixed O&amp;M Schedule_Gas'!AM$3:AM$15,MATCH($F15,'Fixed O&amp;M Schedule_Gas'!$B$3:$B$15,0))+$M15),$C15*($S15*INDEX($U$1:$CH$1,MATCH($K15+$I15,$U$2:$CH$2,0))*IF(BE$2&gt;$K15+$I15+$H15,IF($D15="Win",1.02,1.005),1)*(1+$T15)^(BE$2-($K15+$I15))+$M15)),0)))/10^6</f>
        <v>4.4920699622870295</v>
      </c>
      <c r="BF15" s="119">
        <f>IF(AND($K15&lt;BF$2+1,$K15+$H15&gt;BF$2),IF($N15=$N$3,$C15*((1-$O15+$O15*(BF$1/INDEX($U$1:$CH$1,,MATCH($K15,$U$2:$CH$2,0)))))*$L15,$C15*((1-$R15)^(BF$2-$K15))*(((1-$O15+$O15*(BF$1/INDEX($U$1:$CH$1,,MATCH($K15,$U$2:$CH$2,0)))))*$L15*8760*$P15)),IF(AND($K15+$H15&lt;BF$2+1,$K15+$I15&gt;BF$2),IF($N15=$N$3,$C15*INDEX('Fixed O&amp;M Schedule_Gas'!AN$3:AN$15,MATCH($F15,'Fixed O&amp;M Schedule_Gas'!$B$3:$B$15,0)),$C15*$S15*INDEX($U$1:$CH$1,MATCH($K15,$U$2:$CH$2,0))*IF(BF$2&gt;$K15+$H15,IF($D15="Win",1.02,1.005),1)*(1+$T15)^(BF$2-$K15)),IF(AND($K15+$I15&lt;=BF$2,$K15+SUM($I15:$J15)&gt;BF$2),IF($N15=$N$3,$C15*(INDEX('Fixed O&amp;M Schedule_Gas'!AN$3:AN$15,MATCH($F15,'Fixed O&amp;M Schedule_Gas'!$B$3:$B$15,0))+$M15),$C15*($S15*INDEX($U$1:$CH$1,MATCH($K15+$I15,$U$2:$CH$2,0))*IF(BF$2&gt;$K15+$I15+$H15,IF($D15="Win",1.02,1.005),1)*(1+$T15)^(BF$2-($K15+$I15))+$M15)),0)))/10^6</f>
        <v>4.5181266457285281</v>
      </c>
      <c r="BG15" s="119">
        <f>IF(AND($K15&lt;BG$2+1,$K15+$H15&gt;BG$2),IF($N15=$N$3,$C15*((1-$O15+$O15*(BG$1/INDEX($U$1:$CH$1,,MATCH($K15,$U$2:$CH$2,0)))))*$L15,$C15*((1-$R15)^(BG$2-$K15))*(((1-$O15+$O15*(BG$1/INDEX($U$1:$CH$1,,MATCH($K15,$U$2:$CH$2,0)))))*$L15*8760*$P15)),IF(AND($K15+$H15&lt;BG$2+1,$K15+$I15&gt;BG$2),IF($N15=$N$3,$C15*INDEX('Fixed O&amp;M Schedule_Gas'!AO$3:AO$15,MATCH($F15,'Fixed O&amp;M Schedule_Gas'!$B$3:$B$15,0)),$C15*$S15*INDEX($U$1:$CH$1,MATCH($K15,$U$2:$CH$2,0))*IF(BG$2&gt;$K15+$H15,IF($D15="Win",1.02,1.005),1)*(1+$T15)^(BG$2-$K15)),IF(AND($K15+$I15&lt;=BG$2,$K15+SUM($I15:$J15)&gt;BG$2),IF($N15=$N$3,$C15*(INDEX('Fixed O&amp;M Schedule_Gas'!AO$3:AO$15,MATCH($F15,'Fixed O&amp;M Schedule_Gas'!$B$3:$B$15,0))+$M15),$C15*($S15*INDEX($U$1:$CH$1,MATCH($K15+$I15,$U$2:$CH$2,0))*IF(BG$2&gt;$K15+$I15+$H15,IF($D15="Win",1.02,1.005),1)*(1+$T15)^(BG$2-($K15+$I15))+$M15)),0)))/10^6</f>
        <v>4.5447044628388573</v>
      </c>
      <c r="BH15" s="119">
        <f>IF(AND($K15&lt;BH$2+1,$K15+$H15&gt;BH$2),IF($N15=$N$3,$C15*((1-$O15+$O15*(BH$1/INDEX($U$1:$CH$1,,MATCH($K15,$U$2:$CH$2,0)))))*$L15,$C15*((1-$R15)^(BH$2-$K15))*(((1-$O15+$O15*(BH$1/INDEX($U$1:$CH$1,,MATCH($K15,$U$2:$CH$2,0)))))*$L15*8760*$P15)),IF(AND($K15+$H15&lt;BH$2+1,$K15+$I15&gt;BH$2),IF($N15=$N$3,$C15*INDEX('Fixed O&amp;M Schedule_Gas'!AP$3:AP$15,MATCH($F15,'Fixed O&amp;M Schedule_Gas'!$B$3:$B$15,0)),$C15*$S15*INDEX($U$1:$CH$1,MATCH($K15,$U$2:$CH$2,0))*IF(BH$2&gt;$K15+$H15,IF($D15="Win",1.02,1.005),1)*(1+$T15)^(BH$2-$K15)),IF(AND($K15+$I15&lt;=BH$2,$K15+SUM($I15:$J15)&gt;BH$2),IF($N15=$N$3,$C15*(INDEX('Fixed O&amp;M Schedule_Gas'!AP$3:AP$15,MATCH($F15,'Fixed O&amp;M Schedule_Gas'!$B$3:$B$15,0))+$M15),$C15*($S15*INDEX($U$1:$CH$1,MATCH($K15+$I15,$U$2:$CH$2,0))*IF(BH$2&gt;$K15+$I15+$H15,IF($D15="Win",1.02,1.005),1)*(1+$T15)^(BH$2-($K15+$I15))+$M15)),0)))/10^6</f>
        <v>4.5718138362913914</v>
      </c>
      <c r="BI15" s="119">
        <f>IF(AND($K15&lt;BI$2+1,$K15+$H15&gt;BI$2),IF($N15=$N$3,$C15*((1-$O15+$O15*(BI$1/INDEX($U$1:$CH$1,,MATCH($K15,$U$2:$CH$2,0)))))*$L15,$C15*((1-$R15)^(BI$2-$K15))*(((1-$O15+$O15*(BI$1/INDEX($U$1:$CH$1,,MATCH($K15,$U$2:$CH$2,0)))))*$L15*8760*$P15)),IF(AND($K15+$H15&lt;BI$2+1,$K15+$I15&gt;BI$2),IF($N15=$N$3,$C15*INDEX('Fixed O&amp;M Schedule_Gas'!AQ$3:AQ$15,MATCH($F15,'Fixed O&amp;M Schedule_Gas'!$B$3:$B$15,0)),$C15*$S15*INDEX($U$1:$CH$1,MATCH($K15,$U$2:$CH$2,0))*IF(BI$2&gt;$K15+$H15,IF($D15="Win",1.02,1.005),1)*(1+$T15)^(BI$2-$K15)),IF(AND($K15+$I15&lt;=BI$2,$K15+SUM($I15:$J15)&gt;BI$2),IF($N15=$N$3,$C15*(INDEX('Fixed O&amp;M Schedule_Gas'!AQ$3:AQ$15,MATCH($F15,'Fixed O&amp;M Schedule_Gas'!$B$3:$B$15,0))+$M15),$C15*($S15*INDEX($U$1:$CH$1,MATCH($K15+$I15,$U$2:$CH$2,0))*IF(BI$2&gt;$K15+$I15+$H15,IF($D15="Win",1.02,1.005),1)*(1+$T15)^(BI$2-($K15+$I15))+$M15)),0)))/10^6</f>
        <v>4.5994653972129784</v>
      </c>
      <c r="BJ15" s="119">
        <f>IF(AND($K15&lt;BJ$2+1,$K15+$H15&gt;BJ$2),IF($N15=$N$3,$C15*((1-$O15+$O15*(BJ$1/INDEX($U$1:$CH$1,,MATCH($K15,$U$2:$CH$2,0)))))*$L15,$C15*((1-$R15)^(BJ$2-$K15))*(((1-$O15+$O15*(BJ$1/INDEX($U$1:$CH$1,,MATCH($K15,$U$2:$CH$2,0)))))*$L15*8760*$P15)),IF(AND($K15+$H15&lt;BJ$2+1,$K15+$I15&gt;BJ$2),IF($N15=$N$3,$C15*INDEX('Fixed O&amp;M Schedule_Gas'!AR$3:AR$15,MATCH($F15,'Fixed O&amp;M Schedule_Gas'!$B$3:$B$15,0)),$C15*$S15*INDEX($U$1:$CH$1,MATCH($K15,$U$2:$CH$2,0))*IF(BJ$2&gt;$K15+$H15,IF($D15="Win",1.02,1.005),1)*(1+$T15)^(BJ$2-$K15)),IF(AND($K15+$I15&lt;=BJ$2,$K15+SUM($I15:$J15)&gt;BJ$2),IF($N15=$N$3,$C15*(INDEX('Fixed O&amp;M Schedule_Gas'!AR$3:AR$15,MATCH($F15,'Fixed O&amp;M Schedule_Gas'!$B$3:$B$15,0))+$M15),$C15*($S15*INDEX($U$1:$CH$1,MATCH($K15+$I15,$U$2:$CH$2,0))*IF(BJ$2&gt;$K15+$I15+$H15,IF($D15="Win",1.02,1.005),1)*(1+$T15)^(BJ$2-($K15+$I15))+$M15)),0)))/10^6</f>
        <v>4.6276699893529951</v>
      </c>
      <c r="BK15" s="119">
        <f>IF(AND($K15&lt;BK$2+1,$K15+$H15&gt;BK$2),IF($N15=$N$3,$C15*((1-$O15+$O15*(BK$1/INDEX($U$1:$CH$1,,MATCH($K15,$U$2:$CH$2,0)))))*$L15,$C15*((1-$R15)^(BK$2-$K15))*(((1-$O15+$O15*(BK$1/INDEX($U$1:$CH$1,,MATCH($K15,$U$2:$CH$2,0)))))*$L15*8760*$P15)),IF(AND($K15+$H15&lt;BK$2+1,$K15+$I15&gt;BK$2),IF($N15=$N$3,$C15*INDEX('Fixed O&amp;M Schedule_Gas'!AS$3:AS$15,MATCH($F15,'Fixed O&amp;M Schedule_Gas'!$B$3:$B$15,0)),$C15*$S15*INDEX($U$1:$CH$1,MATCH($K15,$U$2:$CH$2,0))*IF(BK$2&gt;$K15+$H15,IF($D15="Win",1.02,1.005),1)*(1+$T15)^(BK$2-$K15)),IF(AND($K15+$I15&lt;=BK$2,$K15+SUM($I15:$J15)&gt;BK$2),IF($N15=$N$3,$C15*(INDEX('Fixed O&amp;M Schedule_Gas'!AS$3:AS$15,MATCH($F15,'Fixed O&amp;M Schedule_Gas'!$B$3:$B$15,0))+$M15),$C15*($S15*INDEX($U$1:$CH$1,MATCH($K15+$I15,$U$2:$CH$2,0))*IF(BK$2&gt;$K15+$I15+$H15,IF($D15="Win",1.02,1.005),1)*(1+$T15)^(BK$2-($K15+$I15))+$M15)),0)))/10^6</f>
        <v>4.6564386733358134</v>
      </c>
      <c r="BL15" s="119">
        <f>IF(AND($K15&lt;BL$2+1,$K15+$H15&gt;BL$2),IF($N15=$N$3,$C15*((1-$O15+$O15*(BL$1/INDEX($U$1:$CH$1,,MATCH($K15,$U$2:$CH$2,0)))))*$L15,$C15*((1-$R15)^(BL$2-$K15))*(((1-$O15+$O15*(BL$1/INDEX($U$1:$CH$1,,MATCH($K15,$U$2:$CH$2,0)))))*$L15*8760*$P15)),IF(AND($K15+$H15&lt;BL$2+1,$K15+$I15&gt;BL$2),IF($N15=$N$3,$C15*INDEX('Fixed O&amp;M Schedule_Gas'!AT$3:AT$15,MATCH($F15,'Fixed O&amp;M Schedule_Gas'!$B$3:$B$15,0)),$C15*$S15*INDEX($U$1:$CH$1,MATCH($K15,$U$2:$CH$2,0))*IF(BL$2&gt;$K15+$H15,IF($D15="Win",1.02,1.005),1)*(1+$T15)^(BL$2-$K15)),IF(AND($K15+$I15&lt;=BL$2,$K15+SUM($I15:$J15)&gt;BL$2),IF($N15=$N$3,$C15*(INDEX('Fixed O&amp;M Schedule_Gas'!AT$3:AT$15,MATCH($F15,'Fixed O&amp;M Schedule_Gas'!$B$3:$B$15,0))+$M15),$C15*($S15*INDEX($U$1:$CH$1,MATCH($K15+$I15,$U$2:$CH$2,0))*IF(BL$2&gt;$K15+$I15+$H15,IF($D15="Win",1.02,1.005),1)*(1+$T15)^(BL$2-($K15+$I15))+$M15)),0)))/10^6</f>
        <v>4.6857827309982873</v>
      </c>
      <c r="BM15" s="119">
        <f>IF(AND($K15&lt;BM$2+1,$K15+$H15&gt;BM$2),IF($N15=$N$3,$C15*((1-$O15+$O15*(BM$1/INDEX($U$1:$CH$1,,MATCH($K15,$U$2:$CH$2,0)))))*$L15,$C15*((1-$R15)^(BM$2-$K15))*(((1-$O15+$O15*(BM$1/INDEX($U$1:$CH$1,,MATCH($K15,$U$2:$CH$2,0)))))*$L15*8760*$P15)),IF(AND($K15+$H15&lt;BM$2+1,$K15+$I15&gt;BM$2),IF($N15=$N$3,$C15*INDEX('Fixed O&amp;M Schedule_Gas'!AU$3:AU$15,MATCH($F15,'Fixed O&amp;M Schedule_Gas'!$B$3:$B$15,0)),$C15*$S15*INDEX($U$1:$CH$1,MATCH($K15,$U$2:$CH$2,0))*IF(BM$2&gt;$K15+$H15,IF($D15="Win",1.02,1.005),1)*(1+$T15)^(BM$2-$K15)),IF(AND($K15+$I15&lt;=BM$2,$K15+SUM($I15:$J15)&gt;BM$2),IF($N15=$N$3,$C15*(INDEX('Fixed O&amp;M Schedule_Gas'!AU$3:AU$15,MATCH($F15,'Fixed O&amp;M Schedule_Gas'!$B$3:$B$15,0))+$M15),$C15*($S15*INDEX($U$1:$CH$1,MATCH($K15+$I15,$U$2:$CH$2,0))*IF(BM$2&gt;$K15+$I15+$H15,IF($D15="Win",1.02,1.005),1)*(1+$T15)^(BM$2-($K15+$I15))+$M15)),0)))/10^6</f>
        <v>4.7157136698140123</v>
      </c>
      <c r="BN15" s="119">
        <f>IF(AND($K15&lt;BN$2+1,$K15+$H15&gt;BN$2),IF($N15=$N$3,$C15*((1-$O15+$O15*(BN$1/INDEX($U$1:$CH$1,,MATCH($K15,$U$2:$CH$2,0)))))*$L15,$C15*((1-$R15)^(BN$2-$K15))*(((1-$O15+$O15*(BN$1/INDEX($U$1:$CH$1,,MATCH($K15,$U$2:$CH$2,0)))))*$L15*8760*$P15)),IF(AND($K15+$H15&lt;BN$2+1,$K15+$I15&gt;BN$2),IF($N15=$N$3,$C15*INDEX('Fixed O&amp;M Schedule_Gas'!AV$3:AV$15,MATCH($F15,'Fixed O&amp;M Schedule_Gas'!$B$3:$B$15,0)),$C15*$S15*INDEX($U$1:$CH$1,MATCH($K15,$U$2:$CH$2,0))*IF(BN$2&gt;$K15+$H15,IF($D15="Win",1.02,1.005),1)*(1+$T15)^(BN$2-$K15)),IF(AND($K15+$I15&lt;=BN$2,$K15+SUM($I15:$J15)&gt;BN$2),IF($N15=$N$3,$C15*(INDEX('Fixed O&amp;M Schedule_Gas'!AV$3:AV$15,MATCH($F15,'Fixed O&amp;M Schedule_Gas'!$B$3:$B$15,0))+$M15),$C15*($S15*INDEX($U$1:$CH$1,MATCH($K15+$I15,$U$2:$CH$2,0))*IF(BN$2&gt;$K15+$I15+$H15,IF($D15="Win",1.02,1.005),1)*(1+$T15)^(BN$2-($K15+$I15))+$M15)),0)))/10^6</f>
        <v>4.7462432274060502</v>
      </c>
      <c r="BO15" s="119">
        <f>IF(AND($K15&lt;BO$2+1,$K15+$H15&gt;BO$2),IF($N15=$N$3,$C15*((1-$O15+$O15*(BO$1/INDEX($U$1:$CH$1,,MATCH($K15,$U$2:$CH$2,0)))))*$L15,$C15*((1-$R15)^(BO$2-$K15))*(((1-$O15+$O15*(BO$1/INDEX($U$1:$CH$1,,MATCH($K15,$U$2:$CH$2,0)))))*$L15*8760*$P15)),IF(AND($K15+$H15&lt;BO$2+1,$K15+$I15&gt;BO$2),IF($N15=$N$3,$C15*INDEX('Fixed O&amp;M Schedule_Gas'!AW$3:AW$15,MATCH($F15,'Fixed O&amp;M Schedule_Gas'!$B$3:$B$15,0)),$C15*$S15*INDEX($U$1:$CH$1,MATCH($K15,$U$2:$CH$2,0))*IF(BO$2&gt;$K15+$H15,IF($D15="Win",1.02,1.005),1)*(1+$T15)^(BO$2-$K15)),IF(AND($K15+$I15&lt;=BO$2,$K15+SUM($I15:$J15)&gt;BO$2),IF($N15=$N$3,$C15*(INDEX('Fixed O&amp;M Schedule_Gas'!AW$3:AW$15,MATCH($F15,'Fixed O&amp;M Schedule_Gas'!$B$3:$B$15,0))+$M15),$C15*($S15*INDEX($U$1:$CH$1,MATCH($K15+$I15,$U$2:$CH$2,0))*IF(BO$2&gt;$K15+$I15+$H15,IF($D15="Win",1.02,1.005),1)*(1+$T15)^(BO$2-($K15+$I15))+$M15)),0)))/10^6</f>
        <v>4.7773833761499294</v>
      </c>
      <c r="BP15" s="119">
        <f>IF(AND($K15&lt;BP$2+1,$K15+$H15&gt;BP$2),IF($N15=$N$3,$C15*((1-$O15+$O15*(BP$1/INDEX($U$1:$CH$1,,MATCH($K15,$U$2:$CH$2,0)))))*$L15,$C15*((1-$R15)^(BP$2-$K15))*(((1-$O15+$O15*(BP$1/INDEX($U$1:$CH$1,,MATCH($K15,$U$2:$CH$2,0)))))*$L15*8760*$P15)),IF(AND($K15+$H15&lt;BP$2+1,$K15+$I15&gt;BP$2),IF($N15=$N$3,$C15*INDEX('Fixed O&amp;M Schedule_Gas'!AX$3:AX$15,MATCH($F15,'Fixed O&amp;M Schedule_Gas'!$B$3:$B$15,0)),$C15*$S15*INDEX($U$1:$CH$1,MATCH($K15,$U$2:$CH$2,0))*IF(BP$2&gt;$K15+$H15,IF($D15="Win",1.02,1.005),1)*(1+$T15)^(BP$2-$K15)),IF(AND($K15+$I15&lt;=BP$2,$K15+SUM($I15:$J15)&gt;BP$2),IF($N15=$N$3,$C15*(INDEX('Fixed O&amp;M Schedule_Gas'!AX$3:AX$15,MATCH($F15,'Fixed O&amp;M Schedule_Gas'!$B$3:$B$15,0))+$M15),$C15*($S15*INDEX($U$1:$CH$1,MATCH($K15+$I15,$U$2:$CH$2,0))*IF(BP$2&gt;$K15+$I15+$H15,IF($D15="Win",1.02,1.005),1)*(1+$T15)^(BP$2-($K15+$I15))+$M15)),0)))/10^6</f>
        <v>4.8091463278686852</v>
      </c>
      <c r="BQ15" s="119">
        <f>IF(AND($K15&lt;BQ$2+1,$K15+$H15&gt;BQ$2),IF($N15=$N$3,$C15*((1-$O15+$O15*(BQ$1/INDEX($U$1:$CH$1,,MATCH($K15,$U$2:$CH$2,0)))))*$L15,$C15*((1-$R15)^(BQ$2-$K15))*(((1-$O15+$O15*(BQ$1/INDEX($U$1:$CH$1,,MATCH($K15,$U$2:$CH$2,0)))))*$L15*8760*$P15)),IF(AND($K15+$H15&lt;BQ$2+1,$K15+$I15&gt;BQ$2),IF($N15=$N$3,$C15*INDEX('Fixed O&amp;M Schedule_Gas'!AY$3:AY$15,MATCH($F15,'Fixed O&amp;M Schedule_Gas'!$B$3:$B$15,0)),$C15*$S15*INDEX($U$1:$CH$1,MATCH($K15,$U$2:$CH$2,0))*IF(BQ$2&gt;$K15+$H15,IF($D15="Win",1.02,1.005),1)*(1+$T15)^(BQ$2-$K15)),IF(AND($K15+$I15&lt;=BQ$2,$K15+SUM($I15:$J15)&gt;BQ$2),IF($N15=$N$3,$C15*(INDEX('Fixed O&amp;M Schedule_Gas'!AY$3:AY$15,MATCH($F15,'Fixed O&amp;M Schedule_Gas'!$B$3:$B$15,0))+$M15),$C15*($S15*INDEX($U$1:$CH$1,MATCH($K15+$I15,$U$2:$CH$2,0))*IF(BQ$2&gt;$K15+$I15+$H15,IF($D15="Win",1.02,1.005),1)*(1+$T15)^(BQ$2-($K15+$I15))+$M15)),0)))/10^6</f>
        <v>4.8415445386218181</v>
      </c>
      <c r="BR15" s="119">
        <f>IF(AND($K15&lt;BR$2+1,$K15+$H15&gt;BR$2),IF($N15=$N$3,$C15*((1-$O15+$O15*(BR$1/INDEX($U$1:$CH$1,,MATCH($K15,$U$2:$CH$2,0)))))*$L15,$C15*((1-$R15)^(BR$2-$K15))*(((1-$O15+$O15*(BR$1/INDEX($U$1:$CH$1,,MATCH($K15,$U$2:$CH$2,0)))))*$L15*8760*$P15)),IF(AND($K15+$H15&lt;BR$2+1,$K15+$I15&gt;BR$2),IF($N15=$N$3,$C15*INDEX('Fixed O&amp;M Schedule_Gas'!AZ$3:AZ$15,MATCH($F15,'Fixed O&amp;M Schedule_Gas'!$B$3:$B$15,0)),$C15*$S15*INDEX($U$1:$CH$1,MATCH($K15,$U$2:$CH$2,0))*IF(BR$2&gt;$K15+$H15,IF($D15="Win",1.02,1.005),1)*(1+$T15)^(BR$2-$K15)),IF(AND($K15+$I15&lt;=BR$2,$K15+SUM($I15:$J15)&gt;BR$2),IF($N15=$N$3,$C15*(INDEX('Fixed O&amp;M Schedule_Gas'!AZ$3:AZ$15,MATCH($F15,'Fixed O&amp;M Schedule_Gas'!$B$3:$B$15,0))+$M15),$C15*($S15*INDEX($U$1:$CH$1,MATCH($K15+$I15,$U$2:$CH$2,0))*IF(BR$2&gt;$K15+$I15+$H15,IF($D15="Win",1.02,1.005),1)*(1+$T15)^(BR$2-($K15+$I15))+$M15)),0)))/10^6</f>
        <v>4.8745907135900115</v>
      </c>
      <c r="BS15" s="119">
        <f>IF(AND($K15&lt;BS$2+1,$K15+$H15&gt;BS$2),IF($N15=$N$3,$C15*((1-$O15+$O15*(BS$1/INDEX($U$1:$CH$1,,MATCH($K15,$U$2:$CH$2,0)))))*$L15,$C15*((1-$R15)^(BS$2-$K15))*(((1-$O15+$O15*(BS$1/INDEX($U$1:$CH$1,,MATCH($K15,$U$2:$CH$2,0)))))*$L15*8760*$P15)),IF(AND($K15+$H15&lt;BS$2+1,$K15+$I15&gt;BS$2),IF($N15=$N$3,$C15*INDEX('Fixed O&amp;M Schedule_Gas'!BA$3:BA$15,MATCH($F15,'Fixed O&amp;M Schedule_Gas'!$B$3:$B$15,0)),$C15*$S15*INDEX($U$1:$CH$1,MATCH($K15,$U$2:$CH$2,0))*IF(BS$2&gt;$K15+$H15,IF($D15="Win",1.02,1.005),1)*(1+$T15)^(BS$2-$K15)),IF(AND($K15+$I15&lt;=BS$2,$K15+SUM($I15:$J15)&gt;BS$2),IF($N15=$N$3,$C15*(INDEX('Fixed O&amp;M Schedule_Gas'!BA$3:BA$15,MATCH($F15,'Fixed O&amp;M Schedule_Gas'!$B$3:$B$15,0))+$M15),$C15*($S15*INDEX($U$1:$CH$1,MATCH($K15+$I15,$U$2:$CH$2,0))*IF(BS$2&gt;$K15+$I15+$H15,IF($D15="Win",1.02,1.005),1)*(1+$T15)^(BS$2-($K15+$I15))+$M15)),0)))/10^6</f>
        <v>4.9082978120575707</v>
      </c>
      <c r="BT15" s="119">
        <f>IF(AND($K15&lt;BT$2+1,$K15+$H15&gt;BT$2),IF($N15=$N$3,$C15*((1-$O15+$O15*(BT$1/INDEX($U$1:$CH$1,,MATCH($K15,$U$2:$CH$2,0)))))*$L15,$C15*((1-$R15)^(BT$2-$K15))*(((1-$O15+$O15*(BT$1/INDEX($U$1:$CH$1,,MATCH($K15,$U$2:$CH$2,0)))))*$L15*8760*$P15)),IF(AND($K15+$H15&lt;BT$2+1,$K15+$I15&gt;BT$2),IF($N15=$N$3,$C15*INDEX('Fixed O&amp;M Schedule_Gas'!BB$3:BB$15,MATCH($F15,'Fixed O&amp;M Schedule_Gas'!$B$3:$B$15,0)),$C15*$S15*INDEX($U$1:$CH$1,MATCH($K15,$U$2:$CH$2,0))*IF(BT$2&gt;$K15+$H15,IF($D15="Win",1.02,1.005),1)*(1+$T15)^(BT$2-$K15)),IF(AND($K15+$I15&lt;=BT$2,$K15+SUM($I15:$J15)&gt;BT$2),IF($N15=$N$3,$C15*(INDEX('Fixed O&amp;M Schedule_Gas'!BB$3:BB$15,MATCH($F15,'Fixed O&amp;M Schedule_Gas'!$B$3:$B$15,0))+$M15),$C15*($S15*INDEX($U$1:$CH$1,MATCH($K15+$I15,$U$2:$CH$2,0))*IF(BT$2&gt;$K15+$I15+$H15,IF($D15="Win",1.02,1.005),1)*(1+$T15)^(BT$2-($K15+$I15))+$M15)),0)))/10^6</f>
        <v>4.942679052494479</v>
      </c>
      <c r="BU15" s="119">
        <f>IF(AND($K15&lt;BU$2+1,$K15+$H15&gt;BU$2),IF($N15=$N$3,$C15*((1-$O15+$O15*(BU$1/INDEX($U$1:$CH$1,,MATCH($K15,$U$2:$CH$2,0)))))*$L15,$C15*((1-$R15)^(BU$2-$K15))*(((1-$O15+$O15*(BU$1/INDEX($U$1:$CH$1,,MATCH($K15,$U$2:$CH$2,0)))))*$L15*8760*$P15)),IF(AND($K15+$H15&lt;BU$2+1,$K15+$I15&gt;BU$2),IF($N15=$N$3,$C15*INDEX('Fixed O&amp;M Schedule_Gas'!BC$3:BC$15,MATCH($F15,'Fixed O&amp;M Schedule_Gas'!$B$3:$B$15,0)),$C15*$S15*INDEX($U$1:$CH$1,MATCH($K15,$U$2:$CH$2,0))*IF(BU$2&gt;$K15+$H15,IF($D15="Win",1.02,1.005),1)*(1+$T15)^(BU$2-$K15)),IF(AND($K15+$I15&lt;=BU$2,$K15+SUM($I15:$J15)&gt;BU$2),IF($N15=$N$3,$C15*(INDEX('Fixed O&amp;M Schedule_Gas'!BC$3:BC$15,MATCH($F15,'Fixed O&amp;M Schedule_Gas'!$B$3:$B$15,0))+$M15),$C15*($S15*INDEX($U$1:$CH$1,MATCH($K15+$I15,$U$2:$CH$2,0))*IF(BU$2&gt;$K15+$I15+$H15,IF($D15="Win",1.02,1.005),1)*(1+$T15)^(BU$2-($K15+$I15))+$M15)),0)))/10^6</f>
        <v>4.9777479177401283</v>
      </c>
      <c r="BV15" s="119">
        <f>IF(AND($K15&lt;BV$2+1,$K15+$H15&gt;BV$2),IF($N15=$N$3,$C15*((1-$O15+$O15*(BV$1/INDEX($U$1:$CH$1,,MATCH($K15,$U$2:$CH$2,0)))))*$L15,$C15*((1-$R15)^(BV$2-$K15))*(((1-$O15+$O15*(BV$1/INDEX($U$1:$CH$1,,MATCH($K15,$U$2:$CH$2,0)))))*$L15*8760*$P15)),IF(AND($K15+$H15&lt;BV$2+1,$K15+$I15&gt;BV$2),IF($N15=$N$3,$C15*INDEX('Fixed O&amp;M Schedule_Gas'!BD$3:BD$15,MATCH($F15,'Fixed O&amp;M Schedule_Gas'!$B$3:$B$15,0)),$C15*$S15*INDEX($U$1:$CH$1,MATCH($K15,$U$2:$CH$2,0))*IF(BV$2&gt;$K15+$H15,IF($D15="Win",1.02,1.005),1)*(1+$T15)^(BV$2-$K15)),IF(AND($K15+$I15&lt;=BV$2,$K15+SUM($I15:$J15)&gt;BV$2),IF($N15=$N$3,$C15*(INDEX('Fixed O&amp;M Schedule_Gas'!BD$3:BD$15,MATCH($F15,'Fixed O&amp;M Schedule_Gas'!$B$3:$B$15,0))+$M15),$C15*($S15*INDEX($U$1:$CH$1,MATCH($K15+$I15,$U$2:$CH$2,0))*IF(BV$2&gt;$K15+$I15+$H15,IF($D15="Win",1.02,1.005),1)*(1+$T15)^(BV$2-($K15+$I15))+$M15)),0)))/10^6</f>
        <v>5.022639572141081</v>
      </c>
      <c r="BW15" s="119">
        <f>IF(AND($K15&lt;BW$2+1,$K15+$H15&gt;BW$2),IF($N15=$N$3,$C15*((1-$O15+$O15*(BW$1/INDEX($U$1:$CH$1,,MATCH($K15,$U$2:$CH$2,0)))))*$L15,$C15*((1-$R15)^(BW$2-$K15))*(((1-$O15+$O15*(BW$1/INDEX($U$1:$CH$1,,MATCH($K15,$U$2:$CH$2,0)))))*$L15*8760*$P15)),IF(AND($K15+$H15&lt;BW$2+1,$K15+$I15&gt;BW$2),IF($N15=$N$3,$C15*INDEX('Fixed O&amp;M Schedule_Gas'!BE$3:BE$15,MATCH($F15,'Fixed O&amp;M Schedule_Gas'!$B$3:$B$15,0)),$C15*$S15*INDEX($U$1:$CH$1,MATCH($K15,$U$2:$CH$2,0))*IF(BW$2&gt;$K15+$H15,IF($D15="Win",1.02,1.005),1)*(1+$T15)^(BW$2-$K15)),IF(AND($K15+$I15&lt;=BW$2,$K15+SUM($I15:$J15)&gt;BW$2),IF($N15=$N$3,$C15*(INDEX('Fixed O&amp;M Schedule_Gas'!BE$3:BE$15,MATCH($F15,'Fixed O&amp;M Schedule_Gas'!$B$3:$B$15,0))+$M15),$C15*($S15*INDEX($U$1:$CH$1,MATCH($K15+$I15,$U$2:$CH$2,0))*IF(BW$2&gt;$K15+$I15+$H15,IF($D15="Win",1.02,1.005),1)*(1+$T15)^(BW$2-($K15+$I15))+$M15)),0)))/10^6</f>
        <v>5.0593076477796606</v>
      </c>
      <c r="BX15" s="119">
        <f>IF(AND($K15&lt;BX$2+1,$K15+$H15&gt;BX$2),IF($N15=$N$3,$C15*((1-$O15+$O15*(BX$1/INDEX($U$1:$CH$1,,MATCH($K15,$U$2:$CH$2,0)))))*$L15,$C15*((1-$R15)^(BX$2-$K15))*(((1-$O15+$O15*(BX$1/INDEX($U$1:$CH$1,,MATCH($K15,$U$2:$CH$2,0)))))*$L15*8760*$P15)),IF(AND($K15+$H15&lt;BX$2+1,$K15+$I15&gt;BX$2),IF($N15=$N$3,$C15*INDEX('Fixed O&amp;M Schedule_Gas'!BF$3:BF$15,MATCH($F15,'Fixed O&amp;M Schedule_Gas'!$B$3:$B$15,0)),$C15*$S15*INDEX($U$1:$CH$1,MATCH($K15,$U$2:$CH$2,0))*IF(BX$2&gt;$K15+$H15,IF($D15="Win",1.02,1.005),1)*(1+$T15)^(BX$2-$K15)),IF(AND($K15+$I15&lt;=BX$2,$K15+SUM($I15:$J15)&gt;BX$2),IF($N15=$N$3,$C15*(INDEX('Fixed O&amp;M Schedule_Gas'!BF$3:BF$15,MATCH($F15,'Fixed O&amp;M Schedule_Gas'!$B$3:$B$15,0))+$M15),$C15*($S15*INDEX($U$1:$CH$1,MATCH($K15+$I15,$U$2:$CH$2,0))*IF(BX$2&gt;$K15+$I15+$H15,IF($D15="Win",1.02,1.005),1)*(1+$T15)^(BX$2-($K15+$I15))+$M15)),0)))/10^6</f>
        <v>5.0967090849310113</v>
      </c>
      <c r="BY15" s="119">
        <f>IF(AND($K15&lt;BY$2+1,$K15+$H15&gt;BY$2),IF($N15=$N$3,$C15*((1-$O15+$O15*(BY$1/INDEX($U$1:$CH$1,,MATCH($K15,$U$2:$CH$2,0)))))*$L15,$C15*((1-$R15)^(BY$2-$K15))*(((1-$O15+$O15*(BY$1/INDEX($U$1:$CH$1,,MATCH($K15,$U$2:$CH$2,0)))))*$L15*8760*$P15)),IF(AND($K15+$H15&lt;BY$2+1,$K15+$I15&gt;BY$2),IF($N15=$N$3,$C15*INDEX('Fixed O&amp;M Schedule_Gas'!BG$3:BG$15,MATCH($F15,'Fixed O&amp;M Schedule_Gas'!$B$3:$B$15,0)),$C15*$S15*INDEX($U$1:$CH$1,MATCH($K15,$U$2:$CH$2,0))*IF(BY$2&gt;$K15+$H15,IF($D15="Win",1.02,1.005),1)*(1+$T15)^(BY$2-$K15)),IF(AND($K15+$I15&lt;=BY$2,$K15+SUM($I15:$J15)&gt;BY$2),IF($N15=$N$3,$C15*(INDEX('Fixed O&amp;M Schedule_Gas'!BG$3:BG$15,MATCH($F15,'Fixed O&amp;M Schedule_Gas'!$B$3:$B$15,0))+$M15),$C15*($S15*INDEX($U$1:$CH$1,MATCH($K15+$I15,$U$2:$CH$2,0))*IF(BY$2&gt;$K15+$I15+$H15,IF($D15="Win",1.02,1.005),1)*(1+$T15)^(BY$2-($K15+$I15))+$M15)),0)))/10^6</f>
        <v>5.1348585508253901</v>
      </c>
      <c r="BZ15" s="119">
        <f>IF(AND($K15&lt;BZ$2+1,$K15+$H15&gt;BZ$2),IF($N15=$N$3,$C15*((1-$O15+$O15*(BZ$1/INDEX($U$1:$CH$1,,MATCH($K15,$U$2:$CH$2,0)))))*$L15,$C15*((1-$R15)^(BZ$2-$K15))*(((1-$O15+$O15*(BZ$1/INDEX($U$1:$CH$1,,MATCH($K15,$U$2:$CH$2,0)))))*$L15*8760*$P15)),IF(AND($K15+$H15&lt;BZ$2+1,$K15+$I15&gt;BZ$2),IF($N15=$N$3,$C15*INDEX('Fixed O&amp;M Schedule_Gas'!BH$3:BH$15,MATCH($F15,'Fixed O&amp;M Schedule_Gas'!$B$3:$B$15,0)),$C15*$S15*INDEX($U$1:$CH$1,MATCH($K15,$U$2:$CH$2,0))*IF(BZ$2&gt;$K15+$H15,IF($D15="Win",1.02,1.005),1)*(1+$T15)^(BZ$2-$K15)),IF(AND($K15+$I15&lt;=BZ$2,$K15+SUM($I15:$J15)&gt;BZ$2),IF($N15=$N$3,$C15*(INDEX('Fixed O&amp;M Schedule_Gas'!BH$3:BH$15,MATCH($F15,'Fixed O&amp;M Schedule_Gas'!$B$3:$B$15,0))+$M15),$C15*($S15*INDEX($U$1:$CH$1,MATCH($K15+$I15,$U$2:$CH$2,0))*IF(BZ$2&gt;$K15+$I15+$H15,IF($D15="Win",1.02,1.005),1)*(1+$T15)^(BZ$2-($K15+$I15))+$M15)),0)))/10^6</f>
        <v>0</v>
      </c>
      <c r="CA15" s="119">
        <f>IF(AND($K15&lt;CA$2+1,$K15+$H15&gt;CA$2),IF($N15=$N$3,$C15*((1-$O15+$O15*(CA$1/INDEX($U$1:$CH$1,,MATCH($K15,$U$2:$CH$2,0)))))*$L15,$C15*((1-$R15)^(CA$2-$K15))*(((1-$O15+$O15*(CA$1/INDEX($U$1:$CH$1,,MATCH($K15,$U$2:$CH$2,0)))))*$L15*8760*$P15)),IF(AND($K15+$H15&lt;CA$2+1,$K15+$I15&gt;CA$2),IF($N15=$N$3,$C15*INDEX('Fixed O&amp;M Schedule_Gas'!BI$3:BI$15,MATCH($F15,'Fixed O&amp;M Schedule_Gas'!$B$3:$B$15,0)),$C15*$S15*INDEX($U$1:$CH$1,MATCH($K15,$U$2:$CH$2,0))*IF(CA$2&gt;$K15+$H15,IF($D15="Win",1.02,1.005),1)*(1+$T15)^(CA$2-$K15)),IF(AND($K15+$I15&lt;=CA$2,$K15+SUM($I15:$J15)&gt;CA$2),IF($N15=$N$3,$C15*(INDEX('Fixed O&amp;M Schedule_Gas'!BI$3:BI$15,MATCH($F15,'Fixed O&amp;M Schedule_Gas'!$B$3:$B$15,0))+$M15),$C15*($S15*INDEX($U$1:$CH$1,MATCH($K15+$I15,$U$2:$CH$2,0))*IF(CA$2&gt;$K15+$I15+$H15,IF($D15="Win",1.02,1.005),1)*(1+$T15)^(CA$2-($K15+$I15))+$M15)),0)))/10^6</f>
        <v>0</v>
      </c>
      <c r="CB15" s="119">
        <f>IF(AND($K15&lt;CB$2+1,$K15+$H15&gt;CB$2),IF($N15=$N$3,$C15*((1-$O15+$O15*(CB$1/INDEX($U$1:$CH$1,,MATCH($K15,$U$2:$CH$2,0)))))*$L15,$C15*((1-$R15)^(CB$2-$K15))*(((1-$O15+$O15*(CB$1/INDEX($U$1:$CH$1,,MATCH($K15,$U$2:$CH$2,0)))))*$L15*8760*$P15)),IF(AND($K15+$H15&lt;CB$2+1,$K15+$I15&gt;CB$2),IF($N15=$N$3,$C15*INDEX('Fixed O&amp;M Schedule_Gas'!BJ$3:BJ$15,MATCH($F15,'Fixed O&amp;M Schedule_Gas'!$B$3:$B$15,0)),$C15*$S15*INDEX($U$1:$CH$1,MATCH($K15,$U$2:$CH$2,0))*IF(CB$2&gt;$K15+$H15,IF($D15="Win",1.02,1.005),1)*(1+$T15)^(CB$2-$K15)),IF(AND($K15+$I15&lt;=CB$2,$K15+SUM($I15:$J15)&gt;CB$2),IF($N15=$N$3,$C15*(INDEX('Fixed O&amp;M Schedule_Gas'!BJ$3:BJ$15,MATCH($F15,'Fixed O&amp;M Schedule_Gas'!$B$3:$B$15,0))+$M15),$C15*($S15*INDEX($U$1:$CH$1,MATCH($K15+$I15,$U$2:$CH$2,0))*IF(CB$2&gt;$K15+$I15+$H15,IF($D15="Win",1.02,1.005),1)*(1+$T15)^(CB$2-($K15+$I15))+$M15)),0)))/10^6</f>
        <v>0</v>
      </c>
      <c r="CC15" s="119">
        <f>IF(AND($K15&lt;CC$2+1,$K15+$H15&gt;CC$2),IF($N15=$N$3,$C15*((1-$O15+$O15*(CC$1/INDEX($U$1:$CH$1,,MATCH($K15,$U$2:$CH$2,0)))))*$L15,$C15*((1-$R15)^(CC$2-$K15))*(((1-$O15+$O15*(CC$1/INDEX($U$1:$CH$1,,MATCH($K15,$U$2:$CH$2,0)))))*$L15*8760*$P15)),IF(AND($K15+$H15&lt;CC$2+1,$K15+$I15&gt;CC$2),IF($N15=$N$3,$C15*INDEX('Fixed O&amp;M Schedule_Gas'!BK$3:BK$15,MATCH($F15,'Fixed O&amp;M Schedule_Gas'!$B$3:$B$15,0)),$C15*$S15*INDEX($U$1:$CH$1,MATCH($K15,$U$2:$CH$2,0))*IF(CC$2&gt;$K15+$H15,IF($D15="Win",1.02,1.005),1)*(1+$T15)^(CC$2-$K15)),IF(AND($K15+$I15&lt;=CC$2,$K15+SUM($I15:$J15)&gt;CC$2),IF($N15=$N$3,$C15*(INDEX('Fixed O&amp;M Schedule_Gas'!BK$3:BK$15,MATCH($F15,'Fixed O&amp;M Schedule_Gas'!$B$3:$B$15,0))+$M15),$C15*($S15*INDEX($U$1:$CH$1,MATCH($K15+$I15,$U$2:$CH$2,0))*IF(CC$2&gt;$K15+$I15+$H15,IF($D15="Win",1.02,1.005),1)*(1+$T15)^(CC$2-($K15+$I15))+$M15)),0)))/10^6</f>
        <v>0</v>
      </c>
      <c r="CD15" s="119">
        <f>IF(AND($K15&lt;CD$2+1,$K15+$H15&gt;CD$2),IF($N15=$N$3,$C15*((1-$O15+$O15*(CD$1/INDEX($U$1:$CH$1,,MATCH($K15,$U$2:$CH$2,0)))))*$L15,$C15*((1-$R15)^(CD$2-$K15))*(((1-$O15+$O15*(CD$1/INDEX($U$1:$CH$1,,MATCH($K15,$U$2:$CH$2,0)))))*$L15*8760*$P15)),IF(AND($K15+$H15&lt;CD$2+1,$K15+$I15&gt;CD$2),IF($N15=$N$3,$C15*INDEX('Fixed O&amp;M Schedule_Gas'!BL$3:BL$15,MATCH($F15,'Fixed O&amp;M Schedule_Gas'!$B$3:$B$15,0)),$C15*$S15*INDEX($U$1:$CH$1,MATCH($K15,$U$2:$CH$2,0))*IF(CD$2&gt;$K15+$H15,IF($D15="Win",1.02,1.005),1)*(1+$T15)^(CD$2-$K15)),IF(AND($K15+$I15&lt;=CD$2,$K15+SUM($I15:$J15)&gt;CD$2),IF($N15=$N$3,$C15*(INDEX('Fixed O&amp;M Schedule_Gas'!BL$3:BL$15,MATCH($F15,'Fixed O&amp;M Schedule_Gas'!$B$3:$B$15,0))+$M15),$C15*($S15*INDEX($U$1:$CH$1,MATCH($K15+$I15,$U$2:$CH$2,0))*IF(CD$2&gt;$K15+$I15+$H15,IF($D15="Win",1.02,1.005),1)*(1+$T15)^(CD$2-($K15+$I15))+$M15)),0)))/10^6</f>
        <v>0</v>
      </c>
      <c r="CE15" s="119">
        <f>IF(AND($K15&lt;CE$2+1,$K15+$H15&gt;CE$2),IF($N15=$N$3,$C15*((1-$O15+$O15*(CE$1/INDEX($U$1:$CH$1,,MATCH($K15,$U$2:$CH$2,0)))))*$L15,$C15*((1-$R15)^(CE$2-$K15))*(((1-$O15+$O15*(CE$1/INDEX($U$1:$CH$1,,MATCH($K15,$U$2:$CH$2,0)))))*$L15*8760*$P15)),IF(AND($K15+$H15&lt;CE$2+1,$K15+$I15&gt;CE$2),IF($N15=$N$3,$C15*INDEX('Fixed O&amp;M Schedule_Gas'!BM$3:BM$15,MATCH($F15,'Fixed O&amp;M Schedule_Gas'!$B$3:$B$15,0)),$C15*$S15*INDEX($U$1:$CH$1,MATCH($K15,$U$2:$CH$2,0))*IF(CE$2&gt;$K15+$H15,IF($D15="Win",1.02,1.005),1)*(1+$T15)^(CE$2-$K15)),IF(AND($K15+$I15&lt;=CE$2,$K15+SUM($I15:$J15)&gt;CE$2),IF($N15=$N$3,$C15*(INDEX('Fixed O&amp;M Schedule_Gas'!BM$3:BM$15,MATCH($F15,'Fixed O&amp;M Schedule_Gas'!$B$3:$B$15,0))+$M15),$C15*($S15*INDEX($U$1:$CH$1,MATCH($K15+$I15,$U$2:$CH$2,0))*IF(CE$2&gt;$K15+$I15+$H15,IF($D15="Win",1.02,1.005),1)*(1+$T15)^(CE$2-($K15+$I15))+$M15)),0)))/10^6</f>
        <v>0</v>
      </c>
      <c r="CF15" s="119">
        <f>IF(AND($K15&lt;CF$2+1,$K15+$H15&gt;CF$2),IF($N15=$N$3,$C15*((1-$O15+$O15*(CF$1/INDEX($U$1:$CH$1,,MATCH($K15,$U$2:$CH$2,0)))))*$L15,$C15*((1-$R15)^(CF$2-$K15))*(((1-$O15+$O15*(CF$1/INDEX($U$1:$CH$1,,MATCH($K15,$U$2:$CH$2,0)))))*$L15*8760*$P15)),IF(AND($K15+$H15&lt;CF$2+1,$K15+$I15&gt;CF$2),IF($N15=$N$3,$C15*INDEX('Fixed O&amp;M Schedule_Gas'!BN$3:BN$15,MATCH($F15,'Fixed O&amp;M Schedule_Gas'!$B$3:$B$15,0)),$C15*$S15*INDEX($U$1:$CH$1,MATCH($K15,$U$2:$CH$2,0))*IF(CF$2&gt;$K15+$H15,IF($D15="Win",1.02,1.005),1)*(1+$T15)^(CF$2-$K15)),IF(AND($K15+$I15&lt;=CF$2,$K15+SUM($I15:$J15)&gt;CF$2),IF($N15=$N$3,$C15*(INDEX('Fixed O&amp;M Schedule_Gas'!BN$3:BN$15,MATCH($F15,'Fixed O&amp;M Schedule_Gas'!$B$3:$B$15,0))+$M15),$C15*($S15*INDEX($U$1:$CH$1,MATCH($K15+$I15,$U$2:$CH$2,0))*IF(CF$2&gt;$K15+$I15+$H15,IF($D15="Win",1.02,1.005),1)*(1+$T15)^(CF$2-($K15+$I15))+$M15)),0)))/10^6</f>
        <v>0</v>
      </c>
      <c r="CG15" s="119">
        <f>IF(AND($K15&lt;CG$2+1,$K15+$H15&gt;CG$2),IF($N15=$N$3,$C15*((1-$O15+$O15*(CG$1/INDEX($U$1:$CH$1,,MATCH($K15,$U$2:$CH$2,0)))))*$L15,$C15*((1-$R15)^(CG$2-$K15))*(((1-$O15+$O15*(CG$1/INDEX($U$1:$CH$1,,MATCH($K15,$U$2:$CH$2,0)))))*$L15*8760*$P15)),IF(AND($K15+$H15&lt;CG$2+1,$K15+$I15&gt;CG$2),IF($N15=$N$3,$C15*INDEX('Fixed O&amp;M Schedule_Gas'!BO$3:BO$15,MATCH($F15,'Fixed O&amp;M Schedule_Gas'!$B$3:$B$15,0)),$C15*$S15*INDEX($U$1:$CH$1,MATCH($K15,$U$2:$CH$2,0))*IF(CG$2&gt;$K15+$H15,IF($D15="Win",1.02,1.005),1)*(1+$T15)^(CG$2-$K15)),IF(AND($K15+$I15&lt;=CG$2,$K15+SUM($I15:$J15)&gt;CG$2),IF($N15=$N$3,$C15*(INDEX('Fixed O&amp;M Schedule_Gas'!BO$3:BO$15,MATCH($F15,'Fixed O&amp;M Schedule_Gas'!$B$3:$B$15,0))+$M15),$C15*($S15*INDEX($U$1:$CH$1,MATCH($K15+$I15,$U$2:$CH$2,0))*IF(CG$2&gt;$K15+$I15+$H15,IF($D15="Win",1.02,1.005),1)*(1+$T15)^(CG$2-($K15+$I15))+$M15)),0)))/10^6</f>
        <v>0</v>
      </c>
      <c r="CH15" s="119">
        <f>IF(AND($K15&lt;CH$2+1,$K15+$H15&gt;CH$2),IF($N15=$N$3,$C15*((1-$O15+$O15*(CH$1/INDEX($U$1:$CH$1,,MATCH($K15,$U$2:$CH$2,0)))))*$L15,$C15*((1-$R15)^(CH$2-$K15))*(((1-$O15+$O15*(CH$1/INDEX($U$1:$CH$1,,MATCH($K15,$U$2:$CH$2,0)))))*$L15*8760*$P15)),IF(AND($K15+$H15&lt;CH$2+1,$K15+$I15&gt;CH$2),IF($N15=$N$3,$C15*INDEX('Fixed O&amp;M Schedule_Gas'!BP$3:BP$15,MATCH($F15,'Fixed O&amp;M Schedule_Gas'!$B$3:$B$15,0)),$C15*$S15*INDEX($U$1:$CH$1,MATCH($K15,$U$2:$CH$2,0))*IF(CH$2&gt;$K15+$H15,IF($D15="Win",1.02,1.005),1)*(1+$T15)^(CH$2-$K15)),IF(AND($K15+$I15&lt;=CH$2,$K15+SUM($I15:$J15)&gt;CH$2),IF($N15=$N$3,$C15*(INDEX('Fixed O&amp;M Schedule_Gas'!BP$3:BP$15,MATCH($F15,'Fixed O&amp;M Schedule_Gas'!$B$3:$B$15,0))+$M15),$C15*($S15*INDEX($U$1:$CH$1,MATCH($K15+$I15,$U$2:$CH$2,0))*IF(CH$2&gt;$K15+$I15+$H15,IF($D15="Win",1.02,1.005),1)*(1+$T15)^(CH$2-($K15+$I15))+$M15)),0)))/10^6</f>
        <v>0</v>
      </c>
    </row>
    <row r="16" spans="1:86" ht="11.4" x14ac:dyDescent="0.2">
      <c r="A16" s="151"/>
      <c r="B16" s="142" t="s">
        <v>28</v>
      </c>
      <c r="C16" s="143">
        <v>190</v>
      </c>
      <c r="D16" s="143" t="str">
        <f t="shared" si="65"/>
        <v>Sol</v>
      </c>
      <c r="E16" s="14" t="s">
        <v>29</v>
      </c>
      <c r="F16" s="142" t="s">
        <v>30</v>
      </c>
      <c r="G16" s="140">
        <f t="shared" ref="G16:G79" si="66">DATE(K16,1,1)</f>
        <v>41275</v>
      </c>
      <c r="H16" s="68">
        <v>20</v>
      </c>
      <c r="I16" s="68">
        <v>25</v>
      </c>
      <c r="J16" s="68">
        <v>25</v>
      </c>
      <c r="K16" s="139">
        <v>2013</v>
      </c>
      <c r="L16" s="68">
        <v>443</v>
      </c>
      <c r="M16" s="69">
        <f>'Repower Costs'!M16</f>
        <v>103869.69335551624</v>
      </c>
      <c r="N16" s="68" t="s">
        <v>31</v>
      </c>
      <c r="O16" s="141">
        <v>0</v>
      </c>
      <c r="P16" s="4">
        <f>VLOOKUP($D16,Input!$B$11:$C$12,2,0)</f>
        <v>0.16200000000000001</v>
      </c>
      <c r="Q16" s="4">
        <f>VLOOKUP($D16,Input!$B$15:$C$16,2,0)</f>
        <v>0.16200000000000001</v>
      </c>
      <c r="R16" s="6">
        <f>VLOOKUP($D16,Input!$B$19:$C$20,2,0)</f>
        <v>5.0000000000000001E-3</v>
      </c>
      <c r="S16" s="70">
        <f>VLOOKUP($D16,Input!$B$23:$C$25,2,0)*1000</f>
        <v>27000</v>
      </c>
      <c r="T16" s="4">
        <f>VLOOKUP($D16,Input!$B$28:$C$30,2,0)</f>
        <v>0.02</v>
      </c>
      <c r="U16" s="119">
        <f>IF(AND($K16&lt;U$2+1,$K16+$H16&gt;U$2),IF($N16=$N$3,$C16*((1-$O16+$O16*(U$1/INDEX($U$1:$CH$1,,MATCH($K16,$U$2:$CH$2,0)))))*$L16,$C16*((1-$R16)^(U$2-$K16))*(((1-$O16+$O16*(U$1/INDEX($U$1:$CH$1,,MATCH($K16,$U$2:$CH$2,0)))))*$L16*8760*$P16)),IF(AND($K16+$H16&lt;U$2+1,$K16+$I16&gt;U$2),IF($N16=$N$3,$C16*INDEX('Fixed O&amp;M Schedule_Gas'!C$3:C$15,MATCH($F16,'Fixed O&amp;M Schedule_Gas'!$B$3:$B$15,0)),$C16*$S16*INDEX($U$1:$CH$1,MATCH($K16,$U$2:$CH$2,0))*IF(U$2&gt;$K16+$H16,IF($D16="Win",1.02,1.005),1)*(1+$T16)^(U$2-$K16)),IF(AND($K16+$I16&lt;=U$2,$K16+SUM($I16:$J16)&gt;U$2),IF($N16=$N$3,$C16*(INDEX('Fixed O&amp;M Schedule_Gas'!C$3:C$15,MATCH($F16,'Fixed O&amp;M Schedule_Gas'!$B$3:$B$15,0))+$M16),$C16*($S16*INDEX($U$1:$CH$1,MATCH($K16+$I16,$U$2:$CH$2,0))*IF(U$2&gt;$K16+$I16+$H16,IF($D16="Win",1.02,1.005),1)*(1+$T16)^(U$2-($K16+$I16))+$M16)),0)))/10^6</f>
        <v>0</v>
      </c>
      <c r="V16" s="119">
        <f>IF(AND($K16&lt;V$2+1,$K16+$H16&gt;V$2),IF($N16=$N$3,$C16*((1-$O16+$O16*(V$1/INDEX($U$1:$CH$1,,MATCH($K16,$U$2:$CH$2,0)))))*$L16,$C16*((1-$R16)^(V$2-$K16))*(((1-$O16+$O16*(V$1/INDEX($U$1:$CH$1,,MATCH($K16,$U$2:$CH$2,0)))))*$L16*8760*$P16)),IF(AND($K16+$H16&lt;V$2+1,$K16+$I16&gt;V$2),IF($N16=$N$3,$C16*INDEX('Fixed O&amp;M Schedule_Gas'!D$3:D$15,MATCH($F16,'Fixed O&amp;M Schedule_Gas'!$B$3:$B$15,0)),$C16*$S16*INDEX($U$1:$CH$1,MATCH($K16,$U$2:$CH$2,0))*IF(V$2&gt;$K16+$H16,IF($D16="Win",1.02,1.005),1)*(1+$T16)^(V$2-$K16)),IF(AND($K16+$I16&lt;=V$2,$K16+SUM($I16:$J16)&gt;V$2),IF($N16=$N$3,$C16*(INDEX('Fixed O&amp;M Schedule_Gas'!D$3:D$15,MATCH($F16,'Fixed O&amp;M Schedule_Gas'!$B$3:$B$15,0))+$M16),$C16*($S16*INDEX($U$1:$CH$1,MATCH($K16+$I16,$U$2:$CH$2,0))*IF(V$2&gt;$K16+$I16+$H16,IF($D16="Win",1.02,1.005),1)*(1+$T16)^(V$2-($K16+$I16))+$M16)),0)))/10^6</f>
        <v>0</v>
      </c>
      <c r="W16" s="119">
        <f>IF(AND($K16&lt;W$2+1,$K16+$H16&gt;W$2),IF($N16=$N$3,$C16*((1-$O16+$O16*(W$1/INDEX($U$1:$CH$1,,MATCH($K16,$U$2:$CH$2,0)))))*$L16,$C16*((1-$R16)^(W$2-$K16))*(((1-$O16+$O16*(W$1/INDEX($U$1:$CH$1,,MATCH($K16,$U$2:$CH$2,0)))))*$L16*8760*$P16)),IF(AND($K16+$H16&lt;W$2+1,$K16+$I16&gt;W$2),IF($N16=$N$3,$C16*INDEX('Fixed O&amp;M Schedule_Gas'!E$3:E$15,MATCH($F16,'Fixed O&amp;M Schedule_Gas'!$B$3:$B$15,0)),$C16*$S16*INDEX($U$1:$CH$1,MATCH($K16,$U$2:$CH$2,0))*IF(W$2&gt;$K16+$H16,IF($D16="Win",1.02,1.005),1)*(1+$T16)^(W$2-$K16)),IF(AND($K16+$I16&lt;=W$2,$K16+SUM($I16:$J16)&gt;W$2),IF($N16=$N$3,$C16*(INDEX('Fixed O&amp;M Schedule_Gas'!E$3:E$15,MATCH($F16,'Fixed O&amp;M Schedule_Gas'!$B$3:$B$15,0))+$M16),$C16*($S16*INDEX($U$1:$CH$1,MATCH($K16+$I16,$U$2:$CH$2,0))*IF(W$2&gt;$K16+$I16+$H16,IF($D16="Win",1.02,1.005),1)*(1+$T16)^(W$2-($K16+$I16))+$M16)),0)))/10^6</f>
        <v>0</v>
      </c>
      <c r="X16" s="119">
        <f>IF(AND($K16&lt;X$2+1,$K16+$H16&gt;X$2),IF($N16=$N$3,$C16*((1-$O16+$O16*(X$1/INDEX($U$1:$CH$1,,MATCH($K16,$U$2:$CH$2,0)))))*$L16,$C16*((1-$R16)^(X$2-$K16))*(((1-$O16+$O16*(X$1/INDEX($U$1:$CH$1,,MATCH($K16,$U$2:$CH$2,0)))))*$L16*8760*$P16)),IF(AND($K16+$H16&lt;X$2+1,$K16+$I16&gt;X$2),IF($N16=$N$3,$C16*INDEX('Fixed O&amp;M Schedule_Gas'!F$3:F$15,MATCH($F16,'Fixed O&amp;M Schedule_Gas'!$B$3:$B$15,0)),$C16*$S16*INDEX($U$1:$CH$1,MATCH($K16,$U$2:$CH$2,0))*IF(X$2&gt;$K16+$H16,IF($D16="Win",1.02,1.005),1)*(1+$T16)^(X$2-$K16)),IF(AND($K16+$I16&lt;=X$2,$K16+SUM($I16:$J16)&gt;X$2),IF($N16=$N$3,$C16*(INDEX('Fixed O&amp;M Schedule_Gas'!F$3:F$15,MATCH($F16,'Fixed O&amp;M Schedule_Gas'!$B$3:$B$15,0))+$M16),$C16*($S16*INDEX($U$1:$CH$1,MATCH($K16+$I16,$U$2:$CH$2,0))*IF(X$2&gt;$K16+$I16+$H16,IF($D16="Win",1.02,1.005),1)*(1+$T16)^(X$2-($K16+$I16))+$M16)),0)))/10^6</f>
        <v>0</v>
      </c>
      <c r="Y16" s="119">
        <f>IF(AND($K16&lt;Y$2+1,$K16+$H16&gt;Y$2),IF($N16=$N$3,$C16*((1-$O16+$O16*(Y$1/INDEX($U$1:$CH$1,,MATCH($K16,$U$2:$CH$2,0)))))*$L16,$C16*((1-$R16)^(Y$2-$K16))*(((1-$O16+$O16*(Y$1/INDEX($U$1:$CH$1,,MATCH($K16,$U$2:$CH$2,0)))))*$L16*8760*$P16)),IF(AND($K16+$H16&lt;Y$2+1,$K16+$I16&gt;Y$2),IF($N16=$N$3,$C16*INDEX('Fixed O&amp;M Schedule_Gas'!G$3:G$15,MATCH($F16,'Fixed O&amp;M Schedule_Gas'!$B$3:$B$15,0)),$C16*$S16*INDEX($U$1:$CH$1,MATCH($K16,$U$2:$CH$2,0))*IF(Y$2&gt;$K16+$H16,IF($D16="Win",1.02,1.005),1)*(1+$T16)^(Y$2-$K16)),IF(AND($K16+$I16&lt;=Y$2,$K16+SUM($I16:$J16)&gt;Y$2),IF($N16=$N$3,$C16*(INDEX('Fixed O&amp;M Schedule_Gas'!G$3:G$15,MATCH($F16,'Fixed O&amp;M Schedule_Gas'!$B$3:$B$15,0))+$M16),$C16*($S16*INDEX($U$1:$CH$1,MATCH($K16+$I16,$U$2:$CH$2,0))*IF(Y$2&gt;$K16+$I16+$H16,IF($D16="Win",1.02,1.005),1)*(1+$T16)^(Y$2-($K16+$I16))+$M16)),0)))/10^6</f>
        <v>0</v>
      </c>
      <c r="Z16" s="119">
        <f>IF(AND($K16&lt;Z$2+1,$K16+$H16&gt;Z$2),IF($N16=$N$3,$C16*((1-$O16+$O16*(Z$1/INDEX($U$1:$CH$1,,MATCH($K16,$U$2:$CH$2,0)))))*$L16,$C16*((1-$R16)^(Z$2-$K16))*(((1-$O16+$O16*(Z$1/INDEX($U$1:$CH$1,,MATCH($K16,$U$2:$CH$2,0)))))*$L16*8760*$P16)),IF(AND($K16+$H16&lt;Z$2+1,$K16+$I16&gt;Z$2),IF($N16=$N$3,$C16*INDEX('Fixed O&amp;M Schedule_Gas'!H$3:H$15,MATCH($F16,'Fixed O&amp;M Schedule_Gas'!$B$3:$B$15,0)),$C16*$S16*INDEX($U$1:$CH$1,MATCH($K16,$U$2:$CH$2,0))*IF(Z$2&gt;$K16+$H16,IF($D16="Win",1.02,1.005),1)*(1+$T16)^(Z$2-$K16)),IF(AND($K16+$I16&lt;=Z$2,$K16+SUM($I16:$J16)&gt;Z$2),IF($N16=$N$3,$C16*(INDEX('Fixed O&amp;M Schedule_Gas'!H$3:H$15,MATCH($F16,'Fixed O&amp;M Schedule_Gas'!$B$3:$B$15,0))+$M16),$C16*($S16*INDEX($U$1:$CH$1,MATCH($K16+$I16,$U$2:$CH$2,0))*IF(Z$2&gt;$K16+$I16+$H16,IF($D16="Win",1.02,1.005),1)*(1+$T16)^(Z$2-($K16+$I16))+$M16)),0)))/10^6</f>
        <v>0</v>
      </c>
      <c r="AA16" s="119">
        <f>IF(AND($K16&lt;AA$2+1,$K16+$H16&gt;AA$2),IF($N16=$N$3,$C16*((1-$O16+$O16*(AA$1/INDEX($U$1:$CH$1,,MATCH($K16,$U$2:$CH$2,0)))))*$L16,$C16*((1-$R16)^(AA$2-$K16))*(((1-$O16+$O16*(AA$1/INDEX($U$1:$CH$1,,MATCH($K16,$U$2:$CH$2,0)))))*$L16*8760*$P16)),IF(AND($K16+$H16&lt;AA$2+1,$K16+$I16&gt;AA$2),IF($N16=$N$3,$C16*INDEX('Fixed O&amp;M Schedule_Gas'!I$3:I$15,MATCH($F16,'Fixed O&amp;M Schedule_Gas'!$B$3:$B$15,0)),$C16*$S16*INDEX($U$1:$CH$1,MATCH($K16,$U$2:$CH$2,0))*IF(AA$2&gt;$K16+$H16,IF($D16="Win",1.02,1.005),1)*(1+$T16)^(AA$2-$K16)),IF(AND($K16+$I16&lt;=AA$2,$K16+SUM($I16:$J16)&gt;AA$2),IF($N16=$N$3,$C16*(INDEX('Fixed O&amp;M Schedule_Gas'!I$3:I$15,MATCH($F16,'Fixed O&amp;M Schedule_Gas'!$B$3:$B$15,0))+$M16),$C16*($S16*INDEX($U$1:$CH$1,MATCH($K16+$I16,$U$2:$CH$2,0))*IF(AA$2&gt;$K16+$I16+$H16,IF($D16="Win",1.02,1.005),1)*(1+$T16)^(AA$2-($K16+$I16))+$M16)),0)))/10^6</f>
        <v>0</v>
      </c>
      <c r="AB16" s="119">
        <f>IF(AND($K16&lt;AB$2+1,$K16+$H16&gt;AB$2),IF($N16=$N$3,$C16*((1-$O16+$O16*(AB$1/INDEX($U$1:$CH$1,,MATCH($K16,$U$2:$CH$2,0)))))*$L16,$C16*((1-$R16)^(AB$2-$K16))*(((1-$O16+$O16*(AB$1/INDEX($U$1:$CH$1,,MATCH($K16,$U$2:$CH$2,0)))))*$L16*8760*$P16)),IF(AND($K16+$H16&lt;AB$2+1,$K16+$I16&gt;AB$2),IF($N16=$N$3,$C16*INDEX('Fixed O&amp;M Schedule_Gas'!J$3:J$15,MATCH($F16,'Fixed O&amp;M Schedule_Gas'!$B$3:$B$15,0)),$C16*$S16*INDEX($U$1:$CH$1,MATCH($K16,$U$2:$CH$2,0))*IF(AB$2&gt;$K16+$H16,IF($D16="Win",1.02,1.005),1)*(1+$T16)^(AB$2-$K16)),IF(AND($K16+$I16&lt;=AB$2,$K16+SUM($I16:$J16)&gt;AB$2),IF($N16=$N$3,$C16*(INDEX('Fixed O&amp;M Schedule_Gas'!J$3:J$15,MATCH($F16,'Fixed O&amp;M Schedule_Gas'!$B$3:$B$15,0))+$M16),$C16*($S16*INDEX($U$1:$CH$1,MATCH($K16+$I16,$U$2:$CH$2,0))*IF(AB$2&gt;$K16+$I16+$H16,IF($D16="Win",1.02,1.005),1)*(1+$T16)^(AB$2-($K16+$I16))+$M16)),0)))/10^6</f>
        <v>0</v>
      </c>
      <c r="AC16" s="119">
        <f>IF(AND($K16&lt;AC$2+1,$K16+$H16&gt;AC$2),IF($N16=$N$3,$C16*((1-$O16+$O16*(AC$1/INDEX($U$1:$CH$1,,MATCH($K16,$U$2:$CH$2,0)))))*$L16,$C16*((1-$R16)^(AC$2-$K16))*(((1-$O16+$O16*(AC$1/INDEX($U$1:$CH$1,,MATCH($K16,$U$2:$CH$2,0)))))*$L16*8760*$P16)),IF(AND($K16+$H16&lt;AC$2+1,$K16+$I16&gt;AC$2),IF($N16=$N$3,$C16*INDEX('Fixed O&amp;M Schedule_Gas'!K$3:K$15,MATCH($F16,'Fixed O&amp;M Schedule_Gas'!$B$3:$B$15,0)),$C16*$S16*INDEX($U$1:$CH$1,MATCH($K16,$U$2:$CH$2,0))*IF(AC$2&gt;$K16+$H16,IF($D16="Win",1.02,1.005),1)*(1+$T16)^(AC$2-$K16)),IF(AND($K16+$I16&lt;=AC$2,$K16+SUM($I16:$J16)&gt;AC$2),IF($N16=$N$3,$C16*(INDEX('Fixed O&amp;M Schedule_Gas'!K$3:K$15,MATCH($F16,'Fixed O&amp;M Schedule_Gas'!$B$3:$B$15,0))+$M16),$C16*($S16*INDEX($U$1:$CH$1,MATCH($K16+$I16,$U$2:$CH$2,0))*IF(AC$2&gt;$K16+$I16+$H16,IF($D16="Win",1.02,1.005),1)*(1+$T16)^(AC$2-($K16+$I16))+$M16)),0)))/10^6</f>
        <v>119.44733040000001</v>
      </c>
      <c r="AD16" s="119">
        <f>IF(AND($K16&lt;AD$2+1,$K16+$H16&gt;AD$2),IF($N16=$N$3,$C16*((1-$O16+$O16*(AD$1/INDEX($U$1:$CH$1,,MATCH($K16,$U$2:$CH$2,0)))))*$L16,$C16*((1-$R16)^(AD$2-$K16))*(((1-$O16+$O16*(AD$1/INDEX($U$1:$CH$1,,MATCH($K16,$U$2:$CH$2,0)))))*$L16*8760*$P16)),IF(AND($K16+$H16&lt;AD$2+1,$K16+$I16&gt;AD$2),IF($N16=$N$3,$C16*INDEX('Fixed O&amp;M Schedule_Gas'!L$3:L$15,MATCH($F16,'Fixed O&amp;M Schedule_Gas'!$B$3:$B$15,0)),$C16*$S16*INDEX($U$1:$CH$1,MATCH($K16,$U$2:$CH$2,0))*IF(AD$2&gt;$K16+$H16,IF($D16="Win",1.02,1.005),1)*(1+$T16)^(AD$2-$K16)),IF(AND($K16+$I16&lt;=AD$2,$K16+SUM($I16:$J16)&gt;AD$2),IF($N16=$N$3,$C16*(INDEX('Fixed O&amp;M Schedule_Gas'!L$3:L$15,MATCH($F16,'Fixed O&amp;M Schedule_Gas'!$B$3:$B$15,0))+$M16),$C16*($S16*INDEX($U$1:$CH$1,MATCH($K16+$I16,$U$2:$CH$2,0))*IF(AD$2&gt;$K16+$I16+$H16,IF($D16="Win",1.02,1.005),1)*(1+$T16)^(AD$2-($K16+$I16))+$M16)),0)))/10^6</f>
        <v>118.85009374800001</v>
      </c>
      <c r="AE16" s="119">
        <f>IF(AND($K16&lt;AE$2+1,$K16+$H16&gt;AE$2),IF($N16=$N$3,$C16*((1-$O16+$O16*(AE$1/INDEX($U$1:$CH$1,,MATCH($K16,$U$2:$CH$2,0)))))*$L16,$C16*((1-$R16)^(AE$2-$K16))*(((1-$O16+$O16*(AE$1/INDEX($U$1:$CH$1,,MATCH($K16,$U$2:$CH$2,0)))))*$L16*8760*$P16)),IF(AND($K16+$H16&lt;AE$2+1,$K16+$I16&gt;AE$2),IF($N16=$N$3,$C16*INDEX('Fixed O&amp;M Schedule_Gas'!M$3:M$15,MATCH($F16,'Fixed O&amp;M Schedule_Gas'!$B$3:$B$15,0)),$C16*$S16*INDEX($U$1:$CH$1,MATCH($K16,$U$2:$CH$2,0))*IF(AE$2&gt;$K16+$H16,IF($D16="Win",1.02,1.005),1)*(1+$T16)^(AE$2-$K16)),IF(AND($K16+$I16&lt;=AE$2,$K16+SUM($I16:$J16)&gt;AE$2),IF($N16=$N$3,$C16*(INDEX('Fixed O&amp;M Schedule_Gas'!M$3:M$15,MATCH($F16,'Fixed O&amp;M Schedule_Gas'!$B$3:$B$15,0))+$M16),$C16*($S16*INDEX($U$1:$CH$1,MATCH($K16+$I16,$U$2:$CH$2,0))*IF(AE$2&gt;$K16+$I16+$H16,IF($D16="Win",1.02,1.005),1)*(1+$T16)^(AE$2-($K16+$I16))+$M16)),0)))/10^6</f>
        <v>118.25584327926001</v>
      </c>
      <c r="AF16" s="119">
        <f>IF(AND($K16&lt;AF$2+1,$K16+$H16&gt;AF$2),IF($N16=$N$3,$C16*((1-$O16+$O16*(AF$1/INDEX($U$1:$CH$1,,MATCH($K16,$U$2:$CH$2,0)))))*$L16,$C16*((1-$R16)^(AF$2-$K16))*(((1-$O16+$O16*(AF$1/INDEX($U$1:$CH$1,,MATCH($K16,$U$2:$CH$2,0)))))*$L16*8760*$P16)),IF(AND($K16+$H16&lt;AF$2+1,$K16+$I16&gt;AF$2),IF($N16=$N$3,$C16*INDEX('Fixed O&amp;M Schedule_Gas'!N$3:N$15,MATCH($F16,'Fixed O&amp;M Schedule_Gas'!$B$3:$B$15,0)),$C16*$S16*INDEX($U$1:$CH$1,MATCH($K16,$U$2:$CH$2,0))*IF(AF$2&gt;$K16+$H16,IF($D16="Win",1.02,1.005),1)*(1+$T16)^(AF$2-$K16)),IF(AND($K16+$I16&lt;=AF$2,$K16+SUM($I16:$J16)&gt;AF$2),IF($N16=$N$3,$C16*(INDEX('Fixed O&amp;M Schedule_Gas'!N$3:N$15,MATCH($F16,'Fixed O&amp;M Schedule_Gas'!$B$3:$B$15,0))+$M16),$C16*($S16*INDEX($U$1:$CH$1,MATCH($K16+$I16,$U$2:$CH$2,0))*IF(AF$2&gt;$K16+$I16+$H16,IF($D16="Win",1.02,1.005),1)*(1+$T16)^(AF$2-($K16+$I16))+$M16)),0)))/10^6</f>
        <v>117.6645640628637</v>
      </c>
      <c r="AG16" s="119">
        <f>IF(AND($K16&lt;AG$2+1,$K16+$H16&gt;AG$2),IF($N16=$N$3,$C16*((1-$O16+$O16*(AG$1/INDEX($U$1:$CH$1,,MATCH($K16,$U$2:$CH$2,0)))))*$L16,$C16*((1-$R16)^(AG$2-$K16))*(((1-$O16+$O16*(AG$1/INDEX($U$1:$CH$1,,MATCH($K16,$U$2:$CH$2,0)))))*$L16*8760*$P16)),IF(AND($K16+$H16&lt;AG$2+1,$K16+$I16&gt;AG$2),IF($N16=$N$3,$C16*INDEX('Fixed O&amp;M Schedule_Gas'!O$3:O$15,MATCH($F16,'Fixed O&amp;M Schedule_Gas'!$B$3:$B$15,0)),$C16*$S16*INDEX($U$1:$CH$1,MATCH($K16,$U$2:$CH$2,0))*IF(AG$2&gt;$K16+$H16,IF($D16="Win",1.02,1.005),1)*(1+$T16)^(AG$2-$K16)),IF(AND($K16+$I16&lt;=AG$2,$K16+SUM($I16:$J16)&gt;AG$2),IF($N16=$N$3,$C16*(INDEX('Fixed O&amp;M Schedule_Gas'!O$3:O$15,MATCH($F16,'Fixed O&amp;M Schedule_Gas'!$B$3:$B$15,0))+$M16),$C16*($S16*INDEX($U$1:$CH$1,MATCH($K16+$I16,$U$2:$CH$2,0))*IF(AG$2&gt;$K16+$I16+$H16,IF($D16="Win",1.02,1.005),1)*(1+$T16)^(AG$2-($K16+$I16))+$M16)),0)))/10^6</f>
        <v>117.07624124254939</v>
      </c>
      <c r="AH16" s="119">
        <f>IF(AND($K16&lt;AH$2+1,$K16+$H16&gt;AH$2),IF($N16=$N$3,$C16*((1-$O16+$O16*(AH$1/INDEX($U$1:$CH$1,,MATCH($K16,$U$2:$CH$2,0)))))*$L16,$C16*((1-$R16)^(AH$2-$K16))*(((1-$O16+$O16*(AH$1/INDEX($U$1:$CH$1,,MATCH($K16,$U$2:$CH$2,0)))))*$L16*8760*$P16)),IF(AND($K16+$H16&lt;AH$2+1,$K16+$I16&gt;AH$2),IF($N16=$N$3,$C16*INDEX('Fixed O&amp;M Schedule_Gas'!P$3:P$15,MATCH($F16,'Fixed O&amp;M Schedule_Gas'!$B$3:$B$15,0)),$C16*$S16*INDEX($U$1:$CH$1,MATCH($K16,$U$2:$CH$2,0))*IF(AH$2&gt;$K16+$H16,IF($D16="Win",1.02,1.005),1)*(1+$T16)^(AH$2-$K16)),IF(AND($K16+$I16&lt;=AH$2,$K16+SUM($I16:$J16)&gt;AH$2),IF($N16=$N$3,$C16*(INDEX('Fixed O&amp;M Schedule_Gas'!P$3:P$15,MATCH($F16,'Fixed O&amp;M Schedule_Gas'!$B$3:$B$15,0))+$M16),$C16*($S16*INDEX($U$1:$CH$1,MATCH($K16+$I16,$U$2:$CH$2,0))*IF(AH$2&gt;$K16+$I16+$H16,IF($D16="Win",1.02,1.005),1)*(1+$T16)^(AH$2-($K16+$I16))+$M16)),0)))/10^6</f>
        <v>116.49086003633664</v>
      </c>
      <c r="AI16" s="119">
        <f>IF(AND($K16&lt;AI$2+1,$K16+$H16&gt;AI$2),IF($N16=$N$3,$C16*((1-$O16+$O16*(AI$1/INDEX($U$1:$CH$1,,MATCH($K16,$U$2:$CH$2,0)))))*$L16,$C16*((1-$R16)^(AI$2-$K16))*(((1-$O16+$O16*(AI$1/INDEX($U$1:$CH$1,,MATCH($K16,$U$2:$CH$2,0)))))*$L16*8760*$P16)),IF(AND($K16+$H16&lt;AI$2+1,$K16+$I16&gt;AI$2),IF($N16=$N$3,$C16*INDEX('Fixed O&amp;M Schedule_Gas'!Q$3:Q$15,MATCH($F16,'Fixed O&amp;M Schedule_Gas'!$B$3:$B$15,0)),$C16*$S16*INDEX($U$1:$CH$1,MATCH($K16,$U$2:$CH$2,0))*IF(AI$2&gt;$K16+$H16,IF($D16="Win",1.02,1.005),1)*(1+$T16)^(AI$2-$K16)),IF(AND($K16+$I16&lt;=AI$2,$K16+SUM($I16:$J16)&gt;AI$2),IF($N16=$N$3,$C16*(INDEX('Fixed O&amp;M Schedule_Gas'!Q$3:Q$15,MATCH($F16,'Fixed O&amp;M Schedule_Gas'!$B$3:$B$15,0))+$M16),$C16*($S16*INDEX($U$1:$CH$1,MATCH($K16+$I16,$U$2:$CH$2,0))*IF(AI$2&gt;$K16+$I16+$H16,IF($D16="Win",1.02,1.005),1)*(1+$T16)^(AI$2-($K16+$I16))+$M16)),0)))/10^6</f>
        <v>115.90840573615496</v>
      </c>
      <c r="AJ16" s="119">
        <f>IF(AND($K16&lt;AJ$2+1,$K16+$H16&gt;AJ$2),IF($N16=$N$3,$C16*((1-$O16+$O16*(AJ$1/INDEX($U$1:$CH$1,,MATCH($K16,$U$2:$CH$2,0)))))*$L16,$C16*((1-$R16)^(AJ$2-$K16))*(((1-$O16+$O16*(AJ$1/INDEX($U$1:$CH$1,,MATCH($K16,$U$2:$CH$2,0)))))*$L16*8760*$P16)),IF(AND($K16+$H16&lt;AJ$2+1,$K16+$I16&gt;AJ$2),IF($N16=$N$3,$C16*INDEX('Fixed O&amp;M Schedule_Gas'!R$3:R$15,MATCH($F16,'Fixed O&amp;M Schedule_Gas'!$B$3:$B$15,0)),$C16*$S16*INDEX($U$1:$CH$1,MATCH($K16,$U$2:$CH$2,0))*IF(AJ$2&gt;$K16+$H16,IF($D16="Win",1.02,1.005),1)*(1+$T16)^(AJ$2-$K16)),IF(AND($K16+$I16&lt;=AJ$2,$K16+SUM($I16:$J16)&gt;AJ$2),IF($N16=$N$3,$C16*(INDEX('Fixed O&amp;M Schedule_Gas'!R$3:R$15,MATCH($F16,'Fixed O&amp;M Schedule_Gas'!$B$3:$B$15,0))+$M16),$C16*($S16*INDEX($U$1:$CH$1,MATCH($K16+$I16,$U$2:$CH$2,0))*IF(AJ$2&gt;$K16+$I16+$H16,IF($D16="Win",1.02,1.005),1)*(1+$T16)^(AJ$2-($K16+$I16))+$M16)),0)))/10^6</f>
        <v>115.32886370747418</v>
      </c>
      <c r="AK16" s="119">
        <f>IF(AND($K16&lt;AK$2+1,$K16+$H16&gt;AK$2),IF($N16=$N$3,$C16*((1-$O16+$O16*(AK$1/INDEX($U$1:$CH$1,,MATCH($K16,$U$2:$CH$2,0)))))*$L16,$C16*((1-$R16)^(AK$2-$K16))*(((1-$O16+$O16*(AK$1/INDEX($U$1:$CH$1,,MATCH($K16,$U$2:$CH$2,0)))))*$L16*8760*$P16)),IF(AND($K16+$H16&lt;AK$2+1,$K16+$I16&gt;AK$2),IF($N16=$N$3,$C16*INDEX('Fixed O&amp;M Schedule_Gas'!S$3:S$15,MATCH($F16,'Fixed O&amp;M Schedule_Gas'!$B$3:$B$15,0)),$C16*$S16*INDEX($U$1:$CH$1,MATCH($K16,$U$2:$CH$2,0))*IF(AK$2&gt;$K16+$H16,IF($D16="Win",1.02,1.005),1)*(1+$T16)^(AK$2-$K16)),IF(AND($K16+$I16&lt;=AK$2,$K16+SUM($I16:$J16)&gt;AK$2),IF($N16=$N$3,$C16*(INDEX('Fixed O&amp;M Schedule_Gas'!S$3:S$15,MATCH($F16,'Fixed O&amp;M Schedule_Gas'!$B$3:$B$15,0))+$M16),$C16*($S16*INDEX($U$1:$CH$1,MATCH($K16+$I16,$U$2:$CH$2,0))*IF(AK$2&gt;$K16+$I16+$H16,IF($D16="Win",1.02,1.005),1)*(1+$T16)^(AK$2-($K16+$I16))+$M16)),0)))/10^6</f>
        <v>114.75221938893682</v>
      </c>
      <c r="AL16" s="119">
        <f>IF(AND($K16&lt;AL$2+1,$K16+$H16&gt;AL$2),IF($N16=$N$3,$C16*((1-$O16+$O16*(AL$1/INDEX($U$1:$CH$1,,MATCH($K16,$U$2:$CH$2,0)))))*$L16,$C16*((1-$R16)^(AL$2-$K16))*(((1-$O16+$O16*(AL$1/INDEX($U$1:$CH$1,,MATCH($K16,$U$2:$CH$2,0)))))*$L16*8760*$P16)),IF(AND($K16+$H16&lt;AL$2+1,$K16+$I16&gt;AL$2),IF($N16=$N$3,$C16*INDEX('Fixed O&amp;M Schedule_Gas'!T$3:T$15,MATCH($F16,'Fixed O&amp;M Schedule_Gas'!$B$3:$B$15,0)),$C16*$S16*INDEX($U$1:$CH$1,MATCH($K16,$U$2:$CH$2,0))*IF(AL$2&gt;$K16+$H16,IF($D16="Win",1.02,1.005),1)*(1+$T16)^(AL$2-$K16)),IF(AND($K16+$I16&lt;=AL$2,$K16+SUM($I16:$J16)&gt;AL$2),IF($N16=$N$3,$C16*(INDEX('Fixed O&amp;M Schedule_Gas'!T$3:T$15,MATCH($F16,'Fixed O&amp;M Schedule_Gas'!$B$3:$B$15,0))+$M16),$C16*($S16*INDEX($U$1:$CH$1,MATCH($K16+$I16,$U$2:$CH$2,0))*IF(AL$2&gt;$K16+$I16+$H16,IF($D16="Win",1.02,1.005),1)*(1+$T16)^(AL$2-($K16+$I16))+$M16)),0)))/10^6</f>
        <v>114.17845829199214</v>
      </c>
      <c r="AM16" s="119">
        <f>IF(AND($K16&lt;AM$2+1,$K16+$H16&gt;AM$2),IF($N16=$N$3,$C16*((1-$O16+$O16*(AM$1/INDEX($U$1:$CH$1,,MATCH($K16,$U$2:$CH$2,0)))))*$L16,$C16*((1-$R16)^(AM$2-$K16))*(((1-$O16+$O16*(AM$1/INDEX($U$1:$CH$1,,MATCH($K16,$U$2:$CH$2,0)))))*$L16*8760*$P16)),IF(AND($K16+$H16&lt;AM$2+1,$K16+$I16&gt;AM$2),IF($N16=$N$3,$C16*INDEX('Fixed O&amp;M Schedule_Gas'!U$3:U$15,MATCH($F16,'Fixed O&amp;M Schedule_Gas'!$B$3:$B$15,0)),$C16*$S16*INDEX($U$1:$CH$1,MATCH($K16,$U$2:$CH$2,0))*IF(AM$2&gt;$K16+$H16,IF($D16="Win",1.02,1.005),1)*(1+$T16)^(AM$2-$K16)),IF(AND($K16+$I16&lt;=AM$2,$K16+SUM($I16:$J16)&gt;AM$2),IF($N16=$N$3,$C16*(INDEX('Fixed O&amp;M Schedule_Gas'!U$3:U$15,MATCH($F16,'Fixed O&amp;M Schedule_Gas'!$B$3:$B$15,0))+$M16),$C16*($S16*INDEX($U$1:$CH$1,MATCH($K16+$I16,$U$2:$CH$2,0))*IF(AM$2&gt;$K16+$I16+$H16,IF($D16="Win",1.02,1.005),1)*(1+$T16)^(AM$2-($K16+$I16))+$M16)),0)))/10^6</f>
        <v>113.60756600053217</v>
      </c>
      <c r="AN16" s="119">
        <f>IF(AND($K16&lt;AN$2+1,$K16+$H16&gt;AN$2),IF($N16=$N$3,$C16*((1-$O16+$O16*(AN$1/INDEX($U$1:$CH$1,,MATCH($K16,$U$2:$CH$2,0)))))*$L16,$C16*((1-$R16)^(AN$2-$K16))*(((1-$O16+$O16*(AN$1/INDEX($U$1:$CH$1,,MATCH($K16,$U$2:$CH$2,0)))))*$L16*8760*$P16)),IF(AND($K16+$H16&lt;AN$2+1,$K16+$I16&gt;AN$2),IF($N16=$N$3,$C16*INDEX('Fixed O&amp;M Schedule_Gas'!V$3:V$15,MATCH($F16,'Fixed O&amp;M Schedule_Gas'!$B$3:$B$15,0)),$C16*$S16*INDEX($U$1:$CH$1,MATCH($K16,$U$2:$CH$2,0))*IF(AN$2&gt;$K16+$H16,IF($D16="Win",1.02,1.005),1)*(1+$T16)^(AN$2-$K16)),IF(AND($K16+$I16&lt;=AN$2,$K16+SUM($I16:$J16)&gt;AN$2),IF($N16=$N$3,$C16*(INDEX('Fixed O&amp;M Schedule_Gas'!V$3:V$15,MATCH($F16,'Fixed O&amp;M Schedule_Gas'!$B$3:$B$15,0))+$M16),$C16*($S16*INDEX($U$1:$CH$1,MATCH($K16+$I16,$U$2:$CH$2,0))*IF(AN$2&gt;$K16+$I16+$H16,IF($D16="Win",1.02,1.005),1)*(1+$T16)^(AN$2-($K16+$I16))+$M16)),0)))/10^6</f>
        <v>113.03952817052951</v>
      </c>
      <c r="AO16" s="119">
        <f>IF(AND($K16&lt;AO$2+1,$K16+$H16&gt;AO$2),IF($N16=$N$3,$C16*((1-$O16+$O16*(AO$1/INDEX($U$1:$CH$1,,MATCH($K16,$U$2:$CH$2,0)))))*$L16,$C16*((1-$R16)^(AO$2-$K16))*(((1-$O16+$O16*(AO$1/INDEX($U$1:$CH$1,,MATCH($K16,$U$2:$CH$2,0)))))*$L16*8760*$P16)),IF(AND($K16+$H16&lt;AO$2+1,$K16+$I16&gt;AO$2),IF($N16=$N$3,$C16*INDEX('Fixed O&amp;M Schedule_Gas'!W$3:W$15,MATCH($F16,'Fixed O&amp;M Schedule_Gas'!$B$3:$B$15,0)),$C16*$S16*INDEX($U$1:$CH$1,MATCH($K16,$U$2:$CH$2,0))*IF(AO$2&gt;$K16+$H16,IF($D16="Win",1.02,1.005),1)*(1+$T16)^(AO$2-$K16)),IF(AND($K16+$I16&lt;=AO$2,$K16+SUM($I16:$J16)&gt;AO$2),IF($N16=$N$3,$C16*(INDEX('Fixed O&amp;M Schedule_Gas'!W$3:W$15,MATCH($F16,'Fixed O&amp;M Schedule_Gas'!$B$3:$B$15,0))+$M16),$C16*($S16*INDEX($U$1:$CH$1,MATCH($K16+$I16,$U$2:$CH$2,0))*IF(AO$2&gt;$K16+$I16+$H16,IF($D16="Win",1.02,1.005),1)*(1+$T16)^(AO$2-($K16+$I16))+$M16)),0)))/10^6</f>
        <v>112.47433052967686</v>
      </c>
      <c r="AP16" s="119">
        <f>IF(AND($K16&lt;AP$2+1,$K16+$H16&gt;AP$2),IF($N16=$N$3,$C16*((1-$O16+$O16*(AP$1/INDEX($U$1:$CH$1,,MATCH($K16,$U$2:$CH$2,0)))))*$L16,$C16*((1-$R16)^(AP$2-$K16))*(((1-$O16+$O16*(AP$1/INDEX($U$1:$CH$1,,MATCH($K16,$U$2:$CH$2,0)))))*$L16*8760*$P16)),IF(AND($K16+$H16&lt;AP$2+1,$K16+$I16&gt;AP$2),IF($N16=$N$3,$C16*INDEX('Fixed O&amp;M Schedule_Gas'!X$3:X$15,MATCH($F16,'Fixed O&amp;M Schedule_Gas'!$B$3:$B$15,0)),$C16*$S16*INDEX($U$1:$CH$1,MATCH($K16,$U$2:$CH$2,0))*IF(AP$2&gt;$K16+$H16,IF($D16="Win",1.02,1.005),1)*(1+$T16)^(AP$2-$K16)),IF(AND($K16+$I16&lt;=AP$2,$K16+SUM($I16:$J16)&gt;AP$2),IF($N16=$N$3,$C16*(INDEX('Fixed O&amp;M Schedule_Gas'!X$3:X$15,MATCH($F16,'Fixed O&amp;M Schedule_Gas'!$B$3:$B$15,0))+$M16),$C16*($S16*INDEX($U$1:$CH$1,MATCH($K16+$I16,$U$2:$CH$2,0))*IF(AP$2&gt;$K16+$I16+$H16,IF($D16="Win",1.02,1.005),1)*(1+$T16)^(AP$2-($K16+$I16))+$M16)),0)))/10^6</f>
        <v>111.9119588770285</v>
      </c>
      <c r="AQ16" s="119">
        <f>IF(AND($K16&lt;AQ$2+1,$K16+$H16&gt;AQ$2),IF($N16=$N$3,$C16*((1-$O16+$O16*(AQ$1/INDEX($U$1:$CH$1,,MATCH($K16,$U$2:$CH$2,0)))))*$L16,$C16*((1-$R16)^(AQ$2-$K16))*(((1-$O16+$O16*(AQ$1/INDEX($U$1:$CH$1,,MATCH($K16,$U$2:$CH$2,0)))))*$L16*8760*$P16)),IF(AND($K16+$H16&lt;AQ$2+1,$K16+$I16&gt;AQ$2),IF($N16=$N$3,$C16*INDEX('Fixed O&amp;M Schedule_Gas'!Y$3:Y$15,MATCH($F16,'Fixed O&amp;M Schedule_Gas'!$B$3:$B$15,0)),$C16*$S16*INDEX($U$1:$CH$1,MATCH($K16,$U$2:$CH$2,0))*IF(AQ$2&gt;$K16+$H16,IF($D16="Win",1.02,1.005),1)*(1+$T16)^(AQ$2-$K16)),IF(AND($K16+$I16&lt;=AQ$2,$K16+SUM($I16:$J16)&gt;AQ$2),IF($N16=$N$3,$C16*(INDEX('Fixed O&amp;M Schedule_Gas'!Y$3:Y$15,MATCH($F16,'Fixed O&amp;M Schedule_Gas'!$B$3:$B$15,0))+$M16),$C16*($S16*INDEX($U$1:$CH$1,MATCH($K16+$I16,$U$2:$CH$2,0))*IF(AQ$2&gt;$K16+$I16+$H16,IF($D16="Win",1.02,1.005),1)*(1+$T16)^(AQ$2-($K16+$I16))+$M16)),0)))/10^6</f>
        <v>111.35239908264334</v>
      </c>
      <c r="AR16" s="119">
        <f>IF(AND($K16&lt;AR$2+1,$K16+$H16&gt;AR$2),IF($N16=$N$3,$C16*((1-$O16+$O16*(AR$1/INDEX($U$1:$CH$1,,MATCH($K16,$U$2:$CH$2,0)))))*$L16,$C16*((1-$R16)^(AR$2-$K16))*(((1-$O16+$O16*(AR$1/INDEX($U$1:$CH$1,,MATCH($K16,$U$2:$CH$2,0)))))*$L16*8760*$P16)),IF(AND($K16+$H16&lt;AR$2+1,$K16+$I16&gt;AR$2),IF($N16=$N$3,$C16*INDEX('Fixed O&amp;M Schedule_Gas'!Z$3:Z$15,MATCH($F16,'Fixed O&amp;M Schedule_Gas'!$B$3:$B$15,0)),$C16*$S16*INDEX($U$1:$CH$1,MATCH($K16,$U$2:$CH$2,0))*IF(AR$2&gt;$K16+$H16,IF($D16="Win",1.02,1.005),1)*(1+$T16)^(AR$2-$K16)),IF(AND($K16+$I16&lt;=AR$2,$K16+SUM($I16:$J16)&gt;AR$2),IF($N16=$N$3,$C16*(INDEX('Fixed O&amp;M Schedule_Gas'!Z$3:Z$15,MATCH($F16,'Fixed O&amp;M Schedule_Gas'!$B$3:$B$15,0))+$M16),$C16*($S16*INDEX($U$1:$CH$1,MATCH($K16+$I16,$U$2:$CH$2,0))*IF(AR$2&gt;$K16+$I16+$H16,IF($D16="Win",1.02,1.005),1)*(1+$T16)^(AR$2-($K16+$I16))+$M16)),0)))/10^6</f>
        <v>110.79563708723015</v>
      </c>
      <c r="AS16" s="119">
        <f>IF(AND($K16&lt;AS$2+1,$K16+$H16&gt;AS$2),IF($N16=$N$3,$C16*((1-$O16+$O16*(AS$1/INDEX($U$1:$CH$1,,MATCH($K16,$U$2:$CH$2,0)))))*$L16,$C16*((1-$R16)^(AS$2-$K16))*(((1-$O16+$O16*(AS$1/INDEX($U$1:$CH$1,,MATCH($K16,$U$2:$CH$2,0)))))*$L16*8760*$P16)),IF(AND($K16+$H16&lt;AS$2+1,$K16+$I16&gt;AS$2),IF($N16=$N$3,$C16*INDEX('Fixed O&amp;M Schedule_Gas'!AA$3:AA$15,MATCH($F16,'Fixed O&amp;M Schedule_Gas'!$B$3:$B$15,0)),$C16*$S16*INDEX($U$1:$CH$1,MATCH($K16,$U$2:$CH$2,0))*IF(AS$2&gt;$K16+$H16,IF($D16="Win",1.02,1.005),1)*(1+$T16)^(AS$2-$K16)),IF(AND($K16+$I16&lt;=AS$2,$K16+SUM($I16:$J16)&gt;AS$2),IF($N16=$N$3,$C16*(INDEX('Fixed O&amp;M Schedule_Gas'!AA$3:AA$15,MATCH($F16,'Fixed O&amp;M Schedule_Gas'!$B$3:$B$15,0))+$M16),$C16*($S16*INDEX($U$1:$CH$1,MATCH($K16+$I16,$U$2:$CH$2,0))*IF(AS$2&gt;$K16+$I16+$H16,IF($D16="Win",1.02,1.005),1)*(1+$T16)^(AS$2-($K16+$I16))+$M16)),0)))/10^6</f>
        <v>110.24165890179397</v>
      </c>
      <c r="AT16" s="119">
        <f>IF(AND($K16&lt;AT$2+1,$K16+$H16&gt;AT$2),IF($N16=$N$3,$C16*((1-$O16+$O16*(AT$1/INDEX($U$1:$CH$1,,MATCH($K16,$U$2:$CH$2,0)))))*$L16,$C16*((1-$R16)^(AT$2-$K16))*(((1-$O16+$O16*(AT$1/INDEX($U$1:$CH$1,,MATCH($K16,$U$2:$CH$2,0)))))*$L16*8760*$P16)),IF(AND($K16+$H16&lt;AT$2+1,$K16+$I16&gt;AT$2),IF($N16=$N$3,$C16*INDEX('Fixed O&amp;M Schedule_Gas'!AB$3:AB$15,MATCH($F16,'Fixed O&amp;M Schedule_Gas'!$B$3:$B$15,0)),$C16*$S16*INDEX($U$1:$CH$1,MATCH($K16,$U$2:$CH$2,0))*IF(AT$2&gt;$K16+$H16,IF($D16="Win",1.02,1.005),1)*(1+$T16)^(AT$2-$K16)),IF(AND($K16+$I16&lt;=AT$2,$K16+SUM($I16:$J16)&gt;AT$2),IF($N16=$N$3,$C16*(INDEX('Fixed O&amp;M Schedule_Gas'!AB$3:AB$15,MATCH($F16,'Fixed O&amp;M Schedule_Gas'!$B$3:$B$15,0))+$M16),$C16*($S16*INDEX($U$1:$CH$1,MATCH($K16+$I16,$U$2:$CH$2,0))*IF(AT$2&gt;$K16+$I16+$H16,IF($D16="Win",1.02,1.005),1)*(1+$T16)^(AT$2-($K16+$I16))+$M16)),0)))/10^6</f>
        <v>109.690450607285</v>
      </c>
      <c r="AU16" s="119">
        <f>IF(AND($K16&lt;AU$2+1,$K16+$H16&gt;AU$2),IF($N16=$N$3,$C16*((1-$O16+$O16*(AU$1/INDEX($U$1:$CH$1,,MATCH($K16,$U$2:$CH$2,0)))))*$L16,$C16*((1-$R16)^(AU$2-$K16))*(((1-$O16+$O16*(AU$1/INDEX($U$1:$CH$1,,MATCH($K16,$U$2:$CH$2,0)))))*$L16*8760*$P16)),IF(AND($K16+$H16&lt;AU$2+1,$K16+$I16&gt;AU$2),IF($N16=$N$3,$C16*INDEX('Fixed O&amp;M Schedule_Gas'!AC$3:AC$15,MATCH($F16,'Fixed O&amp;M Schedule_Gas'!$B$3:$B$15,0)),$C16*$S16*INDEX($U$1:$CH$1,MATCH($K16,$U$2:$CH$2,0))*IF(AU$2&gt;$K16+$H16,IF($D16="Win",1.02,1.005),1)*(1+$T16)^(AU$2-$K16)),IF(AND($K16+$I16&lt;=AU$2,$K16+SUM($I16:$J16)&gt;AU$2),IF($N16=$N$3,$C16*(INDEX('Fixed O&amp;M Schedule_Gas'!AC$3:AC$15,MATCH($F16,'Fixed O&amp;M Schedule_Gas'!$B$3:$B$15,0))+$M16),$C16*($S16*INDEX($U$1:$CH$1,MATCH($K16+$I16,$U$2:$CH$2,0))*IF(AU$2&gt;$K16+$I16+$H16,IF($D16="Win",1.02,1.005),1)*(1+$T16)^(AU$2-($K16+$I16))+$M16)),0)))/10^6</f>
        <v>109.14199835424859</v>
      </c>
      <c r="AV16" s="119">
        <f>IF(AND($K16&lt;AV$2+1,$K16+$H16&gt;AV$2),IF($N16=$N$3,$C16*((1-$O16+$O16*(AV$1/INDEX($U$1:$CH$1,,MATCH($K16,$U$2:$CH$2,0)))))*$L16,$C16*((1-$R16)^(AV$2-$K16))*(((1-$O16+$O16*(AV$1/INDEX($U$1:$CH$1,,MATCH($K16,$U$2:$CH$2,0)))))*$L16*8760*$P16)),IF(AND($K16+$H16&lt;AV$2+1,$K16+$I16&gt;AV$2),IF($N16=$N$3,$C16*INDEX('Fixed O&amp;M Schedule_Gas'!AD$3:AD$15,MATCH($F16,'Fixed O&amp;M Schedule_Gas'!$B$3:$B$15,0)),$C16*$S16*INDEX($U$1:$CH$1,MATCH($K16,$U$2:$CH$2,0))*IF(AV$2&gt;$K16+$H16,IF($D16="Win",1.02,1.005),1)*(1+$T16)^(AV$2-$K16)),IF(AND($K16+$I16&lt;=AV$2,$K16+SUM($I16:$J16)&gt;AV$2),IF($N16=$N$3,$C16*(INDEX('Fixed O&amp;M Schedule_Gas'!AD$3:AD$15,MATCH($F16,'Fixed O&amp;M Schedule_Gas'!$B$3:$B$15,0))+$M16),$C16*($S16*INDEX($U$1:$CH$1,MATCH($K16+$I16,$U$2:$CH$2,0))*IF(AV$2&gt;$K16+$I16+$H16,IF($D16="Win",1.02,1.005),1)*(1+$T16)^(AV$2-($K16+$I16))+$M16)),0)))/10^6</f>
        <v>108.59628836247734</v>
      </c>
      <c r="AW16" s="119">
        <f>IF(AND($K16&lt;AW$2+1,$K16+$H16&gt;AW$2),IF($N16=$N$3,$C16*((1-$O16+$O16*(AW$1/INDEX($U$1:$CH$1,,MATCH($K16,$U$2:$CH$2,0)))))*$L16,$C16*((1-$R16)^(AW$2-$K16))*(((1-$O16+$O16*(AW$1/INDEX($U$1:$CH$1,,MATCH($K16,$U$2:$CH$2,0)))))*$L16*8760*$P16)),IF(AND($K16+$H16&lt;AW$2+1,$K16+$I16&gt;AW$2),IF($N16=$N$3,$C16*INDEX('Fixed O&amp;M Schedule_Gas'!AE$3:AE$15,MATCH($F16,'Fixed O&amp;M Schedule_Gas'!$B$3:$B$15,0)),$C16*$S16*INDEX($U$1:$CH$1,MATCH($K16,$U$2:$CH$2,0))*IF(AW$2&gt;$K16+$H16,IF($D16="Win",1.02,1.005),1)*(1+$T16)^(AW$2-$K16)),IF(AND($K16+$I16&lt;=AW$2,$K16+SUM($I16:$J16)&gt;AW$2),IF($N16=$N$3,$C16*(INDEX('Fixed O&amp;M Schedule_Gas'!AE$3:AE$15,MATCH($F16,'Fixed O&amp;M Schedule_Gas'!$B$3:$B$15,0))+$M16),$C16*($S16*INDEX($U$1:$CH$1,MATCH($K16+$I16,$U$2:$CH$2,0))*IF(AW$2&gt;$K16+$I16+$H16,IF($D16="Win",1.02,1.005),1)*(1+$T16)^(AW$2-($K16+$I16))+$M16)),0)))/10^6</f>
        <v>7.0980795775322179</v>
      </c>
      <c r="AX16" s="119">
        <f>IF(AND($K16&lt;AX$2+1,$K16+$H16&gt;AX$2),IF($N16=$N$3,$C16*((1-$O16+$O16*(AX$1/INDEX($U$1:$CH$1,,MATCH($K16,$U$2:$CH$2,0)))))*$L16,$C16*((1-$R16)^(AX$2-$K16))*(((1-$O16+$O16*(AX$1/INDEX($U$1:$CH$1,,MATCH($K16,$U$2:$CH$2,0)))))*$L16*8760*$P16)),IF(AND($K16+$H16&lt;AX$2+1,$K16+$I16&gt;AX$2),IF($N16=$N$3,$C16*INDEX('Fixed O&amp;M Schedule_Gas'!AF$3:AF$15,MATCH($F16,'Fixed O&amp;M Schedule_Gas'!$B$3:$B$15,0)),$C16*$S16*INDEX($U$1:$CH$1,MATCH($K16,$U$2:$CH$2,0))*IF(AX$2&gt;$K16+$H16,IF($D16="Win",1.02,1.005),1)*(1+$T16)^(AX$2-$K16)),IF(AND($K16+$I16&lt;=AX$2,$K16+SUM($I16:$J16)&gt;AX$2),IF($N16=$N$3,$C16*(INDEX('Fixed O&amp;M Schedule_Gas'!AF$3:AF$15,MATCH($F16,'Fixed O&amp;M Schedule_Gas'!$B$3:$B$15,0))+$M16),$C16*($S16*INDEX($U$1:$CH$1,MATCH($K16+$I16,$U$2:$CH$2,0))*IF(AX$2&gt;$K16+$I16+$H16,IF($D16="Win",1.02,1.005),1)*(1+$T16)^(AX$2-($K16+$I16))+$M16)),0)))/10^6</f>
        <v>7.2762413749282748</v>
      </c>
      <c r="AY16" s="119">
        <f>IF(AND($K16&lt;AY$2+1,$K16+$H16&gt;AY$2),IF($N16=$N$3,$C16*((1-$O16+$O16*(AY$1/INDEX($U$1:$CH$1,,MATCH($K16,$U$2:$CH$2,0)))))*$L16,$C16*((1-$R16)^(AY$2-$K16))*(((1-$O16+$O16*(AY$1/INDEX($U$1:$CH$1,,MATCH($K16,$U$2:$CH$2,0)))))*$L16*8760*$P16)),IF(AND($K16+$H16&lt;AY$2+1,$K16+$I16&gt;AY$2),IF($N16=$N$3,$C16*INDEX('Fixed O&amp;M Schedule_Gas'!AG$3:AG$15,MATCH($F16,'Fixed O&amp;M Schedule_Gas'!$B$3:$B$15,0)),$C16*$S16*INDEX($U$1:$CH$1,MATCH($K16,$U$2:$CH$2,0))*IF(AY$2&gt;$K16+$H16,IF($D16="Win",1.02,1.005),1)*(1+$T16)^(AY$2-$K16)),IF(AND($K16+$I16&lt;=AY$2,$K16+SUM($I16:$J16)&gt;AY$2),IF($N16=$N$3,$C16*(INDEX('Fixed O&amp;M Schedule_Gas'!AG$3:AG$15,MATCH($F16,'Fixed O&amp;M Schedule_Gas'!$B$3:$B$15,0))+$M16),$C16*($S16*INDEX($U$1:$CH$1,MATCH($K16+$I16,$U$2:$CH$2,0))*IF(AY$2&gt;$K16+$I16+$H16,IF($D16="Win",1.02,1.005),1)*(1+$T16)^(AY$2-($K16+$I16))+$M16)),0)))/10^6</f>
        <v>7.4217662024268414</v>
      </c>
      <c r="AZ16" s="119">
        <f>IF(AND($K16&lt;AZ$2+1,$K16+$H16&gt;AZ$2),IF($N16=$N$3,$C16*((1-$O16+$O16*(AZ$1/INDEX($U$1:$CH$1,,MATCH($K16,$U$2:$CH$2,0)))))*$L16,$C16*((1-$R16)^(AZ$2-$K16))*(((1-$O16+$O16*(AZ$1/INDEX($U$1:$CH$1,,MATCH($K16,$U$2:$CH$2,0)))))*$L16*8760*$P16)),IF(AND($K16+$H16&lt;AZ$2+1,$K16+$I16&gt;AZ$2),IF($N16=$N$3,$C16*INDEX('Fixed O&amp;M Schedule_Gas'!AH$3:AH$15,MATCH($F16,'Fixed O&amp;M Schedule_Gas'!$B$3:$B$15,0)),$C16*$S16*INDEX($U$1:$CH$1,MATCH($K16,$U$2:$CH$2,0))*IF(AZ$2&gt;$K16+$H16,IF($D16="Win",1.02,1.005),1)*(1+$T16)^(AZ$2-$K16)),IF(AND($K16+$I16&lt;=AZ$2,$K16+SUM($I16:$J16)&gt;AZ$2),IF($N16=$N$3,$C16*(INDEX('Fixed O&amp;M Schedule_Gas'!AH$3:AH$15,MATCH($F16,'Fixed O&amp;M Schedule_Gas'!$B$3:$B$15,0))+$M16),$C16*($S16*INDEX($U$1:$CH$1,MATCH($K16+$I16,$U$2:$CH$2,0))*IF(AZ$2&gt;$K16+$I16+$H16,IF($D16="Win",1.02,1.005),1)*(1+$T16)^(AZ$2-($K16+$I16))+$M16)),0)))/10^6</f>
        <v>7.5702015264753761</v>
      </c>
      <c r="BA16" s="119">
        <f>IF(AND($K16&lt;BA$2+1,$K16+$H16&gt;BA$2),IF($N16=$N$3,$C16*((1-$O16+$O16*(BA$1/INDEX($U$1:$CH$1,,MATCH($K16,$U$2:$CH$2,0)))))*$L16,$C16*((1-$R16)^(BA$2-$K16))*(((1-$O16+$O16*(BA$1/INDEX($U$1:$CH$1,,MATCH($K16,$U$2:$CH$2,0)))))*$L16*8760*$P16)),IF(AND($K16+$H16&lt;BA$2+1,$K16+$I16&gt;BA$2),IF($N16=$N$3,$C16*INDEX('Fixed O&amp;M Schedule_Gas'!AI$3:AI$15,MATCH($F16,'Fixed O&amp;M Schedule_Gas'!$B$3:$B$15,0)),$C16*$S16*INDEX($U$1:$CH$1,MATCH($K16,$U$2:$CH$2,0))*IF(BA$2&gt;$K16+$H16,IF($D16="Win",1.02,1.005),1)*(1+$T16)^(BA$2-$K16)),IF(AND($K16+$I16&lt;=BA$2,$K16+SUM($I16:$J16)&gt;BA$2),IF($N16=$N$3,$C16*(INDEX('Fixed O&amp;M Schedule_Gas'!AI$3:AI$15,MATCH($F16,'Fixed O&amp;M Schedule_Gas'!$B$3:$B$15,0))+$M16),$C16*($S16*INDEX($U$1:$CH$1,MATCH($K16+$I16,$U$2:$CH$2,0))*IF(BA$2&gt;$K16+$I16+$H16,IF($D16="Win",1.02,1.005),1)*(1+$T16)^(BA$2-($K16+$I16))+$M16)),0)))/10^6</f>
        <v>7.7216055570048852</v>
      </c>
      <c r="BB16" s="119">
        <f>IF(AND($K16&lt;BB$2+1,$K16+$H16&gt;BB$2),IF($N16=$N$3,$C16*((1-$O16+$O16*(BB$1/INDEX($U$1:$CH$1,,MATCH($K16,$U$2:$CH$2,0)))))*$L16,$C16*((1-$R16)^(BB$2-$K16))*(((1-$O16+$O16*(BB$1/INDEX($U$1:$CH$1,,MATCH($K16,$U$2:$CH$2,0)))))*$L16*8760*$P16)),IF(AND($K16+$H16&lt;BB$2+1,$K16+$I16&gt;BB$2),IF($N16=$N$3,$C16*INDEX('Fixed O&amp;M Schedule_Gas'!AJ$3:AJ$15,MATCH($F16,'Fixed O&amp;M Schedule_Gas'!$B$3:$B$15,0)),$C16*$S16*INDEX($U$1:$CH$1,MATCH($K16,$U$2:$CH$2,0))*IF(BB$2&gt;$K16+$H16,IF($D16="Win",1.02,1.005),1)*(1+$T16)^(BB$2-$K16)),IF(AND($K16+$I16&lt;=BB$2,$K16+SUM($I16:$J16)&gt;BB$2),IF($N16=$N$3,$C16*(INDEX('Fixed O&amp;M Schedule_Gas'!AJ$3:AJ$15,MATCH($F16,'Fixed O&amp;M Schedule_Gas'!$B$3:$B$15,0))+$M16),$C16*($S16*INDEX($U$1:$CH$1,MATCH($K16+$I16,$U$2:$CH$2,0))*IF(BB$2&gt;$K16+$I16+$H16,IF($D16="Win",1.02,1.005),1)*(1+$T16)^(BB$2-($K16+$I16))+$M16)),0)))/10^6</f>
        <v>27.510610081744424</v>
      </c>
      <c r="BC16" s="119">
        <f>IF(AND($K16&lt;BC$2+1,$K16+$H16&gt;BC$2),IF($N16=$N$3,$C16*((1-$O16+$O16*(BC$1/INDEX($U$1:$CH$1,,MATCH($K16,$U$2:$CH$2,0)))))*$L16,$C16*((1-$R16)^(BC$2-$K16))*(((1-$O16+$O16*(BC$1/INDEX($U$1:$CH$1,,MATCH($K16,$U$2:$CH$2,0)))))*$L16*8760*$P16)),IF(AND($K16+$H16&lt;BC$2+1,$K16+$I16&gt;BC$2),IF($N16=$N$3,$C16*INDEX('Fixed O&amp;M Schedule_Gas'!AK$3:AK$15,MATCH($F16,'Fixed O&amp;M Schedule_Gas'!$B$3:$B$15,0)),$C16*$S16*INDEX($U$1:$CH$1,MATCH($K16,$U$2:$CH$2,0))*IF(BC$2&gt;$K16+$H16,IF($D16="Win",1.02,1.005),1)*(1+$T16)^(BC$2-$K16)),IF(AND($K16+$I16&lt;=BC$2,$K16+SUM($I16:$J16)&gt;BC$2),IF($N16=$N$3,$C16*(INDEX('Fixed O&amp;M Schedule_Gas'!AK$3:AK$15,MATCH($F16,'Fixed O&amp;M Schedule_Gas'!$B$3:$B$15,0))+$M16),$C16*($S16*INDEX($U$1:$CH$1,MATCH($K16+$I16,$U$2:$CH$2,0))*IF(BC$2&gt;$K16+$I16+$H16,IF($D16="Win",1.02,1.005),1)*(1+$T16)^(BC$2-($K16+$I16))+$M16)),0)))/10^6</f>
        <v>27.666117448628356</v>
      </c>
      <c r="BD16" s="119">
        <f>IF(AND($K16&lt;BD$2+1,$K16+$H16&gt;BD$2),IF($N16=$N$3,$C16*((1-$O16+$O16*(BD$1/INDEX($U$1:$CH$1,,MATCH($K16,$U$2:$CH$2,0)))))*$L16,$C16*((1-$R16)^(BD$2-$K16))*(((1-$O16+$O16*(BD$1/INDEX($U$1:$CH$1,,MATCH($K16,$U$2:$CH$2,0)))))*$L16*8760*$P16)),IF(AND($K16+$H16&lt;BD$2+1,$K16+$I16&gt;BD$2),IF($N16=$N$3,$C16*INDEX('Fixed O&amp;M Schedule_Gas'!AL$3:AL$15,MATCH($F16,'Fixed O&amp;M Schedule_Gas'!$B$3:$B$15,0)),$C16*$S16*INDEX($U$1:$CH$1,MATCH($K16,$U$2:$CH$2,0))*IF(BD$2&gt;$K16+$H16,IF($D16="Win",1.02,1.005),1)*(1+$T16)^(BD$2-$K16)),IF(AND($K16+$I16&lt;=BD$2,$K16+SUM($I16:$J16)&gt;BD$2),IF($N16=$N$3,$C16*(INDEX('Fixed O&amp;M Schedule_Gas'!AL$3:AL$15,MATCH($F16,'Fixed O&amp;M Schedule_Gas'!$B$3:$B$15,0))+$M16),$C16*($S16*INDEX($U$1:$CH$1,MATCH($K16+$I16,$U$2:$CH$2,0))*IF(BD$2&gt;$K16+$I16+$H16,IF($D16="Win",1.02,1.005),1)*(1+$T16)^(BD$2-($K16+$I16))+$M16)),0)))/10^6</f>
        <v>27.824734962849956</v>
      </c>
      <c r="BE16" s="119">
        <f>IF(AND($K16&lt;BE$2+1,$K16+$H16&gt;BE$2),IF($N16=$N$3,$C16*((1-$O16+$O16*(BE$1/INDEX($U$1:$CH$1,,MATCH($K16,$U$2:$CH$2,0)))))*$L16,$C16*((1-$R16)^(BE$2-$K16))*(((1-$O16+$O16*(BE$1/INDEX($U$1:$CH$1,,MATCH($K16,$U$2:$CH$2,0)))))*$L16*8760*$P16)),IF(AND($K16+$H16&lt;BE$2+1,$K16+$I16&gt;BE$2),IF($N16=$N$3,$C16*INDEX('Fixed O&amp;M Schedule_Gas'!AM$3:AM$15,MATCH($F16,'Fixed O&amp;M Schedule_Gas'!$B$3:$B$15,0)),$C16*$S16*INDEX($U$1:$CH$1,MATCH($K16,$U$2:$CH$2,0))*IF(BE$2&gt;$K16+$H16,IF($D16="Win",1.02,1.005),1)*(1+$T16)^(BE$2-$K16)),IF(AND($K16+$I16&lt;=BE$2,$K16+SUM($I16:$J16)&gt;BE$2),IF($N16=$N$3,$C16*(INDEX('Fixed O&amp;M Schedule_Gas'!AM$3:AM$15,MATCH($F16,'Fixed O&amp;M Schedule_Gas'!$B$3:$B$15,0))+$M16),$C16*($S16*INDEX($U$1:$CH$1,MATCH($K16+$I16,$U$2:$CH$2,0))*IF(BE$2&gt;$K16+$I16+$H16,IF($D16="Win",1.02,1.005),1)*(1+$T16)^(BE$2-($K16+$I16))+$M16)),0)))/10^6</f>
        <v>27.986524827355993</v>
      </c>
      <c r="BF16" s="119">
        <f>IF(AND($K16&lt;BF$2+1,$K16+$H16&gt;BF$2),IF($N16=$N$3,$C16*((1-$O16+$O16*(BF$1/INDEX($U$1:$CH$1,,MATCH($K16,$U$2:$CH$2,0)))))*$L16,$C16*((1-$R16)^(BF$2-$K16))*(((1-$O16+$O16*(BF$1/INDEX($U$1:$CH$1,,MATCH($K16,$U$2:$CH$2,0)))))*$L16*8760*$P16)),IF(AND($K16+$H16&lt;BF$2+1,$K16+$I16&gt;BF$2),IF($N16=$N$3,$C16*INDEX('Fixed O&amp;M Schedule_Gas'!AN$3:AN$15,MATCH($F16,'Fixed O&amp;M Schedule_Gas'!$B$3:$B$15,0)),$C16*$S16*INDEX($U$1:$CH$1,MATCH($K16,$U$2:$CH$2,0))*IF(BF$2&gt;$K16+$H16,IF($D16="Win",1.02,1.005),1)*(1+$T16)^(BF$2-$K16)),IF(AND($K16+$I16&lt;=BF$2,$K16+SUM($I16:$J16)&gt;BF$2),IF($N16=$N$3,$C16*(INDEX('Fixed O&amp;M Schedule_Gas'!AN$3:AN$15,MATCH($F16,'Fixed O&amp;M Schedule_Gas'!$B$3:$B$15,0))+$M16),$C16*($S16*INDEX($U$1:$CH$1,MATCH($K16+$I16,$U$2:$CH$2,0))*IF(BF$2&gt;$K16+$I16+$H16,IF($D16="Win",1.02,1.005),1)*(1+$T16)^(BF$2-($K16+$I16))+$M16)),0)))/10^6</f>
        <v>28.151550489152154</v>
      </c>
      <c r="BG16" s="119">
        <f>IF(AND($K16&lt;BG$2+1,$K16+$H16&gt;BG$2),IF($N16=$N$3,$C16*((1-$O16+$O16*(BG$1/INDEX($U$1:$CH$1,,MATCH($K16,$U$2:$CH$2,0)))))*$L16,$C16*((1-$R16)^(BG$2-$K16))*(((1-$O16+$O16*(BG$1/INDEX($U$1:$CH$1,,MATCH($K16,$U$2:$CH$2,0)))))*$L16*8760*$P16)),IF(AND($K16+$H16&lt;BG$2+1,$K16+$I16&gt;BG$2),IF($N16=$N$3,$C16*INDEX('Fixed O&amp;M Schedule_Gas'!AO$3:AO$15,MATCH($F16,'Fixed O&amp;M Schedule_Gas'!$B$3:$B$15,0)),$C16*$S16*INDEX($U$1:$CH$1,MATCH($K16,$U$2:$CH$2,0))*IF(BG$2&gt;$K16+$H16,IF($D16="Win",1.02,1.005),1)*(1+$T16)^(BG$2-$K16)),IF(AND($K16+$I16&lt;=BG$2,$K16+SUM($I16:$J16)&gt;BG$2),IF($N16=$N$3,$C16*(INDEX('Fixed O&amp;M Schedule_Gas'!AO$3:AO$15,MATCH($F16,'Fixed O&amp;M Schedule_Gas'!$B$3:$B$15,0))+$M16),$C16*($S16*INDEX($U$1:$CH$1,MATCH($K16+$I16,$U$2:$CH$2,0))*IF(BG$2&gt;$K16+$I16+$H16,IF($D16="Win",1.02,1.005),1)*(1+$T16)^(BG$2-($K16+$I16))+$M16)),0)))/10^6</f>
        <v>28.319876664184235</v>
      </c>
      <c r="BH16" s="119">
        <f>IF(AND($K16&lt;BH$2+1,$K16+$H16&gt;BH$2),IF($N16=$N$3,$C16*((1-$O16+$O16*(BH$1/INDEX($U$1:$CH$1,,MATCH($K16,$U$2:$CH$2,0)))))*$L16,$C16*((1-$R16)^(BH$2-$K16))*(((1-$O16+$O16*(BH$1/INDEX($U$1:$CH$1,,MATCH($K16,$U$2:$CH$2,0)))))*$L16*8760*$P16)),IF(AND($K16+$H16&lt;BH$2+1,$K16+$I16&gt;BH$2),IF($N16=$N$3,$C16*INDEX('Fixed O&amp;M Schedule_Gas'!AP$3:AP$15,MATCH($F16,'Fixed O&amp;M Schedule_Gas'!$B$3:$B$15,0)),$C16*$S16*INDEX($U$1:$CH$1,MATCH($K16,$U$2:$CH$2,0))*IF(BH$2&gt;$K16+$H16,IF($D16="Win",1.02,1.005),1)*(1+$T16)^(BH$2-$K16)),IF(AND($K16+$I16&lt;=BH$2,$K16+SUM($I16:$J16)&gt;BH$2),IF($N16=$N$3,$C16*(INDEX('Fixed O&amp;M Schedule_Gas'!AP$3:AP$15,MATCH($F16,'Fixed O&amp;M Schedule_Gas'!$B$3:$B$15,0))+$M16),$C16*($S16*INDEX($U$1:$CH$1,MATCH($K16+$I16,$U$2:$CH$2,0))*IF(BH$2&gt;$K16+$I16+$H16,IF($D16="Win",1.02,1.005),1)*(1+$T16)^(BH$2-($K16+$I16))+$M16)),0)))/10^6</f>
        <v>28.491569362716959</v>
      </c>
      <c r="BI16" s="119">
        <f>IF(AND($K16&lt;BI$2+1,$K16+$H16&gt;BI$2),IF($N16=$N$3,$C16*((1-$O16+$O16*(BI$1/INDEX($U$1:$CH$1,,MATCH($K16,$U$2:$CH$2,0)))))*$L16,$C16*((1-$R16)^(BI$2-$K16))*(((1-$O16+$O16*(BI$1/INDEX($U$1:$CH$1,,MATCH($K16,$U$2:$CH$2,0)))))*$L16*8760*$P16)),IF(AND($K16+$H16&lt;BI$2+1,$K16+$I16&gt;BI$2),IF($N16=$N$3,$C16*INDEX('Fixed O&amp;M Schedule_Gas'!AQ$3:AQ$15,MATCH($F16,'Fixed O&amp;M Schedule_Gas'!$B$3:$B$15,0)),$C16*$S16*INDEX($U$1:$CH$1,MATCH($K16,$U$2:$CH$2,0))*IF(BI$2&gt;$K16+$H16,IF($D16="Win",1.02,1.005),1)*(1+$T16)^(BI$2-$K16)),IF(AND($K16+$I16&lt;=BI$2,$K16+SUM($I16:$J16)&gt;BI$2),IF($N16=$N$3,$C16*(INDEX('Fixed O&amp;M Schedule_Gas'!AQ$3:AQ$15,MATCH($F16,'Fixed O&amp;M Schedule_Gas'!$B$3:$B$15,0))+$M16),$C16*($S16*INDEX($U$1:$CH$1,MATCH($K16+$I16,$U$2:$CH$2,0))*IF(BI$2&gt;$K16+$I16+$H16,IF($D16="Win",1.02,1.005),1)*(1+$T16)^(BI$2-($K16+$I16))+$M16)),0)))/10^6</f>
        <v>28.666695915220334</v>
      </c>
      <c r="BJ16" s="119">
        <f>IF(AND($K16&lt;BJ$2+1,$K16+$H16&gt;BJ$2),IF($N16=$N$3,$C16*((1-$O16+$O16*(BJ$1/INDEX($U$1:$CH$1,,MATCH($K16,$U$2:$CH$2,0)))))*$L16,$C16*((1-$R16)^(BJ$2-$K16))*(((1-$O16+$O16*(BJ$1/INDEX($U$1:$CH$1,,MATCH($K16,$U$2:$CH$2,0)))))*$L16*8760*$P16)),IF(AND($K16+$H16&lt;BJ$2+1,$K16+$I16&gt;BJ$2),IF($N16=$N$3,$C16*INDEX('Fixed O&amp;M Schedule_Gas'!AR$3:AR$15,MATCH($F16,'Fixed O&amp;M Schedule_Gas'!$B$3:$B$15,0)),$C16*$S16*INDEX($U$1:$CH$1,MATCH($K16,$U$2:$CH$2,0))*IF(BJ$2&gt;$K16+$H16,IF($D16="Win",1.02,1.005),1)*(1+$T16)^(BJ$2-$K16)),IF(AND($K16+$I16&lt;=BJ$2,$K16+SUM($I16:$J16)&gt;BJ$2),IF($N16=$N$3,$C16*(INDEX('Fixed O&amp;M Schedule_Gas'!AR$3:AR$15,MATCH($F16,'Fixed O&amp;M Schedule_Gas'!$B$3:$B$15,0))+$M16),$C16*($S16*INDEX($U$1:$CH$1,MATCH($K16+$I16,$U$2:$CH$2,0))*IF(BJ$2&gt;$K16+$I16+$H16,IF($D16="Win",1.02,1.005),1)*(1+$T16)^(BJ$2-($K16+$I16))+$M16)),0)))/10^6</f>
        <v>28.845324998773776</v>
      </c>
      <c r="BK16" s="119">
        <f>IF(AND($K16&lt;BK$2+1,$K16+$H16&gt;BK$2),IF($N16=$N$3,$C16*((1-$O16+$O16*(BK$1/INDEX($U$1:$CH$1,,MATCH($K16,$U$2:$CH$2,0)))))*$L16,$C16*((1-$R16)^(BK$2-$K16))*(((1-$O16+$O16*(BK$1/INDEX($U$1:$CH$1,,MATCH($K16,$U$2:$CH$2,0)))))*$L16*8760*$P16)),IF(AND($K16+$H16&lt;BK$2+1,$K16+$I16&gt;BK$2),IF($N16=$N$3,$C16*INDEX('Fixed O&amp;M Schedule_Gas'!AS$3:AS$15,MATCH($F16,'Fixed O&amp;M Schedule_Gas'!$B$3:$B$15,0)),$C16*$S16*INDEX($U$1:$CH$1,MATCH($K16,$U$2:$CH$2,0))*IF(BK$2&gt;$K16+$H16,IF($D16="Win",1.02,1.005),1)*(1+$T16)^(BK$2-$K16)),IF(AND($K16+$I16&lt;=BK$2,$K16+SUM($I16:$J16)&gt;BK$2),IF($N16=$N$3,$C16*(INDEX('Fixed O&amp;M Schedule_Gas'!AS$3:AS$15,MATCH($F16,'Fixed O&amp;M Schedule_Gas'!$B$3:$B$15,0))+$M16),$C16*($S16*INDEX($U$1:$CH$1,MATCH($K16+$I16,$U$2:$CH$2,0))*IF(BK$2&gt;$K16+$I16+$H16,IF($D16="Win",1.02,1.005),1)*(1+$T16)^(BK$2-($K16+$I16))+$M16)),0)))/10^6</f>
        <v>29.027526663998291</v>
      </c>
      <c r="BL16" s="119">
        <f>IF(AND($K16&lt;BL$2+1,$K16+$H16&gt;BL$2),IF($N16=$N$3,$C16*((1-$O16+$O16*(BL$1/INDEX($U$1:$CH$1,,MATCH($K16,$U$2:$CH$2,0)))))*$L16,$C16*((1-$R16)^(BL$2-$K16))*(((1-$O16+$O16*(BL$1/INDEX($U$1:$CH$1,,MATCH($K16,$U$2:$CH$2,0)))))*$L16*8760*$P16)),IF(AND($K16+$H16&lt;BL$2+1,$K16+$I16&gt;BL$2),IF($N16=$N$3,$C16*INDEX('Fixed O&amp;M Schedule_Gas'!AT$3:AT$15,MATCH($F16,'Fixed O&amp;M Schedule_Gas'!$B$3:$B$15,0)),$C16*$S16*INDEX($U$1:$CH$1,MATCH($K16,$U$2:$CH$2,0))*IF(BL$2&gt;$K16+$H16,IF($D16="Win",1.02,1.005),1)*(1+$T16)^(BL$2-$K16)),IF(AND($K16+$I16&lt;=BL$2,$K16+SUM($I16:$J16)&gt;BL$2),IF($N16=$N$3,$C16*(INDEX('Fixed O&amp;M Schedule_Gas'!AT$3:AT$15,MATCH($F16,'Fixed O&amp;M Schedule_Gas'!$B$3:$B$15,0))+$M16),$C16*($S16*INDEX($U$1:$CH$1,MATCH($K16+$I16,$U$2:$CH$2,0))*IF(BL$2&gt;$K16+$I16+$H16,IF($D16="Win",1.02,1.005),1)*(1+$T16)^(BL$2-($K16+$I16))+$M16)),0)))/10^6</f>
        <v>29.213372362527299</v>
      </c>
      <c r="BM16" s="119">
        <f>IF(AND($K16&lt;BM$2+1,$K16+$H16&gt;BM$2),IF($N16=$N$3,$C16*((1-$O16+$O16*(BM$1/INDEX($U$1:$CH$1,,MATCH($K16,$U$2:$CH$2,0)))))*$L16,$C16*((1-$R16)^(BM$2-$K16))*(((1-$O16+$O16*(BM$1/INDEX($U$1:$CH$1,,MATCH($K16,$U$2:$CH$2,0)))))*$L16*8760*$P16)),IF(AND($K16+$H16&lt;BM$2+1,$K16+$I16&gt;BM$2),IF($N16=$N$3,$C16*INDEX('Fixed O&amp;M Schedule_Gas'!AU$3:AU$15,MATCH($F16,'Fixed O&amp;M Schedule_Gas'!$B$3:$B$15,0)),$C16*$S16*INDEX($U$1:$CH$1,MATCH($K16,$U$2:$CH$2,0))*IF(BM$2&gt;$K16+$H16,IF($D16="Win",1.02,1.005),1)*(1+$T16)^(BM$2-$K16)),IF(AND($K16+$I16&lt;=BM$2,$K16+SUM($I16:$J16)&gt;BM$2),IF($N16=$N$3,$C16*(INDEX('Fixed O&amp;M Schedule_Gas'!AU$3:AU$15,MATCH($F16,'Fixed O&amp;M Schedule_Gas'!$B$3:$B$15,0))+$M16),$C16*($S16*INDEX($U$1:$CH$1,MATCH($K16+$I16,$U$2:$CH$2,0))*IF(BM$2&gt;$K16+$I16+$H16,IF($D16="Win",1.02,1.005),1)*(1+$T16)^(BM$2-($K16+$I16))+$M16)),0)))/10^6</f>
        <v>29.402934975026884</v>
      </c>
      <c r="BN16" s="119">
        <f>IF(AND($K16&lt;BN$2+1,$K16+$H16&gt;BN$2),IF($N16=$N$3,$C16*((1-$O16+$O16*(BN$1/INDEX($U$1:$CH$1,,MATCH($K16,$U$2:$CH$2,0)))))*$L16,$C16*((1-$R16)^(BN$2-$K16))*(((1-$O16+$O16*(BN$1/INDEX($U$1:$CH$1,,MATCH($K16,$U$2:$CH$2,0)))))*$L16*8760*$P16)),IF(AND($K16+$H16&lt;BN$2+1,$K16+$I16&gt;BN$2),IF($N16=$N$3,$C16*INDEX('Fixed O&amp;M Schedule_Gas'!AV$3:AV$15,MATCH($F16,'Fixed O&amp;M Schedule_Gas'!$B$3:$B$15,0)),$C16*$S16*INDEX($U$1:$CH$1,MATCH($K16,$U$2:$CH$2,0))*IF(BN$2&gt;$K16+$H16,IF($D16="Win",1.02,1.005),1)*(1+$T16)^(BN$2-$K16)),IF(AND($K16+$I16&lt;=BN$2,$K16+SUM($I16:$J16)&gt;BN$2),IF($N16=$N$3,$C16*(INDEX('Fixed O&amp;M Schedule_Gas'!AV$3:AV$15,MATCH($F16,'Fixed O&amp;M Schedule_Gas'!$B$3:$B$15,0))+$M16),$C16*($S16*INDEX($U$1:$CH$1,MATCH($K16+$I16,$U$2:$CH$2,0))*IF(BN$2&gt;$K16+$I16+$H16,IF($D16="Win",1.02,1.005),1)*(1+$T16)^(BN$2-($K16+$I16))+$M16)),0)))/10^6</f>
        <v>29.596288839776456</v>
      </c>
      <c r="BO16" s="119">
        <f>IF(AND($K16&lt;BO$2+1,$K16+$H16&gt;BO$2),IF($N16=$N$3,$C16*((1-$O16+$O16*(BO$1/INDEX($U$1:$CH$1,,MATCH($K16,$U$2:$CH$2,0)))))*$L16,$C16*((1-$R16)^(BO$2-$K16))*(((1-$O16+$O16*(BO$1/INDEX($U$1:$CH$1,,MATCH($K16,$U$2:$CH$2,0)))))*$L16*8760*$P16)),IF(AND($K16+$H16&lt;BO$2+1,$K16+$I16&gt;BO$2),IF($N16=$N$3,$C16*INDEX('Fixed O&amp;M Schedule_Gas'!AW$3:AW$15,MATCH($F16,'Fixed O&amp;M Schedule_Gas'!$B$3:$B$15,0)),$C16*$S16*INDEX($U$1:$CH$1,MATCH($K16,$U$2:$CH$2,0))*IF(BO$2&gt;$K16+$H16,IF($D16="Win",1.02,1.005),1)*(1+$T16)^(BO$2-$K16)),IF(AND($K16+$I16&lt;=BO$2,$K16+SUM($I16:$J16)&gt;BO$2),IF($N16=$N$3,$C16*(INDEX('Fixed O&amp;M Schedule_Gas'!AW$3:AW$15,MATCH($F16,'Fixed O&amp;M Schedule_Gas'!$B$3:$B$15,0))+$M16),$C16*($S16*INDEX($U$1:$CH$1,MATCH($K16+$I16,$U$2:$CH$2,0))*IF(BO$2&gt;$K16+$I16+$H16,IF($D16="Win",1.02,1.005),1)*(1+$T16)^(BO$2-($K16+$I16))+$M16)),0)))/10^6</f>
        <v>29.793509781821026</v>
      </c>
      <c r="BP16" s="119">
        <f>IF(AND($K16&lt;BP$2+1,$K16+$H16&gt;BP$2),IF($N16=$N$3,$C16*((1-$O16+$O16*(BP$1/INDEX($U$1:$CH$1,,MATCH($K16,$U$2:$CH$2,0)))))*$L16,$C16*((1-$R16)^(BP$2-$K16))*(((1-$O16+$O16*(BP$1/INDEX($U$1:$CH$1,,MATCH($K16,$U$2:$CH$2,0)))))*$L16*8760*$P16)),IF(AND($K16+$H16&lt;BP$2+1,$K16+$I16&gt;BP$2),IF($N16=$N$3,$C16*INDEX('Fixed O&amp;M Schedule_Gas'!AX$3:AX$15,MATCH($F16,'Fixed O&amp;M Schedule_Gas'!$B$3:$B$15,0)),$C16*$S16*INDEX($U$1:$CH$1,MATCH($K16,$U$2:$CH$2,0))*IF(BP$2&gt;$K16+$H16,IF($D16="Win",1.02,1.005),1)*(1+$T16)^(BP$2-$K16)),IF(AND($K16+$I16&lt;=BP$2,$K16+SUM($I16:$J16)&gt;BP$2),IF($N16=$N$3,$C16*(INDEX('Fixed O&amp;M Schedule_Gas'!AX$3:AX$15,MATCH($F16,'Fixed O&amp;M Schedule_Gas'!$B$3:$B$15,0))+$M16),$C16*($S16*INDEX($U$1:$CH$1,MATCH($K16+$I16,$U$2:$CH$2,0))*IF(BP$2&gt;$K16+$I16+$H16,IF($D16="Win",1.02,1.005),1)*(1+$T16)^(BP$2-($K16+$I16))+$M16)),0)))/10^6</f>
        <v>29.994675142706487</v>
      </c>
      <c r="BQ16" s="119">
        <f>IF(AND($K16&lt;BQ$2+1,$K16+$H16&gt;BQ$2),IF($N16=$N$3,$C16*((1-$O16+$O16*(BQ$1/INDEX($U$1:$CH$1,,MATCH($K16,$U$2:$CH$2,0)))))*$L16,$C16*((1-$R16)^(BQ$2-$K16))*(((1-$O16+$O16*(BQ$1/INDEX($U$1:$CH$1,,MATCH($K16,$U$2:$CH$2,0)))))*$L16*8760*$P16)),IF(AND($K16+$H16&lt;BQ$2+1,$K16+$I16&gt;BQ$2),IF($N16=$N$3,$C16*INDEX('Fixed O&amp;M Schedule_Gas'!AY$3:AY$15,MATCH($F16,'Fixed O&amp;M Schedule_Gas'!$B$3:$B$15,0)),$C16*$S16*INDEX($U$1:$CH$1,MATCH($K16,$U$2:$CH$2,0))*IF(BQ$2&gt;$K16+$H16,IF($D16="Win",1.02,1.005),1)*(1+$T16)^(BQ$2-$K16)),IF(AND($K16+$I16&lt;=BQ$2,$K16+SUM($I16:$J16)&gt;BQ$2),IF($N16=$N$3,$C16*(INDEX('Fixed O&amp;M Schedule_Gas'!AY$3:AY$15,MATCH($F16,'Fixed O&amp;M Schedule_Gas'!$B$3:$B$15,0))+$M16),$C16*($S16*INDEX($U$1:$CH$1,MATCH($K16+$I16,$U$2:$CH$2,0))*IF(BQ$2&gt;$K16+$I16+$H16,IF($D16="Win",1.02,1.005),1)*(1+$T16)^(BQ$2-($K16+$I16))+$M16)),0)))/10^6</f>
        <v>30.199863810809646</v>
      </c>
      <c r="BR16" s="119">
        <f>IF(AND($K16&lt;BR$2+1,$K16+$H16&gt;BR$2),IF($N16=$N$3,$C16*((1-$O16+$O16*(BR$1/INDEX($U$1:$CH$1,,MATCH($K16,$U$2:$CH$2,0)))))*$L16,$C16*((1-$R16)^(BR$2-$K16))*(((1-$O16+$O16*(BR$1/INDEX($U$1:$CH$1,,MATCH($K16,$U$2:$CH$2,0)))))*$L16*8760*$P16)),IF(AND($K16+$H16&lt;BR$2+1,$K16+$I16&gt;BR$2),IF($N16=$N$3,$C16*INDEX('Fixed O&amp;M Schedule_Gas'!AZ$3:AZ$15,MATCH($F16,'Fixed O&amp;M Schedule_Gas'!$B$3:$B$15,0)),$C16*$S16*INDEX($U$1:$CH$1,MATCH($K16,$U$2:$CH$2,0))*IF(BR$2&gt;$K16+$H16,IF($D16="Win",1.02,1.005),1)*(1+$T16)^(BR$2-$K16)),IF(AND($K16+$I16&lt;=BR$2,$K16+SUM($I16:$J16)&gt;BR$2),IF($N16=$N$3,$C16*(INDEX('Fixed O&amp;M Schedule_Gas'!AZ$3:AZ$15,MATCH($F16,'Fixed O&amp;M Schedule_Gas'!$B$3:$B$15,0))+$M16),$C16*($S16*INDEX($U$1:$CH$1,MATCH($K16+$I16,$U$2:$CH$2,0))*IF(BR$2&gt;$K16+$I16+$H16,IF($D16="Win",1.02,1.005),1)*(1+$T16)^(BR$2-($K16+$I16))+$M16)),0)))/10^6</f>
        <v>30.40915625227488</v>
      </c>
      <c r="BS16" s="119">
        <f>IF(AND($K16&lt;BS$2+1,$K16+$H16&gt;BS$2),IF($N16=$N$3,$C16*((1-$O16+$O16*(BS$1/INDEX($U$1:$CH$1,,MATCH($K16,$U$2:$CH$2,0)))))*$L16,$C16*((1-$R16)^(BS$2-$K16))*(((1-$O16+$O16*(BS$1/INDEX($U$1:$CH$1,,MATCH($K16,$U$2:$CH$2,0)))))*$L16*8760*$P16)),IF(AND($K16+$H16&lt;BS$2+1,$K16+$I16&gt;BS$2),IF($N16=$N$3,$C16*INDEX('Fixed O&amp;M Schedule_Gas'!BA$3:BA$15,MATCH($F16,'Fixed O&amp;M Schedule_Gas'!$B$3:$B$15,0)),$C16*$S16*INDEX($U$1:$CH$1,MATCH($K16,$U$2:$CH$2,0))*IF(BS$2&gt;$K16+$H16,IF($D16="Win",1.02,1.005),1)*(1+$T16)^(BS$2-$K16)),IF(AND($K16+$I16&lt;=BS$2,$K16+SUM($I16:$J16)&gt;BS$2),IF($N16=$N$3,$C16*(INDEX('Fixed O&amp;M Schedule_Gas'!BA$3:BA$15,MATCH($F16,'Fixed O&amp;M Schedule_Gas'!$B$3:$B$15,0))+$M16),$C16*($S16*INDEX($U$1:$CH$1,MATCH($K16+$I16,$U$2:$CH$2,0))*IF(BS$2&gt;$K16+$I16+$H16,IF($D16="Win",1.02,1.005),1)*(1+$T16)^(BS$2-($K16+$I16))+$M16)),0)))/10^6</f>
        <v>30.622634542569418</v>
      </c>
      <c r="BT16" s="119">
        <f>IF(AND($K16&lt;BT$2+1,$K16+$H16&gt;BT$2),IF($N16=$N$3,$C16*((1-$O16+$O16*(BT$1/INDEX($U$1:$CH$1,,MATCH($K16,$U$2:$CH$2,0)))))*$L16,$C16*((1-$R16)^(BT$2-$K16))*(((1-$O16+$O16*(BT$1/INDEX($U$1:$CH$1,,MATCH($K16,$U$2:$CH$2,0)))))*$L16*8760*$P16)),IF(AND($K16+$H16&lt;BT$2+1,$K16+$I16&gt;BT$2),IF($N16=$N$3,$C16*INDEX('Fixed O&amp;M Schedule_Gas'!BB$3:BB$15,MATCH($F16,'Fixed O&amp;M Schedule_Gas'!$B$3:$B$15,0)),$C16*$S16*INDEX($U$1:$CH$1,MATCH($K16,$U$2:$CH$2,0))*IF(BT$2&gt;$K16+$H16,IF($D16="Win",1.02,1.005),1)*(1+$T16)^(BT$2-$K16)),IF(AND($K16+$I16&lt;=BT$2,$K16+SUM($I16:$J16)&gt;BT$2),IF($N16=$N$3,$C16*(INDEX('Fixed O&amp;M Schedule_Gas'!BB$3:BB$15,MATCH($F16,'Fixed O&amp;M Schedule_Gas'!$B$3:$B$15,0))+$M16),$C16*($S16*INDEX($U$1:$CH$1,MATCH($K16+$I16,$U$2:$CH$2,0))*IF(BT$2&gt;$K16+$I16+$H16,IF($D16="Win",1.02,1.005),1)*(1+$T16)^(BT$2-($K16+$I16))+$M16)),0)))/10^6</f>
        <v>30.840382398669846</v>
      </c>
      <c r="BU16" s="119">
        <f>IF(AND($K16&lt;BU$2+1,$K16+$H16&gt;BU$2),IF($N16=$N$3,$C16*((1-$O16+$O16*(BU$1/INDEX($U$1:$CH$1,,MATCH($K16,$U$2:$CH$2,0)))))*$L16,$C16*((1-$R16)^(BU$2-$K16))*(((1-$O16+$O16*(BU$1/INDEX($U$1:$CH$1,,MATCH($K16,$U$2:$CH$2,0)))))*$L16*8760*$P16)),IF(AND($K16+$H16&lt;BU$2+1,$K16+$I16&gt;BU$2),IF($N16=$N$3,$C16*INDEX('Fixed O&amp;M Schedule_Gas'!BC$3:BC$15,MATCH($F16,'Fixed O&amp;M Schedule_Gas'!$B$3:$B$15,0)),$C16*$S16*INDEX($U$1:$CH$1,MATCH($K16,$U$2:$CH$2,0))*IF(BU$2&gt;$K16+$H16,IF($D16="Win",1.02,1.005),1)*(1+$T16)^(BU$2-$K16)),IF(AND($K16+$I16&lt;=BU$2,$K16+SUM($I16:$J16)&gt;BU$2),IF($N16=$N$3,$C16*(INDEX('Fixed O&amp;M Schedule_Gas'!BC$3:BC$15,MATCH($F16,'Fixed O&amp;M Schedule_Gas'!$B$3:$B$15,0))+$M16),$C16*($S16*INDEX($U$1:$CH$1,MATCH($K16+$I16,$U$2:$CH$2,0))*IF(BU$2&gt;$K16+$I16+$H16,IF($D16="Win",1.02,1.005),1)*(1+$T16)^(BU$2-($K16+$I16))+$M16)),0)))/10^6</f>
        <v>31.06248521189228</v>
      </c>
      <c r="BV16" s="119">
        <f>IF(AND($K16&lt;BV$2+1,$K16+$H16&gt;BV$2),IF($N16=$N$3,$C16*((1-$O16+$O16*(BV$1/INDEX($U$1:$CH$1,,MATCH($K16,$U$2:$CH$2,0)))))*$L16,$C16*((1-$R16)^(BV$2-$K16))*(((1-$O16+$O16*(BV$1/INDEX($U$1:$CH$1,,MATCH($K16,$U$2:$CH$2,0)))))*$L16*8760*$P16)),IF(AND($K16+$H16&lt;BV$2+1,$K16+$I16&gt;BV$2),IF($N16=$N$3,$C16*INDEX('Fixed O&amp;M Schedule_Gas'!BD$3:BD$15,MATCH($F16,'Fixed O&amp;M Schedule_Gas'!$B$3:$B$15,0)),$C16*$S16*INDEX($U$1:$CH$1,MATCH($K16,$U$2:$CH$2,0))*IF(BV$2&gt;$K16+$H16,IF($D16="Win",1.02,1.005),1)*(1+$T16)^(BV$2-$K16)),IF(AND($K16+$I16&lt;=BV$2,$K16+SUM($I16:$J16)&gt;BV$2),IF($N16=$N$3,$C16*(INDEX('Fixed O&amp;M Schedule_Gas'!BD$3:BD$15,MATCH($F16,'Fixed O&amp;M Schedule_Gas'!$B$3:$B$15,0))+$M16),$C16*($S16*INDEX($U$1:$CH$1,MATCH($K16+$I16,$U$2:$CH$2,0))*IF(BV$2&gt;$K16+$I16+$H16,IF($D16="Win",1.02,1.005),1)*(1+$T16)^(BV$2-($K16+$I16))+$M16)),0)))/10^6</f>
        <v>31.28903008137916</v>
      </c>
      <c r="BW16" s="119">
        <f>IF(AND($K16&lt;BW$2+1,$K16+$H16&gt;BW$2),IF($N16=$N$3,$C16*((1-$O16+$O16*(BW$1/INDEX($U$1:$CH$1,,MATCH($K16,$U$2:$CH$2,0)))))*$L16,$C16*((1-$R16)^(BW$2-$K16))*(((1-$O16+$O16*(BW$1/INDEX($U$1:$CH$1,,MATCH($K16,$U$2:$CH$2,0)))))*$L16*8760*$P16)),IF(AND($K16+$H16&lt;BW$2+1,$K16+$I16&gt;BW$2),IF($N16=$N$3,$C16*INDEX('Fixed O&amp;M Schedule_Gas'!BE$3:BE$15,MATCH($F16,'Fixed O&amp;M Schedule_Gas'!$B$3:$B$15,0)),$C16*$S16*INDEX($U$1:$CH$1,MATCH($K16,$U$2:$CH$2,0))*IF(BW$2&gt;$K16+$H16,IF($D16="Win",1.02,1.005),1)*(1+$T16)^(BW$2-$K16)),IF(AND($K16+$I16&lt;=BW$2,$K16+SUM($I16:$J16)&gt;BW$2),IF($N16=$N$3,$C16*(INDEX('Fixed O&amp;M Schedule_Gas'!BE$3:BE$15,MATCH($F16,'Fixed O&amp;M Schedule_Gas'!$B$3:$B$15,0))+$M16),$C16*($S16*INDEX($U$1:$CH$1,MATCH($K16+$I16,$U$2:$CH$2,0))*IF(BW$2&gt;$K16+$I16+$H16,IF($D16="Win",1.02,1.005),1)*(1+$T16)^(BW$2-($K16+$I16))+$M16)),0)))/10^6</f>
        <v>31.579030168809322</v>
      </c>
      <c r="BX16" s="119">
        <f>IF(AND($K16&lt;BX$2+1,$K16+$H16&gt;BX$2),IF($N16=$N$3,$C16*((1-$O16+$O16*(BX$1/INDEX($U$1:$CH$1,,MATCH($K16,$U$2:$CH$2,0)))))*$L16,$C16*((1-$R16)^(BX$2-$K16))*(((1-$O16+$O16*(BX$1/INDEX($U$1:$CH$1,,MATCH($K16,$U$2:$CH$2,0)))))*$L16*8760*$P16)),IF(AND($K16+$H16&lt;BX$2+1,$K16+$I16&gt;BX$2),IF($N16=$N$3,$C16*INDEX('Fixed O&amp;M Schedule_Gas'!BF$3:BF$15,MATCH($F16,'Fixed O&amp;M Schedule_Gas'!$B$3:$B$15,0)),$C16*$S16*INDEX($U$1:$CH$1,MATCH($K16,$U$2:$CH$2,0))*IF(BX$2&gt;$K16+$H16,IF($D16="Win",1.02,1.005),1)*(1+$T16)^(BX$2-$K16)),IF(AND($K16+$I16&lt;=BX$2,$K16+SUM($I16:$J16)&gt;BX$2),IF($N16=$N$3,$C16*(INDEX('Fixed O&amp;M Schedule_Gas'!BF$3:BF$15,MATCH($F16,'Fixed O&amp;M Schedule_Gas'!$B$3:$B$15,0))+$M16),$C16*($S16*INDEX($U$1:$CH$1,MATCH($K16+$I16,$U$2:$CH$2,0))*IF(BX$2&gt;$K16+$I16+$H16,IF($D16="Win",1.02,1.005),1)*(1+$T16)^(BX$2-($K16+$I16))+$M16)),0)))/10^6</f>
        <v>31.81590593743455</v>
      </c>
      <c r="BY16" s="119">
        <f>IF(AND($K16&lt;BY$2+1,$K16+$H16&gt;BY$2),IF($N16=$N$3,$C16*((1-$O16+$O16*(BY$1/INDEX($U$1:$CH$1,,MATCH($K16,$U$2:$CH$2,0)))))*$L16,$C16*((1-$R16)^(BY$2-$K16))*(((1-$O16+$O16*(BY$1/INDEX($U$1:$CH$1,,MATCH($K16,$U$2:$CH$2,0)))))*$L16*8760*$P16)),IF(AND($K16+$H16&lt;BY$2+1,$K16+$I16&gt;BY$2),IF($N16=$N$3,$C16*INDEX('Fixed O&amp;M Schedule_Gas'!BG$3:BG$15,MATCH($F16,'Fixed O&amp;M Schedule_Gas'!$B$3:$B$15,0)),$C16*$S16*INDEX($U$1:$CH$1,MATCH($K16,$U$2:$CH$2,0))*IF(BY$2&gt;$K16+$H16,IF($D16="Win",1.02,1.005),1)*(1+$T16)^(BY$2-$K16)),IF(AND($K16+$I16&lt;=BY$2,$K16+SUM($I16:$J16)&gt;BY$2),IF($N16=$N$3,$C16*(INDEX('Fixed O&amp;M Schedule_Gas'!BG$3:BG$15,MATCH($F16,'Fixed O&amp;M Schedule_Gas'!$B$3:$B$15,0))+$M16),$C16*($S16*INDEX($U$1:$CH$1,MATCH($K16+$I16,$U$2:$CH$2,0))*IF(BY$2&gt;$K16+$I16+$H16,IF($D16="Win",1.02,1.005),1)*(1+$T16)^(BY$2-($K16+$I16))+$M16)),0)))/10^6</f>
        <v>32.057519221432273</v>
      </c>
      <c r="BZ16" s="119">
        <f>IF(AND($K16&lt;BZ$2+1,$K16+$H16&gt;BZ$2),IF($N16=$N$3,$C16*((1-$O16+$O16*(BZ$1/INDEX($U$1:$CH$1,,MATCH($K16,$U$2:$CH$2,0)))))*$L16,$C16*((1-$R16)^(BZ$2-$K16))*(((1-$O16+$O16*(BZ$1/INDEX($U$1:$CH$1,,MATCH($K16,$U$2:$CH$2,0)))))*$L16*8760*$P16)),IF(AND($K16+$H16&lt;BZ$2+1,$K16+$I16&gt;BZ$2),IF($N16=$N$3,$C16*INDEX('Fixed O&amp;M Schedule_Gas'!BH$3:BH$15,MATCH($F16,'Fixed O&amp;M Schedule_Gas'!$B$3:$B$15,0)),$C16*$S16*INDEX($U$1:$CH$1,MATCH($K16,$U$2:$CH$2,0))*IF(BZ$2&gt;$K16+$H16,IF($D16="Win",1.02,1.005),1)*(1+$T16)^(BZ$2-$K16)),IF(AND($K16+$I16&lt;=BZ$2,$K16+SUM($I16:$J16)&gt;BZ$2),IF($N16=$N$3,$C16*(INDEX('Fixed O&amp;M Schedule_Gas'!BH$3:BH$15,MATCH($F16,'Fixed O&amp;M Schedule_Gas'!$B$3:$B$15,0))+$M16),$C16*($S16*INDEX($U$1:$CH$1,MATCH($K16+$I16,$U$2:$CH$2,0))*IF(BZ$2&gt;$K16+$I16+$H16,IF($D16="Win",1.02,1.005),1)*(1+$T16)^(BZ$2-($K16+$I16))+$M16)),0)))/10^6</f>
        <v>32.30396477110996</v>
      </c>
      <c r="CA16" s="119">
        <f>IF(AND($K16&lt;CA$2+1,$K16+$H16&gt;CA$2),IF($N16=$N$3,$C16*((1-$O16+$O16*(CA$1/INDEX($U$1:$CH$1,,MATCH($K16,$U$2:$CH$2,0)))))*$L16,$C16*((1-$R16)^(CA$2-$K16))*(((1-$O16+$O16*(CA$1/INDEX($U$1:$CH$1,,MATCH($K16,$U$2:$CH$2,0)))))*$L16*8760*$P16)),IF(AND($K16+$H16&lt;CA$2+1,$K16+$I16&gt;CA$2),IF($N16=$N$3,$C16*INDEX('Fixed O&amp;M Schedule_Gas'!BI$3:BI$15,MATCH($F16,'Fixed O&amp;M Schedule_Gas'!$B$3:$B$15,0)),$C16*$S16*INDEX($U$1:$CH$1,MATCH($K16,$U$2:$CH$2,0))*IF(CA$2&gt;$K16+$H16,IF($D16="Win",1.02,1.005),1)*(1+$T16)^(CA$2-$K16)),IF(AND($K16+$I16&lt;=CA$2,$K16+SUM($I16:$J16)&gt;CA$2),IF($N16=$N$3,$C16*(INDEX('Fixed O&amp;M Schedule_Gas'!BI$3:BI$15,MATCH($F16,'Fixed O&amp;M Schedule_Gas'!$B$3:$B$15,0))+$M16),$C16*($S16*INDEX($U$1:$CH$1,MATCH($K16+$I16,$U$2:$CH$2,0))*IF(CA$2&gt;$K16+$I16+$H16,IF($D16="Win",1.02,1.005),1)*(1+$T16)^(CA$2-($K16+$I16))+$M16)),0)))/10^6</f>
        <v>0</v>
      </c>
      <c r="CB16" s="119">
        <f>IF(AND($K16&lt;CB$2+1,$K16+$H16&gt;CB$2),IF($N16=$N$3,$C16*((1-$O16+$O16*(CB$1/INDEX($U$1:$CH$1,,MATCH($K16,$U$2:$CH$2,0)))))*$L16,$C16*((1-$R16)^(CB$2-$K16))*(((1-$O16+$O16*(CB$1/INDEX($U$1:$CH$1,,MATCH($K16,$U$2:$CH$2,0)))))*$L16*8760*$P16)),IF(AND($K16+$H16&lt;CB$2+1,$K16+$I16&gt;CB$2),IF($N16=$N$3,$C16*INDEX('Fixed O&amp;M Schedule_Gas'!BJ$3:BJ$15,MATCH($F16,'Fixed O&amp;M Schedule_Gas'!$B$3:$B$15,0)),$C16*$S16*INDEX($U$1:$CH$1,MATCH($K16,$U$2:$CH$2,0))*IF(CB$2&gt;$K16+$H16,IF($D16="Win",1.02,1.005),1)*(1+$T16)^(CB$2-$K16)),IF(AND($K16+$I16&lt;=CB$2,$K16+SUM($I16:$J16)&gt;CB$2),IF($N16=$N$3,$C16*(INDEX('Fixed O&amp;M Schedule_Gas'!BJ$3:BJ$15,MATCH($F16,'Fixed O&amp;M Schedule_Gas'!$B$3:$B$15,0))+$M16),$C16*($S16*INDEX($U$1:$CH$1,MATCH($K16+$I16,$U$2:$CH$2,0))*IF(CB$2&gt;$K16+$I16+$H16,IF($D16="Win",1.02,1.005),1)*(1+$T16)^(CB$2-($K16+$I16))+$M16)),0)))/10^6</f>
        <v>0</v>
      </c>
      <c r="CC16" s="119">
        <f>IF(AND($K16&lt;CC$2+1,$K16+$H16&gt;CC$2),IF($N16=$N$3,$C16*((1-$O16+$O16*(CC$1/INDEX($U$1:$CH$1,,MATCH($K16,$U$2:$CH$2,0)))))*$L16,$C16*((1-$R16)^(CC$2-$K16))*(((1-$O16+$O16*(CC$1/INDEX($U$1:$CH$1,,MATCH($K16,$U$2:$CH$2,0)))))*$L16*8760*$P16)),IF(AND($K16+$H16&lt;CC$2+1,$K16+$I16&gt;CC$2),IF($N16=$N$3,$C16*INDEX('Fixed O&amp;M Schedule_Gas'!BK$3:BK$15,MATCH($F16,'Fixed O&amp;M Schedule_Gas'!$B$3:$B$15,0)),$C16*$S16*INDEX($U$1:$CH$1,MATCH($K16,$U$2:$CH$2,0))*IF(CC$2&gt;$K16+$H16,IF($D16="Win",1.02,1.005),1)*(1+$T16)^(CC$2-$K16)),IF(AND($K16+$I16&lt;=CC$2,$K16+SUM($I16:$J16)&gt;CC$2),IF($N16=$N$3,$C16*(INDEX('Fixed O&amp;M Schedule_Gas'!BK$3:BK$15,MATCH($F16,'Fixed O&amp;M Schedule_Gas'!$B$3:$B$15,0))+$M16),$C16*($S16*INDEX($U$1:$CH$1,MATCH($K16+$I16,$U$2:$CH$2,0))*IF(CC$2&gt;$K16+$I16+$H16,IF($D16="Win",1.02,1.005),1)*(1+$T16)^(CC$2-($K16+$I16))+$M16)),0)))/10^6</f>
        <v>0</v>
      </c>
      <c r="CD16" s="119">
        <f>IF(AND($K16&lt;CD$2+1,$K16+$H16&gt;CD$2),IF($N16=$N$3,$C16*((1-$O16+$O16*(CD$1/INDEX($U$1:$CH$1,,MATCH($K16,$U$2:$CH$2,0)))))*$L16,$C16*((1-$R16)^(CD$2-$K16))*(((1-$O16+$O16*(CD$1/INDEX($U$1:$CH$1,,MATCH($K16,$U$2:$CH$2,0)))))*$L16*8760*$P16)),IF(AND($K16+$H16&lt;CD$2+1,$K16+$I16&gt;CD$2),IF($N16=$N$3,$C16*INDEX('Fixed O&amp;M Schedule_Gas'!BL$3:BL$15,MATCH($F16,'Fixed O&amp;M Schedule_Gas'!$B$3:$B$15,0)),$C16*$S16*INDEX($U$1:$CH$1,MATCH($K16,$U$2:$CH$2,0))*IF(CD$2&gt;$K16+$H16,IF($D16="Win",1.02,1.005),1)*(1+$T16)^(CD$2-$K16)),IF(AND($K16+$I16&lt;=CD$2,$K16+SUM($I16:$J16)&gt;CD$2),IF($N16=$N$3,$C16*(INDEX('Fixed O&amp;M Schedule_Gas'!BL$3:BL$15,MATCH($F16,'Fixed O&amp;M Schedule_Gas'!$B$3:$B$15,0))+$M16),$C16*($S16*INDEX($U$1:$CH$1,MATCH($K16+$I16,$U$2:$CH$2,0))*IF(CD$2&gt;$K16+$I16+$H16,IF($D16="Win",1.02,1.005),1)*(1+$T16)^(CD$2-($K16+$I16))+$M16)),0)))/10^6</f>
        <v>0</v>
      </c>
      <c r="CE16" s="119">
        <f>IF(AND($K16&lt;CE$2+1,$K16+$H16&gt;CE$2),IF($N16=$N$3,$C16*((1-$O16+$O16*(CE$1/INDEX($U$1:$CH$1,,MATCH($K16,$U$2:$CH$2,0)))))*$L16,$C16*((1-$R16)^(CE$2-$K16))*(((1-$O16+$O16*(CE$1/INDEX($U$1:$CH$1,,MATCH($K16,$U$2:$CH$2,0)))))*$L16*8760*$P16)),IF(AND($K16+$H16&lt;CE$2+1,$K16+$I16&gt;CE$2),IF($N16=$N$3,$C16*INDEX('Fixed O&amp;M Schedule_Gas'!BM$3:BM$15,MATCH($F16,'Fixed O&amp;M Schedule_Gas'!$B$3:$B$15,0)),$C16*$S16*INDEX($U$1:$CH$1,MATCH($K16,$U$2:$CH$2,0))*IF(CE$2&gt;$K16+$H16,IF($D16="Win",1.02,1.005),1)*(1+$T16)^(CE$2-$K16)),IF(AND($K16+$I16&lt;=CE$2,$K16+SUM($I16:$J16)&gt;CE$2),IF($N16=$N$3,$C16*(INDEX('Fixed O&amp;M Schedule_Gas'!BM$3:BM$15,MATCH($F16,'Fixed O&amp;M Schedule_Gas'!$B$3:$B$15,0))+$M16),$C16*($S16*INDEX($U$1:$CH$1,MATCH($K16+$I16,$U$2:$CH$2,0))*IF(CE$2&gt;$K16+$I16+$H16,IF($D16="Win",1.02,1.005),1)*(1+$T16)^(CE$2-($K16+$I16))+$M16)),0)))/10^6</f>
        <v>0</v>
      </c>
      <c r="CF16" s="119">
        <f>IF(AND($K16&lt;CF$2+1,$K16+$H16&gt;CF$2),IF($N16=$N$3,$C16*((1-$O16+$O16*(CF$1/INDEX($U$1:$CH$1,,MATCH($K16,$U$2:$CH$2,0)))))*$L16,$C16*((1-$R16)^(CF$2-$K16))*(((1-$O16+$O16*(CF$1/INDEX($U$1:$CH$1,,MATCH($K16,$U$2:$CH$2,0)))))*$L16*8760*$P16)),IF(AND($K16+$H16&lt;CF$2+1,$K16+$I16&gt;CF$2),IF($N16=$N$3,$C16*INDEX('Fixed O&amp;M Schedule_Gas'!BN$3:BN$15,MATCH($F16,'Fixed O&amp;M Schedule_Gas'!$B$3:$B$15,0)),$C16*$S16*INDEX($U$1:$CH$1,MATCH($K16,$U$2:$CH$2,0))*IF(CF$2&gt;$K16+$H16,IF($D16="Win",1.02,1.005),1)*(1+$T16)^(CF$2-$K16)),IF(AND($K16+$I16&lt;=CF$2,$K16+SUM($I16:$J16)&gt;CF$2),IF($N16=$N$3,$C16*(INDEX('Fixed O&amp;M Schedule_Gas'!BN$3:BN$15,MATCH($F16,'Fixed O&amp;M Schedule_Gas'!$B$3:$B$15,0))+$M16),$C16*($S16*INDEX($U$1:$CH$1,MATCH($K16+$I16,$U$2:$CH$2,0))*IF(CF$2&gt;$K16+$I16+$H16,IF($D16="Win",1.02,1.005),1)*(1+$T16)^(CF$2-($K16+$I16))+$M16)),0)))/10^6</f>
        <v>0</v>
      </c>
      <c r="CG16" s="119">
        <f>IF(AND($K16&lt;CG$2+1,$K16+$H16&gt;CG$2),IF($N16=$N$3,$C16*((1-$O16+$O16*(CG$1/INDEX($U$1:$CH$1,,MATCH($K16,$U$2:$CH$2,0)))))*$L16,$C16*((1-$R16)^(CG$2-$K16))*(((1-$O16+$O16*(CG$1/INDEX($U$1:$CH$1,,MATCH($K16,$U$2:$CH$2,0)))))*$L16*8760*$P16)),IF(AND($K16+$H16&lt;CG$2+1,$K16+$I16&gt;CG$2),IF($N16=$N$3,$C16*INDEX('Fixed O&amp;M Schedule_Gas'!BO$3:BO$15,MATCH($F16,'Fixed O&amp;M Schedule_Gas'!$B$3:$B$15,0)),$C16*$S16*INDEX($U$1:$CH$1,MATCH($K16,$U$2:$CH$2,0))*IF(CG$2&gt;$K16+$H16,IF($D16="Win",1.02,1.005),1)*(1+$T16)^(CG$2-$K16)),IF(AND($K16+$I16&lt;=CG$2,$K16+SUM($I16:$J16)&gt;CG$2),IF($N16=$N$3,$C16*(INDEX('Fixed O&amp;M Schedule_Gas'!BO$3:BO$15,MATCH($F16,'Fixed O&amp;M Schedule_Gas'!$B$3:$B$15,0))+$M16),$C16*($S16*INDEX($U$1:$CH$1,MATCH($K16+$I16,$U$2:$CH$2,0))*IF(CG$2&gt;$K16+$I16+$H16,IF($D16="Win",1.02,1.005),1)*(1+$T16)^(CG$2-($K16+$I16))+$M16)),0)))/10^6</f>
        <v>0</v>
      </c>
      <c r="CH16" s="119">
        <f>IF(AND($K16&lt;CH$2+1,$K16+$H16&gt;CH$2),IF($N16=$N$3,$C16*((1-$O16+$O16*(CH$1/INDEX($U$1:$CH$1,,MATCH($K16,$U$2:$CH$2,0)))))*$L16,$C16*((1-$R16)^(CH$2-$K16))*(((1-$O16+$O16*(CH$1/INDEX($U$1:$CH$1,,MATCH($K16,$U$2:$CH$2,0)))))*$L16*8760*$P16)),IF(AND($K16+$H16&lt;CH$2+1,$K16+$I16&gt;CH$2),IF($N16=$N$3,$C16*INDEX('Fixed O&amp;M Schedule_Gas'!BP$3:BP$15,MATCH($F16,'Fixed O&amp;M Schedule_Gas'!$B$3:$B$15,0)),$C16*$S16*INDEX($U$1:$CH$1,MATCH($K16,$U$2:$CH$2,0))*IF(CH$2&gt;$K16+$H16,IF($D16="Win",1.02,1.005),1)*(1+$T16)^(CH$2-$K16)),IF(AND($K16+$I16&lt;=CH$2,$K16+SUM($I16:$J16)&gt;CH$2),IF($N16=$N$3,$C16*(INDEX('Fixed O&amp;M Schedule_Gas'!BP$3:BP$15,MATCH($F16,'Fixed O&amp;M Schedule_Gas'!$B$3:$B$15,0))+$M16),$C16*($S16*INDEX($U$1:$CH$1,MATCH($K16+$I16,$U$2:$CH$2,0))*IF(CH$2&gt;$K16+$I16+$H16,IF($D16="Win",1.02,1.005),1)*(1+$T16)^(CH$2-($K16+$I16))+$M16)),0)))/10^6</f>
        <v>0</v>
      </c>
    </row>
    <row r="17" spans="1:86" ht="11.4" x14ac:dyDescent="0.2">
      <c r="A17" s="151"/>
      <c r="B17" s="142" t="s">
        <v>28</v>
      </c>
      <c r="C17" s="143">
        <v>300</v>
      </c>
      <c r="D17" s="143" t="str">
        <f t="shared" si="65"/>
        <v>Sol</v>
      </c>
      <c r="E17" s="14" t="s">
        <v>29</v>
      </c>
      <c r="F17" s="142" t="s">
        <v>30</v>
      </c>
      <c r="G17" s="140">
        <f t="shared" si="66"/>
        <v>41640</v>
      </c>
      <c r="H17" s="68">
        <v>20</v>
      </c>
      <c r="I17" s="68">
        <v>25</v>
      </c>
      <c r="J17" s="68">
        <v>25</v>
      </c>
      <c r="K17" s="139">
        <v>2014</v>
      </c>
      <c r="L17" s="68">
        <v>443</v>
      </c>
      <c r="M17" s="69">
        <f>'Repower Costs'!M17</f>
        <v>101514.95799767422</v>
      </c>
      <c r="N17" s="68" t="s">
        <v>31</v>
      </c>
      <c r="O17" s="141">
        <v>0</v>
      </c>
      <c r="P17" s="4">
        <f>VLOOKUP($D17,Input!$B$11:$C$12,2,0)</f>
        <v>0.16200000000000001</v>
      </c>
      <c r="Q17" s="4">
        <f>VLOOKUP($D17,Input!$B$15:$C$16,2,0)</f>
        <v>0.16200000000000001</v>
      </c>
      <c r="R17" s="6">
        <f>VLOOKUP($D17,Input!$B$19:$C$20,2,0)</f>
        <v>5.0000000000000001E-3</v>
      </c>
      <c r="S17" s="70">
        <f>VLOOKUP($D17,Input!$B$23:$C$25,2,0)*1000</f>
        <v>27000</v>
      </c>
      <c r="T17" s="4">
        <f>VLOOKUP($D17,Input!$B$28:$C$30,2,0)</f>
        <v>0.02</v>
      </c>
      <c r="U17" s="119">
        <f>IF(AND($K17&lt;U$2+1,$K17+$H17&gt;U$2),IF($N17=$N$3,$C17*((1-$O17+$O17*(U$1/INDEX($U$1:$CH$1,,MATCH($K17,$U$2:$CH$2,0)))))*$L17,$C17*((1-$R17)^(U$2-$K17))*(((1-$O17+$O17*(U$1/INDEX($U$1:$CH$1,,MATCH($K17,$U$2:$CH$2,0)))))*$L17*8760*$P17)),IF(AND($K17+$H17&lt;U$2+1,$K17+$I17&gt;U$2),IF($N17=$N$3,$C17*INDEX('Fixed O&amp;M Schedule_Gas'!C$3:C$15,MATCH($F17,'Fixed O&amp;M Schedule_Gas'!$B$3:$B$15,0)),$C17*$S17*INDEX($U$1:$CH$1,MATCH($K17,$U$2:$CH$2,0))*IF(U$2&gt;$K17+$H17,IF($D17="Win",1.02,1.005),1)*(1+$T17)^(U$2-$K17)),IF(AND($K17+$I17&lt;=U$2,$K17+SUM($I17:$J17)&gt;U$2),IF($N17=$N$3,$C17*(INDEX('Fixed O&amp;M Schedule_Gas'!C$3:C$15,MATCH($F17,'Fixed O&amp;M Schedule_Gas'!$B$3:$B$15,0))+$M17),$C17*($S17*INDEX($U$1:$CH$1,MATCH($K17+$I17,$U$2:$CH$2,0))*IF(U$2&gt;$K17+$I17+$H17,IF($D17="Win",1.02,1.005),1)*(1+$T17)^(U$2-($K17+$I17))+$M17)),0)))/10^6</f>
        <v>0</v>
      </c>
      <c r="V17" s="119">
        <f>IF(AND($K17&lt;V$2+1,$K17+$H17&gt;V$2),IF($N17=$N$3,$C17*((1-$O17+$O17*(V$1/INDEX($U$1:$CH$1,,MATCH($K17,$U$2:$CH$2,0)))))*$L17,$C17*((1-$R17)^(V$2-$K17))*(((1-$O17+$O17*(V$1/INDEX($U$1:$CH$1,,MATCH($K17,$U$2:$CH$2,0)))))*$L17*8760*$P17)),IF(AND($K17+$H17&lt;V$2+1,$K17+$I17&gt;V$2),IF($N17=$N$3,$C17*INDEX('Fixed O&amp;M Schedule_Gas'!D$3:D$15,MATCH($F17,'Fixed O&amp;M Schedule_Gas'!$B$3:$B$15,0)),$C17*$S17*INDEX($U$1:$CH$1,MATCH($K17,$U$2:$CH$2,0))*IF(V$2&gt;$K17+$H17,IF($D17="Win",1.02,1.005),1)*(1+$T17)^(V$2-$K17)),IF(AND($K17+$I17&lt;=V$2,$K17+SUM($I17:$J17)&gt;V$2),IF($N17=$N$3,$C17*(INDEX('Fixed O&amp;M Schedule_Gas'!D$3:D$15,MATCH($F17,'Fixed O&amp;M Schedule_Gas'!$B$3:$B$15,0))+$M17),$C17*($S17*INDEX($U$1:$CH$1,MATCH($K17+$I17,$U$2:$CH$2,0))*IF(V$2&gt;$K17+$I17+$H17,IF($D17="Win",1.02,1.005),1)*(1+$T17)^(V$2-($K17+$I17))+$M17)),0)))/10^6</f>
        <v>0</v>
      </c>
      <c r="W17" s="119">
        <f>IF(AND($K17&lt;W$2+1,$K17+$H17&gt;W$2),IF($N17=$N$3,$C17*((1-$O17+$O17*(W$1/INDEX($U$1:$CH$1,,MATCH($K17,$U$2:$CH$2,0)))))*$L17,$C17*((1-$R17)^(W$2-$K17))*(((1-$O17+$O17*(W$1/INDEX($U$1:$CH$1,,MATCH($K17,$U$2:$CH$2,0)))))*$L17*8760*$P17)),IF(AND($K17+$H17&lt;W$2+1,$K17+$I17&gt;W$2),IF($N17=$N$3,$C17*INDEX('Fixed O&amp;M Schedule_Gas'!E$3:E$15,MATCH($F17,'Fixed O&amp;M Schedule_Gas'!$B$3:$B$15,0)),$C17*$S17*INDEX($U$1:$CH$1,MATCH($K17,$U$2:$CH$2,0))*IF(W$2&gt;$K17+$H17,IF($D17="Win",1.02,1.005),1)*(1+$T17)^(W$2-$K17)),IF(AND($K17+$I17&lt;=W$2,$K17+SUM($I17:$J17)&gt;W$2),IF($N17=$N$3,$C17*(INDEX('Fixed O&amp;M Schedule_Gas'!E$3:E$15,MATCH($F17,'Fixed O&amp;M Schedule_Gas'!$B$3:$B$15,0))+$M17),$C17*($S17*INDEX($U$1:$CH$1,MATCH($K17+$I17,$U$2:$CH$2,0))*IF(W$2&gt;$K17+$I17+$H17,IF($D17="Win",1.02,1.005),1)*(1+$T17)^(W$2-($K17+$I17))+$M17)),0)))/10^6</f>
        <v>0</v>
      </c>
      <c r="X17" s="119">
        <f>IF(AND($K17&lt;X$2+1,$K17+$H17&gt;X$2),IF($N17=$N$3,$C17*((1-$O17+$O17*(X$1/INDEX($U$1:$CH$1,,MATCH($K17,$U$2:$CH$2,0)))))*$L17,$C17*((1-$R17)^(X$2-$K17))*(((1-$O17+$O17*(X$1/INDEX($U$1:$CH$1,,MATCH($K17,$U$2:$CH$2,0)))))*$L17*8760*$P17)),IF(AND($K17+$H17&lt;X$2+1,$K17+$I17&gt;X$2),IF($N17=$N$3,$C17*INDEX('Fixed O&amp;M Schedule_Gas'!F$3:F$15,MATCH($F17,'Fixed O&amp;M Schedule_Gas'!$B$3:$B$15,0)),$C17*$S17*INDEX($U$1:$CH$1,MATCH($K17,$U$2:$CH$2,0))*IF(X$2&gt;$K17+$H17,IF($D17="Win",1.02,1.005),1)*(1+$T17)^(X$2-$K17)),IF(AND($K17+$I17&lt;=X$2,$K17+SUM($I17:$J17)&gt;X$2),IF($N17=$N$3,$C17*(INDEX('Fixed O&amp;M Schedule_Gas'!F$3:F$15,MATCH($F17,'Fixed O&amp;M Schedule_Gas'!$B$3:$B$15,0))+$M17),$C17*($S17*INDEX($U$1:$CH$1,MATCH($K17+$I17,$U$2:$CH$2,0))*IF(X$2&gt;$K17+$I17+$H17,IF($D17="Win",1.02,1.005),1)*(1+$T17)^(X$2-($K17+$I17))+$M17)),0)))/10^6</f>
        <v>0</v>
      </c>
      <c r="Y17" s="119">
        <f>IF(AND($K17&lt;Y$2+1,$K17+$H17&gt;Y$2),IF($N17=$N$3,$C17*((1-$O17+$O17*(Y$1/INDEX($U$1:$CH$1,,MATCH($K17,$U$2:$CH$2,0)))))*$L17,$C17*((1-$R17)^(Y$2-$K17))*(((1-$O17+$O17*(Y$1/INDEX($U$1:$CH$1,,MATCH($K17,$U$2:$CH$2,0)))))*$L17*8760*$P17)),IF(AND($K17+$H17&lt;Y$2+1,$K17+$I17&gt;Y$2),IF($N17=$N$3,$C17*INDEX('Fixed O&amp;M Schedule_Gas'!G$3:G$15,MATCH($F17,'Fixed O&amp;M Schedule_Gas'!$B$3:$B$15,0)),$C17*$S17*INDEX($U$1:$CH$1,MATCH($K17,$U$2:$CH$2,0))*IF(Y$2&gt;$K17+$H17,IF($D17="Win",1.02,1.005),1)*(1+$T17)^(Y$2-$K17)),IF(AND($K17+$I17&lt;=Y$2,$K17+SUM($I17:$J17)&gt;Y$2),IF($N17=$N$3,$C17*(INDEX('Fixed O&amp;M Schedule_Gas'!G$3:G$15,MATCH($F17,'Fixed O&amp;M Schedule_Gas'!$B$3:$B$15,0))+$M17),$C17*($S17*INDEX($U$1:$CH$1,MATCH($K17+$I17,$U$2:$CH$2,0))*IF(Y$2&gt;$K17+$I17+$H17,IF($D17="Win",1.02,1.005),1)*(1+$T17)^(Y$2-($K17+$I17))+$M17)),0)))/10^6</f>
        <v>0</v>
      </c>
      <c r="Z17" s="119">
        <f>IF(AND($K17&lt;Z$2+1,$K17+$H17&gt;Z$2),IF($N17=$N$3,$C17*((1-$O17+$O17*(Z$1/INDEX($U$1:$CH$1,,MATCH($K17,$U$2:$CH$2,0)))))*$L17,$C17*((1-$R17)^(Z$2-$K17))*(((1-$O17+$O17*(Z$1/INDEX($U$1:$CH$1,,MATCH($K17,$U$2:$CH$2,0)))))*$L17*8760*$P17)),IF(AND($K17+$H17&lt;Z$2+1,$K17+$I17&gt;Z$2),IF($N17=$N$3,$C17*INDEX('Fixed O&amp;M Schedule_Gas'!H$3:H$15,MATCH($F17,'Fixed O&amp;M Schedule_Gas'!$B$3:$B$15,0)),$C17*$S17*INDEX($U$1:$CH$1,MATCH($K17,$U$2:$CH$2,0))*IF(Z$2&gt;$K17+$H17,IF($D17="Win",1.02,1.005),1)*(1+$T17)^(Z$2-$K17)),IF(AND($K17+$I17&lt;=Z$2,$K17+SUM($I17:$J17)&gt;Z$2),IF($N17=$N$3,$C17*(INDEX('Fixed O&amp;M Schedule_Gas'!H$3:H$15,MATCH($F17,'Fixed O&amp;M Schedule_Gas'!$B$3:$B$15,0))+$M17),$C17*($S17*INDEX($U$1:$CH$1,MATCH($K17+$I17,$U$2:$CH$2,0))*IF(Z$2&gt;$K17+$I17+$H17,IF($D17="Win",1.02,1.005),1)*(1+$T17)^(Z$2-($K17+$I17))+$M17)),0)))/10^6</f>
        <v>0</v>
      </c>
      <c r="AA17" s="119">
        <f>IF(AND($K17&lt;AA$2+1,$K17+$H17&gt;AA$2),IF($N17=$N$3,$C17*((1-$O17+$O17*(AA$1/INDEX($U$1:$CH$1,,MATCH($K17,$U$2:$CH$2,0)))))*$L17,$C17*((1-$R17)^(AA$2-$K17))*(((1-$O17+$O17*(AA$1/INDEX($U$1:$CH$1,,MATCH($K17,$U$2:$CH$2,0)))))*$L17*8760*$P17)),IF(AND($K17+$H17&lt;AA$2+1,$K17+$I17&gt;AA$2),IF($N17=$N$3,$C17*INDEX('Fixed O&amp;M Schedule_Gas'!I$3:I$15,MATCH($F17,'Fixed O&amp;M Schedule_Gas'!$B$3:$B$15,0)),$C17*$S17*INDEX($U$1:$CH$1,MATCH($K17,$U$2:$CH$2,0))*IF(AA$2&gt;$K17+$H17,IF($D17="Win",1.02,1.005),1)*(1+$T17)^(AA$2-$K17)),IF(AND($K17+$I17&lt;=AA$2,$K17+SUM($I17:$J17)&gt;AA$2),IF($N17=$N$3,$C17*(INDEX('Fixed O&amp;M Schedule_Gas'!I$3:I$15,MATCH($F17,'Fixed O&amp;M Schedule_Gas'!$B$3:$B$15,0))+$M17),$C17*($S17*INDEX($U$1:$CH$1,MATCH($K17+$I17,$U$2:$CH$2,0))*IF(AA$2&gt;$K17+$I17+$H17,IF($D17="Win",1.02,1.005),1)*(1+$T17)^(AA$2-($K17+$I17))+$M17)),0)))/10^6</f>
        <v>0</v>
      </c>
      <c r="AB17" s="119">
        <f>IF(AND($K17&lt;AB$2+1,$K17+$H17&gt;AB$2),IF($N17=$N$3,$C17*((1-$O17+$O17*(AB$1/INDEX($U$1:$CH$1,,MATCH($K17,$U$2:$CH$2,0)))))*$L17,$C17*((1-$R17)^(AB$2-$K17))*(((1-$O17+$O17*(AB$1/INDEX($U$1:$CH$1,,MATCH($K17,$U$2:$CH$2,0)))))*$L17*8760*$P17)),IF(AND($K17+$H17&lt;AB$2+1,$K17+$I17&gt;AB$2),IF($N17=$N$3,$C17*INDEX('Fixed O&amp;M Schedule_Gas'!J$3:J$15,MATCH($F17,'Fixed O&amp;M Schedule_Gas'!$B$3:$B$15,0)),$C17*$S17*INDEX($U$1:$CH$1,MATCH($K17,$U$2:$CH$2,0))*IF(AB$2&gt;$K17+$H17,IF($D17="Win",1.02,1.005),1)*(1+$T17)^(AB$2-$K17)),IF(AND($K17+$I17&lt;=AB$2,$K17+SUM($I17:$J17)&gt;AB$2),IF($N17=$N$3,$C17*(INDEX('Fixed O&amp;M Schedule_Gas'!J$3:J$15,MATCH($F17,'Fixed O&amp;M Schedule_Gas'!$B$3:$B$15,0))+$M17),$C17*($S17*INDEX($U$1:$CH$1,MATCH($K17+$I17,$U$2:$CH$2,0))*IF(AB$2&gt;$K17+$I17+$H17,IF($D17="Win",1.02,1.005),1)*(1+$T17)^(AB$2-($K17+$I17))+$M17)),0)))/10^6</f>
        <v>0</v>
      </c>
      <c r="AC17" s="119">
        <f>IF(AND($K17&lt;AC$2+1,$K17+$H17&gt;AC$2),IF($N17=$N$3,$C17*((1-$O17+$O17*(AC$1/INDEX($U$1:$CH$1,,MATCH($K17,$U$2:$CH$2,0)))))*$L17,$C17*((1-$R17)^(AC$2-$K17))*(((1-$O17+$O17*(AC$1/INDEX($U$1:$CH$1,,MATCH($K17,$U$2:$CH$2,0)))))*$L17*8760*$P17)),IF(AND($K17+$H17&lt;AC$2+1,$K17+$I17&gt;AC$2),IF($N17=$N$3,$C17*INDEX('Fixed O&amp;M Schedule_Gas'!K$3:K$15,MATCH($F17,'Fixed O&amp;M Schedule_Gas'!$B$3:$B$15,0)),$C17*$S17*INDEX($U$1:$CH$1,MATCH($K17,$U$2:$CH$2,0))*IF(AC$2&gt;$K17+$H17,IF($D17="Win",1.02,1.005),1)*(1+$T17)^(AC$2-$K17)),IF(AND($K17+$I17&lt;=AC$2,$K17+SUM($I17:$J17)&gt;AC$2),IF($N17=$N$3,$C17*(INDEX('Fixed O&amp;M Schedule_Gas'!K$3:K$15,MATCH($F17,'Fixed O&amp;M Schedule_Gas'!$B$3:$B$15,0))+$M17),$C17*($S17*INDEX($U$1:$CH$1,MATCH($K17+$I17,$U$2:$CH$2,0))*IF(AC$2&gt;$K17+$I17+$H17,IF($D17="Win",1.02,1.005),1)*(1+$T17)^(AC$2-($K17+$I17))+$M17)),0)))/10^6</f>
        <v>0</v>
      </c>
      <c r="AD17" s="119">
        <f>IF(AND($K17&lt;AD$2+1,$K17+$H17&gt;AD$2),IF($N17=$N$3,$C17*((1-$O17+$O17*(AD$1/INDEX($U$1:$CH$1,,MATCH($K17,$U$2:$CH$2,0)))))*$L17,$C17*((1-$R17)^(AD$2-$K17))*(((1-$O17+$O17*(AD$1/INDEX($U$1:$CH$1,,MATCH($K17,$U$2:$CH$2,0)))))*$L17*8760*$P17)),IF(AND($K17+$H17&lt;AD$2+1,$K17+$I17&gt;AD$2),IF($N17=$N$3,$C17*INDEX('Fixed O&amp;M Schedule_Gas'!L$3:L$15,MATCH($F17,'Fixed O&amp;M Schedule_Gas'!$B$3:$B$15,0)),$C17*$S17*INDEX($U$1:$CH$1,MATCH($K17,$U$2:$CH$2,0))*IF(AD$2&gt;$K17+$H17,IF($D17="Win",1.02,1.005),1)*(1+$T17)^(AD$2-$K17)),IF(AND($K17+$I17&lt;=AD$2,$K17+SUM($I17:$J17)&gt;AD$2),IF($N17=$N$3,$C17*(INDEX('Fixed O&amp;M Schedule_Gas'!L$3:L$15,MATCH($F17,'Fixed O&amp;M Schedule_Gas'!$B$3:$B$15,0))+$M17),$C17*($S17*INDEX($U$1:$CH$1,MATCH($K17+$I17,$U$2:$CH$2,0))*IF(AD$2&gt;$K17+$I17+$H17,IF($D17="Win",1.02,1.005),1)*(1+$T17)^(AD$2-($K17+$I17))+$M17)),0)))/10^6</f>
        <v>188.60104799999999</v>
      </c>
      <c r="AE17" s="119">
        <f>IF(AND($K17&lt;AE$2+1,$K17+$H17&gt;AE$2),IF($N17=$N$3,$C17*((1-$O17+$O17*(AE$1/INDEX($U$1:$CH$1,,MATCH($K17,$U$2:$CH$2,0)))))*$L17,$C17*((1-$R17)^(AE$2-$K17))*(((1-$O17+$O17*(AE$1/INDEX($U$1:$CH$1,,MATCH($K17,$U$2:$CH$2,0)))))*$L17*8760*$P17)),IF(AND($K17+$H17&lt;AE$2+1,$K17+$I17&gt;AE$2),IF($N17=$N$3,$C17*INDEX('Fixed O&amp;M Schedule_Gas'!M$3:M$15,MATCH($F17,'Fixed O&amp;M Schedule_Gas'!$B$3:$B$15,0)),$C17*$S17*INDEX($U$1:$CH$1,MATCH($K17,$U$2:$CH$2,0))*IF(AE$2&gt;$K17+$H17,IF($D17="Win",1.02,1.005),1)*(1+$T17)^(AE$2-$K17)),IF(AND($K17+$I17&lt;=AE$2,$K17+SUM($I17:$J17)&gt;AE$2),IF($N17=$N$3,$C17*(INDEX('Fixed O&amp;M Schedule_Gas'!M$3:M$15,MATCH($F17,'Fixed O&amp;M Schedule_Gas'!$B$3:$B$15,0))+$M17),$C17*($S17*INDEX($U$1:$CH$1,MATCH($K17+$I17,$U$2:$CH$2,0))*IF(AE$2&gt;$K17+$I17+$H17,IF($D17="Win",1.02,1.005),1)*(1+$T17)^(AE$2-($K17+$I17))+$M17)),0)))/10^6</f>
        <v>187.65804276000003</v>
      </c>
      <c r="AF17" s="119">
        <f>IF(AND($K17&lt;AF$2+1,$K17+$H17&gt;AF$2),IF($N17=$N$3,$C17*((1-$O17+$O17*(AF$1/INDEX($U$1:$CH$1,,MATCH($K17,$U$2:$CH$2,0)))))*$L17,$C17*((1-$R17)^(AF$2-$K17))*(((1-$O17+$O17*(AF$1/INDEX($U$1:$CH$1,,MATCH($K17,$U$2:$CH$2,0)))))*$L17*8760*$P17)),IF(AND($K17+$H17&lt;AF$2+1,$K17+$I17&gt;AF$2),IF($N17=$N$3,$C17*INDEX('Fixed O&amp;M Schedule_Gas'!N$3:N$15,MATCH($F17,'Fixed O&amp;M Schedule_Gas'!$B$3:$B$15,0)),$C17*$S17*INDEX($U$1:$CH$1,MATCH($K17,$U$2:$CH$2,0))*IF(AF$2&gt;$K17+$H17,IF($D17="Win",1.02,1.005),1)*(1+$T17)^(AF$2-$K17)),IF(AND($K17+$I17&lt;=AF$2,$K17+SUM($I17:$J17)&gt;AF$2),IF($N17=$N$3,$C17*(INDEX('Fixed O&amp;M Schedule_Gas'!N$3:N$15,MATCH($F17,'Fixed O&amp;M Schedule_Gas'!$B$3:$B$15,0))+$M17),$C17*($S17*INDEX($U$1:$CH$1,MATCH($K17+$I17,$U$2:$CH$2,0))*IF(AF$2&gt;$K17+$I17+$H17,IF($D17="Win",1.02,1.005),1)*(1+$T17)^(AF$2-($K17+$I17))+$M17)),0)))/10^6</f>
        <v>186.7197525462</v>
      </c>
      <c r="AG17" s="119">
        <f>IF(AND($K17&lt;AG$2+1,$K17+$H17&gt;AG$2),IF($N17=$N$3,$C17*((1-$O17+$O17*(AG$1/INDEX($U$1:$CH$1,,MATCH($K17,$U$2:$CH$2,0)))))*$L17,$C17*((1-$R17)^(AG$2-$K17))*(((1-$O17+$O17*(AG$1/INDEX($U$1:$CH$1,,MATCH($K17,$U$2:$CH$2,0)))))*$L17*8760*$P17)),IF(AND($K17+$H17&lt;AG$2+1,$K17+$I17&gt;AG$2),IF($N17=$N$3,$C17*INDEX('Fixed O&amp;M Schedule_Gas'!O$3:O$15,MATCH($F17,'Fixed O&amp;M Schedule_Gas'!$B$3:$B$15,0)),$C17*$S17*INDEX($U$1:$CH$1,MATCH($K17,$U$2:$CH$2,0))*IF(AG$2&gt;$K17+$H17,IF($D17="Win",1.02,1.005),1)*(1+$T17)^(AG$2-$K17)),IF(AND($K17+$I17&lt;=AG$2,$K17+SUM($I17:$J17)&gt;AG$2),IF($N17=$N$3,$C17*(INDEX('Fixed O&amp;M Schedule_Gas'!O$3:O$15,MATCH($F17,'Fixed O&amp;M Schedule_Gas'!$B$3:$B$15,0))+$M17),$C17*($S17*INDEX($U$1:$CH$1,MATCH($K17+$I17,$U$2:$CH$2,0))*IF(AG$2&gt;$K17+$I17+$H17,IF($D17="Win",1.02,1.005),1)*(1+$T17)^(AG$2-($K17+$I17))+$M17)),0)))/10^6</f>
        <v>185.78615378346902</v>
      </c>
      <c r="AH17" s="119">
        <f>IF(AND($K17&lt;AH$2+1,$K17+$H17&gt;AH$2),IF($N17=$N$3,$C17*((1-$O17+$O17*(AH$1/INDEX($U$1:$CH$1,,MATCH($K17,$U$2:$CH$2,0)))))*$L17,$C17*((1-$R17)^(AH$2-$K17))*(((1-$O17+$O17*(AH$1/INDEX($U$1:$CH$1,,MATCH($K17,$U$2:$CH$2,0)))))*$L17*8760*$P17)),IF(AND($K17+$H17&lt;AH$2+1,$K17+$I17&gt;AH$2),IF($N17=$N$3,$C17*INDEX('Fixed O&amp;M Schedule_Gas'!P$3:P$15,MATCH($F17,'Fixed O&amp;M Schedule_Gas'!$B$3:$B$15,0)),$C17*$S17*INDEX($U$1:$CH$1,MATCH($K17,$U$2:$CH$2,0))*IF(AH$2&gt;$K17+$H17,IF($D17="Win",1.02,1.005),1)*(1+$T17)^(AH$2-$K17)),IF(AND($K17+$I17&lt;=AH$2,$K17+SUM($I17:$J17)&gt;AH$2),IF($N17=$N$3,$C17*(INDEX('Fixed O&amp;M Schedule_Gas'!P$3:P$15,MATCH($F17,'Fixed O&amp;M Schedule_Gas'!$B$3:$B$15,0))+$M17),$C17*($S17*INDEX($U$1:$CH$1,MATCH($K17+$I17,$U$2:$CH$2,0))*IF(AH$2&gt;$K17+$I17+$H17,IF($D17="Win",1.02,1.005),1)*(1+$T17)^(AH$2-($K17+$I17))+$M17)),0)))/10^6</f>
        <v>184.85722301455166</v>
      </c>
      <c r="AI17" s="119">
        <f>IF(AND($K17&lt;AI$2+1,$K17+$H17&gt;AI$2),IF($N17=$N$3,$C17*((1-$O17+$O17*(AI$1/INDEX($U$1:$CH$1,,MATCH($K17,$U$2:$CH$2,0)))))*$L17,$C17*((1-$R17)^(AI$2-$K17))*(((1-$O17+$O17*(AI$1/INDEX($U$1:$CH$1,,MATCH($K17,$U$2:$CH$2,0)))))*$L17*8760*$P17)),IF(AND($K17+$H17&lt;AI$2+1,$K17+$I17&gt;AI$2),IF($N17=$N$3,$C17*INDEX('Fixed O&amp;M Schedule_Gas'!Q$3:Q$15,MATCH($F17,'Fixed O&amp;M Schedule_Gas'!$B$3:$B$15,0)),$C17*$S17*INDEX($U$1:$CH$1,MATCH($K17,$U$2:$CH$2,0))*IF(AI$2&gt;$K17+$H17,IF($D17="Win",1.02,1.005),1)*(1+$T17)^(AI$2-$K17)),IF(AND($K17+$I17&lt;=AI$2,$K17+SUM($I17:$J17)&gt;AI$2),IF($N17=$N$3,$C17*(INDEX('Fixed O&amp;M Schedule_Gas'!Q$3:Q$15,MATCH($F17,'Fixed O&amp;M Schedule_Gas'!$B$3:$B$15,0))+$M17),$C17*($S17*INDEX($U$1:$CH$1,MATCH($K17+$I17,$U$2:$CH$2,0))*IF(AI$2&gt;$K17+$I17+$H17,IF($D17="Win",1.02,1.005),1)*(1+$T17)^(AI$2-($K17+$I17))+$M17)),0)))/10^6</f>
        <v>183.93293689947893</v>
      </c>
      <c r="AJ17" s="119">
        <f>IF(AND($K17&lt;AJ$2+1,$K17+$H17&gt;AJ$2),IF($N17=$N$3,$C17*((1-$O17+$O17*(AJ$1/INDEX($U$1:$CH$1,,MATCH($K17,$U$2:$CH$2,0)))))*$L17,$C17*((1-$R17)^(AJ$2-$K17))*(((1-$O17+$O17*(AJ$1/INDEX($U$1:$CH$1,,MATCH($K17,$U$2:$CH$2,0)))))*$L17*8760*$P17)),IF(AND($K17+$H17&lt;AJ$2+1,$K17+$I17&gt;AJ$2),IF($N17=$N$3,$C17*INDEX('Fixed O&amp;M Schedule_Gas'!R$3:R$15,MATCH($F17,'Fixed O&amp;M Schedule_Gas'!$B$3:$B$15,0)),$C17*$S17*INDEX($U$1:$CH$1,MATCH($K17,$U$2:$CH$2,0))*IF(AJ$2&gt;$K17+$H17,IF($D17="Win",1.02,1.005),1)*(1+$T17)^(AJ$2-$K17)),IF(AND($K17+$I17&lt;=AJ$2,$K17+SUM($I17:$J17)&gt;AJ$2),IF($N17=$N$3,$C17*(INDEX('Fixed O&amp;M Schedule_Gas'!R$3:R$15,MATCH($F17,'Fixed O&amp;M Schedule_Gas'!$B$3:$B$15,0))+$M17),$C17*($S17*INDEX($U$1:$CH$1,MATCH($K17+$I17,$U$2:$CH$2,0))*IF(AJ$2&gt;$K17+$I17+$H17,IF($D17="Win",1.02,1.005),1)*(1+$T17)^(AJ$2-($K17+$I17))+$M17)),0)))/10^6</f>
        <v>183.01327221498155</v>
      </c>
      <c r="AK17" s="119">
        <f>IF(AND($K17&lt;AK$2+1,$K17+$H17&gt;AK$2),IF($N17=$N$3,$C17*((1-$O17+$O17*(AK$1/INDEX($U$1:$CH$1,,MATCH($K17,$U$2:$CH$2,0)))))*$L17,$C17*((1-$R17)^(AK$2-$K17))*(((1-$O17+$O17*(AK$1/INDEX($U$1:$CH$1,,MATCH($K17,$U$2:$CH$2,0)))))*$L17*8760*$P17)),IF(AND($K17+$H17&lt;AK$2+1,$K17+$I17&gt;AK$2),IF($N17=$N$3,$C17*INDEX('Fixed O&amp;M Schedule_Gas'!S$3:S$15,MATCH($F17,'Fixed O&amp;M Schedule_Gas'!$B$3:$B$15,0)),$C17*$S17*INDEX($U$1:$CH$1,MATCH($K17,$U$2:$CH$2,0))*IF(AK$2&gt;$K17+$H17,IF($D17="Win",1.02,1.005),1)*(1+$T17)^(AK$2-$K17)),IF(AND($K17+$I17&lt;=AK$2,$K17+SUM($I17:$J17)&gt;AK$2),IF($N17=$N$3,$C17*(INDEX('Fixed O&amp;M Schedule_Gas'!S$3:S$15,MATCH($F17,'Fixed O&amp;M Schedule_Gas'!$B$3:$B$15,0))+$M17),$C17*($S17*INDEX($U$1:$CH$1,MATCH($K17+$I17,$U$2:$CH$2,0))*IF(AK$2&gt;$K17+$I17+$H17,IF($D17="Win",1.02,1.005),1)*(1+$T17)^(AK$2-($K17+$I17))+$M17)),0)))/10^6</f>
        <v>182.09820585390659</v>
      </c>
      <c r="AL17" s="119">
        <f>IF(AND($K17&lt;AL$2+1,$K17+$H17&gt;AL$2),IF($N17=$N$3,$C17*((1-$O17+$O17*(AL$1/INDEX($U$1:$CH$1,,MATCH($K17,$U$2:$CH$2,0)))))*$L17,$C17*((1-$R17)^(AL$2-$K17))*(((1-$O17+$O17*(AL$1/INDEX($U$1:$CH$1,,MATCH($K17,$U$2:$CH$2,0)))))*$L17*8760*$P17)),IF(AND($K17+$H17&lt;AL$2+1,$K17+$I17&gt;AL$2),IF($N17=$N$3,$C17*INDEX('Fixed O&amp;M Schedule_Gas'!T$3:T$15,MATCH($F17,'Fixed O&amp;M Schedule_Gas'!$B$3:$B$15,0)),$C17*$S17*INDEX($U$1:$CH$1,MATCH($K17,$U$2:$CH$2,0))*IF(AL$2&gt;$K17+$H17,IF($D17="Win",1.02,1.005),1)*(1+$T17)^(AL$2-$K17)),IF(AND($K17+$I17&lt;=AL$2,$K17+SUM($I17:$J17)&gt;AL$2),IF($N17=$N$3,$C17*(INDEX('Fixed O&amp;M Schedule_Gas'!T$3:T$15,MATCH($F17,'Fixed O&amp;M Schedule_Gas'!$B$3:$B$15,0))+$M17),$C17*($S17*INDEX($U$1:$CH$1,MATCH($K17+$I17,$U$2:$CH$2,0))*IF(AL$2&gt;$K17+$I17+$H17,IF($D17="Win",1.02,1.005),1)*(1+$T17)^(AL$2-($K17+$I17))+$M17)),0)))/10^6</f>
        <v>181.18771482463708</v>
      </c>
      <c r="AM17" s="119">
        <f>IF(AND($K17&lt;AM$2+1,$K17+$H17&gt;AM$2),IF($N17=$N$3,$C17*((1-$O17+$O17*(AM$1/INDEX($U$1:$CH$1,,MATCH($K17,$U$2:$CH$2,0)))))*$L17,$C17*((1-$R17)^(AM$2-$K17))*(((1-$O17+$O17*(AM$1/INDEX($U$1:$CH$1,,MATCH($K17,$U$2:$CH$2,0)))))*$L17*8760*$P17)),IF(AND($K17+$H17&lt;AM$2+1,$K17+$I17&gt;AM$2),IF($N17=$N$3,$C17*INDEX('Fixed O&amp;M Schedule_Gas'!U$3:U$15,MATCH($F17,'Fixed O&amp;M Schedule_Gas'!$B$3:$B$15,0)),$C17*$S17*INDEX($U$1:$CH$1,MATCH($K17,$U$2:$CH$2,0))*IF(AM$2&gt;$K17+$H17,IF($D17="Win",1.02,1.005),1)*(1+$T17)^(AM$2-$K17)),IF(AND($K17+$I17&lt;=AM$2,$K17+SUM($I17:$J17)&gt;AM$2),IF($N17=$N$3,$C17*(INDEX('Fixed O&amp;M Schedule_Gas'!U$3:U$15,MATCH($F17,'Fixed O&amp;M Schedule_Gas'!$B$3:$B$15,0))+$M17),$C17*($S17*INDEX($U$1:$CH$1,MATCH($K17+$I17,$U$2:$CH$2,0))*IF(AM$2&gt;$K17+$I17+$H17,IF($D17="Win",1.02,1.005),1)*(1+$T17)^(AM$2-($K17+$I17))+$M17)),0)))/10^6</f>
        <v>180.28177625051387</v>
      </c>
      <c r="AN17" s="119">
        <f>IF(AND($K17&lt;AN$2+1,$K17+$H17&gt;AN$2),IF($N17=$N$3,$C17*((1-$O17+$O17*(AN$1/INDEX($U$1:$CH$1,,MATCH($K17,$U$2:$CH$2,0)))))*$L17,$C17*((1-$R17)^(AN$2-$K17))*(((1-$O17+$O17*(AN$1/INDEX($U$1:$CH$1,,MATCH($K17,$U$2:$CH$2,0)))))*$L17*8760*$P17)),IF(AND($K17+$H17&lt;AN$2+1,$K17+$I17&gt;AN$2),IF($N17=$N$3,$C17*INDEX('Fixed O&amp;M Schedule_Gas'!V$3:V$15,MATCH($F17,'Fixed O&amp;M Schedule_Gas'!$B$3:$B$15,0)),$C17*$S17*INDEX($U$1:$CH$1,MATCH($K17,$U$2:$CH$2,0))*IF(AN$2&gt;$K17+$H17,IF($D17="Win",1.02,1.005),1)*(1+$T17)^(AN$2-$K17)),IF(AND($K17+$I17&lt;=AN$2,$K17+SUM($I17:$J17)&gt;AN$2),IF($N17=$N$3,$C17*(INDEX('Fixed O&amp;M Schedule_Gas'!V$3:V$15,MATCH($F17,'Fixed O&amp;M Schedule_Gas'!$B$3:$B$15,0))+$M17),$C17*($S17*INDEX($U$1:$CH$1,MATCH($K17+$I17,$U$2:$CH$2,0))*IF(AN$2&gt;$K17+$I17+$H17,IF($D17="Win",1.02,1.005),1)*(1+$T17)^(AN$2-($K17+$I17))+$M17)),0)))/10^6</f>
        <v>179.38036736926134</v>
      </c>
      <c r="AO17" s="119">
        <f>IF(AND($K17&lt;AO$2+1,$K17+$H17&gt;AO$2),IF($N17=$N$3,$C17*((1-$O17+$O17*(AO$1/INDEX($U$1:$CH$1,,MATCH($K17,$U$2:$CH$2,0)))))*$L17,$C17*((1-$R17)^(AO$2-$K17))*(((1-$O17+$O17*(AO$1/INDEX($U$1:$CH$1,,MATCH($K17,$U$2:$CH$2,0)))))*$L17*8760*$P17)),IF(AND($K17+$H17&lt;AO$2+1,$K17+$I17&gt;AO$2),IF($N17=$N$3,$C17*INDEX('Fixed O&amp;M Schedule_Gas'!W$3:W$15,MATCH($F17,'Fixed O&amp;M Schedule_Gas'!$B$3:$B$15,0)),$C17*$S17*INDEX($U$1:$CH$1,MATCH($K17,$U$2:$CH$2,0))*IF(AO$2&gt;$K17+$H17,IF($D17="Win",1.02,1.005),1)*(1+$T17)^(AO$2-$K17)),IF(AND($K17+$I17&lt;=AO$2,$K17+SUM($I17:$J17)&gt;AO$2),IF($N17=$N$3,$C17*(INDEX('Fixed O&amp;M Schedule_Gas'!W$3:W$15,MATCH($F17,'Fixed O&amp;M Schedule_Gas'!$B$3:$B$15,0))+$M17),$C17*($S17*INDEX($U$1:$CH$1,MATCH($K17+$I17,$U$2:$CH$2,0))*IF(AO$2&gt;$K17+$I17+$H17,IF($D17="Win",1.02,1.005),1)*(1+$T17)^(AO$2-($K17+$I17))+$M17)),0)))/10^6</f>
        <v>178.48346553241501</v>
      </c>
      <c r="AP17" s="119">
        <f>IF(AND($K17&lt;AP$2+1,$K17+$H17&gt;AP$2),IF($N17=$N$3,$C17*((1-$O17+$O17*(AP$1/INDEX($U$1:$CH$1,,MATCH($K17,$U$2:$CH$2,0)))))*$L17,$C17*((1-$R17)^(AP$2-$K17))*(((1-$O17+$O17*(AP$1/INDEX($U$1:$CH$1,,MATCH($K17,$U$2:$CH$2,0)))))*$L17*8760*$P17)),IF(AND($K17+$H17&lt;AP$2+1,$K17+$I17&gt;AP$2),IF($N17=$N$3,$C17*INDEX('Fixed O&amp;M Schedule_Gas'!X$3:X$15,MATCH($F17,'Fixed O&amp;M Schedule_Gas'!$B$3:$B$15,0)),$C17*$S17*INDEX($U$1:$CH$1,MATCH($K17,$U$2:$CH$2,0))*IF(AP$2&gt;$K17+$H17,IF($D17="Win",1.02,1.005),1)*(1+$T17)^(AP$2-$K17)),IF(AND($K17+$I17&lt;=AP$2,$K17+SUM($I17:$J17)&gt;AP$2),IF($N17=$N$3,$C17*(INDEX('Fixed O&amp;M Schedule_Gas'!X$3:X$15,MATCH($F17,'Fixed O&amp;M Schedule_Gas'!$B$3:$B$15,0))+$M17),$C17*($S17*INDEX($U$1:$CH$1,MATCH($K17+$I17,$U$2:$CH$2,0))*IF(AP$2&gt;$K17+$I17+$H17,IF($D17="Win",1.02,1.005),1)*(1+$T17)^(AP$2-($K17+$I17))+$M17)),0)))/10^6</f>
        <v>177.59104820475295</v>
      </c>
      <c r="AQ17" s="119">
        <f>IF(AND($K17&lt;AQ$2+1,$K17+$H17&gt;AQ$2),IF($N17=$N$3,$C17*((1-$O17+$O17*(AQ$1/INDEX($U$1:$CH$1,,MATCH($K17,$U$2:$CH$2,0)))))*$L17,$C17*((1-$R17)^(AQ$2-$K17))*(((1-$O17+$O17*(AQ$1/INDEX($U$1:$CH$1,,MATCH($K17,$U$2:$CH$2,0)))))*$L17*8760*$P17)),IF(AND($K17+$H17&lt;AQ$2+1,$K17+$I17&gt;AQ$2),IF($N17=$N$3,$C17*INDEX('Fixed O&amp;M Schedule_Gas'!Y$3:Y$15,MATCH($F17,'Fixed O&amp;M Schedule_Gas'!$B$3:$B$15,0)),$C17*$S17*INDEX($U$1:$CH$1,MATCH($K17,$U$2:$CH$2,0))*IF(AQ$2&gt;$K17+$H17,IF($D17="Win",1.02,1.005),1)*(1+$T17)^(AQ$2-$K17)),IF(AND($K17+$I17&lt;=AQ$2,$K17+SUM($I17:$J17)&gt;AQ$2),IF($N17=$N$3,$C17*(INDEX('Fixed O&amp;M Schedule_Gas'!Y$3:Y$15,MATCH($F17,'Fixed O&amp;M Schedule_Gas'!$B$3:$B$15,0))+$M17),$C17*($S17*INDEX($U$1:$CH$1,MATCH($K17+$I17,$U$2:$CH$2,0))*IF(AQ$2&gt;$K17+$I17+$H17,IF($D17="Win",1.02,1.005),1)*(1+$T17)^(AQ$2-($K17+$I17))+$M17)),0)))/10^6</f>
        <v>176.7030929637292</v>
      </c>
      <c r="AR17" s="119">
        <f>IF(AND($K17&lt;AR$2+1,$K17+$H17&gt;AR$2),IF($N17=$N$3,$C17*((1-$O17+$O17*(AR$1/INDEX($U$1:$CH$1,,MATCH($K17,$U$2:$CH$2,0)))))*$L17,$C17*((1-$R17)^(AR$2-$K17))*(((1-$O17+$O17*(AR$1/INDEX($U$1:$CH$1,,MATCH($K17,$U$2:$CH$2,0)))))*$L17*8760*$P17)),IF(AND($K17+$H17&lt;AR$2+1,$K17+$I17&gt;AR$2),IF($N17=$N$3,$C17*INDEX('Fixed O&amp;M Schedule_Gas'!Z$3:Z$15,MATCH($F17,'Fixed O&amp;M Schedule_Gas'!$B$3:$B$15,0)),$C17*$S17*INDEX($U$1:$CH$1,MATCH($K17,$U$2:$CH$2,0))*IF(AR$2&gt;$K17+$H17,IF($D17="Win",1.02,1.005),1)*(1+$T17)^(AR$2-$K17)),IF(AND($K17+$I17&lt;=AR$2,$K17+SUM($I17:$J17)&gt;AR$2),IF($N17=$N$3,$C17*(INDEX('Fixed O&amp;M Schedule_Gas'!Z$3:Z$15,MATCH($F17,'Fixed O&amp;M Schedule_Gas'!$B$3:$B$15,0))+$M17),$C17*($S17*INDEX($U$1:$CH$1,MATCH($K17+$I17,$U$2:$CH$2,0))*IF(AR$2&gt;$K17+$I17+$H17,IF($D17="Win",1.02,1.005),1)*(1+$T17)^(AR$2-($K17+$I17))+$M17)),0)))/10^6</f>
        <v>175.81957749891055</v>
      </c>
      <c r="AS17" s="119">
        <f>IF(AND($K17&lt;AS$2+1,$K17+$H17&gt;AS$2),IF($N17=$N$3,$C17*((1-$O17+$O17*(AS$1/INDEX($U$1:$CH$1,,MATCH($K17,$U$2:$CH$2,0)))))*$L17,$C17*((1-$R17)^(AS$2-$K17))*(((1-$O17+$O17*(AS$1/INDEX($U$1:$CH$1,,MATCH($K17,$U$2:$CH$2,0)))))*$L17*8760*$P17)),IF(AND($K17+$H17&lt;AS$2+1,$K17+$I17&gt;AS$2),IF($N17=$N$3,$C17*INDEX('Fixed O&amp;M Schedule_Gas'!AA$3:AA$15,MATCH($F17,'Fixed O&amp;M Schedule_Gas'!$B$3:$B$15,0)),$C17*$S17*INDEX($U$1:$CH$1,MATCH($K17,$U$2:$CH$2,0))*IF(AS$2&gt;$K17+$H17,IF($D17="Win",1.02,1.005),1)*(1+$T17)^(AS$2-$K17)),IF(AND($K17+$I17&lt;=AS$2,$K17+SUM($I17:$J17)&gt;AS$2),IF($N17=$N$3,$C17*(INDEX('Fixed O&amp;M Schedule_Gas'!AA$3:AA$15,MATCH($F17,'Fixed O&amp;M Schedule_Gas'!$B$3:$B$15,0))+$M17),$C17*($S17*INDEX($U$1:$CH$1,MATCH($K17+$I17,$U$2:$CH$2,0))*IF(AS$2&gt;$K17+$I17+$H17,IF($D17="Win",1.02,1.005),1)*(1+$T17)^(AS$2-($K17+$I17))+$M17)),0)))/10^6</f>
        <v>174.94047961141598</v>
      </c>
      <c r="AT17" s="119">
        <f>IF(AND($K17&lt;AT$2+1,$K17+$H17&gt;AT$2),IF($N17=$N$3,$C17*((1-$O17+$O17*(AT$1/INDEX($U$1:$CH$1,,MATCH($K17,$U$2:$CH$2,0)))))*$L17,$C17*((1-$R17)^(AT$2-$K17))*(((1-$O17+$O17*(AT$1/INDEX($U$1:$CH$1,,MATCH($K17,$U$2:$CH$2,0)))))*$L17*8760*$P17)),IF(AND($K17+$H17&lt;AT$2+1,$K17+$I17&gt;AT$2),IF($N17=$N$3,$C17*INDEX('Fixed O&amp;M Schedule_Gas'!AB$3:AB$15,MATCH($F17,'Fixed O&amp;M Schedule_Gas'!$B$3:$B$15,0)),$C17*$S17*INDEX($U$1:$CH$1,MATCH($K17,$U$2:$CH$2,0))*IF(AT$2&gt;$K17+$H17,IF($D17="Win",1.02,1.005),1)*(1+$T17)^(AT$2-$K17)),IF(AND($K17+$I17&lt;=AT$2,$K17+SUM($I17:$J17)&gt;AT$2),IF($N17=$N$3,$C17*(INDEX('Fixed O&amp;M Schedule_Gas'!AB$3:AB$15,MATCH($F17,'Fixed O&amp;M Schedule_Gas'!$B$3:$B$15,0))+$M17),$C17*($S17*INDEX($U$1:$CH$1,MATCH($K17+$I17,$U$2:$CH$2,0))*IF(AT$2&gt;$K17+$I17+$H17,IF($D17="Win",1.02,1.005),1)*(1+$T17)^(AT$2-($K17+$I17))+$M17)),0)))/10^6</f>
        <v>174.0657772133589</v>
      </c>
      <c r="AU17" s="119">
        <f>IF(AND($K17&lt;AU$2+1,$K17+$H17&gt;AU$2),IF($N17=$N$3,$C17*((1-$O17+$O17*(AU$1/INDEX($U$1:$CH$1,,MATCH($K17,$U$2:$CH$2,0)))))*$L17,$C17*((1-$R17)^(AU$2-$K17))*(((1-$O17+$O17*(AU$1/INDEX($U$1:$CH$1,,MATCH($K17,$U$2:$CH$2,0)))))*$L17*8760*$P17)),IF(AND($K17+$H17&lt;AU$2+1,$K17+$I17&gt;AU$2),IF($N17=$N$3,$C17*INDEX('Fixed O&amp;M Schedule_Gas'!AC$3:AC$15,MATCH($F17,'Fixed O&amp;M Schedule_Gas'!$B$3:$B$15,0)),$C17*$S17*INDEX($U$1:$CH$1,MATCH($K17,$U$2:$CH$2,0))*IF(AU$2&gt;$K17+$H17,IF($D17="Win",1.02,1.005),1)*(1+$T17)^(AU$2-$K17)),IF(AND($K17+$I17&lt;=AU$2,$K17+SUM($I17:$J17)&gt;AU$2),IF($N17=$N$3,$C17*(INDEX('Fixed O&amp;M Schedule_Gas'!AC$3:AC$15,MATCH($F17,'Fixed O&amp;M Schedule_Gas'!$B$3:$B$15,0))+$M17),$C17*($S17*INDEX($U$1:$CH$1,MATCH($K17+$I17,$U$2:$CH$2,0))*IF(AU$2&gt;$K17+$I17+$H17,IF($D17="Win",1.02,1.005),1)*(1+$T17)^(AU$2-($K17+$I17))+$M17)),0)))/10^6</f>
        <v>173.19544832729213</v>
      </c>
      <c r="AV17" s="119">
        <f>IF(AND($K17&lt;AV$2+1,$K17+$H17&gt;AV$2),IF($N17=$N$3,$C17*((1-$O17+$O17*(AV$1/INDEX($U$1:$CH$1,,MATCH($K17,$U$2:$CH$2,0)))))*$L17,$C17*((1-$R17)^(AV$2-$K17))*(((1-$O17+$O17*(AV$1/INDEX($U$1:$CH$1,,MATCH($K17,$U$2:$CH$2,0)))))*$L17*8760*$P17)),IF(AND($K17+$H17&lt;AV$2+1,$K17+$I17&gt;AV$2),IF($N17=$N$3,$C17*INDEX('Fixed O&amp;M Schedule_Gas'!AD$3:AD$15,MATCH($F17,'Fixed O&amp;M Schedule_Gas'!$B$3:$B$15,0)),$C17*$S17*INDEX($U$1:$CH$1,MATCH($K17,$U$2:$CH$2,0))*IF(AV$2&gt;$K17+$H17,IF($D17="Win",1.02,1.005),1)*(1+$T17)^(AV$2-$K17)),IF(AND($K17+$I17&lt;=AV$2,$K17+SUM($I17:$J17)&gt;AV$2),IF($N17=$N$3,$C17*(INDEX('Fixed O&amp;M Schedule_Gas'!AD$3:AD$15,MATCH($F17,'Fixed O&amp;M Schedule_Gas'!$B$3:$B$15,0))+$M17),$C17*($S17*INDEX($U$1:$CH$1,MATCH($K17+$I17,$U$2:$CH$2,0))*IF(AV$2&gt;$K17+$I17+$H17,IF($D17="Win",1.02,1.005),1)*(1+$T17)^(AV$2-($K17+$I17))+$M17)),0)))/10^6</f>
        <v>172.32947108565565</v>
      </c>
      <c r="AW17" s="119">
        <f>IF(AND($K17&lt;AW$2+1,$K17+$H17&gt;AW$2),IF($N17=$N$3,$C17*((1-$O17+$O17*(AW$1/INDEX($U$1:$CH$1,,MATCH($K17,$U$2:$CH$2,0)))))*$L17,$C17*((1-$R17)^(AW$2-$K17))*(((1-$O17+$O17*(AW$1/INDEX($U$1:$CH$1,,MATCH($K17,$U$2:$CH$2,0)))))*$L17*8760*$P17)),IF(AND($K17+$H17&lt;AW$2+1,$K17+$I17&gt;AW$2),IF($N17=$N$3,$C17*INDEX('Fixed O&amp;M Schedule_Gas'!AE$3:AE$15,MATCH($F17,'Fixed O&amp;M Schedule_Gas'!$B$3:$B$15,0)),$C17*$S17*INDEX($U$1:$CH$1,MATCH($K17,$U$2:$CH$2,0))*IF(AW$2&gt;$K17+$H17,IF($D17="Win",1.02,1.005),1)*(1+$T17)^(AW$2-$K17)),IF(AND($K17+$I17&lt;=AW$2,$K17+SUM($I17:$J17)&gt;AW$2),IF($N17=$N$3,$C17*(INDEX('Fixed O&amp;M Schedule_Gas'!AE$3:AE$15,MATCH($F17,'Fixed O&amp;M Schedule_Gas'!$B$3:$B$15,0))+$M17),$C17*($S17*INDEX($U$1:$CH$1,MATCH($K17+$I17,$U$2:$CH$2,0))*IF(AW$2&gt;$K17+$I17+$H17,IF($D17="Win",1.02,1.005),1)*(1+$T17)^(AW$2-($K17+$I17))+$M17)),0)))/10^6</f>
        <v>171.46782373022739</v>
      </c>
      <c r="AX17" s="119">
        <f>IF(AND($K17&lt;AX$2+1,$K17+$H17&gt;AX$2),IF($N17=$N$3,$C17*((1-$O17+$O17*(AX$1/INDEX($U$1:$CH$1,,MATCH($K17,$U$2:$CH$2,0)))))*$L17,$C17*((1-$R17)^(AX$2-$K17))*(((1-$O17+$O17*(AX$1/INDEX($U$1:$CH$1,,MATCH($K17,$U$2:$CH$2,0)))))*$L17*8760*$P17)),IF(AND($K17+$H17&lt;AX$2+1,$K17+$I17&gt;AX$2),IF($N17=$N$3,$C17*INDEX('Fixed O&amp;M Schedule_Gas'!AF$3:AF$15,MATCH($F17,'Fixed O&amp;M Schedule_Gas'!$B$3:$B$15,0)),$C17*$S17*INDEX($U$1:$CH$1,MATCH($K17,$U$2:$CH$2,0))*IF(AX$2&gt;$K17+$H17,IF($D17="Win",1.02,1.005),1)*(1+$T17)^(AX$2-$K17)),IF(AND($K17+$I17&lt;=AX$2,$K17+SUM($I17:$J17)&gt;AX$2),IF($N17=$N$3,$C17*(INDEX('Fixed O&amp;M Schedule_Gas'!AF$3:AF$15,MATCH($F17,'Fixed O&amp;M Schedule_Gas'!$B$3:$B$15,0))+$M17),$C17*($S17*INDEX($U$1:$CH$1,MATCH($K17+$I17,$U$2:$CH$2,0))*IF(AX$2&gt;$K17+$I17+$H17,IF($D17="Win",1.02,1.005),1)*(1+$T17)^(AX$2-($K17+$I17))+$M17)),0)))/10^6</f>
        <v>11.466350441895377</v>
      </c>
      <c r="AY17" s="119">
        <f>IF(AND($K17&lt;AY$2+1,$K17+$H17&gt;AY$2),IF($N17=$N$3,$C17*((1-$O17+$O17*(AY$1/INDEX($U$1:$CH$1,,MATCH($K17,$U$2:$CH$2,0)))))*$L17,$C17*((1-$R17)^(AY$2-$K17))*(((1-$O17+$O17*(AY$1/INDEX($U$1:$CH$1,,MATCH($K17,$U$2:$CH$2,0)))))*$L17*8760*$P17)),IF(AND($K17+$H17&lt;AY$2+1,$K17+$I17&gt;AY$2),IF($N17=$N$3,$C17*INDEX('Fixed O&amp;M Schedule_Gas'!AG$3:AG$15,MATCH($F17,'Fixed O&amp;M Schedule_Gas'!$B$3:$B$15,0)),$C17*$S17*INDEX($U$1:$CH$1,MATCH($K17,$U$2:$CH$2,0))*IF(AY$2&gt;$K17+$H17,IF($D17="Win",1.02,1.005),1)*(1+$T17)^(AY$2-$K17)),IF(AND($K17+$I17&lt;=AY$2,$K17+SUM($I17:$J17)&gt;AY$2),IF($N17=$N$3,$C17*(INDEX('Fixed O&amp;M Schedule_Gas'!AG$3:AG$15,MATCH($F17,'Fixed O&amp;M Schedule_Gas'!$B$3:$B$15,0))+$M17),$C17*($S17*INDEX($U$1:$CH$1,MATCH($K17+$I17,$U$2:$CH$2,0))*IF(AY$2&gt;$K17+$I17+$H17,IF($D17="Win",1.02,1.005),1)*(1+$T17)^(AY$2-($K17+$I17))+$M17)),0)))/10^6</f>
        <v>11.75415583798695</v>
      </c>
      <c r="AZ17" s="119">
        <f>IF(AND($K17&lt;AZ$2+1,$K17+$H17&gt;AZ$2),IF($N17=$N$3,$C17*((1-$O17+$O17*(AZ$1/INDEX($U$1:$CH$1,,MATCH($K17,$U$2:$CH$2,0)))))*$L17,$C17*((1-$R17)^(AZ$2-$K17))*(((1-$O17+$O17*(AZ$1/INDEX($U$1:$CH$1,,MATCH($K17,$U$2:$CH$2,0)))))*$L17*8760*$P17)),IF(AND($K17+$H17&lt;AZ$2+1,$K17+$I17&gt;AZ$2),IF($N17=$N$3,$C17*INDEX('Fixed O&amp;M Schedule_Gas'!AH$3:AH$15,MATCH($F17,'Fixed O&amp;M Schedule_Gas'!$B$3:$B$15,0)),$C17*$S17*INDEX($U$1:$CH$1,MATCH($K17,$U$2:$CH$2,0))*IF(AZ$2&gt;$K17+$H17,IF($D17="Win",1.02,1.005),1)*(1+$T17)^(AZ$2-$K17)),IF(AND($K17+$I17&lt;=AZ$2,$K17+SUM($I17:$J17)&gt;AZ$2),IF($N17=$N$3,$C17*(INDEX('Fixed O&amp;M Schedule_Gas'!AH$3:AH$15,MATCH($F17,'Fixed O&amp;M Schedule_Gas'!$B$3:$B$15,0))+$M17),$C17*($S17*INDEX($U$1:$CH$1,MATCH($K17+$I17,$U$2:$CH$2,0))*IF(AZ$2&gt;$K17+$I17+$H17,IF($D17="Win",1.02,1.005),1)*(1+$T17)^(AZ$2-($K17+$I17))+$M17)),0)))/10^6</f>
        <v>11.989238954746689</v>
      </c>
      <c r="BA17" s="119">
        <f>IF(AND($K17&lt;BA$2+1,$K17+$H17&gt;BA$2),IF($N17=$N$3,$C17*((1-$O17+$O17*(BA$1/INDEX($U$1:$CH$1,,MATCH($K17,$U$2:$CH$2,0)))))*$L17,$C17*((1-$R17)^(BA$2-$K17))*(((1-$O17+$O17*(BA$1/INDEX($U$1:$CH$1,,MATCH($K17,$U$2:$CH$2,0)))))*$L17*8760*$P17)),IF(AND($K17+$H17&lt;BA$2+1,$K17+$I17&gt;BA$2),IF($N17=$N$3,$C17*INDEX('Fixed O&amp;M Schedule_Gas'!AI$3:AI$15,MATCH($F17,'Fixed O&amp;M Schedule_Gas'!$B$3:$B$15,0)),$C17*$S17*INDEX($U$1:$CH$1,MATCH($K17,$U$2:$CH$2,0))*IF(BA$2&gt;$K17+$H17,IF($D17="Win",1.02,1.005),1)*(1+$T17)^(BA$2-$K17)),IF(AND($K17+$I17&lt;=BA$2,$K17+SUM($I17:$J17)&gt;BA$2),IF($N17=$N$3,$C17*(INDEX('Fixed O&amp;M Schedule_Gas'!AI$3:AI$15,MATCH($F17,'Fixed O&amp;M Schedule_Gas'!$B$3:$B$15,0))+$M17),$C17*($S17*INDEX($U$1:$CH$1,MATCH($K17+$I17,$U$2:$CH$2,0))*IF(BA$2&gt;$K17+$I17+$H17,IF($D17="Win",1.02,1.005),1)*(1+$T17)^(BA$2-($K17+$I17))+$M17)),0)))/10^6</f>
        <v>12.22902373384162</v>
      </c>
      <c r="BB17" s="119">
        <f>IF(AND($K17&lt;BB$2+1,$K17+$H17&gt;BB$2),IF($N17=$N$3,$C17*((1-$O17+$O17*(BB$1/INDEX($U$1:$CH$1,,MATCH($K17,$U$2:$CH$2,0)))))*$L17,$C17*((1-$R17)^(BB$2-$K17))*(((1-$O17+$O17*(BB$1/INDEX($U$1:$CH$1,,MATCH($K17,$U$2:$CH$2,0)))))*$L17*8760*$P17)),IF(AND($K17+$H17&lt;BB$2+1,$K17+$I17&gt;BB$2),IF($N17=$N$3,$C17*INDEX('Fixed O&amp;M Schedule_Gas'!AJ$3:AJ$15,MATCH($F17,'Fixed O&amp;M Schedule_Gas'!$B$3:$B$15,0)),$C17*$S17*INDEX($U$1:$CH$1,MATCH($K17,$U$2:$CH$2,0))*IF(BB$2&gt;$K17+$H17,IF($D17="Win",1.02,1.005),1)*(1+$T17)^(BB$2-$K17)),IF(AND($K17+$I17&lt;=BB$2,$K17+SUM($I17:$J17)&gt;BB$2),IF($N17=$N$3,$C17*(INDEX('Fixed O&amp;M Schedule_Gas'!AJ$3:AJ$15,MATCH($F17,'Fixed O&amp;M Schedule_Gas'!$B$3:$B$15,0))+$M17),$C17*($S17*INDEX($U$1:$CH$1,MATCH($K17+$I17,$U$2:$CH$2,0))*IF(BB$2&gt;$K17+$I17+$H17,IF($D17="Win",1.02,1.005),1)*(1+$T17)^(BB$2-($K17+$I17))+$M17)),0)))/10^6</f>
        <v>12.473604208518452</v>
      </c>
      <c r="BC17" s="119">
        <f>IF(AND($K17&lt;BC$2+1,$K17+$H17&gt;BC$2),IF($N17=$N$3,$C17*((1-$O17+$O17*(BC$1/INDEX($U$1:$CH$1,,MATCH($K17,$U$2:$CH$2,0)))))*$L17,$C17*((1-$R17)^(BC$2-$K17))*(((1-$O17+$O17*(BC$1/INDEX($U$1:$CH$1,,MATCH($K17,$U$2:$CH$2,0)))))*$L17*8760*$P17)),IF(AND($K17+$H17&lt;BC$2+1,$K17+$I17&gt;BC$2),IF($N17=$N$3,$C17*INDEX('Fixed O&amp;M Schedule_Gas'!AK$3:AK$15,MATCH($F17,'Fixed O&amp;M Schedule_Gas'!$B$3:$B$15,0)),$C17*$S17*INDEX($U$1:$CH$1,MATCH($K17,$U$2:$CH$2,0))*IF(BC$2&gt;$K17+$H17,IF($D17="Win",1.02,1.005),1)*(1+$T17)^(BC$2-$K17)),IF(AND($K17+$I17&lt;=BC$2,$K17+SUM($I17:$J17)&gt;BC$2),IF($N17=$N$3,$C17*(INDEX('Fixed O&amp;M Schedule_Gas'!AK$3:AK$15,MATCH($F17,'Fixed O&amp;M Schedule_Gas'!$B$3:$B$15,0))+$M17),$C17*($S17*INDEX($U$1:$CH$1,MATCH($K17+$I17,$U$2:$CH$2,0))*IF(BC$2&gt;$K17+$I17+$H17,IF($D17="Win",1.02,1.005),1)*(1+$T17)^(BC$2-($K17+$I17))+$M17)),0)))/10^6</f>
        <v>42.9769227325869</v>
      </c>
      <c r="BD17" s="119">
        <f>IF(AND($K17&lt;BD$2+1,$K17+$H17&gt;BD$2),IF($N17=$N$3,$C17*((1-$O17+$O17*(BD$1/INDEX($U$1:$CH$1,,MATCH($K17,$U$2:$CH$2,0)))))*$L17,$C17*((1-$R17)^(BD$2-$K17))*(((1-$O17+$O17*(BD$1/INDEX($U$1:$CH$1,,MATCH($K17,$U$2:$CH$2,0)))))*$L17*8760*$P17)),IF(AND($K17+$H17&lt;BD$2+1,$K17+$I17&gt;BD$2),IF($N17=$N$3,$C17*INDEX('Fixed O&amp;M Schedule_Gas'!AL$3:AL$15,MATCH($F17,'Fixed O&amp;M Schedule_Gas'!$B$3:$B$15,0)),$C17*$S17*INDEX($U$1:$CH$1,MATCH($K17,$U$2:$CH$2,0))*IF(BD$2&gt;$K17+$H17,IF($D17="Win",1.02,1.005),1)*(1+$T17)^(BD$2-$K17)),IF(AND($K17+$I17&lt;=BD$2,$K17+SUM($I17:$J17)&gt;BD$2),IF($N17=$N$3,$C17*(INDEX('Fixed O&amp;M Schedule_Gas'!AL$3:AL$15,MATCH($F17,'Fixed O&amp;M Schedule_Gas'!$B$3:$B$15,0))+$M17),$C17*($S17*INDEX($U$1:$CH$1,MATCH($K17+$I17,$U$2:$CH$2,0))*IF(BD$2&gt;$K17+$I17+$H17,IF($D17="Win",1.02,1.005),1)*(1+$T17)^(BD$2-($K17+$I17))+$M17)),0)))/10^6</f>
        <v>43.227371439252593</v>
      </c>
      <c r="BE17" s="119">
        <f>IF(AND($K17&lt;BE$2+1,$K17+$H17&gt;BE$2),IF($N17=$N$3,$C17*((1-$O17+$O17*(BE$1/INDEX($U$1:$CH$1,,MATCH($K17,$U$2:$CH$2,0)))))*$L17,$C17*((1-$R17)^(BE$2-$K17))*(((1-$O17+$O17*(BE$1/INDEX($U$1:$CH$1,,MATCH($K17,$U$2:$CH$2,0)))))*$L17*8760*$P17)),IF(AND($K17+$H17&lt;BE$2+1,$K17+$I17&gt;BE$2),IF($N17=$N$3,$C17*INDEX('Fixed O&amp;M Schedule_Gas'!AM$3:AM$15,MATCH($F17,'Fixed O&amp;M Schedule_Gas'!$B$3:$B$15,0)),$C17*$S17*INDEX($U$1:$CH$1,MATCH($K17,$U$2:$CH$2,0))*IF(BE$2&gt;$K17+$H17,IF($D17="Win",1.02,1.005),1)*(1+$T17)^(BE$2-$K17)),IF(AND($K17+$I17&lt;=BE$2,$K17+SUM($I17:$J17)&gt;BE$2),IF($N17=$N$3,$C17*(INDEX('Fixed O&amp;M Schedule_Gas'!AM$3:AM$15,MATCH($F17,'Fixed O&amp;M Schedule_Gas'!$B$3:$B$15,0))+$M17),$C17*($S17*INDEX($U$1:$CH$1,MATCH($K17+$I17,$U$2:$CH$2,0))*IF(BE$2&gt;$K17+$I17+$H17,IF($D17="Win",1.02,1.005),1)*(1+$T17)^(BE$2-($K17+$I17))+$M17)),0)))/10^6</f>
        <v>43.482829120051598</v>
      </c>
      <c r="BF17" s="119">
        <f>IF(AND($K17&lt;BF$2+1,$K17+$H17&gt;BF$2),IF($N17=$N$3,$C17*((1-$O17+$O17*(BF$1/INDEX($U$1:$CH$1,,MATCH($K17,$U$2:$CH$2,0)))))*$L17,$C17*((1-$R17)^(BF$2-$K17))*(((1-$O17+$O17*(BF$1/INDEX($U$1:$CH$1,,MATCH($K17,$U$2:$CH$2,0)))))*$L17*8760*$P17)),IF(AND($K17+$H17&lt;BF$2+1,$K17+$I17&gt;BF$2),IF($N17=$N$3,$C17*INDEX('Fixed O&amp;M Schedule_Gas'!AN$3:AN$15,MATCH($F17,'Fixed O&amp;M Schedule_Gas'!$B$3:$B$15,0)),$C17*$S17*INDEX($U$1:$CH$1,MATCH($K17,$U$2:$CH$2,0))*IF(BF$2&gt;$K17+$H17,IF($D17="Win",1.02,1.005),1)*(1+$T17)^(BF$2-$K17)),IF(AND($K17+$I17&lt;=BF$2,$K17+SUM($I17:$J17)&gt;BF$2),IF($N17=$N$3,$C17*(INDEX('Fixed O&amp;M Schedule_Gas'!AN$3:AN$15,MATCH($F17,'Fixed O&amp;M Schedule_Gas'!$B$3:$B$15,0))+$M17),$C17*($S17*INDEX($U$1:$CH$1,MATCH($K17+$I17,$U$2:$CH$2,0))*IF(BF$2&gt;$K17+$I17+$H17,IF($D17="Win",1.02,1.005),1)*(1+$T17)^(BF$2-($K17+$I17))+$M17)),0)))/10^6</f>
        <v>43.743395954466585</v>
      </c>
      <c r="BG17" s="119">
        <f>IF(AND($K17&lt;BG$2+1,$K17+$H17&gt;BG$2),IF($N17=$N$3,$C17*((1-$O17+$O17*(BG$1/INDEX($U$1:$CH$1,,MATCH($K17,$U$2:$CH$2,0)))))*$L17,$C17*((1-$R17)^(BG$2-$K17))*(((1-$O17+$O17*(BG$1/INDEX($U$1:$CH$1,,MATCH($K17,$U$2:$CH$2,0)))))*$L17*8760*$P17)),IF(AND($K17+$H17&lt;BG$2+1,$K17+$I17&gt;BG$2),IF($N17=$N$3,$C17*INDEX('Fixed O&amp;M Schedule_Gas'!AO$3:AO$15,MATCH($F17,'Fixed O&amp;M Schedule_Gas'!$B$3:$B$15,0)),$C17*$S17*INDEX($U$1:$CH$1,MATCH($K17,$U$2:$CH$2,0))*IF(BG$2&gt;$K17+$H17,IF($D17="Win",1.02,1.005),1)*(1+$T17)^(BG$2-$K17)),IF(AND($K17+$I17&lt;=BG$2,$K17+SUM($I17:$J17)&gt;BG$2),IF($N17=$N$3,$C17*(INDEX('Fixed O&amp;M Schedule_Gas'!AO$3:AO$15,MATCH($F17,'Fixed O&amp;M Schedule_Gas'!$B$3:$B$15,0))+$M17),$C17*($S17*INDEX($U$1:$CH$1,MATCH($K17+$I17,$U$2:$CH$2,0))*IF(BG$2&gt;$K17+$I17+$H17,IF($D17="Win",1.02,1.005),1)*(1+$T17)^(BG$2-($K17+$I17))+$M17)),0)))/10^6</f>
        <v>44.009174125569878</v>
      </c>
      <c r="BH17" s="119">
        <f>IF(AND($K17&lt;BH$2+1,$K17+$H17&gt;BH$2),IF($N17=$N$3,$C17*((1-$O17+$O17*(BH$1/INDEX($U$1:$CH$1,,MATCH($K17,$U$2:$CH$2,0)))))*$L17,$C17*((1-$R17)^(BH$2-$K17))*(((1-$O17+$O17*(BH$1/INDEX($U$1:$CH$1,,MATCH($K17,$U$2:$CH$2,0)))))*$L17*8760*$P17)),IF(AND($K17+$H17&lt;BH$2+1,$K17+$I17&gt;BH$2),IF($N17=$N$3,$C17*INDEX('Fixed O&amp;M Schedule_Gas'!AP$3:AP$15,MATCH($F17,'Fixed O&amp;M Schedule_Gas'!$B$3:$B$15,0)),$C17*$S17*INDEX($U$1:$CH$1,MATCH($K17,$U$2:$CH$2,0))*IF(BH$2&gt;$K17+$H17,IF($D17="Win",1.02,1.005),1)*(1+$T17)^(BH$2-$K17)),IF(AND($K17+$I17&lt;=BH$2,$K17+SUM($I17:$J17)&gt;BH$2),IF($N17=$N$3,$C17*(INDEX('Fixed O&amp;M Schedule_Gas'!AP$3:AP$15,MATCH($F17,'Fixed O&amp;M Schedule_Gas'!$B$3:$B$15,0))+$M17),$C17*($S17*INDEX($U$1:$CH$1,MATCH($K17+$I17,$U$2:$CH$2,0))*IF(BH$2&gt;$K17+$I17+$H17,IF($D17="Win",1.02,1.005),1)*(1+$T17)^(BH$2-($K17+$I17))+$M17)),0)))/10^6</f>
        <v>44.280267860095215</v>
      </c>
      <c r="BI17" s="119">
        <f>IF(AND($K17&lt;BI$2+1,$K17+$H17&gt;BI$2),IF($N17=$N$3,$C17*((1-$O17+$O17*(BI$1/INDEX($U$1:$CH$1,,MATCH($K17,$U$2:$CH$2,0)))))*$L17,$C17*((1-$R17)^(BI$2-$K17))*(((1-$O17+$O17*(BI$1/INDEX($U$1:$CH$1,,MATCH($K17,$U$2:$CH$2,0)))))*$L17*8760*$P17)),IF(AND($K17+$H17&lt;BI$2+1,$K17+$I17&gt;BI$2),IF($N17=$N$3,$C17*INDEX('Fixed O&amp;M Schedule_Gas'!AQ$3:AQ$15,MATCH($F17,'Fixed O&amp;M Schedule_Gas'!$B$3:$B$15,0)),$C17*$S17*INDEX($U$1:$CH$1,MATCH($K17,$U$2:$CH$2,0))*IF(BI$2&gt;$K17+$H17,IF($D17="Win",1.02,1.005),1)*(1+$T17)^(BI$2-$K17)),IF(AND($K17+$I17&lt;=BI$2,$K17+SUM($I17:$J17)&gt;BI$2),IF($N17=$N$3,$C17*(INDEX('Fixed O&amp;M Schedule_Gas'!AQ$3:AQ$15,MATCH($F17,'Fixed O&amp;M Schedule_Gas'!$B$3:$B$15,0))+$M17),$C17*($S17*INDEX($U$1:$CH$1,MATCH($K17+$I17,$U$2:$CH$2,0))*IF(BI$2&gt;$K17+$I17+$H17,IF($D17="Win",1.02,1.005),1)*(1+$T17)^(BI$2-($K17+$I17))+$M17)),0)))/10^6</f>
        <v>44.556783469311078</v>
      </c>
      <c r="BJ17" s="119">
        <f>IF(AND($K17&lt;BJ$2+1,$K17+$H17&gt;BJ$2),IF($N17=$N$3,$C17*((1-$O17+$O17*(BJ$1/INDEX($U$1:$CH$1,,MATCH($K17,$U$2:$CH$2,0)))))*$L17,$C17*((1-$R17)^(BJ$2-$K17))*(((1-$O17+$O17*(BJ$1/INDEX($U$1:$CH$1,,MATCH($K17,$U$2:$CH$2,0)))))*$L17*8760*$P17)),IF(AND($K17+$H17&lt;BJ$2+1,$K17+$I17&gt;BJ$2),IF($N17=$N$3,$C17*INDEX('Fixed O&amp;M Schedule_Gas'!AR$3:AR$15,MATCH($F17,'Fixed O&amp;M Schedule_Gas'!$B$3:$B$15,0)),$C17*$S17*INDEX($U$1:$CH$1,MATCH($K17,$U$2:$CH$2,0))*IF(BJ$2&gt;$K17+$H17,IF($D17="Win",1.02,1.005),1)*(1+$T17)^(BJ$2-$K17)),IF(AND($K17+$I17&lt;=BJ$2,$K17+SUM($I17:$J17)&gt;BJ$2),IF($N17=$N$3,$C17*(INDEX('Fixed O&amp;M Schedule_Gas'!AR$3:AR$15,MATCH($F17,'Fixed O&amp;M Schedule_Gas'!$B$3:$B$15,0))+$M17),$C17*($S17*INDEX($U$1:$CH$1,MATCH($K17+$I17,$U$2:$CH$2,0))*IF(BJ$2&gt;$K17+$I17+$H17,IF($D17="Win",1.02,1.005),1)*(1+$T17)^(BJ$2-($K17+$I17))+$M17)),0)))/10^6</f>
        <v>44.838829390711254</v>
      </c>
      <c r="BK17" s="119">
        <f>IF(AND($K17&lt;BK$2+1,$K17+$H17&gt;BK$2),IF($N17=$N$3,$C17*((1-$O17+$O17*(BK$1/INDEX($U$1:$CH$1,,MATCH($K17,$U$2:$CH$2,0)))))*$L17,$C17*((1-$R17)^(BK$2-$K17))*(((1-$O17+$O17*(BK$1/INDEX($U$1:$CH$1,,MATCH($K17,$U$2:$CH$2,0)))))*$L17*8760*$P17)),IF(AND($K17+$H17&lt;BK$2+1,$K17+$I17&gt;BK$2),IF($N17=$N$3,$C17*INDEX('Fixed O&amp;M Schedule_Gas'!AS$3:AS$15,MATCH($F17,'Fixed O&amp;M Schedule_Gas'!$B$3:$B$15,0)),$C17*$S17*INDEX($U$1:$CH$1,MATCH($K17,$U$2:$CH$2,0))*IF(BK$2&gt;$K17+$H17,IF($D17="Win",1.02,1.005),1)*(1+$T17)^(BK$2-$K17)),IF(AND($K17+$I17&lt;=BK$2,$K17+SUM($I17:$J17)&gt;BK$2),IF($N17=$N$3,$C17*(INDEX('Fixed O&amp;M Schedule_Gas'!AS$3:AS$15,MATCH($F17,'Fixed O&amp;M Schedule_Gas'!$B$3:$B$15,0))+$M17),$C17*($S17*INDEX($U$1:$CH$1,MATCH($K17+$I17,$U$2:$CH$2,0))*IF(BK$2&gt;$K17+$I17+$H17,IF($D17="Win",1.02,1.005),1)*(1+$T17)^(BK$2-($K17+$I17))+$M17)),0)))/10^6</f>
        <v>45.126516230539437</v>
      </c>
      <c r="BL17" s="119">
        <f>IF(AND($K17&lt;BL$2+1,$K17+$H17&gt;BL$2),IF($N17=$N$3,$C17*((1-$O17+$O17*(BL$1/INDEX($U$1:$CH$1,,MATCH($K17,$U$2:$CH$2,0)))))*$L17,$C17*((1-$R17)^(BL$2-$K17))*(((1-$O17+$O17*(BL$1/INDEX($U$1:$CH$1,,MATCH($K17,$U$2:$CH$2,0)))))*$L17*8760*$P17)),IF(AND($K17+$H17&lt;BL$2+1,$K17+$I17&gt;BL$2),IF($N17=$N$3,$C17*INDEX('Fixed O&amp;M Schedule_Gas'!AT$3:AT$15,MATCH($F17,'Fixed O&amp;M Schedule_Gas'!$B$3:$B$15,0)),$C17*$S17*INDEX($U$1:$CH$1,MATCH($K17,$U$2:$CH$2,0))*IF(BL$2&gt;$K17+$H17,IF($D17="Win",1.02,1.005),1)*(1+$T17)^(BL$2-$K17)),IF(AND($K17+$I17&lt;=BL$2,$K17+SUM($I17:$J17)&gt;BL$2),IF($N17=$N$3,$C17*(INDEX('Fixed O&amp;M Schedule_Gas'!AT$3:AT$15,MATCH($F17,'Fixed O&amp;M Schedule_Gas'!$B$3:$B$15,0))+$M17),$C17*($S17*INDEX($U$1:$CH$1,MATCH($K17+$I17,$U$2:$CH$2,0))*IF(BL$2&gt;$K17+$I17+$H17,IF($D17="Win",1.02,1.005),1)*(1+$T17)^(BL$2-($K17+$I17))+$M17)),0)))/10^6</f>
        <v>45.419956807164176</v>
      </c>
      <c r="BM17" s="119">
        <f>IF(AND($K17&lt;BM$2+1,$K17+$H17&gt;BM$2),IF($N17=$N$3,$C17*((1-$O17+$O17*(BM$1/INDEX($U$1:$CH$1,,MATCH($K17,$U$2:$CH$2,0)))))*$L17,$C17*((1-$R17)^(BM$2-$K17))*(((1-$O17+$O17*(BM$1/INDEX($U$1:$CH$1,,MATCH($K17,$U$2:$CH$2,0)))))*$L17*8760*$P17)),IF(AND($K17+$H17&lt;BM$2+1,$K17+$I17&gt;BM$2),IF($N17=$N$3,$C17*INDEX('Fixed O&amp;M Schedule_Gas'!AU$3:AU$15,MATCH($F17,'Fixed O&amp;M Schedule_Gas'!$B$3:$B$15,0)),$C17*$S17*INDEX($U$1:$CH$1,MATCH($K17,$U$2:$CH$2,0))*IF(BM$2&gt;$K17+$H17,IF($D17="Win",1.02,1.005),1)*(1+$T17)^(BM$2-$K17)),IF(AND($K17+$I17&lt;=BM$2,$K17+SUM($I17:$J17)&gt;BM$2),IF($N17=$N$3,$C17*(INDEX('Fixed O&amp;M Schedule_Gas'!AU$3:AU$15,MATCH($F17,'Fixed O&amp;M Schedule_Gas'!$B$3:$B$15,0))+$M17),$C17*($S17*INDEX($U$1:$CH$1,MATCH($K17+$I17,$U$2:$CH$2,0))*IF(BM$2&gt;$K17+$I17+$H17,IF($D17="Win",1.02,1.005),1)*(1+$T17)^(BM$2-($K17+$I17))+$M17)),0)))/10^6</f>
        <v>45.719266195321424</v>
      </c>
      <c r="BN17" s="119">
        <f>IF(AND($K17&lt;BN$2+1,$K17+$H17&gt;BN$2),IF($N17=$N$3,$C17*((1-$O17+$O17*(BN$1/INDEX($U$1:$CH$1,,MATCH($K17,$U$2:$CH$2,0)))))*$L17,$C17*((1-$R17)^(BN$2-$K17))*(((1-$O17+$O17*(BN$1/INDEX($U$1:$CH$1,,MATCH($K17,$U$2:$CH$2,0)))))*$L17*8760*$P17)),IF(AND($K17+$H17&lt;BN$2+1,$K17+$I17&gt;BN$2),IF($N17=$N$3,$C17*INDEX('Fixed O&amp;M Schedule_Gas'!AV$3:AV$15,MATCH($F17,'Fixed O&amp;M Schedule_Gas'!$B$3:$B$15,0)),$C17*$S17*INDEX($U$1:$CH$1,MATCH($K17,$U$2:$CH$2,0))*IF(BN$2&gt;$K17+$H17,IF($D17="Win",1.02,1.005),1)*(1+$T17)^(BN$2-$K17)),IF(AND($K17+$I17&lt;=BN$2,$K17+SUM($I17:$J17)&gt;BN$2),IF($N17=$N$3,$C17*(INDEX('Fixed O&amp;M Schedule_Gas'!AV$3:AV$15,MATCH($F17,'Fixed O&amp;M Schedule_Gas'!$B$3:$B$15,0))+$M17),$C17*($S17*INDEX($U$1:$CH$1,MATCH($K17+$I17,$U$2:$CH$2,0))*IF(BN$2&gt;$K17+$I17+$H17,IF($D17="Win",1.02,1.005),1)*(1+$T17)^(BN$2-($K17+$I17))+$M17)),0)))/10^6</f>
        <v>46.024561771241807</v>
      </c>
      <c r="BO17" s="119">
        <f>IF(AND($K17&lt;BO$2+1,$K17+$H17&gt;BO$2),IF($N17=$N$3,$C17*((1-$O17+$O17*(BO$1/INDEX($U$1:$CH$1,,MATCH($K17,$U$2:$CH$2,0)))))*$L17,$C17*((1-$R17)^(BO$2-$K17))*(((1-$O17+$O17*(BO$1/INDEX($U$1:$CH$1,,MATCH($K17,$U$2:$CH$2,0)))))*$L17*8760*$P17)),IF(AND($K17+$H17&lt;BO$2+1,$K17+$I17&gt;BO$2),IF($N17=$N$3,$C17*INDEX('Fixed O&amp;M Schedule_Gas'!AW$3:AW$15,MATCH($F17,'Fixed O&amp;M Schedule_Gas'!$B$3:$B$15,0)),$C17*$S17*INDEX($U$1:$CH$1,MATCH($K17,$U$2:$CH$2,0))*IF(BO$2&gt;$K17+$H17,IF($D17="Win",1.02,1.005),1)*(1+$T17)^(BO$2-$K17)),IF(AND($K17+$I17&lt;=BO$2,$K17+SUM($I17:$J17)&gt;BO$2),IF($N17=$N$3,$C17*(INDEX('Fixed O&amp;M Schedule_Gas'!AW$3:AW$15,MATCH($F17,'Fixed O&amp;M Schedule_Gas'!$B$3:$B$15,0))+$M17),$C17*($S17*INDEX($U$1:$CH$1,MATCH($K17+$I17,$U$2:$CH$2,0))*IF(BO$2&gt;$K17+$I17+$H17,IF($D17="Win",1.02,1.005),1)*(1+$T17)^(BO$2-($K17+$I17))+$M17)),0)))/10^6</f>
        <v>46.335963258680593</v>
      </c>
      <c r="BP17" s="119">
        <f>IF(AND($K17&lt;BP$2+1,$K17+$H17&gt;BP$2),IF($N17=$N$3,$C17*((1-$O17+$O17*(BP$1/INDEX($U$1:$CH$1,,MATCH($K17,$U$2:$CH$2,0)))))*$L17,$C17*((1-$R17)^(BP$2-$K17))*(((1-$O17+$O17*(BP$1/INDEX($U$1:$CH$1,,MATCH($K17,$U$2:$CH$2,0)))))*$L17*8760*$P17)),IF(AND($K17+$H17&lt;BP$2+1,$K17+$I17&gt;BP$2),IF($N17=$N$3,$C17*INDEX('Fixed O&amp;M Schedule_Gas'!AX$3:AX$15,MATCH($F17,'Fixed O&amp;M Schedule_Gas'!$B$3:$B$15,0)),$C17*$S17*INDEX($U$1:$CH$1,MATCH($K17,$U$2:$CH$2,0))*IF(BP$2&gt;$K17+$H17,IF($D17="Win",1.02,1.005),1)*(1+$T17)^(BP$2-$K17)),IF(AND($K17+$I17&lt;=BP$2,$K17+SUM($I17:$J17)&gt;BP$2),IF($N17=$N$3,$C17*(INDEX('Fixed O&amp;M Schedule_Gas'!AX$3:AX$15,MATCH($F17,'Fixed O&amp;M Schedule_Gas'!$B$3:$B$15,0))+$M17),$C17*($S17*INDEX($U$1:$CH$1,MATCH($K17+$I17,$U$2:$CH$2,0))*IF(BP$2&gt;$K17+$I17+$H17,IF($D17="Win",1.02,1.005),1)*(1+$T17)^(BP$2-($K17+$I17))+$M17)),0)))/10^6</f>
        <v>46.653592775868162</v>
      </c>
      <c r="BQ17" s="119">
        <f>IF(AND($K17&lt;BQ$2+1,$K17+$H17&gt;BQ$2),IF($N17=$N$3,$C17*((1-$O17+$O17*(BQ$1/INDEX($U$1:$CH$1,,MATCH($K17,$U$2:$CH$2,0)))))*$L17,$C17*((1-$R17)^(BQ$2-$K17))*(((1-$O17+$O17*(BQ$1/INDEX($U$1:$CH$1,,MATCH($K17,$U$2:$CH$2,0)))))*$L17*8760*$P17)),IF(AND($K17+$H17&lt;BQ$2+1,$K17+$I17&gt;BQ$2),IF($N17=$N$3,$C17*INDEX('Fixed O&amp;M Schedule_Gas'!AY$3:AY$15,MATCH($F17,'Fixed O&amp;M Schedule_Gas'!$B$3:$B$15,0)),$C17*$S17*INDEX($U$1:$CH$1,MATCH($K17,$U$2:$CH$2,0))*IF(BQ$2&gt;$K17+$H17,IF($D17="Win",1.02,1.005),1)*(1+$T17)^(BQ$2-$K17)),IF(AND($K17+$I17&lt;=BQ$2,$K17+SUM($I17:$J17)&gt;BQ$2),IF($N17=$N$3,$C17*(INDEX('Fixed O&amp;M Schedule_Gas'!AY$3:AY$15,MATCH($F17,'Fixed O&amp;M Schedule_Gas'!$B$3:$B$15,0))+$M17),$C17*($S17*INDEX($U$1:$CH$1,MATCH($K17+$I17,$U$2:$CH$2,0))*IF(BQ$2&gt;$K17+$I17+$H17,IF($D17="Win",1.02,1.005),1)*(1+$T17)^(BQ$2-($K17+$I17))+$M17)),0)))/10^6</f>
        <v>46.977574883399477</v>
      </c>
      <c r="BR17" s="119">
        <f>IF(AND($K17&lt;BR$2+1,$K17+$H17&gt;BR$2),IF($N17=$N$3,$C17*((1-$O17+$O17*(BR$1/INDEX($U$1:$CH$1,,MATCH($K17,$U$2:$CH$2,0)))))*$L17,$C17*((1-$R17)^(BR$2-$K17))*(((1-$O17+$O17*(BR$1/INDEX($U$1:$CH$1,,MATCH($K17,$U$2:$CH$2,0)))))*$L17*8760*$P17)),IF(AND($K17+$H17&lt;BR$2+1,$K17+$I17&gt;BR$2),IF($N17=$N$3,$C17*INDEX('Fixed O&amp;M Schedule_Gas'!AZ$3:AZ$15,MATCH($F17,'Fixed O&amp;M Schedule_Gas'!$B$3:$B$15,0)),$C17*$S17*INDEX($U$1:$CH$1,MATCH($K17,$U$2:$CH$2,0))*IF(BR$2&gt;$K17+$H17,IF($D17="Win",1.02,1.005),1)*(1+$T17)^(BR$2-$K17)),IF(AND($K17+$I17&lt;=BR$2,$K17+SUM($I17:$J17)&gt;BR$2),IF($N17=$N$3,$C17*(INDEX('Fixed O&amp;M Schedule_Gas'!AZ$3:AZ$15,MATCH($F17,'Fixed O&amp;M Schedule_Gas'!$B$3:$B$15,0))+$M17),$C17*($S17*INDEX($U$1:$CH$1,MATCH($K17+$I17,$U$2:$CH$2,0))*IF(BR$2&gt;$K17+$I17+$H17,IF($D17="Win",1.02,1.005),1)*(1+$T17)^(BR$2-($K17+$I17))+$M17)),0)))/10^6</f>
        <v>47.308036633081421</v>
      </c>
      <c r="BS17" s="119">
        <f>IF(AND($K17&lt;BS$2+1,$K17+$H17&gt;BS$2),IF($N17=$N$3,$C17*((1-$O17+$O17*(BS$1/INDEX($U$1:$CH$1,,MATCH($K17,$U$2:$CH$2,0)))))*$L17,$C17*((1-$R17)^(BS$2-$K17))*(((1-$O17+$O17*(BS$1/INDEX($U$1:$CH$1,,MATCH($K17,$U$2:$CH$2,0)))))*$L17*8760*$P17)),IF(AND($K17+$H17&lt;BS$2+1,$K17+$I17&gt;BS$2),IF($N17=$N$3,$C17*INDEX('Fixed O&amp;M Schedule_Gas'!BA$3:BA$15,MATCH($F17,'Fixed O&amp;M Schedule_Gas'!$B$3:$B$15,0)),$C17*$S17*INDEX($U$1:$CH$1,MATCH($K17,$U$2:$CH$2,0))*IF(BS$2&gt;$K17+$H17,IF($D17="Win",1.02,1.005),1)*(1+$T17)^(BS$2-$K17)),IF(AND($K17+$I17&lt;=BS$2,$K17+SUM($I17:$J17)&gt;BS$2),IF($N17=$N$3,$C17*(INDEX('Fixed O&amp;M Schedule_Gas'!BA$3:BA$15,MATCH($F17,'Fixed O&amp;M Schedule_Gas'!$B$3:$B$15,0))+$M17),$C17*($S17*INDEX($U$1:$CH$1,MATCH($K17+$I17,$U$2:$CH$2,0))*IF(BS$2&gt;$K17+$I17+$H17,IF($D17="Win",1.02,1.005),1)*(1+$T17)^(BS$2-($K17+$I17))+$M17)),0)))/10^6</f>
        <v>47.645107617757006</v>
      </c>
      <c r="BT17" s="119">
        <f>IF(AND($K17&lt;BT$2+1,$K17+$H17&gt;BT$2),IF($N17=$N$3,$C17*((1-$O17+$O17*(BT$1/INDEX($U$1:$CH$1,,MATCH($K17,$U$2:$CH$2,0)))))*$L17,$C17*((1-$R17)^(BT$2-$K17))*(((1-$O17+$O17*(BT$1/INDEX($U$1:$CH$1,,MATCH($K17,$U$2:$CH$2,0)))))*$L17*8760*$P17)),IF(AND($K17+$H17&lt;BT$2+1,$K17+$I17&gt;BT$2),IF($N17=$N$3,$C17*INDEX('Fixed O&amp;M Schedule_Gas'!BB$3:BB$15,MATCH($F17,'Fixed O&amp;M Schedule_Gas'!$B$3:$B$15,0)),$C17*$S17*INDEX($U$1:$CH$1,MATCH($K17,$U$2:$CH$2,0))*IF(BT$2&gt;$K17+$H17,IF($D17="Win",1.02,1.005),1)*(1+$T17)^(BT$2-$K17)),IF(AND($K17+$I17&lt;=BT$2,$K17+SUM($I17:$J17)&gt;BT$2),IF($N17=$N$3,$C17*(INDEX('Fixed O&amp;M Schedule_Gas'!BB$3:BB$15,MATCH($F17,'Fixed O&amp;M Schedule_Gas'!$B$3:$B$15,0))+$M17),$C17*($S17*INDEX($U$1:$CH$1,MATCH($K17+$I17,$U$2:$CH$2,0))*IF(BT$2&gt;$K17+$I17+$H17,IF($D17="Win",1.02,1.005),1)*(1+$T17)^(BT$2-($K17+$I17))+$M17)),0)))/10^6</f>
        <v>47.988920022126109</v>
      </c>
      <c r="BU17" s="119">
        <f>IF(AND($K17&lt;BU$2+1,$K17+$H17&gt;BU$2),IF($N17=$N$3,$C17*((1-$O17+$O17*(BU$1/INDEX($U$1:$CH$1,,MATCH($K17,$U$2:$CH$2,0)))))*$L17,$C17*((1-$R17)^(BU$2-$K17))*(((1-$O17+$O17*(BU$1/INDEX($U$1:$CH$1,,MATCH($K17,$U$2:$CH$2,0)))))*$L17*8760*$P17)),IF(AND($K17+$H17&lt;BU$2+1,$K17+$I17&gt;BU$2),IF($N17=$N$3,$C17*INDEX('Fixed O&amp;M Schedule_Gas'!BC$3:BC$15,MATCH($F17,'Fixed O&amp;M Schedule_Gas'!$B$3:$B$15,0)),$C17*$S17*INDEX($U$1:$CH$1,MATCH($K17,$U$2:$CH$2,0))*IF(BU$2&gt;$K17+$H17,IF($D17="Win",1.02,1.005),1)*(1+$T17)^(BU$2-$K17)),IF(AND($K17+$I17&lt;=BU$2,$K17+SUM($I17:$J17)&gt;BU$2),IF($N17=$N$3,$C17*(INDEX('Fixed O&amp;M Schedule_Gas'!BC$3:BC$15,MATCH($F17,'Fixed O&amp;M Schedule_Gas'!$B$3:$B$15,0))+$M17),$C17*($S17*INDEX($U$1:$CH$1,MATCH($K17+$I17,$U$2:$CH$2,0))*IF(BU$2&gt;$K17+$I17+$H17,IF($D17="Win",1.02,1.005),1)*(1+$T17)^(BU$2-($K17+$I17))+$M17)),0)))/10^6</f>
        <v>48.339608674582578</v>
      </c>
      <c r="BV17" s="119">
        <f>IF(AND($K17&lt;BV$2+1,$K17+$H17&gt;BV$2),IF($N17=$N$3,$C17*((1-$O17+$O17*(BV$1/INDEX($U$1:$CH$1,,MATCH($K17,$U$2:$CH$2,0)))))*$L17,$C17*((1-$R17)^(BV$2-$K17))*(((1-$O17+$O17*(BV$1/INDEX($U$1:$CH$1,,MATCH($K17,$U$2:$CH$2,0)))))*$L17*8760*$P17)),IF(AND($K17+$H17&lt;BV$2+1,$K17+$I17&gt;BV$2),IF($N17=$N$3,$C17*INDEX('Fixed O&amp;M Schedule_Gas'!BD$3:BD$15,MATCH($F17,'Fixed O&amp;M Schedule_Gas'!$B$3:$B$15,0)),$C17*$S17*INDEX($U$1:$CH$1,MATCH($K17,$U$2:$CH$2,0))*IF(BV$2&gt;$K17+$H17,IF($D17="Win",1.02,1.005),1)*(1+$T17)^(BV$2-$K17)),IF(AND($K17+$I17&lt;=BV$2,$K17+SUM($I17:$J17)&gt;BV$2),IF($N17=$N$3,$C17*(INDEX('Fixed O&amp;M Schedule_Gas'!BD$3:BD$15,MATCH($F17,'Fixed O&amp;M Schedule_Gas'!$B$3:$B$15,0))+$M17),$C17*($S17*INDEX($U$1:$CH$1,MATCH($K17+$I17,$U$2:$CH$2,0))*IF(BV$2&gt;$K17+$I17+$H17,IF($D17="Win",1.02,1.005),1)*(1+$T17)^(BV$2-($K17+$I17))+$M17)),0)))/10^6</f>
        <v>48.697311100088179</v>
      </c>
      <c r="BW17" s="119">
        <f>IF(AND($K17&lt;BW$2+1,$K17+$H17&gt;BW$2),IF($N17=$N$3,$C17*((1-$O17+$O17*(BW$1/INDEX($U$1:$CH$1,,MATCH($K17,$U$2:$CH$2,0)))))*$L17,$C17*((1-$R17)^(BW$2-$K17))*(((1-$O17+$O17*(BW$1/INDEX($U$1:$CH$1,,MATCH($K17,$U$2:$CH$2,0)))))*$L17*8760*$P17)),IF(AND($K17+$H17&lt;BW$2+1,$K17+$I17&gt;BW$2),IF($N17=$N$3,$C17*INDEX('Fixed O&amp;M Schedule_Gas'!BE$3:BE$15,MATCH($F17,'Fixed O&amp;M Schedule_Gas'!$B$3:$B$15,0)),$C17*$S17*INDEX($U$1:$CH$1,MATCH($K17,$U$2:$CH$2,0))*IF(BW$2&gt;$K17+$H17,IF($D17="Win",1.02,1.005),1)*(1+$T17)^(BW$2-$K17)),IF(AND($K17+$I17&lt;=BW$2,$K17+SUM($I17:$J17)&gt;BW$2),IF($N17=$N$3,$C17*(INDEX('Fixed O&amp;M Schedule_Gas'!BE$3:BE$15,MATCH($F17,'Fixed O&amp;M Schedule_Gas'!$B$3:$B$15,0))+$M17),$C17*($S17*INDEX($U$1:$CH$1,MATCH($K17+$I17,$U$2:$CH$2,0))*IF(BW$2&gt;$K17+$I17+$H17,IF($D17="Win",1.02,1.005),1)*(1+$T17)^(BW$2-($K17+$I17))+$M17)),0)))/10^6</f>
        <v>49.06216757410391</v>
      </c>
      <c r="BX17" s="119">
        <f>IF(AND($K17&lt;BX$2+1,$K17+$H17&gt;BX$2),IF($N17=$N$3,$C17*((1-$O17+$O17*(BX$1/INDEX($U$1:$CH$1,,MATCH($K17,$U$2:$CH$2,0)))))*$L17,$C17*((1-$R17)^(BX$2-$K17))*(((1-$O17+$O17*(BX$1/INDEX($U$1:$CH$1,,MATCH($K17,$U$2:$CH$2,0)))))*$L17*8760*$P17)),IF(AND($K17+$H17&lt;BX$2+1,$K17+$I17&gt;BX$2),IF($N17=$N$3,$C17*INDEX('Fixed O&amp;M Schedule_Gas'!BF$3:BF$15,MATCH($F17,'Fixed O&amp;M Schedule_Gas'!$B$3:$B$15,0)),$C17*$S17*INDEX($U$1:$CH$1,MATCH($K17,$U$2:$CH$2,0))*IF(BX$2&gt;$K17+$H17,IF($D17="Win",1.02,1.005),1)*(1+$T17)^(BX$2-$K17)),IF(AND($K17+$I17&lt;=BX$2,$K17+SUM($I17:$J17)&gt;BX$2),IF($N17=$N$3,$C17*(INDEX('Fixed O&amp;M Schedule_Gas'!BF$3:BF$15,MATCH($F17,'Fixed O&amp;M Schedule_Gas'!$B$3:$B$15,0))+$M17),$C17*($S17*INDEX($U$1:$CH$1,MATCH($K17+$I17,$U$2:$CH$2,0))*IF(BX$2&gt;$K17+$I17+$H17,IF($D17="Win",1.02,1.005),1)*(1+$T17)^(BX$2-($K17+$I17))+$M17)),0)))/10^6</f>
        <v>49.529220346491421</v>
      </c>
      <c r="BY17" s="119">
        <f>IF(AND($K17&lt;BY$2+1,$K17+$H17&gt;BY$2),IF($N17=$N$3,$C17*((1-$O17+$O17*(BY$1/INDEX($U$1:$CH$1,,MATCH($K17,$U$2:$CH$2,0)))))*$L17,$C17*((1-$R17)^(BY$2-$K17))*(((1-$O17+$O17*(BY$1/INDEX($U$1:$CH$1,,MATCH($K17,$U$2:$CH$2,0)))))*$L17*8760*$P17)),IF(AND($K17+$H17&lt;BY$2+1,$K17+$I17&gt;BY$2),IF($N17=$N$3,$C17*INDEX('Fixed O&amp;M Schedule_Gas'!BG$3:BG$15,MATCH($F17,'Fixed O&amp;M Schedule_Gas'!$B$3:$B$15,0)),$C17*$S17*INDEX($U$1:$CH$1,MATCH($K17,$U$2:$CH$2,0))*IF(BY$2&gt;$K17+$H17,IF($D17="Win",1.02,1.005),1)*(1+$T17)^(BY$2-$K17)),IF(AND($K17+$I17&lt;=BY$2,$K17+SUM($I17:$J17)&gt;BY$2),IF($N17=$N$3,$C17*(INDEX('Fixed O&amp;M Schedule_Gas'!BG$3:BG$15,MATCH($F17,'Fixed O&amp;M Schedule_Gas'!$B$3:$B$15,0))+$M17),$C17*($S17*INDEX($U$1:$CH$1,MATCH($K17+$I17,$U$2:$CH$2,0))*IF(BY$2&gt;$K17+$I17+$H17,IF($D17="Win",1.02,1.005),1)*(1+$T17)^(BY$2-($K17+$I17))+$M17)),0)))/10^6</f>
        <v>49.910715005435208</v>
      </c>
      <c r="BZ17" s="119">
        <f>IF(AND($K17&lt;BZ$2+1,$K17+$H17&gt;BZ$2),IF($N17=$N$3,$C17*((1-$O17+$O17*(BZ$1/INDEX($U$1:$CH$1,,MATCH($K17,$U$2:$CH$2,0)))))*$L17,$C17*((1-$R17)^(BZ$2-$K17))*(((1-$O17+$O17*(BZ$1/INDEX($U$1:$CH$1,,MATCH($K17,$U$2:$CH$2,0)))))*$L17*8760*$P17)),IF(AND($K17+$H17&lt;BZ$2+1,$K17+$I17&gt;BZ$2),IF($N17=$N$3,$C17*INDEX('Fixed O&amp;M Schedule_Gas'!BH$3:BH$15,MATCH($F17,'Fixed O&amp;M Schedule_Gas'!$B$3:$B$15,0)),$C17*$S17*INDEX($U$1:$CH$1,MATCH($K17,$U$2:$CH$2,0))*IF(BZ$2&gt;$K17+$H17,IF($D17="Win",1.02,1.005),1)*(1+$T17)^(BZ$2-$K17)),IF(AND($K17+$I17&lt;=BZ$2,$K17+SUM($I17:$J17)&gt;BZ$2),IF($N17=$N$3,$C17*(INDEX('Fixed O&amp;M Schedule_Gas'!BH$3:BH$15,MATCH($F17,'Fixed O&amp;M Schedule_Gas'!$B$3:$B$15,0))+$M17),$C17*($S17*INDEX($U$1:$CH$1,MATCH($K17+$I17,$U$2:$CH$2,0))*IF(BZ$2&gt;$K17+$I17+$H17,IF($D17="Win",1.02,1.005),1)*(1+$T17)^(BZ$2-($K17+$I17))+$M17)),0)))/10^6</f>
        <v>50.29983955755786</v>
      </c>
      <c r="CA17" s="119">
        <f>IF(AND($K17&lt;CA$2+1,$K17+$H17&gt;CA$2),IF($N17=$N$3,$C17*((1-$O17+$O17*(CA$1/INDEX($U$1:$CH$1,,MATCH($K17,$U$2:$CH$2,0)))))*$L17,$C17*((1-$R17)^(CA$2-$K17))*(((1-$O17+$O17*(CA$1/INDEX($U$1:$CH$1,,MATCH($K17,$U$2:$CH$2,0)))))*$L17*8760*$P17)),IF(AND($K17+$H17&lt;CA$2+1,$K17+$I17&gt;CA$2),IF($N17=$N$3,$C17*INDEX('Fixed O&amp;M Schedule_Gas'!BI$3:BI$15,MATCH($F17,'Fixed O&amp;M Schedule_Gas'!$B$3:$B$15,0)),$C17*$S17*INDEX($U$1:$CH$1,MATCH($K17,$U$2:$CH$2,0))*IF(CA$2&gt;$K17+$H17,IF($D17="Win",1.02,1.005),1)*(1+$T17)^(CA$2-$K17)),IF(AND($K17+$I17&lt;=CA$2,$K17+SUM($I17:$J17)&gt;CA$2),IF($N17=$N$3,$C17*(INDEX('Fixed O&amp;M Schedule_Gas'!BI$3:BI$15,MATCH($F17,'Fixed O&amp;M Schedule_Gas'!$B$3:$B$15,0))+$M17),$C17*($S17*INDEX($U$1:$CH$1,MATCH($K17+$I17,$U$2:$CH$2,0))*IF(CA$2&gt;$K17+$I17+$H17,IF($D17="Win",1.02,1.005),1)*(1+$T17)^(CA$2-($K17+$I17))+$M17)),0)))/10^6</f>
        <v>50.696746600722975</v>
      </c>
      <c r="CB17" s="119">
        <f>IF(AND($K17&lt;CB$2+1,$K17+$H17&gt;CB$2),IF($N17=$N$3,$C17*((1-$O17+$O17*(CB$1/INDEX($U$1:$CH$1,,MATCH($K17,$U$2:$CH$2,0)))))*$L17,$C17*((1-$R17)^(CB$2-$K17))*(((1-$O17+$O17*(CB$1/INDEX($U$1:$CH$1,,MATCH($K17,$U$2:$CH$2,0)))))*$L17*8760*$P17)),IF(AND($K17+$H17&lt;CB$2+1,$K17+$I17&gt;CB$2),IF($N17=$N$3,$C17*INDEX('Fixed O&amp;M Schedule_Gas'!BJ$3:BJ$15,MATCH($F17,'Fixed O&amp;M Schedule_Gas'!$B$3:$B$15,0)),$C17*$S17*INDEX($U$1:$CH$1,MATCH($K17,$U$2:$CH$2,0))*IF(CB$2&gt;$K17+$H17,IF($D17="Win",1.02,1.005),1)*(1+$T17)^(CB$2-$K17)),IF(AND($K17+$I17&lt;=CB$2,$K17+SUM($I17:$J17)&gt;CB$2),IF($N17=$N$3,$C17*(INDEX('Fixed O&amp;M Schedule_Gas'!BJ$3:BJ$15,MATCH($F17,'Fixed O&amp;M Schedule_Gas'!$B$3:$B$15,0))+$M17),$C17*($S17*INDEX($U$1:$CH$1,MATCH($K17+$I17,$U$2:$CH$2,0))*IF(CB$2&gt;$K17+$I17+$H17,IF($D17="Win",1.02,1.005),1)*(1+$T17)^(CB$2-($K17+$I17))+$M17)),0)))/10^6</f>
        <v>0</v>
      </c>
      <c r="CC17" s="119">
        <f>IF(AND($K17&lt;CC$2+1,$K17+$H17&gt;CC$2),IF($N17=$N$3,$C17*((1-$O17+$O17*(CC$1/INDEX($U$1:$CH$1,,MATCH($K17,$U$2:$CH$2,0)))))*$L17,$C17*((1-$R17)^(CC$2-$K17))*(((1-$O17+$O17*(CC$1/INDEX($U$1:$CH$1,,MATCH($K17,$U$2:$CH$2,0)))))*$L17*8760*$P17)),IF(AND($K17+$H17&lt;CC$2+1,$K17+$I17&gt;CC$2),IF($N17=$N$3,$C17*INDEX('Fixed O&amp;M Schedule_Gas'!BK$3:BK$15,MATCH($F17,'Fixed O&amp;M Schedule_Gas'!$B$3:$B$15,0)),$C17*$S17*INDEX($U$1:$CH$1,MATCH($K17,$U$2:$CH$2,0))*IF(CC$2&gt;$K17+$H17,IF($D17="Win",1.02,1.005),1)*(1+$T17)^(CC$2-$K17)),IF(AND($K17+$I17&lt;=CC$2,$K17+SUM($I17:$J17)&gt;CC$2),IF($N17=$N$3,$C17*(INDEX('Fixed O&amp;M Schedule_Gas'!BK$3:BK$15,MATCH($F17,'Fixed O&amp;M Schedule_Gas'!$B$3:$B$15,0))+$M17),$C17*($S17*INDEX($U$1:$CH$1,MATCH($K17+$I17,$U$2:$CH$2,0))*IF(CC$2&gt;$K17+$I17+$H17,IF($D17="Win",1.02,1.005),1)*(1+$T17)^(CC$2-($K17+$I17))+$M17)),0)))/10^6</f>
        <v>0</v>
      </c>
      <c r="CD17" s="119">
        <f>IF(AND($K17&lt;CD$2+1,$K17+$H17&gt;CD$2),IF($N17=$N$3,$C17*((1-$O17+$O17*(CD$1/INDEX($U$1:$CH$1,,MATCH($K17,$U$2:$CH$2,0)))))*$L17,$C17*((1-$R17)^(CD$2-$K17))*(((1-$O17+$O17*(CD$1/INDEX($U$1:$CH$1,,MATCH($K17,$U$2:$CH$2,0)))))*$L17*8760*$P17)),IF(AND($K17+$H17&lt;CD$2+1,$K17+$I17&gt;CD$2),IF($N17=$N$3,$C17*INDEX('Fixed O&amp;M Schedule_Gas'!BL$3:BL$15,MATCH($F17,'Fixed O&amp;M Schedule_Gas'!$B$3:$B$15,0)),$C17*$S17*INDEX($U$1:$CH$1,MATCH($K17,$U$2:$CH$2,0))*IF(CD$2&gt;$K17+$H17,IF($D17="Win",1.02,1.005),1)*(1+$T17)^(CD$2-$K17)),IF(AND($K17+$I17&lt;=CD$2,$K17+SUM($I17:$J17)&gt;CD$2),IF($N17=$N$3,$C17*(INDEX('Fixed O&amp;M Schedule_Gas'!BL$3:BL$15,MATCH($F17,'Fixed O&amp;M Schedule_Gas'!$B$3:$B$15,0))+$M17),$C17*($S17*INDEX($U$1:$CH$1,MATCH($K17+$I17,$U$2:$CH$2,0))*IF(CD$2&gt;$K17+$I17+$H17,IF($D17="Win",1.02,1.005),1)*(1+$T17)^(CD$2-($K17+$I17))+$M17)),0)))/10^6</f>
        <v>0</v>
      </c>
      <c r="CE17" s="119">
        <f>IF(AND($K17&lt;CE$2+1,$K17+$H17&gt;CE$2),IF($N17=$N$3,$C17*((1-$O17+$O17*(CE$1/INDEX($U$1:$CH$1,,MATCH($K17,$U$2:$CH$2,0)))))*$L17,$C17*((1-$R17)^(CE$2-$K17))*(((1-$O17+$O17*(CE$1/INDEX($U$1:$CH$1,,MATCH($K17,$U$2:$CH$2,0)))))*$L17*8760*$P17)),IF(AND($K17+$H17&lt;CE$2+1,$K17+$I17&gt;CE$2),IF($N17=$N$3,$C17*INDEX('Fixed O&amp;M Schedule_Gas'!BM$3:BM$15,MATCH($F17,'Fixed O&amp;M Schedule_Gas'!$B$3:$B$15,0)),$C17*$S17*INDEX($U$1:$CH$1,MATCH($K17,$U$2:$CH$2,0))*IF(CE$2&gt;$K17+$H17,IF($D17="Win",1.02,1.005),1)*(1+$T17)^(CE$2-$K17)),IF(AND($K17+$I17&lt;=CE$2,$K17+SUM($I17:$J17)&gt;CE$2),IF($N17=$N$3,$C17*(INDEX('Fixed O&amp;M Schedule_Gas'!BM$3:BM$15,MATCH($F17,'Fixed O&amp;M Schedule_Gas'!$B$3:$B$15,0))+$M17),$C17*($S17*INDEX($U$1:$CH$1,MATCH($K17+$I17,$U$2:$CH$2,0))*IF(CE$2&gt;$K17+$I17+$H17,IF($D17="Win",1.02,1.005),1)*(1+$T17)^(CE$2-($K17+$I17))+$M17)),0)))/10^6</f>
        <v>0</v>
      </c>
      <c r="CF17" s="119">
        <f>IF(AND($K17&lt;CF$2+1,$K17+$H17&gt;CF$2),IF($N17=$N$3,$C17*((1-$O17+$O17*(CF$1/INDEX($U$1:$CH$1,,MATCH($K17,$U$2:$CH$2,0)))))*$L17,$C17*((1-$R17)^(CF$2-$K17))*(((1-$O17+$O17*(CF$1/INDEX($U$1:$CH$1,,MATCH($K17,$U$2:$CH$2,0)))))*$L17*8760*$P17)),IF(AND($K17+$H17&lt;CF$2+1,$K17+$I17&gt;CF$2),IF($N17=$N$3,$C17*INDEX('Fixed O&amp;M Schedule_Gas'!BN$3:BN$15,MATCH($F17,'Fixed O&amp;M Schedule_Gas'!$B$3:$B$15,0)),$C17*$S17*INDEX($U$1:$CH$1,MATCH($K17,$U$2:$CH$2,0))*IF(CF$2&gt;$K17+$H17,IF($D17="Win",1.02,1.005),1)*(1+$T17)^(CF$2-$K17)),IF(AND($K17+$I17&lt;=CF$2,$K17+SUM($I17:$J17)&gt;CF$2),IF($N17=$N$3,$C17*(INDEX('Fixed O&amp;M Schedule_Gas'!BN$3:BN$15,MATCH($F17,'Fixed O&amp;M Schedule_Gas'!$B$3:$B$15,0))+$M17),$C17*($S17*INDEX($U$1:$CH$1,MATCH($K17+$I17,$U$2:$CH$2,0))*IF(CF$2&gt;$K17+$I17+$H17,IF($D17="Win",1.02,1.005),1)*(1+$T17)^(CF$2-($K17+$I17))+$M17)),0)))/10^6</f>
        <v>0</v>
      </c>
      <c r="CG17" s="119">
        <f>IF(AND($K17&lt;CG$2+1,$K17+$H17&gt;CG$2),IF($N17=$N$3,$C17*((1-$O17+$O17*(CG$1/INDEX($U$1:$CH$1,,MATCH($K17,$U$2:$CH$2,0)))))*$L17,$C17*((1-$R17)^(CG$2-$K17))*(((1-$O17+$O17*(CG$1/INDEX($U$1:$CH$1,,MATCH($K17,$U$2:$CH$2,0)))))*$L17*8760*$P17)),IF(AND($K17+$H17&lt;CG$2+1,$K17+$I17&gt;CG$2),IF($N17=$N$3,$C17*INDEX('Fixed O&amp;M Schedule_Gas'!BO$3:BO$15,MATCH($F17,'Fixed O&amp;M Schedule_Gas'!$B$3:$B$15,0)),$C17*$S17*INDEX($U$1:$CH$1,MATCH($K17,$U$2:$CH$2,0))*IF(CG$2&gt;$K17+$H17,IF($D17="Win",1.02,1.005),1)*(1+$T17)^(CG$2-$K17)),IF(AND($K17+$I17&lt;=CG$2,$K17+SUM($I17:$J17)&gt;CG$2),IF($N17=$N$3,$C17*(INDEX('Fixed O&amp;M Schedule_Gas'!BO$3:BO$15,MATCH($F17,'Fixed O&amp;M Schedule_Gas'!$B$3:$B$15,0))+$M17),$C17*($S17*INDEX($U$1:$CH$1,MATCH($K17+$I17,$U$2:$CH$2,0))*IF(CG$2&gt;$K17+$I17+$H17,IF($D17="Win",1.02,1.005),1)*(1+$T17)^(CG$2-($K17+$I17))+$M17)),0)))/10^6</f>
        <v>0</v>
      </c>
      <c r="CH17" s="119">
        <f>IF(AND($K17&lt;CH$2+1,$K17+$H17&gt;CH$2),IF($N17=$N$3,$C17*((1-$O17+$O17*(CH$1/INDEX($U$1:$CH$1,,MATCH($K17,$U$2:$CH$2,0)))))*$L17,$C17*((1-$R17)^(CH$2-$K17))*(((1-$O17+$O17*(CH$1/INDEX($U$1:$CH$1,,MATCH($K17,$U$2:$CH$2,0)))))*$L17*8760*$P17)),IF(AND($K17+$H17&lt;CH$2+1,$K17+$I17&gt;CH$2),IF($N17=$N$3,$C17*INDEX('Fixed O&amp;M Schedule_Gas'!BP$3:BP$15,MATCH($F17,'Fixed O&amp;M Schedule_Gas'!$B$3:$B$15,0)),$C17*$S17*INDEX($U$1:$CH$1,MATCH($K17,$U$2:$CH$2,0))*IF(CH$2&gt;$K17+$H17,IF($D17="Win",1.02,1.005),1)*(1+$T17)^(CH$2-$K17)),IF(AND($K17+$I17&lt;=CH$2,$K17+SUM($I17:$J17)&gt;CH$2),IF($N17=$N$3,$C17*(INDEX('Fixed O&amp;M Schedule_Gas'!BP$3:BP$15,MATCH($F17,'Fixed O&amp;M Schedule_Gas'!$B$3:$B$15,0))+$M17),$C17*($S17*INDEX($U$1:$CH$1,MATCH($K17+$I17,$U$2:$CH$2,0))*IF(CH$2&gt;$K17+$I17+$H17,IF($D17="Win",1.02,1.005),1)*(1+$T17)^(CH$2-($K17+$I17))+$M17)),0)))/10^6</f>
        <v>0</v>
      </c>
    </row>
    <row r="18" spans="1:86" ht="11.4" x14ac:dyDescent="0.2">
      <c r="A18" s="151"/>
      <c r="B18" s="142" t="s">
        <v>28</v>
      </c>
      <c r="C18" s="143">
        <v>190</v>
      </c>
      <c r="D18" s="143" t="str">
        <f t="shared" si="65"/>
        <v>Sol</v>
      </c>
      <c r="E18" s="14" t="s">
        <v>29</v>
      </c>
      <c r="F18" s="142" t="s">
        <v>30</v>
      </c>
      <c r="G18" s="140">
        <f t="shared" si="66"/>
        <v>42005</v>
      </c>
      <c r="H18" s="68">
        <v>20</v>
      </c>
      <c r="I18" s="68">
        <v>25</v>
      </c>
      <c r="J18" s="68">
        <v>25</v>
      </c>
      <c r="K18" s="139">
        <v>2015</v>
      </c>
      <c r="L18" s="68">
        <v>347</v>
      </c>
      <c r="M18" s="69">
        <f>'Repower Costs'!M18</f>
        <v>99238.384794628801</v>
      </c>
      <c r="N18" s="68" t="s">
        <v>31</v>
      </c>
      <c r="O18" s="141">
        <v>0</v>
      </c>
      <c r="P18" s="4">
        <f>VLOOKUP($D18,Input!$B$11:$C$12,2,0)</f>
        <v>0.16200000000000001</v>
      </c>
      <c r="Q18" s="4">
        <f>VLOOKUP($D18,Input!$B$15:$C$16,2,0)</f>
        <v>0.16200000000000001</v>
      </c>
      <c r="R18" s="6">
        <f>VLOOKUP($D18,Input!$B$19:$C$20,2,0)</f>
        <v>5.0000000000000001E-3</v>
      </c>
      <c r="S18" s="70">
        <f>VLOOKUP($D18,Input!$B$23:$C$25,2,0)*1000</f>
        <v>27000</v>
      </c>
      <c r="T18" s="4">
        <f>VLOOKUP($D18,Input!$B$28:$C$30,2,0)</f>
        <v>0.02</v>
      </c>
      <c r="U18" s="119">
        <f>IF(AND($K18&lt;U$2+1,$K18+$H18&gt;U$2),IF($N18=$N$3,$C18*((1-$O18+$O18*(U$1/INDEX($U$1:$CH$1,,MATCH($K18,$U$2:$CH$2,0)))))*$L18,$C18*((1-$R18)^(U$2-$K18))*(((1-$O18+$O18*(U$1/INDEX($U$1:$CH$1,,MATCH($K18,$U$2:$CH$2,0)))))*$L18*8760*$P18)),IF(AND($K18+$H18&lt;U$2+1,$K18+$I18&gt;U$2),IF($N18=$N$3,$C18*INDEX('Fixed O&amp;M Schedule_Gas'!C$3:C$15,MATCH($F18,'Fixed O&amp;M Schedule_Gas'!$B$3:$B$15,0)),$C18*$S18*INDEX($U$1:$CH$1,MATCH($K18,$U$2:$CH$2,0))*IF(U$2&gt;$K18+$H18,IF($D18="Win",1.02,1.005),1)*(1+$T18)^(U$2-$K18)),IF(AND($K18+$I18&lt;=U$2,$K18+SUM($I18:$J18)&gt;U$2),IF($N18=$N$3,$C18*(INDEX('Fixed O&amp;M Schedule_Gas'!C$3:C$15,MATCH($F18,'Fixed O&amp;M Schedule_Gas'!$B$3:$B$15,0))+$M18),$C18*($S18*INDEX($U$1:$CH$1,MATCH($K18+$I18,$U$2:$CH$2,0))*IF(U$2&gt;$K18+$I18+$H18,IF($D18="Win",1.02,1.005),1)*(1+$T18)^(U$2-($K18+$I18))+$M18)),0)))/10^6</f>
        <v>0</v>
      </c>
      <c r="V18" s="119">
        <f>IF(AND($K18&lt;V$2+1,$K18+$H18&gt;V$2),IF($N18=$N$3,$C18*((1-$O18+$O18*(V$1/INDEX($U$1:$CH$1,,MATCH($K18,$U$2:$CH$2,0)))))*$L18,$C18*((1-$R18)^(V$2-$K18))*(((1-$O18+$O18*(V$1/INDEX($U$1:$CH$1,,MATCH($K18,$U$2:$CH$2,0)))))*$L18*8760*$P18)),IF(AND($K18+$H18&lt;V$2+1,$K18+$I18&gt;V$2),IF($N18=$N$3,$C18*INDEX('Fixed O&amp;M Schedule_Gas'!D$3:D$15,MATCH($F18,'Fixed O&amp;M Schedule_Gas'!$B$3:$B$15,0)),$C18*$S18*INDEX($U$1:$CH$1,MATCH($K18,$U$2:$CH$2,0))*IF(V$2&gt;$K18+$H18,IF($D18="Win",1.02,1.005),1)*(1+$T18)^(V$2-$K18)),IF(AND($K18+$I18&lt;=V$2,$K18+SUM($I18:$J18)&gt;V$2),IF($N18=$N$3,$C18*(INDEX('Fixed O&amp;M Schedule_Gas'!D$3:D$15,MATCH($F18,'Fixed O&amp;M Schedule_Gas'!$B$3:$B$15,0))+$M18),$C18*($S18*INDEX($U$1:$CH$1,MATCH($K18+$I18,$U$2:$CH$2,0))*IF(V$2&gt;$K18+$I18+$H18,IF($D18="Win",1.02,1.005),1)*(1+$T18)^(V$2-($K18+$I18))+$M18)),0)))/10^6</f>
        <v>0</v>
      </c>
      <c r="W18" s="119">
        <f>IF(AND($K18&lt;W$2+1,$K18+$H18&gt;W$2),IF($N18=$N$3,$C18*((1-$O18+$O18*(W$1/INDEX($U$1:$CH$1,,MATCH($K18,$U$2:$CH$2,0)))))*$L18,$C18*((1-$R18)^(W$2-$K18))*(((1-$O18+$O18*(W$1/INDEX($U$1:$CH$1,,MATCH($K18,$U$2:$CH$2,0)))))*$L18*8760*$P18)),IF(AND($K18+$H18&lt;W$2+1,$K18+$I18&gt;W$2),IF($N18=$N$3,$C18*INDEX('Fixed O&amp;M Schedule_Gas'!E$3:E$15,MATCH($F18,'Fixed O&amp;M Schedule_Gas'!$B$3:$B$15,0)),$C18*$S18*INDEX($U$1:$CH$1,MATCH($K18,$U$2:$CH$2,0))*IF(W$2&gt;$K18+$H18,IF($D18="Win",1.02,1.005),1)*(1+$T18)^(W$2-$K18)),IF(AND($K18+$I18&lt;=W$2,$K18+SUM($I18:$J18)&gt;W$2),IF($N18=$N$3,$C18*(INDEX('Fixed O&amp;M Schedule_Gas'!E$3:E$15,MATCH($F18,'Fixed O&amp;M Schedule_Gas'!$B$3:$B$15,0))+$M18),$C18*($S18*INDEX($U$1:$CH$1,MATCH($K18+$I18,$U$2:$CH$2,0))*IF(W$2&gt;$K18+$I18+$H18,IF($D18="Win",1.02,1.005),1)*(1+$T18)^(W$2-($K18+$I18))+$M18)),0)))/10^6</f>
        <v>0</v>
      </c>
      <c r="X18" s="119">
        <f>IF(AND($K18&lt;X$2+1,$K18+$H18&gt;X$2),IF($N18=$N$3,$C18*((1-$O18+$O18*(X$1/INDEX($U$1:$CH$1,,MATCH($K18,$U$2:$CH$2,0)))))*$L18,$C18*((1-$R18)^(X$2-$K18))*(((1-$O18+$O18*(X$1/INDEX($U$1:$CH$1,,MATCH($K18,$U$2:$CH$2,0)))))*$L18*8760*$P18)),IF(AND($K18+$H18&lt;X$2+1,$K18+$I18&gt;X$2),IF($N18=$N$3,$C18*INDEX('Fixed O&amp;M Schedule_Gas'!F$3:F$15,MATCH($F18,'Fixed O&amp;M Schedule_Gas'!$B$3:$B$15,0)),$C18*$S18*INDEX($U$1:$CH$1,MATCH($K18,$U$2:$CH$2,0))*IF(X$2&gt;$K18+$H18,IF($D18="Win",1.02,1.005),1)*(1+$T18)^(X$2-$K18)),IF(AND($K18+$I18&lt;=X$2,$K18+SUM($I18:$J18)&gt;X$2),IF($N18=$N$3,$C18*(INDEX('Fixed O&amp;M Schedule_Gas'!F$3:F$15,MATCH($F18,'Fixed O&amp;M Schedule_Gas'!$B$3:$B$15,0))+$M18),$C18*($S18*INDEX($U$1:$CH$1,MATCH($K18+$I18,$U$2:$CH$2,0))*IF(X$2&gt;$K18+$I18+$H18,IF($D18="Win",1.02,1.005),1)*(1+$T18)^(X$2-($K18+$I18))+$M18)),0)))/10^6</f>
        <v>0</v>
      </c>
      <c r="Y18" s="119">
        <f>IF(AND($K18&lt;Y$2+1,$K18+$H18&gt;Y$2),IF($N18=$N$3,$C18*((1-$O18+$O18*(Y$1/INDEX($U$1:$CH$1,,MATCH($K18,$U$2:$CH$2,0)))))*$L18,$C18*((1-$R18)^(Y$2-$K18))*(((1-$O18+$O18*(Y$1/INDEX($U$1:$CH$1,,MATCH($K18,$U$2:$CH$2,0)))))*$L18*8760*$P18)),IF(AND($K18+$H18&lt;Y$2+1,$K18+$I18&gt;Y$2),IF($N18=$N$3,$C18*INDEX('Fixed O&amp;M Schedule_Gas'!G$3:G$15,MATCH($F18,'Fixed O&amp;M Schedule_Gas'!$B$3:$B$15,0)),$C18*$S18*INDEX($U$1:$CH$1,MATCH($K18,$U$2:$CH$2,0))*IF(Y$2&gt;$K18+$H18,IF($D18="Win",1.02,1.005),1)*(1+$T18)^(Y$2-$K18)),IF(AND($K18+$I18&lt;=Y$2,$K18+SUM($I18:$J18)&gt;Y$2),IF($N18=$N$3,$C18*(INDEX('Fixed O&amp;M Schedule_Gas'!G$3:G$15,MATCH($F18,'Fixed O&amp;M Schedule_Gas'!$B$3:$B$15,0))+$M18),$C18*($S18*INDEX($U$1:$CH$1,MATCH($K18+$I18,$U$2:$CH$2,0))*IF(Y$2&gt;$K18+$I18+$H18,IF($D18="Win",1.02,1.005),1)*(1+$T18)^(Y$2-($K18+$I18))+$M18)),0)))/10^6</f>
        <v>0</v>
      </c>
      <c r="Z18" s="119">
        <f>IF(AND($K18&lt;Z$2+1,$K18+$H18&gt;Z$2),IF($N18=$N$3,$C18*((1-$O18+$O18*(Z$1/INDEX($U$1:$CH$1,,MATCH($K18,$U$2:$CH$2,0)))))*$L18,$C18*((1-$R18)^(Z$2-$K18))*(((1-$O18+$O18*(Z$1/INDEX($U$1:$CH$1,,MATCH($K18,$U$2:$CH$2,0)))))*$L18*8760*$P18)),IF(AND($K18+$H18&lt;Z$2+1,$K18+$I18&gt;Z$2),IF($N18=$N$3,$C18*INDEX('Fixed O&amp;M Schedule_Gas'!H$3:H$15,MATCH($F18,'Fixed O&amp;M Schedule_Gas'!$B$3:$B$15,0)),$C18*$S18*INDEX($U$1:$CH$1,MATCH($K18,$U$2:$CH$2,0))*IF(Z$2&gt;$K18+$H18,IF($D18="Win",1.02,1.005),1)*(1+$T18)^(Z$2-$K18)),IF(AND($K18+$I18&lt;=Z$2,$K18+SUM($I18:$J18)&gt;Z$2),IF($N18=$N$3,$C18*(INDEX('Fixed O&amp;M Schedule_Gas'!H$3:H$15,MATCH($F18,'Fixed O&amp;M Schedule_Gas'!$B$3:$B$15,0))+$M18),$C18*($S18*INDEX($U$1:$CH$1,MATCH($K18+$I18,$U$2:$CH$2,0))*IF(Z$2&gt;$K18+$I18+$H18,IF($D18="Win",1.02,1.005),1)*(1+$T18)^(Z$2-($K18+$I18))+$M18)),0)))/10^6</f>
        <v>0</v>
      </c>
      <c r="AA18" s="119">
        <f>IF(AND($K18&lt;AA$2+1,$K18+$H18&gt;AA$2),IF($N18=$N$3,$C18*((1-$O18+$O18*(AA$1/INDEX($U$1:$CH$1,,MATCH($K18,$U$2:$CH$2,0)))))*$L18,$C18*((1-$R18)^(AA$2-$K18))*(((1-$O18+$O18*(AA$1/INDEX($U$1:$CH$1,,MATCH($K18,$U$2:$CH$2,0)))))*$L18*8760*$P18)),IF(AND($K18+$H18&lt;AA$2+1,$K18+$I18&gt;AA$2),IF($N18=$N$3,$C18*INDEX('Fixed O&amp;M Schedule_Gas'!I$3:I$15,MATCH($F18,'Fixed O&amp;M Schedule_Gas'!$B$3:$B$15,0)),$C18*$S18*INDEX($U$1:$CH$1,MATCH($K18,$U$2:$CH$2,0))*IF(AA$2&gt;$K18+$H18,IF($D18="Win",1.02,1.005),1)*(1+$T18)^(AA$2-$K18)),IF(AND($K18+$I18&lt;=AA$2,$K18+SUM($I18:$J18)&gt;AA$2),IF($N18=$N$3,$C18*(INDEX('Fixed O&amp;M Schedule_Gas'!I$3:I$15,MATCH($F18,'Fixed O&amp;M Schedule_Gas'!$B$3:$B$15,0))+$M18),$C18*($S18*INDEX($U$1:$CH$1,MATCH($K18+$I18,$U$2:$CH$2,0))*IF(AA$2&gt;$K18+$I18+$H18,IF($D18="Win",1.02,1.005),1)*(1+$T18)^(AA$2-($K18+$I18))+$M18)),0)))/10^6</f>
        <v>0</v>
      </c>
      <c r="AB18" s="119">
        <f>IF(AND($K18&lt;AB$2+1,$K18+$H18&gt;AB$2),IF($N18=$N$3,$C18*((1-$O18+$O18*(AB$1/INDEX($U$1:$CH$1,,MATCH($K18,$U$2:$CH$2,0)))))*$L18,$C18*((1-$R18)^(AB$2-$K18))*(((1-$O18+$O18*(AB$1/INDEX($U$1:$CH$1,,MATCH($K18,$U$2:$CH$2,0)))))*$L18*8760*$P18)),IF(AND($K18+$H18&lt;AB$2+1,$K18+$I18&gt;AB$2),IF($N18=$N$3,$C18*INDEX('Fixed O&amp;M Schedule_Gas'!J$3:J$15,MATCH($F18,'Fixed O&amp;M Schedule_Gas'!$B$3:$B$15,0)),$C18*$S18*INDEX($U$1:$CH$1,MATCH($K18,$U$2:$CH$2,0))*IF(AB$2&gt;$K18+$H18,IF($D18="Win",1.02,1.005),1)*(1+$T18)^(AB$2-$K18)),IF(AND($K18+$I18&lt;=AB$2,$K18+SUM($I18:$J18)&gt;AB$2),IF($N18=$N$3,$C18*(INDEX('Fixed O&amp;M Schedule_Gas'!J$3:J$15,MATCH($F18,'Fixed O&amp;M Schedule_Gas'!$B$3:$B$15,0))+$M18),$C18*($S18*INDEX($U$1:$CH$1,MATCH($K18+$I18,$U$2:$CH$2,0))*IF(AB$2&gt;$K18+$I18+$H18,IF($D18="Win",1.02,1.005),1)*(1+$T18)^(AB$2-($K18+$I18))+$M18)),0)))/10^6</f>
        <v>0</v>
      </c>
      <c r="AC18" s="119">
        <f>IF(AND($K18&lt;AC$2+1,$K18+$H18&gt;AC$2),IF($N18=$N$3,$C18*((1-$O18+$O18*(AC$1/INDEX($U$1:$CH$1,,MATCH($K18,$U$2:$CH$2,0)))))*$L18,$C18*((1-$R18)^(AC$2-$K18))*(((1-$O18+$O18*(AC$1/INDEX($U$1:$CH$1,,MATCH($K18,$U$2:$CH$2,0)))))*$L18*8760*$P18)),IF(AND($K18+$H18&lt;AC$2+1,$K18+$I18&gt;AC$2),IF($N18=$N$3,$C18*INDEX('Fixed O&amp;M Schedule_Gas'!K$3:K$15,MATCH($F18,'Fixed O&amp;M Schedule_Gas'!$B$3:$B$15,0)),$C18*$S18*INDEX($U$1:$CH$1,MATCH($K18,$U$2:$CH$2,0))*IF(AC$2&gt;$K18+$H18,IF($D18="Win",1.02,1.005),1)*(1+$T18)^(AC$2-$K18)),IF(AND($K18+$I18&lt;=AC$2,$K18+SUM($I18:$J18)&gt;AC$2),IF($N18=$N$3,$C18*(INDEX('Fixed O&amp;M Schedule_Gas'!K$3:K$15,MATCH($F18,'Fixed O&amp;M Schedule_Gas'!$B$3:$B$15,0))+$M18),$C18*($S18*INDEX($U$1:$CH$1,MATCH($K18+$I18,$U$2:$CH$2,0))*IF(AC$2&gt;$K18+$I18+$H18,IF($D18="Win",1.02,1.005),1)*(1+$T18)^(AC$2-($K18+$I18))+$M18)),0)))/10^6</f>
        <v>0</v>
      </c>
      <c r="AD18" s="119">
        <f>IF(AND($K18&lt;AD$2+1,$K18+$H18&gt;AD$2),IF($N18=$N$3,$C18*((1-$O18+$O18*(AD$1/INDEX($U$1:$CH$1,,MATCH($K18,$U$2:$CH$2,0)))))*$L18,$C18*((1-$R18)^(AD$2-$K18))*(((1-$O18+$O18*(AD$1/INDEX($U$1:$CH$1,,MATCH($K18,$U$2:$CH$2,0)))))*$L18*8760*$P18)),IF(AND($K18+$H18&lt;AD$2+1,$K18+$I18&gt;AD$2),IF($N18=$N$3,$C18*INDEX('Fixed O&amp;M Schedule_Gas'!L$3:L$15,MATCH($F18,'Fixed O&amp;M Schedule_Gas'!$B$3:$B$15,0)),$C18*$S18*INDEX($U$1:$CH$1,MATCH($K18,$U$2:$CH$2,0))*IF(AD$2&gt;$K18+$H18,IF($D18="Win",1.02,1.005),1)*(1+$T18)^(AD$2-$K18)),IF(AND($K18+$I18&lt;=AD$2,$K18+SUM($I18:$J18)&gt;AD$2),IF($N18=$N$3,$C18*(INDEX('Fixed O&amp;M Schedule_Gas'!L$3:L$15,MATCH($F18,'Fixed O&amp;M Schedule_Gas'!$B$3:$B$15,0))+$M18),$C18*($S18*INDEX($U$1:$CH$1,MATCH($K18+$I18,$U$2:$CH$2,0))*IF(AD$2&gt;$K18+$I18+$H18,IF($D18="Win",1.02,1.005),1)*(1+$T18)^(AD$2-($K18+$I18))+$M18)),0)))/10^6</f>
        <v>0</v>
      </c>
      <c r="AE18" s="119">
        <f>IF(AND($K18&lt;AE$2+1,$K18+$H18&gt;AE$2),IF($N18=$N$3,$C18*((1-$O18+$O18*(AE$1/INDEX($U$1:$CH$1,,MATCH($K18,$U$2:$CH$2,0)))))*$L18,$C18*((1-$R18)^(AE$2-$K18))*(((1-$O18+$O18*(AE$1/INDEX($U$1:$CH$1,,MATCH($K18,$U$2:$CH$2,0)))))*$L18*8760*$P18)),IF(AND($K18+$H18&lt;AE$2+1,$K18+$I18&gt;AE$2),IF($N18=$N$3,$C18*INDEX('Fixed O&amp;M Schedule_Gas'!M$3:M$15,MATCH($F18,'Fixed O&amp;M Schedule_Gas'!$B$3:$B$15,0)),$C18*$S18*INDEX($U$1:$CH$1,MATCH($K18,$U$2:$CH$2,0))*IF(AE$2&gt;$K18+$H18,IF($D18="Win",1.02,1.005),1)*(1+$T18)^(AE$2-$K18)),IF(AND($K18+$I18&lt;=AE$2,$K18+SUM($I18:$J18)&gt;AE$2),IF($N18=$N$3,$C18*(INDEX('Fixed O&amp;M Schedule_Gas'!M$3:M$15,MATCH($F18,'Fixed O&amp;M Schedule_Gas'!$B$3:$B$15,0))+$M18),$C18*($S18*INDEX($U$1:$CH$1,MATCH($K18+$I18,$U$2:$CH$2,0))*IF(AE$2&gt;$K18+$I18+$H18,IF($D18="Win",1.02,1.005),1)*(1+$T18)^(AE$2-($K18+$I18))+$M18)),0)))/10^6</f>
        <v>93.562581600000016</v>
      </c>
      <c r="AF18" s="119">
        <f>IF(AND($K18&lt;AF$2+1,$K18+$H18&gt;AF$2),IF($N18=$N$3,$C18*((1-$O18+$O18*(AF$1/INDEX($U$1:$CH$1,,MATCH($K18,$U$2:$CH$2,0)))))*$L18,$C18*((1-$R18)^(AF$2-$K18))*(((1-$O18+$O18*(AF$1/INDEX($U$1:$CH$1,,MATCH($K18,$U$2:$CH$2,0)))))*$L18*8760*$P18)),IF(AND($K18+$H18&lt;AF$2+1,$K18+$I18&gt;AF$2),IF($N18=$N$3,$C18*INDEX('Fixed O&amp;M Schedule_Gas'!N$3:N$15,MATCH($F18,'Fixed O&amp;M Schedule_Gas'!$B$3:$B$15,0)),$C18*$S18*INDEX($U$1:$CH$1,MATCH($K18,$U$2:$CH$2,0))*IF(AF$2&gt;$K18+$H18,IF($D18="Win",1.02,1.005),1)*(1+$T18)^(AF$2-$K18)),IF(AND($K18+$I18&lt;=AF$2,$K18+SUM($I18:$J18)&gt;AF$2),IF($N18=$N$3,$C18*(INDEX('Fixed O&amp;M Schedule_Gas'!N$3:N$15,MATCH($F18,'Fixed O&amp;M Schedule_Gas'!$B$3:$B$15,0))+$M18),$C18*($S18*INDEX($U$1:$CH$1,MATCH($K18+$I18,$U$2:$CH$2,0))*IF(AF$2&gt;$K18+$I18+$H18,IF($D18="Win",1.02,1.005),1)*(1+$T18)^(AF$2-($K18+$I18))+$M18)),0)))/10^6</f>
        <v>93.094768692000002</v>
      </c>
      <c r="AG18" s="119">
        <f>IF(AND($K18&lt;AG$2+1,$K18+$H18&gt;AG$2),IF($N18=$N$3,$C18*((1-$O18+$O18*(AG$1/INDEX($U$1:$CH$1,,MATCH($K18,$U$2:$CH$2,0)))))*$L18,$C18*((1-$R18)^(AG$2-$K18))*(((1-$O18+$O18*(AG$1/INDEX($U$1:$CH$1,,MATCH($K18,$U$2:$CH$2,0)))))*$L18*8760*$P18)),IF(AND($K18+$H18&lt;AG$2+1,$K18+$I18&gt;AG$2),IF($N18=$N$3,$C18*INDEX('Fixed O&amp;M Schedule_Gas'!O$3:O$15,MATCH($F18,'Fixed O&amp;M Schedule_Gas'!$B$3:$B$15,0)),$C18*$S18*INDEX($U$1:$CH$1,MATCH($K18,$U$2:$CH$2,0))*IF(AG$2&gt;$K18+$H18,IF($D18="Win",1.02,1.005),1)*(1+$T18)^(AG$2-$K18)),IF(AND($K18+$I18&lt;=AG$2,$K18+SUM($I18:$J18)&gt;AG$2),IF($N18=$N$3,$C18*(INDEX('Fixed O&amp;M Schedule_Gas'!O$3:O$15,MATCH($F18,'Fixed O&amp;M Schedule_Gas'!$B$3:$B$15,0))+$M18),$C18*($S18*INDEX($U$1:$CH$1,MATCH($K18+$I18,$U$2:$CH$2,0))*IF(AG$2&gt;$K18+$I18+$H18,IF($D18="Win",1.02,1.005),1)*(1+$T18)^(AG$2-($K18+$I18))+$M18)),0)))/10^6</f>
        <v>92.629294848539999</v>
      </c>
      <c r="AH18" s="119">
        <f>IF(AND($K18&lt;AH$2+1,$K18+$H18&gt;AH$2),IF($N18=$N$3,$C18*((1-$O18+$O18*(AH$1/INDEX($U$1:$CH$1,,MATCH($K18,$U$2:$CH$2,0)))))*$L18,$C18*((1-$R18)^(AH$2-$K18))*(((1-$O18+$O18*(AH$1/INDEX($U$1:$CH$1,,MATCH($K18,$U$2:$CH$2,0)))))*$L18*8760*$P18)),IF(AND($K18+$H18&lt;AH$2+1,$K18+$I18&gt;AH$2),IF($N18=$N$3,$C18*INDEX('Fixed O&amp;M Schedule_Gas'!P$3:P$15,MATCH($F18,'Fixed O&amp;M Schedule_Gas'!$B$3:$B$15,0)),$C18*$S18*INDEX($U$1:$CH$1,MATCH($K18,$U$2:$CH$2,0))*IF(AH$2&gt;$K18+$H18,IF($D18="Win",1.02,1.005),1)*(1+$T18)^(AH$2-$K18)),IF(AND($K18+$I18&lt;=AH$2,$K18+SUM($I18:$J18)&gt;AH$2),IF($N18=$N$3,$C18*(INDEX('Fixed O&amp;M Schedule_Gas'!P$3:P$15,MATCH($F18,'Fixed O&amp;M Schedule_Gas'!$B$3:$B$15,0))+$M18),$C18*($S18*INDEX($U$1:$CH$1,MATCH($K18+$I18,$U$2:$CH$2,0))*IF(AH$2&gt;$K18+$I18+$H18,IF($D18="Win",1.02,1.005),1)*(1+$T18)^(AH$2-($K18+$I18))+$M18)),0)))/10^6</f>
        <v>92.166148374297308</v>
      </c>
      <c r="AI18" s="119">
        <f>IF(AND($K18&lt;AI$2+1,$K18+$H18&gt;AI$2),IF($N18=$N$3,$C18*((1-$O18+$O18*(AI$1/INDEX($U$1:$CH$1,,MATCH($K18,$U$2:$CH$2,0)))))*$L18,$C18*((1-$R18)^(AI$2-$K18))*(((1-$O18+$O18*(AI$1/INDEX($U$1:$CH$1,,MATCH($K18,$U$2:$CH$2,0)))))*$L18*8760*$P18)),IF(AND($K18+$H18&lt;AI$2+1,$K18+$I18&gt;AI$2),IF($N18=$N$3,$C18*INDEX('Fixed O&amp;M Schedule_Gas'!Q$3:Q$15,MATCH($F18,'Fixed O&amp;M Schedule_Gas'!$B$3:$B$15,0)),$C18*$S18*INDEX($U$1:$CH$1,MATCH($K18,$U$2:$CH$2,0))*IF(AI$2&gt;$K18+$H18,IF($D18="Win",1.02,1.005),1)*(1+$T18)^(AI$2-$K18)),IF(AND($K18+$I18&lt;=AI$2,$K18+SUM($I18:$J18)&gt;AI$2),IF($N18=$N$3,$C18*(INDEX('Fixed O&amp;M Schedule_Gas'!Q$3:Q$15,MATCH($F18,'Fixed O&amp;M Schedule_Gas'!$B$3:$B$15,0))+$M18),$C18*($S18*INDEX($U$1:$CH$1,MATCH($K18+$I18,$U$2:$CH$2,0))*IF(AI$2&gt;$K18+$I18+$H18,IF($D18="Win",1.02,1.005),1)*(1+$T18)^(AI$2-($K18+$I18))+$M18)),0)))/10^6</f>
        <v>91.705317632425817</v>
      </c>
      <c r="AJ18" s="119">
        <f>IF(AND($K18&lt;AJ$2+1,$K18+$H18&gt;AJ$2),IF($N18=$N$3,$C18*((1-$O18+$O18*(AJ$1/INDEX($U$1:$CH$1,,MATCH($K18,$U$2:$CH$2,0)))))*$L18,$C18*((1-$R18)^(AJ$2-$K18))*(((1-$O18+$O18*(AJ$1/INDEX($U$1:$CH$1,,MATCH($K18,$U$2:$CH$2,0)))))*$L18*8760*$P18)),IF(AND($K18+$H18&lt;AJ$2+1,$K18+$I18&gt;AJ$2),IF($N18=$N$3,$C18*INDEX('Fixed O&amp;M Schedule_Gas'!R$3:R$15,MATCH($F18,'Fixed O&amp;M Schedule_Gas'!$B$3:$B$15,0)),$C18*$S18*INDEX($U$1:$CH$1,MATCH($K18,$U$2:$CH$2,0))*IF(AJ$2&gt;$K18+$H18,IF($D18="Win",1.02,1.005),1)*(1+$T18)^(AJ$2-$K18)),IF(AND($K18+$I18&lt;=AJ$2,$K18+SUM($I18:$J18)&gt;AJ$2),IF($N18=$N$3,$C18*(INDEX('Fixed O&amp;M Schedule_Gas'!R$3:R$15,MATCH($F18,'Fixed O&amp;M Schedule_Gas'!$B$3:$B$15,0))+$M18),$C18*($S18*INDEX($U$1:$CH$1,MATCH($K18+$I18,$U$2:$CH$2,0))*IF(AJ$2&gt;$K18+$I18+$H18,IF($D18="Win",1.02,1.005),1)*(1+$T18)^(AJ$2-($K18+$I18))+$M18)),0)))/10^6</f>
        <v>91.246791044263688</v>
      </c>
      <c r="AK18" s="119">
        <f>IF(AND($K18&lt;AK$2+1,$K18+$H18&gt;AK$2),IF($N18=$N$3,$C18*((1-$O18+$O18*(AK$1/INDEX($U$1:$CH$1,,MATCH($K18,$U$2:$CH$2,0)))))*$L18,$C18*((1-$R18)^(AK$2-$K18))*(((1-$O18+$O18*(AK$1/INDEX($U$1:$CH$1,,MATCH($K18,$U$2:$CH$2,0)))))*$L18*8760*$P18)),IF(AND($K18+$H18&lt;AK$2+1,$K18+$I18&gt;AK$2),IF($N18=$N$3,$C18*INDEX('Fixed O&amp;M Schedule_Gas'!S$3:S$15,MATCH($F18,'Fixed O&amp;M Schedule_Gas'!$B$3:$B$15,0)),$C18*$S18*INDEX($U$1:$CH$1,MATCH($K18,$U$2:$CH$2,0))*IF(AK$2&gt;$K18+$H18,IF($D18="Win",1.02,1.005),1)*(1+$T18)^(AK$2-$K18)),IF(AND($K18+$I18&lt;=AK$2,$K18+SUM($I18:$J18)&gt;AK$2),IF($N18=$N$3,$C18*(INDEX('Fixed O&amp;M Schedule_Gas'!S$3:S$15,MATCH($F18,'Fixed O&amp;M Schedule_Gas'!$B$3:$B$15,0))+$M18),$C18*($S18*INDEX($U$1:$CH$1,MATCH($K18+$I18,$U$2:$CH$2,0))*IF(AK$2&gt;$K18+$I18+$H18,IF($D18="Win",1.02,1.005),1)*(1+$T18)^(AK$2-($K18+$I18))+$M18)),0)))/10^6</f>
        <v>90.79055708904238</v>
      </c>
      <c r="AL18" s="119">
        <f>IF(AND($K18&lt;AL$2+1,$K18+$H18&gt;AL$2),IF($N18=$N$3,$C18*((1-$O18+$O18*(AL$1/INDEX($U$1:$CH$1,,MATCH($K18,$U$2:$CH$2,0)))))*$L18,$C18*((1-$R18)^(AL$2-$K18))*(((1-$O18+$O18*(AL$1/INDEX($U$1:$CH$1,,MATCH($K18,$U$2:$CH$2,0)))))*$L18*8760*$P18)),IF(AND($K18+$H18&lt;AL$2+1,$K18+$I18&gt;AL$2),IF($N18=$N$3,$C18*INDEX('Fixed O&amp;M Schedule_Gas'!T$3:T$15,MATCH($F18,'Fixed O&amp;M Schedule_Gas'!$B$3:$B$15,0)),$C18*$S18*INDEX($U$1:$CH$1,MATCH($K18,$U$2:$CH$2,0))*IF(AL$2&gt;$K18+$H18,IF($D18="Win",1.02,1.005),1)*(1+$T18)^(AL$2-$K18)),IF(AND($K18+$I18&lt;=AL$2,$K18+SUM($I18:$J18)&gt;AL$2),IF($N18=$N$3,$C18*(INDEX('Fixed O&amp;M Schedule_Gas'!T$3:T$15,MATCH($F18,'Fixed O&amp;M Schedule_Gas'!$B$3:$B$15,0))+$M18),$C18*($S18*INDEX($U$1:$CH$1,MATCH($K18+$I18,$U$2:$CH$2,0))*IF(AL$2&gt;$K18+$I18+$H18,IF($D18="Win",1.02,1.005),1)*(1+$T18)^(AL$2-($K18+$I18))+$M18)),0)))/10^6</f>
        <v>90.33660430359717</v>
      </c>
      <c r="AM18" s="119">
        <f>IF(AND($K18&lt;AM$2+1,$K18+$H18&gt;AM$2),IF($N18=$N$3,$C18*((1-$O18+$O18*(AM$1/INDEX($U$1:$CH$1,,MATCH($K18,$U$2:$CH$2,0)))))*$L18,$C18*((1-$R18)^(AM$2-$K18))*(((1-$O18+$O18*(AM$1/INDEX($U$1:$CH$1,,MATCH($K18,$U$2:$CH$2,0)))))*$L18*8760*$P18)),IF(AND($K18+$H18&lt;AM$2+1,$K18+$I18&gt;AM$2),IF($N18=$N$3,$C18*INDEX('Fixed O&amp;M Schedule_Gas'!U$3:U$15,MATCH($F18,'Fixed O&amp;M Schedule_Gas'!$B$3:$B$15,0)),$C18*$S18*INDEX($U$1:$CH$1,MATCH($K18,$U$2:$CH$2,0))*IF(AM$2&gt;$K18+$H18,IF($D18="Win",1.02,1.005),1)*(1+$T18)^(AM$2-$K18)),IF(AND($K18+$I18&lt;=AM$2,$K18+SUM($I18:$J18)&gt;AM$2),IF($N18=$N$3,$C18*(INDEX('Fixed O&amp;M Schedule_Gas'!U$3:U$15,MATCH($F18,'Fixed O&amp;M Schedule_Gas'!$B$3:$B$15,0))+$M18),$C18*($S18*INDEX($U$1:$CH$1,MATCH($K18+$I18,$U$2:$CH$2,0))*IF(AM$2&gt;$K18+$I18+$H18,IF($D18="Win",1.02,1.005),1)*(1+$T18)^(AM$2-($K18+$I18))+$M18)),0)))/10^6</f>
        <v>89.884921282079176</v>
      </c>
      <c r="AN18" s="119">
        <f>IF(AND($K18&lt;AN$2+1,$K18+$H18&gt;AN$2),IF($N18=$N$3,$C18*((1-$O18+$O18*(AN$1/INDEX($U$1:$CH$1,,MATCH($K18,$U$2:$CH$2,0)))))*$L18,$C18*((1-$R18)^(AN$2-$K18))*(((1-$O18+$O18*(AN$1/INDEX($U$1:$CH$1,,MATCH($K18,$U$2:$CH$2,0)))))*$L18*8760*$P18)),IF(AND($K18+$H18&lt;AN$2+1,$K18+$I18&gt;AN$2),IF($N18=$N$3,$C18*INDEX('Fixed O&amp;M Schedule_Gas'!V$3:V$15,MATCH($F18,'Fixed O&amp;M Schedule_Gas'!$B$3:$B$15,0)),$C18*$S18*INDEX($U$1:$CH$1,MATCH($K18,$U$2:$CH$2,0))*IF(AN$2&gt;$K18+$H18,IF($D18="Win",1.02,1.005),1)*(1+$T18)^(AN$2-$K18)),IF(AND($K18+$I18&lt;=AN$2,$K18+SUM($I18:$J18)&gt;AN$2),IF($N18=$N$3,$C18*(INDEX('Fixed O&amp;M Schedule_Gas'!V$3:V$15,MATCH($F18,'Fixed O&amp;M Schedule_Gas'!$B$3:$B$15,0))+$M18),$C18*($S18*INDEX($U$1:$CH$1,MATCH($K18+$I18,$U$2:$CH$2,0))*IF(AN$2&gt;$K18+$I18+$H18,IF($D18="Win",1.02,1.005),1)*(1+$T18)^(AN$2-($K18+$I18))+$M18)),0)))/10^6</f>
        <v>89.435496675668787</v>
      </c>
      <c r="AO18" s="119">
        <f>IF(AND($K18&lt;AO$2+1,$K18+$H18&gt;AO$2),IF($N18=$N$3,$C18*((1-$O18+$O18*(AO$1/INDEX($U$1:$CH$1,,MATCH($K18,$U$2:$CH$2,0)))))*$L18,$C18*((1-$R18)^(AO$2-$K18))*(((1-$O18+$O18*(AO$1/INDEX($U$1:$CH$1,,MATCH($K18,$U$2:$CH$2,0)))))*$L18*8760*$P18)),IF(AND($K18+$H18&lt;AO$2+1,$K18+$I18&gt;AO$2),IF($N18=$N$3,$C18*INDEX('Fixed O&amp;M Schedule_Gas'!W$3:W$15,MATCH($F18,'Fixed O&amp;M Schedule_Gas'!$B$3:$B$15,0)),$C18*$S18*INDEX($U$1:$CH$1,MATCH($K18,$U$2:$CH$2,0))*IF(AO$2&gt;$K18+$H18,IF($D18="Win",1.02,1.005),1)*(1+$T18)^(AO$2-$K18)),IF(AND($K18+$I18&lt;=AO$2,$K18+SUM($I18:$J18)&gt;AO$2),IF($N18=$N$3,$C18*(INDEX('Fixed O&amp;M Schedule_Gas'!W$3:W$15,MATCH($F18,'Fixed O&amp;M Schedule_Gas'!$B$3:$B$15,0))+$M18),$C18*($S18*INDEX($U$1:$CH$1,MATCH($K18+$I18,$U$2:$CH$2,0))*IF(AO$2&gt;$K18+$I18+$H18,IF($D18="Win",1.02,1.005),1)*(1+$T18)^(AO$2-($K18+$I18))+$M18)),0)))/10^6</f>
        <v>88.988319192290447</v>
      </c>
      <c r="AP18" s="119">
        <f>IF(AND($K18&lt;AP$2+1,$K18+$H18&gt;AP$2),IF($N18=$N$3,$C18*((1-$O18+$O18*(AP$1/INDEX($U$1:$CH$1,,MATCH($K18,$U$2:$CH$2,0)))))*$L18,$C18*((1-$R18)^(AP$2-$K18))*(((1-$O18+$O18*(AP$1/INDEX($U$1:$CH$1,,MATCH($K18,$U$2:$CH$2,0)))))*$L18*8760*$P18)),IF(AND($K18+$H18&lt;AP$2+1,$K18+$I18&gt;AP$2),IF($N18=$N$3,$C18*INDEX('Fixed O&amp;M Schedule_Gas'!X$3:X$15,MATCH($F18,'Fixed O&amp;M Schedule_Gas'!$B$3:$B$15,0)),$C18*$S18*INDEX($U$1:$CH$1,MATCH($K18,$U$2:$CH$2,0))*IF(AP$2&gt;$K18+$H18,IF($D18="Win",1.02,1.005),1)*(1+$T18)^(AP$2-$K18)),IF(AND($K18+$I18&lt;=AP$2,$K18+SUM($I18:$J18)&gt;AP$2),IF($N18=$N$3,$C18*(INDEX('Fixed O&amp;M Schedule_Gas'!X$3:X$15,MATCH($F18,'Fixed O&amp;M Schedule_Gas'!$B$3:$B$15,0))+$M18),$C18*($S18*INDEX($U$1:$CH$1,MATCH($K18+$I18,$U$2:$CH$2,0))*IF(AP$2&gt;$K18+$I18+$H18,IF($D18="Win",1.02,1.005),1)*(1+$T18)^(AP$2-($K18+$I18))+$M18)),0)))/10^6</f>
        <v>88.543377596328995</v>
      </c>
      <c r="AQ18" s="119">
        <f>IF(AND($K18&lt;AQ$2+1,$K18+$H18&gt;AQ$2),IF($N18=$N$3,$C18*((1-$O18+$O18*(AQ$1/INDEX($U$1:$CH$1,,MATCH($K18,$U$2:$CH$2,0)))))*$L18,$C18*((1-$R18)^(AQ$2-$K18))*(((1-$O18+$O18*(AQ$1/INDEX($U$1:$CH$1,,MATCH($K18,$U$2:$CH$2,0)))))*$L18*8760*$P18)),IF(AND($K18+$H18&lt;AQ$2+1,$K18+$I18&gt;AQ$2),IF($N18=$N$3,$C18*INDEX('Fixed O&amp;M Schedule_Gas'!Y$3:Y$15,MATCH($F18,'Fixed O&amp;M Schedule_Gas'!$B$3:$B$15,0)),$C18*$S18*INDEX($U$1:$CH$1,MATCH($K18,$U$2:$CH$2,0))*IF(AQ$2&gt;$K18+$H18,IF($D18="Win",1.02,1.005),1)*(1+$T18)^(AQ$2-$K18)),IF(AND($K18+$I18&lt;=AQ$2,$K18+SUM($I18:$J18)&gt;AQ$2),IF($N18=$N$3,$C18*(INDEX('Fixed O&amp;M Schedule_Gas'!Y$3:Y$15,MATCH($F18,'Fixed O&amp;M Schedule_Gas'!$B$3:$B$15,0))+$M18),$C18*($S18*INDEX($U$1:$CH$1,MATCH($K18+$I18,$U$2:$CH$2,0))*IF(AQ$2&gt;$K18+$I18+$H18,IF($D18="Win",1.02,1.005),1)*(1+$T18)^(AQ$2-($K18+$I18))+$M18)),0)))/10^6</f>
        <v>88.100660708347334</v>
      </c>
      <c r="AR18" s="119">
        <f>IF(AND($K18&lt;AR$2+1,$K18+$H18&gt;AR$2),IF($N18=$N$3,$C18*((1-$O18+$O18*(AR$1/INDEX($U$1:$CH$1,,MATCH($K18,$U$2:$CH$2,0)))))*$L18,$C18*((1-$R18)^(AR$2-$K18))*(((1-$O18+$O18*(AR$1/INDEX($U$1:$CH$1,,MATCH($K18,$U$2:$CH$2,0)))))*$L18*8760*$P18)),IF(AND($K18+$H18&lt;AR$2+1,$K18+$I18&gt;AR$2),IF($N18=$N$3,$C18*INDEX('Fixed O&amp;M Schedule_Gas'!Z$3:Z$15,MATCH($F18,'Fixed O&amp;M Schedule_Gas'!$B$3:$B$15,0)),$C18*$S18*INDEX($U$1:$CH$1,MATCH($K18,$U$2:$CH$2,0))*IF(AR$2&gt;$K18+$H18,IF($D18="Win",1.02,1.005),1)*(1+$T18)^(AR$2-$K18)),IF(AND($K18+$I18&lt;=AR$2,$K18+SUM($I18:$J18)&gt;AR$2),IF($N18=$N$3,$C18*(INDEX('Fixed O&amp;M Schedule_Gas'!Z$3:Z$15,MATCH($F18,'Fixed O&amp;M Schedule_Gas'!$B$3:$B$15,0))+$M18),$C18*($S18*INDEX($U$1:$CH$1,MATCH($K18+$I18,$U$2:$CH$2,0))*IF(AR$2&gt;$K18+$I18+$H18,IF($D18="Win",1.02,1.005),1)*(1+$T18)^(AR$2-($K18+$I18))+$M18)),0)))/10^6</f>
        <v>87.660157404805616</v>
      </c>
      <c r="AS18" s="119">
        <f>IF(AND($K18&lt;AS$2+1,$K18+$H18&gt;AS$2),IF($N18=$N$3,$C18*((1-$O18+$O18*(AS$1/INDEX($U$1:$CH$1,,MATCH($K18,$U$2:$CH$2,0)))))*$L18,$C18*((1-$R18)^(AS$2-$K18))*(((1-$O18+$O18*(AS$1/INDEX($U$1:$CH$1,,MATCH($K18,$U$2:$CH$2,0)))))*$L18*8760*$P18)),IF(AND($K18+$H18&lt;AS$2+1,$K18+$I18&gt;AS$2),IF($N18=$N$3,$C18*INDEX('Fixed O&amp;M Schedule_Gas'!AA$3:AA$15,MATCH($F18,'Fixed O&amp;M Schedule_Gas'!$B$3:$B$15,0)),$C18*$S18*INDEX($U$1:$CH$1,MATCH($K18,$U$2:$CH$2,0))*IF(AS$2&gt;$K18+$H18,IF($D18="Win",1.02,1.005),1)*(1+$T18)^(AS$2-$K18)),IF(AND($K18+$I18&lt;=AS$2,$K18+SUM($I18:$J18)&gt;AS$2),IF($N18=$N$3,$C18*(INDEX('Fixed O&amp;M Schedule_Gas'!AA$3:AA$15,MATCH($F18,'Fixed O&amp;M Schedule_Gas'!$B$3:$B$15,0))+$M18),$C18*($S18*INDEX($U$1:$CH$1,MATCH($K18+$I18,$U$2:$CH$2,0))*IF(AS$2&gt;$K18+$I18+$H18,IF($D18="Win",1.02,1.005),1)*(1+$T18)^(AS$2-($K18+$I18))+$M18)),0)))/10^6</f>
        <v>87.221856617781583</v>
      </c>
      <c r="AT18" s="119">
        <f>IF(AND($K18&lt;AT$2+1,$K18+$H18&gt;AT$2),IF($N18=$N$3,$C18*((1-$O18+$O18*(AT$1/INDEX($U$1:$CH$1,,MATCH($K18,$U$2:$CH$2,0)))))*$L18,$C18*((1-$R18)^(AT$2-$K18))*(((1-$O18+$O18*(AT$1/INDEX($U$1:$CH$1,,MATCH($K18,$U$2:$CH$2,0)))))*$L18*8760*$P18)),IF(AND($K18+$H18&lt;AT$2+1,$K18+$I18&gt;AT$2),IF($N18=$N$3,$C18*INDEX('Fixed O&amp;M Schedule_Gas'!AB$3:AB$15,MATCH($F18,'Fixed O&amp;M Schedule_Gas'!$B$3:$B$15,0)),$C18*$S18*INDEX($U$1:$CH$1,MATCH($K18,$U$2:$CH$2,0))*IF(AT$2&gt;$K18+$H18,IF($D18="Win",1.02,1.005),1)*(1+$T18)^(AT$2-$K18)),IF(AND($K18+$I18&lt;=AT$2,$K18+SUM($I18:$J18)&gt;AT$2),IF($N18=$N$3,$C18*(INDEX('Fixed O&amp;M Schedule_Gas'!AB$3:AB$15,MATCH($F18,'Fixed O&amp;M Schedule_Gas'!$B$3:$B$15,0))+$M18),$C18*($S18*INDEX($U$1:$CH$1,MATCH($K18+$I18,$U$2:$CH$2,0))*IF(AT$2&gt;$K18+$I18+$H18,IF($D18="Win",1.02,1.005),1)*(1+$T18)^(AT$2-($K18+$I18))+$M18)),0)))/10^6</f>
        <v>86.785747334692687</v>
      </c>
      <c r="AU18" s="119">
        <f>IF(AND($K18&lt;AU$2+1,$K18+$H18&gt;AU$2),IF($N18=$N$3,$C18*((1-$O18+$O18*(AU$1/INDEX($U$1:$CH$1,,MATCH($K18,$U$2:$CH$2,0)))))*$L18,$C18*((1-$R18)^(AU$2-$K18))*(((1-$O18+$O18*(AU$1/INDEX($U$1:$CH$1,,MATCH($K18,$U$2:$CH$2,0)))))*$L18*8760*$P18)),IF(AND($K18+$H18&lt;AU$2+1,$K18+$I18&gt;AU$2),IF($N18=$N$3,$C18*INDEX('Fixed O&amp;M Schedule_Gas'!AC$3:AC$15,MATCH($F18,'Fixed O&amp;M Schedule_Gas'!$B$3:$B$15,0)),$C18*$S18*INDEX($U$1:$CH$1,MATCH($K18,$U$2:$CH$2,0))*IF(AU$2&gt;$K18+$H18,IF($D18="Win",1.02,1.005),1)*(1+$T18)^(AU$2-$K18)),IF(AND($K18+$I18&lt;=AU$2,$K18+SUM($I18:$J18)&gt;AU$2),IF($N18=$N$3,$C18*(INDEX('Fixed O&amp;M Schedule_Gas'!AC$3:AC$15,MATCH($F18,'Fixed O&amp;M Schedule_Gas'!$B$3:$B$15,0))+$M18),$C18*($S18*INDEX($U$1:$CH$1,MATCH($K18+$I18,$U$2:$CH$2,0))*IF(AU$2&gt;$K18+$I18+$H18,IF($D18="Win",1.02,1.005),1)*(1+$T18)^(AU$2-($K18+$I18))+$M18)),0)))/10^6</f>
        <v>86.351818598019207</v>
      </c>
      <c r="AV18" s="119">
        <f>IF(AND($K18&lt;AV$2+1,$K18+$H18&gt;AV$2),IF($N18=$N$3,$C18*((1-$O18+$O18*(AV$1/INDEX($U$1:$CH$1,,MATCH($K18,$U$2:$CH$2,0)))))*$L18,$C18*((1-$R18)^(AV$2-$K18))*(((1-$O18+$O18*(AV$1/INDEX($U$1:$CH$1,,MATCH($K18,$U$2:$CH$2,0)))))*$L18*8760*$P18)),IF(AND($K18+$H18&lt;AV$2+1,$K18+$I18&gt;AV$2),IF($N18=$N$3,$C18*INDEX('Fixed O&amp;M Schedule_Gas'!AD$3:AD$15,MATCH($F18,'Fixed O&amp;M Schedule_Gas'!$B$3:$B$15,0)),$C18*$S18*INDEX($U$1:$CH$1,MATCH($K18,$U$2:$CH$2,0))*IF(AV$2&gt;$K18+$H18,IF($D18="Win",1.02,1.005),1)*(1+$T18)^(AV$2-$K18)),IF(AND($K18+$I18&lt;=AV$2,$K18+SUM($I18:$J18)&gt;AV$2),IF($N18=$N$3,$C18*(INDEX('Fixed O&amp;M Schedule_Gas'!AD$3:AD$15,MATCH($F18,'Fixed O&amp;M Schedule_Gas'!$B$3:$B$15,0))+$M18),$C18*($S18*INDEX($U$1:$CH$1,MATCH($K18+$I18,$U$2:$CH$2,0))*IF(AV$2&gt;$K18+$I18+$H18,IF($D18="Win",1.02,1.005),1)*(1+$T18)^(AV$2-($K18+$I18))+$M18)),0)))/10^6</f>
        <v>85.920059505029116</v>
      </c>
      <c r="AW18" s="119">
        <f>IF(AND($K18&lt;AW$2+1,$K18+$H18&gt;AW$2),IF($N18=$N$3,$C18*((1-$O18+$O18*(AW$1/INDEX($U$1:$CH$1,,MATCH($K18,$U$2:$CH$2,0)))))*$L18,$C18*((1-$R18)^(AW$2-$K18))*(((1-$O18+$O18*(AW$1/INDEX($U$1:$CH$1,,MATCH($K18,$U$2:$CH$2,0)))))*$L18*8760*$P18)),IF(AND($K18+$H18&lt;AW$2+1,$K18+$I18&gt;AW$2),IF($N18=$N$3,$C18*INDEX('Fixed O&amp;M Schedule_Gas'!AE$3:AE$15,MATCH($F18,'Fixed O&amp;M Schedule_Gas'!$B$3:$B$15,0)),$C18*$S18*INDEX($U$1:$CH$1,MATCH($K18,$U$2:$CH$2,0))*IF(AW$2&gt;$K18+$H18,IF($D18="Win",1.02,1.005),1)*(1+$T18)^(AW$2-$K18)),IF(AND($K18+$I18&lt;=AW$2,$K18+SUM($I18:$J18)&gt;AW$2),IF($N18=$N$3,$C18*(INDEX('Fixed O&amp;M Schedule_Gas'!AE$3:AE$15,MATCH($F18,'Fixed O&amp;M Schedule_Gas'!$B$3:$B$15,0))+$M18),$C18*($S18*INDEX($U$1:$CH$1,MATCH($K18+$I18,$U$2:$CH$2,0))*IF(AW$2&gt;$K18+$I18+$H18,IF($D18="Win",1.02,1.005),1)*(1+$T18)^(AW$2-($K18+$I18))+$M18)),0)))/10^6</f>
        <v>85.49045920750396</v>
      </c>
      <c r="AX18" s="119">
        <f>IF(AND($K18&lt;AX$2+1,$K18+$H18&gt;AX$2),IF($N18=$N$3,$C18*((1-$O18+$O18*(AX$1/INDEX($U$1:$CH$1,,MATCH($K18,$U$2:$CH$2,0)))))*$L18,$C18*((1-$R18)^(AX$2-$K18))*(((1-$O18+$O18*(AX$1/INDEX($U$1:$CH$1,,MATCH($K18,$U$2:$CH$2,0)))))*$L18*8760*$P18)),IF(AND($K18+$H18&lt;AX$2+1,$K18+$I18&gt;AX$2),IF($N18=$N$3,$C18*INDEX('Fixed O&amp;M Schedule_Gas'!AF$3:AF$15,MATCH($F18,'Fixed O&amp;M Schedule_Gas'!$B$3:$B$15,0)),$C18*$S18*INDEX($U$1:$CH$1,MATCH($K18,$U$2:$CH$2,0))*IF(AX$2&gt;$K18+$H18,IF($D18="Win",1.02,1.005),1)*(1+$T18)^(AX$2-$K18)),IF(AND($K18+$I18&lt;=AX$2,$K18+SUM($I18:$J18)&gt;AX$2),IF($N18=$N$3,$C18*(INDEX('Fixed O&amp;M Schedule_Gas'!AF$3:AF$15,MATCH($F18,'Fixed O&amp;M Schedule_Gas'!$B$3:$B$15,0))+$M18),$C18*($S18*INDEX($U$1:$CH$1,MATCH($K18+$I18,$U$2:$CH$2,0))*IF(AX$2&gt;$K18+$I18+$H18,IF($D18="Win",1.02,1.005),1)*(1+$T18)^(AX$2-($K18+$I18))+$M18)),0)))/10^6</f>
        <v>85.063006911466445</v>
      </c>
      <c r="AY18" s="119">
        <f>IF(AND($K18&lt;AY$2+1,$K18+$H18&gt;AY$2),IF($N18=$N$3,$C18*((1-$O18+$O18*(AY$1/INDEX($U$1:$CH$1,,MATCH($K18,$U$2:$CH$2,0)))))*$L18,$C18*((1-$R18)^(AY$2-$K18))*(((1-$O18+$O18*(AY$1/INDEX($U$1:$CH$1,,MATCH($K18,$U$2:$CH$2,0)))))*$L18*8760*$P18)),IF(AND($K18+$H18&lt;AY$2+1,$K18+$I18&gt;AY$2),IF($N18=$N$3,$C18*INDEX('Fixed O&amp;M Schedule_Gas'!AG$3:AG$15,MATCH($F18,'Fixed O&amp;M Schedule_Gas'!$B$3:$B$15,0)),$C18*$S18*INDEX($U$1:$CH$1,MATCH($K18,$U$2:$CH$2,0))*IF(AY$2&gt;$K18+$H18,IF($D18="Win",1.02,1.005),1)*(1+$T18)^(AY$2-$K18)),IF(AND($K18+$I18&lt;=AY$2,$K18+SUM($I18:$J18)&gt;AY$2),IF($N18=$N$3,$C18*(INDEX('Fixed O&amp;M Schedule_Gas'!AG$3:AG$15,MATCH($F18,'Fixed O&amp;M Schedule_Gas'!$B$3:$B$15,0))+$M18),$C18*($S18*INDEX($U$1:$CH$1,MATCH($K18+$I18,$U$2:$CH$2,0))*IF(AY$2&gt;$K18+$I18+$H18,IF($D18="Win",1.02,1.005),1)*(1+$T18)^(AY$2-($K18+$I18))+$M18)),0)))/10^6</f>
        <v>7.3504835180770822</v>
      </c>
      <c r="AZ18" s="119">
        <f>IF(AND($K18&lt;AZ$2+1,$K18+$H18&gt;AZ$2),IF($N18=$N$3,$C18*((1-$O18+$O18*(AZ$1/INDEX($U$1:$CH$1,,MATCH($K18,$U$2:$CH$2,0)))))*$L18,$C18*((1-$R18)^(AZ$2-$K18))*(((1-$O18+$O18*(AZ$1/INDEX($U$1:$CH$1,,MATCH($K18,$U$2:$CH$2,0)))))*$L18*8760*$P18)),IF(AND($K18+$H18&lt;AZ$2+1,$K18+$I18&gt;AZ$2),IF($N18=$N$3,$C18*INDEX('Fixed O&amp;M Schedule_Gas'!AH$3:AH$15,MATCH($F18,'Fixed O&amp;M Schedule_Gas'!$B$3:$B$15,0)),$C18*$S18*INDEX($U$1:$CH$1,MATCH($K18,$U$2:$CH$2,0))*IF(AZ$2&gt;$K18+$H18,IF($D18="Win",1.02,1.005),1)*(1+$T18)^(AZ$2-$K18)),IF(AND($K18+$I18&lt;=AZ$2,$K18+SUM($I18:$J18)&gt;AZ$2),IF($N18=$N$3,$C18*(INDEX('Fixed O&amp;M Schedule_Gas'!AH$3:AH$15,MATCH($F18,'Fixed O&amp;M Schedule_Gas'!$B$3:$B$15,0))+$M18),$C18*($S18*INDEX($U$1:$CH$1,MATCH($K18+$I18,$U$2:$CH$2,0))*IF(AZ$2&gt;$K18+$I18+$H18,IF($D18="Win",1.02,1.005),1)*(1+$T18)^(AZ$2-($K18+$I18))+$M18)),0)))/10^6</f>
        <v>7.5349806543808162</v>
      </c>
      <c r="BA18" s="119">
        <f>IF(AND($K18&lt;BA$2+1,$K18+$H18&gt;BA$2),IF($N18=$N$3,$C18*((1-$O18+$O18*(BA$1/INDEX($U$1:$CH$1,,MATCH($K18,$U$2:$CH$2,0)))))*$L18,$C18*((1-$R18)^(BA$2-$K18))*(((1-$O18+$O18*(BA$1/INDEX($U$1:$CH$1,,MATCH($K18,$U$2:$CH$2,0)))))*$L18*8760*$P18)),IF(AND($K18+$H18&lt;BA$2+1,$K18+$I18&gt;BA$2),IF($N18=$N$3,$C18*INDEX('Fixed O&amp;M Schedule_Gas'!AI$3:AI$15,MATCH($F18,'Fixed O&amp;M Schedule_Gas'!$B$3:$B$15,0)),$C18*$S18*INDEX($U$1:$CH$1,MATCH($K18,$U$2:$CH$2,0))*IF(BA$2&gt;$K18+$H18,IF($D18="Win",1.02,1.005),1)*(1+$T18)^(BA$2-$K18)),IF(AND($K18+$I18&lt;=BA$2,$K18+SUM($I18:$J18)&gt;BA$2),IF($N18=$N$3,$C18*(INDEX('Fixed O&amp;M Schedule_Gas'!AI$3:AI$15,MATCH($F18,'Fixed O&amp;M Schedule_Gas'!$B$3:$B$15,0))+$M18),$C18*($S18*INDEX($U$1:$CH$1,MATCH($K18+$I18,$U$2:$CH$2,0))*IF(BA$2&gt;$K18+$I18+$H18,IF($D18="Win",1.02,1.005),1)*(1+$T18)^(BA$2-($K18+$I18))+$M18)),0)))/10^6</f>
        <v>7.6856802674684328</v>
      </c>
      <c r="BB18" s="119">
        <f>IF(AND($K18&lt;BB$2+1,$K18+$H18&gt;BB$2),IF($N18=$N$3,$C18*((1-$O18+$O18*(BB$1/INDEX($U$1:$CH$1,,MATCH($K18,$U$2:$CH$2,0)))))*$L18,$C18*((1-$R18)^(BB$2-$K18))*(((1-$O18+$O18*(BB$1/INDEX($U$1:$CH$1,,MATCH($K18,$U$2:$CH$2,0)))))*$L18*8760*$P18)),IF(AND($K18+$H18&lt;BB$2+1,$K18+$I18&gt;BB$2),IF($N18=$N$3,$C18*INDEX('Fixed O&amp;M Schedule_Gas'!AJ$3:AJ$15,MATCH($F18,'Fixed O&amp;M Schedule_Gas'!$B$3:$B$15,0)),$C18*$S18*INDEX($U$1:$CH$1,MATCH($K18,$U$2:$CH$2,0))*IF(BB$2&gt;$K18+$H18,IF($D18="Win",1.02,1.005),1)*(1+$T18)^(BB$2-$K18)),IF(AND($K18+$I18&lt;=BB$2,$K18+SUM($I18:$J18)&gt;BB$2),IF($N18=$N$3,$C18*(INDEX('Fixed O&amp;M Schedule_Gas'!AJ$3:AJ$15,MATCH($F18,'Fixed O&amp;M Schedule_Gas'!$B$3:$B$15,0))+$M18),$C18*($S18*INDEX($U$1:$CH$1,MATCH($K18+$I18,$U$2:$CH$2,0))*IF(BB$2&gt;$K18+$I18+$H18,IF($D18="Win",1.02,1.005),1)*(1+$T18)^(BB$2-($K18+$I18))+$M18)),0)))/10^6</f>
        <v>7.8393938728177996</v>
      </c>
      <c r="BC18" s="119">
        <f>IF(AND($K18&lt;BC$2+1,$K18+$H18&gt;BC$2),IF($N18=$N$3,$C18*((1-$O18+$O18*(BC$1/INDEX($U$1:$CH$1,,MATCH($K18,$U$2:$CH$2,0)))))*$L18,$C18*((1-$R18)^(BC$2-$K18))*(((1-$O18+$O18*(BC$1/INDEX($U$1:$CH$1,,MATCH($K18,$U$2:$CH$2,0)))))*$L18*8760*$P18)),IF(AND($K18+$H18&lt;BC$2+1,$K18+$I18&gt;BC$2),IF($N18=$N$3,$C18*INDEX('Fixed O&amp;M Schedule_Gas'!AK$3:AK$15,MATCH($F18,'Fixed O&amp;M Schedule_Gas'!$B$3:$B$15,0)),$C18*$S18*INDEX($U$1:$CH$1,MATCH($K18,$U$2:$CH$2,0))*IF(BC$2&gt;$K18+$H18,IF($D18="Win",1.02,1.005),1)*(1+$T18)^(BC$2-$K18)),IF(AND($K18+$I18&lt;=BC$2,$K18+SUM($I18:$J18)&gt;BC$2),IF($N18=$N$3,$C18*(INDEX('Fixed O&amp;M Schedule_Gas'!AK$3:AK$15,MATCH($F18,'Fixed O&amp;M Schedule_Gas'!$B$3:$B$15,0))+$M18),$C18*($S18*INDEX($U$1:$CH$1,MATCH($K18+$I18,$U$2:$CH$2,0))*IF(BC$2&gt;$K18+$I18+$H18,IF($D18="Win",1.02,1.005),1)*(1+$T18)^(BC$2-($K18+$I18))+$M18)),0)))/10^6</f>
        <v>7.9961817502741566</v>
      </c>
      <c r="BD18" s="119">
        <f>IF(AND($K18&lt;BD$2+1,$K18+$H18&gt;BD$2),IF($N18=$N$3,$C18*((1-$O18+$O18*(BD$1/INDEX($U$1:$CH$1,,MATCH($K18,$U$2:$CH$2,0)))))*$L18,$C18*((1-$R18)^(BD$2-$K18))*(((1-$O18+$O18*(BD$1/INDEX($U$1:$CH$1,,MATCH($K18,$U$2:$CH$2,0)))))*$L18*8760*$P18)),IF(AND($K18+$H18&lt;BD$2+1,$K18+$I18&gt;BD$2),IF($N18=$N$3,$C18*INDEX('Fixed O&amp;M Schedule_Gas'!AL$3:AL$15,MATCH($F18,'Fixed O&amp;M Schedule_Gas'!$B$3:$B$15,0)),$C18*$S18*INDEX($U$1:$CH$1,MATCH($K18,$U$2:$CH$2,0))*IF(BD$2&gt;$K18+$H18,IF($D18="Win",1.02,1.005),1)*(1+$T18)^(BD$2-$K18)),IF(AND($K18+$I18&lt;=BD$2,$K18+SUM($I18:$J18)&gt;BD$2),IF($N18=$N$3,$C18*(INDEX('Fixed O&amp;M Schedule_Gas'!AL$3:AL$15,MATCH($F18,'Fixed O&amp;M Schedule_Gas'!$B$3:$B$15,0))+$M18),$C18*($S18*INDEX($U$1:$CH$1,MATCH($K18+$I18,$U$2:$CH$2,0))*IF(BD$2&gt;$K18+$I18+$H18,IF($D18="Win",1.02,1.005),1)*(1+$T18)^(BD$2-($K18+$I18))+$M18)),0)))/10^6</f>
        <v>26.944786336281343</v>
      </c>
      <c r="BE18" s="119">
        <f>IF(AND($K18&lt;BE$2+1,$K18+$H18&gt;BE$2),IF($N18=$N$3,$C18*((1-$O18+$O18*(BE$1/INDEX($U$1:$CH$1,,MATCH($K18,$U$2:$CH$2,0)))))*$L18,$C18*((1-$R18)^(BE$2-$K18))*(((1-$O18+$O18*(BE$1/INDEX($U$1:$CH$1,,MATCH($K18,$U$2:$CH$2,0)))))*$L18*8760*$P18)),IF(AND($K18+$H18&lt;BE$2+1,$K18+$I18&gt;BE$2),IF($N18=$N$3,$C18*INDEX('Fixed O&amp;M Schedule_Gas'!AM$3:AM$15,MATCH($F18,'Fixed O&amp;M Schedule_Gas'!$B$3:$B$15,0)),$C18*$S18*INDEX($U$1:$CH$1,MATCH($K18,$U$2:$CH$2,0))*IF(BE$2&gt;$K18+$H18,IF($D18="Win",1.02,1.005),1)*(1+$T18)^(BE$2-$K18)),IF(AND($K18+$I18&lt;=BE$2,$K18+SUM($I18:$J18)&gt;BE$2),IF($N18=$N$3,$C18*(INDEX('Fixed O&amp;M Schedule_Gas'!AM$3:AM$15,MATCH($F18,'Fixed O&amp;M Schedule_Gas'!$B$3:$B$15,0))+$M18),$C18*($S18*INDEX($U$1:$CH$1,MATCH($K18+$I18,$U$2:$CH$2,0))*IF(BE$2&gt;$K18+$I18+$H18,IF($D18="Win",1.02,1.005),1)*(1+$T18)^(BE$2-($K18+$I18))+$M18)),0)))/10^6</f>
        <v>27.106576200787384</v>
      </c>
      <c r="BF18" s="119">
        <f>IF(AND($K18&lt;BF$2+1,$K18+$H18&gt;BF$2),IF($N18=$N$3,$C18*((1-$O18+$O18*(BF$1/INDEX($U$1:$CH$1,,MATCH($K18,$U$2:$CH$2,0)))))*$L18,$C18*((1-$R18)^(BF$2-$K18))*(((1-$O18+$O18*(BF$1/INDEX($U$1:$CH$1,,MATCH($K18,$U$2:$CH$2,0)))))*$L18*8760*$P18)),IF(AND($K18+$H18&lt;BF$2+1,$K18+$I18&gt;BF$2),IF($N18=$N$3,$C18*INDEX('Fixed O&amp;M Schedule_Gas'!AN$3:AN$15,MATCH($F18,'Fixed O&amp;M Schedule_Gas'!$B$3:$B$15,0)),$C18*$S18*INDEX($U$1:$CH$1,MATCH($K18,$U$2:$CH$2,0))*IF(BF$2&gt;$K18+$H18,IF($D18="Win",1.02,1.005),1)*(1+$T18)^(BF$2-$K18)),IF(AND($K18+$I18&lt;=BF$2,$K18+SUM($I18:$J18)&gt;BF$2),IF($N18=$N$3,$C18*(INDEX('Fixed O&amp;M Schedule_Gas'!AN$3:AN$15,MATCH($F18,'Fixed O&amp;M Schedule_Gas'!$B$3:$B$15,0))+$M18),$C18*($S18*INDEX($U$1:$CH$1,MATCH($K18+$I18,$U$2:$CH$2,0))*IF(BF$2&gt;$K18+$I18+$H18,IF($D18="Win",1.02,1.005),1)*(1+$T18)^(BF$2-($K18+$I18))+$M18)),0)))/10^6</f>
        <v>27.271601862583541</v>
      </c>
      <c r="BG18" s="119">
        <f>IF(AND($K18&lt;BG$2+1,$K18+$H18&gt;BG$2),IF($N18=$N$3,$C18*((1-$O18+$O18*(BG$1/INDEX($U$1:$CH$1,,MATCH($K18,$U$2:$CH$2,0)))))*$L18,$C18*((1-$R18)^(BG$2-$K18))*(((1-$O18+$O18*(BG$1/INDEX($U$1:$CH$1,,MATCH($K18,$U$2:$CH$2,0)))))*$L18*8760*$P18)),IF(AND($K18+$H18&lt;BG$2+1,$K18+$I18&gt;BG$2),IF($N18=$N$3,$C18*INDEX('Fixed O&amp;M Schedule_Gas'!AO$3:AO$15,MATCH($F18,'Fixed O&amp;M Schedule_Gas'!$B$3:$B$15,0)),$C18*$S18*INDEX($U$1:$CH$1,MATCH($K18,$U$2:$CH$2,0))*IF(BG$2&gt;$K18+$H18,IF($D18="Win",1.02,1.005),1)*(1+$T18)^(BG$2-$K18)),IF(AND($K18+$I18&lt;=BG$2,$K18+SUM($I18:$J18)&gt;BG$2),IF($N18=$N$3,$C18*(INDEX('Fixed O&amp;M Schedule_Gas'!AO$3:AO$15,MATCH($F18,'Fixed O&amp;M Schedule_Gas'!$B$3:$B$15,0))+$M18),$C18*($S18*INDEX($U$1:$CH$1,MATCH($K18+$I18,$U$2:$CH$2,0))*IF(BG$2&gt;$K18+$I18+$H18,IF($D18="Win",1.02,1.005),1)*(1+$T18)^(BG$2-($K18+$I18))+$M18)),0)))/10^6</f>
        <v>27.439928037615616</v>
      </c>
      <c r="BH18" s="119">
        <f>IF(AND($K18&lt;BH$2+1,$K18+$H18&gt;BH$2),IF($N18=$N$3,$C18*((1-$O18+$O18*(BH$1/INDEX($U$1:$CH$1,,MATCH($K18,$U$2:$CH$2,0)))))*$L18,$C18*((1-$R18)^(BH$2-$K18))*(((1-$O18+$O18*(BH$1/INDEX($U$1:$CH$1,,MATCH($K18,$U$2:$CH$2,0)))))*$L18*8760*$P18)),IF(AND($K18+$H18&lt;BH$2+1,$K18+$I18&gt;BH$2),IF($N18=$N$3,$C18*INDEX('Fixed O&amp;M Schedule_Gas'!AP$3:AP$15,MATCH($F18,'Fixed O&amp;M Schedule_Gas'!$B$3:$B$15,0)),$C18*$S18*INDEX($U$1:$CH$1,MATCH($K18,$U$2:$CH$2,0))*IF(BH$2&gt;$K18+$H18,IF($D18="Win",1.02,1.005),1)*(1+$T18)^(BH$2-$K18)),IF(AND($K18+$I18&lt;=BH$2,$K18+SUM($I18:$J18)&gt;BH$2),IF($N18=$N$3,$C18*(INDEX('Fixed O&amp;M Schedule_Gas'!AP$3:AP$15,MATCH($F18,'Fixed O&amp;M Schedule_Gas'!$B$3:$B$15,0))+$M18),$C18*($S18*INDEX($U$1:$CH$1,MATCH($K18+$I18,$U$2:$CH$2,0))*IF(BH$2&gt;$K18+$I18+$H18,IF($D18="Win",1.02,1.005),1)*(1+$T18)^(BH$2-($K18+$I18))+$M18)),0)))/10^6</f>
        <v>27.611620736148346</v>
      </c>
      <c r="BI18" s="119">
        <f>IF(AND($K18&lt;BI$2+1,$K18+$H18&gt;BI$2),IF($N18=$N$3,$C18*((1-$O18+$O18*(BI$1/INDEX($U$1:$CH$1,,MATCH($K18,$U$2:$CH$2,0)))))*$L18,$C18*((1-$R18)^(BI$2-$K18))*(((1-$O18+$O18*(BI$1/INDEX($U$1:$CH$1,,MATCH($K18,$U$2:$CH$2,0)))))*$L18*8760*$P18)),IF(AND($K18+$H18&lt;BI$2+1,$K18+$I18&gt;BI$2),IF($N18=$N$3,$C18*INDEX('Fixed O&amp;M Schedule_Gas'!AQ$3:AQ$15,MATCH($F18,'Fixed O&amp;M Schedule_Gas'!$B$3:$B$15,0)),$C18*$S18*INDEX($U$1:$CH$1,MATCH($K18,$U$2:$CH$2,0))*IF(BI$2&gt;$K18+$H18,IF($D18="Win",1.02,1.005),1)*(1+$T18)^(BI$2-$K18)),IF(AND($K18+$I18&lt;=BI$2,$K18+SUM($I18:$J18)&gt;BI$2),IF($N18=$N$3,$C18*(INDEX('Fixed O&amp;M Schedule_Gas'!AQ$3:AQ$15,MATCH($F18,'Fixed O&amp;M Schedule_Gas'!$B$3:$B$15,0))+$M18),$C18*($S18*INDEX($U$1:$CH$1,MATCH($K18+$I18,$U$2:$CH$2,0))*IF(BI$2&gt;$K18+$I18+$H18,IF($D18="Win",1.02,1.005),1)*(1+$T18)^(BI$2-($K18+$I18))+$M18)),0)))/10^6</f>
        <v>27.786747288651721</v>
      </c>
      <c r="BJ18" s="119">
        <f>IF(AND($K18&lt;BJ$2+1,$K18+$H18&gt;BJ$2),IF($N18=$N$3,$C18*((1-$O18+$O18*(BJ$1/INDEX($U$1:$CH$1,,MATCH($K18,$U$2:$CH$2,0)))))*$L18,$C18*((1-$R18)^(BJ$2-$K18))*(((1-$O18+$O18*(BJ$1/INDEX($U$1:$CH$1,,MATCH($K18,$U$2:$CH$2,0)))))*$L18*8760*$P18)),IF(AND($K18+$H18&lt;BJ$2+1,$K18+$I18&gt;BJ$2),IF($N18=$N$3,$C18*INDEX('Fixed O&amp;M Schedule_Gas'!AR$3:AR$15,MATCH($F18,'Fixed O&amp;M Schedule_Gas'!$B$3:$B$15,0)),$C18*$S18*INDEX($U$1:$CH$1,MATCH($K18,$U$2:$CH$2,0))*IF(BJ$2&gt;$K18+$H18,IF($D18="Win",1.02,1.005),1)*(1+$T18)^(BJ$2-$K18)),IF(AND($K18+$I18&lt;=BJ$2,$K18+SUM($I18:$J18)&gt;BJ$2),IF($N18=$N$3,$C18*(INDEX('Fixed O&amp;M Schedule_Gas'!AR$3:AR$15,MATCH($F18,'Fixed O&amp;M Schedule_Gas'!$B$3:$B$15,0))+$M18),$C18*($S18*INDEX($U$1:$CH$1,MATCH($K18+$I18,$U$2:$CH$2,0))*IF(BJ$2&gt;$K18+$I18+$H18,IF($D18="Win",1.02,1.005),1)*(1+$T18)^(BJ$2-($K18+$I18))+$M18)),0)))/10^6</f>
        <v>27.965376372205164</v>
      </c>
      <c r="BK18" s="119">
        <f>IF(AND($K18&lt;BK$2+1,$K18+$H18&gt;BK$2),IF($N18=$N$3,$C18*((1-$O18+$O18*(BK$1/INDEX($U$1:$CH$1,,MATCH($K18,$U$2:$CH$2,0)))))*$L18,$C18*((1-$R18)^(BK$2-$K18))*(((1-$O18+$O18*(BK$1/INDEX($U$1:$CH$1,,MATCH($K18,$U$2:$CH$2,0)))))*$L18*8760*$P18)),IF(AND($K18+$H18&lt;BK$2+1,$K18+$I18&gt;BK$2),IF($N18=$N$3,$C18*INDEX('Fixed O&amp;M Schedule_Gas'!AS$3:AS$15,MATCH($F18,'Fixed O&amp;M Schedule_Gas'!$B$3:$B$15,0)),$C18*$S18*INDEX($U$1:$CH$1,MATCH($K18,$U$2:$CH$2,0))*IF(BK$2&gt;$K18+$H18,IF($D18="Win",1.02,1.005),1)*(1+$T18)^(BK$2-$K18)),IF(AND($K18+$I18&lt;=BK$2,$K18+SUM($I18:$J18)&gt;BK$2),IF($N18=$N$3,$C18*(INDEX('Fixed O&amp;M Schedule_Gas'!AS$3:AS$15,MATCH($F18,'Fixed O&amp;M Schedule_Gas'!$B$3:$B$15,0))+$M18),$C18*($S18*INDEX($U$1:$CH$1,MATCH($K18+$I18,$U$2:$CH$2,0))*IF(BK$2&gt;$K18+$I18+$H18,IF($D18="Win",1.02,1.005),1)*(1+$T18)^(BK$2-($K18+$I18))+$M18)),0)))/10^6</f>
        <v>28.147578037429682</v>
      </c>
      <c r="BL18" s="119">
        <f>IF(AND($K18&lt;BL$2+1,$K18+$H18&gt;BL$2),IF($N18=$N$3,$C18*((1-$O18+$O18*(BL$1/INDEX($U$1:$CH$1,,MATCH($K18,$U$2:$CH$2,0)))))*$L18,$C18*((1-$R18)^(BL$2-$K18))*(((1-$O18+$O18*(BL$1/INDEX($U$1:$CH$1,,MATCH($K18,$U$2:$CH$2,0)))))*$L18*8760*$P18)),IF(AND($K18+$H18&lt;BL$2+1,$K18+$I18&gt;BL$2),IF($N18=$N$3,$C18*INDEX('Fixed O&amp;M Schedule_Gas'!AT$3:AT$15,MATCH($F18,'Fixed O&amp;M Schedule_Gas'!$B$3:$B$15,0)),$C18*$S18*INDEX($U$1:$CH$1,MATCH($K18,$U$2:$CH$2,0))*IF(BL$2&gt;$K18+$H18,IF($D18="Win",1.02,1.005),1)*(1+$T18)^(BL$2-$K18)),IF(AND($K18+$I18&lt;=BL$2,$K18+SUM($I18:$J18)&gt;BL$2),IF($N18=$N$3,$C18*(INDEX('Fixed O&amp;M Schedule_Gas'!AT$3:AT$15,MATCH($F18,'Fixed O&amp;M Schedule_Gas'!$B$3:$B$15,0))+$M18),$C18*($S18*INDEX($U$1:$CH$1,MATCH($K18+$I18,$U$2:$CH$2,0))*IF(BL$2&gt;$K18+$I18+$H18,IF($D18="Win",1.02,1.005),1)*(1+$T18)^(BL$2-($K18+$I18))+$M18)),0)))/10^6</f>
        <v>28.333423735958686</v>
      </c>
      <c r="BM18" s="119">
        <f>IF(AND($K18&lt;BM$2+1,$K18+$H18&gt;BM$2),IF($N18=$N$3,$C18*((1-$O18+$O18*(BM$1/INDEX($U$1:$CH$1,,MATCH($K18,$U$2:$CH$2,0)))))*$L18,$C18*((1-$R18)^(BM$2-$K18))*(((1-$O18+$O18*(BM$1/INDEX($U$1:$CH$1,,MATCH($K18,$U$2:$CH$2,0)))))*$L18*8760*$P18)),IF(AND($K18+$H18&lt;BM$2+1,$K18+$I18&gt;BM$2),IF($N18=$N$3,$C18*INDEX('Fixed O&amp;M Schedule_Gas'!AU$3:AU$15,MATCH($F18,'Fixed O&amp;M Schedule_Gas'!$B$3:$B$15,0)),$C18*$S18*INDEX($U$1:$CH$1,MATCH($K18,$U$2:$CH$2,0))*IF(BM$2&gt;$K18+$H18,IF($D18="Win",1.02,1.005),1)*(1+$T18)^(BM$2-$K18)),IF(AND($K18+$I18&lt;=BM$2,$K18+SUM($I18:$J18)&gt;BM$2),IF($N18=$N$3,$C18*(INDEX('Fixed O&amp;M Schedule_Gas'!AU$3:AU$15,MATCH($F18,'Fixed O&amp;M Schedule_Gas'!$B$3:$B$15,0))+$M18),$C18*($S18*INDEX($U$1:$CH$1,MATCH($K18+$I18,$U$2:$CH$2,0))*IF(BM$2&gt;$K18+$I18+$H18,IF($D18="Win",1.02,1.005),1)*(1+$T18)^(BM$2-($K18+$I18))+$M18)),0)))/10^6</f>
        <v>28.522986348458268</v>
      </c>
      <c r="BN18" s="119">
        <f>IF(AND($K18&lt;BN$2+1,$K18+$H18&gt;BN$2),IF($N18=$N$3,$C18*((1-$O18+$O18*(BN$1/INDEX($U$1:$CH$1,,MATCH($K18,$U$2:$CH$2,0)))))*$L18,$C18*((1-$R18)^(BN$2-$K18))*(((1-$O18+$O18*(BN$1/INDEX($U$1:$CH$1,,MATCH($K18,$U$2:$CH$2,0)))))*$L18*8760*$P18)),IF(AND($K18+$H18&lt;BN$2+1,$K18+$I18&gt;BN$2),IF($N18=$N$3,$C18*INDEX('Fixed O&amp;M Schedule_Gas'!AV$3:AV$15,MATCH($F18,'Fixed O&amp;M Schedule_Gas'!$B$3:$B$15,0)),$C18*$S18*INDEX($U$1:$CH$1,MATCH($K18,$U$2:$CH$2,0))*IF(BN$2&gt;$K18+$H18,IF($D18="Win",1.02,1.005),1)*(1+$T18)^(BN$2-$K18)),IF(AND($K18+$I18&lt;=BN$2,$K18+SUM($I18:$J18)&gt;BN$2),IF($N18=$N$3,$C18*(INDEX('Fixed O&amp;M Schedule_Gas'!AV$3:AV$15,MATCH($F18,'Fixed O&amp;M Schedule_Gas'!$B$3:$B$15,0))+$M18),$C18*($S18*INDEX($U$1:$CH$1,MATCH($K18+$I18,$U$2:$CH$2,0))*IF(BN$2&gt;$K18+$I18+$H18,IF($D18="Win",1.02,1.005),1)*(1+$T18)^(BN$2-($K18+$I18))+$M18)),0)))/10^6</f>
        <v>28.716340213207843</v>
      </c>
      <c r="BO18" s="119">
        <f>IF(AND($K18&lt;BO$2+1,$K18+$H18&gt;BO$2),IF($N18=$N$3,$C18*((1-$O18+$O18*(BO$1/INDEX($U$1:$CH$1,,MATCH($K18,$U$2:$CH$2,0)))))*$L18,$C18*((1-$R18)^(BO$2-$K18))*(((1-$O18+$O18*(BO$1/INDEX($U$1:$CH$1,,MATCH($K18,$U$2:$CH$2,0)))))*$L18*8760*$P18)),IF(AND($K18+$H18&lt;BO$2+1,$K18+$I18&gt;BO$2),IF($N18=$N$3,$C18*INDEX('Fixed O&amp;M Schedule_Gas'!AW$3:AW$15,MATCH($F18,'Fixed O&amp;M Schedule_Gas'!$B$3:$B$15,0)),$C18*$S18*INDEX($U$1:$CH$1,MATCH($K18,$U$2:$CH$2,0))*IF(BO$2&gt;$K18+$H18,IF($D18="Win",1.02,1.005),1)*(1+$T18)^(BO$2-$K18)),IF(AND($K18+$I18&lt;=BO$2,$K18+SUM($I18:$J18)&gt;BO$2),IF($N18=$N$3,$C18*(INDEX('Fixed O&amp;M Schedule_Gas'!AW$3:AW$15,MATCH($F18,'Fixed O&amp;M Schedule_Gas'!$B$3:$B$15,0))+$M18),$C18*($S18*INDEX($U$1:$CH$1,MATCH($K18+$I18,$U$2:$CH$2,0))*IF(BO$2&gt;$K18+$I18+$H18,IF($D18="Win",1.02,1.005),1)*(1+$T18)^(BO$2-($K18+$I18))+$M18)),0)))/10^6</f>
        <v>28.913561155252413</v>
      </c>
      <c r="BP18" s="119">
        <f>IF(AND($K18&lt;BP$2+1,$K18+$H18&gt;BP$2),IF($N18=$N$3,$C18*((1-$O18+$O18*(BP$1/INDEX($U$1:$CH$1,,MATCH($K18,$U$2:$CH$2,0)))))*$L18,$C18*((1-$R18)^(BP$2-$K18))*(((1-$O18+$O18*(BP$1/INDEX($U$1:$CH$1,,MATCH($K18,$U$2:$CH$2,0)))))*$L18*8760*$P18)),IF(AND($K18+$H18&lt;BP$2+1,$K18+$I18&gt;BP$2),IF($N18=$N$3,$C18*INDEX('Fixed O&amp;M Schedule_Gas'!AX$3:AX$15,MATCH($F18,'Fixed O&amp;M Schedule_Gas'!$B$3:$B$15,0)),$C18*$S18*INDEX($U$1:$CH$1,MATCH($K18,$U$2:$CH$2,0))*IF(BP$2&gt;$K18+$H18,IF($D18="Win",1.02,1.005),1)*(1+$T18)^(BP$2-$K18)),IF(AND($K18+$I18&lt;=BP$2,$K18+SUM($I18:$J18)&gt;BP$2),IF($N18=$N$3,$C18*(INDEX('Fixed O&amp;M Schedule_Gas'!AX$3:AX$15,MATCH($F18,'Fixed O&amp;M Schedule_Gas'!$B$3:$B$15,0))+$M18),$C18*($S18*INDEX($U$1:$CH$1,MATCH($K18+$I18,$U$2:$CH$2,0))*IF(BP$2&gt;$K18+$I18+$H18,IF($D18="Win",1.02,1.005),1)*(1+$T18)^(BP$2-($K18+$I18))+$M18)),0)))/10^6</f>
        <v>29.114726516137871</v>
      </c>
      <c r="BQ18" s="119">
        <f>IF(AND($K18&lt;BQ$2+1,$K18+$H18&gt;BQ$2),IF($N18=$N$3,$C18*((1-$O18+$O18*(BQ$1/INDEX($U$1:$CH$1,,MATCH($K18,$U$2:$CH$2,0)))))*$L18,$C18*((1-$R18)^(BQ$2-$K18))*(((1-$O18+$O18*(BQ$1/INDEX($U$1:$CH$1,,MATCH($K18,$U$2:$CH$2,0)))))*$L18*8760*$P18)),IF(AND($K18+$H18&lt;BQ$2+1,$K18+$I18&gt;BQ$2),IF($N18=$N$3,$C18*INDEX('Fixed O&amp;M Schedule_Gas'!AY$3:AY$15,MATCH($F18,'Fixed O&amp;M Schedule_Gas'!$B$3:$B$15,0)),$C18*$S18*INDEX($U$1:$CH$1,MATCH($K18,$U$2:$CH$2,0))*IF(BQ$2&gt;$K18+$H18,IF($D18="Win",1.02,1.005),1)*(1+$T18)^(BQ$2-$K18)),IF(AND($K18+$I18&lt;=BQ$2,$K18+SUM($I18:$J18)&gt;BQ$2),IF($N18=$N$3,$C18*(INDEX('Fixed O&amp;M Schedule_Gas'!AY$3:AY$15,MATCH($F18,'Fixed O&amp;M Schedule_Gas'!$B$3:$B$15,0))+$M18),$C18*($S18*INDEX($U$1:$CH$1,MATCH($K18+$I18,$U$2:$CH$2,0))*IF(BQ$2&gt;$K18+$I18+$H18,IF($D18="Win",1.02,1.005),1)*(1+$T18)^(BQ$2-($K18+$I18))+$M18)),0)))/10^6</f>
        <v>29.319915184241037</v>
      </c>
      <c r="BR18" s="119">
        <f>IF(AND($K18&lt;BR$2+1,$K18+$H18&gt;BR$2),IF($N18=$N$3,$C18*((1-$O18+$O18*(BR$1/INDEX($U$1:$CH$1,,MATCH($K18,$U$2:$CH$2,0)))))*$L18,$C18*((1-$R18)^(BR$2-$K18))*(((1-$O18+$O18*(BR$1/INDEX($U$1:$CH$1,,MATCH($K18,$U$2:$CH$2,0)))))*$L18*8760*$P18)),IF(AND($K18+$H18&lt;BR$2+1,$K18+$I18&gt;BR$2),IF($N18=$N$3,$C18*INDEX('Fixed O&amp;M Schedule_Gas'!AZ$3:AZ$15,MATCH($F18,'Fixed O&amp;M Schedule_Gas'!$B$3:$B$15,0)),$C18*$S18*INDEX($U$1:$CH$1,MATCH($K18,$U$2:$CH$2,0))*IF(BR$2&gt;$K18+$H18,IF($D18="Win",1.02,1.005),1)*(1+$T18)^(BR$2-$K18)),IF(AND($K18+$I18&lt;=BR$2,$K18+SUM($I18:$J18)&gt;BR$2),IF($N18=$N$3,$C18*(INDEX('Fixed O&amp;M Schedule_Gas'!AZ$3:AZ$15,MATCH($F18,'Fixed O&amp;M Schedule_Gas'!$B$3:$B$15,0))+$M18),$C18*($S18*INDEX($U$1:$CH$1,MATCH($K18+$I18,$U$2:$CH$2,0))*IF(BR$2&gt;$K18+$I18+$H18,IF($D18="Win",1.02,1.005),1)*(1+$T18)^(BR$2-($K18+$I18))+$M18)),0)))/10^6</f>
        <v>29.52920762570627</v>
      </c>
      <c r="BS18" s="119">
        <f>IF(AND($K18&lt;BS$2+1,$K18+$H18&gt;BS$2),IF($N18=$N$3,$C18*((1-$O18+$O18*(BS$1/INDEX($U$1:$CH$1,,MATCH($K18,$U$2:$CH$2,0)))))*$L18,$C18*((1-$R18)^(BS$2-$K18))*(((1-$O18+$O18*(BS$1/INDEX($U$1:$CH$1,,MATCH($K18,$U$2:$CH$2,0)))))*$L18*8760*$P18)),IF(AND($K18+$H18&lt;BS$2+1,$K18+$I18&gt;BS$2),IF($N18=$N$3,$C18*INDEX('Fixed O&amp;M Schedule_Gas'!BA$3:BA$15,MATCH($F18,'Fixed O&amp;M Schedule_Gas'!$B$3:$B$15,0)),$C18*$S18*INDEX($U$1:$CH$1,MATCH($K18,$U$2:$CH$2,0))*IF(BS$2&gt;$K18+$H18,IF($D18="Win",1.02,1.005),1)*(1+$T18)^(BS$2-$K18)),IF(AND($K18+$I18&lt;=BS$2,$K18+SUM($I18:$J18)&gt;BS$2),IF($N18=$N$3,$C18*(INDEX('Fixed O&amp;M Schedule_Gas'!BA$3:BA$15,MATCH($F18,'Fixed O&amp;M Schedule_Gas'!$B$3:$B$15,0))+$M18),$C18*($S18*INDEX($U$1:$CH$1,MATCH($K18+$I18,$U$2:$CH$2,0))*IF(BS$2&gt;$K18+$I18+$H18,IF($D18="Win",1.02,1.005),1)*(1+$T18)^(BS$2-($K18+$I18))+$M18)),0)))/10^6</f>
        <v>29.742685916000806</v>
      </c>
      <c r="BT18" s="119">
        <f>IF(AND($K18&lt;BT$2+1,$K18+$H18&gt;BT$2),IF($N18=$N$3,$C18*((1-$O18+$O18*(BT$1/INDEX($U$1:$CH$1,,MATCH($K18,$U$2:$CH$2,0)))))*$L18,$C18*((1-$R18)^(BT$2-$K18))*(((1-$O18+$O18*(BT$1/INDEX($U$1:$CH$1,,MATCH($K18,$U$2:$CH$2,0)))))*$L18*8760*$P18)),IF(AND($K18+$H18&lt;BT$2+1,$K18+$I18&gt;BT$2),IF($N18=$N$3,$C18*INDEX('Fixed O&amp;M Schedule_Gas'!BB$3:BB$15,MATCH($F18,'Fixed O&amp;M Schedule_Gas'!$B$3:$B$15,0)),$C18*$S18*INDEX($U$1:$CH$1,MATCH($K18,$U$2:$CH$2,0))*IF(BT$2&gt;$K18+$H18,IF($D18="Win",1.02,1.005),1)*(1+$T18)^(BT$2-$K18)),IF(AND($K18+$I18&lt;=BT$2,$K18+SUM($I18:$J18)&gt;BT$2),IF($N18=$N$3,$C18*(INDEX('Fixed O&amp;M Schedule_Gas'!BB$3:BB$15,MATCH($F18,'Fixed O&amp;M Schedule_Gas'!$B$3:$B$15,0))+$M18),$C18*($S18*INDEX($U$1:$CH$1,MATCH($K18+$I18,$U$2:$CH$2,0))*IF(BT$2&gt;$K18+$I18+$H18,IF($D18="Win",1.02,1.005),1)*(1+$T18)^(BT$2-($K18+$I18))+$M18)),0)))/10^6</f>
        <v>29.960433772101226</v>
      </c>
      <c r="BU18" s="119">
        <f>IF(AND($K18&lt;BU$2+1,$K18+$H18&gt;BU$2),IF($N18=$N$3,$C18*((1-$O18+$O18*(BU$1/INDEX($U$1:$CH$1,,MATCH($K18,$U$2:$CH$2,0)))))*$L18,$C18*((1-$R18)^(BU$2-$K18))*(((1-$O18+$O18*(BU$1/INDEX($U$1:$CH$1,,MATCH($K18,$U$2:$CH$2,0)))))*$L18*8760*$P18)),IF(AND($K18+$H18&lt;BU$2+1,$K18+$I18&gt;BU$2),IF($N18=$N$3,$C18*INDEX('Fixed O&amp;M Schedule_Gas'!BC$3:BC$15,MATCH($F18,'Fixed O&amp;M Schedule_Gas'!$B$3:$B$15,0)),$C18*$S18*INDEX($U$1:$CH$1,MATCH($K18,$U$2:$CH$2,0))*IF(BU$2&gt;$K18+$H18,IF($D18="Win",1.02,1.005),1)*(1+$T18)^(BU$2-$K18)),IF(AND($K18+$I18&lt;=BU$2,$K18+SUM($I18:$J18)&gt;BU$2),IF($N18=$N$3,$C18*(INDEX('Fixed O&amp;M Schedule_Gas'!BC$3:BC$15,MATCH($F18,'Fixed O&amp;M Schedule_Gas'!$B$3:$B$15,0))+$M18),$C18*($S18*INDEX($U$1:$CH$1,MATCH($K18+$I18,$U$2:$CH$2,0))*IF(BU$2&gt;$K18+$I18+$H18,IF($D18="Win",1.02,1.005),1)*(1+$T18)^(BU$2-($K18+$I18))+$M18)),0)))/10^6</f>
        <v>30.182536585323668</v>
      </c>
      <c r="BV18" s="119">
        <f>IF(AND($K18&lt;BV$2+1,$K18+$H18&gt;BV$2),IF($N18=$N$3,$C18*((1-$O18+$O18*(BV$1/INDEX($U$1:$CH$1,,MATCH($K18,$U$2:$CH$2,0)))))*$L18,$C18*((1-$R18)^(BV$2-$K18))*(((1-$O18+$O18*(BV$1/INDEX($U$1:$CH$1,,MATCH($K18,$U$2:$CH$2,0)))))*$L18*8760*$P18)),IF(AND($K18+$H18&lt;BV$2+1,$K18+$I18&gt;BV$2),IF($N18=$N$3,$C18*INDEX('Fixed O&amp;M Schedule_Gas'!BD$3:BD$15,MATCH($F18,'Fixed O&amp;M Schedule_Gas'!$B$3:$B$15,0)),$C18*$S18*INDEX($U$1:$CH$1,MATCH($K18,$U$2:$CH$2,0))*IF(BV$2&gt;$K18+$H18,IF($D18="Win",1.02,1.005),1)*(1+$T18)^(BV$2-$K18)),IF(AND($K18+$I18&lt;=BV$2,$K18+SUM($I18:$J18)&gt;BV$2),IF($N18=$N$3,$C18*(INDEX('Fixed O&amp;M Schedule_Gas'!BD$3:BD$15,MATCH($F18,'Fixed O&amp;M Schedule_Gas'!$B$3:$B$15,0))+$M18),$C18*($S18*INDEX($U$1:$CH$1,MATCH($K18+$I18,$U$2:$CH$2,0))*IF(BV$2&gt;$K18+$I18+$H18,IF($D18="Win",1.02,1.005),1)*(1+$T18)^(BV$2-($K18+$I18))+$M18)),0)))/10^6</f>
        <v>30.409081454810547</v>
      </c>
      <c r="BW18" s="119">
        <f>IF(AND($K18&lt;BW$2+1,$K18+$H18&gt;BW$2),IF($N18=$N$3,$C18*((1-$O18+$O18*(BW$1/INDEX($U$1:$CH$1,,MATCH($K18,$U$2:$CH$2,0)))))*$L18,$C18*((1-$R18)^(BW$2-$K18))*(((1-$O18+$O18*(BW$1/INDEX($U$1:$CH$1,,MATCH($K18,$U$2:$CH$2,0)))))*$L18*8760*$P18)),IF(AND($K18+$H18&lt;BW$2+1,$K18+$I18&gt;BW$2),IF($N18=$N$3,$C18*INDEX('Fixed O&amp;M Schedule_Gas'!BE$3:BE$15,MATCH($F18,'Fixed O&amp;M Schedule_Gas'!$B$3:$B$15,0)),$C18*$S18*INDEX($U$1:$CH$1,MATCH($K18,$U$2:$CH$2,0))*IF(BW$2&gt;$K18+$H18,IF($D18="Win",1.02,1.005),1)*(1+$T18)^(BW$2-$K18)),IF(AND($K18+$I18&lt;=BW$2,$K18+SUM($I18:$J18)&gt;BW$2),IF($N18=$N$3,$C18*(INDEX('Fixed O&amp;M Schedule_Gas'!BE$3:BE$15,MATCH($F18,'Fixed O&amp;M Schedule_Gas'!$B$3:$B$15,0))+$M18),$C18*($S18*INDEX($U$1:$CH$1,MATCH($K18+$I18,$U$2:$CH$2,0))*IF(BW$2&gt;$K18+$I18+$H18,IF($D18="Win",1.02,1.005),1)*(1+$T18)^(BW$2-($K18+$I18))+$M18)),0)))/10^6</f>
        <v>30.640157221687172</v>
      </c>
      <c r="BX18" s="119">
        <f>IF(AND($K18&lt;BX$2+1,$K18+$H18&gt;BX$2),IF($N18=$N$3,$C18*((1-$O18+$O18*(BX$1/INDEX($U$1:$CH$1,,MATCH($K18,$U$2:$CH$2,0)))))*$L18,$C18*((1-$R18)^(BX$2-$K18))*(((1-$O18+$O18*(BX$1/INDEX($U$1:$CH$1,,MATCH($K18,$U$2:$CH$2,0)))))*$L18*8760*$P18)),IF(AND($K18+$H18&lt;BX$2+1,$K18+$I18&gt;BX$2),IF($N18=$N$3,$C18*INDEX('Fixed O&amp;M Schedule_Gas'!BF$3:BF$15,MATCH($F18,'Fixed O&amp;M Schedule_Gas'!$B$3:$B$15,0)),$C18*$S18*INDEX($U$1:$CH$1,MATCH($K18,$U$2:$CH$2,0))*IF(BX$2&gt;$K18+$H18,IF($D18="Win",1.02,1.005),1)*(1+$T18)^(BX$2-$K18)),IF(AND($K18+$I18&lt;=BX$2,$K18+SUM($I18:$J18)&gt;BX$2),IF($N18=$N$3,$C18*(INDEX('Fixed O&amp;M Schedule_Gas'!BF$3:BF$15,MATCH($F18,'Fixed O&amp;M Schedule_Gas'!$B$3:$B$15,0))+$M18),$C18*($S18*INDEX($U$1:$CH$1,MATCH($K18+$I18,$U$2:$CH$2,0))*IF(BX$2&gt;$K18+$I18+$H18,IF($D18="Win",1.02,1.005),1)*(1+$T18)^(BX$2-($K18+$I18))+$M18)),0)))/10^6</f>
        <v>30.87585450390133</v>
      </c>
      <c r="BY18" s="119">
        <f>IF(AND($K18&lt;BY$2+1,$K18+$H18&gt;BY$2),IF($N18=$N$3,$C18*((1-$O18+$O18*(BY$1/INDEX($U$1:$CH$1,,MATCH($K18,$U$2:$CH$2,0)))))*$L18,$C18*((1-$R18)^(BY$2-$K18))*(((1-$O18+$O18*(BY$1/INDEX($U$1:$CH$1,,MATCH($K18,$U$2:$CH$2,0)))))*$L18*8760*$P18)),IF(AND($K18+$H18&lt;BY$2+1,$K18+$I18&gt;BY$2),IF($N18=$N$3,$C18*INDEX('Fixed O&amp;M Schedule_Gas'!BG$3:BG$15,MATCH($F18,'Fixed O&amp;M Schedule_Gas'!$B$3:$B$15,0)),$C18*$S18*INDEX($U$1:$CH$1,MATCH($K18,$U$2:$CH$2,0))*IF(BY$2&gt;$K18+$H18,IF($D18="Win",1.02,1.005),1)*(1+$T18)^(BY$2-$K18)),IF(AND($K18+$I18&lt;=BY$2,$K18+SUM($I18:$J18)&gt;BY$2),IF($N18=$N$3,$C18*(INDEX('Fixed O&amp;M Schedule_Gas'!BG$3:BG$15,MATCH($F18,'Fixed O&amp;M Schedule_Gas'!$B$3:$B$15,0))+$M18),$C18*($S18*INDEX($U$1:$CH$1,MATCH($K18+$I18,$U$2:$CH$2,0))*IF(BY$2&gt;$K18+$I18+$H18,IF($D18="Win",1.02,1.005),1)*(1+$T18)^(BY$2-($K18+$I18))+$M18)),0)))/10^6</f>
        <v>31.177570594863663</v>
      </c>
      <c r="BZ18" s="119">
        <f>IF(AND($K18&lt;BZ$2+1,$K18+$H18&gt;BZ$2),IF($N18=$N$3,$C18*((1-$O18+$O18*(BZ$1/INDEX($U$1:$CH$1,,MATCH($K18,$U$2:$CH$2,0)))))*$L18,$C18*((1-$R18)^(BZ$2-$K18))*(((1-$O18+$O18*(BZ$1/INDEX($U$1:$CH$1,,MATCH($K18,$U$2:$CH$2,0)))))*$L18*8760*$P18)),IF(AND($K18+$H18&lt;BZ$2+1,$K18+$I18&gt;BZ$2),IF($N18=$N$3,$C18*INDEX('Fixed O&amp;M Schedule_Gas'!BH$3:BH$15,MATCH($F18,'Fixed O&amp;M Schedule_Gas'!$B$3:$B$15,0)),$C18*$S18*INDEX($U$1:$CH$1,MATCH($K18,$U$2:$CH$2,0))*IF(BZ$2&gt;$K18+$H18,IF($D18="Win",1.02,1.005),1)*(1+$T18)^(BZ$2-$K18)),IF(AND($K18+$I18&lt;=BZ$2,$K18+SUM($I18:$J18)&gt;BZ$2),IF($N18=$N$3,$C18*(INDEX('Fixed O&amp;M Schedule_Gas'!BH$3:BH$15,MATCH($F18,'Fixed O&amp;M Schedule_Gas'!$B$3:$B$15,0))+$M18),$C18*($S18*INDEX($U$1:$CH$1,MATCH($K18+$I18,$U$2:$CH$2,0))*IF(BZ$2&gt;$K18+$I18+$H18,IF($D18="Win",1.02,1.005),1)*(1+$T18)^(BZ$2-($K18+$I18))+$M18)),0)))/10^6</f>
        <v>31.424016144541351</v>
      </c>
      <c r="CA18" s="119">
        <f>IF(AND($K18&lt;CA$2+1,$K18+$H18&gt;CA$2),IF($N18=$N$3,$C18*((1-$O18+$O18*(CA$1/INDEX($U$1:$CH$1,,MATCH($K18,$U$2:$CH$2,0)))))*$L18,$C18*((1-$R18)^(CA$2-$K18))*(((1-$O18+$O18*(CA$1/INDEX($U$1:$CH$1,,MATCH($K18,$U$2:$CH$2,0)))))*$L18*8760*$P18)),IF(AND($K18+$H18&lt;CA$2+1,$K18+$I18&gt;CA$2),IF($N18=$N$3,$C18*INDEX('Fixed O&amp;M Schedule_Gas'!BI$3:BI$15,MATCH($F18,'Fixed O&amp;M Schedule_Gas'!$B$3:$B$15,0)),$C18*$S18*INDEX($U$1:$CH$1,MATCH($K18,$U$2:$CH$2,0))*IF(CA$2&gt;$K18+$H18,IF($D18="Win",1.02,1.005),1)*(1+$T18)^(CA$2-$K18)),IF(AND($K18+$I18&lt;=CA$2,$K18+SUM($I18:$J18)&gt;CA$2),IF($N18=$N$3,$C18*(INDEX('Fixed O&amp;M Schedule_Gas'!BI$3:BI$15,MATCH($F18,'Fixed O&amp;M Schedule_Gas'!$B$3:$B$15,0))+$M18),$C18*($S18*INDEX($U$1:$CH$1,MATCH($K18+$I18,$U$2:$CH$2,0))*IF(CA$2&gt;$K18+$I18+$H18,IF($D18="Win",1.02,1.005),1)*(1+$T18)^(CA$2-($K18+$I18))+$M18)),0)))/10^6</f>
        <v>31.675390605212584</v>
      </c>
      <c r="CB18" s="119">
        <f>IF(AND($K18&lt;CB$2+1,$K18+$H18&gt;CB$2),IF($N18=$N$3,$C18*((1-$O18+$O18*(CB$1/INDEX($U$1:$CH$1,,MATCH($K18,$U$2:$CH$2,0)))))*$L18,$C18*((1-$R18)^(CB$2-$K18))*(((1-$O18+$O18*(CB$1/INDEX($U$1:$CH$1,,MATCH($K18,$U$2:$CH$2,0)))))*$L18*8760*$P18)),IF(AND($K18+$H18&lt;CB$2+1,$K18+$I18&gt;CB$2),IF($N18=$N$3,$C18*INDEX('Fixed O&amp;M Schedule_Gas'!BJ$3:BJ$15,MATCH($F18,'Fixed O&amp;M Schedule_Gas'!$B$3:$B$15,0)),$C18*$S18*INDEX($U$1:$CH$1,MATCH($K18,$U$2:$CH$2,0))*IF(CB$2&gt;$K18+$H18,IF($D18="Win",1.02,1.005),1)*(1+$T18)^(CB$2-$K18)),IF(AND($K18+$I18&lt;=CB$2,$K18+SUM($I18:$J18)&gt;CB$2),IF($N18=$N$3,$C18*(INDEX('Fixed O&amp;M Schedule_Gas'!BJ$3:BJ$15,MATCH($F18,'Fixed O&amp;M Schedule_Gas'!$B$3:$B$15,0))+$M18),$C18*($S18*INDEX($U$1:$CH$1,MATCH($K18+$I18,$U$2:$CH$2,0))*IF(CB$2&gt;$K18+$I18+$H18,IF($D18="Win",1.02,1.005),1)*(1+$T18)^(CB$2-($K18+$I18))+$M18)),0)))/10^6</f>
        <v>31.93179255509725</v>
      </c>
      <c r="CC18" s="119">
        <f>IF(AND($K18&lt;CC$2+1,$K18+$H18&gt;CC$2),IF($N18=$N$3,$C18*((1-$O18+$O18*(CC$1/INDEX($U$1:$CH$1,,MATCH($K18,$U$2:$CH$2,0)))))*$L18,$C18*((1-$R18)^(CC$2-$K18))*(((1-$O18+$O18*(CC$1/INDEX($U$1:$CH$1,,MATCH($K18,$U$2:$CH$2,0)))))*$L18*8760*$P18)),IF(AND($K18+$H18&lt;CC$2+1,$K18+$I18&gt;CC$2),IF($N18=$N$3,$C18*INDEX('Fixed O&amp;M Schedule_Gas'!BK$3:BK$15,MATCH($F18,'Fixed O&amp;M Schedule_Gas'!$B$3:$B$15,0)),$C18*$S18*INDEX($U$1:$CH$1,MATCH($K18,$U$2:$CH$2,0))*IF(CC$2&gt;$K18+$H18,IF($D18="Win",1.02,1.005),1)*(1+$T18)^(CC$2-$K18)),IF(AND($K18+$I18&lt;=CC$2,$K18+SUM($I18:$J18)&gt;CC$2),IF($N18=$N$3,$C18*(INDEX('Fixed O&amp;M Schedule_Gas'!BK$3:BK$15,MATCH($F18,'Fixed O&amp;M Schedule_Gas'!$B$3:$B$15,0))+$M18),$C18*($S18*INDEX($U$1:$CH$1,MATCH($K18+$I18,$U$2:$CH$2,0))*IF(CC$2&gt;$K18+$I18+$H18,IF($D18="Win",1.02,1.005),1)*(1+$T18)^(CC$2-($K18+$I18))+$M18)),0)))/10^6</f>
        <v>0</v>
      </c>
      <c r="CD18" s="119">
        <f>IF(AND($K18&lt;CD$2+1,$K18+$H18&gt;CD$2),IF($N18=$N$3,$C18*((1-$O18+$O18*(CD$1/INDEX($U$1:$CH$1,,MATCH($K18,$U$2:$CH$2,0)))))*$L18,$C18*((1-$R18)^(CD$2-$K18))*(((1-$O18+$O18*(CD$1/INDEX($U$1:$CH$1,,MATCH($K18,$U$2:$CH$2,0)))))*$L18*8760*$P18)),IF(AND($K18+$H18&lt;CD$2+1,$K18+$I18&gt;CD$2),IF($N18=$N$3,$C18*INDEX('Fixed O&amp;M Schedule_Gas'!BL$3:BL$15,MATCH($F18,'Fixed O&amp;M Schedule_Gas'!$B$3:$B$15,0)),$C18*$S18*INDEX($U$1:$CH$1,MATCH($K18,$U$2:$CH$2,0))*IF(CD$2&gt;$K18+$H18,IF($D18="Win",1.02,1.005),1)*(1+$T18)^(CD$2-$K18)),IF(AND($K18+$I18&lt;=CD$2,$K18+SUM($I18:$J18)&gt;CD$2),IF($N18=$N$3,$C18*(INDEX('Fixed O&amp;M Schedule_Gas'!BL$3:BL$15,MATCH($F18,'Fixed O&amp;M Schedule_Gas'!$B$3:$B$15,0))+$M18),$C18*($S18*INDEX($U$1:$CH$1,MATCH($K18+$I18,$U$2:$CH$2,0))*IF(CD$2&gt;$K18+$I18+$H18,IF($D18="Win",1.02,1.005),1)*(1+$T18)^(CD$2-($K18+$I18))+$M18)),0)))/10^6</f>
        <v>0</v>
      </c>
      <c r="CE18" s="119">
        <f>IF(AND($K18&lt;CE$2+1,$K18+$H18&gt;CE$2),IF($N18=$N$3,$C18*((1-$O18+$O18*(CE$1/INDEX($U$1:$CH$1,,MATCH($K18,$U$2:$CH$2,0)))))*$L18,$C18*((1-$R18)^(CE$2-$K18))*(((1-$O18+$O18*(CE$1/INDEX($U$1:$CH$1,,MATCH($K18,$U$2:$CH$2,0)))))*$L18*8760*$P18)),IF(AND($K18+$H18&lt;CE$2+1,$K18+$I18&gt;CE$2),IF($N18=$N$3,$C18*INDEX('Fixed O&amp;M Schedule_Gas'!BM$3:BM$15,MATCH($F18,'Fixed O&amp;M Schedule_Gas'!$B$3:$B$15,0)),$C18*$S18*INDEX($U$1:$CH$1,MATCH($K18,$U$2:$CH$2,0))*IF(CE$2&gt;$K18+$H18,IF($D18="Win",1.02,1.005),1)*(1+$T18)^(CE$2-$K18)),IF(AND($K18+$I18&lt;=CE$2,$K18+SUM($I18:$J18)&gt;CE$2),IF($N18=$N$3,$C18*(INDEX('Fixed O&amp;M Schedule_Gas'!BM$3:BM$15,MATCH($F18,'Fixed O&amp;M Schedule_Gas'!$B$3:$B$15,0))+$M18),$C18*($S18*INDEX($U$1:$CH$1,MATCH($K18+$I18,$U$2:$CH$2,0))*IF(CE$2&gt;$K18+$I18+$H18,IF($D18="Win",1.02,1.005),1)*(1+$T18)^(CE$2-($K18+$I18))+$M18)),0)))/10^6</f>
        <v>0</v>
      </c>
      <c r="CF18" s="119">
        <f>IF(AND($K18&lt;CF$2+1,$K18+$H18&gt;CF$2),IF($N18=$N$3,$C18*((1-$O18+$O18*(CF$1/INDEX($U$1:$CH$1,,MATCH($K18,$U$2:$CH$2,0)))))*$L18,$C18*((1-$R18)^(CF$2-$K18))*(((1-$O18+$O18*(CF$1/INDEX($U$1:$CH$1,,MATCH($K18,$U$2:$CH$2,0)))))*$L18*8760*$P18)),IF(AND($K18+$H18&lt;CF$2+1,$K18+$I18&gt;CF$2),IF($N18=$N$3,$C18*INDEX('Fixed O&amp;M Schedule_Gas'!BN$3:BN$15,MATCH($F18,'Fixed O&amp;M Schedule_Gas'!$B$3:$B$15,0)),$C18*$S18*INDEX($U$1:$CH$1,MATCH($K18,$U$2:$CH$2,0))*IF(CF$2&gt;$K18+$H18,IF($D18="Win",1.02,1.005),1)*(1+$T18)^(CF$2-$K18)),IF(AND($K18+$I18&lt;=CF$2,$K18+SUM($I18:$J18)&gt;CF$2),IF($N18=$N$3,$C18*(INDEX('Fixed O&amp;M Schedule_Gas'!BN$3:BN$15,MATCH($F18,'Fixed O&amp;M Schedule_Gas'!$B$3:$B$15,0))+$M18),$C18*($S18*INDEX($U$1:$CH$1,MATCH($K18+$I18,$U$2:$CH$2,0))*IF(CF$2&gt;$K18+$I18+$H18,IF($D18="Win",1.02,1.005),1)*(1+$T18)^(CF$2-($K18+$I18))+$M18)),0)))/10^6</f>
        <v>0</v>
      </c>
      <c r="CG18" s="119">
        <f>IF(AND($K18&lt;CG$2+1,$K18+$H18&gt;CG$2),IF($N18=$N$3,$C18*((1-$O18+$O18*(CG$1/INDEX($U$1:$CH$1,,MATCH($K18,$U$2:$CH$2,0)))))*$L18,$C18*((1-$R18)^(CG$2-$K18))*(((1-$O18+$O18*(CG$1/INDEX($U$1:$CH$1,,MATCH($K18,$U$2:$CH$2,0)))))*$L18*8760*$P18)),IF(AND($K18+$H18&lt;CG$2+1,$K18+$I18&gt;CG$2),IF($N18=$N$3,$C18*INDEX('Fixed O&amp;M Schedule_Gas'!BO$3:BO$15,MATCH($F18,'Fixed O&amp;M Schedule_Gas'!$B$3:$B$15,0)),$C18*$S18*INDEX($U$1:$CH$1,MATCH($K18,$U$2:$CH$2,0))*IF(CG$2&gt;$K18+$H18,IF($D18="Win",1.02,1.005),1)*(1+$T18)^(CG$2-$K18)),IF(AND($K18+$I18&lt;=CG$2,$K18+SUM($I18:$J18)&gt;CG$2),IF($N18=$N$3,$C18*(INDEX('Fixed O&amp;M Schedule_Gas'!BO$3:BO$15,MATCH($F18,'Fixed O&amp;M Schedule_Gas'!$B$3:$B$15,0))+$M18),$C18*($S18*INDEX($U$1:$CH$1,MATCH($K18+$I18,$U$2:$CH$2,0))*IF(CG$2&gt;$K18+$I18+$H18,IF($D18="Win",1.02,1.005),1)*(1+$T18)^(CG$2-($K18+$I18))+$M18)),0)))/10^6</f>
        <v>0</v>
      </c>
      <c r="CH18" s="119">
        <f>IF(AND($K18&lt;CH$2+1,$K18+$H18&gt;CH$2),IF($N18=$N$3,$C18*((1-$O18+$O18*(CH$1/INDEX($U$1:$CH$1,,MATCH($K18,$U$2:$CH$2,0)))))*$L18,$C18*((1-$R18)^(CH$2-$K18))*(((1-$O18+$O18*(CH$1/INDEX($U$1:$CH$1,,MATCH($K18,$U$2:$CH$2,0)))))*$L18*8760*$P18)),IF(AND($K18+$H18&lt;CH$2+1,$K18+$I18&gt;CH$2),IF($N18=$N$3,$C18*INDEX('Fixed O&amp;M Schedule_Gas'!BP$3:BP$15,MATCH($F18,'Fixed O&amp;M Schedule_Gas'!$B$3:$B$15,0)),$C18*$S18*INDEX($U$1:$CH$1,MATCH($K18,$U$2:$CH$2,0))*IF(CH$2&gt;$K18+$H18,IF($D18="Win",1.02,1.005),1)*(1+$T18)^(CH$2-$K18)),IF(AND($K18+$I18&lt;=CH$2,$K18+SUM($I18:$J18)&gt;CH$2),IF($N18=$N$3,$C18*(INDEX('Fixed O&amp;M Schedule_Gas'!BP$3:BP$15,MATCH($F18,'Fixed O&amp;M Schedule_Gas'!$B$3:$B$15,0))+$M18),$C18*($S18*INDEX($U$1:$CH$1,MATCH($K18+$I18,$U$2:$CH$2,0))*IF(CH$2&gt;$K18+$I18+$H18,IF($D18="Win",1.02,1.005),1)*(1+$T18)^(CH$2-($K18+$I18))+$M18)),0)))/10^6</f>
        <v>0</v>
      </c>
    </row>
    <row r="19" spans="1:86" ht="11.4" x14ac:dyDescent="0.2">
      <c r="A19" s="151"/>
      <c r="B19" s="142" t="s">
        <v>28</v>
      </c>
      <c r="C19" s="143">
        <v>48</v>
      </c>
      <c r="D19" s="143" t="str">
        <f t="shared" si="65"/>
        <v>Sol</v>
      </c>
      <c r="E19" s="14" t="s">
        <v>32</v>
      </c>
      <c r="F19" s="142" t="s">
        <v>30</v>
      </c>
      <c r="G19" s="140">
        <f t="shared" si="66"/>
        <v>41275</v>
      </c>
      <c r="H19" s="68">
        <v>20</v>
      </c>
      <c r="I19" s="68">
        <v>25</v>
      </c>
      <c r="J19" s="68">
        <v>25</v>
      </c>
      <c r="K19" s="139">
        <v>2013</v>
      </c>
      <c r="L19" s="68">
        <v>443</v>
      </c>
      <c r="M19" s="69">
        <f>'Repower Costs'!M19</f>
        <v>103869.69335551624</v>
      </c>
      <c r="N19" s="68" t="s">
        <v>31</v>
      </c>
      <c r="O19" s="141">
        <v>0</v>
      </c>
      <c r="P19" s="4">
        <f>VLOOKUP($D19,Input!$B$11:$C$12,2,0)</f>
        <v>0.16200000000000001</v>
      </c>
      <c r="Q19" s="4">
        <f>VLOOKUP($D19,Input!$B$15:$C$16,2,0)</f>
        <v>0.16200000000000001</v>
      </c>
      <c r="R19" s="6">
        <f>VLOOKUP($D19,Input!$B$19:$C$20,2,0)</f>
        <v>5.0000000000000001E-3</v>
      </c>
      <c r="S19" s="70">
        <f>VLOOKUP($D19,Input!$B$23:$C$25,2,0)*1000</f>
        <v>27000</v>
      </c>
      <c r="T19" s="4">
        <f>VLOOKUP($D19,Input!$B$28:$C$30,2,0)</f>
        <v>0.02</v>
      </c>
      <c r="U19" s="119">
        <f>IF(AND($K19&lt;U$2+1,$K19+$H19&gt;U$2),IF($N19=$N$3,$C19*((1-$O19+$O19*(U$1/INDEX($U$1:$CH$1,,MATCH($K19,$U$2:$CH$2,0)))))*$L19,$C19*((1-$R19)^(U$2-$K19))*(((1-$O19+$O19*(U$1/INDEX($U$1:$CH$1,,MATCH($K19,$U$2:$CH$2,0)))))*$L19*8760*$P19)),IF(AND($K19+$H19&lt;U$2+1,$K19+$I19&gt;U$2),IF($N19=$N$3,$C19*INDEX('Fixed O&amp;M Schedule_Gas'!C$3:C$15,MATCH($F19,'Fixed O&amp;M Schedule_Gas'!$B$3:$B$15,0)),$C19*$S19*INDEX($U$1:$CH$1,MATCH($K19,$U$2:$CH$2,0))*IF(U$2&gt;$K19+$H19,IF($D19="Win",1.02,1.005),1)*(1+$T19)^(U$2-$K19)),IF(AND($K19+$I19&lt;=U$2,$K19+SUM($I19:$J19)&gt;U$2),IF($N19=$N$3,$C19*(INDEX('Fixed O&amp;M Schedule_Gas'!C$3:C$15,MATCH($F19,'Fixed O&amp;M Schedule_Gas'!$B$3:$B$15,0))+$M19),$C19*($S19*INDEX($U$1:$CH$1,MATCH($K19+$I19,$U$2:$CH$2,0))*IF(U$2&gt;$K19+$I19+$H19,IF($D19="Win",1.02,1.005),1)*(1+$T19)^(U$2-($K19+$I19))+$M19)),0)))/10^6</f>
        <v>0</v>
      </c>
      <c r="V19" s="119">
        <f>IF(AND($K19&lt;V$2+1,$K19+$H19&gt;V$2),IF($N19=$N$3,$C19*((1-$O19+$O19*(V$1/INDEX($U$1:$CH$1,,MATCH($K19,$U$2:$CH$2,0)))))*$L19,$C19*((1-$R19)^(V$2-$K19))*(((1-$O19+$O19*(V$1/INDEX($U$1:$CH$1,,MATCH($K19,$U$2:$CH$2,0)))))*$L19*8760*$P19)),IF(AND($K19+$H19&lt;V$2+1,$K19+$I19&gt;V$2),IF($N19=$N$3,$C19*INDEX('Fixed O&amp;M Schedule_Gas'!D$3:D$15,MATCH($F19,'Fixed O&amp;M Schedule_Gas'!$B$3:$B$15,0)),$C19*$S19*INDEX($U$1:$CH$1,MATCH($K19,$U$2:$CH$2,0))*IF(V$2&gt;$K19+$H19,IF($D19="Win",1.02,1.005),1)*(1+$T19)^(V$2-$K19)),IF(AND($K19+$I19&lt;=V$2,$K19+SUM($I19:$J19)&gt;V$2),IF($N19=$N$3,$C19*(INDEX('Fixed O&amp;M Schedule_Gas'!D$3:D$15,MATCH($F19,'Fixed O&amp;M Schedule_Gas'!$B$3:$B$15,0))+$M19),$C19*($S19*INDEX($U$1:$CH$1,MATCH($K19+$I19,$U$2:$CH$2,0))*IF(V$2&gt;$K19+$I19+$H19,IF($D19="Win",1.02,1.005),1)*(1+$T19)^(V$2-($K19+$I19))+$M19)),0)))/10^6</f>
        <v>0</v>
      </c>
      <c r="W19" s="119">
        <f>IF(AND($K19&lt;W$2+1,$K19+$H19&gt;W$2),IF($N19=$N$3,$C19*((1-$O19+$O19*(W$1/INDEX($U$1:$CH$1,,MATCH($K19,$U$2:$CH$2,0)))))*$L19,$C19*((1-$R19)^(W$2-$K19))*(((1-$O19+$O19*(W$1/INDEX($U$1:$CH$1,,MATCH($K19,$U$2:$CH$2,0)))))*$L19*8760*$P19)),IF(AND($K19+$H19&lt;W$2+1,$K19+$I19&gt;W$2),IF($N19=$N$3,$C19*INDEX('Fixed O&amp;M Schedule_Gas'!E$3:E$15,MATCH($F19,'Fixed O&amp;M Schedule_Gas'!$B$3:$B$15,0)),$C19*$S19*INDEX($U$1:$CH$1,MATCH($K19,$U$2:$CH$2,0))*IF(W$2&gt;$K19+$H19,IF($D19="Win",1.02,1.005),1)*(1+$T19)^(W$2-$K19)),IF(AND($K19+$I19&lt;=W$2,$K19+SUM($I19:$J19)&gt;W$2),IF($N19=$N$3,$C19*(INDEX('Fixed O&amp;M Schedule_Gas'!E$3:E$15,MATCH($F19,'Fixed O&amp;M Schedule_Gas'!$B$3:$B$15,0))+$M19),$C19*($S19*INDEX($U$1:$CH$1,MATCH($K19+$I19,$U$2:$CH$2,0))*IF(W$2&gt;$K19+$I19+$H19,IF($D19="Win",1.02,1.005),1)*(1+$T19)^(W$2-($K19+$I19))+$M19)),0)))/10^6</f>
        <v>0</v>
      </c>
      <c r="X19" s="119">
        <f>IF(AND($K19&lt;X$2+1,$K19+$H19&gt;X$2),IF($N19=$N$3,$C19*((1-$O19+$O19*(X$1/INDEX($U$1:$CH$1,,MATCH($K19,$U$2:$CH$2,0)))))*$L19,$C19*((1-$R19)^(X$2-$K19))*(((1-$O19+$O19*(X$1/INDEX($U$1:$CH$1,,MATCH($K19,$U$2:$CH$2,0)))))*$L19*8760*$P19)),IF(AND($K19+$H19&lt;X$2+1,$K19+$I19&gt;X$2),IF($N19=$N$3,$C19*INDEX('Fixed O&amp;M Schedule_Gas'!F$3:F$15,MATCH($F19,'Fixed O&amp;M Schedule_Gas'!$B$3:$B$15,0)),$C19*$S19*INDEX($U$1:$CH$1,MATCH($K19,$U$2:$CH$2,0))*IF(X$2&gt;$K19+$H19,IF($D19="Win",1.02,1.005),1)*(1+$T19)^(X$2-$K19)),IF(AND($K19+$I19&lt;=X$2,$K19+SUM($I19:$J19)&gt;X$2),IF($N19=$N$3,$C19*(INDEX('Fixed O&amp;M Schedule_Gas'!F$3:F$15,MATCH($F19,'Fixed O&amp;M Schedule_Gas'!$B$3:$B$15,0))+$M19),$C19*($S19*INDEX($U$1:$CH$1,MATCH($K19+$I19,$U$2:$CH$2,0))*IF(X$2&gt;$K19+$I19+$H19,IF($D19="Win",1.02,1.005),1)*(1+$T19)^(X$2-($K19+$I19))+$M19)),0)))/10^6</f>
        <v>0</v>
      </c>
      <c r="Y19" s="119">
        <f>IF(AND($K19&lt;Y$2+1,$K19+$H19&gt;Y$2),IF($N19=$N$3,$C19*((1-$O19+$O19*(Y$1/INDEX($U$1:$CH$1,,MATCH($K19,$U$2:$CH$2,0)))))*$L19,$C19*((1-$R19)^(Y$2-$K19))*(((1-$O19+$O19*(Y$1/INDEX($U$1:$CH$1,,MATCH($K19,$U$2:$CH$2,0)))))*$L19*8760*$P19)),IF(AND($K19+$H19&lt;Y$2+1,$K19+$I19&gt;Y$2),IF($N19=$N$3,$C19*INDEX('Fixed O&amp;M Schedule_Gas'!G$3:G$15,MATCH($F19,'Fixed O&amp;M Schedule_Gas'!$B$3:$B$15,0)),$C19*$S19*INDEX($U$1:$CH$1,MATCH($K19,$U$2:$CH$2,0))*IF(Y$2&gt;$K19+$H19,IF($D19="Win",1.02,1.005),1)*(1+$T19)^(Y$2-$K19)),IF(AND($K19+$I19&lt;=Y$2,$K19+SUM($I19:$J19)&gt;Y$2),IF($N19=$N$3,$C19*(INDEX('Fixed O&amp;M Schedule_Gas'!G$3:G$15,MATCH($F19,'Fixed O&amp;M Schedule_Gas'!$B$3:$B$15,0))+$M19),$C19*($S19*INDEX($U$1:$CH$1,MATCH($K19+$I19,$U$2:$CH$2,0))*IF(Y$2&gt;$K19+$I19+$H19,IF($D19="Win",1.02,1.005),1)*(1+$T19)^(Y$2-($K19+$I19))+$M19)),0)))/10^6</f>
        <v>0</v>
      </c>
      <c r="Z19" s="119">
        <f>IF(AND($K19&lt;Z$2+1,$K19+$H19&gt;Z$2),IF($N19=$N$3,$C19*((1-$O19+$O19*(Z$1/INDEX($U$1:$CH$1,,MATCH($K19,$U$2:$CH$2,0)))))*$L19,$C19*((1-$R19)^(Z$2-$K19))*(((1-$O19+$O19*(Z$1/INDEX($U$1:$CH$1,,MATCH($K19,$U$2:$CH$2,0)))))*$L19*8760*$P19)),IF(AND($K19+$H19&lt;Z$2+1,$K19+$I19&gt;Z$2),IF($N19=$N$3,$C19*INDEX('Fixed O&amp;M Schedule_Gas'!H$3:H$15,MATCH($F19,'Fixed O&amp;M Schedule_Gas'!$B$3:$B$15,0)),$C19*$S19*INDEX($U$1:$CH$1,MATCH($K19,$U$2:$CH$2,0))*IF(Z$2&gt;$K19+$H19,IF($D19="Win",1.02,1.005),1)*(1+$T19)^(Z$2-$K19)),IF(AND($K19+$I19&lt;=Z$2,$K19+SUM($I19:$J19)&gt;Z$2),IF($N19=$N$3,$C19*(INDEX('Fixed O&amp;M Schedule_Gas'!H$3:H$15,MATCH($F19,'Fixed O&amp;M Schedule_Gas'!$B$3:$B$15,0))+$M19),$C19*($S19*INDEX($U$1:$CH$1,MATCH($K19+$I19,$U$2:$CH$2,0))*IF(Z$2&gt;$K19+$I19+$H19,IF($D19="Win",1.02,1.005),1)*(1+$T19)^(Z$2-($K19+$I19))+$M19)),0)))/10^6</f>
        <v>0</v>
      </c>
      <c r="AA19" s="119">
        <f>IF(AND($K19&lt;AA$2+1,$K19+$H19&gt;AA$2),IF($N19=$N$3,$C19*((1-$O19+$O19*(AA$1/INDEX($U$1:$CH$1,,MATCH($K19,$U$2:$CH$2,0)))))*$L19,$C19*((1-$R19)^(AA$2-$K19))*(((1-$O19+$O19*(AA$1/INDEX($U$1:$CH$1,,MATCH($K19,$U$2:$CH$2,0)))))*$L19*8760*$P19)),IF(AND($K19+$H19&lt;AA$2+1,$K19+$I19&gt;AA$2),IF($N19=$N$3,$C19*INDEX('Fixed O&amp;M Schedule_Gas'!I$3:I$15,MATCH($F19,'Fixed O&amp;M Schedule_Gas'!$B$3:$B$15,0)),$C19*$S19*INDEX($U$1:$CH$1,MATCH($K19,$U$2:$CH$2,0))*IF(AA$2&gt;$K19+$H19,IF($D19="Win",1.02,1.005),1)*(1+$T19)^(AA$2-$K19)),IF(AND($K19+$I19&lt;=AA$2,$K19+SUM($I19:$J19)&gt;AA$2),IF($N19=$N$3,$C19*(INDEX('Fixed O&amp;M Schedule_Gas'!I$3:I$15,MATCH($F19,'Fixed O&amp;M Schedule_Gas'!$B$3:$B$15,0))+$M19),$C19*($S19*INDEX($U$1:$CH$1,MATCH($K19+$I19,$U$2:$CH$2,0))*IF(AA$2&gt;$K19+$I19+$H19,IF($D19="Win",1.02,1.005),1)*(1+$T19)^(AA$2-($K19+$I19))+$M19)),0)))/10^6</f>
        <v>0</v>
      </c>
      <c r="AB19" s="119">
        <f>IF(AND($K19&lt;AB$2+1,$K19+$H19&gt;AB$2),IF($N19=$N$3,$C19*((1-$O19+$O19*(AB$1/INDEX($U$1:$CH$1,,MATCH($K19,$U$2:$CH$2,0)))))*$L19,$C19*((1-$R19)^(AB$2-$K19))*(((1-$O19+$O19*(AB$1/INDEX($U$1:$CH$1,,MATCH($K19,$U$2:$CH$2,0)))))*$L19*8760*$P19)),IF(AND($K19+$H19&lt;AB$2+1,$K19+$I19&gt;AB$2),IF($N19=$N$3,$C19*INDEX('Fixed O&amp;M Schedule_Gas'!J$3:J$15,MATCH($F19,'Fixed O&amp;M Schedule_Gas'!$B$3:$B$15,0)),$C19*$S19*INDEX($U$1:$CH$1,MATCH($K19,$U$2:$CH$2,0))*IF(AB$2&gt;$K19+$H19,IF($D19="Win",1.02,1.005),1)*(1+$T19)^(AB$2-$K19)),IF(AND($K19+$I19&lt;=AB$2,$K19+SUM($I19:$J19)&gt;AB$2),IF($N19=$N$3,$C19*(INDEX('Fixed O&amp;M Schedule_Gas'!J$3:J$15,MATCH($F19,'Fixed O&amp;M Schedule_Gas'!$B$3:$B$15,0))+$M19),$C19*($S19*INDEX($U$1:$CH$1,MATCH($K19+$I19,$U$2:$CH$2,0))*IF(AB$2&gt;$K19+$I19+$H19,IF($D19="Win",1.02,1.005),1)*(1+$T19)^(AB$2-($K19+$I19))+$M19)),0)))/10^6</f>
        <v>0</v>
      </c>
      <c r="AC19" s="119">
        <f>IF(AND($K19&lt;AC$2+1,$K19+$H19&gt;AC$2),IF($N19=$N$3,$C19*((1-$O19+$O19*(AC$1/INDEX($U$1:$CH$1,,MATCH($K19,$U$2:$CH$2,0)))))*$L19,$C19*((1-$R19)^(AC$2-$K19))*(((1-$O19+$O19*(AC$1/INDEX($U$1:$CH$1,,MATCH($K19,$U$2:$CH$2,0)))))*$L19*8760*$P19)),IF(AND($K19+$H19&lt;AC$2+1,$K19+$I19&gt;AC$2),IF($N19=$N$3,$C19*INDEX('Fixed O&amp;M Schedule_Gas'!K$3:K$15,MATCH($F19,'Fixed O&amp;M Schedule_Gas'!$B$3:$B$15,0)),$C19*$S19*INDEX($U$1:$CH$1,MATCH($K19,$U$2:$CH$2,0))*IF(AC$2&gt;$K19+$H19,IF($D19="Win",1.02,1.005),1)*(1+$T19)^(AC$2-$K19)),IF(AND($K19+$I19&lt;=AC$2,$K19+SUM($I19:$J19)&gt;AC$2),IF($N19=$N$3,$C19*(INDEX('Fixed O&amp;M Schedule_Gas'!K$3:K$15,MATCH($F19,'Fixed O&amp;M Schedule_Gas'!$B$3:$B$15,0))+$M19),$C19*($S19*INDEX($U$1:$CH$1,MATCH($K19+$I19,$U$2:$CH$2,0))*IF(AC$2&gt;$K19+$I19+$H19,IF($D19="Win",1.02,1.005),1)*(1+$T19)^(AC$2-($K19+$I19))+$M19)),0)))/10^6</f>
        <v>30.176167679999999</v>
      </c>
      <c r="AD19" s="119">
        <f>IF(AND($K19&lt;AD$2+1,$K19+$H19&gt;AD$2),IF($N19=$N$3,$C19*((1-$O19+$O19*(AD$1/INDEX($U$1:$CH$1,,MATCH($K19,$U$2:$CH$2,0)))))*$L19,$C19*((1-$R19)^(AD$2-$K19))*(((1-$O19+$O19*(AD$1/INDEX($U$1:$CH$1,,MATCH($K19,$U$2:$CH$2,0)))))*$L19*8760*$P19)),IF(AND($K19+$H19&lt;AD$2+1,$K19+$I19&gt;AD$2),IF($N19=$N$3,$C19*INDEX('Fixed O&amp;M Schedule_Gas'!L$3:L$15,MATCH($F19,'Fixed O&amp;M Schedule_Gas'!$B$3:$B$15,0)),$C19*$S19*INDEX($U$1:$CH$1,MATCH($K19,$U$2:$CH$2,0))*IF(AD$2&gt;$K19+$H19,IF($D19="Win",1.02,1.005),1)*(1+$T19)^(AD$2-$K19)),IF(AND($K19+$I19&lt;=AD$2,$K19+SUM($I19:$J19)&gt;AD$2),IF($N19=$N$3,$C19*(INDEX('Fixed O&amp;M Schedule_Gas'!L$3:L$15,MATCH($F19,'Fixed O&amp;M Schedule_Gas'!$B$3:$B$15,0))+$M19),$C19*($S19*INDEX($U$1:$CH$1,MATCH($K19+$I19,$U$2:$CH$2,0))*IF(AD$2&gt;$K19+$I19+$H19,IF($D19="Win",1.02,1.005),1)*(1+$T19)^(AD$2-($K19+$I19))+$M19)),0)))/10^6</f>
        <v>30.0252868416</v>
      </c>
      <c r="AE19" s="119">
        <f>IF(AND($K19&lt;AE$2+1,$K19+$H19&gt;AE$2),IF($N19=$N$3,$C19*((1-$O19+$O19*(AE$1/INDEX($U$1:$CH$1,,MATCH($K19,$U$2:$CH$2,0)))))*$L19,$C19*((1-$R19)^(AE$2-$K19))*(((1-$O19+$O19*(AE$1/INDEX($U$1:$CH$1,,MATCH($K19,$U$2:$CH$2,0)))))*$L19*8760*$P19)),IF(AND($K19+$H19&lt;AE$2+1,$K19+$I19&gt;AE$2),IF($N19=$N$3,$C19*INDEX('Fixed O&amp;M Schedule_Gas'!M$3:M$15,MATCH($F19,'Fixed O&amp;M Schedule_Gas'!$B$3:$B$15,0)),$C19*$S19*INDEX($U$1:$CH$1,MATCH($K19,$U$2:$CH$2,0))*IF(AE$2&gt;$K19+$H19,IF($D19="Win",1.02,1.005),1)*(1+$T19)^(AE$2-$K19)),IF(AND($K19+$I19&lt;=AE$2,$K19+SUM($I19:$J19)&gt;AE$2),IF($N19=$N$3,$C19*(INDEX('Fixed O&amp;M Schedule_Gas'!M$3:M$15,MATCH($F19,'Fixed O&amp;M Schedule_Gas'!$B$3:$B$15,0))+$M19),$C19*($S19*INDEX($U$1:$CH$1,MATCH($K19+$I19,$U$2:$CH$2,0))*IF(AE$2&gt;$K19+$I19+$H19,IF($D19="Win",1.02,1.005),1)*(1+$T19)^(AE$2-($K19+$I19))+$M19)),0)))/10^6</f>
        <v>29.875160407392002</v>
      </c>
      <c r="AF19" s="119">
        <f>IF(AND($K19&lt;AF$2+1,$K19+$H19&gt;AF$2),IF($N19=$N$3,$C19*((1-$O19+$O19*(AF$1/INDEX($U$1:$CH$1,,MATCH($K19,$U$2:$CH$2,0)))))*$L19,$C19*((1-$R19)^(AF$2-$K19))*(((1-$O19+$O19*(AF$1/INDEX($U$1:$CH$1,,MATCH($K19,$U$2:$CH$2,0)))))*$L19*8760*$P19)),IF(AND($K19+$H19&lt;AF$2+1,$K19+$I19&gt;AF$2),IF($N19=$N$3,$C19*INDEX('Fixed O&amp;M Schedule_Gas'!N$3:N$15,MATCH($F19,'Fixed O&amp;M Schedule_Gas'!$B$3:$B$15,0)),$C19*$S19*INDEX($U$1:$CH$1,MATCH($K19,$U$2:$CH$2,0))*IF(AF$2&gt;$K19+$H19,IF($D19="Win",1.02,1.005),1)*(1+$T19)^(AF$2-$K19)),IF(AND($K19+$I19&lt;=AF$2,$K19+SUM($I19:$J19)&gt;AF$2),IF($N19=$N$3,$C19*(INDEX('Fixed O&amp;M Schedule_Gas'!N$3:N$15,MATCH($F19,'Fixed O&amp;M Schedule_Gas'!$B$3:$B$15,0))+$M19),$C19*($S19*INDEX($U$1:$CH$1,MATCH($K19+$I19,$U$2:$CH$2,0))*IF(AF$2&gt;$K19+$I19+$H19,IF($D19="Win",1.02,1.005),1)*(1+$T19)^(AF$2-($K19+$I19))+$M19)),0)))/10^6</f>
        <v>29.725784605355042</v>
      </c>
      <c r="AG19" s="119">
        <f>IF(AND($K19&lt;AG$2+1,$K19+$H19&gt;AG$2),IF($N19=$N$3,$C19*((1-$O19+$O19*(AG$1/INDEX($U$1:$CH$1,,MATCH($K19,$U$2:$CH$2,0)))))*$L19,$C19*((1-$R19)^(AG$2-$K19))*(((1-$O19+$O19*(AG$1/INDEX($U$1:$CH$1,,MATCH($K19,$U$2:$CH$2,0)))))*$L19*8760*$P19)),IF(AND($K19+$H19&lt;AG$2+1,$K19+$I19&gt;AG$2),IF($N19=$N$3,$C19*INDEX('Fixed O&amp;M Schedule_Gas'!O$3:O$15,MATCH($F19,'Fixed O&amp;M Schedule_Gas'!$B$3:$B$15,0)),$C19*$S19*INDEX($U$1:$CH$1,MATCH($K19,$U$2:$CH$2,0))*IF(AG$2&gt;$K19+$H19,IF($D19="Win",1.02,1.005),1)*(1+$T19)^(AG$2-$K19)),IF(AND($K19+$I19&lt;=AG$2,$K19+SUM($I19:$J19)&gt;AG$2),IF($N19=$N$3,$C19*(INDEX('Fixed O&amp;M Schedule_Gas'!O$3:O$15,MATCH($F19,'Fixed O&amp;M Schedule_Gas'!$B$3:$B$15,0))+$M19),$C19*($S19*INDEX($U$1:$CH$1,MATCH($K19+$I19,$U$2:$CH$2,0))*IF(AG$2&gt;$K19+$I19+$H19,IF($D19="Win",1.02,1.005),1)*(1+$T19)^(AG$2-($K19+$I19))+$M19)),0)))/10^6</f>
        <v>29.577155682328268</v>
      </c>
      <c r="AH19" s="119">
        <f>IF(AND($K19&lt;AH$2+1,$K19+$H19&gt;AH$2),IF($N19=$N$3,$C19*((1-$O19+$O19*(AH$1/INDEX($U$1:$CH$1,,MATCH($K19,$U$2:$CH$2,0)))))*$L19,$C19*((1-$R19)^(AH$2-$K19))*(((1-$O19+$O19*(AH$1/INDEX($U$1:$CH$1,,MATCH($K19,$U$2:$CH$2,0)))))*$L19*8760*$P19)),IF(AND($K19+$H19&lt;AH$2+1,$K19+$I19&gt;AH$2),IF($N19=$N$3,$C19*INDEX('Fixed O&amp;M Schedule_Gas'!P$3:P$15,MATCH($F19,'Fixed O&amp;M Schedule_Gas'!$B$3:$B$15,0)),$C19*$S19*INDEX($U$1:$CH$1,MATCH($K19,$U$2:$CH$2,0))*IF(AH$2&gt;$K19+$H19,IF($D19="Win",1.02,1.005),1)*(1+$T19)^(AH$2-$K19)),IF(AND($K19+$I19&lt;=AH$2,$K19+SUM($I19:$J19)&gt;AH$2),IF($N19=$N$3,$C19*(INDEX('Fixed O&amp;M Schedule_Gas'!P$3:P$15,MATCH($F19,'Fixed O&amp;M Schedule_Gas'!$B$3:$B$15,0))+$M19),$C19*($S19*INDEX($U$1:$CH$1,MATCH($K19+$I19,$U$2:$CH$2,0))*IF(AH$2&gt;$K19+$I19+$H19,IF($D19="Win",1.02,1.005),1)*(1+$T19)^(AH$2-($K19+$I19))+$M19)),0)))/10^6</f>
        <v>29.429269903916627</v>
      </c>
      <c r="AI19" s="119">
        <f>IF(AND($K19&lt;AI$2+1,$K19+$H19&gt;AI$2),IF($N19=$N$3,$C19*((1-$O19+$O19*(AI$1/INDEX($U$1:$CH$1,,MATCH($K19,$U$2:$CH$2,0)))))*$L19,$C19*((1-$R19)^(AI$2-$K19))*(((1-$O19+$O19*(AI$1/INDEX($U$1:$CH$1,,MATCH($K19,$U$2:$CH$2,0)))))*$L19*8760*$P19)),IF(AND($K19+$H19&lt;AI$2+1,$K19+$I19&gt;AI$2),IF($N19=$N$3,$C19*INDEX('Fixed O&amp;M Schedule_Gas'!Q$3:Q$15,MATCH($F19,'Fixed O&amp;M Schedule_Gas'!$B$3:$B$15,0)),$C19*$S19*INDEX($U$1:$CH$1,MATCH($K19,$U$2:$CH$2,0))*IF(AI$2&gt;$K19+$H19,IF($D19="Win",1.02,1.005),1)*(1+$T19)^(AI$2-$K19)),IF(AND($K19+$I19&lt;=AI$2,$K19+SUM($I19:$J19)&gt;AI$2),IF($N19=$N$3,$C19*(INDEX('Fixed O&amp;M Schedule_Gas'!Q$3:Q$15,MATCH($F19,'Fixed O&amp;M Schedule_Gas'!$B$3:$B$15,0))+$M19),$C19*($S19*INDEX($U$1:$CH$1,MATCH($K19+$I19,$U$2:$CH$2,0))*IF(AI$2&gt;$K19+$I19+$H19,IF($D19="Win",1.02,1.005),1)*(1+$T19)^(AI$2-($K19+$I19))+$M19)),0)))/10^6</f>
        <v>29.282123554397042</v>
      </c>
      <c r="AJ19" s="119">
        <f>IF(AND($K19&lt;AJ$2+1,$K19+$H19&gt;AJ$2),IF($N19=$N$3,$C19*((1-$O19+$O19*(AJ$1/INDEX($U$1:$CH$1,,MATCH($K19,$U$2:$CH$2,0)))))*$L19,$C19*((1-$R19)^(AJ$2-$K19))*(((1-$O19+$O19*(AJ$1/INDEX($U$1:$CH$1,,MATCH($K19,$U$2:$CH$2,0)))))*$L19*8760*$P19)),IF(AND($K19+$H19&lt;AJ$2+1,$K19+$I19&gt;AJ$2),IF($N19=$N$3,$C19*INDEX('Fixed O&amp;M Schedule_Gas'!R$3:R$15,MATCH($F19,'Fixed O&amp;M Schedule_Gas'!$B$3:$B$15,0)),$C19*$S19*INDEX($U$1:$CH$1,MATCH($K19,$U$2:$CH$2,0))*IF(AJ$2&gt;$K19+$H19,IF($D19="Win",1.02,1.005),1)*(1+$T19)^(AJ$2-$K19)),IF(AND($K19+$I19&lt;=AJ$2,$K19+SUM($I19:$J19)&gt;AJ$2),IF($N19=$N$3,$C19*(INDEX('Fixed O&amp;M Schedule_Gas'!R$3:R$15,MATCH($F19,'Fixed O&amp;M Schedule_Gas'!$B$3:$B$15,0))+$M19),$C19*($S19*INDEX($U$1:$CH$1,MATCH($K19+$I19,$U$2:$CH$2,0))*IF(AJ$2&gt;$K19+$I19+$H19,IF($D19="Win",1.02,1.005),1)*(1+$T19)^(AJ$2-($K19+$I19))+$M19)),0)))/10^6</f>
        <v>29.135712936625058</v>
      </c>
      <c r="AK19" s="119">
        <f>IF(AND($K19&lt;AK$2+1,$K19+$H19&gt;AK$2),IF($N19=$N$3,$C19*((1-$O19+$O19*(AK$1/INDEX($U$1:$CH$1,,MATCH($K19,$U$2:$CH$2,0)))))*$L19,$C19*((1-$R19)^(AK$2-$K19))*(((1-$O19+$O19*(AK$1/INDEX($U$1:$CH$1,,MATCH($K19,$U$2:$CH$2,0)))))*$L19*8760*$P19)),IF(AND($K19+$H19&lt;AK$2+1,$K19+$I19&gt;AK$2),IF($N19=$N$3,$C19*INDEX('Fixed O&amp;M Schedule_Gas'!S$3:S$15,MATCH($F19,'Fixed O&amp;M Schedule_Gas'!$B$3:$B$15,0)),$C19*$S19*INDEX($U$1:$CH$1,MATCH($K19,$U$2:$CH$2,0))*IF(AK$2&gt;$K19+$H19,IF($D19="Win",1.02,1.005),1)*(1+$T19)^(AK$2-$K19)),IF(AND($K19+$I19&lt;=AK$2,$K19+SUM($I19:$J19)&gt;AK$2),IF($N19=$N$3,$C19*(INDEX('Fixed O&amp;M Schedule_Gas'!S$3:S$15,MATCH($F19,'Fixed O&amp;M Schedule_Gas'!$B$3:$B$15,0))+$M19),$C19*($S19*INDEX($U$1:$CH$1,MATCH($K19+$I19,$U$2:$CH$2,0))*IF(AK$2&gt;$K19+$I19+$H19,IF($D19="Win",1.02,1.005),1)*(1+$T19)^(AK$2-($K19+$I19))+$M19)),0)))/10^6</f>
        <v>28.990034371941931</v>
      </c>
      <c r="AL19" s="119">
        <f>IF(AND($K19&lt;AL$2+1,$K19+$H19&gt;AL$2),IF($N19=$N$3,$C19*((1-$O19+$O19*(AL$1/INDEX($U$1:$CH$1,,MATCH($K19,$U$2:$CH$2,0)))))*$L19,$C19*((1-$R19)^(AL$2-$K19))*(((1-$O19+$O19*(AL$1/INDEX($U$1:$CH$1,,MATCH($K19,$U$2:$CH$2,0)))))*$L19*8760*$P19)),IF(AND($K19+$H19&lt;AL$2+1,$K19+$I19&gt;AL$2),IF($N19=$N$3,$C19*INDEX('Fixed O&amp;M Schedule_Gas'!T$3:T$15,MATCH($F19,'Fixed O&amp;M Schedule_Gas'!$B$3:$B$15,0)),$C19*$S19*INDEX($U$1:$CH$1,MATCH($K19,$U$2:$CH$2,0))*IF(AL$2&gt;$K19+$H19,IF($D19="Win",1.02,1.005),1)*(1+$T19)^(AL$2-$K19)),IF(AND($K19+$I19&lt;=AL$2,$K19+SUM($I19:$J19)&gt;AL$2),IF($N19=$N$3,$C19*(INDEX('Fixed O&amp;M Schedule_Gas'!T$3:T$15,MATCH($F19,'Fixed O&amp;M Schedule_Gas'!$B$3:$B$15,0))+$M19),$C19*($S19*INDEX($U$1:$CH$1,MATCH($K19+$I19,$U$2:$CH$2,0))*IF(AL$2&gt;$K19+$I19+$H19,IF($D19="Win",1.02,1.005),1)*(1+$T19)^(AL$2-($K19+$I19))+$M19)),0)))/10^6</f>
        <v>28.845084200082223</v>
      </c>
      <c r="AM19" s="119">
        <f>IF(AND($K19&lt;AM$2+1,$K19+$H19&gt;AM$2),IF($N19=$N$3,$C19*((1-$O19+$O19*(AM$1/INDEX($U$1:$CH$1,,MATCH($K19,$U$2:$CH$2,0)))))*$L19,$C19*((1-$R19)^(AM$2-$K19))*(((1-$O19+$O19*(AM$1/INDEX($U$1:$CH$1,,MATCH($K19,$U$2:$CH$2,0)))))*$L19*8760*$P19)),IF(AND($K19+$H19&lt;AM$2+1,$K19+$I19&gt;AM$2),IF($N19=$N$3,$C19*INDEX('Fixed O&amp;M Schedule_Gas'!U$3:U$15,MATCH($F19,'Fixed O&amp;M Schedule_Gas'!$B$3:$B$15,0)),$C19*$S19*INDEX($U$1:$CH$1,MATCH($K19,$U$2:$CH$2,0))*IF(AM$2&gt;$K19+$H19,IF($D19="Win",1.02,1.005),1)*(1+$T19)^(AM$2-$K19)),IF(AND($K19+$I19&lt;=AM$2,$K19+SUM($I19:$J19)&gt;AM$2),IF($N19=$N$3,$C19*(INDEX('Fixed O&amp;M Schedule_Gas'!U$3:U$15,MATCH($F19,'Fixed O&amp;M Schedule_Gas'!$B$3:$B$15,0))+$M19),$C19*($S19*INDEX($U$1:$CH$1,MATCH($K19+$I19,$U$2:$CH$2,0))*IF(AM$2&gt;$K19+$I19+$H19,IF($D19="Win",1.02,1.005),1)*(1+$T19)^(AM$2-($K19+$I19))+$M19)),0)))/10^6</f>
        <v>28.700858779081813</v>
      </c>
      <c r="AN19" s="119">
        <f>IF(AND($K19&lt;AN$2+1,$K19+$H19&gt;AN$2),IF($N19=$N$3,$C19*((1-$O19+$O19*(AN$1/INDEX($U$1:$CH$1,,MATCH($K19,$U$2:$CH$2,0)))))*$L19,$C19*((1-$R19)^(AN$2-$K19))*(((1-$O19+$O19*(AN$1/INDEX($U$1:$CH$1,,MATCH($K19,$U$2:$CH$2,0)))))*$L19*8760*$P19)),IF(AND($K19+$H19&lt;AN$2+1,$K19+$I19&gt;AN$2),IF($N19=$N$3,$C19*INDEX('Fixed O&amp;M Schedule_Gas'!V$3:V$15,MATCH($F19,'Fixed O&amp;M Schedule_Gas'!$B$3:$B$15,0)),$C19*$S19*INDEX($U$1:$CH$1,MATCH($K19,$U$2:$CH$2,0))*IF(AN$2&gt;$K19+$H19,IF($D19="Win",1.02,1.005),1)*(1+$T19)^(AN$2-$K19)),IF(AND($K19+$I19&lt;=AN$2,$K19+SUM($I19:$J19)&gt;AN$2),IF($N19=$N$3,$C19*(INDEX('Fixed O&amp;M Schedule_Gas'!V$3:V$15,MATCH($F19,'Fixed O&amp;M Schedule_Gas'!$B$3:$B$15,0))+$M19),$C19*($S19*INDEX($U$1:$CH$1,MATCH($K19+$I19,$U$2:$CH$2,0))*IF(AN$2&gt;$K19+$I19+$H19,IF($D19="Win",1.02,1.005),1)*(1+$T19)^(AN$2-($K19+$I19))+$M19)),0)))/10^6</f>
        <v>28.557354485186405</v>
      </c>
      <c r="AO19" s="119">
        <f>IF(AND($K19&lt;AO$2+1,$K19+$H19&gt;AO$2),IF($N19=$N$3,$C19*((1-$O19+$O19*(AO$1/INDEX($U$1:$CH$1,,MATCH($K19,$U$2:$CH$2,0)))))*$L19,$C19*((1-$R19)^(AO$2-$K19))*(((1-$O19+$O19*(AO$1/INDEX($U$1:$CH$1,,MATCH($K19,$U$2:$CH$2,0)))))*$L19*8760*$P19)),IF(AND($K19+$H19&lt;AO$2+1,$K19+$I19&gt;AO$2),IF($N19=$N$3,$C19*INDEX('Fixed O&amp;M Schedule_Gas'!W$3:W$15,MATCH($F19,'Fixed O&amp;M Schedule_Gas'!$B$3:$B$15,0)),$C19*$S19*INDEX($U$1:$CH$1,MATCH($K19,$U$2:$CH$2,0))*IF(AO$2&gt;$K19+$H19,IF($D19="Win",1.02,1.005),1)*(1+$T19)^(AO$2-$K19)),IF(AND($K19+$I19&lt;=AO$2,$K19+SUM($I19:$J19)&gt;AO$2),IF($N19=$N$3,$C19*(INDEX('Fixed O&amp;M Schedule_Gas'!W$3:W$15,MATCH($F19,'Fixed O&amp;M Schedule_Gas'!$B$3:$B$15,0))+$M19),$C19*($S19*INDEX($U$1:$CH$1,MATCH($K19+$I19,$U$2:$CH$2,0))*IF(AO$2&gt;$K19+$I19+$H19,IF($D19="Win",1.02,1.005),1)*(1+$T19)^(AO$2-($K19+$I19))+$M19)),0)))/10^6</f>
        <v>28.414567712760473</v>
      </c>
      <c r="AP19" s="119">
        <f>IF(AND($K19&lt;AP$2+1,$K19+$H19&gt;AP$2),IF($N19=$N$3,$C19*((1-$O19+$O19*(AP$1/INDEX($U$1:$CH$1,,MATCH($K19,$U$2:$CH$2,0)))))*$L19,$C19*((1-$R19)^(AP$2-$K19))*(((1-$O19+$O19*(AP$1/INDEX($U$1:$CH$1,,MATCH($K19,$U$2:$CH$2,0)))))*$L19*8760*$P19)),IF(AND($K19+$H19&lt;AP$2+1,$K19+$I19&gt;AP$2),IF($N19=$N$3,$C19*INDEX('Fixed O&amp;M Schedule_Gas'!X$3:X$15,MATCH($F19,'Fixed O&amp;M Schedule_Gas'!$B$3:$B$15,0)),$C19*$S19*INDEX($U$1:$CH$1,MATCH($K19,$U$2:$CH$2,0))*IF(AP$2&gt;$K19+$H19,IF($D19="Win",1.02,1.005),1)*(1+$T19)^(AP$2-$K19)),IF(AND($K19+$I19&lt;=AP$2,$K19+SUM($I19:$J19)&gt;AP$2),IF($N19=$N$3,$C19*(INDEX('Fixed O&amp;M Schedule_Gas'!X$3:X$15,MATCH($F19,'Fixed O&amp;M Schedule_Gas'!$B$3:$B$15,0))+$M19),$C19*($S19*INDEX($U$1:$CH$1,MATCH($K19+$I19,$U$2:$CH$2,0))*IF(AP$2&gt;$K19+$I19+$H19,IF($D19="Win",1.02,1.005),1)*(1+$T19)^(AP$2-($K19+$I19))+$M19)),0)))/10^6</f>
        <v>28.272494874196674</v>
      </c>
      <c r="AQ19" s="119">
        <f>IF(AND($K19&lt;AQ$2+1,$K19+$H19&gt;AQ$2),IF($N19=$N$3,$C19*((1-$O19+$O19*(AQ$1/INDEX($U$1:$CH$1,,MATCH($K19,$U$2:$CH$2,0)))))*$L19,$C19*((1-$R19)^(AQ$2-$K19))*(((1-$O19+$O19*(AQ$1/INDEX($U$1:$CH$1,,MATCH($K19,$U$2:$CH$2,0)))))*$L19*8760*$P19)),IF(AND($K19+$H19&lt;AQ$2+1,$K19+$I19&gt;AQ$2),IF($N19=$N$3,$C19*INDEX('Fixed O&amp;M Schedule_Gas'!Y$3:Y$15,MATCH($F19,'Fixed O&amp;M Schedule_Gas'!$B$3:$B$15,0)),$C19*$S19*INDEX($U$1:$CH$1,MATCH($K19,$U$2:$CH$2,0))*IF(AQ$2&gt;$K19+$H19,IF($D19="Win",1.02,1.005),1)*(1+$T19)^(AQ$2-$K19)),IF(AND($K19+$I19&lt;=AQ$2,$K19+SUM($I19:$J19)&gt;AQ$2),IF($N19=$N$3,$C19*(INDEX('Fixed O&amp;M Schedule_Gas'!Y$3:Y$15,MATCH($F19,'Fixed O&amp;M Schedule_Gas'!$B$3:$B$15,0))+$M19),$C19*($S19*INDEX($U$1:$CH$1,MATCH($K19+$I19,$U$2:$CH$2,0))*IF(AQ$2&gt;$K19+$I19+$H19,IF($D19="Win",1.02,1.005),1)*(1+$T19)^(AQ$2-($K19+$I19))+$M19)),0)))/10^6</f>
        <v>28.131132399825688</v>
      </c>
      <c r="AR19" s="119">
        <f>IF(AND($K19&lt;AR$2+1,$K19+$H19&gt;AR$2),IF($N19=$N$3,$C19*((1-$O19+$O19*(AR$1/INDEX($U$1:$CH$1,,MATCH($K19,$U$2:$CH$2,0)))))*$L19,$C19*((1-$R19)^(AR$2-$K19))*(((1-$O19+$O19*(AR$1/INDEX($U$1:$CH$1,,MATCH($K19,$U$2:$CH$2,0)))))*$L19*8760*$P19)),IF(AND($K19+$H19&lt;AR$2+1,$K19+$I19&gt;AR$2),IF($N19=$N$3,$C19*INDEX('Fixed O&amp;M Schedule_Gas'!Z$3:Z$15,MATCH($F19,'Fixed O&amp;M Schedule_Gas'!$B$3:$B$15,0)),$C19*$S19*INDEX($U$1:$CH$1,MATCH($K19,$U$2:$CH$2,0))*IF(AR$2&gt;$K19+$H19,IF($D19="Win",1.02,1.005),1)*(1+$T19)^(AR$2-$K19)),IF(AND($K19+$I19&lt;=AR$2,$K19+SUM($I19:$J19)&gt;AR$2),IF($N19=$N$3,$C19*(INDEX('Fixed O&amp;M Schedule_Gas'!Z$3:Z$15,MATCH($F19,'Fixed O&amp;M Schedule_Gas'!$B$3:$B$15,0))+$M19),$C19*($S19*INDEX($U$1:$CH$1,MATCH($K19+$I19,$U$2:$CH$2,0))*IF(AR$2&gt;$K19+$I19+$H19,IF($D19="Win",1.02,1.005),1)*(1+$T19)^(AR$2-($K19+$I19))+$M19)),0)))/10^6</f>
        <v>27.990476737826558</v>
      </c>
      <c r="AS19" s="119">
        <f>IF(AND($K19&lt;AS$2+1,$K19+$H19&gt;AS$2),IF($N19=$N$3,$C19*((1-$O19+$O19*(AS$1/INDEX($U$1:$CH$1,,MATCH($K19,$U$2:$CH$2,0)))))*$L19,$C19*((1-$R19)^(AS$2-$K19))*(((1-$O19+$O19*(AS$1/INDEX($U$1:$CH$1,,MATCH($K19,$U$2:$CH$2,0)))))*$L19*8760*$P19)),IF(AND($K19+$H19&lt;AS$2+1,$K19+$I19&gt;AS$2),IF($N19=$N$3,$C19*INDEX('Fixed O&amp;M Schedule_Gas'!AA$3:AA$15,MATCH($F19,'Fixed O&amp;M Schedule_Gas'!$B$3:$B$15,0)),$C19*$S19*INDEX($U$1:$CH$1,MATCH($K19,$U$2:$CH$2,0))*IF(AS$2&gt;$K19+$H19,IF($D19="Win",1.02,1.005),1)*(1+$T19)^(AS$2-$K19)),IF(AND($K19+$I19&lt;=AS$2,$K19+SUM($I19:$J19)&gt;AS$2),IF($N19=$N$3,$C19*(INDEX('Fixed O&amp;M Schedule_Gas'!AA$3:AA$15,MATCH($F19,'Fixed O&amp;M Schedule_Gas'!$B$3:$B$15,0))+$M19),$C19*($S19*INDEX($U$1:$CH$1,MATCH($K19+$I19,$U$2:$CH$2,0))*IF(AS$2&gt;$K19+$I19+$H19,IF($D19="Win",1.02,1.005),1)*(1+$T19)^(AS$2-($K19+$I19))+$M19)),0)))/10^6</f>
        <v>27.850524354137427</v>
      </c>
      <c r="AT19" s="119">
        <f>IF(AND($K19&lt;AT$2+1,$K19+$H19&gt;AT$2),IF($N19=$N$3,$C19*((1-$O19+$O19*(AT$1/INDEX($U$1:$CH$1,,MATCH($K19,$U$2:$CH$2,0)))))*$L19,$C19*((1-$R19)^(AT$2-$K19))*(((1-$O19+$O19*(AT$1/INDEX($U$1:$CH$1,,MATCH($K19,$U$2:$CH$2,0)))))*$L19*8760*$P19)),IF(AND($K19+$H19&lt;AT$2+1,$K19+$I19&gt;AT$2),IF($N19=$N$3,$C19*INDEX('Fixed O&amp;M Schedule_Gas'!AB$3:AB$15,MATCH($F19,'Fixed O&amp;M Schedule_Gas'!$B$3:$B$15,0)),$C19*$S19*INDEX($U$1:$CH$1,MATCH($K19,$U$2:$CH$2,0))*IF(AT$2&gt;$K19+$H19,IF($D19="Win",1.02,1.005),1)*(1+$T19)^(AT$2-$K19)),IF(AND($K19+$I19&lt;=AT$2,$K19+SUM($I19:$J19)&gt;AT$2),IF($N19=$N$3,$C19*(INDEX('Fixed O&amp;M Schedule_Gas'!AB$3:AB$15,MATCH($F19,'Fixed O&amp;M Schedule_Gas'!$B$3:$B$15,0))+$M19),$C19*($S19*INDEX($U$1:$CH$1,MATCH($K19+$I19,$U$2:$CH$2,0))*IF(AT$2&gt;$K19+$I19+$H19,IF($D19="Win",1.02,1.005),1)*(1+$T19)^(AT$2-($K19+$I19))+$M19)),0)))/10^6</f>
        <v>27.71127173236674</v>
      </c>
      <c r="AU19" s="119">
        <f>IF(AND($K19&lt;AU$2+1,$K19+$H19&gt;AU$2),IF($N19=$N$3,$C19*((1-$O19+$O19*(AU$1/INDEX($U$1:$CH$1,,MATCH($K19,$U$2:$CH$2,0)))))*$L19,$C19*((1-$R19)^(AU$2-$K19))*(((1-$O19+$O19*(AU$1/INDEX($U$1:$CH$1,,MATCH($K19,$U$2:$CH$2,0)))))*$L19*8760*$P19)),IF(AND($K19+$H19&lt;AU$2+1,$K19+$I19&gt;AU$2),IF($N19=$N$3,$C19*INDEX('Fixed O&amp;M Schedule_Gas'!AC$3:AC$15,MATCH($F19,'Fixed O&amp;M Schedule_Gas'!$B$3:$B$15,0)),$C19*$S19*INDEX($U$1:$CH$1,MATCH($K19,$U$2:$CH$2,0))*IF(AU$2&gt;$K19+$H19,IF($D19="Win",1.02,1.005),1)*(1+$T19)^(AU$2-$K19)),IF(AND($K19+$I19&lt;=AU$2,$K19+SUM($I19:$J19)&gt;AU$2),IF($N19=$N$3,$C19*(INDEX('Fixed O&amp;M Schedule_Gas'!AC$3:AC$15,MATCH($F19,'Fixed O&amp;M Schedule_Gas'!$B$3:$B$15,0))+$M19),$C19*($S19*INDEX($U$1:$CH$1,MATCH($K19+$I19,$U$2:$CH$2,0))*IF(AU$2&gt;$K19+$I19+$H19,IF($D19="Win",1.02,1.005),1)*(1+$T19)^(AU$2-($K19+$I19))+$M19)),0)))/10^6</f>
        <v>27.572715373704906</v>
      </c>
      <c r="AV19" s="119">
        <f>IF(AND($K19&lt;AV$2+1,$K19+$H19&gt;AV$2),IF($N19=$N$3,$C19*((1-$O19+$O19*(AV$1/INDEX($U$1:$CH$1,,MATCH($K19,$U$2:$CH$2,0)))))*$L19,$C19*((1-$R19)^(AV$2-$K19))*(((1-$O19+$O19*(AV$1/INDEX($U$1:$CH$1,,MATCH($K19,$U$2:$CH$2,0)))))*$L19*8760*$P19)),IF(AND($K19+$H19&lt;AV$2+1,$K19+$I19&gt;AV$2),IF($N19=$N$3,$C19*INDEX('Fixed O&amp;M Schedule_Gas'!AD$3:AD$15,MATCH($F19,'Fixed O&amp;M Schedule_Gas'!$B$3:$B$15,0)),$C19*$S19*INDEX($U$1:$CH$1,MATCH($K19,$U$2:$CH$2,0))*IF(AV$2&gt;$K19+$H19,IF($D19="Win",1.02,1.005),1)*(1+$T19)^(AV$2-$K19)),IF(AND($K19+$I19&lt;=AV$2,$K19+SUM($I19:$J19)&gt;AV$2),IF($N19=$N$3,$C19*(INDEX('Fixed O&amp;M Schedule_Gas'!AD$3:AD$15,MATCH($F19,'Fixed O&amp;M Schedule_Gas'!$B$3:$B$15,0))+$M19),$C19*($S19*INDEX($U$1:$CH$1,MATCH($K19+$I19,$U$2:$CH$2,0))*IF(AV$2&gt;$K19+$I19+$H19,IF($D19="Win",1.02,1.005),1)*(1+$T19)^(AV$2-($K19+$I19))+$M19)),0)))/10^6</f>
        <v>27.434851796836384</v>
      </c>
      <c r="AW19" s="119">
        <f>IF(AND($K19&lt;AW$2+1,$K19+$H19&gt;AW$2),IF($N19=$N$3,$C19*((1-$O19+$O19*(AW$1/INDEX($U$1:$CH$1,,MATCH($K19,$U$2:$CH$2,0)))))*$L19,$C19*((1-$R19)^(AW$2-$K19))*(((1-$O19+$O19*(AW$1/INDEX($U$1:$CH$1,,MATCH($K19,$U$2:$CH$2,0)))))*$L19*8760*$P19)),IF(AND($K19+$H19&lt;AW$2+1,$K19+$I19&gt;AW$2),IF($N19=$N$3,$C19*INDEX('Fixed O&amp;M Schedule_Gas'!AE$3:AE$15,MATCH($F19,'Fixed O&amp;M Schedule_Gas'!$B$3:$B$15,0)),$C19*$S19*INDEX($U$1:$CH$1,MATCH($K19,$U$2:$CH$2,0))*IF(AW$2&gt;$K19+$H19,IF($D19="Win",1.02,1.005),1)*(1+$T19)^(AW$2-$K19)),IF(AND($K19+$I19&lt;=AW$2,$K19+SUM($I19:$J19)&gt;AW$2),IF($N19=$N$3,$C19*(INDEX('Fixed O&amp;M Schedule_Gas'!AE$3:AE$15,MATCH($F19,'Fixed O&amp;M Schedule_Gas'!$B$3:$B$15,0))+$M19),$C19*($S19*INDEX($U$1:$CH$1,MATCH($K19+$I19,$U$2:$CH$2,0))*IF(AW$2&gt;$K19+$I19+$H19,IF($D19="Win",1.02,1.005),1)*(1+$T19)^(AW$2-($K19+$I19))+$M19)),0)))/10^6</f>
        <v>1.7931990511660341</v>
      </c>
      <c r="AX19" s="119">
        <f>IF(AND($K19&lt;AX$2+1,$K19+$H19&gt;AX$2),IF($N19=$N$3,$C19*((1-$O19+$O19*(AX$1/INDEX($U$1:$CH$1,,MATCH($K19,$U$2:$CH$2,0)))))*$L19,$C19*((1-$R19)^(AX$2-$K19))*(((1-$O19+$O19*(AX$1/INDEX($U$1:$CH$1,,MATCH($K19,$U$2:$CH$2,0)))))*$L19*8760*$P19)),IF(AND($K19+$H19&lt;AX$2+1,$K19+$I19&gt;AX$2),IF($N19=$N$3,$C19*INDEX('Fixed O&amp;M Schedule_Gas'!AF$3:AF$15,MATCH($F19,'Fixed O&amp;M Schedule_Gas'!$B$3:$B$15,0)),$C19*$S19*INDEX($U$1:$CH$1,MATCH($K19,$U$2:$CH$2,0))*IF(AX$2&gt;$K19+$H19,IF($D19="Win",1.02,1.005),1)*(1+$T19)^(AX$2-$K19)),IF(AND($K19+$I19&lt;=AX$2,$K19+SUM($I19:$J19)&gt;AX$2),IF($N19=$N$3,$C19*(INDEX('Fixed O&amp;M Schedule_Gas'!AF$3:AF$15,MATCH($F19,'Fixed O&amp;M Schedule_Gas'!$B$3:$B$15,0))+$M19),$C19*($S19*INDEX($U$1:$CH$1,MATCH($K19+$I19,$U$2:$CH$2,0))*IF(AX$2&gt;$K19+$I19+$H19,IF($D19="Win",1.02,1.005),1)*(1+$T19)^(AX$2-($K19+$I19))+$M19)),0)))/10^6</f>
        <v>1.8382083473503013</v>
      </c>
      <c r="AY19" s="119">
        <f>IF(AND($K19&lt;AY$2+1,$K19+$H19&gt;AY$2),IF($N19=$N$3,$C19*((1-$O19+$O19*(AY$1/INDEX($U$1:$CH$1,,MATCH($K19,$U$2:$CH$2,0)))))*$L19,$C19*((1-$R19)^(AY$2-$K19))*(((1-$O19+$O19*(AY$1/INDEX($U$1:$CH$1,,MATCH($K19,$U$2:$CH$2,0)))))*$L19*8760*$P19)),IF(AND($K19+$H19&lt;AY$2+1,$K19+$I19&gt;AY$2),IF($N19=$N$3,$C19*INDEX('Fixed O&amp;M Schedule_Gas'!AG$3:AG$15,MATCH($F19,'Fixed O&amp;M Schedule_Gas'!$B$3:$B$15,0)),$C19*$S19*INDEX($U$1:$CH$1,MATCH($K19,$U$2:$CH$2,0))*IF(AY$2&gt;$K19+$H19,IF($D19="Win",1.02,1.005),1)*(1+$T19)^(AY$2-$K19)),IF(AND($K19+$I19&lt;=AY$2,$K19+SUM($I19:$J19)&gt;AY$2),IF($N19=$N$3,$C19*(INDEX('Fixed O&amp;M Schedule_Gas'!AG$3:AG$15,MATCH($F19,'Fixed O&amp;M Schedule_Gas'!$B$3:$B$15,0))+$M19),$C19*($S19*INDEX($U$1:$CH$1,MATCH($K19+$I19,$U$2:$CH$2,0))*IF(AY$2&gt;$K19+$I19+$H19,IF($D19="Win",1.02,1.005),1)*(1+$T19)^(AY$2-($K19+$I19))+$M19)),0)))/10^6</f>
        <v>1.8749725142973073</v>
      </c>
      <c r="AZ19" s="119">
        <f>IF(AND($K19&lt;AZ$2+1,$K19+$H19&gt;AZ$2),IF($N19=$N$3,$C19*((1-$O19+$O19*(AZ$1/INDEX($U$1:$CH$1,,MATCH($K19,$U$2:$CH$2,0)))))*$L19,$C19*((1-$R19)^(AZ$2-$K19))*(((1-$O19+$O19*(AZ$1/INDEX($U$1:$CH$1,,MATCH($K19,$U$2:$CH$2,0)))))*$L19*8760*$P19)),IF(AND($K19+$H19&lt;AZ$2+1,$K19+$I19&gt;AZ$2),IF($N19=$N$3,$C19*INDEX('Fixed O&amp;M Schedule_Gas'!AH$3:AH$15,MATCH($F19,'Fixed O&amp;M Schedule_Gas'!$B$3:$B$15,0)),$C19*$S19*INDEX($U$1:$CH$1,MATCH($K19,$U$2:$CH$2,0))*IF(AZ$2&gt;$K19+$H19,IF($D19="Win",1.02,1.005),1)*(1+$T19)^(AZ$2-$K19)),IF(AND($K19+$I19&lt;=AZ$2,$K19+SUM($I19:$J19)&gt;AZ$2),IF($N19=$N$3,$C19*(INDEX('Fixed O&amp;M Schedule_Gas'!AH$3:AH$15,MATCH($F19,'Fixed O&amp;M Schedule_Gas'!$B$3:$B$15,0))+$M19),$C19*($S19*INDEX($U$1:$CH$1,MATCH($K19+$I19,$U$2:$CH$2,0))*IF(AZ$2&gt;$K19+$I19+$H19,IF($D19="Win",1.02,1.005),1)*(1+$T19)^(AZ$2-($K19+$I19))+$M19)),0)))/10^6</f>
        <v>1.9124719645832531</v>
      </c>
      <c r="BA19" s="119">
        <f>IF(AND($K19&lt;BA$2+1,$K19+$H19&gt;BA$2),IF($N19=$N$3,$C19*((1-$O19+$O19*(BA$1/INDEX($U$1:$CH$1,,MATCH($K19,$U$2:$CH$2,0)))))*$L19,$C19*((1-$R19)^(BA$2-$K19))*(((1-$O19+$O19*(BA$1/INDEX($U$1:$CH$1,,MATCH($K19,$U$2:$CH$2,0)))))*$L19*8760*$P19)),IF(AND($K19+$H19&lt;BA$2+1,$K19+$I19&gt;BA$2),IF($N19=$N$3,$C19*INDEX('Fixed O&amp;M Schedule_Gas'!AI$3:AI$15,MATCH($F19,'Fixed O&amp;M Schedule_Gas'!$B$3:$B$15,0)),$C19*$S19*INDEX($U$1:$CH$1,MATCH($K19,$U$2:$CH$2,0))*IF(BA$2&gt;$K19+$H19,IF($D19="Win",1.02,1.005),1)*(1+$T19)^(BA$2-$K19)),IF(AND($K19+$I19&lt;=BA$2,$K19+SUM($I19:$J19)&gt;BA$2),IF($N19=$N$3,$C19*(INDEX('Fixed O&amp;M Schedule_Gas'!AI$3:AI$15,MATCH($F19,'Fixed O&amp;M Schedule_Gas'!$B$3:$B$15,0))+$M19),$C19*($S19*INDEX($U$1:$CH$1,MATCH($K19+$I19,$U$2:$CH$2,0))*IF(BA$2&gt;$K19+$I19+$H19,IF($D19="Win",1.02,1.005),1)*(1+$T19)^(BA$2-($K19+$I19))+$M19)),0)))/10^6</f>
        <v>1.9507214038749183</v>
      </c>
      <c r="BB19" s="119">
        <f>IF(AND($K19&lt;BB$2+1,$K19+$H19&gt;BB$2),IF($N19=$N$3,$C19*((1-$O19+$O19*(BB$1/INDEX($U$1:$CH$1,,MATCH($K19,$U$2:$CH$2,0)))))*$L19,$C19*((1-$R19)^(BB$2-$K19))*(((1-$O19+$O19*(BB$1/INDEX($U$1:$CH$1,,MATCH($K19,$U$2:$CH$2,0)))))*$L19*8760*$P19)),IF(AND($K19+$H19&lt;BB$2+1,$K19+$I19&gt;BB$2),IF($N19=$N$3,$C19*INDEX('Fixed O&amp;M Schedule_Gas'!AJ$3:AJ$15,MATCH($F19,'Fixed O&amp;M Schedule_Gas'!$B$3:$B$15,0)),$C19*$S19*INDEX($U$1:$CH$1,MATCH($K19,$U$2:$CH$2,0))*IF(BB$2&gt;$K19+$H19,IF($D19="Win",1.02,1.005),1)*(1+$T19)^(BB$2-$K19)),IF(AND($K19+$I19&lt;=BB$2,$K19+SUM($I19:$J19)&gt;BB$2),IF($N19=$N$3,$C19*(INDEX('Fixed O&amp;M Schedule_Gas'!AJ$3:AJ$15,MATCH($F19,'Fixed O&amp;M Schedule_Gas'!$B$3:$B$15,0))+$M19),$C19*($S19*INDEX($U$1:$CH$1,MATCH($K19+$I19,$U$2:$CH$2,0))*IF(BB$2&gt;$K19+$I19+$H19,IF($D19="Win",1.02,1.005),1)*(1+$T19)^(BB$2-($K19+$I19))+$M19)),0)))/10^6</f>
        <v>6.9500488627564865</v>
      </c>
      <c r="BC19" s="119">
        <f>IF(AND($K19&lt;BC$2+1,$K19+$H19&gt;BC$2),IF($N19=$N$3,$C19*((1-$O19+$O19*(BC$1/INDEX($U$1:$CH$1,,MATCH($K19,$U$2:$CH$2,0)))))*$L19,$C19*((1-$R19)^(BC$2-$K19))*(((1-$O19+$O19*(BC$1/INDEX($U$1:$CH$1,,MATCH($K19,$U$2:$CH$2,0)))))*$L19*8760*$P19)),IF(AND($K19+$H19&lt;BC$2+1,$K19+$I19&gt;BC$2),IF($N19=$N$3,$C19*INDEX('Fixed O&amp;M Schedule_Gas'!AK$3:AK$15,MATCH($F19,'Fixed O&amp;M Schedule_Gas'!$B$3:$B$15,0)),$C19*$S19*INDEX($U$1:$CH$1,MATCH($K19,$U$2:$CH$2,0))*IF(BC$2&gt;$K19+$H19,IF($D19="Win",1.02,1.005),1)*(1+$T19)^(BC$2-$K19)),IF(AND($K19+$I19&lt;=BC$2,$K19+SUM($I19:$J19)&gt;BC$2),IF($N19=$N$3,$C19*(INDEX('Fixed O&amp;M Schedule_Gas'!AK$3:AK$15,MATCH($F19,'Fixed O&amp;M Schedule_Gas'!$B$3:$B$15,0))+$M19),$C19*($S19*INDEX($U$1:$CH$1,MATCH($K19+$I19,$U$2:$CH$2,0))*IF(BC$2&gt;$K19+$I19+$H19,IF($D19="Win",1.02,1.005),1)*(1+$T19)^(BC$2-($K19+$I19))+$M19)),0)))/10^6</f>
        <v>6.9893349343903211</v>
      </c>
      <c r="BD19" s="119">
        <f>IF(AND($K19&lt;BD$2+1,$K19+$H19&gt;BD$2),IF($N19=$N$3,$C19*((1-$O19+$O19*(BD$1/INDEX($U$1:$CH$1,,MATCH($K19,$U$2:$CH$2,0)))))*$L19,$C19*((1-$R19)^(BD$2-$K19))*(((1-$O19+$O19*(BD$1/INDEX($U$1:$CH$1,,MATCH($K19,$U$2:$CH$2,0)))))*$L19*8760*$P19)),IF(AND($K19+$H19&lt;BD$2+1,$K19+$I19&gt;BD$2),IF($N19=$N$3,$C19*INDEX('Fixed O&amp;M Schedule_Gas'!AL$3:AL$15,MATCH($F19,'Fixed O&amp;M Schedule_Gas'!$B$3:$B$15,0)),$C19*$S19*INDEX($U$1:$CH$1,MATCH($K19,$U$2:$CH$2,0))*IF(BD$2&gt;$K19+$H19,IF($D19="Win",1.02,1.005),1)*(1+$T19)^(BD$2-$K19)),IF(AND($K19+$I19&lt;=BD$2,$K19+SUM($I19:$J19)&gt;BD$2),IF($N19=$N$3,$C19*(INDEX('Fixed O&amp;M Schedule_Gas'!AL$3:AL$15,MATCH($F19,'Fixed O&amp;M Schedule_Gas'!$B$3:$B$15,0))+$M19),$C19*($S19*INDEX($U$1:$CH$1,MATCH($K19+$I19,$U$2:$CH$2,0))*IF(BD$2&gt;$K19+$I19+$H19,IF($D19="Win",1.02,1.005),1)*(1+$T19)^(BD$2-($K19+$I19))+$M19)),0)))/10^6</f>
        <v>7.0294067274568315</v>
      </c>
      <c r="BE19" s="119">
        <f>IF(AND($K19&lt;BE$2+1,$K19+$H19&gt;BE$2),IF($N19=$N$3,$C19*((1-$O19+$O19*(BE$1/INDEX($U$1:$CH$1,,MATCH($K19,$U$2:$CH$2,0)))))*$L19,$C19*((1-$R19)^(BE$2-$K19))*(((1-$O19+$O19*(BE$1/INDEX($U$1:$CH$1,,MATCH($K19,$U$2:$CH$2,0)))))*$L19*8760*$P19)),IF(AND($K19+$H19&lt;BE$2+1,$K19+$I19&gt;BE$2),IF($N19=$N$3,$C19*INDEX('Fixed O&amp;M Schedule_Gas'!AM$3:AM$15,MATCH($F19,'Fixed O&amp;M Schedule_Gas'!$B$3:$B$15,0)),$C19*$S19*INDEX($U$1:$CH$1,MATCH($K19,$U$2:$CH$2,0))*IF(BE$2&gt;$K19+$H19,IF($D19="Win",1.02,1.005),1)*(1+$T19)^(BE$2-$K19)),IF(AND($K19+$I19&lt;=BE$2,$K19+SUM($I19:$J19)&gt;BE$2),IF($N19=$N$3,$C19*(INDEX('Fixed O&amp;M Schedule_Gas'!AM$3:AM$15,MATCH($F19,'Fixed O&amp;M Schedule_Gas'!$B$3:$B$15,0))+$M19),$C19*($S19*INDEX($U$1:$CH$1,MATCH($K19+$I19,$U$2:$CH$2,0))*IF(BE$2&gt;$K19+$I19+$H19,IF($D19="Win",1.02,1.005),1)*(1+$T19)^(BE$2-($K19+$I19))+$M19)),0)))/10^6</f>
        <v>7.0702799563846721</v>
      </c>
      <c r="BF19" s="119">
        <f>IF(AND($K19&lt;BF$2+1,$K19+$H19&gt;BF$2),IF($N19=$N$3,$C19*((1-$O19+$O19*(BF$1/INDEX($U$1:$CH$1,,MATCH($K19,$U$2:$CH$2,0)))))*$L19,$C19*((1-$R19)^(BF$2-$K19))*(((1-$O19+$O19*(BF$1/INDEX($U$1:$CH$1,,MATCH($K19,$U$2:$CH$2,0)))))*$L19*8760*$P19)),IF(AND($K19+$H19&lt;BF$2+1,$K19+$I19&gt;BF$2),IF($N19=$N$3,$C19*INDEX('Fixed O&amp;M Schedule_Gas'!AN$3:AN$15,MATCH($F19,'Fixed O&amp;M Schedule_Gas'!$B$3:$B$15,0)),$C19*$S19*INDEX($U$1:$CH$1,MATCH($K19,$U$2:$CH$2,0))*IF(BF$2&gt;$K19+$H19,IF($D19="Win",1.02,1.005),1)*(1+$T19)^(BF$2-$K19)),IF(AND($K19+$I19&lt;=BF$2,$K19+SUM($I19:$J19)&gt;BF$2),IF($N19=$N$3,$C19*(INDEX('Fixed O&amp;M Schedule_Gas'!AN$3:AN$15,MATCH($F19,'Fixed O&amp;M Schedule_Gas'!$B$3:$B$15,0))+$M19),$C19*($S19*INDEX($U$1:$CH$1,MATCH($K19+$I19,$U$2:$CH$2,0))*IF(BF$2&gt;$K19+$I19+$H19,IF($D19="Win",1.02,1.005),1)*(1+$T19)^(BF$2-($K19+$I19))+$M19)),0)))/10^6</f>
        <v>7.1119706498910702</v>
      </c>
      <c r="BG19" s="119">
        <f>IF(AND($K19&lt;BG$2+1,$K19+$H19&gt;BG$2),IF($N19=$N$3,$C19*((1-$O19+$O19*(BG$1/INDEX($U$1:$CH$1,,MATCH($K19,$U$2:$CH$2,0)))))*$L19,$C19*((1-$R19)^(BG$2-$K19))*(((1-$O19+$O19*(BG$1/INDEX($U$1:$CH$1,,MATCH($K19,$U$2:$CH$2,0)))))*$L19*8760*$P19)),IF(AND($K19+$H19&lt;BG$2+1,$K19+$I19&gt;BG$2),IF($N19=$N$3,$C19*INDEX('Fixed O&amp;M Schedule_Gas'!AO$3:AO$15,MATCH($F19,'Fixed O&amp;M Schedule_Gas'!$B$3:$B$15,0)),$C19*$S19*INDEX($U$1:$CH$1,MATCH($K19,$U$2:$CH$2,0))*IF(BG$2&gt;$K19+$H19,IF($D19="Win",1.02,1.005),1)*(1+$T19)^(BG$2-$K19)),IF(AND($K19+$I19&lt;=BG$2,$K19+SUM($I19:$J19)&gt;BG$2),IF($N19=$N$3,$C19*(INDEX('Fixed O&amp;M Schedule_Gas'!AO$3:AO$15,MATCH($F19,'Fixed O&amp;M Schedule_Gas'!$B$3:$B$15,0))+$M19),$C19*($S19*INDEX($U$1:$CH$1,MATCH($K19+$I19,$U$2:$CH$2,0))*IF(BG$2&gt;$K19+$I19+$H19,IF($D19="Win",1.02,1.005),1)*(1+$T19)^(BG$2-($K19+$I19))+$M19)),0)))/10^6</f>
        <v>7.154495157267597</v>
      </c>
      <c r="BH19" s="119">
        <f>IF(AND($K19&lt;BH$2+1,$K19+$H19&gt;BH$2),IF($N19=$N$3,$C19*((1-$O19+$O19*(BH$1/INDEX($U$1:$CH$1,,MATCH($K19,$U$2:$CH$2,0)))))*$L19,$C19*((1-$R19)^(BH$2-$K19))*(((1-$O19+$O19*(BH$1/INDEX($U$1:$CH$1,,MATCH($K19,$U$2:$CH$2,0)))))*$L19*8760*$P19)),IF(AND($K19+$H19&lt;BH$2+1,$K19+$I19&gt;BH$2),IF($N19=$N$3,$C19*INDEX('Fixed O&amp;M Schedule_Gas'!AP$3:AP$15,MATCH($F19,'Fixed O&amp;M Schedule_Gas'!$B$3:$B$15,0)),$C19*$S19*INDEX($U$1:$CH$1,MATCH($K19,$U$2:$CH$2,0))*IF(BH$2&gt;$K19+$H19,IF($D19="Win",1.02,1.005),1)*(1+$T19)^(BH$2-$K19)),IF(AND($K19+$I19&lt;=BH$2,$K19+SUM($I19:$J19)&gt;BH$2),IF($N19=$N$3,$C19*(INDEX('Fixed O&amp;M Schedule_Gas'!AP$3:AP$15,MATCH($F19,'Fixed O&amp;M Schedule_Gas'!$B$3:$B$15,0))+$M19),$C19*($S19*INDEX($U$1:$CH$1,MATCH($K19+$I19,$U$2:$CH$2,0))*IF(BH$2&gt;$K19+$I19+$H19,IF($D19="Win",1.02,1.005),1)*(1+$T19)^(BH$2-($K19+$I19))+$M19)),0)))/10^6</f>
        <v>7.1978701547916533</v>
      </c>
      <c r="BI19" s="119">
        <f>IF(AND($K19&lt;BI$2+1,$K19+$H19&gt;BI$2),IF($N19=$N$3,$C19*((1-$O19+$O19*(BI$1/INDEX($U$1:$CH$1,,MATCH($K19,$U$2:$CH$2,0)))))*$L19,$C19*((1-$R19)^(BI$2-$K19))*(((1-$O19+$O19*(BI$1/INDEX($U$1:$CH$1,,MATCH($K19,$U$2:$CH$2,0)))))*$L19*8760*$P19)),IF(AND($K19+$H19&lt;BI$2+1,$K19+$I19&gt;BI$2),IF($N19=$N$3,$C19*INDEX('Fixed O&amp;M Schedule_Gas'!AQ$3:AQ$15,MATCH($F19,'Fixed O&amp;M Schedule_Gas'!$B$3:$B$15,0)),$C19*$S19*INDEX($U$1:$CH$1,MATCH($K19,$U$2:$CH$2,0))*IF(BI$2&gt;$K19+$H19,IF($D19="Win",1.02,1.005),1)*(1+$T19)^(BI$2-$K19)),IF(AND($K19+$I19&lt;=BI$2,$K19+SUM($I19:$J19)&gt;BI$2),IF($N19=$N$3,$C19*(INDEX('Fixed O&amp;M Schedule_Gas'!AQ$3:AQ$15,MATCH($F19,'Fixed O&amp;M Schedule_Gas'!$B$3:$B$15,0))+$M19),$C19*($S19*INDEX($U$1:$CH$1,MATCH($K19+$I19,$U$2:$CH$2,0))*IF(BI$2&gt;$K19+$I19+$H19,IF($D19="Win",1.02,1.005),1)*(1+$T19)^(BI$2-($K19+$I19))+$M19)),0)))/10^6</f>
        <v>7.2421126522661892</v>
      </c>
      <c r="BJ19" s="119">
        <f>IF(AND($K19&lt;BJ$2+1,$K19+$H19&gt;BJ$2),IF($N19=$N$3,$C19*((1-$O19+$O19*(BJ$1/INDEX($U$1:$CH$1,,MATCH($K19,$U$2:$CH$2,0)))))*$L19,$C19*((1-$R19)^(BJ$2-$K19))*(((1-$O19+$O19*(BJ$1/INDEX($U$1:$CH$1,,MATCH($K19,$U$2:$CH$2,0)))))*$L19*8760*$P19)),IF(AND($K19+$H19&lt;BJ$2+1,$K19+$I19&gt;BJ$2),IF($N19=$N$3,$C19*INDEX('Fixed O&amp;M Schedule_Gas'!AR$3:AR$15,MATCH($F19,'Fixed O&amp;M Schedule_Gas'!$B$3:$B$15,0)),$C19*$S19*INDEX($U$1:$CH$1,MATCH($K19,$U$2:$CH$2,0))*IF(BJ$2&gt;$K19+$H19,IF($D19="Win",1.02,1.005),1)*(1+$T19)^(BJ$2-$K19)),IF(AND($K19+$I19&lt;=BJ$2,$K19+SUM($I19:$J19)&gt;BJ$2),IF($N19=$N$3,$C19*(INDEX('Fixed O&amp;M Schedule_Gas'!AR$3:AR$15,MATCH($F19,'Fixed O&amp;M Schedule_Gas'!$B$3:$B$15,0))+$M19),$C19*($S19*INDEX($U$1:$CH$1,MATCH($K19+$I19,$U$2:$CH$2,0))*IF(BJ$2&gt;$K19+$I19+$H19,IF($D19="Win",1.02,1.005),1)*(1+$T19)^(BJ$2-($K19+$I19))+$M19)),0)))/10^6</f>
        <v>7.2872399996902182</v>
      </c>
      <c r="BK19" s="119">
        <f>IF(AND($K19&lt;BK$2+1,$K19+$H19&gt;BK$2),IF($N19=$N$3,$C19*((1-$O19+$O19*(BK$1/INDEX($U$1:$CH$1,,MATCH($K19,$U$2:$CH$2,0)))))*$L19,$C19*((1-$R19)^(BK$2-$K19))*(((1-$O19+$O19*(BK$1/INDEX($U$1:$CH$1,,MATCH($K19,$U$2:$CH$2,0)))))*$L19*8760*$P19)),IF(AND($K19+$H19&lt;BK$2+1,$K19+$I19&gt;BK$2),IF($N19=$N$3,$C19*INDEX('Fixed O&amp;M Schedule_Gas'!AS$3:AS$15,MATCH($F19,'Fixed O&amp;M Schedule_Gas'!$B$3:$B$15,0)),$C19*$S19*INDEX($U$1:$CH$1,MATCH($K19,$U$2:$CH$2,0))*IF(BK$2&gt;$K19+$H19,IF($D19="Win",1.02,1.005),1)*(1+$T19)^(BK$2-$K19)),IF(AND($K19+$I19&lt;=BK$2,$K19+SUM($I19:$J19)&gt;BK$2),IF($N19=$N$3,$C19*(INDEX('Fixed O&amp;M Schedule_Gas'!AS$3:AS$15,MATCH($F19,'Fixed O&amp;M Schedule_Gas'!$B$3:$B$15,0))+$M19),$C19*($S19*INDEX($U$1:$CH$1,MATCH($K19+$I19,$U$2:$CH$2,0))*IF(BK$2&gt;$K19+$I19+$H19,IF($D19="Win",1.02,1.005),1)*(1+$T19)^(BK$2-($K19+$I19))+$M19)),0)))/10^6</f>
        <v>7.3332698940627257</v>
      </c>
      <c r="BL19" s="119">
        <f>IF(AND($K19&lt;BL$2+1,$K19+$H19&gt;BL$2),IF($N19=$N$3,$C19*((1-$O19+$O19*(BL$1/INDEX($U$1:$CH$1,,MATCH($K19,$U$2:$CH$2,0)))))*$L19,$C19*((1-$R19)^(BL$2-$K19))*(((1-$O19+$O19*(BL$1/INDEX($U$1:$CH$1,,MATCH($K19,$U$2:$CH$2,0)))))*$L19*8760*$P19)),IF(AND($K19+$H19&lt;BL$2+1,$K19+$I19&gt;BL$2),IF($N19=$N$3,$C19*INDEX('Fixed O&amp;M Schedule_Gas'!AT$3:AT$15,MATCH($F19,'Fixed O&amp;M Schedule_Gas'!$B$3:$B$15,0)),$C19*$S19*INDEX($U$1:$CH$1,MATCH($K19,$U$2:$CH$2,0))*IF(BL$2&gt;$K19+$H19,IF($D19="Win",1.02,1.005),1)*(1+$T19)^(BL$2-$K19)),IF(AND($K19+$I19&lt;=BL$2,$K19+SUM($I19:$J19)&gt;BL$2),IF($N19=$N$3,$C19*(INDEX('Fixed O&amp;M Schedule_Gas'!AT$3:AT$15,MATCH($F19,'Fixed O&amp;M Schedule_Gas'!$B$3:$B$15,0))+$M19),$C19*($S19*INDEX($U$1:$CH$1,MATCH($K19+$I19,$U$2:$CH$2,0))*IF(BL$2&gt;$K19+$I19+$H19,IF($D19="Win",1.02,1.005),1)*(1+$T19)^(BL$2-($K19+$I19))+$M19)),0)))/10^6</f>
        <v>7.3802203863226863</v>
      </c>
      <c r="BM19" s="119">
        <f>IF(AND($K19&lt;BM$2+1,$K19+$H19&gt;BM$2),IF($N19=$N$3,$C19*((1-$O19+$O19*(BM$1/INDEX($U$1:$CH$1,,MATCH($K19,$U$2:$CH$2,0)))))*$L19,$C19*((1-$R19)^(BM$2-$K19))*(((1-$O19+$O19*(BM$1/INDEX($U$1:$CH$1,,MATCH($K19,$U$2:$CH$2,0)))))*$L19*8760*$P19)),IF(AND($K19+$H19&lt;BM$2+1,$K19+$I19&gt;BM$2),IF($N19=$N$3,$C19*INDEX('Fixed O&amp;M Schedule_Gas'!AU$3:AU$15,MATCH($F19,'Fixed O&amp;M Schedule_Gas'!$B$3:$B$15,0)),$C19*$S19*INDEX($U$1:$CH$1,MATCH($K19,$U$2:$CH$2,0))*IF(BM$2&gt;$K19+$H19,IF($D19="Win",1.02,1.005),1)*(1+$T19)^(BM$2-$K19)),IF(AND($K19+$I19&lt;=BM$2,$K19+SUM($I19:$J19)&gt;BM$2),IF($N19=$N$3,$C19*(INDEX('Fixed O&amp;M Schedule_Gas'!AU$3:AU$15,MATCH($F19,'Fixed O&amp;M Schedule_Gas'!$B$3:$B$15,0))+$M19),$C19*($S19*INDEX($U$1:$CH$1,MATCH($K19+$I19,$U$2:$CH$2,0))*IF(BM$2&gt;$K19+$I19+$H19,IF($D19="Win",1.02,1.005),1)*(1+$T19)^(BM$2-($K19+$I19))+$M19)),0)))/10^6</f>
        <v>7.4281098884278443</v>
      </c>
      <c r="BN19" s="119">
        <f>IF(AND($K19&lt;BN$2+1,$K19+$H19&gt;BN$2),IF($N19=$N$3,$C19*((1-$O19+$O19*(BN$1/INDEX($U$1:$CH$1,,MATCH($K19,$U$2:$CH$2,0)))))*$L19,$C19*((1-$R19)^(BN$2-$K19))*(((1-$O19+$O19*(BN$1/INDEX($U$1:$CH$1,,MATCH($K19,$U$2:$CH$2,0)))))*$L19*8760*$P19)),IF(AND($K19+$H19&lt;BN$2+1,$K19+$I19&gt;BN$2),IF($N19=$N$3,$C19*INDEX('Fixed O&amp;M Schedule_Gas'!AV$3:AV$15,MATCH($F19,'Fixed O&amp;M Schedule_Gas'!$B$3:$B$15,0)),$C19*$S19*INDEX($U$1:$CH$1,MATCH($K19,$U$2:$CH$2,0))*IF(BN$2&gt;$K19+$H19,IF($D19="Win",1.02,1.005),1)*(1+$T19)^(BN$2-$K19)),IF(AND($K19+$I19&lt;=BN$2,$K19+SUM($I19:$J19)&gt;BN$2),IF($N19=$N$3,$C19*(INDEX('Fixed O&amp;M Schedule_Gas'!AV$3:AV$15,MATCH($F19,'Fixed O&amp;M Schedule_Gas'!$B$3:$B$15,0))+$M19),$C19*($S19*INDEX($U$1:$CH$1,MATCH($K19+$I19,$U$2:$CH$2,0))*IF(BN$2&gt;$K19+$I19+$H19,IF($D19="Win",1.02,1.005),1)*(1+$T19)^(BN$2-($K19+$I19))+$M19)),0)))/10^6</f>
        <v>7.4769571805751047</v>
      </c>
      <c r="BO19" s="119">
        <f>IF(AND($K19&lt;BO$2+1,$K19+$H19&gt;BO$2),IF($N19=$N$3,$C19*((1-$O19+$O19*(BO$1/INDEX($U$1:$CH$1,,MATCH($K19,$U$2:$CH$2,0)))))*$L19,$C19*((1-$R19)^(BO$2-$K19))*(((1-$O19+$O19*(BO$1/INDEX($U$1:$CH$1,,MATCH($K19,$U$2:$CH$2,0)))))*$L19*8760*$P19)),IF(AND($K19+$H19&lt;BO$2+1,$K19+$I19&gt;BO$2),IF($N19=$N$3,$C19*INDEX('Fixed O&amp;M Schedule_Gas'!AW$3:AW$15,MATCH($F19,'Fixed O&amp;M Schedule_Gas'!$B$3:$B$15,0)),$C19*$S19*INDEX($U$1:$CH$1,MATCH($K19,$U$2:$CH$2,0))*IF(BO$2&gt;$K19+$H19,IF($D19="Win",1.02,1.005),1)*(1+$T19)^(BO$2-$K19)),IF(AND($K19+$I19&lt;=BO$2,$K19+SUM($I19:$J19)&gt;BO$2),IF($N19=$N$3,$C19*(INDEX('Fixed O&amp;M Schedule_Gas'!AW$3:AW$15,MATCH($F19,'Fixed O&amp;M Schedule_Gas'!$B$3:$B$15,0))+$M19),$C19*($S19*INDEX($U$1:$CH$1,MATCH($K19+$I19,$U$2:$CH$2,0))*IF(BO$2&gt;$K19+$I19+$H19,IF($D19="Win",1.02,1.005),1)*(1+$T19)^(BO$2-($K19+$I19))+$M19)),0)))/10^6</f>
        <v>7.5267814185653128</v>
      </c>
      <c r="BP19" s="119">
        <f>IF(AND($K19&lt;BP$2+1,$K19+$H19&gt;BP$2),IF($N19=$N$3,$C19*((1-$O19+$O19*(BP$1/INDEX($U$1:$CH$1,,MATCH($K19,$U$2:$CH$2,0)))))*$L19,$C19*((1-$R19)^(BP$2-$K19))*(((1-$O19+$O19*(BP$1/INDEX($U$1:$CH$1,,MATCH($K19,$U$2:$CH$2,0)))))*$L19*8760*$P19)),IF(AND($K19+$H19&lt;BP$2+1,$K19+$I19&gt;BP$2),IF($N19=$N$3,$C19*INDEX('Fixed O&amp;M Schedule_Gas'!AX$3:AX$15,MATCH($F19,'Fixed O&amp;M Schedule_Gas'!$B$3:$B$15,0)),$C19*$S19*INDEX($U$1:$CH$1,MATCH($K19,$U$2:$CH$2,0))*IF(BP$2&gt;$K19+$H19,IF($D19="Win",1.02,1.005),1)*(1+$T19)^(BP$2-$K19)),IF(AND($K19+$I19&lt;=BP$2,$K19+SUM($I19:$J19)&gt;BP$2),IF($N19=$N$3,$C19*(INDEX('Fixed O&amp;M Schedule_Gas'!AX$3:AX$15,MATCH($F19,'Fixed O&amp;M Schedule_Gas'!$B$3:$B$15,0))+$M19),$C19*($S19*INDEX($U$1:$CH$1,MATCH($K19+$I19,$U$2:$CH$2,0))*IF(BP$2&gt;$K19+$I19+$H19,IF($D19="Win",1.02,1.005),1)*(1+$T19)^(BP$2-($K19+$I19))+$M19)),0)))/10^6</f>
        <v>7.5776021413153227</v>
      </c>
      <c r="BQ19" s="119">
        <f>IF(AND($K19&lt;BQ$2+1,$K19+$H19&gt;BQ$2),IF($N19=$N$3,$C19*((1-$O19+$O19*(BQ$1/INDEX($U$1:$CH$1,,MATCH($K19,$U$2:$CH$2,0)))))*$L19,$C19*((1-$R19)^(BQ$2-$K19))*(((1-$O19+$O19*(BQ$1/INDEX($U$1:$CH$1,,MATCH($K19,$U$2:$CH$2,0)))))*$L19*8760*$P19)),IF(AND($K19+$H19&lt;BQ$2+1,$K19+$I19&gt;BQ$2),IF($N19=$N$3,$C19*INDEX('Fixed O&amp;M Schedule_Gas'!AY$3:AY$15,MATCH($F19,'Fixed O&amp;M Schedule_Gas'!$B$3:$B$15,0)),$C19*$S19*INDEX($U$1:$CH$1,MATCH($K19,$U$2:$CH$2,0))*IF(BQ$2&gt;$K19+$H19,IF($D19="Win",1.02,1.005),1)*(1+$T19)^(BQ$2-$K19)),IF(AND($K19+$I19&lt;=BQ$2,$K19+SUM($I19:$J19)&gt;BQ$2),IF($N19=$N$3,$C19*(INDEX('Fixed O&amp;M Schedule_Gas'!AY$3:AY$15,MATCH($F19,'Fixed O&amp;M Schedule_Gas'!$B$3:$B$15,0))+$M19),$C19*($S19*INDEX($U$1:$CH$1,MATCH($K19+$I19,$U$2:$CH$2,0))*IF(BQ$2&gt;$K19+$I19+$H19,IF($D19="Win",1.02,1.005),1)*(1+$T19)^(BQ$2-($K19+$I19))+$M19)),0)))/10^6</f>
        <v>7.6294392785203318</v>
      </c>
      <c r="BR19" s="119">
        <f>IF(AND($K19&lt;BR$2+1,$K19+$H19&gt;BR$2),IF($N19=$N$3,$C19*((1-$O19+$O19*(BR$1/INDEX($U$1:$CH$1,,MATCH($K19,$U$2:$CH$2,0)))))*$L19,$C19*((1-$R19)^(BR$2-$K19))*(((1-$O19+$O19*(BR$1/INDEX($U$1:$CH$1,,MATCH($K19,$U$2:$CH$2,0)))))*$L19*8760*$P19)),IF(AND($K19+$H19&lt;BR$2+1,$K19+$I19&gt;BR$2),IF($N19=$N$3,$C19*INDEX('Fixed O&amp;M Schedule_Gas'!AZ$3:AZ$15,MATCH($F19,'Fixed O&amp;M Schedule_Gas'!$B$3:$B$15,0)),$C19*$S19*INDEX($U$1:$CH$1,MATCH($K19,$U$2:$CH$2,0))*IF(BR$2&gt;$K19+$H19,IF($D19="Win",1.02,1.005),1)*(1+$T19)^(BR$2-$K19)),IF(AND($K19+$I19&lt;=BR$2,$K19+SUM($I19:$J19)&gt;BR$2),IF($N19=$N$3,$C19*(INDEX('Fixed O&amp;M Schedule_Gas'!AZ$3:AZ$15,MATCH($F19,'Fixed O&amp;M Schedule_Gas'!$B$3:$B$15,0))+$M19),$C19*($S19*INDEX($U$1:$CH$1,MATCH($K19+$I19,$U$2:$CH$2,0))*IF(BR$2&gt;$K19+$I19+$H19,IF($D19="Win",1.02,1.005),1)*(1+$T19)^(BR$2-($K19+$I19))+$M19)),0)))/10^6</f>
        <v>7.6823131584694435</v>
      </c>
      <c r="BS19" s="119">
        <f>IF(AND($K19&lt;BS$2+1,$K19+$H19&gt;BS$2),IF($N19=$N$3,$C19*((1-$O19+$O19*(BS$1/INDEX($U$1:$CH$1,,MATCH($K19,$U$2:$CH$2,0)))))*$L19,$C19*((1-$R19)^(BS$2-$K19))*(((1-$O19+$O19*(BS$1/INDEX($U$1:$CH$1,,MATCH($K19,$U$2:$CH$2,0)))))*$L19*8760*$P19)),IF(AND($K19+$H19&lt;BS$2+1,$K19+$I19&gt;BS$2),IF($N19=$N$3,$C19*INDEX('Fixed O&amp;M Schedule_Gas'!BA$3:BA$15,MATCH($F19,'Fixed O&amp;M Schedule_Gas'!$B$3:$B$15,0)),$C19*$S19*INDEX($U$1:$CH$1,MATCH($K19,$U$2:$CH$2,0))*IF(BS$2&gt;$K19+$H19,IF($D19="Win",1.02,1.005),1)*(1+$T19)^(BS$2-$K19)),IF(AND($K19+$I19&lt;=BS$2,$K19+SUM($I19:$J19)&gt;BS$2),IF($N19=$N$3,$C19*(INDEX('Fixed O&amp;M Schedule_Gas'!BA$3:BA$15,MATCH($F19,'Fixed O&amp;M Schedule_Gas'!$B$3:$B$15,0))+$M19),$C19*($S19*INDEX($U$1:$CH$1,MATCH($K19+$I19,$U$2:$CH$2,0))*IF(BS$2&gt;$K19+$I19+$H19,IF($D19="Win",1.02,1.005),1)*(1+$T19)^(BS$2-($K19+$I19))+$M19)),0)))/10^6</f>
        <v>7.7362445160175373</v>
      </c>
      <c r="BT19" s="119">
        <f>IF(AND($K19&lt;BT$2+1,$K19+$H19&gt;BT$2),IF($N19=$N$3,$C19*((1-$O19+$O19*(BT$1/INDEX($U$1:$CH$1,,MATCH($K19,$U$2:$CH$2,0)))))*$L19,$C19*((1-$R19)^(BT$2-$K19))*(((1-$O19+$O19*(BT$1/INDEX($U$1:$CH$1,,MATCH($K19,$U$2:$CH$2,0)))))*$L19*8760*$P19)),IF(AND($K19+$H19&lt;BT$2+1,$K19+$I19&gt;BT$2),IF($N19=$N$3,$C19*INDEX('Fixed O&amp;M Schedule_Gas'!BB$3:BB$15,MATCH($F19,'Fixed O&amp;M Schedule_Gas'!$B$3:$B$15,0)),$C19*$S19*INDEX($U$1:$CH$1,MATCH($K19,$U$2:$CH$2,0))*IF(BT$2&gt;$K19+$H19,IF($D19="Win",1.02,1.005),1)*(1+$T19)^(BT$2-$K19)),IF(AND($K19+$I19&lt;=BT$2,$K19+SUM($I19:$J19)&gt;BT$2),IF($N19=$N$3,$C19*(INDEX('Fixed O&amp;M Schedule_Gas'!BB$3:BB$15,MATCH($F19,'Fixed O&amp;M Schedule_Gas'!$B$3:$B$15,0))+$M19),$C19*($S19*INDEX($U$1:$CH$1,MATCH($K19+$I19,$U$2:$CH$2,0))*IF(BT$2&gt;$K19+$I19+$H19,IF($D19="Win",1.02,1.005),1)*(1+$T19)^(BT$2-($K19+$I19))+$M19)),0)))/10^6</f>
        <v>7.791254500716593</v>
      </c>
      <c r="BU19" s="119">
        <f>IF(AND($K19&lt;BU$2+1,$K19+$H19&gt;BU$2),IF($N19=$N$3,$C19*((1-$O19+$O19*(BU$1/INDEX($U$1:$CH$1,,MATCH($K19,$U$2:$CH$2,0)))))*$L19,$C19*((1-$R19)^(BU$2-$K19))*(((1-$O19+$O19*(BU$1/INDEX($U$1:$CH$1,,MATCH($K19,$U$2:$CH$2,0)))))*$L19*8760*$P19)),IF(AND($K19+$H19&lt;BU$2+1,$K19+$I19&gt;BU$2),IF($N19=$N$3,$C19*INDEX('Fixed O&amp;M Schedule_Gas'!BC$3:BC$15,MATCH($F19,'Fixed O&amp;M Schedule_Gas'!$B$3:$B$15,0)),$C19*$S19*INDEX($U$1:$CH$1,MATCH($K19,$U$2:$CH$2,0))*IF(BU$2&gt;$K19+$H19,IF($D19="Win",1.02,1.005),1)*(1+$T19)^(BU$2-$K19)),IF(AND($K19+$I19&lt;=BU$2,$K19+SUM($I19:$J19)&gt;BU$2),IF($N19=$N$3,$C19*(INDEX('Fixed O&amp;M Schedule_Gas'!BC$3:BC$15,MATCH($F19,'Fixed O&amp;M Schedule_Gas'!$B$3:$B$15,0))+$M19),$C19*($S19*INDEX($U$1:$CH$1,MATCH($K19+$I19,$U$2:$CH$2,0))*IF(BU$2&gt;$K19+$I19+$H19,IF($D19="Win",1.02,1.005),1)*(1+$T19)^(BU$2-($K19+$I19))+$M19)),0)))/10^6</f>
        <v>7.8473646851096284</v>
      </c>
      <c r="BV19" s="119">
        <f>IF(AND($K19&lt;BV$2+1,$K19+$H19&gt;BV$2),IF($N19=$N$3,$C19*((1-$O19+$O19*(BV$1/INDEX($U$1:$CH$1,,MATCH($K19,$U$2:$CH$2,0)))))*$L19,$C19*((1-$R19)^(BV$2-$K19))*(((1-$O19+$O19*(BV$1/INDEX($U$1:$CH$1,,MATCH($K19,$U$2:$CH$2,0)))))*$L19*8760*$P19)),IF(AND($K19+$H19&lt;BV$2+1,$K19+$I19&gt;BV$2),IF($N19=$N$3,$C19*INDEX('Fixed O&amp;M Schedule_Gas'!BD$3:BD$15,MATCH($F19,'Fixed O&amp;M Schedule_Gas'!$B$3:$B$15,0)),$C19*$S19*INDEX($U$1:$CH$1,MATCH($K19,$U$2:$CH$2,0))*IF(BV$2&gt;$K19+$H19,IF($D19="Win",1.02,1.005),1)*(1+$T19)^(BV$2-$K19)),IF(AND($K19+$I19&lt;=BV$2,$K19+SUM($I19:$J19)&gt;BV$2),IF($N19=$N$3,$C19*(INDEX('Fixed O&amp;M Schedule_Gas'!BD$3:BD$15,MATCH($F19,'Fixed O&amp;M Schedule_Gas'!$B$3:$B$15,0))+$M19),$C19*($S19*INDEX($U$1:$CH$1,MATCH($K19+$I19,$U$2:$CH$2,0))*IF(BV$2&gt;$K19+$I19+$H19,IF($D19="Win",1.02,1.005),1)*(1+$T19)^(BV$2-($K19+$I19))+$M19)),0)))/10^6</f>
        <v>7.9045970731905255</v>
      </c>
      <c r="BW19" s="119">
        <f>IF(AND($K19&lt;BW$2+1,$K19+$H19&gt;BW$2),IF($N19=$N$3,$C19*((1-$O19+$O19*(BW$1/INDEX($U$1:$CH$1,,MATCH($K19,$U$2:$CH$2,0)))))*$L19,$C19*((1-$R19)^(BW$2-$K19))*(((1-$O19+$O19*(BW$1/INDEX($U$1:$CH$1,,MATCH($K19,$U$2:$CH$2,0)))))*$L19*8760*$P19)),IF(AND($K19+$H19&lt;BW$2+1,$K19+$I19&gt;BW$2),IF($N19=$N$3,$C19*INDEX('Fixed O&amp;M Schedule_Gas'!BE$3:BE$15,MATCH($F19,'Fixed O&amp;M Schedule_Gas'!$B$3:$B$15,0)),$C19*$S19*INDEX($U$1:$CH$1,MATCH($K19,$U$2:$CH$2,0))*IF(BW$2&gt;$K19+$H19,IF($D19="Win",1.02,1.005),1)*(1+$T19)^(BW$2-$K19)),IF(AND($K19+$I19&lt;=BW$2,$K19+SUM($I19:$J19)&gt;BW$2),IF($N19=$N$3,$C19*(INDEX('Fixed O&amp;M Schedule_Gas'!BE$3:BE$15,MATCH($F19,'Fixed O&amp;M Schedule_Gas'!$B$3:$B$15,0))+$M19),$C19*($S19*INDEX($U$1:$CH$1,MATCH($K19+$I19,$U$2:$CH$2,0))*IF(BW$2&gt;$K19+$I19+$H19,IF($D19="Win",1.02,1.005),1)*(1+$T19)^(BW$2-($K19+$I19))+$M19)),0)))/10^6</f>
        <v>7.9778602531728815</v>
      </c>
      <c r="BX19" s="119">
        <f>IF(AND($K19&lt;BX$2+1,$K19+$H19&gt;BX$2),IF($N19=$N$3,$C19*((1-$O19+$O19*(BX$1/INDEX($U$1:$CH$1,,MATCH($K19,$U$2:$CH$2,0)))))*$L19,$C19*((1-$R19)^(BX$2-$K19))*(((1-$O19+$O19*(BX$1/INDEX($U$1:$CH$1,,MATCH($K19,$U$2:$CH$2,0)))))*$L19*8760*$P19)),IF(AND($K19+$H19&lt;BX$2+1,$K19+$I19&gt;BX$2),IF($N19=$N$3,$C19*INDEX('Fixed O&amp;M Schedule_Gas'!BF$3:BF$15,MATCH($F19,'Fixed O&amp;M Schedule_Gas'!$B$3:$B$15,0)),$C19*$S19*INDEX($U$1:$CH$1,MATCH($K19,$U$2:$CH$2,0))*IF(BX$2&gt;$K19+$H19,IF($D19="Win",1.02,1.005),1)*(1+$T19)^(BX$2-$K19)),IF(AND($K19+$I19&lt;=BX$2,$K19+SUM($I19:$J19)&gt;BX$2),IF($N19=$N$3,$C19*(INDEX('Fixed O&amp;M Schedule_Gas'!BF$3:BF$15,MATCH($F19,'Fixed O&amp;M Schedule_Gas'!$B$3:$B$15,0))+$M19),$C19*($S19*INDEX($U$1:$CH$1,MATCH($K19+$I19,$U$2:$CH$2,0))*IF(BX$2&gt;$K19+$I19+$H19,IF($D19="Win",1.02,1.005),1)*(1+$T19)^(BX$2-($K19+$I19))+$M19)),0)))/10^6</f>
        <v>8.0377025526150447</v>
      </c>
      <c r="BY19" s="119">
        <f>IF(AND($K19&lt;BY$2+1,$K19+$H19&gt;BY$2),IF($N19=$N$3,$C19*((1-$O19+$O19*(BY$1/INDEX($U$1:$CH$1,,MATCH($K19,$U$2:$CH$2,0)))))*$L19,$C19*((1-$R19)^(BY$2-$K19))*(((1-$O19+$O19*(BY$1/INDEX($U$1:$CH$1,,MATCH($K19,$U$2:$CH$2,0)))))*$L19*8760*$P19)),IF(AND($K19+$H19&lt;BY$2+1,$K19+$I19&gt;BY$2),IF($N19=$N$3,$C19*INDEX('Fixed O&amp;M Schedule_Gas'!BG$3:BG$15,MATCH($F19,'Fixed O&amp;M Schedule_Gas'!$B$3:$B$15,0)),$C19*$S19*INDEX($U$1:$CH$1,MATCH($K19,$U$2:$CH$2,0))*IF(BY$2&gt;$K19+$H19,IF($D19="Win",1.02,1.005),1)*(1+$T19)^(BY$2-$K19)),IF(AND($K19+$I19&lt;=BY$2,$K19+SUM($I19:$J19)&gt;BY$2),IF($N19=$N$3,$C19*(INDEX('Fixed O&amp;M Schedule_Gas'!BG$3:BG$15,MATCH($F19,'Fixed O&amp;M Schedule_Gas'!$B$3:$B$15,0))+$M19),$C19*($S19*INDEX($U$1:$CH$1,MATCH($K19+$I19,$U$2:$CH$2,0))*IF(BY$2&gt;$K19+$I19+$H19,IF($D19="Win",1.02,1.005),1)*(1+$T19)^(BY$2-($K19+$I19))+$M19)),0)))/10^6</f>
        <v>8.0987416980460498</v>
      </c>
      <c r="BZ19" s="119">
        <f>IF(AND($K19&lt;BZ$2+1,$K19+$H19&gt;BZ$2),IF($N19=$N$3,$C19*((1-$O19+$O19*(BZ$1/INDEX($U$1:$CH$1,,MATCH($K19,$U$2:$CH$2,0)))))*$L19,$C19*((1-$R19)^(BZ$2-$K19))*(((1-$O19+$O19*(BZ$1/INDEX($U$1:$CH$1,,MATCH($K19,$U$2:$CH$2,0)))))*$L19*8760*$P19)),IF(AND($K19+$H19&lt;BZ$2+1,$K19+$I19&gt;BZ$2),IF($N19=$N$3,$C19*INDEX('Fixed O&amp;M Schedule_Gas'!BH$3:BH$15,MATCH($F19,'Fixed O&amp;M Schedule_Gas'!$B$3:$B$15,0)),$C19*$S19*INDEX($U$1:$CH$1,MATCH($K19,$U$2:$CH$2,0))*IF(BZ$2&gt;$K19+$H19,IF($D19="Win",1.02,1.005),1)*(1+$T19)^(BZ$2-$K19)),IF(AND($K19+$I19&lt;=BZ$2,$K19+SUM($I19:$J19)&gt;BZ$2),IF($N19=$N$3,$C19*(INDEX('Fixed O&amp;M Schedule_Gas'!BH$3:BH$15,MATCH($F19,'Fixed O&amp;M Schedule_Gas'!$B$3:$B$15,0))+$M19),$C19*($S19*INDEX($U$1:$CH$1,MATCH($K19+$I19,$U$2:$CH$2,0))*IF(BZ$2&gt;$K19+$I19+$H19,IF($D19="Win",1.02,1.005),1)*(1+$T19)^(BZ$2-($K19+$I19))+$M19)),0)))/10^6</f>
        <v>8.1610016263856746</v>
      </c>
      <c r="CA19" s="119">
        <f>IF(AND($K19&lt;CA$2+1,$K19+$H19&gt;CA$2),IF($N19=$N$3,$C19*((1-$O19+$O19*(CA$1/INDEX($U$1:$CH$1,,MATCH($K19,$U$2:$CH$2,0)))))*$L19,$C19*((1-$R19)^(CA$2-$K19))*(((1-$O19+$O19*(CA$1/INDEX($U$1:$CH$1,,MATCH($K19,$U$2:$CH$2,0)))))*$L19*8760*$P19)),IF(AND($K19+$H19&lt;CA$2+1,$K19+$I19&gt;CA$2),IF($N19=$N$3,$C19*INDEX('Fixed O&amp;M Schedule_Gas'!BI$3:BI$15,MATCH($F19,'Fixed O&amp;M Schedule_Gas'!$B$3:$B$15,0)),$C19*$S19*INDEX($U$1:$CH$1,MATCH($K19,$U$2:$CH$2,0))*IF(CA$2&gt;$K19+$H19,IF($D19="Win",1.02,1.005),1)*(1+$T19)^(CA$2-$K19)),IF(AND($K19+$I19&lt;=CA$2,$K19+SUM($I19:$J19)&gt;CA$2),IF($N19=$N$3,$C19*(INDEX('Fixed O&amp;M Schedule_Gas'!BI$3:BI$15,MATCH($F19,'Fixed O&amp;M Schedule_Gas'!$B$3:$B$15,0))+$M19),$C19*($S19*INDEX($U$1:$CH$1,MATCH($K19+$I19,$U$2:$CH$2,0))*IF(CA$2&gt;$K19+$I19+$H19,IF($D19="Win",1.02,1.005),1)*(1+$T19)^(CA$2-($K19+$I19))+$M19)),0)))/10^6</f>
        <v>0</v>
      </c>
      <c r="CB19" s="119">
        <f>IF(AND($K19&lt;CB$2+1,$K19+$H19&gt;CB$2),IF($N19=$N$3,$C19*((1-$O19+$O19*(CB$1/INDEX($U$1:$CH$1,,MATCH($K19,$U$2:$CH$2,0)))))*$L19,$C19*((1-$R19)^(CB$2-$K19))*(((1-$O19+$O19*(CB$1/INDEX($U$1:$CH$1,,MATCH($K19,$U$2:$CH$2,0)))))*$L19*8760*$P19)),IF(AND($K19+$H19&lt;CB$2+1,$K19+$I19&gt;CB$2),IF($N19=$N$3,$C19*INDEX('Fixed O&amp;M Schedule_Gas'!BJ$3:BJ$15,MATCH($F19,'Fixed O&amp;M Schedule_Gas'!$B$3:$B$15,0)),$C19*$S19*INDEX($U$1:$CH$1,MATCH($K19,$U$2:$CH$2,0))*IF(CB$2&gt;$K19+$H19,IF($D19="Win",1.02,1.005),1)*(1+$T19)^(CB$2-$K19)),IF(AND($K19+$I19&lt;=CB$2,$K19+SUM($I19:$J19)&gt;CB$2),IF($N19=$N$3,$C19*(INDEX('Fixed O&amp;M Schedule_Gas'!BJ$3:BJ$15,MATCH($F19,'Fixed O&amp;M Schedule_Gas'!$B$3:$B$15,0))+$M19),$C19*($S19*INDEX($U$1:$CH$1,MATCH($K19+$I19,$U$2:$CH$2,0))*IF(CB$2&gt;$K19+$I19+$H19,IF($D19="Win",1.02,1.005),1)*(1+$T19)^(CB$2-($K19+$I19))+$M19)),0)))/10^6</f>
        <v>0</v>
      </c>
      <c r="CC19" s="119">
        <f>IF(AND($K19&lt;CC$2+1,$K19+$H19&gt;CC$2),IF($N19=$N$3,$C19*((1-$O19+$O19*(CC$1/INDEX($U$1:$CH$1,,MATCH($K19,$U$2:$CH$2,0)))))*$L19,$C19*((1-$R19)^(CC$2-$K19))*(((1-$O19+$O19*(CC$1/INDEX($U$1:$CH$1,,MATCH($K19,$U$2:$CH$2,0)))))*$L19*8760*$P19)),IF(AND($K19+$H19&lt;CC$2+1,$K19+$I19&gt;CC$2),IF($N19=$N$3,$C19*INDEX('Fixed O&amp;M Schedule_Gas'!BK$3:BK$15,MATCH($F19,'Fixed O&amp;M Schedule_Gas'!$B$3:$B$15,0)),$C19*$S19*INDEX($U$1:$CH$1,MATCH($K19,$U$2:$CH$2,0))*IF(CC$2&gt;$K19+$H19,IF($D19="Win",1.02,1.005),1)*(1+$T19)^(CC$2-$K19)),IF(AND($K19+$I19&lt;=CC$2,$K19+SUM($I19:$J19)&gt;CC$2),IF($N19=$N$3,$C19*(INDEX('Fixed O&amp;M Schedule_Gas'!BK$3:BK$15,MATCH($F19,'Fixed O&amp;M Schedule_Gas'!$B$3:$B$15,0))+$M19),$C19*($S19*INDEX($U$1:$CH$1,MATCH($K19+$I19,$U$2:$CH$2,0))*IF(CC$2&gt;$K19+$I19+$H19,IF($D19="Win",1.02,1.005),1)*(1+$T19)^(CC$2-($K19+$I19))+$M19)),0)))/10^6</f>
        <v>0</v>
      </c>
      <c r="CD19" s="119">
        <f>IF(AND($K19&lt;CD$2+1,$K19+$H19&gt;CD$2),IF($N19=$N$3,$C19*((1-$O19+$O19*(CD$1/INDEX($U$1:$CH$1,,MATCH($K19,$U$2:$CH$2,0)))))*$L19,$C19*((1-$R19)^(CD$2-$K19))*(((1-$O19+$O19*(CD$1/INDEX($U$1:$CH$1,,MATCH($K19,$U$2:$CH$2,0)))))*$L19*8760*$P19)),IF(AND($K19+$H19&lt;CD$2+1,$K19+$I19&gt;CD$2),IF($N19=$N$3,$C19*INDEX('Fixed O&amp;M Schedule_Gas'!BL$3:BL$15,MATCH($F19,'Fixed O&amp;M Schedule_Gas'!$B$3:$B$15,0)),$C19*$S19*INDEX($U$1:$CH$1,MATCH($K19,$U$2:$CH$2,0))*IF(CD$2&gt;$K19+$H19,IF($D19="Win",1.02,1.005),1)*(1+$T19)^(CD$2-$K19)),IF(AND($K19+$I19&lt;=CD$2,$K19+SUM($I19:$J19)&gt;CD$2),IF($N19=$N$3,$C19*(INDEX('Fixed O&amp;M Schedule_Gas'!BL$3:BL$15,MATCH($F19,'Fixed O&amp;M Schedule_Gas'!$B$3:$B$15,0))+$M19),$C19*($S19*INDEX($U$1:$CH$1,MATCH($K19+$I19,$U$2:$CH$2,0))*IF(CD$2&gt;$K19+$I19+$H19,IF($D19="Win",1.02,1.005),1)*(1+$T19)^(CD$2-($K19+$I19))+$M19)),0)))/10^6</f>
        <v>0</v>
      </c>
      <c r="CE19" s="119">
        <f>IF(AND($K19&lt;CE$2+1,$K19+$H19&gt;CE$2),IF($N19=$N$3,$C19*((1-$O19+$O19*(CE$1/INDEX($U$1:$CH$1,,MATCH($K19,$U$2:$CH$2,0)))))*$L19,$C19*((1-$R19)^(CE$2-$K19))*(((1-$O19+$O19*(CE$1/INDEX($U$1:$CH$1,,MATCH($K19,$U$2:$CH$2,0)))))*$L19*8760*$P19)),IF(AND($K19+$H19&lt;CE$2+1,$K19+$I19&gt;CE$2),IF($N19=$N$3,$C19*INDEX('Fixed O&amp;M Schedule_Gas'!BM$3:BM$15,MATCH($F19,'Fixed O&amp;M Schedule_Gas'!$B$3:$B$15,0)),$C19*$S19*INDEX($U$1:$CH$1,MATCH($K19,$U$2:$CH$2,0))*IF(CE$2&gt;$K19+$H19,IF($D19="Win",1.02,1.005),1)*(1+$T19)^(CE$2-$K19)),IF(AND($K19+$I19&lt;=CE$2,$K19+SUM($I19:$J19)&gt;CE$2),IF($N19=$N$3,$C19*(INDEX('Fixed O&amp;M Schedule_Gas'!BM$3:BM$15,MATCH($F19,'Fixed O&amp;M Schedule_Gas'!$B$3:$B$15,0))+$M19),$C19*($S19*INDEX($U$1:$CH$1,MATCH($K19+$I19,$U$2:$CH$2,0))*IF(CE$2&gt;$K19+$I19+$H19,IF($D19="Win",1.02,1.005),1)*(1+$T19)^(CE$2-($K19+$I19))+$M19)),0)))/10^6</f>
        <v>0</v>
      </c>
      <c r="CF19" s="119">
        <f>IF(AND($K19&lt;CF$2+1,$K19+$H19&gt;CF$2),IF($N19=$N$3,$C19*((1-$O19+$O19*(CF$1/INDEX($U$1:$CH$1,,MATCH($K19,$U$2:$CH$2,0)))))*$L19,$C19*((1-$R19)^(CF$2-$K19))*(((1-$O19+$O19*(CF$1/INDEX($U$1:$CH$1,,MATCH($K19,$U$2:$CH$2,0)))))*$L19*8760*$P19)),IF(AND($K19+$H19&lt;CF$2+1,$K19+$I19&gt;CF$2),IF($N19=$N$3,$C19*INDEX('Fixed O&amp;M Schedule_Gas'!BN$3:BN$15,MATCH($F19,'Fixed O&amp;M Schedule_Gas'!$B$3:$B$15,0)),$C19*$S19*INDEX($U$1:$CH$1,MATCH($K19,$U$2:$CH$2,0))*IF(CF$2&gt;$K19+$H19,IF($D19="Win",1.02,1.005),1)*(1+$T19)^(CF$2-$K19)),IF(AND($K19+$I19&lt;=CF$2,$K19+SUM($I19:$J19)&gt;CF$2),IF($N19=$N$3,$C19*(INDEX('Fixed O&amp;M Schedule_Gas'!BN$3:BN$15,MATCH($F19,'Fixed O&amp;M Schedule_Gas'!$B$3:$B$15,0))+$M19),$C19*($S19*INDEX($U$1:$CH$1,MATCH($K19+$I19,$U$2:$CH$2,0))*IF(CF$2&gt;$K19+$I19+$H19,IF($D19="Win",1.02,1.005),1)*(1+$T19)^(CF$2-($K19+$I19))+$M19)),0)))/10^6</f>
        <v>0</v>
      </c>
      <c r="CG19" s="119">
        <f>IF(AND($K19&lt;CG$2+1,$K19+$H19&gt;CG$2),IF($N19=$N$3,$C19*((1-$O19+$O19*(CG$1/INDEX($U$1:$CH$1,,MATCH($K19,$U$2:$CH$2,0)))))*$L19,$C19*((1-$R19)^(CG$2-$K19))*(((1-$O19+$O19*(CG$1/INDEX($U$1:$CH$1,,MATCH($K19,$U$2:$CH$2,0)))))*$L19*8760*$P19)),IF(AND($K19+$H19&lt;CG$2+1,$K19+$I19&gt;CG$2),IF($N19=$N$3,$C19*INDEX('Fixed O&amp;M Schedule_Gas'!BO$3:BO$15,MATCH($F19,'Fixed O&amp;M Schedule_Gas'!$B$3:$B$15,0)),$C19*$S19*INDEX($U$1:$CH$1,MATCH($K19,$U$2:$CH$2,0))*IF(CG$2&gt;$K19+$H19,IF($D19="Win",1.02,1.005),1)*(1+$T19)^(CG$2-$K19)),IF(AND($K19+$I19&lt;=CG$2,$K19+SUM($I19:$J19)&gt;CG$2),IF($N19=$N$3,$C19*(INDEX('Fixed O&amp;M Schedule_Gas'!BO$3:BO$15,MATCH($F19,'Fixed O&amp;M Schedule_Gas'!$B$3:$B$15,0))+$M19),$C19*($S19*INDEX($U$1:$CH$1,MATCH($K19+$I19,$U$2:$CH$2,0))*IF(CG$2&gt;$K19+$I19+$H19,IF($D19="Win",1.02,1.005),1)*(1+$T19)^(CG$2-($K19+$I19))+$M19)),0)))/10^6</f>
        <v>0</v>
      </c>
      <c r="CH19" s="119">
        <f>IF(AND($K19&lt;CH$2+1,$K19+$H19&gt;CH$2),IF($N19=$N$3,$C19*((1-$O19+$O19*(CH$1/INDEX($U$1:$CH$1,,MATCH($K19,$U$2:$CH$2,0)))))*$L19,$C19*((1-$R19)^(CH$2-$K19))*(((1-$O19+$O19*(CH$1/INDEX($U$1:$CH$1,,MATCH($K19,$U$2:$CH$2,0)))))*$L19*8760*$P19)),IF(AND($K19+$H19&lt;CH$2+1,$K19+$I19&gt;CH$2),IF($N19=$N$3,$C19*INDEX('Fixed O&amp;M Schedule_Gas'!BP$3:BP$15,MATCH($F19,'Fixed O&amp;M Schedule_Gas'!$B$3:$B$15,0)),$C19*$S19*INDEX($U$1:$CH$1,MATCH($K19,$U$2:$CH$2,0))*IF(CH$2&gt;$K19+$H19,IF($D19="Win",1.02,1.005),1)*(1+$T19)^(CH$2-$K19)),IF(AND($K19+$I19&lt;=CH$2,$K19+SUM($I19:$J19)&gt;CH$2),IF($N19=$N$3,$C19*(INDEX('Fixed O&amp;M Schedule_Gas'!BP$3:BP$15,MATCH($F19,'Fixed O&amp;M Schedule_Gas'!$B$3:$B$15,0))+$M19),$C19*($S19*INDEX($U$1:$CH$1,MATCH($K19+$I19,$U$2:$CH$2,0))*IF(CH$2&gt;$K19+$I19+$H19,IF($D19="Win",1.02,1.005),1)*(1+$T19)^(CH$2-($K19+$I19))+$M19)),0)))/10^6</f>
        <v>0</v>
      </c>
    </row>
    <row r="20" spans="1:86" ht="11.4" x14ac:dyDescent="0.2">
      <c r="A20" s="151"/>
      <c r="B20" s="142" t="s">
        <v>28</v>
      </c>
      <c r="C20" s="143">
        <v>114.654</v>
      </c>
      <c r="D20" s="143" t="str">
        <f t="shared" si="65"/>
        <v>Sol</v>
      </c>
      <c r="E20" s="14" t="s">
        <v>32</v>
      </c>
      <c r="F20" s="142" t="s">
        <v>30</v>
      </c>
      <c r="G20" s="140">
        <f t="shared" si="66"/>
        <v>41640</v>
      </c>
      <c r="H20" s="68">
        <v>20</v>
      </c>
      <c r="I20" s="68">
        <v>25</v>
      </c>
      <c r="J20" s="68">
        <v>25</v>
      </c>
      <c r="K20" s="139">
        <v>2014</v>
      </c>
      <c r="L20" s="68">
        <v>443</v>
      </c>
      <c r="M20" s="69">
        <f>'Repower Costs'!M20</f>
        <v>101514.95799767422</v>
      </c>
      <c r="N20" s="68" t="s">
        <v>31</v>
      </c>
      <c r="O20" s="141">
        <v>0</v>
      </c>
      <c r="P20" s="4">
        <f>VLOOKUP($D20,Input!$B$11:$C$12,2,0)</f>
        <v>0.16200000000000001</v>
      </c>
      <c r="Q20" s="4">
        <f>VLOOKUP($D20,Input!$B$15:$C$16,2,0)</f>
        <v>0.16200000000000001</v>
      </c>
      <c r="R20" s="6">
        <f>VLOOKUP($D20,Input!$B$19:$C$20,2,0)</f>
        <v>5.0000000000000001E-3</v>
      </c>
      <c r="S20" s="70">
        <f>VLOOKUP($D20,Input!$B$23:$C$25,2,0)*1000</f>
        <v>27000</v>
      </c>
      <c r="T20" s="4">
        <f>VLOOKUP($D20,Input!$B$28:$C$30,2,0)</f>
        <v>0.02</v>
      </c>
      <c r="U20" s="119">
        <f>IF(AND($K20&lt;U$2+1,$K20+$H20&gt;U$2),IF($N20=$N$3,$C20*((1-$O20+$O20*(U$1/INDEX($U$1:$CH$1,,MATCH($K20,$U$2:$CH$2,0)))))*$L20,$C20*((1-$R20)^(U$2-$K20))*(((1-$O20+$O20*(U$1/INDEX($U$1:$CH$1,,MATCH($K20,$U$2:$CH$2,0)))))*$L20*8760*$P20)),IF(AND($K20+$H20&lt;U$2+1,$K20+$I20&gt;U$2),IF($N20=$N$3,$C20*INDEX('Fixed O&amp;M Schedule_Gas'!C$3:C$15,MATCH($F20,'Fixed O&amp;M Schedule_Gas'!$B$3:$B$15,0)),$C20*$S20*INDEX($U$1:$CH$1,MATCH($K20,$U$2:$CH$2,0))*IF(U$2&gt;$K20+$H20,IF($D20="Win",1.02,1.005),1)*(1+$T20)^(U$2-$K20)),IF(AND($K20+$I20&lt;=U$2,$K20+SUM($I20:$J20)&gt;U$2),IF($N20=$N$3,$C20*(INDEX('Fixed O&amp;M Schedule_Gas'!C$3:C$15,MATCH($F20,'Fixed O&amp;M Schedule_Gas'!$B$3:$B$15,0))+$M20),$C20*($S20*INDEX($U$1:$CH$1,MATCH($K20+$I20,$U$2:$CH$2,0))*IF(U$2&gt;$K20+$I20+$H20,IF($D20="Win",1.02,1.005),1)*(1+$T20)^(U$2-($K20+$I20))+$M20)),0)))/10^6</f>
        <v>0</v>
      </c>
      <c r="V20" s="119">
        <f>IF(AND($K20&lt;V$2+1,$K20+$H20&gt;V$2),IF($N20=$N$3,$C20*((1-$O20+$O20*(V$1/INDEX($U$1:$CH$1,,MATCH($K20,$U$2:$CH$2,0)))))*$L20,$C20*((1-$R20)^(V$2-$K20))*(((1-$O20+$O20*(V$1/INDEX($U$1:$CH$1,,MATCH($K20,$U$2:$CH$2,0)))))*$L20*8760*$P20)),IF(AND($K20+$H20&lt;V$2+1,$K20+$I20&gt;V$2),IF($N20=$N$3,$C20*INDEX('Fixed O&amp;M Schedule_Gas'!D$3:D$15,MATCH($F20,'Fixed O&amp;M Schedule_Gas'!$B$3:$B$15,0)),$C20*$S20*INDEX($U$1:$CH$1,MATCH($K20,$U$2:$CH$2,0))*IF(V$2&gt;$K20+$H20,IF($D20="Win",1.02,1.005),1)*(1+$T20)^(V$2-$K20)),IF(AND($K20+$I20&lt;=V$2,$K20+SUM($I20:$J20)&gt;V$2),IF($N20=$N$3,$C20*(INDEX('Fixed O&amp;M Schedule_Gas'!D$3:D$15,MATCH($F20,'Fixed O&amp;M Schedule_Gas'!$B$3:$B$15,0))+$M20),$C20*($S20*INDEX($U$1:$CH$1,MATCH($K20+$I20,$U$2:$CH$2,0))*IF(V$2&gt;$K20+$I20+$H20,IF($D20="Win",1.02,1.005),1)*(1+$T20)^(V$2-($K20+$I20))+$M20)),0)))/10^6</f>
        <v>0</v>
      </c>
      <c r="W20" s="119">
        <f>IF(AND($K20&lt;W$2+1,$K20+$H20&gt;W$2),IF($N20=$N$3,$C20*((1-$O20+$O20*(W$1/INDEX($U$1:$CH$1,,MATCH($K20,$U$2:$CH$2,0)))))*$L20,$C20*((1-$R20)^(W$2-$K20))*(((1-$O20+$O20*(W$1/INDEX($U$1:$CH$1,,MATCH($K20,$U$2:$CH$2,0)))))*$L20*8760*$P20)),IF(AND($K20+$H20&lt;W$2+1,$K20+$I20&gt;W$2),IF($N20=$N$3,$C20*INDEX('Fixed O&amp;M Schedule_Gas'!E$3:E$15,MATCH($F20,'Fixed O&amp;M Schedule_Gas'!$B$3:$B$15,0)),$C20*$S20*INDEX($U$1:$CH$1,MATCH($K20,$U$2:$CH$2,0))*IF(W$2&gt;$K20+$H20,IF($D20="Win",1.02,1.005),1)*(1+$T20)^(W$2-$K20)),IF(AND($K20+$I20&lt;=W$2,$K20+SUM($I20:$J20)&gt;W$2),IF($N20=$N$3,$C20*(INDEX('Fixed O&amp;M Schedule_Gas'!E$3:E$15,MATCH($F20,'Fixed O&amp;M Schedule_Gas'!$B$3:$B$15,0))+$M20),$C20*($S20*INDEX($U$1:$CH$1,MATCH($K20+$I20,$U$2:$CH$2,0))*IF(W$2&gt;$K20+$I20+$H20,IF($D20="Win",1.02,1.005),1)*(1+$T20)^(W$2-($K20+$I20))+$M20)),0)))/10^6</f>
        <v>0</v>
      </c>
      <c r="X20" s="119">
        <f>IF(AND($K20&lt;X$2+1,$K20+$H20&gt;X$2),IF($N20=$N$3,$C20*((1-$O20+$O20*(X$1/INDEX($U$1:$CH$1,,MATCH($K20,$U$2:$CH$2,0)))))*$L20,$C20*((1-$R20)^(X$2-$K20))*(((1-$O20+$O20*(X$1/INDEX($U$1:$CH$1,,MATCH($K20,$U$2:$CH$2,0)))))*$L20*8760*$P20)),IF(AND($K20+$H20&lt;X$2+1,$K20+$I20&gt;X$2),IF($N20=$N$3,$C20*INDEX('Fixed O&amp;M Schedule_Gas'!F$3:F$15,MATCH($F20,'Fixed O&amp;M Schedule_Gas'!$B$3:$B$15,0)),$C20*$S20*INDEX($U$1:$CH$1,MATCH($K20,$U$2:$CH$2,0))*IF(X$2&gt;$K20+$H20,IF($D20="Win",1.02,1.005),1)*(1+$T20)^(X$2-$K20)),IF(AND($K20+$I20&lt;=X$2,$K20+SUM($I20:$J20)&gt;X$2),IF($N20=$N$3,$C20*(INDEX('Fixed O&amp;M Schedule_Gas'!F$3:F$15,MATCH($F20,'Fixed O&amp;M Schedule_Gas'!$B$3:$B$15,0))+$M20),$C20*($S20*INDEX($U$1:$CH$1,MATCH($K20+$I20,$U$2:$CH$2,0))*IF(X$2&gt;$K20+$I20+$H20,IF($D20="Win",1.02,1.005),1)*(1+$T20)^(X$2-($K20+$I20))+$M20)),0)))/10^6</f>
        <v>0</v>
      </c>
      <c r="Y20" s="119">
        <f>IF(AND($K20&lt;Y$2+1,$K20+$H20&gt;Y$2),IF($N20=$N$3,$C20*((1-$O20+$O20*(Y$1/INDEX($U$1:$CH$1,,MATCH($K20,$U$2:$CH$2,0)))))*$L20,$C20*((1-$R20)^(Y$2-$K20))*(((1-$O20+$O20*(Y$1/INDEX($U$1:$CH$1,,MATCH($K20,$U$2:$CH$2,0)))))*$L20*8760*$P20)),IF(AND($K20+$H20&lt;Y$2+1,$K20+$I20&gt;Y$2),IF($N20=$N$3,$C20*INDEX('Fixed O&amp;M Schedule_Gas'!G$3:G$15,MATCH($F20,'Fixed O&amp;M Schedule_Gas'!$B$3:$B$15,0)),$C20*$S20*INDEX($U$1:$CH$1,MATCH($K20,$U$2:$CH$2,0))*IF(Y$2&gt;$K20+$H20,IF($D20="Win",1.02,1.005),1)*(1+$T20)^(Y$2-$K20)),IF(AND($K20+$I20&lt;=Y$2,$K20+SUM($I20:$J20)&gt;Y$2),IF($N20=$N$3,$C20*(INDEX('Fixed O&amp;M Schedule_Gas'!G$3:G$15,MATCH($F20,'Fixed O&amp;M Schedule_Gas'!$B$3:$B$15,0))+$M20),$C20*($S20*INDEX($U$1:$CH$1,MATCH($K20+$I20,$U$2:$CH$2,0))*IF(Y$2&gt;$K20+$I20+$H20,IF($D20="Win",1.02,1.005),1)*(1+$T20)^(Y$2-($K20+$I20))+$M20)),0)))/10^6</f>
        <v>0</v>
      </c>
      <c r="Z20" s="119">
        <f>IF(AND($K20&lt;Z$2+1,$K20+$H20&gt;Z$2),IF($N20=$N$3,$C20*((1-$O20+$O20*(Z$1/INDEX($U$1:$CH$1,,MATCH($K20,$U$2:$CH$2,0)))))*$L20,$C20*((1-$R20)^(Z$2-$K20))*(((1-$O20+$O20*(Z$1/INDEX($U$1:$CH$1,,MATCH($K20,$U$2:$CH$2,0)))))*$L20*8760*$P20)),IF(AND($K20+$H20&lt;Z$2+1,$K20+$I20&gt;Z$2),IF($N20=$N$3,$C20*INDEX('Fixed O&amp;M Schedule_Gas'!H$3:H$15,MATCH($F20,'Fixed O&amp;M Schedule_Gas'!$B$3:$B$15,0)),$C20*$S20*INDEX($U$1:$CH$1,MATCH($K20,$U$2:$CH$2,0))*IF(Z$2&gt;$K20+$H20,IF($D20="Win",1.02,1.005),1)*(1+$T20)^(Z$2-$K20)),IF(AND($K20+$I20&lt;=Z$2,$K20+SUM($I20:$J20)&gt;Z$2),IF($N20=$N$3,$C20*(INDEX('Fixed O&amp;M Schedule_Gas'!H$3:H$15,MATCH($F20,'Fixed O&amp;M Schedule_Gas'!$B$3:$B$15,0))+$M20),$C20*($S20*INDEX($U$1:$CH$1,MATCH($K20+$I20,$U$2:$CH$2,0))*IF(Z$2&gt;$K20+$I20+$H20,IF($D20="Win",1.02,1.005),1)*(1+$T20)^(Z$2-($K20+$I20))+$M20)),0)))/10^6</f>
        <v>0</v>
      </c>
      <c r="AA20" s="119">
        <f>IF(AND($K20&lt;AA$2+1,$K20+$H20&gt;AA$2),IF($N20=$N$3,$C20*((1-$O20+$O20*(AA$1/INDEX($U$1:$CH$1,,MATCH($K20,$U$2:$CH$2,0)))))*$L20,$C20*((1-$R20)^(AA$2-$K20))*(((1-$O20+$O20*(AA$1/INDEX($U$1:$CH$1,,MATCH($K20,$U$2:$CH$2,0)))))*$L20*8760*$P20)),IF(AND($K20+$H20&lt;AA$2+1,$K20+$I20&gt;AA$2),IF($N20=$N$3,$C20*INDEX('Fixed O&amp;M Schedule_Gas'!I$3:I$15,MATCH($F20,'Fixed O&amp;M Schedule_Gas'!$B$3:$B$15,0)),$C20*$S20*INDEX($U$1:$CH$1,MATCH($K20,$U$2:$CH$2,0))*IF(AA$2&gt;$K20+$H20,IF($D20="Win",1.02,1.005),1)*(1+$T20)^(AA$2-$K20)),IF(AND($K20+$I20&lt;=AA$2,$K20+SUM($I20:$J20)&gt;AA$2),IF($N20=$N$3,$C20*(INDEX('Fixed O&amp;M Schedule_Gas'!I$3:I$15,MATCH($F20,'Fixed O&amp;M Schedule_Gas'!$B$3:$B$15,0))+$M20),$C20*($S20*INDEX($U$1:$CH$1,MATCH($K20+$I20,$U$2:$CH$2,0))*IF(AA$2&gt;$K20+$I20+$H20,IF($D20="Win",1.02,1.005),1)*(1+$T20)^(AA$2-($K20+$I20))+$M20)),0)))/10^6</f>
        <v>0</v>
      </c>
      <c r="AB20" s="119">
        <f>IF(AND($K20&lt;AB$2+1,$K20+$H20&gt;AB$2),IF($N20=$N$3,$C20*((1-$O20+$O20*(AB$1/INDEX($U$1:$CH$1,,MATCH($K20,$U$2:$CH$2,0)))))*$L20,$C20*((1-$R20)^(AB$2-$K20))*(((1-$O20+$O20*(AB$1/INDEX($U$1:$CH$1,,MATCH($K20,$U$2:$CH$2,0)))))*$L20*8760*$P20)),IF(AND($K20+$H20&lt;AB$2+1,$K20+$I20&gt;AB$2),IF($N20=$N$3,$C20*INDEX('Fixed O&amp;M Schedule_Gas'!J$3:J$15,MATCH($F20,'Fixed O&amp;M Schedule_Gas'!$B$3:$B$15,0)),$C20*$S20*INDEX($U$1:$CH$1,MATCH($K20,$U$2:$CH$2,0))*IF(AB$2&gt;$K20+$H20,IF($D20="Win",1.02,1.005),1)*(1+$T20)^(AB$2-$K20)),IF(AND($K20+$I20&lt;=AB$2,$K20+SUM($I20:$J20)&gt;AB$2),IF($N20=$N$3,$C20*(INDEX('Fixed O&amp;M Schedule_Gas'!J$3:J$15,MATCH($F20,'Fixed O&amp;M Schedule_Gas'!$B$3:$B$15,0))+$M20),$C20*($S20*INDEX($U$1:$CH$1,MATCH($K20+$I20,$U$2:$CH$2,0))*IF(AB$2&gt;$K20+$I20+$H20,IF($D20="Win",1.02,1.005),1)*(1+$T20)^(AB$2-($K20+$I20))+$M20)),0)))/10^6</f>
        <v>0</v>
      </c>
      <c r="AC20" s="119">
        <f>IF(AND($K20&lt;AC$2+1,$K20+$H20&gt;AC$2),IF($N20=$N$3,$C20*((1-$O20+$O20*(AC$1/INDEX($U$1:$CH$1,,MATCH($K20,$U$2:$CH$2,0)))))*$L20,$C20*((1-$R20)^(AC$2-$K20))*(((1-$O20+$O20*(AC$1/INDEX($U$1:$CH$1,,MATCH($K20,$U$2:$CH$2,0)))))*$L20*8760*$P20)),IF(AND($K20+$H20&lt;AC$2+1,$K20+$I20&gt;AC$2),IF($N20=$N$3,$C20*INDEX('Fixed O&amp;M Schedule_Gas'!K$3:K$15,MATCH($F20,'Fixed O&amp;M Schedule_Gas'!$B$3:$B$15,0)),$C20*$S20*INDEX($U$1:$CH$1,MATCH($K20,$U$2:$CH$2,0))*IF(AC$2&gt;$K20+$H20,IF($D20="Win",1.02,1.005),1)*(1+$T20)^(AC$2-$K20)),IF(AND($K20+$I20&lt;=AC$2,$K20+SUM($I20:$J20)&gt;AC$2),IF($N20=$N$3,$C20*(INDEX('Fixed O&amp;M Schedule_Gas'!K$3:K$15,MATCH($F20,'Fixed O&amp;M Schedule_Gas'!$B$3:$B$15,0))+$M20),$C20*($S20*INDEX($U$1:$CH$1,MATCH($K20+$I20,$U$2:$CH$2,0))*IF(AC$2&gt;$K20+$I20+$H20,IF($D20="Win",1.02,1.005),1)*(1+$T20)^(AC$2-($K20+$I20))+$M20)),0)))/10^6</f>
        <v>0</v>
      </c>
      <c r="AD20" s="119">
        <f>IF(AND($K20&lt;AD$2+1,$K20+$H20&gt;AD$2),IF($N20=$N$3,$C20*((1-$O20+$O20*(AD$1/INDEX($U$1:$CH$1,,MATCH($K20,$U$2:$CH$2,0)))))*$L20,$C20*((1-$R20)^(AD$2-$K20))*(((1-$O20+$O20*(AD$1/INDEX($U$1:$CH$1,,MATCH($K20,$U$2:$CH$2,0)))))*$L20*8760*$P20)),IF(AND($K20+$H20&lt;AD$2+1,$K20+$I20&gt;AD$2),IF($N20=$N$3,$C20*INDEX('Fixed O&amp;M Schedule_Gas'!L$3:L$15,MATCH($F20,'Fixed O&amp;M Schedule_Gas'!$B$3:$B$15,0)),$C20*$S20*INDEX($U$1:$CH$1,MATCH($K20,$U$2:$CH$2,0))*IF(AD$2&gt;$K20+$H20,IF($D20="Win",1.02,1.005),1)*(1+$T20)^(AD$2-$K20)),IF(AND($K20+$I20&lt;=AD$2,$K20+SUM($I20:$J20)&gt;AD$2),IF($N20=$N$3,$C20*(INDEX('Fixed O&amp;M Schedule_Gas'!L$3:L$15,MATCH($F20,'Fixed O&amp;M Schedule_Gas'!$B$3:$B$15,0))+$M20),$C20*($S20*INDEX($U$1:$CH$1,MATCH($K20+$I20,$U$2:$CH$2,0))*IF(AD$2&gt;$K20+$I20+$H20,IF($D20="Win",1.02,1.005),1)*(1+$T20)^(AD$2-($K20+$I20))+$M20)),0)))/10^6</f>
        <v>72.079548524640003</v>
      </c>
      <c r="AE20" s="119">
        <f>IF(AND($K20&lt;AE$2+1,$K20+$H20&gt;AE$2),IF($N20=$N$3,$C20*((1-$O20+$O20*(AE$1/INDEX($U$1:$CH$1,,MATCH($K20,$U$2:$CH$2,0)))))*$L20,$C20*((1-$R20)^(AE$2-$K20))*(((1-$O20+$O20*(AE$1/INDEX($U$1:$CH$1,,MATCH($K20,$U$2:$CH$2,0)))))*$L20*8760*$P20)),IF(AND($K20+$H20&lt;AE$2+1,$K20+$I20&gt;AE$2),IF($N20=$N$3,$C20*INDEX('Fixed O&amp;M Schedule_Gas'!M$3:M$15,MATCH($F20,'Fixed O&amp;M Schedule_Gas'!$B$3:$B$15,0)),$C20*$S20*INDEX($U$1:$CH$1,MATCH($K20,$U$2:$CH$2,0))*IF(AE$2&gt;$K20+$H20,IF($D20="Win",1.02,1.005),1)*(1+$T20)^(AE$2-$K20)),IF(AND($K20+$I20&lt;=AE$2,$K20+SUM($I20:$J20)&gt;AE$2),IF($N20=$N$3,$C20*(INDEX('Fixed O&amp;M Schedule_Gas'!M$3:M$15,MATCH($F20,'Fixed O&amp;M Schedule_Gas'!$B$3:$B$15,0))+$M20),$C20*($S20*INDEX($U$1:$CH$1,MATCH($K20+$I20,$U$2:$CH$2,0))*IF(AE$2&gt;$K20+$I20+$H20,IF($D20="Win",1.02,1.005),1)*(1+$T20)^(AE$2-($K20+$I20))+$M20)),0)))/10^6</f>
        <v>71.719150782016797</v>
      </c>
      <c r="AF20" s="119">
        <f>IF(AND($K20&lt;AF$2+1,$K20+$H20&gt;AF$2),IF($N20=$N$3,$C20*((1-$O20+$O20*(AF$1/INDEX($U$1:$CH$1,,MATCH($K20,$U$2:$CH$2,0)))))*$L20,$C20*((1-$R20)^(AF$2-$K20))*(((1-$O20+$O20*(AF$1/INDEX($U$1:$CH$1,,MATCH($K20,$U$2:$CH$2,0)))))*$L20*8760*$P20)),IF(AND($K20+$H20&lt;AF$2+1,$K20+$I20&gt;AF$2),IF($N20=$N$3,$C20*INDEX('Fixed O&amp;M Schedule_Gas'!N$3:N$15,MATCH($F20,'Fixed O&amp;M Schedule_Gas'!$B$3:$B$15,0)),$C20*$S20*INDEX($U$1:$CH$1,MATCH($K20,$U$2:$CH$2,0))*IF(AF$2&gt;$K20+$H20,IF($D20="Win",1.02,1.005),1)*(1+$T20)^(AF$2-$K20)),IF(AND($K20+$I20&lt;=AF$2,$K20+SUM($I20:$J20)&gt;AF$2),IF($N20=$N$3,$C20*(INDEX('Fixed O&amp;M Schedule_Gas'!N$3:N$15,MATCH($F20,'Fixed O&amp;M Schedule_Gas'!$B$3:$B$15,0))+$M20),$C20*($S20*INDEX($U$1:$CH$1,MATCH($K20+$I20,$U$2:$CH$2,0))*IF(AF$2&gt;$K20+$I20+$H20,IF($D20="Win",1.02,1.005),1)*(1+$T20)^(AF$2-($K20+$I20))+$M20)),0)))/10^6</f>
        <v>71.360555028106717</v>
      </c>
      <c r="AG20" s="119">
        <f>IF(AND($K20&lt;AG$2+1,$K20+$H20&gt;AG$2),IF($N20=$N$3,$C20*((1-$O20+$O20*(AG$1/INDEX($U$1:$CH$1,,MATCH($K20,$U$2:$CH$2,0)))))*$L20,$C20*((1-$R20)^(AG$2-$K20))*(((1-$O20+$O20*(AG$1/INDEX($U$1:$CH$1,,MATCH($K20,$U$2:$CH$2,0)))))*$L20*8760*$P20)),IF(AND($K20+$H20&lt;AG$2+1,$K20+$I20&gt;AG$2),IF($N20=$N$3,$C20*INDEX('Fixed O&amp;M Schedule_Gas'!O$3:O$15,MATCH($F20,'Fixed O&amp;M Schedule_Gas'!$B$3:$B$15,0)),$C20*$S20*INDEX($U$1:$CH$1,MATCH($K20,$U$2:$CH$2,0))*IF(AG$2&gt;$K20+$H20,IF($D20="Win",1.02,1.005),1)*(1+$T20)^(AG$2-$K20)),IF(AND($K20+$I20&lt;=AG$2,$K20+SUM($I20:$J20)&gt;AG$2),IF($N20=$N$3,$C20*(INDEX('Fixed O&amp;M Schedule_Gas'!O$3:O$15,MATCH($F20,'Fixed O&amp;M Schedule_Gas'!$B$3:$B$15,0))+$M20),$C20*($S20*INDEX($U$1:$CH$1,MATCH($K20+$I20,$U$2:$CH$2,0))*IF(AG$2&gt;$K20+$I20+$H20,IF($D20="Win",1.02,1.005),1)*(1+$T20)^(AG$2-($K20+$I20))+$M20)),0)))/10^6</f>
        <v>71.00375225296618</v>
      </c>
      <c r="AH20" s="119">
        <f>IF(AND($K20&lt;AH$2+1,$K20+$H20&gt;AH$2),IF($N20=$N$3,$C20*((1-$O20+$O20*(AH$1/INDEX($U$1:$CH$1,,MATCH($K20,$U$2:$CH$2,0)))))*$L20,$C20*((1-$R20)^(AH$2-$K20))*(((1-$O20+$O20*(AH$1/INDEX($U$1:$CH$1,,MATCH($K20,$U$2:$CH$2,0)))))*$L20*8760*$P20)),IF(AND($K20+$H20&lt;AH$2+1,$K20+$I20&gt;AH$2),IF($N20=$N$3,$C20*INDEX('Fixed O&amp;M Schedule_Gas'!P$3:P$15,MATCH($F20,'Fixed O&amp;M Schedule_Gas'!$B$3:$B$15,0)),$C20*$S20*INDEX($U$1:$CH$1,MATCH($K20,$U$2:$CH$2,0))*IF(AH$2&gt;$K20+$H20,IF($D20="Win",1.02,1.005),1)*(1+$T20)^(AH$2-$K20)),IF(AND($K20+$I20&lt;=AH$2,$K20+SUM($I20:$J20)&gt;AH$2),IF($N20=$N$3,$C20*(INDEX('Fixed O&amp;M Schedule_Gas'!P$3:P$15,MATCH($F20,'Fixed O&amp;M Schedule_Gas'!$B$3:$B$15,0))+$M20),$C20*($S20*INDEX($U$1:$CH$1,MATCH($K20+$I20,$U$2:$CH$2,0))*IF(AH$2&gt;$K20+$I20+$H20,IF($D20="Win",1.02,1.005),1)*(1+$T20)^(AH$2-($K20+$I20))+$M20)),0)))/10^6</f>
        <v>70.64873349170135</v>
      </c>
      <c r="AI20" s="119">
        <f>IF(AND($K20&lt;AI$2+1,$K20+$H20&gt;AI$2),IF($N20=$N$3,$C20*((1-$O20+$O20*(AI$1/INDEX($U$1:$CH$1,,MATCH($K20,$U$2:$CH$2,0)))))*$L20,$C20*((1-$R20)^(AI$2-$K20))*(((1-$O20+$O20*(AI$1/INDEX($U$1:$CH$1,,MATCH($K20,$U$2:$CH$2,0)))))*$L20*8760*$P20)),IF(AND($K20+$H20&lt;AI$2+1,$K20+$I20&gt;AI$2),IF($N20=$N$3,$C20*INDEX('Fixed O&amp;M Schedule_Gas'!Q$3:Q$15,MATCH($F20,'Fixed O&amp;M Schedule_Gas'!$B$3:$B$15,0)),$C20*$S20*INDEX($U$1:$CH$1,MATCH($K20,$U$2:$CH$2,0))*IF(AI$2&gt;$K20+$H20,IF($D20="Win",1.02,1.005),1)*(1+$T20)^(AI$2-$K20)),IF(AND($K20+$I20&lt;=AI$2,$K20+SUM($I20:$J20)&gt;AI$2),IF($N20=$N$3,$C20*(INDEX('Fixed O&amp;M Schedule_Gas'!Q$3:Q$15,MATCH($F20,'Fixed O&amp;M Schedule_Gas'!$B$3:$B$15,0))+$M20),$C20*($S20*INDEX($U$1:$CH$1,MATCH($K20+$I20,$U$2:$CH$2,0))*IF(AI$2&gt;$K20+$I20+$H20,IF($D20="Win",1.02,1.005),1)*(1+$T20)^(AI$2-($K20+$I20))+$M20)),0)))/10^6</f>
        <v>70.295489824242864</v>
      </c>
      <c r="AJ20" s="119">
        <f>IF(AND($K20&lt;AJ$2+1,$K20+$H20&gt;AJ$2),IF($N20=$N$3,$C20*((1-$O20+$O20*(AJ$1/INDEX($U$1:$CH$1,,MATCH($K20,$U$2:$CH$2,0)))))*$L20,$C20*((1-$R20)^(AJ$2-$K20))*(((1-$O20+$O20*(AJ$1/INDEX($U$1:$CH$1,,MATCH($K20,$U$2:$CH$2,0)))))*$L20*8760*$P20)),IF(AND($K20+$H20&lt;AJ$2+1,$K20+$I20&gt;AJ$2),IF($N20=$N$3,$C20*INDEX('Fixed O&amp;M Schedule_Gas'!R$3:R$15,MATCH($F20,'Fixed O&amp;M Schedule_Gas'!$B$3:$B$15,0)),$C20*$S20*INDEX($U$1:$CH$1,MATCH($K20,$U$2:$CH$2,0))*IF(AJ$2&gt;$K20+$H20,IF($D20="Win",1.02,1.005),1)*(1+$T20)^(AJ$2-$K20)),IF(AND($K20+$I20&lt;=AJ$2,$K20+SUM($I20:$J20)&gt;AJ$2),IF($N20=$N$3,$C20*(INDEX('Fixed O&amp;M Schedule_Gas'!R$3:R$15,MATCH($F20,'Fixed O&amp;M Schedule_Gas'!$B$3:$B$15,0))+$M20),$C20*($S20*INDEX($U$1:$CH$1,MATCH($K20+$I20,$U$2:$CH$2,0))*IF(AJ$2&gt;$K20+$I20+$H20,IF($D20="Win",1.02,1.005),1)*(1+$T20)^(AJ$2-($K20+$I20))+$M20)),0)))/10^6</f>
        <v>69.944012375121645</v>
      </c>
      <c r="AK20" s="119">
        <f>IF(AND($K20&lt;AK$2+1,$K20+$H20&gt;AK$2),IF($N20=$N$3,$C20*((1-$O20+$O20*(AK$1/INDEX($U$1:$CH$1,,MATCH($K20,$U$2:$CH$2,0)))))*$L20,$C20*((1-$R20)^(AK$2-$K20))*(((1-$O20+$O20*(AK$1/INDEX($U$1:$CH$1,,MATCH($K20,$U$2:$CH$2,0)))))*$L20*8760*$P20)),IF(AND($K20+$H20&lt;AK$2+1,$K20+$I20&gt;AK$2),IF($N20=$N$3,$C20*INDEX('Fixed O&amp;M Schedule_Gas'!S$3:S$15,MATCH($F20,'Fixed O&amp;M Schedule_Gas'!$B$3:$B$15,0)),$C20*$S20*INDEX($U$1:$CH$1,MATCH($K20,$U$2:$CH$2,0))*IF(AK$2&gt;$K20+$H20,IF($D20="Win",1.02,1.005),1)*(1+$T20)^(AK$2-$K20)),IF(AND($K20+$I20&lt;=AK$2,$K20+SUM($I20:$J20)&gt;AK$2),IF($N20=$N$3,$C20*(INDEX('Fixed O&amp;M Schedule_Gas'!S$3:S$15,MATCH($F20,'Fixed O&amp;M Schedule_Gas'!$B$3:$B$15,0))+$M20),$C20*($S20*INDEX($U$1:$CH$1,MATCH($K20+$I20,$U$2:$CH$2,0))*IF(AK$2&gt;$K20+$I20+$H20,IF($D20="Win",1.02,1.005),1)*(1+$T20)^(AK$2-($K20+$I20))+$M20)),0)))/10^6</f>
        <v>69.594292313246029</v>
      </c>
      <c r="AL20" s="119">
        <f>IF(AND($K20&lt;AL$2+1,$K20+$H20&gt;AL$2),IF($N20=$N$3,$C20*((1-$O20+$O20*(AL$1/INDEX($U$1:$CH$1,,MATCH($K20,$U$2:$CH$2,0)))))*$L20,$C20*((1-$R20)^(AL$2-$K20))*(((1-$O20+$O20*(AL$1/INDEX($U$1:$CH$1,,MATCH($K20,$U$2:$CH$2,0)))))*$L20*8760*$P20)),IF(AND($K20+$H20&lt;AL$2+1,$K20+$I20&gt;AL$2),IF($N20=$N$3,$C20*INDEX('Fixed O&amp;M Schedule_Gas'!T$3:T$15,MATCH($F20,'Fixed O&amp;M Schedule_Gas'!$B$3:$B$15,0)),$C20*$S20*INDEX($U$1:$CH$1,MATCH($K20,$U$2:$CH$2,0))*IF(AL$2&gt;$K20+$H20,IF($D20="Win",1.02,1.005),1)*(1+$T20)^(AL$2-$K20)),IF(AND($K20+$I20&lt;=AL$2,$K20+SUM($I20:$J20)&gt;AL$2),IF($N20=$N$3,$C20*(INDEX('Fixed O&amp;M Schedule_Gas'!T$3:T$15,MATCH($F20,'Fixed O&amp;M Schedule_Gas'!$B$3:$B$15,0))+$M20),$C20*($S20*INDEX($U$1:$CH$1,MATCH($K20+$I20,$U$2:$CH$2,0))*IF(AL$2&gt;$K20+$I20+$H20,IF($D20="Win",1.02,1.005),1)*(1+$T20)^(AL$2-($K20+$I20))+$M20)),0)))/10^6</f>
        <v>69.246320851679798</v>
      </c>
      <c r="AM20" s="119">
        <f>IF(AND($K20&lt;AM$2+1,$K20+$H20&gt;AM$2),IF($N20=$N$3,$C20*((1-$O20+$O20*(AM$1/INDEX($U$1:$CH$1,,MATCH($K20,$U$2:$CH$2,0)))))*$L20,$C20*((1-$R20)^(AM$2-$K20))*(((1-$O20+$O20*(AM$1/INDEX($U$1:$CH$1,,MATCH($K20,$U$2:$CH$2,0)))))*$L20*8760*$P20)),IF(AND($K20+$H20&lt;AM$2+1,$K20+$I20&gt;AM$2),IF($N20=$N$3,$C20*INDEX('Fixed O&amp;M Schedule_Gas'!U$3:U$15,MATCH($F20,'Fixed O&amp;M Schedule_Gas'!$B$3:$B$15,0)),$C20*$S20*INDEX($U$1:$CH$1,MATCH($K20,$U$2:$CH$2,0))*IF(AM$2&gt;$K20+$H20,IF($D20="Win",1.02,1.005),1)*(1+$T20)^(AM$2-$K20)),IF(AND($K20+$I20&lt;=AM$2,$K20+SUM($I20:$J20)&gt;AM$2),IF($N20=$N$3,$C20*(INDEX('Fixed O&amp;M Schedule_Gas'!U$3:U$15,MATCH($F20,'Fixed O&amp;M Schedule_Gas'!$B$3:$B$15,0))+$M20),$C20*($S20*INDEX($U$1:$CH$1,MATCH($K20+$I20,$U$2:$CH$2,0))*IF(AM$2&gt;$K20+$I20+$H20,IF($D20="Win",1.02,1.005),1)*(1+$T20)^(AM$2-($K20+$I20))+$M20)),0)))/10^6</f>
        <v>68.900089247421406</v>
      </c>
      <c r="AN20" s="119">
        <f>IF(AND($K20&lt;AN$2+1,$K20+$H20&gt;AN$2),IF($N20=$N$3,$C20*((1-$O20+$O20*(AN$1/INDEX($U$1:$CH$1,,MATCH($K20,$U$2:$CH$2,0)))))*$L20,$C20*((1-$R20)^(AN$2-$K20))*(((1-$O20+$O20*(AN$1/INDEX($U$1:$CH$1,,MATCH($K20,$U$2:$CH$2,0)))))*$L20*8760*$P20)),IF(AND($K20+$H20&lt;AN$2+1,$K20+$I20&gt;AN$2),IF($N20=$N$3,$C20*INDEX('Fixed O&amp;M Schedule_Gas'!V$3:V$15,MATCH($F20,'Fixed O&amp;M Schedule_Gas'!$B$3:$B$15,0)),$C20*$S20*INDEX($U$1:$CH$1,MATCH($K20,$U$2:$CH$2,0))*IF(AN$2&gt;$K20+$H20,IF($D20="Win",1.02,1.005),1)*(1+$T20)^(AN$2-$K20)),IF(AND($K20+$I20&lt;=AN$2,$K20+SUM($I20:$J20)&gt;AN$2),IF($N20=$N$3,$C20*(INDEX('Fixed O&amp;M Schedule_Gas'!V$3:V$15,MATCH($F20,'Fixed O&amp;M Schedule_Gas'!$B$3:$B$15,0))+$M20),$C20*($S20*INDEX($U$1:$CH$1,MATCH($K20+$I20,$U$2:$CH$2,0))*IF(AN$2&gt;$K20+$I20+$H20,IF($D20="Win",1.02,1.005),1)*(1+$T20)^(AN$2-($K20+$I20))+$M20)),0)))/10^6</f>
        <v>68.5555888011843</v>
      </c>
      <c r="AO20" s="119">
        <f>IF(AND($K20&lt;AO$2+1,$K20+$H20&gt;AO$2),IF($N20=$N$3,$C20*((1-$O20+$O20*(AO$1/INDEX($U$1:$CH$1,,MATCH($K20,$U$2:$CH$2,0)))))*$L20,$C20*((1-$R20)^(AO$2-$K20))*(((1-$O20+$O20*(AO$1/INDEX($U$1:$CH$1,,MATCH($K20,$U$2:$CH$2,0)))))*$L20*8760*$P20)),IF(AND($K20+$H20&lt;AO$2+1,$K20+$I20&gt;AO$2),IF($N20=$N$3,$C20*INDEX('Fixed O&amp;M Schedule_Gas'!W$3:W$15,MATCH($F20,'Fixed O&amp;M Schedule_Gas'!$B$3:$B$15,0)),$C20*$S20*INDEX($U$1:$CH$1,MATCH($K20,$U$2:$CH$2,0))*IF(AO$2&gt;$K20+$H20,IF($D20="Win",1.02,1.005),1)*(1+$T20)^(AO$2-$K20)),IF(AND($K20+$I20&lt;=AO$2,$K20+SUM($I20:$J20)&gt;AO$2),IF($N20=$N$3,$C20*(INDEX('Fixed O&amp;M Schedule_Gas'!W$3:W$15,MATCH($F20,'Fixed O&amp;M Schedule_Gas'!$B$3:$B$15,0))+$M20),$C20*($S20*INDEX($U$1:$CH$1,MATCH($K20+$I20,$U$2:$CH$2,0))*IF(AO$2&gt;$K20+$I20+$H20,IF($D20="Win",1.02,1.005),1)*(1+$T20)^(AO$2-($K20+$I20))+$M20)),0)))/10^6</f>
        <v>68.212810857178368</v>
      </c>
      <c r="AP20" s="119">
        <f>IF(AND($K20&lt;AP$2+1,$K20+$H20&gt;AP$2),IF($N20=$N$3,$C20*((1-$O20+$O20*(AP$1/INDEX($U$1:$CH$1,,MATCH($K20,$U$2:$CH$2,0)))))*$L20,$C20*((1-$R20)^(AP$2-$K20))*(((1-$O20+$O20*(AP$1/INDEX($U$1:$CH$1,,MATCH($K20,$U$2:$CH$2,0)))))*$L20*8760*$P20)),IF(AND($K20+$H20&lt;AP$2+1,$K20+$I20&gt;AP$2),IF($N20=$N$3,$C20*INDEX('Fixed O&amp;M Schedule_Gas'!X$3:X$15,MATCH($F20,'Fixed O&amp;M Schedule_Gas'!$B$3:$B$15,0)),$C20*$S20*INDEX($U$1:$CH$1,MATCH($K20,$U$2:$CH$2,0))*IF(AP$2&gt;$K20+$H20,IF($D20="Win",1.02,1.005),1)*(1+$T20)^(AP$2-$K20)),IF(AND($K20+$I20&lt;=AP$2,$K20+SUM($I20:$J20)&gt;AP$2),IF($N20=$N$3,$C20*(INDEX('Fixed O&amp;M Schedule_Gas'!X$3:X$15,MATCH($F20,'Fixed O&amp;M Schedule_Gas'!$B$3:$B$15,0))+$M20),$C20*($S20*INDEX($U$1:$CH$1,MATCH($K20+$I20,$U$2:$CH$2,0))*IF(AP$2&gt;$K20+$I20+$H20,IF($D20="Win",1.02,1.005),1)*(1+$T20)^(AP$2-($K20+$I20))+$M20)),0)))/10^6</f>
        <v>67.871746802892474</v>
      </c>
      <c r="AQ20" s="119">
        <f>IF(AND($K20&lt;AQ$2+1,$K20+$H20&gt;AQ$2),IF($N20=$N$3,$C20*((1-$O20+$O20*(AQ$1/INDEX($U$1:$CH$1,,MATCH($K20,$U$2:$CH$2,0)))))*$L20,$C20*((1-$R20)^(AQ$2-$K20))*(((1-$O20+$O20*(AQ$1/INDEX($U$1:$CH$1,,MATCH($K20,$U$2:$CH$2,0)))))*$L20*8760*$P20)),IF(AND($K20+$H20&lt;AQ$2+1,$K20+$I20&gt;AQ$2),IF($N20=$N$3,$C20*INDEX('Fixed O&amp;M Schedule_Gas'!Y$3:Y$15,MATCH($F20,'Fixed O&amp;M Schedule_Gas'!$B$3:$B$15,0)),$C20*$S20*INDEX($U$1:$CH$1,MATCH($K20,$U$2:$CH$2,0))*IF(AQ$2&gt;$K20+$H20,IF($D20="Win",1.02,1.005),1)*(1+$T20)^(AQ$2-$K20)),IF(AND($K20+$I20&lt;=AQ$2,$K20+SUM($I20:$J20)&gt;AQ$2),IF($N20=$N$3,$C20*(INDEX('Fixed O&amp;M Schedule_Gas'!Y$3:Y$15,MATCH($F20,'Fixed O&amp;M Schedule_Gas'!$B$3:$B$15,0))+$M20),$C20*($S20*INDEX($U$1:$CH$1,MATCH($K20+$I20,$U$2:$CH$2,0))*IF(AQ$2&gt;$K20+$I20+$H20,IF($D20="Win",1.02,1.005),1)*(1+$T20)^(AQ$2-($K20+$I20))+$M20)),0)))/10^6</f>
        <v>67.532388068878021</v>
      </c>
      <c r="AR20" s="119">
        <f>IF(AND($K20&lt;AR$2+1,$K20+$H20&gt;AR$2),IF($N20=$N$3,$C20*((1-$O20+$O20*(AR$1/INDEX($U$1:$CH$1,,MATCH($K20,$U$2:$CH$2,0)))))*$L20,$C20*((1-$R20)^(AR$2-$K20))*(((1-$O20+$O20*(AR$1/INDEX($U$1:$CH$1,,MATCH($K20,$U$2:$CH$2,0)))))*$L20*8760*$P20)),IF(AND($K20+$H20&lt;AR$2+1,$K20+$I20&gt;AR$2),IF($N20=$N$3,$C20*INDEX('Fixed O&amp;M Schedule_Gas'!Z$3:Z$15,MATCH($F20,'Fixed O&amp;M Schedule_Gas'!$B$3:$B$15,0)),$C20*$S20*INDEX($U$1:$CH$1,MATCH($K20,$U$2:$CH$2,0))*IF(AR$2&gt;$K20+$H20,IF($D20="Win",1.02,1.005),1)*(1+$T20)^(AR$2-$K20)),IF(AND($K20+$I20&lt;=AR$2,$K20+SUM($I20:$J20)&gt;AR$2),IF($N20=$N$3,$C20*(INDEX('Fixed O&amp;M Schedule_Gas'!Z$3:Z$15,MATCH($F20,'Fixed O&amp;M Schedule_Gas'!$B$3:$B$15,0))+$M20),$C20*($S20*INDEX($U$1:$CH$1,MATCH($K20+$I20,$U$2:$CH$2,0))*IF(AR$2&gt;$K20+$I20+$H20,IF($D20="Win",1.02,1.005),1)*(1+$T20)^(AR$2-($K20+$I20))+$M20)),0)))/10^6</f>
        <v>67.194726128533631</v>
      </c>
      <c r="AS20" s="119">
        <f>IF(AND($K20&lt;AS$2+1,$K20+$H20&gt;AS$2),IF($N20=$N$3,$C20*((1-$O20+$O20*(AS$1/INDEX($U$1:$CH$1,,MATCH($K20,$U$2:$CH$2,0)))))*$L20,$C20*((1-$R20)^(AS$2-$K20))*(((1-$O20+$O20*(AS$1/INDEX($U$1:$CH$1,,MATCH($K20,$U$2:$CH$2,0)))))*$L20*8760*$P20)),IF(AND($K20+$H20&lt;AS$2+1,$K20+$I20&gt;AS$2),IF($N20=$N$3,$C20*INDEX('Fixed O&amp;M Schedule_Gas'!AA$3:AA$15,MATCH($F20,'Fixed O&amp;M Schedule_Gas'!$B$3:$B$15,0)),$C20*$S20*INDEX($U$1:$CH$1,MATCH($K20,$U$2:$CH$2,0))*IF(AS$2&gt;$K20+$H20,IF($D20="Win",1.02,1.005),1)*(1+$T20)^(AS$2-$K20)),IF(AND($K20+$I20&lt;=AS$2,$K20+SUM($I20:$J20)&gt;AS$2),IF($N20=$N$3,$C20*(INDEX('Fixed O&amp;M Schedule_Gas'!AA$3:AA$15,MATCH($F20,'Fixed O&amp;M Schedule_Gas'!$B$3:$B$15,0))+$M20),$C20*($S20*INDEX($U$1:$CH$1,MATCH($K20+$I20,$U$2:$CH$2,0))*IF(AS$2&gt;$K20+$I20+$H20,IF($D20="Win",1.02,1.005),1)*(1+$T20)^(AS$2-($K20+$I20))+$M20)),0)))/10^6</f>
        <v>66.858752497890961</v>
      </c>
      <c r="AT20" s="119">
        <f>IF(AND($K20&lt;AT$2+1,$K20+$H20&gt;AT$2),IF($N20=$N$3,$C20*((1-$O20+$O20*(AT$1/INDEX($U$1:$CH$1,,MATCH($K20,$U$2:$CH$2,0)))))*$L20,$C20*((1-$R20)^(AT$2-$K20))*(((1-$O20+$O20*(AT$1/INDEX($U$1:$CH$1,,MATCH($K20,$U$2:$CH$2,0)))))*$L20*8760*$P20)),IF(AND($K20+$H20&lt;AT$2+1,$K20+$I20&gt;AT$2),IF($N20=$N$3,$C20*INDEX('Fixed O&amp;M Schedule_Gas'!AB$3:AB$15,MATCH($F20,'Fixed O&amp;M Schedule_Gas'!$B$3:$B$15,0)),$C20*$S20*INDEX($U$1:$CH$1,MATCH($K20,$U$2:$CH$2,0))*IF(AT$2&gt;$K20+$H20,IF($D20="Win",1.02,1.005),1)*(1+$T20)^(AT$2-$K20)),IF(AND($K20+$I20&lt;=AT$2,$K20+SUM($I20:$J20)&gt;AT$2),IF($N20=$N$3,$C20*(INDEX('Fixed O&amp;M Schedule_Gas'!AB$3:AB$15,MATCH($F20,'Fixed O&amp;M Schedule_Gas'!$B$3:$B$15,0))+$M20),$C20*($S20*INDEX($U$1:$CH$1,MATCH($K20+$I20,$U$2:$CH$2,0))*IF(AT$2&gt;$K20+$I20+$H20,IF($D20="Win",1.02,1.005),1)*(1+$T20)^(AT$2-($K20+$I20))+$M20)),0)))/10^6</f>
        <v>66.52445873540151</v>
      </c>
      <c r="AU20" s="119">
        <f>IF(AND($K20&lt;AU$2+1,$K20+$H20&gt;AU$2),IF($N20=$N$3,$C20*((1-$O20+$O20*(AU$1/INDEX($U$1:$CH$1,,MATCH($K20,$U$2:$CH$2,0)))))*$L20,$C20*((1-$R20)^(AU$2-$K20))*(((1-$O20+$O20*(AU$1/INDEX($U$1:$CH$1,,MATCH($K20,$U$2:$CH$2,0)))))*$L20*8760*$P20)),IF(AND($K20+$H20&lt;AU$2+1,$K20+$I20&gt;AU$2),IF($N20=$N$3,$C20*INDEX('Fixed O&amp;M Schedule_Gas'!AC$3:AC$15,MATCH($F20,'Fixed O&amp;M Schedule_Gas'!$B$3:$B$15,0)),$C20*$S20*INDEX($U$1:$CH$1,MATCH($K20,$U$2:$CH$2,0))*IF(AU$2&gt;$K20+$H20,IF($D20="Win",1.02,1.005),1)*(1+$T20)^(AU$2-$K20)),IF(AND($K20+$I20&lt;=AU$2,$K20+SUM($I20:$J20)&gt;AU$2),IF($N20=$N$3,$C20*(INDEX('Fixed O&amp;M Schedule_Gas'!AC$3:AC$15,MATCH($F20,'Fixed O&amp;M Schedule_Gas'!$B$3:$B$15,0))+$M20),$C20*($S20*INDEX($U$1:$CH$1,MATCH($K20+$I20,$U$2:$CH$2,0))*IF(AU$2&gt;$K20+$I20+$H20,IF($D20="Win",1.02,1.005),1)*(1+$T20)^(AU$2-($K20+$I20))+$M20)),0)))/10^6</f>
        <v>66.191836441724504</v>
      </c>
      <c r="AV20" s="119">
        <f>IF(AND($K20&lt;AV$2+1,$K20+$H20&gt;AV$2),IF($N20=$N$3,$C20*((1-$O20+$O20*(AV$1/INDEX($U$1:$CH$1,,MATCH($K20,$U$2:$CH$2,0)))))*$L20,$C20*((1-$R20)^(AV$2-$K20))*(((1-$O20+$O20*(AV$1/INDEX($U$1:$CH$1,,MATCH($K20,$U$2:$CH$2,0)))))*$L20*8760*$P20)),IF(AND($K20+$H20&lt;AV$2+1,$K20+$I20&gt;AV$2),IF($N20=$N$3,$C20*INDEX('Fixed O&amp;M Schedule_Gas'!AD$3:AD$15,MATCH($F20,'Fixed O&amp;M Schedule_Gas'!$B$3:$B$15,0)),$C20*$S20*INDEX($U$1:$CH$1,MATCH($K20,$U$2:$CH$2,0))*IF(AV$2&gt;$K20+$H20,IF($D20="Win",1.02,1.005),1)*(1+$T20)^(AV$2-$K20)),IF(AND($K20+$I20&lt;=AV$2,$K20+SUM($I20:$J20)&gt;AV$2),IF($N20=$N$3,$C20*(INDEX('Fixed O&amp;M Schedule_Gas'!AD$3:AD$15,MATCH($F20,'Fixed O&amp;M Schedule_Gas'!$B$3:$B$15,0))+$M20),$C20*($S20*INDEX($U$1:$CH$1,MATCH($K20+$I20,$U$2:$CH$2,0))*IF(AV$2&gt;$K20+$I20+$H20,IF($D20="Win",1.02,1.005),1)*(1+$T20)^(AV$2-($K20+$I20))+$M20)),0)))/10^6</f>
        <v>65.860877259515874</v>
      </c>
      <c r="AW20" s="119">
        <f>IF(AND($K20&lt;AW$2+1,$K20+$H20&gt;AW$2),IF($N20=$N$3,$C20*((1-$O20+$O20*(AW$1/INDEX($U$1:$CH$1,,MATCH($K20,$U$2:$CH$2,0)))))*$L20,$C20*((1-$R20)^(AW$2-$K20))*(((1-$O20+$O20*(AW$1/INDEX($U$1:$CH$1,,MATCH($K20,$U$2:$CH$2,0)))))*$L20*8760*$P20)),IF(AND($K20+$H20&lt;AW$2+1,$K20+$I20&gt;AW$2),IF($N20=$N$3,$C20*INDEX('Fixed O&amp;M Schedule_Gas'!AE$3:AE$15,MATCH($F20,'Fixed O&amp;M Schedule_Gas'!$B$3:$B$15,0)),$C20*$S20*INDEX($U$1:$CH$1,MATCH($K20,$U$2:$CH$2,0))*IF(AW$2&gt;$K20+$H20,IF($D20="Win",1.02,1.005),1)*(1+$T20)^(AW$2-$K20)),IF(AND($K20+$I20&lt;=AW$2,$K20+SUM($I20:$J20)&gt;AW$2),IF($N20=$N$3,$C20*(INDEX('Fixed O&amp;M Schedule_Gas'!AE$3:AE$15,MATCH($F20,'Fixed O&amp;M Schedule_Gas'!$B$3:$B$15,0))+$M20),$C20*($S20*INDEX($U$1:$CH$1,MATCH($K20+$I20,$U$2:$CH$2,0))*IF(AW$2&gt;$K20+$I20+$H20,IF($D20="Win",1.02,1.005),1)*(1+$T20)^(AW$2-($K20+$I20))+$M20)),0)))/10^6</f>
        <v>65.531572873218295</v>
      </c>
      <c r="AX20" s="119">
        <f>IF(AND($K20&lt;AX$2+1,$K20+$H20&gt;AX$2),IF($N20=$N$3,$C20*((1-$O20+$O20*(AX$1/INDEX($U$1:$CH$1,,MATCH($K20,$U$2:$CH$2,0)))))*$L20,$C20*((1-$R20)^(AX$2-$K20))*(((1-$O20+$O20*(AX$1/INDEX($U$1:$CH$1,,MATCH($K20,$U$2:$CH$2,0)))))*$L20*8760*$P20)),IF(AND($K20+$H20&lt;AX$2+1,$K20+$I20&gt;AX$2),IF($N20=$N$3,$C20*INDEX('Fixed O&amp;M Schedule_Gas'!AF$3:AF$15,MATCH($F20,'Fixed O&amp;M Schedule_Gas'!$B$3:$B$15,0)),$C20*$S20*INDEX($U$1:$CH$1,MATCH($K20,$U$2:$CH$2,0))*IF(AX$2&gt;$K20+$H20,IF($D20="Win",1.02,1.005),1)*(1+$T20)^(AX$2-$K20)),IF(AND($K20+$I20&lt;=AX$2,$K20+SUM($I20:$J20)&gt;AX$2),IF($N20=$N$3,$C20*(INDEX('Fixed O&amp;M Schedule_Gas'!AF$3:AF$15,MATCH($F20,'Fixed O&amp;M Schedule_Gas'!$B$3:$B$15,0))+$M20),$C20*($S20*INDEX($U$1:$CH$1,MATCH($K20+$I20,$U$2:$CH$2,0))*IF(AX$2&gt;$K20+$I20+$H20,IF($D20="Win",1.02,1.005),1)*(1+$T20)^(AX$2-($K20+$I20))+$M20)),0)))/10^6</f>
        <v>4.3822098118835751</v>
      </c>
      <c r="AY20" s="119">
        <f>IF(AND($K20&lt;AY$2+1,$K20+$H20&gt;AY$2),IF($N20=$N$3,$C20*((1-$O20+$O20*(AY$1/INDEX($U$1:$CH$1,,MATCH($K20,$U$2:$CH$2,0)))))*$L20,$C20*((1-$R20)^(AY$2-$K20))*(((1-$O20+$O20*(AY$1/INDEX($U$1:$CH$1,,MATCH($K20,$U$2:$CH$2,0)))))*$L20*8760*$P20)),IF(AND($K20+$H20&lt;AY$2+1,$K20+$I20&gt;AY$2),IF($N20=$N$3,$C20*INDEX('Fixed O&amp;M Schedule_Gas'!AG$3:AG$15,MATCH($F20,'Fixed O&amp;M Schedule_Gas'!$B$3:$B$15,0)),$C20*$S20*INDEX($U$1:$CH$1,MATCH($K20,$U$2:$CH$2,0))*IF(AY$2&gt;$K20+$H20,IF($D20="Win",1.02,1.005),1)*(1+$T20)^(AY$2-$K20)),IF(AND($K20+$I20&lt;=AY$2,$K20+SUM($I20:$J20)&gt;AY$2),IF($N20=$N$3,$C20*(INDEX('Fixed O&amp;M Schedule_Gas'!AG$3:AG$15,MATCH($F20,'Fixed O&amp;M Schedule_Gas'!$B$3:$B$15,0))+$M20),$C20*($S20*INDEX($U$1:$CH$1,MATCH($K20+$I20,$U$2:$CH$2,0))*IF(AY$2&gt;$K20+$I20+$H20,IF($D20="Win",1.02,1.005),1)*(1+$T20)^(AY$2-($K20+$I20))+$M20)),0)))/10^6</f>
        <v>4.4922032781618526</v>
      </c>
      <c r="AZ20" s="119">
        <f>IF(AND($K20&lt;AZ$2+1,$K20+$H20&gt;AZ$2),IF($N20=$N$3,$C20*((1-$O20+$O20*(AZ$1/INDEX($U$1:$CH$1,,MATCH($K20,$U$2:$CH$2,0)))))*$L20,$C20*((1-$R20)^(AZ$2-$K20))*(((1-$O20+$O20*(AZ$1/INDEX($U$1:$CH$1,,MATCH($K20,$U$2:$CH$2,0)))))*$L20*8760*$P20)),IF(AND($K20+$H20&lt;AZ$2+1,$K20+$I20&gt;AZ$2),IF($N20=$N$3,$C20*INDEX('Fixed O&amp;M Schedule_Gas'!AH$3:AH$15,MATCH($F20,'Fixed O&amp;M Schedule_Gas'!$B$3:$B$15,0)),$C20*$S20*INDEX($U$1:$CH$1,MATCH($K20,$U$2:$CH$2,0))*IF(AZ$2&gt;$K20+$H20,IF($D20="Win",1.02,1.005),1)*(1+$T20)^(AZ$2-$K20)),IF(AND($K20+$I20&lt;=AZ$2,$K20+SUM($I20:$J20)&gt;AZ$2),IF($N20=$N$3,$C20*(INDEX('Fixed O&amp;M Schedule_Gas'!AH$3:AH$15,MATCH($F20,'Fixed O&amp;M Schedule_Gas'!$B$3:$B$15,0))+$M20),$C20*($S20*INDEX($U$1:$CH$1,MATCH($K20+$I20,$U$2:$CH$2,0))*IF(AZ$2&gt;$K20+$I20+$H20,IF($D20="Win",1.02,1.005),1)*(1+$T20)^(AZ$2-($K20+$I20))+$M20)),0)))/10^6</f>
        <v>4.5820473437250895</v>
      </c>
      <c r="BA20" s="119">
        <f>IF(AND($K20&lt;BA$2+1,$K20+$H20&gt;BA$2),IF($N20=$N$3,$C20*((1-$O20+$O20*(BA$1/INDEX($U$1:$CH$1,,MATCH($K20,$U$2:$CH$2,0)))))*$L20,$C20*((1-$R20)^(BA$2-$K20))*(((1-$O20+$O20*(BA$1/INDEX($U$1:$CH$1,,MATCH($K20,$U$2:$CH$2,0)))))*$L20*8760*$P20)),IF(AND($K20+$H20&lt;BA$2+1,$K20+$I20&gt;BA$2),IF($N20=$N$3,$C20*INDEX('Fixed O&amp;M Schedule_Gas'!AI$3:AI$15,MATCH($F20,'Fixed O&amp;M Schedule_Gas'!$B$3:$B$15,0)),$C20*$S20*INDEX($U$1:$CH$1,MATCH($K20,$U$2:$CH$2,0))*IF(BA$2&gt;$K20+$H20,IF($D20="Win",1.02,1.005),1)*(1+$T20)^(BA$2-$K20)),IF(AND($K20+$I20&lt;=BA$2,$K20+SUM($I20:$J20)&gt;BA$2),IF($N20=$N$3,$C20*(INDEX('Fixed O&amp;M Schedule_Gas'!AI$3:AI$15,MATCH($F20,'Fixed O&amp;M Schedule_Gas'!$B$3:$B$15,0))+$M20),$C20*($S20*INDEX($U$1:$CH$1,MATCH($K20+$I20,$U$2:$CH$2,0))*IF(BA$2&gt;$K20+$I20+$H20,IF($D20="Win",1.02,1.005),1)*(1+$T20)^(BA$2-($K20+$I20))+$M20)),0)))/10^6</f>
        <v>4.67368829059959</v>
      </c>
      <c r="BB20" s="119">
        <f>IF(AND($K20&lt;BB$2+1,$K20+$H20&gt;BB$2),IF($N20=$N$3,$C20*((1-$O20+$O20*(BB$1/INDEX($U$1:$CH$1,,MATCH($K20,$U$2:$CH$2,0)))))*$L20,$C20*((1-$R20)^(BB$2-$K20))*(((1-$O20+$O20*(BB$1/INDEX($U$1:$CH$1,,MATCH($K20,$U$2:$CH$2,0)))))*$L20*8760*$P20)),IF(AND($K20+$H20&lt;BB$2+1,$K20+$I20&gt;BB$2),IF($N20=$N$3,$C20*INDEX('Fixed O&amp;M Schedule_Gas'!AJ$3:AJ$15,MATCH($F20,'Fixed O&amp;M Schedule_Gas'!$B$3:$B$15,0)),$C20*$S20*INDEX($U$1:$CH$1,MATCH($K20,$U$2:$CH$2,0))*IF(BB$2&gt;$K20+$H20,IF($D20="Win",1.02,1.005),1)*(1+$T20)^(BB$2-$K20)),IF(AND($K20+$I20&lt;=BB$2,$K20+SUM($I20:$J20)&gt;BB$2),IF($N20=$N$3,$C20*(INDEX('Fixed O&amp;M Schedule_Gas'!AJ$3:AJ$15,MATCH($F20,'Fixed O&amp;M Schedule_Gas'!$B$3:$B$15,0))+$M20),$C20*($S20*INDEX($U$1:$CH$1,MATCH($K20+$I20,$U$2:$CH$2,0))*IF(BB$2&gt;$K20+$I20+$H20,IF($D20="Win",1.02,1.005),1)*(1+$T20)^(BB$2-($K20+$I20))+$M20)),0)))/10^6</f>
        <v>4.767162056411582</v>
      </c>
      <c r="BC20" s="119">
        <f>IF(AND($K20&lt;BC$2+1,$K20+$H20&gt;BC$2),IF($N20=$N$3,$C20*((1-$O20+$O20*(BC$1/INDEX($U$1:$CH$1,,MATCH($K20,$U$2:$CH$2,0)))))*$L20,$C20*((1-$R20)^(BC$2-$K20))*(((1-$O20+$O20*(BC$1/INDEX($U$1:$CH$1,,MATCH($K20,$U$2:$CH$2,0)))))*$L20*8760*$P20)),IF(AND($K20+$H20&lt;BC$2+1,$K20+$I20&gt;BC$2),IF($N20=$N$3,$C20*INDEX('Fixed O&amp;M Schedule_Gas'!AK$3:AK$15,MATCH($F20,'Fixed O&amp;M Schedule_Gas'!$B$3:$B$15,0)),$C20*$S20*INDEX($U$1:$CH$1,MATCH($K20,$U$2:$CH$2,0))*IF(BC$2&gt;$K20+$H20,IF($D20="Win",1.02,1.005),1)*(1+$T20)^(BC$2-$K20)),IF(AND($K20+$I20&lt;=BC$2,$K20+SUM($I20:$J20)&gt;BC$2),IF($N20=$N$3,$C20*(INDEX('Fixed O&amp;M Schedule_Gas'!AK$3:AK$15,MATCH($F20,'Fixed O&amp;M Schedule_Gas'!$B$3:$B$15,0))+$M20),$C20*($S20*INDEX($U$1:$CH$1,MATCH($K20+$I20,$U$2:$CH$2,0))*IF(BC$2&gt;$K20+$I20+$H20,IF($D20="Win",1.02,1.005),1)*(1+$T20)^(BC$2-($K20+$I20))+$M20)),0)))/10^6</f>
        <v>16.424920329940061</v>
      </c>
      <c r="BD20" s="119">
        <f>IF(AND($K20&lt;BD$2+1,$K20+$H20&gt;BD$2),IF($N20=$N$3,$C20*((1-$O20+$O20*(BD$1/INDEX($U$1:$CH$1,,MATCH($K20,$U$2:$CH$2,0)))))*$L20,$C20*((1-$R20)^(BD$2-$K20))*(((1-$O20+$O20*(BD$1/INDEX($U$1:$CH$1,,MATCH($K20,$U$2:$CH$2,0)))))*$L20*8760*$P20)),IF(AND($K20+$H20&lt;BD$2+1,$K20+$I20&gt;BD$2),IF($N20=$N$3,$C20*INDEX('Fixed O&amp;M Schedule_Gas'!AL$3:AL$15,MATCH($F20,'Fixed O&amp;M Schedule_Gas'!$B$3:$B$15,0)),$C20*$S20*INDEX($U$1:$CH$1,MATCH($K20,$U$2:$CH$2,0))*IF(BD$2&gt;$K20+$H20,IF($D20="Win",1.02,1.005),1)*(1+$T20)^(BD$2-$K20)),IF(AND($K20+$I20&lt;=BD$2,$K20+SUM($I20:$J20)&gt;BD$2),IF($N20=$N$3,$C20*(INDEX('Fixed O&amp;M Schedule_Gas'!AL$3:AL$15,MATCH($F20,'Fixed O&amp;M Schedule_Gas'!$B$3:$B$15,0))+$M20),$C20*($S20*INDEX($U$1:$CH$1,MATCH($K20+$I20,$U$2:$CH$2,0))*IF(BD$2&gt;$K20+$I20+$H20,IF($D20="Win",1.02,1.005),1)*(1+$T20)^(BD$2-($K20+$I20))+$M20)),0)))/10^6</f>
        <v>16.520636816653557</v>
      </c>
      <c r="BE20" s="119">
        <f>IF(AND($K20&lt;BE$2+1,$K20+$H20&gt;BE$2),IF($N20=$N$3,$C20*((1-$O20+$O20*(BE$1/INDEX($U$1:$CH$1,,MATCH($K20,$U$2:$CH$2,0)))))*$L20,$C20*((1-$R20)^(BE$2-$K20))*(((1-$O20+$O20*(BE$1/INDEX($U$1:$CH$1,,MATCH($K20,$U$2:$CH$2,0)))))*$L20*8760*$P20)),IF(AND($K20+$H20&lt;BE$2+1,$K20+$I20&gt;BE$2),IF($N20=$N$3,$C20*INDEX('Fixed O&amp;M Schedule_Gas'!AM$3:AM$15,MATCH($F20,'Fixed O&amp;M Schedule_Gas'!$B$3:$B$15,0)),$C20*$S20*INDEX($U$1:$CH$1,MATCH($K20,$U$2:$CH$2,0))*IF(BE$2&gt;$K20+$H20,IF($D20="Win",1.02,1.005),1)*(1+$T20)^(BE$2-$K20)),IF(AND($K20+$I20&lt;=BE$2,$K20+SUM($I20:$J20)&gt;BE$2),IF($N20=$N$3,$C20*(INDEX('Fixed O&amp;M Schedule_Gas'!AM$3:AM$15,MATCH($F20,'Fixed O&amp;M Schedule_Gas'!$B$3:$B$15,0))+$M20),$C20*($S20*INDEX($U$1:$CH$1,MATCH($K20+$I20,$U$2:$CH$2,0))*IF(BE$2&gt;$K20+$I20+$H20,IF($D20="Win",1.02,1.005),1)*(1+$T20)^(BE$2-($K20+$I20))+$M20)),0)))/10^6</f>
        <v>16.618267633101318</v>
      </c>
      <c r="BF20" s="119">
        <f>IF(AND($K20&lt;BF$2+1,$K20+$H20&gt;BF$2),IF($N20=$N$3,$C20*((1-$O20+$O20*(BF$1/INDEX($U$1:$CH$1,,MATCH($K20,$U$2:$CH$2,0)))))*$L20,$C20*((1-$R20)^(BF$2-$K20))*(((1-$O20+$O20*(BF$1/INDEX($U$1:$CH$1,,MATCH($K20,$U$2:$CH$2,0)))))*$L20*8760*$P20)),IF(AND($K20+$H20&lt;BF$2+1,$K20+$I20&gt;BF$2),IF($N20=$N$3,$C20*INDEX('Fixed O&amp;M Schedule_Gas'!AN$3:AN$15,MATCH($F20,'Fixed O&amp;M Schedule_Gas'!$B$3:$B$15,0)),$C20*$S20*INDEX($U$1:$CH$1,MATCH($K20,$U$2:$CH$2,0))*IF(BF$2&gt;$K20+$H20,IF($D20="Win",1.02,1.005),1)*(1+$T20)^(BF$2-$K20)),IF(AND($K20+$I20&lt;=BF$2,$K20+SUM($I20:$J20)&gt;BF$2),IF($N20=$N$3,$C20*(INDEX('Fixed O&amp;M Schedule_Gas'!AN$3:AN$15,MATCH($F20,'Fixed O&amp;M Schedule_Gas'!$B$3:$B$15,0))+$M20),$C20*($S20*INDEX($U$1:$CH$1,MATCH($K20+$I20,$U$2:$CH$2,0))*IF(BF$2&gt;$K20+$I20+$H20,IF($D20="Win",1.02,1.005),1)*(1+$T20)^(BF$2-($K20+$I20))+$M20)),0)))/10^6</f>
        <v>16.71785106587804</v>
      </c>
      <c r="BG20" s="119">
        <f>IF(AND($K20&lt;BG$2+1,$K20+$H20&gt;BG$2),IF($N20=$N$3,$C20*((1-$O20+$O20*(BG$1/INDEX($U$1:$CH$1,,MATCH($K20,$U$2:$CH$2,0)))))*$L20,$C20*((1-$R20)^(BG$2-$K20))*(((1-$O20+$O20*(BG$1/INDEX($U$1:$CH$1,,MATCH($K20,$U$2:$CH$2,0)))))*$L20*8760*$P20)),IF(AND($K20+$H20&lt;BG$2+1,$K20+$I20&gt;BG$2),IF($N20=$N$3,$C20*INDEX('Fixed O&amp;M Schedule_Gas'!AO$3:AO$15,MATCH($F20,'Fixed O&amp;M Schedule_Gas'!$B$3:$B$15,0)),$C20*$S20*INDEX($U$1:$CH$1,MATCH($K20,$U$2:$CH$2,0))*IF(BG$2&gt;$K20+$H20,IF($D20="Win",1.02,1.005),1)*(1+$T20)^(BG$2-$K20)),IF(AND($K20+$I20&lt;=BG$2,$K20+SUM($I20:$J20)&gt;BG$2),IF($N20=$N$3,$C20*(INDEX('Fixed O&amp;M Schedule_Gas'!AO$3:AO$15,MATCH($F20,'Fixed O&amp;M Schedule_Gas'!$B$3:$B$15,0))+$M20),$C20*($S20*INDEX($U$1:$CH$1,MATCH($K20+$I20,$U$2:$CH$2,0))*IF(BG$2&gt;$K20+$I20+$H20,IF($D20="Win",1.02,1.005),1)*(1+$T20)^(BG$2-($K20+$I20))+$M20)),0)))/10^6</f>
        <v>16.819426167310294</v>
      </c>
      <c r="BH20" s="119">
        <f>IF(AND($K20&lt;BH$2+1,$K20+$H20&gt;BH$2),IF($N20=$N$3,$C20*((1-$O20+$O20*(BH$1/INDEX($U$1:$CH$1,,MATCH($K20,$U$2:$CH$2,0)))))*$L20,$C20*((1-$R20)^(BH$2-$K20))*(((1-$O20+$O20*(BH$1/INDEX($U$1:$CH$1,,MATCH($K20,$U$2:$CH$2,0)))))*$L20*8760*$P20)),IF(AND($K20+$H20&lt;BH$2+1,$K20+$I20&gt;BH$2),IF($N20=$N$3,$C20*INDEX('Fixed O&amp;M Schedule_Gas'!AP$3:AP$15,MATCH($F20,'Fixed O&amp;M Schedule_Gas'!$B$3:$B$15,0)),$C20*$S20*INDEX($U$1:$CH$1,MATCH($K20,$U$2:$CH$2,0))*IF(BH$2&gt;$K20+$H20,IF($D20="Win",1.02,1.005),1)*(1+$T20)^(BH$2-$K20)),IF(AND($K20+$I20&lt;=BH$2,$K20+SUM($I20:$J20)&gt;BH$2),IF($N20=$N$3,$C20*(INDEX('Fixed O&amp;M Schedule_Gas'!AP$3:AP$15,MATCH($F20,'Fixed O&amp;M Schedule_Gas'!$B$3:$B$15,0))+$M20),$C20*($S20*INDEX($U$1:$CH$1,MATCH($K20+$I20,$U$2:$CH$2,0))*IF(BH$2&gt;$K20+$I20+$H20,IF($D20="Win",1.02,1.005),1)*(1+$T20)^(BH$2-($K20+$I20))+$M20)),0)))/10^6</f>
        <v>16.92303277077119</v>
      </c>
      <c r="BI20" s="119">
        <f>IF(AND($K20&lt;BI$2+1,$K20+$H20&gt;BI$2),IF($N20=$N$3,$C20*((1-$O20+$O20*(BI$1/INDEX($U$1:$CH$1,,MATCH($K20,$U$2:$CH$2,0)))))*$L20,$C20*((1-$R20)^(BI$2-$K20))*(((1-$O20+$O20*(BI$1/INDEX($U$1:$CH$1,,MATCH($K20,$U$2:$CH$2,0)))))*$L20*8760*$P20)),IF(AND($K20+$H20&lt;BI$2+1,$K20+$I20&gt;BI$2),IF($N20=$N$3,$C20*INDEX('Fixed O&amp;M Schedule_Gas'!AQ$3:AQ$15,MATCH($F20,'Fixed O&amp;M Schedule_Gas'!$B$3:$B$15,0)),$C20*$S20*INDEX($U$1:$CH$1,MATCH($K20,$U$2:$CH$2,0))*IF(BI$2&gt;$K20+$H20,IF($D20="Win",1.02,1.005),1)*(1+$T20)^(BI$2-$K20)),IF(AND($K20+$I20&lt;=BI$2,$K20+SUM($I20:$J20)&gt;BI$2),IF($N20=$N$3,$C20*(INDEX('Fixed O&amp;M Schedule_Gas'!AQ$3:AQ$15,MATCH($F20,'Fixed O&amp;M Schedule_Gas'!$B$3:$B$15,0))+$M20),$C20*($S20*INDEX($U$1:$CH$1,MATCH($K20+$I20,$U$2:$CH$2,0))*IF(BI$2&gt;$K20+$I20+$H20,IF($D20="Win",1.02,1.005),1)*(1+$T20)^(BI$2-($K20+$I20))+$M20)),0)))/10^6</f>
        <v>17.02871150630131</v>
      </c>
      <c r="BJ20" s="119">
        <f>IF(AND($K20&lt;BJ$2+1,$K20+$H20&gt;BJ$2),IF($N20=$N$3,$C20*((1-$O20+$O20*(BJ$1/INDEX($U$1:$CH$1,,MATCH($K20,$U$2:$CH$2,0)))))*$L20,$C20*((1-$R20)^(BJ$2-$K20))*(((1-$O20+$O20*(BJ$1/INDEX($U$1:$CH$1,,MATCH($K20,$U$2:$CH$2,0)))))*$L20*8760*$P20)),IF(AND($K20+$H20&lt;BJ$2+1,$K20+$I20&gt;BJ$2),IF($N20=$N$3,$C20*INDEX('Fixed O&amp;M Schedule_Gas'!AR$3:AR$15,MATCH($F20,'Fixed O&amp;M Schedule_Gas'!$B$3:$B$15,0)),$C20*$S20*INDEX($U$1:$CH$1,MATCH($K20,$U$2:$CH$2,0))*IF(BJ$2&gt;$K20+$H20,IF($D20="Win",1.02,1.005),1)*(1+$T20)^(BJ$2-$K20)),IF(AND($K20+$I20&lt;=BJ$2,$K20+SUM($I20:$J20)&gt;BJ$2),IF($N20=$N$3,$C20*(INDEX('Fixed O&amp;M Schedule_Gas'!AR$3:AR$15,MATCH($F20,'Fixed O&amp;M Schedule_Gas'!$B$3:$B$15,0))+$M20),$C20*($S20*INDEX($U$1:$CH$1,MATCH($K20+$I20,$U$2:$CH$2,0))*IF(BJ$2&gt;$K20+$I20+$H20,IF($D20="Win",1.02,1.005),1)*(1+$T20)^(BJ$2-($K20+$I20))+$M20)),0)))/10^6</f>
        <v>17.136503816542028</v>
      </c>
      <c r="BK20" s="119">
        <f>IF(AND($K20&lt;BK$2+1,$K20+$H20&gt;BK$2),IF($N20=$N$3,$C20*((1-$O20+$O20*(BK$1/INDEX($U$1:$CH$1,,MATCH($K20,$U$2:$CH$2,0)))))*$L20,$C20*((1-$R20)^(BK$2-$K20))*(((1-$O20+$O20*(BK$1/INDEX($U$1:$CH$1,,MATCH($K20,$U$2:$CH$2,0)))))*$L20*8760*$P20)),IF(AND($K20+$H20&lt;BK$2+1,$K20+$I20&gt;BK$2),IF($N20=$N$3,$C20*INDEX('Fixed O&amp;M Schedule_Gas'!AS$3:AS$15,MATCH($F20,'Fixed O&amp;M Schedule_Gas'!$B$3:$B$15,0)),$C20*$S20*INDEX($U$1:$CH$1,MATCH($K20,$U$2:$CH$2,0))*IF(BK$2&gt;$K20+$H20,IF($D20="Win",1.02,1.005),1)*(1+$T20)^(BK$2-$K20)),IF(AND($K20+$I20&lt;=BK$2,$K20+SUM($I20:$J20)&gt;BK$2),IF($N20=$N$3,$C20*(INDEX('Fixed O&amp;M Schedule_Gas'!AS$3:AS$15,MATCH($F20,'Fixed O&amp;M Schedule_Gas'!$B$3:$B$15,0))+$M20),$C20*($S20*INDEX($U$1:$CH$1,MATCH($K20+$I20,$U$2:$CH$2,0))*IF(BK$2&gt;$K20+$I20+$H20,IF($D20="Win",1.02,1.005),1)*(1+$T20)^(BK$2-($K20+$I20))+$M20)),0)))/10^6</f>
        <v>17.246451972987561</v>
      </c>
      <c r="BL20" s="119">
        <f>IF(AND($K20&lt;BL$2+1,$K20+$H20&gt;BL$2),IF($N20=$N$3,$C20*((1-$O20+$O20*(BL$1/INDEX($U$1:$CH$1,,MATCH($K20,$U$2:$CH$2,0)))))*$L20,$C20*((1-$R20)^(BL$2-$K20))*(((1-$O20+$O20*(BL$1/INDEX($U$1:$CH$1,,MATCH($K20,$U$2:$CH$2,0)))))*$L20*8760*$P20)),IF(AND($K20+$H20&lt;BL$2+1,$K20+$I20&gt;BL$2),IF($N20=$N$3,$C20*INDEX('Fixed O&amp;M Schedule_Gas'!AT$3:AT$15,MATCH($F20,'Fixed O&amp;M Schedule_Gas'!$B$3:$B$15,0)),$C20*$S20*INDEX($U$1:$CH$1,MATCH($K20,$U$2:$CH$2,0))*IF(BL$2&gt;$K20+$H20,IF($D20="Win",1.02,1.005),1)*(1+$T20)^(BL$2-$K20)),IF(AND($K20+$I20&lt;=BL$2,$K20+SUM($I20:$J20)&gt;BL$2),IF($N20=$N$3,$C20*(INDEX('Fixed O&amp;M Schedule_Gas'!AT$3:AT$15,MATCH($F20,'Fixed O&amp;M Schedule_Gas'!$B$3:$B$15,0))+$M20),$C20*($S20*INDEX($U$1:$CH$1,MATCH($K20+$I20,$U$2:$CH$2,0))*IF(BL$2&gt;$K20+$I20+$H20,IF($D20="Win",1.02,1.005),1)*(1+$T20)^(BL$2-($K20+$I20))+$M20)),0)))/10^6</f>
        <v>17.358599092562006</v>
      </c>
      <c r="BM20" s="119">
        <f>IF(AND($K20&lt;BM$2+1,$K20+$H20&gt;BM$2),IF($N20=$N$3,$C20*((1-$O20+$O20*(BM$1/INDEX($U$1:$CH$1,,MATCH($K20,$U$2:$CH$2,0)))))*$L20,$C20*((1-$R20)^(BM$2-$K20))*(((1-$O20+$O20*(BM$1/INDEX($U$1:$CH$1,,MATCH($K20,$U$2:$CH$2,0)))))*$L20*8760*$P20)),IF(AND($K20+$H20&lt;BM$2+1,$K20+$I20&gt;BM$2),IF($N20=$N$3,$C20*INDEX('Fixed O&amp;M Schedule_Gas'!AU$3:AU$15,MATCH($F20,'Fixed O&amp;M Schedule_Gas'!$B$3:$B$15,0)),$C20*$S20*INDEX($U$1:$CH$1,MATCH($K20,$U$2:$CH$2,0))*IF(BM$2&gt;$K20+$H20,IF($D20="Win",1.02,1.005),1)*(1+$T20)^(BM$2-$K20)),IF(AND($K20+$I20&lt;=BM$2,$K20+SUM($I20:$J20)&gt;BM$2),IF($N20=$N$3,$C20*(INDEX('Fixed O&amp;M Schedule_Gas'!AU$3:AU$15,MATCH($F20,'Fixed O&amp;M Schedule_Gas'!$B$3:$B$15,0))+$M20),$C20*($S20*INDEX($U$1:$CH$1,MATCH($K20+$I20,$U$2:$CH$2,0))*IF(BM$2&gt;$K20+$I20+$H20,IF($D20="Win",1.02,1.005),1)*(1+$T20)^(BM$2-($K20+$I20))+$M20)),0)))/10^6</f>
        <v>17.472989154527941</v>
      </c>
      <c r="BN20" s="119">
        <f>IF(AND($K20&lt;BN$2+1,$K20+$H20&gt;BN$2),IF($N20=$N$3,$C20*((1-$O20+$O20*(BN$1/INDEX($U$1:$CH$1,,MATCH($K20,$U$2:$CH$2,0)))))*$L20,$C20*((1-$R20)^(BN$2-$K20))*(((1-$O20+$O20*(BN$1/INDEX($U$1:$CH$1,,MATCH($K20,$U$2:$CH$2,0)))))*$L20*8760*$P20)),IF(AND($K20+$H20&lt;BN$2+1,$K20+$I20&gt;BN$2),IF($N20=$N$3,$C20*INDEX('Fixed O&amp;M Schedule_Gas'!AV$3:AV$15,MATCH($F20,'Fixed O&amp;M Schedule_Gas'!$B$3:$B$15,0)),$C20*$S20*INDEX($U$1:$CH$1,MATCH($K20,$U$2:$CH$2,0))*IF(BN$2&gt;$K20+$H20,IF($D20="Win",1.02,1.005),1)*(1+$T20)^(BN$2-$K20)),IF(AND($K20+$I20&lt;=BN$2,$K20+SUM($I20:$J20)&gt;BN$2),IF($N20=$N$3,$C20*(INDEX('Fixed O&amp;M Schedule_Gas'!AV$3:AV$15,MATCH($F20,'Fixed O&amp;M Schedule_Gas'!$B$3:$B$15,0))+$M20),$C20*($S20*INDEX($U$1:$CH$1,MATCH($K20+$I20,$U$2:$CH$2,0))*IF(BN$2&gt;$K20+$I20+$H20,IF($D20="Win",1.02,1.005),1)*(1+$T20)^(BN$2-($K20+$I20))+$M20)),0)))/10^6</f>
        <v>17.589667017733195</v>
      </c>
      <c r="BO20" s="119">
        <f>IF(AND($K20&lt;BO$2+1,$K20+$H20&gt;BO$2),IF($N20=$N$3,$C20*((1-$O20+$O20*(BO$1/INDEX($U$1:$CH$1,,MATCH($K20,$U$2:$CH$2,0)))))*$L20,$C20*((1-$R20)^(BO$2-$K20))*(((1-$O20+$O20*(BO$1/INDEX($U$1:$CH$1,,MATCH($K20,$U$2:$CH$2,0)))))*$L20*8760*$P20)),IF(AND($K20+$H20&lt;BO$2+1,$K20+$I20&gt;BO$2),IF($N20=$N$3,$C20*INDEX('Fixed O&amp;M Schedule_Gas'!AW$3:AW$15,MATCH($F20,'Fixed O&amp;M Schedule_Gas'!$B$3:$B$15,0)),$C20*$S20*INDEX($U$1:$CH$1,MATCH($K20,$U$2:$CH$2,0))*IF(BO$2&gt;$K20+$H20,IF($D20="Win",1.02,1.005),1)*(1+$T20)^(BO$2-$K20)),IF(AND($K20+$I20&lt;=BO$2,$K20+SUM($I20:$J20)&gt;BO$2),IF($N20=$N$3,$C20*(INDEX('Fixed O&amp;M Schedule_Gas'!AW$3:AW$15,MATCH($F20,'Fixed O&amp;M Schedule_Gas'!$B$3:$B$15,0))+$M20),$C20*($S20*INDEX($U$1:$CH$1,MATCH($K20+$I20,$U$2:$CH$2,0))*IF(BO$2&gt;$K20+$I20+$H20,IF($D20="Win",1.02,1.005),1)*(1+$T20)^(BO$2-($K20+$I20))+$M20)),0)))/10^6</f>
        <v>17.708678438202547</v>
      </c>
      <c r="BP20" s="119">
        <f>IF(AND($K20&lt;BP$2+1,$K20+$H20&gt;BP$2),IF($N20=$N$3,$C20*((1-$O20+$O20*(BP$1/INDEX($U$1:$CH$1,,MATCH($K20,$U$2:$CH$2,0)))))*$L20,$C20*((1-$R20)^(BP$2-$K20))*(((1-$O20+$O20*(BP$1/INDEX($U$1:$CH$1,,MATCH($K20,$U$2:$CH$2,0)))))*$L20*8760*$P20)),IF(AND($K20+$H20&lt;BP$2+1,$K20+$I20&gt;BP$2),IF($N20=$N$3,$C20*INDEX('Fixed O&amp;M Schedule_Gas'!AX$3:AX$15,MATCH($F20,'Fixed O&amp;M Schedule_Gas'!$B$3:$B$15,0)),$C20*$S20*INDEX($U$1:$CH$1,MATCH($K20,$U$2:$CH$2,0))*IF(BP$2&gt;$K20+$H20,IF($D20="Win",1.02,1.005),1)*(1+$T20)^(BP$2-$K20)),IF(AND($K20+$I20&lt;=BP$2,$K20+SUM($I20:$J20)&gt;BP$2),IF($N20=$N$3,$C20*(INDEX('Fixed O&amp;M Schedule_Gas'!AX$3:AX$15,MATCH($F20,'Fixed O&amp;M Schedule_Gas'!$B$3:$B$15,0))+$M20),$C20*($S20*INDEX($U$1:$CH$1,MATCH($K20+$I20,$U$2:$CH$2,0))*IF(BP$2&gt;$K20+$I20+$H20,IF($D20="Win",1.02,1.005),1)*(1+$T20)^(BP$2-($K20+$I20))+$M20)),0)))/10^6</f>
        <v>17.830070087081292</v>
      </c>
      <c r="BQ20" s="119">
        <f>IF(AND($K20&lt;BQ$2+1,$K20+$H20&gt;BQ$2),IF($N20=$N$3,$C20*((1-$O20+$O20*(BQ$1/INDEX($U$1:$CH$1,,MATCH($K20,$U$2:$CH$2,0)))))*$L20,$C20*((1-$R20)^(BQ$2-$K20))*(((1-$O20+$O20*(BQ$1/INDEX($U$1:$CH$1,,MATCH($K20,$U$2:$CH$2,0)))))*$L20*8760*$P20)),IF(AND($K20+$H20&lt;BQ$2+1,$K20+$I20&gt;BQ$2),IF($N20=$N$3,$C20*INDEX('Fixed O&amp;M Schedule_Gas'!AY$3:AY$15,MATCH($F20,'Fixed O&amp;M Schedule_Gas'!$B$3:$B$15,0)),$C20*$S20*INDEX($U$1:$CH$1,MATCH($K20,$U$2:$CH$2,0))*IF(BQ$2&gt;$K20+$H20,IF($D20="Win",1.02,1.005),1)*(1+$T20)^(BQ$2-$K20)),IF(AND($K20+$I20&lt;=BQ$2,$K20+SUM($I20:$J20)&gt;BQ$2),IF($N20=$N$3,$C20*(INDEX('Fixed O&amp;M Schedule_Gas'!AY$3:AY$15,MATCH($F20,'Fixed O&amp;M Schedule_Gas'!$B$3:$B$15,0))+$M20),$C20*($S20*INDEX($U$1:$CH$1,MATCH($K20+$I20,$U$2:$CH$2,0))*IF(BQ$2&gt;$K20+$I20+$H20,IF($D20="Win",1.02,1.005),1)*(1+$T20)^(BQ$2-($K20+$I20))+$M20)),0)))/10^6</f>
        <v>17.953889568937615</v>
      </c>
      <c r="BR20" s="119">
        <f>IF(AND($K20&lt;BR$2+1,$K20+$H20&gt;BR$2),IF($N20=$N$3,$C20*((1-$O20+$O20*(BR$1/INDEX($U$1:$CH$1,,MATCH($K20,$U$2:$CH$2,0)))))*$L20,$C20*((1-$R20)^(BR$2-$K20))*(((1-$O20+$O20*(BR$1/INDEX($U$1:$CH$1,,MATCH($K20,$U$2:$CH$2,0)))))*$L20*8760*$P20)),IF(AND($K20+$H20&lt;BR$2+1,$K20+$I20&gt;BR$2),IF($N20=$N$3,$C20*INDEX('Fixed O&amp;M Schedule_Gas'!AZ$3:AZ$15,MATCH($F20,'Fixed O&amp;M Schedule_Gas'!$B$3:$B$15,0)),$C20*$S20*INDEX($U$1:$CH$1,MATCH($K20,$U$2:$CH$2,0))*IF(BR$2&gt;$K20+$H20,IF($D20="Win",1.02,1.005),1)*(1+$T20)^(BR$2-$K20)),IF(AND($K20+$I20&lt;=BR$2,$K20+SUM($I20:$J20)&gt;BR$2),IF($N20=$N$3,$C20*(INDEX('Fixed O&amp;M Schedule_Gas'!AZ$3:AZ$15,MATCH($F20,'Fixed O&amp;M Schedule_Gas'!$B$3:$B$15,0))+$M20),$C20*($S20*INDEX($U$1:$CH$1,MATCH($K20+$I20,$U$2:$CH$2,0))*IF(BR$2&gt;$K20+$I20+$H20,IF($D20="Win",1.02,1.005),1)*(1+$T20)^(BR$2-($K20+$I20))+$M20)),0)))/10^6</f>
        <v>18.080185440431055</v>
      </c>
      <c r="BS20" s="119">
        <f>IF(AND($K20&lt;BS$2+1,$K20+$H20&gt;BS$2),IF($N20=$N$3,$C20*((1-$O20+$O20*(BS$1/INDEX($U$1:$CH$1,,MATCH($K20,$U$2:$CH$2,0)))))*$L20,$C20*((1-$R20)^(BS$2-$K20))*(((1-$O20+$O20*(BS$1/INDEX($U$1:$CH$1,,MATCH($K20,$U$2:$CH$2,0)))))*$L20*8760*$P20)),IF(AND($K20+$H20&lt;BS$2+1,$K20+$I20&gt;BS$2),IF($N20=$N$3,$C20*INDEX('Fixed O&amp;M Schedule_Gas'!BA$3:BA$15,MATCH($F20,'Fixed O&amp;M Schedule_Gas'!$B$3:$B$15,0)),$C20*$S20*INDEX($U$1:$CH$1,MATCH($K20,$U$2:$CH$2,0))*IF(BS$2&gt;$K20+$H20,IF($D20="Win",1.02,1.005),1)*(1+$T20)^(BS$2-$K20)),IF(AND($K20+$I20&lt;=BS$2,$K20+SUM($I20:$J20)&gt;BS$2),IF($N20=$N$3,$C20*(INDEX('Fixed O&amp;M Schedule_Gas'!BA$3:BA$15,MATCH($F20,'Fixed O&amp;M Schedule_Gas'!$B$3:$B$15,0))+$M20),$C20*($S20*INDEX($U$1:$CH$1,MATCH($K20+$I20,$U$2:$CH$2,0))*IF(BS$2&gt;$K20+$I20+$H20,IF($D20="Win",1.02,1.005),1)*(1+$T20)^(BS$2-($K20+$I20))+$M20)),0)))/10^6</f>
        <v>18.20900722935437</v>
      </c>
      <c r="BT20" s="119">
        <f>IF(AND($K20&lt;BT$2+1,$K20+$H20&gt;BT$2),IF($N20=$N$3,$C20*((1-$O20+$O20*(BT$1/INDEX($U$1:$CH$1,,MATCH($K20,$U$2:$CH$2,0)))))*$L20,$C20*((1-$R20)^(BT$2-$K20))*(((1-$O20+$O20*(BT$1/INDEX($U$1:$CH$1,,MATCH($K20,$U$2:$CH$2,0)))))*$L20*8760*$P20)),IF(AND($K20+$H20&lt;BT$2+1,$K20+$I20&gt;BT$2),IF($N20=$N$3,$C20*INDEX('Fixed O&amp;M Schedule_Gas'!BB$3:BB$15,MATCH($F20,'Fixed O&amp;M Schedule_Gas'!$B$3:$B$15,0)),$C20*$S20*INDEX($U$1:$CH$1,MATCH($K20,$U$2:$CH$2,0))*IF(BT$2&gt;$K20+$H20,IF($D20="Win",1.02,1.005),1)*(1+$T20)^(BT$2-$K20)),IF(AND($K20+$I20&lt;=BT$2,$K20+SUM($I20:$J20)&gt;BT$2),IF($N20=$N$3,$C20*(INDEX('Fixed O&amp;M Schedule_Gas'!BB$3:BB$15,MATCH($F20,'Fixed O&amp;M Schedule_Gas'!$B$3:$B$15,0))+$M20),$C20*($S20*INDEX($U$1:$CH$1,MATCH($K20+$I20,$U$2:$CH$2,0))*IF(BT$2&gt;$K20+$I20+$H20,IF($D20="Win",1.02,1.005),1)*(1+$T20)^(BT$2-($K20+$I20))+$M20)),0)))/10^6</f>
        <v>18.340405454056153</v>
      </c>
      <c r="BU20" s="119">
        <f>IF(AND($K20&lt;BU$2+1,$K20+$H20&gt;BU$2),IF($N20=$N$3,$C20*((1-$O20+$O20*(BU$1/INDEX($U$1:$CH$1,,MATCH($K20,$U$2:$CH$2,0)))))*$L20,$C20*((1-$R20)^(BU$2-$K20))*(((1-$O20+$O20*(BU$1/INDEX($U$1:$CH$1,,MATCH($K20,$U$2:$CH$2,0)))))*$L20*8760*$P20)),IF(AND($K20+$H20&lt;BU$2+1,$K20+$I20&gt;BU$2),IF($N20=$N$3,$C20*INDEX('Fixed O&amp;M Schedule_Gas'!BC$3:BC$15,MATCH($F20,'Fixed O&amp;M Schedule_Gas'!$B$3:$B$15,0)),$C20*$S20*INDEX($U$1:$CH$1,MATCH($K20,$U$2:$CH$2,0))*IF(BU$2&gt;$K20+$H20,IF($D20="Win",1.02,1.005),1)*(1+$T20)^(BU$2-$K20)),IF(AND($K20+$I20&lt;=BU$2,$K20+SUM($I20:$J20)&gt;BU$2),IF($N20=$N$3,$C20*(INDEX('Fixed O&amp;M Schedule_Gas'!BC$3:BC$15,MATCH($F20,'Fixed O&amp;M Schedule_Gas'!$B$3:$B$15,0))+$M20),$C20*($S20*INDEX($U$1:$CH$1,MATCH($K20+$I20,$U$2:$CH$2,0))*IF(BU$2&gt;$K20+$I20+$H20,IF($D20="Win",1.02,1.005),1)*(1+$T20)^(BU$2-($K20+$I20))+$M20)),0)))/10^6</f>
        <v>18.474431643251972</v>
      </c>
      <c r="BV20" s="119">
        <f>IF(AND($K20&lt;BV$2+1,$K20+$H20&gt;BV$2),IF($N20=$N$3,$C20*((1-$O20+$O20*(BV$1/INDEX($U$1:$CH$1,,MATCH($K20,$U$2:$CH$2,0)))))*$L20,$C20*((1-$R20)^(BV$2-$K20))*(((1-$O20+$O20*(BV$1/INDEX($U$1:$CH$1,,MATCH($K20,$U$2:$CH$2,0)))))*$L20*8760*$P20)),IF(AND($K20+$H20&lt;BV$2+1,$K20+$I20&gt;BV$2),IF($N20=$N$3,$C20*INDEX('Fixed O&amp;M Schedule_Gas'!BD$3:BD$15,MATCH($F20,'Fixed O&amp;M Schedule_Gas'!$B$3:$B$15,0)),$C20*$S20*INDEX($U$1:$CH$1,MATCH($K20,$U$2:$CH$2,0))*IF(BV$2&gt;$K20+$H20,IF($D20="Win",1.02,1.005),1)*(1+$T20)^(BV$2-$K20)),IF(AND($K20+$I20&lt;=BV$2,$K20+SUM($I20:$J20)&gt;BV$2),IF($N20=$N$3,$C20*(INDEX('Fixed O&amp;M Schedule_Gas'!BD$3:BD$15,MATCH($F20,'Fixed O&amp;M Schedule_Gas'!$B$3:$B$15,0))+$M20),$C20*($S20*INDEX($U$1:$CH$1,MATCH($K20+$I20,$U$2:$CH$2,0))*IF(BV$2&gt;$K20+$I20+$H20,IF($D20="Win",1.02,1.005),1)*(1+$T20)^(BV$2-($K20+$I20))+$M20)),0)))/10^6</f>
        <v>18.611138356231702</v>
      </c>
      <c r="BW20" s="119">
        <f>IF(AND($K20&lt;BW$2+1,$K20+$H20&gt;BW$2),IF($N20=$N$3,$C20*((1-$O20+$O20*(BW$1/INDEX($U$1:$CH$1,,MATCH($K20,$U$2:$CH$2,0)))))*$L20,$C20*((1-$R20)^(BW$2-$K20))*(((1-$O20+$O20*(BW$1/INDEX($U$1:$CH$1,,MATCH($K20,$U$2:$CH$2,0)))))*$L20*8760*$P20)),IF(AND($K20+$H20&lt;BW$2+1,$K20+$I20&gt;BW$2),IF($N20=$N$3,$C20*INDEX('Fixed O&amp;M Schedule_Gas'!BE$3:BE$15,MATCH($F20,'Fixed O&amp;M Schedule_Gas'!$B$3:$B$15,0)),$C20*$S20*INDEX($U$1:$CH$1,MATCH($K20,$U$2:$CH$2,0))*IF(BW$2&gt;$K20+$H20,IF($D20="Win",1.02,1.005),1)*(1+$T20)^(BW$2-$K20)),IF(AND($K20+$I20&lt;=BW$2,$K20+SUM($I20:$J20)&gt;BW$2),IF($N20=$N$3,$C20*(INDEX('Fixed O&amp;M Schedule_Gas'!BE$3:BE$15,MATCH($F20,'Fixed O&amp;M Schedule_Gas'!$B$3:$B$15,0))+$M20),$C20*($S20*INDEX($U$1:$CH$1,MATCH($K20+$I20,$U$2:$CH$2,0))*IF(BW$2&gt;$K20+$I20+$H20,IF($D20="Win",1.02,1.005),1)*(1+$T20)^(BW$2-($K20+$I20))+$M20)),0)))/10^6</f>
        <v>18.75057920347103</v>
      </c>
      <c r="BX20" s="119">
        <f>IF(AND($K20&lt;BX$2+1,$K20+$H20&gt;BX$2),IF($N20=$N$3,$C20*((1-$O20+$O20*(BX$1/INDEX($U$1:$CH$1,,MATCH($K20,$U$2:$CH$2,0)))))*$L20,$C20*((1-$R20)^(BX$2-$K20))*(((1-$O20+$O20*(BX$1/INDEX($U$1:$CH$1,,MATCH($K20,$U$2:$CH$2,0)))))*$L20*8760*$P20)),IF(AND($K20+$H20&lt;BX$2+1,$K20+$I20&gt;BX$2),IF($N20=$N$3,$C20*INDEX('Fixed O&amp;M Schedule_Gas'!BF$3:BF$15,MATCH($F20,'Fixed O&amp;M Schedule_Gas'!$B$3:$B$15,0)),$C20*$S20*INDEX($U$1:$CH$1,MATCH($K20,$U$2:$CH$2,0))*IF(BX$2&gt;$K20+$H20,IF($D20="Win",1.02,1.005),1)*(1+$T20)^(BX$2-$K20)),IF(AND($K20+$I20&lt;=BX$2,$K20+SUM($I20:$J20)&gt;BX$2),IF($N20=$N$3,$C20*(INDEX('Fixed O&amp;M Schedule_Gas'!BF$3:BF$15,MATCH($F20,'Fixed O&amp;M Schedule_Gas'!$B$3:$B$15,0))+$M20),$C20*($S20*INDEX($U$1:$CH$1,MATCH($K20+$I20,$U$2:$CH$2,0))*IF(BX$2&gt;$K20+$I20+$H20,IF($D20="Win",1.02,1.005),1)*(1+$T20)^(BX$2-($K20+$I20))+$M20)),0)))/10^6</f>
        <v>18.92907743202209</v>
      </c>
      <c r="BY20" s="119">
        <f>IF(AND($K20&lt;BY$2+1,$K20+$H20&gt;BY$2),IF($N20=$N$3,$C20*((1-$O20+$O20*(BY$1/INDEX($U$1:$CH$1,,MATCH($K20,$U$2:$CH$2,0)))))*$L20,$C20*((1-$R20)^(BY$2-$K20))*(((1-$O20+$O20*(BY$1/INDEX($U$1:$CH$1,,MATCH($K20,$U$2:$CH$2,0)))))*$L20*8760*$P20)),IF(AND($K20+$H20&lt;BY$2+1,$K20+$I20&gt;BY$2),IF($N20=$N$3,$C20*INDEX('Fixed O&amp;M Schedule_Gas'!BG$3:BG$15,MATCH($F20,'Fixed O&amp;M Schedule_Gas'!$B$3:$B$15,0)),$C20*$S20*INDEX($U$1:$CH$1,MATCH($K20,$U$2:$CH$2,0))*IF(BY$2&gt;$K20+$H20,IF($D20="Win",1.02,1.005),1)*(1+$T20)^(BY$2-$K20)),IF(AND($K20+$I20&lt;=BY$2,$K20+SUM($I20:$J20)&gt;BY$2),IF($N20=$N$3,$C20*(INDEX('Fixed O&amp;M Schedule_Gas'!BG$3:BG$15,MATCH($F20,'Fixed O&amp;M Schedule_Gas'!$B$3:$B$15,0))+$M20),$C20*($S20*INDEX($U$1:$CH$1,MATCH($K20+$I20,$U$2:$CH$2,0))*IF(BY$2&gt;$K20+$I20+$H20,IF($D20="Win",1.02,1.005),1)*(1+$T20)^(BY$2-($K20+$I20))+$M20)),0)))/10^6</f>
        <v>19.074877060777229</v>
      </c>
      <c r="BZ20" s="119">
        <f>IF(AND($K20&lt;BZ$2+1,$K20+$H20&gt;BZ$2),IF($N20=$N$3,$C20*((1-$O20+$O20*(BZ$1/INDEX($U$1:$CH$1,,MATCH($K20,$U$2:$CH$2,0)))))*$L20,$C20*((1-$R20)^(BZ$2-$K20))*(((1-$O20+$O20*(BZ$1/INDEX($U$1:$CH$1,,MATCH($K20,$U$2:$CH$2,0)))))*$L20*8760*$P20)),IF(AND($K20+$H20&lt;BZ$2+1,$K20+$I20&gt;BZ$2),IF($N20=$N$3,$C20*INDEX('Fixed O&amp;M Schedule_Gas'!BH$3:BH$15,MATCH($F20,'Fixed O&amp;M Schedule_Gas'!$B$3:$B$15,0)),$C20*$S20*INDEX($U$1:$CH$1,MATCH($K20,$U$2:$CH$2,0))*IF(BZ$2&gt;$K20+$H20,IF($D20="Win",1.02,1.005),1)*(1+$T20)^(BZ$2-$K20)),IF(AND($K20+$I20&lt;=BZ$2,$K20+SUM($I20:$J20)&gt;BZ$2),IF($N20=$N$3,$C20*(INDEX('Fixed O&amp;M Schedule_Gas'!BH$3:BH$15,MATCH($F20,'Fixed O&amp;M Schedule_Gas'!$B$3:$B$15,0))+$M20),$C20*($S20*INDEX($U$1:$CH$1,MATCH($K20+$I20,$U$2:$CH$2,0))*IF(BZ$2&gt;$K20+$I20+$H20,IF($D20="Win",1.02,1.005),1)*(1+$T20)^(BZ$2-($K20+$I20))+$M20)),0)))/10^6</f>
        <v>19.223592682107462</v>
      </c>
      <c r="CA20" s="119">
        <f>IF(AND($K20&lt;CA$2+1,$K20+$H20&gt;CA$2),IF($N20=$N$3,$C20*((1-$O20+$O20*(CA$1/INDEX($U$1:$CH$1,,MATCH($K20,$U$2:$CH$2,0)))))*$L20,$C20*((1-$R20)^(CA$2-$K20))*(((1-$O20+$O20*(CA$1/INDEX($U$1:$CH$1,,MATCH($K20,$U$2:$CH$2,0)))))*$L20*8760*$P20)),IF(AND($K20+$H20&lt;CA$2+1,$K20+$I20&gt;CA$2),IF($N20=$N$3,$C20*INDEX('Fixed O&amp;M Schedule_Gas'!BI$3:BI$15,MATCH($F20,'Fixed O&amp;M Schedule_Gas'!$B$3:$B$15,0)),$C20*$S20*INDEX($U$1:$CH$1,MATCH($K20,$U$2:$CH$2,0))*IF(CA$2&gt;$K20+$H20,IF($D20="Win",1.02,1.005),1)*(1+$T20)^(CA$2-$K20)),IF(AND($K20+$I20&lt;=CA$2,$K20+SUM($I20:$J20)&gt;CA$2),IF($N20=$N$3,$C20*(INDEX('Fixed O&amp;M Schedule_Gas'!BI$3:BI$15,MATCH($F20,'Fixed O&amp;M Schedule_Gas'!$B$3:$B$15,0))+$M20),$C20*($S20*INDEX($U$1:$CH$1,MATCH($K20+$I20,$U$2:$CH$2,0))*IF(CA$2&gt;$K20+$I20+$H20,IF($D20="Win",1.02,1.005),1)*(1+$T20)^(CA$2-($K20+$I20))+$M20)),0)))/10^6</f>
        <v>19.375282615864307</v>
      </c>
      <c r="CB20" s="119">
        <f>IF(AND($K20&lt;CB$2+1,$K20+$H20&gt;CB$2),IF($N20=$N$3,$C20*((1-$O20+$O20*(CB$1/INDEX($U$1:$CH$1,,MATCH($K20,$U$2:$CH$2,0)))))*$L20,$C20*((1-$R20)^(CB$2-$K20))*(((1-$O20+$O20*(CB$1/INDEX($U$1:$CH$1,,MATCH($K20,$U$2:$CH$2,0)))))*$L20*8760*$P20)),IF(AND($K20+$H20&lt;CB$2+1,$K20+$I20&gt;CB$2),IF($N20=$N$3,$C20*INDEX('Fixed O&amp;M Schedule_Gas'!BJ$3:BJ$15,MATCH($F20,'Fixed O&amp;M Schedule_Gas'!$B$3:$B$15,0)),$C20*$S20*INDEX($U$1:$CH$1,MATCH($K20,$U$2:$CH$2,0))*IF(CB$2&gt;$K20+$H20,IF($D20="Win",1.02,1.005),1)*(1+$T20)^(CB$2-$K20)),IF(AND($K20+$I20&lt;=CB$2,$K20+SUM($I20:$J20)&gt;CB$2),IF($N20=$N$3,$C20*(INDEX('Fixed O&amp;M Schedule_Gas'!BJ$3:BJ$15,MATCH($F20,'Fixed O&amp;M Schedule_Gas'!$B$3:$B$15,0))+$M20),$C20*($S20*INDEX($U$1:$CH$1,MATCH($K20+$I20,$U$2:$CH$2,0))*IF(CB$2&gt;$K20+$I20+$H20,IF($D20="Win",1.02,1.005),1)*(1+$T20)^(CB$2-($K20+$I20))+$M20)),0)))/10^6</f>
        <v>0</v>
      </c>
      <c r="CC20" s="119">
        <f>IF(AND($K20&lt;CC$2+1,$K20+$H20&gt;CC$2),IF($N20=$N$3,$C20*((1-$O20+$O20*(CC$1/INDEX($U$1:$CH$1,,MATCH($K20,$U$2:$CH$2,0)))))*$L20,$C20*((1-$R20)^(CC$2-$K20))*(((1-$O20+$O20*(CC$1/INDEX($U$1:$CH$1,,MATCH($K20,$U$2:$CH$2,0)))))*$L20*8760*$P20)),IF(AND($K20+$H20&lt;CC$2+1,$K20+$I20&gt;CC$2),IF($N20=$N$3,$C20*INDEX('Fixed O&amp;M Schedule_Gas'!BK$3:BK$15,MATCH($F20,'Fixed O&amp;M Schedule_Gas'!$B$3:$B$15,0)),$C20*$S20*INDEX($U$1:$CH$1,MATCH($K20,$U$2:$CH$2,0))*IF(CC$2&gt;$K20+$H20,IF($D20="Win",1.02,1.005),1)*(1+$T20)^(CC$2-$K20)),IF(AND($K20+$I20&lt;=CC$2,$K20+SUM($I20:$J20)&gt;CC$2),IF($N20=$N$3,$C20*(INDEX('Fixed O&amp;M Schedule_Gas'!BK$3:BK$15,MATCH($F20,'Fixed O&amp;M Schedule_Gas'!$B$3:$B$15,0))+$M20),$C20*($S20*INDEX($U$1:$CH$1,MATCH($K20+$I20,$U$2:$CH$2,0))*IF(CC$2&gt;$K20+$I20+$H20,IF($D20="Win",1.02,1.005),1)*(1+$T20)^(CC$2-($K20+$I20))+$M20)),0)))/10^6</f>
        <v>0</v>
      </c>
      <c r="CD20" s="119">
        <f>IF(AND($K20&lt;CD$2+1,$K20+$H20&gt;CD$2),IF($N20=$N$3,$C20*((1-$O20+$O20*(CD$1/INDEX($U$1:$CH$1,,MATCH($K20,$U$2:$CH$2,0)))))*$L20,$C20*((1-$R20)^(CD$2-$K20))*(((1-$O20+$O20*(CD$1/INDEX($U$1:$CH$1,,MATCH($K20,$U$2:$CH$2,0)))))*$L20*8760*$P20)),IF(AND($K20+$H20&lt;CD$2+1,$K20+$I20&gt;CD$2),IF($N20=$N$3,$C20*INDEX('Fixed O&amp;M Schedule_Gas'!BL$3:BL$15,MATCH($F20,'Fixed O&amp;M Schedule_Gas'!$B$3:$B$15,0)),$C20*$S20*INDEX($U$1:$CH$1,MATCH($K20,$U$2:$CH$2,0))*IF(CD$2&gt;$K20+$H20,IF($D20="Win",1.02,1.005),1)*(1+$T20)^(CD$2-$K20)),IF(AND($K20+$I20&lt;=CD$2,$K20+SUM($I20:$J20)&gt;CD$2),IF($N20=$N$3,$C20*(INDEX('Fixed O&amp;M Schedule_Gas'!BL$3:BL$15,MATCH($F20,'Fixed O&amp;M Schedule_Gas'!$B$3:$B$15,0))+$M20),$C20*($S20*INDEX($U$1:$CH$1,MATCH($K20+$I20,$U$2:$CH$2,0))*IF(CD$2&gt;$K20+$I20+$H20,IF($D20="Win",1.02,1.005),1)*(1+$T20)^(CD$2-($K20+$I20))+$M20)),0)))/10^6</f>
        <v>0</v>
      </c>
      <c r="CE20" s="119">
        <f>IF(AND($K20&lt;CE$2+1,$K20+$H20&gt;CE$2),IF($N20=$N$3,$C20*((1-$O20+$O20*(CE$1/INDEX($U$1:$CH$1,,MATCH($K20,$U$2:$CH$2,0)))))*$L20,$C20*((1-$R20)^(CE$2-$K20))*(((1-$O20+$O20*(CE$1/INDEX($U$1:$CH$1,,MATCH($K20,$U$2:$CH$2,0)))))*$L20*8760*$P20)),IF(AND($K20+$H20&lt;CE$2+1,$K20+$I20&gt;CE$2),IF($N20=$N$3,$C20*INDEX('Fixed O&amp;M Schedule_Gas'!BM$3:BM$15,MATCH($F20,'Fixed O&amp;M Schedule_Gas'!$B$3:$B$15,0)),$C20*$S20*INDEX($U$1:$CH$1,MATCH($K20,$U$2:$CH$2,0))*IF(CE$2&gt;$K20+$H20,IF($D20="Win",1.02,1.005),1)*(1+$T20)^(CE$2-$K20)),IF(AND($K20+$I20&lt;=CE$2,$K20+SUM($I20:$J20)&gt;CE$2),IF($N20=$N$3,$C20*(INDEX('Fixed O&amp;M Schedule_Gas'!BM$3:BM$15,MATCH($F20,'Fixed O&amp;M Schedule_Gas'!$B$3:$B$15,0))+$M20),$C20*($S20*INDEX($U$1:$CH$1,MATCH($K20+$I20,$U$2:$CH$2,0))*IF(CE$2&gt;$K20+$I20+$H20,IF($D20="Win",1.02,1.005),1)*(1+$T20)^(CE$2-($K20+$I20))+$M20)),0)))/10^6</f>
        <v>0</v>
      </c>
      <c r="CF20" s="119">
        <f>IF(AND($K20&lt;CF$2+1,$K20+$H20&gt;CF$2),IF($N20=$N$3,$C20*((1-$O20+$O20*(CF$1/INDEX($U$1:$CH$1,,MATCH($K20,$U$2:$CH$2,0)))))*$L20,$C20*((1-$R20)^(CF$2-$K20))*(((1-$O20+$O20*(CF$1/INDEX($U$1:$CH$1,,MATCH($K20,$U$2:$CH$2,0)))))*$L20*8760*$P20)),IF(AND($K20+$H20&lt;CF$2+1,$K20+$I20&gt;CF$2),IF($N20=$N$3,$C20*INDEX('Fixed O&amp;M Schedule_Gas'!BN$3:BN$15,MATCH($F20,'Fixed O&amp;M Schedule_Gas'!$B$3:$B$15,0)),$C20*$S20*INDEX($U$1:$CH$1,MATCH($K20,$U$2:$CH$2,0))*IF(CF$2&gt;$K20+$H20,IF($D20="Win",1.02,1.005),1)*(1+$T20)^(CF$2-$K20)),IF(AND($K20+$I20&lt;=CF$2,$K20+SUM($I20:$J20)&gt;CF$2),IF($N20=$N$3,$C20*(INDEX('Fixed O&amp;M Schedule_Gas'!BN$3:BN$15,MATCH($F20,'Fixed O&amp;M Schedule_Gas'!$B$3:$B$15,0))+$M20),$C20*($S20*INDEX($U$1:$CH$1,MATCH($K20+$I20,$U$2:$CH$2,0))*IF(CF$2&gt;$K20+$I20+$H20,IF($D20="Win",1.02,1.005),1)*(1+$T20)^(CF$2-($K20+$I20))+$M20)),0)))/10^6</f>
        <v>0</v>
      </c>
      <c r="CG20" s="119">
        <f>IF(AND($K20&lt;CG$2+1,$K20+$H20&gt;CG$2),IF($N20=$N$3,$C20*((1-$O20+$O20*(CG$1/INDEX($U$1:$CH$1,,MATCH($K20,$U$2:$CH$2,0)))))*$L20,$C20*((1-$R20)^(CG$2-$K20))*(((1-$O20+$O20*(CG$1/INDEX($U$1:$CH$1,,MATCH($K20,$U$2:$CH$2,0)))))*$L20*8760*$P20)),IF(AND($K20+$H20&lt;CG$2+1,$K20+$I20&gt;CG$2),IF($N20=$N$3,$C20*INDEX('Fixed O&amp;M Schedule_Gas'!BO$3:BO$15,MATCH($F20,'Fixed O&amp;M Schedule_Gas'!$B$3:$B$15,0)),$C20*$S20*INDEX($U$1:$CH$1,MATCH($K20,$U$2:$CH$2,0))*IF(CG$2&gt;$K20+$H20,IF($D20="Win",1.02,1.005),1)*(1+$T20)^(CG$2-$K20)),IF(AND($K20+$I20&lt;=CG$2,$K20+SUM($I20:$J20)&gt;CG$2),IF($N20=$N$3,$C20*(INDEX('Fixed O&amp;M Schedule_Gas'!BO$3:BO$15,MATCH($F20,'Fixed O&amp;M Schedule_Gas'!$B$3:$B$15,0))+$M20),$C20*($S20*INDEX($U$1:$CH$1,MATCH($K20+$I20,$U$2:$CH$2,0))*IF(CG$2&gt;$K20+$I20+$H20,IF($D20="Win",1.02,1.005),1)*(1+$T20)^(CG$2-($K20+$I20))+$M20)),0)))/10^6</f>
        <v>0</v>
      </c>
      <c r="CH20" s="119">
        <f>IF(AND($K20&lt;CH$2+1,$K20+$H20&gt;CH$2),IF($N20=$N$3,$C20*((1-$O20+$O20*(CH$1/INDEX($U$1:$CH$1,,MATCH($K20,$U$2:$CH$2,0)))))*$L20,$C20*((1-$R20)^(CH$2-$K20))*(((1-$O20+$O20*(CH$1/INDEX($U$1:$CH$1,,MATCH($K20,$U$2:$CH$2,0)))))*$L20*8760*$P20)),IF(AND($K20+$H20&lt;CH$2+1,$K20+$I20&gt;CH$2),IF($N20=$N$3,$C20*INDEX('Fixed O&amp;M Schedule_Gas'!BP$3:BP$15,MATCH($F20,'Fixed O&amp;M Schedule_Gas'!$B$3:$B$15,0)),$C20*$S20*INDEX($U$1:$CH$1,MATCH($K20,$U$2:$CH$2,0))*IF(CH$2&gt;$K20+$H20,IF($D20="Win",1.02,1.005),1)*(1+$T20)^(CH$2-$K20)),IF(AND($K20+$I20&lt;=CH$2,$K20+SUM($I20:$J20)&gt;CH$2),IF($N20=$N$3,$C20*(INDEX('Fixed O&amp;M Schedule_Gas'!BP$3:BP$15,MATCH($F20,'Fixed O&amp;M Schedule_Gas'!$B$3:$B$15,0))+$M20),$C20*($S20*INDEX($U$1:$CH$1,MATCH($K20+$I20,$U$2:$CH$2,0))*IF(CH$2&gt;$K20+$I20+$H20,IF($D20="Win",1.02,1.005),1)*(1+$T20)^(CH$2-($K20+$I20))+$M20)),0)))/10^6</f>
        <v>0</v>
      </c>
    </row>
    <row r="21" spans="1:86" ht="11.4" x14ac:dyDescent="0.2">
      <c r="A21" s="151"/>
      <c r="B21" s="142" t="s">
        <v>28</v>
      </c>
      <c r="C21" s="143">
        <v>42.5</v>
      </c>
      <c r="D21" s="143" t="str">
        <f t="shared" si="65"/>
        <v>Sol</v>
      </c>
      <c r="E21" s="14" t="s">
        <v>32</v>
      </c>
      <c r="F21" s="142" t="s">
        <v>30</v>
      </c>
      <c r="G21" s="140">
        <f t="shared" si="66"/>
        <v>42005</v>
      </c>
      <c r="H21" s="68">
        <v>20</v>
      </c>
      <c r="I21" s="68">
        <v>25</v>
      </c>
      <c r="J21" s="68">
        <v>25</v>
      </c>
      <c r="K21" s="139">
        <v>2015</v>
      </c>
      <c r="L21" s="68">
        <v>347</v>
      </c>
      <c r="M21" s="69">
        <f>'Repower Costs'!M21</f>
        <v>99238.384794628801</v>
      </c>
      <c r="N21" s="68" t="s">
        <v>31</v>
      </c>
      <c r="O21" s="141">
        <v>0</v>
      </c>
      <c r="P21" s="4">
        <f>VLOOKUP($D21,Input!$B$11:$C$12,2,0)</f>
        <v>0.16200000000000001</v>
      </c>
      <c r="Q21" s="4">
        <f>VLOOKUP($D21,Input!$B$15:$C$16,2,0)</f>
        <v>0.16200000000000001</v>
      </c>
      <c r="R21" s="6">
        <f>VLOOKUP($D21,Input!$B$19:$C$20,2,0)</f>
        <v>5.0000000000000001E-3</v>
      </c>
      <c r="S21" s="70">
        <f>VLOOKUP($D21,Input!$B$23:$C$25,2,0)*1000</f>
        <v>27000</v>
      </c>
      <c r="T21" s="4">
        <f>VLOOKUP($D21,Input!$B$28:$C$30,2,0)</f>
        <v>0.02</v>
      </c>
      <c r="U21" s="119">
        <f>IF(AND($K21&lt;U$2+1,$K21+$H21&gt;U$2),IF($N21=$N$3,$C21*((1-$O21+$O21*(U$1/INDEX($U$1:$CH$1,,MATCH($K21,$U$2:$CH$2,0)))))*$L21,$C21*((1-$R21)^(U$2-$K21))*(((1-$O21+$O21*(U$1/INDEX($U$1:$CH$1,,MATCH($K21,$U$2:$CH$2,0)))))*$L21*8760*$P21)),IF(AND($K21+$H21&lt;U$2+1,$K21+$I21&gt;U$2),IF($N21=$N$3,$C21*INDEX('Fixed O&amp;M Schedule_Gas'!C$3:C$15,MATCH($F21,'Fixed O&amp;M Schedule_Gas'!$B$3:$B$15,0)),$C21*$S21*INDEX($U$1:$CH$1,MATCH($K21,$U$2:$CH$2,0))*IF(U$2&gt;$K21+$H21,IF($D21="Win",1.02,1.005),1)*(1+$T21)^(U$2-$K21)),IF(AND($K21+$I21&lt;=U$2,$K21+SUM($I21:$J21)&gt;U$2),IF($N21=$N$3,$C21*(INDEX('Fixed O&amp;M Schedule_Gas'!C$3:C$15,MATCH($F21,'Fixed O&amp;M Schedule_Gas'!$B$3:$B$15,0))+$M21),$C21*($S21*INDEX($U$1:$CH$1,MATCH($K21+$I21,$U$2:$CH$2,0))*IF(U$2&gt;$K21+$I21+$H21,IF($D21="Win",1.02,1.005),1)*(1+$T21)^(U$2-($K21+$I21))+$M21)),0)))/10^6</f>
        <v>0</v>
      </c>
      <c r="V21" s="119">
        <f>IF(AND($K21&lt;V$2+1,$K21+$H21&gt;V$2),IF($N21=$N$3,$C21*((1-$O21+$O21*(V$1/INDEX($U$1:$CH$1,,MATCH($K21,$U$2:$CH$2,0)))))*$L21,$C21*((1-$R21)^(V$2-$K21))*(((1-$O21+$O21*(V$1/INDEX($U$1:$CH$1,,MATCH($K21,$U$2:$CH$2,0)))))*$L21*8760*$P21)),IF(AND($K21+$H21&lt;V$2+1,$K21+$I21&gt;V$2),IF($N21=$N$3,$C21*INDEX('Fixed O&amp;M Schedule_Gas'!D$3:D$15,MATCH($F21,'Fixed O&amp;M Schedule_Gas'!$B$3:$B$15,0)),$C21*$S21*INDEX($U$1:$CH$1,MATCH($K21,$U$2:$CH$2,0))*IF(V$2&gt;$K21+$H21,IF($D21="Win",1.02,1.005),1)*(1+$T21)^(V$2-$K21)),IF(AND($K21+$I21&lt;=V$2,$K21+SUM($I21:$J21)&gt;V$2),IF($N21=$N$3,$C21*(INDEX('Fixed O&amp;M Schedule_Gas'!D$3:D$15,MATCH($F21,'Fixed O&amp;M Schedule_Gas'!$B$3:$B$15,0))+$M21),$C21*($S21*INDEX($U$1:$CH$1,MATCH($K21+$I21,$U$2:$CH$2,0))*IF(V$2&gt;$K21+$I21+$H21,IF($D21="Win",1.02,1.005),1)*(1+$T21)^(V$2-($K21+$I21))+$M21)),0)))/10^6</f>
        <v>0</v>
      </c>
      <c r="W21" s="119">
        <f>IF(AND($K21&lt;W$2+1,$K21+$H21&gt;W$2),IF($N21=$N$3,$C21*((1-$O21+$O21*(W$1/INDEX($U$1:$CH$1,,MATCH($K21,$U$2:$CH$2,0)))))*$L21,$C21*((1-$R21)^(W$2-$K21))*(((1-$O21+$O21*(W$1/INDEX($U$1:$CH$1,,MATCH($K21,$U$2:$CH$2,0)))))*$L21*8760*$P21)),IF(AND($K21+$H21&lt;W$2+1,$K21+$I21&gt;W$2),IF($N21=$N$3,$C21*INDEX('Fixed O&amp;M Schedule_Gas'!E$3:E$15,MATCH($F21,'Fixed O&amp;M Schedule_Gas'!$B$3:$B$15,0)),$C21*$S21*INDEX($U$1:$CH$1,MATCH($K21,$U$2:$CH$2,0))*IF(W$2&gt;$K21+$H21,IF($D21="Win",1.02,1.005),1)*(1+$T21)^(W$2-$K21)),IF(AND($K21+$I21&lt;=W$2,$K21+SUM($I21:$J21)&gt;W$2),IF($N21=$N$3,$C21*(INDEX('Fixed O&amp;M Schedule_Gas'!E$3:E$15,MATCH($F21,'Fixed O&amp;M Schedule_Gas'!$B$3:$B$15,0))+$M21),$C21*($S21*INDEX($U$1:$CH$1,MATCH($K21+$I21,$U$2:$CH$2,0))*IF(W$2&gt;$K21+$I21+$H21,IF($D21="Win",1.02,1.005),1)*(1+$T21)^(W$2-($K21+$I21))+$M21)),0)))/10^6</f>
        <v>0</v>
      </c>
      <c r="X21" s="119">
        <f>IF(AND($K21&lt;X$2+1,$K21+$H21&gt;X$2),IF($N21=$N$3,$C21*((1-$O21+$O21*(X$1/INDEX($U$1:$CH$1,,MATCH($K21,$U$2:$CH$2,0)))))*$L21,$C21*((1-$R21)^(X$2-$K21))*(((1-$O21+$O21*(X$1/INDEX($U$1:$CH$1,,MATCH($K21,$U$2:$CH$2,0)))))*$L21*8760*$P21)),IF(AND($K21+$H21&lt;X$2+1,$K21+$I21&gt;X$2),IF($N21=$N$3,$C21*INDEX('Fixed O&amp;M Schedule_Gas'!F$3:F$15,MATCH($F21,'Fixed O&amp;M Schedule_Gas'!$B$3:$B$15,0)),$C21*$S21*INDEX($U$1:$CH$1,MATCH($K21,$U$2:$CH$2,0))*IF(X$2&gt;$K21+$H21,IF($D21="Win",1.02,1.005),1)*(1+$T21)^(X$2-$K21)),IF(AND($K21+$I21&lt;=X$2,$K21+SUM($I21:$J21)&gt;X$2),IF($N21=$N$3,$C21*(INDEX('Fixed O&amp;M Schedule_Gas'!F$3:F$15,MATCH($F21,'Fixed O&amp;M Schedule_Gas'!$B$3:$B$15,0))+$M21),$C21*($S21*INDEX($U$1:$CH$1,MATCH($K21+$I21,$U$2:$CH$2,0))*IF(X$2&gt;$K21+$I21+$H21,IF($D21="Win",1.02,1.005),1)*(1+$T21)^(X$2-($K21+$I21))+$M21)),0)))/10^6</f>
        <v>0</v>
      </c>
      <c r="Y21" s="119">
        <f>IF(AND($K21&lt;Y$2+1,$K21+$H21&gt;Y$2),IF($N21=$N$3,$C21*((1-$O21+$O21*(Y$1/INDEX($U$1:$CH$1,,MATCH($K21,$U$2:$CH$2,0)))))*$L21,$C21*((1-$R21)^(Y$2-$K21))*(((1-$O21+$O21*(Y$1/INDEX($U$1:$CH$1,,MATCH($K21,$U$2:$CH$2,0)))))*$L21*8760*$P21)),IF(AND($K21+$H21&lt;Y$2+1,$K21+$I21&gt;Y$2),IF($N21=$N$3,$C21*INDEX('Fixed O&amp;M Schedule_Gas'!G$3:G$15,MATCH($F21,'Fixed O&amp;M Schedule_Gas'!$B$3:$B$15,0)),$C21*$S21*INDEX($U$1:$CH$1,MATCH($K21,$U$2:$CH$2,0))*IF(Y$2&gt;$K21+$H21,IF($D21="Win",1.02,1.005),1)*(1+$T21)^(Y$2-$K21)),IF(AND($K21+$I21&lt;=Y$2,$K21+SUM($I21:$J21)&gt;Y$2),IF($N21=$N$3,$C21*(INDEX('Fixed O&amp;M Schedule_Gas'!G$3:G$15,MATCH($F21,'Fixed O&amp;M Schedule_Gas'!$B$3:$B$15,0))+$M21),$C21*($S21*INDEX($U$1:$CH$1,MATCH($K21+$I21,$U$2:$CH$2,0))*IF(Y$2&gt;$K21+$I21+$H21,IF($D21="Win",1.02,1.005),1)*(1+$T21)^(Y$2-($K21+$I21))+$M21)),0)))/10^6</f>
        <v>0</v>
      </c>
      <c r="Z21" s="119">
        <f>IF(AND($K21&lt;Z$2+1,$K21+$H21&gt;Z$2),IF($N21=$N$3,$C21*((1-$O21+$O21*(Z$1/INDEX($U$1:$CH$1,,MATCH($K21,$U$2:$CH$2,0)))))*$L21,$C21*((1-$R21)^(Z$2-$K21))*(((1-$O21+$O21*(Z$1/INDEX($U$1:$CH$1,,MATCH($K21,$U$2:$CH$2,0)))))*$L21*8760*$P21)),IF(AND($K21+$H21&lt;Z$2+1,$K21+$I21&gt;Z$2),IF($N21=$N$3,$C21*INDEX('Fixed O&amp;M Schedule_Gas'!H$3:H$15,MATCH($F21,'Fixed O&amp;M Schedule_Gas'!$B$3:$B$15,0)),$C21*$S21*INDEX($U$1:$CH$1,MATCH($K21,$U$2:$CH$2,0))*IF(Z$2&gt;$K21+$H21,IF($D21="Win",1.02,1.005),1)*(1+$T21)^(Z$2-$K21)),IF(AND($K21+$I21&lt;=Z$2,$K21+SUM($I21:$J21)&gt;Z$2),IF($N21=$N$3,$C21*(INDEX('Fixed O&amp;M Schedule_Gas'!H$3:H$15,MATCH($F21,'Fixed O&amp;M Schedule_Gas'!$B$3:$B$15,0))+$M21),$C21*($S21*INDEX($U$1:$CH$1,MATCH($K21+$I21,$U$2:$CH$2,0))*IF(Z$2&gt;$K21+$I21+$H21,IF($D21="Win",1.02,1.005),1)*(1+$T21)^(Z$2-($K21+$I21))+$M21)),0)))/10^6</f>
        <v>0</v>
      </c>
      <c r="AA21" s="119">
        <f>IF(AND($K21&lt;AA$2+1,$K21+$H21&gt;AA$2),IF($N21=$N$3,$C21*((1-$O21+$O21*(AA$1/INDEX($U$1:$CH$1,,MATCH($K21,$U$2:$CH$2,0)))))*$L21,$C21*((1-$R21)^(AA$2-$K21))*(((1-$O21+$O21*(AA$1/INDEX($U$1:$CH$1,,MATCH($K21,$U$2:$CH$2,0)))))*$L21*8760*$P21)),IF(AND($K21+$H21&lt;AA$2+1,$K21+$I21&gt;AA$2),IF($N21=$N$3,$C21*INDEX('Fixed O&amp;M Schedule_Gas'!I$3:I$15,MATCH($F21,'Fixed O&amp;M Schedule_Gas'!$B$3:$B$15,0)),$C21*$S21*INDEX($U$1:$CH$1,MATCH($K21,$U$2:$CH$2,0))*IF(AA$2&gt;$K21+$H21,IF($D21="Win",1.02,1.005),1)*(1+$T21)^(AA$2-$K21)),IF(AND($K21+$I21&lt;=AA$2,$K21+SUM($I21:$J21)&gt;AA$2),IF($N21=$N$3,$C21*(INDEX('Fixed O&amp;M Schedule_Gas'!I$3:I$15,MATCH($F21,'Fixed O&amp;M Schedule_Gas'!$B$3:$B$15,0))+$M21),$C21*($S21*INDEX($U$1:$CH$1,MATCH($K21+$I21,$U$2:$CH$2,0))*IF(AA$2&gt;$K21+$I21+$H21,IF($D21="Win",1.02,1.005),1)*(1+$T21)^(AA$2-($K21+$I21))+$M21)),0)))/10^6</f>
        <v>0</v>
      </c>
      <c r="AB21" s="119">
        <f>IF(AND($K21&lt;AB$2+1,$K21+$H21&gt;AB$2),IF($N21=$N$3,$C21*((1-$O21+$O21*(AB$1/INDEX($U$1:$CH$1,,MATCH($K21,$U$2:$CH$2,0)))))*$L21,$C21*((1-$R21)^(AB$2-$K21))*(((1-$O21+$O21*(AB$1/INDEX($U$1:$CH$1,,MATCH($K21,$U$2:$CH$2,0)))))*$L21*8760*$P21)),IF(AND($K21+$H21&lt;AB$2+1,$K21+$I21&gt;AB$2),IF($N21=$N$3,$C21*INDEX('Fixed O&amp;M Schedule_Gas'!J$3:J$15,MATCH($F21,'Fixed O&amp;M Schedule_Gas'!$B$3:$B$15,0)),$C21*$S21*INDEX($U$1:$CH$1,MATCH($K21,$U$2:$CH$2,0))*IF(AB$2&gt;$K21+$H21,IF($D21="Win",1.02,1.005),1)*(1+$T21)^(AB$2-$K21)),IF(AND($K21+$I21&lt;=AB$2,$K21+SUM($I21:$J21)&gt;AB$2),IF($N21=$N$3,$C21*(INDEX('Fixed O&amp;M Schedule_Gas'!J$3:J$15,MATCH($F21,'Fixed O&amp;M Schedule_Gas'!$B$3:$B$15,0))+$M21),$C21*($S21*INDEX($U$1:$CH$1,MATCH($K21+$I21,$U$2:$CH$2,0))*IF(AB$2&gt;$K21+$I21+$H21,IF($D21="Win",1.02,1.005),1)*(1+$T21)^(AB$2-($K21+$I21))+$M21)),0)))/10^6</f>
        <v>0</v>
      </c>
      <c r="AC21" s="119">
        <f>IF(AND($K21&lt;AC$2+1,$K21+$H21&gt;AC$2),IF($N21=$N$3,$C21*((1-$O21+$O21*(AC$1/INDEX($U$1:$CH$1,,MATCH($K21,$U$2:$CH$2,0)))))*$L21,$C21*((1-$R21)^(AC$2-$K21))*(((1-$O21+$O21*(AC$1/INDEX($U$1:$CH$1,,MATCH($K21,$U$2:$CH$2,0)))))*$L21*8760*$P21)),IF(AND($K21+$H21&lt;AC$2+1,$K21+$I21&gt;AC$2),IF($N21=$N$3,$C21*INDEX('Fixed O&amp;M Schedule_Gas'!K$3:K$15,MATCH($F21,'Fixed O&amp;M Schedule_Gas'!$B$3:$B$15,0)),$C21*$S21*INDEX($U$1:$CH$1,MATCH($K21,$U$2:$CH$2,0))*IF(AC$2&gt;$K21+$H21,IF($D21="Win",1.02,1.005),1)*(1+$T21)^(AC$2-$K21)),IF(AND($K21+$I21&lt;=AC$2,$K21+SUM($I21:$J21)&gt;AC$2),IF($N21=$N$3,$C21*(INDEX('Fixed O&amp;M Schedule_Gas'!K$3:K$15,MATCH($F21,'Fixed O&amp;M Schedule_Gas'!$B$3:$B$15,0))+$M21),$C21*($S21*INDEX($U$1:$CH$1,MATCH($K21+$I21,$U$2:$CH$2,0))*IF(AC$2&gt;$K21+$I21+$H21,IF($D21="Win",1.02,1.005),1)*(1+$T21)^(AC$2-($K21+$I21))+$M21)),0)))/10^6</f>
        <v>0</v>
      </c>
      <c r="AD21" s="119">
        <f>IF(AND($K21&lt;AD$2+1,$K21+$H21&gt;AD$2),IF($N21=$N$3,$C21*((1-$O21+$O21*(AD$1/INDEX($U$1:$CH$1,,MATCH($K21,$U$2:$CH$2,0)))))*$L21,$C21*((1-$R21)^(AD$2-$K21))*(((1-$O21+$O21*(AD$1/INDEX($U$1:$CH$1,,MATCH($K21,$U$2:$CH$2,0)))))*$L21*8760*$P21)),IF(AND($K21+$H21&lt;AD$2+1,$K21+$I21&gt;AD$2),IF($N21=$N$3,$C21*INDEX('Fixed O&amp;M Schedule_Gas'!L$3:L$15,MATCH($F21,'Fixed O&amp;M Schedule_Gas'!$B$3:$B$15,0)),$C21*$S21*INDEX($U$1:$CH$1,MATCH($K21,$U$2:$CH$2,0))*IF(AD$2&gt;$K21+$H21,IF($D21="Win",1.02,1.005),1)*(1+$T21)^(AD$2-$K21)),IF(AND($K21+$I21&lt;=AD$2,$K21+SUM($I21:$J21)&gt;AD$2),IF($N21=$N$3,$C21*(INDEX('Fixed O&amp;M Schedule_Gas'!L$3:L$15,MATCH($F21,'Fixed O&amp;M Schedule_Gas'!$B$3:$B$15,0))+$M21),$C21*($S21*INDEX($U$1:$CH$1,MATCH($K21+$I21,$U$2:$CH$2,0))*IF(AD$2&gt;$K21+$I21+$H21,IF($D21="Win",1.02,1.005),1)*(1+$T21)^(AD$2-($K21+$I21))+$M21)),0)))/10^6</f>
        <v>0</v>
      </c>
      <c r="AE21" s="119">
        <f>IF(AND($K21&lt;AE$2+1,$K21+$H21&gt;AE$2),IF($N21=$N$3,$C21*((1-$O21+$O21*(AE$1/INDEX($U$1:$CH$1,,MATCH($K21,$U$2:$CH$2,0)))))*$L21,$C21*((1-$R21)^(AE$2-$K21))*(((1-$O21+$O21*(AE$1/INDEX($U$1:$CH$1,,MATCH($K21,$U$2:$CH$2,0)))))*$L21*8760*$P21)),IF(AND($K21+$H21&lt;AE$2+1,$K21+$I21&gt;AE$2),IF($N21=$N$3,$C21*INDEX('Fixed O&amp;M Schedule_Gas'!M$3:M$15,MATCH($F21,'Fixed O&amp;M Schedule_Gas'!$B$3:$B$15,0)),$C21*$S21*INDEX($U$1:$CH$1,MATCH($K21,$U$2:$CH$2,0))*IF(AE$2&gt;$K21+$H21,IF($D21="Win",1.02,1.005),1)*(1+$T21)^(AE$2-$K21)),IF(AND($K21+$I21&lt;=AE$2,$K21+SUM($I21:$J21)&gt;AE$2),IF($N21=$N$3,$C21*(INDEX('Fixed O&amp;M Schedule_Gas'!M$3:M$15,MATCH($F21,'Fixed O&amp;M Schedule_Gas'!$B$3:$B$15,0))+$M21),$C21*($S21*INDEX($U$1:$CH$1,MATCH($K21+$I21,$U$2:$CH$2,0))*IF(AE$2&gt;$K21+$I21+$H21,IF($D21="Win",1.02,1.005),1)*(1+$T21)^(AE$2-($K21+$I21))+$M21)),0)))/10^6</f>
        <v>20.928472199999998</v>
      </c>
      <c r="AF21" s="119">
        <f>IF(AND($K21&lt;AF$2+1,$K21+$H21&gt;AF$2),IF($N21=$N$3,$C21*((1-$O21+$O21*(AF$1/INDEX($U$1:$CH$1,,MATCH($K21,$U$2:$CH$2,0)))))*$L21,$C21*((1-$R21)^(AF$2-$K21))*(((1-$O21+$O21*(AF$1/INDEX($U$1:$CH$1,,MATCH($K21,$U$2:$CH$2,0)))))*$L21*8760*$P21)),IF(AND($K21+$H21&lt;AF$2+1,$K21+$I21&gt;AF$2),IF($N21=$N$3,$C21*INDEX('Fixed O&amp;M Schedule_Gas'!N$3:N$15,MATCH($F21,'Fixed O&amp;M Schedule_Gas'!$B$3:$B$15,0)),$C21*$S21*INDEX($U$1:$CH$1,MATCH($K21,$U$2:$CH$2,0))*IF(AF$2&gt;$K21+$H21,IF($D21="Win",1.02,1.005),1)*(1+$T21)^(AF$2-$K21)),IF(AND($K21+$I21&lt;=AF$2,$K21+SUM($I21:$J21)&gt;AF$2),IF($N21=$N$3,$C21*(INDEX('Fixed O&amp;M Schedule_Gas'!N$3:N$15,MATCH($F21,'Fixed O&amp;M Schedule_Gas'!$B$3:$B$15,0))+$M21),$C21*($S21*INDEX($U$1:$CH$1,MATCH($K21+$I21,$U$2:$CH$2,0))*IF(AF$2&gt;$K21+$I21+$H21,IF($D21="Win",1.02,1.005),1)*(1+$T21)^(AF$2-($K21+$I21))+$M21)),0)))/10^6</f>
        <v>20.823829839000002</v>
      </c>
      <c r="AG21" s="119">
        <f>IF(AND($K21&lt;AG$2+1,$K21+$H21&gt;AG$2),IF($N21=$N$3,$C21*((1-$O21+$O21*(AG$1/INDEX($U$1:$CH$1,,MATCH($K21,$U$2:$CH$2,0)))))*$L21,$C21*((1-$R21)^(AG$2-$K21))*(((1-$O21+$O21*(AG$1/INDEX($U$1:$CH$1,,MATCH($K21,$U$2:$CH$2,0)))))*$L21*8760*$P21)),IF(AND($K21+$H21&lt;AG$2+1,$K21+$I21&gt;AG$2),IF($N21=$N$3,$C21*INDEX('Fixed O&amp;M Schedule_Gas'!O$3:O$15,MATCH($F21,'Fixed O&amp;M Schedule_Gas'!$B$3:$B$15,0)),$C21*$S21*INDEX($U$1:$CH$1,MATCH($K21,$U$2:$CH$2,0))*IF(AG$2&gt;$K21+$H21,IF($D21="Win",1.02,1.005),1)*(1+$T21)^(AG$2-$K21)),IF(AND($K21+$I21&lt;=AG$2,$K21+SUM($I21:$J21)&gt;AG$2),IF($N21=$N$3,$C21*(INDEX('Fixed O&amp;M Schedule_Gas'!O$3:O$15,MATCH($F21,'Fixed O&amp;M Schedule_Gas'!$B$3:$B$15,0))+$M21),$C21*($S21*INDEX($U$1:$CH$1,MATCH($K21+$I21,$U$2:$CH$2,0))*IF(AG$2&gt;$K21+$I21+$H21,IF($D21="Win",1.02,1.005),1)*(1+$T21)^(AG$2-($K21+$I21))+$M21)),0)))/10^6</f>
        <v>20.719710689805002</v>
      </c>
      <c r="AH21" s="119">
        <f>IF(AND($K21&lt;AH$2+1,$K21+$H21&gt;AH$2),IF($N21=$N$3,$C21*((1-$O21+$O21*(AH$1/INDEX($U$1:$CH$1,,MATCH($K21,$U$2:$CH$2,0)))))*$L21,$C21*((1-$R21)^(AH$2-$K21))*(((1-$O21+$O21*(AH$1/INDEX($U$1:$CH$1,,MATCH($K21,$U$2:$CH$2,0)))))*$L21*8760*$P21)),IF(AND($K21+$H21&lt;AH$2+1,$K21+$I21&gt;AH$2),IF($N21=$N$3,$C21*INDEX('Fixed O&amp;M Schedule_Gas'!P$3:P$15,MATCH($F21,'Fixed O&amp;M Schedule_Gas'!$B$3:$B$15,0)),$C21*$S21*INDEX($U$1:$CH$1,MATCH($K21,$U$2:$CH$2,0))*IF(AH$2&gt;$K21+$H21,IF($D21="Win",1.02,1.005),1)*(1+$T21)^(AH$2-$K21)),IF(AND($K21+$I21&lt;=AH$2,$K21+SUM($I21:$J21)&gt;AH$2),IF($N21=$N$3,$C21*(INDEX('Fixed O&amp;M Schedule_Gas'!P$3:P$15,MATCH($F21,'Fixed O&amp;M Schedule_Gas'!$B$3:$B$15,0))+$M21),$C21*($S21*INDEX($U$1:$CH$1,MATCH($K21+$I21,$U$2:$CH$2,0))*IF(AH$2&gt;$K21+$I21+$H21,IF($D21="Win",1.02,1.005),1)*(1+$T21)^(AH$2-($K21+$I21))+$M21)),0)))/10^6</f>
        <v>20.616112136355973</v>
      </c>
      <c r="AI21" s="119">
        <f>IF(AND($K21&lt;AI$2+1,$K21+$H21&gt;AI$2),IF($N21=$N$3,$C21*((1-$O21+$O21*(AI$1/INDEX($U$1:$CH$1,,MATCH($K21,$U$2:$CH$2,0)))))*$L21,$C21*((1-$R21)^(AI$2-$K21))*(((1-$O21+$O21*(AI$1/INDEX($U$1:$CH$1,,MATCH($K21,$U$2:$CH$2,0)))))*$L21*8760*$P21)),IF(AND($K21+$H21&lt;AI$2+1,$K21+$I21&gt;AI$2),IF($N21=$N$3,$C21*INDEX('Fixed O&amp;M Schedule_Gas'!Q$3:Q$15,MATCH($F21,'Fixed O&amp;M Schedule_Gas'!$B$3:$B$15,0)),$C21*$S21*INDEX($U$1:$CH$1,MATCH($K21,$U$2:$CH$2,0))*IF(AI$2&gt;$K21+$H21,IF($D21="Win",1.02,1.005),1)*(1+$T21)^(AI$2-$K21)),IF(AND($K21+$I21&lt;=AI$2,$K21+SUM($I21:$J21)&gt;AI$2),IF($N21=$N$3,$C21*(INDEX('Fixed O&amp;M Schedule_Gas'!Q$3:Q$15,MATCH($F21,'Fixed O&amp;M Schedule_Gas'!$B$3:$B$15,0))+$M21),$C21*($S21*INDEX($U$1:$CH$1,MATCH($K21+$I21,$U$2:$CH$2,0))*IF(AI$2&gt;$K21+$I21+$H21,IF($D21="Win",1.02,1.005),1)*(1+$T21)^(AI$2-($K21+$I21))+$M21)),0)))/10^6</f>
        <v>20.513031575674198</v>
      </c>
      <c r="AJ21" s="119">
        <f>IF(AND($K21&lt;AJ$2+1,$K21+$H21&gt;AJ$2),IF($N21=$N$3,$C21*((1-$O21+$O21*(AJ$1/INDEX($U$1:$CH$1,,MATCH($K21,$U$2:$CH$2,0)))))*$L21,$C21*((1-$R21)^(AJ$2-$K21))*(((1-$O21+$O21*(AJ$1/INDEX($U$1:$CH$1,,MATCH($K21,$U$2:$CH$2,0)))))*$L21*8760*$P21)),IF(AND($K21+$H21&lt;AJ$2+1,$K21+$I21&gt;AJ$2),IF($N21=$N$3,$C21*INDEX('Fixed O&amp;M Schedule_Gas'!R$3:R$15,MATCH($F21,'Fixed O&amp;M Schedule_Gas'!$B$3:$B$15,0)),$C21*$S21*INDEX($U$1:$CH$1,MATCH($K21,$U$2:$CH$2,0))*IF(AJ$2&gt;$K21+$H21,IF($D21="Win",1.02,1.005),1)*(1+$T21)^(AJ$2-$K21)),IF(AND($K21+$I21&lt;=AJ$2,$K21+SUM($I21:$J21)&gt;AJ$2),IF($N21=$N$3,$C21*(INDEX('Fixed O&amp;M Schedule_Gas'!R$3:R$15,MATCH($F21,'Fixed O&amp;M Schedule_Gas'!$B$3:$B$15,0))+$M21),$C21*($S21*INDEX($U$1:$CH$1,MATCH($K21+$I21,$U$2:$CH$2,0))*IF(AJ$2&gt;$K21+$I21+$H21,IF($D21="Win",1.02,1.005),1)*(1+$T21)^(AJ$2-($K21+$I21))+$M21)),0)))/10^6</f>
        <v>20.410466417795824</v>
      </c>
      <c r="AK21" s="119">
        <f>IF(AND($K21&lt;AK$2+1,$K21+$H21&gt;AK$2),IF($N21=$N$3,$C21*((1-$O21+$O21*(AK$1/INDEX($U$1:$CH$1,,MATCH($K21,$U$2:$CH$2,0)))))*$L21,$C21*((1-$R21)^(AK$2-$K21))*(((1-$O21+$O21*(AK$1/INDEX($U$1:$CH$1,,MATCH($K21,$U$2:$CH$2,0)))))*$L21*8760*$P21)),IF(AND($K21+$H21&lt;AK$2+1,$K21+$I21&gt;AK$2),IF($N21=$N$3,$C21*INDEX('Fixed O&amp;M Schedule_Gas'!S$3:S$15,MATCH($F21,'Fixed O&amp;M Schedule_Gas'!$B$3:$B$15,0)),$C21*$S21*INDEX($U$1:$CH$1,MATCH($K21,$U$2:$CH$2,0))*IF(AK$2&gt;$K21+$H21,IF($D21="Win",1.02,1.005),1)*(1+$T21)^(AK$2-$K21)),IF(AND($K21+$I21&lt;=AK$2,$K21+SUM($I21:$J21)&gt;AK$2),IF($N21=$N$3,$C21*(INDEX('Fixed O&amp;M Schedule_Gas'!S$3:S$15,MATCH($F21,'Fixed O&amp;M Schedule_Gas'!$B$3:$B$15,0))+$M21),$C21*($S21*INDEX($U$1:$CH$1,MATCH($K21+$I21,$U$2:$CH$2,0))*IF(AK$2&gt;$K21+$I21+$H21,IF($D21="Win",1.02,1.005),1)*(1+$T21)^(AK$2-($K21+$I21))+$M21)),0)))/10^6</f>
        <v>20.308414085706847</v>
      </c>
      <c r="AL21" s="119">
        <f>IF(AND($K21&lt;AL$2+1,$K21+$H21&gt;AL$2),IF($N21=$N$3,$C21*((1-$O21+$O21*(AL$1/INDEX($U$1:$CH$1,,MATCH($K21,$U$2:$CH$2,0)))))*$L21,$C21*((1-$R21)^(AL$2-$K21))*(((1-$O21+$O21*(AL$1/INDEX($U$1:$CH$1,,MATCH($K21,$U$2:$CH$2,0)))))*$L21*8760*$P21)),IF(AND($K21+$H21&lt;AL$2+1,$K21+$I21&gt;AL$2),IF($N21=$N$3,$C21*INDEX('Fixed O&amp;M Schedule_Gas'!T$3:T$15,MATCH($F21,'Fixed O&amp;M Schedule_Gas'!$B$3:$B$15,0)),$C21*$S21*INDEX($U$1:$CH$1,MATCH($K21,$U$2:$CH$2,0))*IF(AL$2&gt;$K21+$H21,IF($D21="Win",1.02,1.005),1)*(1+$T21)^(AL$2-$K21)),IF(AND($K21+$I21&lt;=AL$2,$K21+SUM($I21:$J21)&gt;AL$2),IF($N21=$N$3,$C21*(INDEX('Fixed O&amp;M Schedule_Gas'!T$3:T$15,MATCH($F21,'Fixed O&amp;M Schedule_Gas'!$B$3:$B$15,0))+$M21),$C21*($S21*INDEX($U$1:$CH$1,MATCH($K21+$I21,$U$2:$CH$2,0))*IF(AL$2&gt;$K21+$I21+$H21,IF($D21="Win",1.02,1.005),1)*(1+$T21)^(AL$2-($K21+$I21))+$M21)),0)))/10^6</f>
        <v>20.206872015278314</v>
      </c>
      <c r="AM21" s="119">
        <f>IF(AND($K21&lt;AM$2+1,$K21+$H21&gt;AM$2),IF($N21=$N$3,$C21*((1-$O21+$O21*(AM$1/INDEX($U$1:$CH$1,,MATCH($K21,$U$2:$CH$2,0)))))*$L21,$C21*((1-$R21)^(AM$2-$K21))*(((1-$O21+$O21*(AM$1/INDEX($U$1:$CH$1,,MATCH($K21,$U$2:$CH$2,0)))))*$L21*8760*$P21)),IF(AND($K21+$H21&lt;AM$2+1,$K21+$I21&gt;AM$2),IF($N21=$N$3,$C21*INDEX('Fixed O&amp;M Schedule_Gas'!U$3:U$15,MATCH($F21,'Fixed O&amp;M Schedule_Gas'!$B$3:$B$15,0)),$C21*$S21*INDEX($U$1:$CH$1,MATCH($K21,$U$2:$CH$2,0))*IF(AM$2&gt;$K21+$H21,IF($D21="Win",1.02,1.005),1)*(1+$T21)^(AM$2-$K21)),IF(AND($K21+$I21&lt;=AM$2,$K21+SUM($I21:$J21)&gt;AM$2),IF($N21=$N$3,$C21*(INDEX('Fixed O&amp;M Schedule_Gas'!U$3:U$15,MATCH($F21,'Fixed O&amp;M Schedule_Gas'!$B$3:$B$15,0))+$M21),$C21*($S21*INDEX($U$1:$CH$1,MATCH($K21+$I21,$U$2:$CH$2,0))*IF(AM$2&gt;$K21+$I21+$H21,IF($D21="Win",1.02,1.005),1)*(1+$T21)^(AM$2-($K21+$I21))+$M21)),0)))/10^6</f>
        <v>20.105837655201924</v>
      </c>
      <c r="AN21" s="119">
        <f>IF(AND($K21&lt;AN$2+1,$K21+$H21&gt;AN$2),IF($N21=$N$3,$C21*((1-$O21+$O21*(AN$1/INDEX($U$1:$CH$1,,MATCH($K21,$U$2:$CH$2,0)))))*$L21,$C21*((1-$R21)^(AN$2-$K21))*(((1-$O21+$O21*(AN$1/INDEX($U$1:$CH$1,,MATCH($K21,$U$2:$CH$2,0)))))*$L21*8760*$P21)),IF(AND($K21+$H21&lt;AN$2+1,$K21+$I21&gt;AN$2),IF($N21=$N$3,$C21*INDEX('Fixed O&amp;M Schedule_Gas'!V$3:V$15,MATCH($F21,'Fixed O&amp;M Schedule_Gas'!$B$3:$B$15,0)),$C21*$S21*INDEX($U$1:$CH$1,MATCH($K21,$U$2:$CH$2,0))*IF(AN$2&gt;$K21+$H21,IF($D21="Win",1.02,1.005),1)*(1+$T21)^(AN$2-$K21)),IF(AND($K21+$I21&lt;=AN$2,$K21+SUM($I21:$J21)&gt;AN$2),IF($N21=$N$3,$C21*(INDEX('Fixed O&amp;M Schedule_Gas'!V$3:V$15,MATCH($F21,'Fixed O&amp;M Schedule_Gas'!$B$3:$B$15,0))+$M21),$C21*($S21*INDEX($U$1:$CH$1,MATCH($K21+$I21,$U$2:$CH$2,0))*IF(AN$2&gt;$K21+$I21+$H21,IF($D21="Win",1.02,1.005),1)*(1+$T21)^(AN$2-($K21+$I21))+$M21)),0)))/10^6</f>
        <v>20.005308466925911</v>
      </c>
      <c r="AO21" s="119">
        <f>IF(AND($K21&lt;AO$2+1,$K21+$H21&gt;AO$2),IF($N21=$N$3,$C21*((1-$O21+$O21*(AO$1/INDEX($U$1:$CH$1,,MATCH($K21,$U$2:$CH$2,0)))))*$L21,$C21*((1-$R21)^(AO$2-$K21))*(((1-$O21+$O21*(AO$1/INDEX($U$1:$CH$1,,MATCH($K21,$U$2:$CH$2,0)))))*$L21*8760*$P21)),IF(AND($K21+$H21&lt;AO$2+1,$K21+$I21&gt;AO$2),IF($N21=$N$3,$C21*INDEX('Fixed O&amp;M Schedule_Gas'!W$3:W$15,MATCH($F21,'Fixed O&amp;M Schedule_Gas'!$B$3:$B$15,0)),$C21*$S21*INDEX($U$1:$CH$1,MATCH($K21,$U$2:$CH$2,0))*IF(AO$2&gt;$K21+$H21,IF($D21="Win",1.02,1.005),1)*(1+$T21)^(AO$2-$K21)),IF(AND($K21+$I21&lt;=AO$2,$K21+SUM($I21:$J21)&gt;AO$2),IF($N21=$N$3,$C21*(INDEX('Fixed O&amp;M Schedule_Gas'!W$3:W$15,MATCH($F21,'Fixed O&amp;M Schedule_Gas'!$B$3:$B$15,0))+$M21),$C21*($S21*INDEX($U$1:$CH$1,MATCH($K21+$I21,$U$2:$CH$2,0))*IF(AO$2&gt;$K21+$I21+$H21,IF($D21="Win",1.02,1.005),1)*(1+$T21)^(AO$2-($K21+$I21))+$M21)),0)))/10^6</f>
        <v>19.905281924591286</v>
      </c>
      <c r="AP21" s="119">
        <f>IF(AND($K21&lt;AP$2+1,$K21+$H21&gt;AP$2),IF($N21=$N$3,$C21*((1-$O21+$O21*(AP$1/INDEX($U$1:$CH$1,,MATCH($K21,$U$2:$CH$2,0)))))*$L21,$C21*((1-$R21)^(AP$2-$K21))*(((1-$O21+$O21*(AP$1/INDEX($U$1:$CH$1,,MATCH($K21,$U$2:$CH$2,0)))))*$L21*8760*$P21)),IF(AND($K21+$H21&lt;AP$2+1,$K21+$I21&gt;AP$2),IF($N21=$N$3,$C21*INDEX('Fixed O&amp;M Schedule_Gas'!X$3:X$15,MATCH($F21,'Fixed O&amp;M Schedule_Gas'!$B$3:$B$15,0)),$C21*$S21*INDEX($U$1:$CH$1,MATCH($K21,$U$2:$CH$2,0))*IF(AP$2&gt;$K21+$H21,IF($D21="Win",1.02,1.005),1)*(1+$T21)^(AP$2-$K21)),IF(AND($K21+$I21&lt;=AP$2,$K21+SUM($I21:$J21)&gt;AP$2),IF($N21=$N$3,$C21*(INDEX('Fixed O&amp;M Schedule_Gas'!X$3:X$15,MATCH($F21,'Fixed O&amp;M Schedule_Gas'!$B$3:$B$15,0))+$M21),$C21*($S21*INDEX($U$1:$CH$1,MATCH($K21+$I21,$U$2:$CH$2,0))*IF(AP$2&gt;$K21+$I21+$H21,IF($D21="Win",1.02,1.005),1)*(1+$T21)^(AP$2-($K21+$I21))+$M21)),0)))/10^6</f>
        <v>19.805755514968325</v>
      </c>
      <c r="AQ21" s="119">
        <f>IF(AND($K21&lt;AQ$2+1,$K21+$H21&gt;AQ$2),IF($N21=$N$3,$C21*((1-$O21+$O21*(AQ$1/INDEX($U$1:$CH$1,,MATCH($K21,$U$2:$CH$2,0)))))*$L21,$C21*((1-$R21)^(AQ$2-$K21))*(((1-$O21+$O21*(AQ$1/INDEX($U$1:$CH$1,,MATCH($K21,$U$2:$CH$2,0)))))*$L21*8760*$P21)),IF(AND($K21+$H21&lt;AQ$2+1,$K21+$I21&gt;AQ$2),IF($N21=$N$3,$C21*INDEX('Fixed O&amp;M Schedule_Gas'!Y$3:Y$15,MATCH($F21,'Fixed O&amp;M Schedule_Gas'!$B$3:$B$15,0)),$C21*$S21*INDEX($U$1:$CH$1,MATCH($K21,$U$2:$CH$2,0))*IF(AQ$2&gt;$K21+$H21,IF($D21="Win",1.02,1.005),1)*(1+$T21)^(AQ$2-$K21)),IF(AND($K21+$I21&lt;=AQ$2,$K21+SUM($I21:$J21)&gt;AQ$2),IF($N21=$N$3,$C21*(INDEX('Fixed O&amp;M Schedule_Gas'!Y$3:Y$15,MATCH($F21,'Fixed O&amp;M Schedule_Gas'!$B$3:$B$15,0))+$M21),$C21*($S21*INDEX($U$1:$CH$1,MATCH($K21+$I21,$U$2:$CH$2,0))*IF(AQ$2&gt;$K21+$I21+$H21,IF($D21="Win",1.02,1.005),1)*(1+$T21)^(AQ$2-($K21+$I21))+$M21)),0)))/10^6</f>
        <v>19.706726737393485</v>
      </c>
      <c r="AR21" s="119">
        <f>IF(AND($K21&lt;AR$2+1,$K21+$H21&gt;AR$2),IF($N21=$N$3,$C21*((1-$O21+$O21*(AR$1/INDEX($U$1:$CH$1,,MATCH($K21,$U$2:$CH$2,0)))))*$L21,$C21*((1-$R21)^(AR$2-$K21))*(((1-$O21+$O21*(AR$1/INDEX($U$1:$CH$1,,MATCH($K21,$U$2:$CH$2,0)))))*$L21*8760*$P21)),IF(AND($K21+$H21&lt;AR$2+1,$K21+$I21&gt;AR$2),IF($N21=$N$3,$C21*INDEX('Fixed O&amp;M Schedule_Gas'!Z$3:Z$15,MATCH($F21,'Fixed O&amp;M Schedule_Gas'!$B$3:$B$15,0)),$C21*$S21*INDEX($U$1:$CH$1,MATCH($K21,$U$2:$CH$2,0))*IF(AR$2&gt;$K21+$H21,IF($D21="Win",1.02,1.005),1)*(1+$T21)^(AR$2-$K21)),IF(AND($K21+$I21&lt;=AR$2,$K21+SUM($I21:$J21)&gt;AR$2),IF($N21=$N$3,$C21*(INDEX('Fixed O&amp;M Schedule_Gas'!Z$3:Z$15,MATCH($F21,'Fixed O&amp;M Schedule_Gas'!$B$3:$B$15,0))+$M21),$C21*($S21*INDEX($U$1:$CH$1,MATCH($K21+$I21,$U$2:$CH$2,0))*IF(AR$2&gt;$K21+$I21+$H21,IF($D21="Win",1.02,1.005),1)*(1+$T21)^(AR$2-($K21+$I21))+$M21)),0)))/10^6</f>
        <v>19.608193103706515</v>
      </c>
      <c r="AS21" s="119">
        <f>IF(AND($K21&lt;AS$2+1,$K21+$H21&gt;AS$2),IF($N21=$N$3,$C21*((1-$O21+$O21*(AS$1/INDEX($U$1:$CH$1,,MATCH($K21,$U$2:$CH$2,0)))))*$L21,$C21*((1-$R21)^(AS$2-$K21))*(((1-$O21+$O21*(AS$1/INDEX($U$1:$CH$1,,MATCH($K21,$U$2:$CH$2,0)))))*$L21*8760*$P21)),IF(AND($K21+$H21&lt;AS$2+1,$K21+$I21&gt;AS$2),IF($N21=$N$3,$C21*INDEX('Fixed O&amp;M Schedule_Gas'!AA$3:AA$15,MATCH($F21,'Fixed O&amp;M Schedule_Gas'!$B$3:$B$15,0)),$C21*$S21*INDEX($U$1:$CH$1,MATCH($K21,$U$2:$CH$2,0))*IF(AS$2&gt;$K21+$H21,IF($D21="Win",1.02,1.005),1)*(1+$T21)^(AS$2-$K21)),IF(AND($K21+$I21&lt;=AS$2,$K21+SUM($I21:$J21)&gt;AS$2),IF($N21=$N$3,$C21*(INDEX('Fixed O&amp;M Schedule_Gas'!AA$3:AA$15,MATCH($F21,'Fixed O&amp;M Schedule_Gas'!$B$3:$B$15,0))+$M21),$C21*($S21*INDEX($U$1:$CH$1,MATCH($K21+$I21,$U$2:$CH$2,0))*IF(AS$2&gt;$K21+$I21+$H21,IF($D21="Win",1.02,1.005),1)*(1+$T21)^(AS$2-($K21+$I21))+$M21)),0)))/10^6</f>
        <v>19.510152138187987</v>
      </c>
      <c r="AT21" s="119">
        <f>IF(AND($K21&lt;AT$2+1,$K21+$H21&gt;AT$2),IF($N21=$N$3,$C21*((1-$O21+$O21*(AT$1/INDEX($U$1:$CH$1,,MATCH($K21,$U$2:$CH$2,0)))))*$L21,$C21*((1-$R21)^(AT$2-$K21))*(((1-$O21+$O21*(AT$1/INDEX($U$1:$CH$1,,MATCH($K21,$U$2:$CH$2,0)))))*$L21*8760*$P21)),IF(AND($K21+$H21&lt;AT$2+1,$K21+$I21&gt;AT$2),IF($N21=$N$3,$C21*INDEX('Fixed O&amp;M Schedule_Gas'!AB$3:AB$15,MATCH($F21,'Fixed O&amp;M Schedule_Gas'!$B$3:$B$15,0)),$C21*$S21*INDEX($U$1:$CH$1,MATCH($K21,$U$2:$CH$2,0))*IF(AT$2&gt;$K21+$H21,IF($D21="Win",1.02,1.005),1)*(1+$T21)^(AT$2-$K21)),IF(AND($K21+$I21&lt;=AT$2,$K21+SUM($I21:$J21)&gt;AT$2),IF($N21=$N$3,$C21*(INDEX('Fixed O&amp;M Schedule_Gas'!AB$3:AB$15,MATCH($F21,'Fixed O&amp;M Schedule_Gas'!$B$3:$B$15,0))+$M21),$C21*($S21*INDEX($U$1:$CH$1,MATCH($K21+$I21,$U$2:$CH$2,0))*IF(AT$2&gt;$K21+$I21+$H21,IF($D21="Win",1.02,1.005),1)*(1+$T21)^(AT$2-($K21+$I21))+$M21)),0)))/10^6</f>
        <v>19.412601377497044</v>
      </c>
      <c r="AU21" s="119">
        <f>IF(AND($K21&lt;AU$2+1,$K21+$H21&gt;AU$2),IF($N21=$N$3,$C21*((1-$O21+$O21*(AU$1/INDEX($U$1:$CH$1,,MATCH($K21,$U$2:$CH$2,0)))))*$L21,$C21*((1-$R21)^(AU$2-$K21))*(((1-$O21+$O21*(AU$1/INDEX($U$1:$CH$1,,MATCH($K21,$U$2:$CH$2,0)))))*$L21*8760*$P21)),IF(AND($K21+$H21&lt;AU$2+1,$K21+$I21&gt;AU$2),IF($N21=$N$3,$C21*INDEX('Fixed O&amp;M Schedule_Gas'!AC$3:AC$15,MATCH($F21,'Fixed O&amp;M Schedule_Gas'!$B$3:$B$15,0)),$C21*$S21*INDEX($U$1:$CH$1,MATCH($K21,$U$2:$CH$2,0))*IF(AU$2&gt;$K21+$H21,IF($D21="Win",1.02,1.005),1)*(1+$T21)^(AU$2-$K21)),IF(AND($K21+$I21&lt;=AU$2,$K21+SUM($I21:$J21)&gt;AU$2),IF($N21=$N$3,$C21*(INDEX('Fixed O&amp;M Schedule_Gas'!AC$3:AC$15,MATCH($F21,'Fixed O&amp;M Schedule_Gas'!$B$3:$B$15,0))+$M21),$C21*($S21*INDEX($U$1:$CH$1,MATCH($K21+$I21,$U$2:$CH$2,0))*IF(AU$2&gt;$K21+$I21+$H21,IF($D21="Win",1.02,1.005),1)*(1+$T21)^(AU$2-($K21+$I21))+$M21)),0)))/10^6</f>
        <v>19.315538370609563</v>
      </c>
      <c r="AV21" s="119">
        <f>IF(AND($K21&lt;AV$2+1,$K21+$H21&gt;AV$2),IF($N21=$N$3,$C21*((1-$O21+$O21*(AV$1/INDEX($U$1:$CH$1,,MATCH($K21,$U$2:$CH$2,0)))))*$L21,$C21*((1-$R21)^(AV$2-$K21))*(((1-$O21+$O21*(AV$1/INDEX($U$1:$CH$1,,MATCH($K21,$U$2:$CH$2,0)))))*$L21*8760*$P21)),IF(AND($K21+$H21&lt;AV$2+1,$K21+$I21&gt;AV$2),IF($N21=$N$3,$C21*INDEX('Fixed O&amp;M Schedule_Gas'!AD$3:AD$15,MATCH($F21,'Fixed O&amp;M Schedule_Gas'!$B$3:$B$15,0)),$C21*$S21*INDEX($U$1:$CH$1,MATCH($K21,$U$2:$CH$2,0))*IF(AV$2&gt;$K21+$H21,IF($D21="Win",1.02,1.005),1)*(1+$T21)^(AV$2-$K21)),IF(AND($K21+$I21&lt;=AV$2,$K21+SUM($I21:$J21)&gt;AV$2),IF($N21=$N$3,$C21*(INDEX('Fixed O&amp;M Schedule_Gas'!AD$3:AD$15,MATCH($F21,'Fixed O&amp;M Schedule_Gas'!$B$3:$B$15,0))+$M21),$C21*($S21*INDEX($U$1:$CH$1,MATCH($K21+$I21,$U$2:$CH$2,0))*IF(AV$2&gt;$K21+$I21+$H21,IF($D21="Win",1.02,1.005),1)*(1+$T21)^(AV$2-($K21+$I21))+$M21)),0)))/10^6</f>
        <v>19.218960678756513</v>
      </c>
      <c r="AW21" s="119">
        <f>IF(AND($K21&lt;AW$2+1,$K21+$H21&gt;AW$2),IF($N21=$N$3,$C21*((1-$O21+$O21*(AW$1/INDEX($U$1:$CH$1,,MATCH($K21,$U$2:$CH$2,0)))))*$L21,$C21*((1-$R21)^(AW$2-$K21))*(((1-$O21+$O21*(AW$1/INDEX($U$1:$CH$1,,MATCH($K21,$U$2:$CH$2,0)))))*$L21*8760*$P21)),IF(AND($K21+$H21&lt;AW$2+1,$K21+$I21&gt;AW$2),IF($N21=$N$3,$C21*INDEX('Fixed O&amp;M Schedule_Gas'!AE$3:AE$15,MATCH($F21,'Fixed O&amp;M Schedule_Gas'!$B$3:$B$15,0)),$C21*$S21*INDEX($U$1:$CH$1,MATCH($K21,$U$2:$CH$2,0))*IF(AW$2&gt;$K21+$H21,IF($D21="Win",1.02,1.005),1)*(1+$T21)^(AW$2-$K21)),IF(AND($K21+$I21&lt;=AW$2,$K21+SUM($I21:$J21)&gt;AW$2),IF($N21=$N$3,$C21*(INDEX('Fixed O&amp;M Schedule_Gas'!AE$3:AE$15,MATCH($F21,'Fixed O&amp;M Schedule_Gas'!$B$3:$B$15,0))+$M21),$C21*($S21*INDEX($U$1:$CH$1,MATCH($K21+$I21,$U$2:$CH$2,0))*IF(AW$2&gt;$K21+$I21+$H21,IF($D21="Win",1.02,1.005),1)*(1+$T21)^(AW$2-($K21+$I21))+$M21)),0)))/10^6</f>
        <v>19.122865875362731</v>
      </c>
      <c r="AX21" s="119">
        <f>IF(AND($K21&lt;AX$2+1,$K21+$H21&gt;AX$2),IF($N21=$N$3,$C21*((1-$O21+$O21*(AX$1/INDEX($U$1:$CH$1,,MATCH($K21,$U$2:$CH$2,0)))))*$L21,$C21*((1-$R21)^(AX$2-$K21))*(((1-$O21+$O21*(AX$1/INDEX($U$1:$CH$1,,MATCH($K21,$U$2:$CH$2,0)))))*$L21*8760*$P21)),IF(AND($K21+$H21&lt;AX$2+1,$K21+$I21&gt;AX$2),IF($N21=$N$3,$C21*INDEX('Fixed O&amp;M Schedule_Gas'!AF$3:AF$15,MATCH($F21,'Fixed O&amp;M Schedule_Gas'!$B$3:$B$15,0)),$C21*$S21*INDEX($U$1:$CH$1,MATCH($K21,$U$2:$CH$2,0))*IF(AX$2&gt;$K21+$H21,IF($D21="Win",1.02,1.005),1)*(1+$T21)^(AX$2-$K21)),IF(AND($K21+$I21&lt;=AX$2,$K21+SUM($I21:$J21)&gt;AX$2),IF($N21=$N$3,$C21*(INDEX('Fixed O&amp;M Schedule_Gas'!AF$3:AF$15,MATCH($F21,'Fixed O&amp;M Schedule_Gas'!$B$3:$B$15,0))+$M21),$C21*($S21*INDEX($U$1:$CH$1,MATCH($K21+$I21,$U$2:$CH$2,0))*IF(AX$2&gt;$K21+$I21+$H21,IF($D21="Win",1.02,1.005),1)*(1+$T21)^(AX$2-($K21+$I21))+$M21)),0)))/10^6</f>
        <v>19.027251545985919</v>
      </c>
      <c r="AY21" s="119">
        <f>IF(AND($K21&lt;AY$2+1,$K21+$H21&gt;AY$2),IF($N21=$N$3,$C21*((1-$O21+$O21*(AY$1/INDEX($U$1:$CH$1,,MATCH($K21,$U$2:$CH$2,0)))))*$L21,$C21*((1-$R21)^(AY$2-$K21))*(((1-$O21+$O21*(AY$1/INDEX($U$1:$CH$1,,MATCH($K21,$U$2:$CH$2,0)))))*$L21*8760*$P21)),IF(AND($K21+$H21&lt;AY$2+1,$K21+$I21&gt;AY$2),IF($N21=$N$3,$C21*INDEX('Fixed O&amp;M Schedule_Gas'!AG$3:AG$15,MATCH($F21,'Fixed O&amp;M Schedule_Gas'!$B$3:$B$15,0)),$C21*$S21*INDEX($U$1:$CH$1,MATCH($K21,$U$2:$CH$2,0))*IF(AY$2&gt;$K21+$H21,IF($D21="Win",1.02,1.005),1)*(1+$T21)^(AY$2-$K21)),IF(AND($K21+$I21&lt;=AY$2,$K21+SUM($I21:$J21)&gt;AY$2),IF($N21=$N$3,$C21*(INDEX('Fixed O&amp;M Schedule_Gas'!AG$3:AG$15,MATCH($F21,'Fixed O&amp;M Schedule_Gas'!$B$3:$B$15,0))+$M21),$C21*($S21*INDEX($U$1:$CH$1,MATCH($K21+$I21,$U$2:$CH$2,0))*IF(AY$2&gt;$K21+$I21+$H21,IF($D21="Win",1.02,1.005),1)*(1+$T21)^(AY$2-($K21+$I21))+$M21)),0)))/10^6</f>
        <v>1.6441871027277686</v>
      </c>
      <c r="AZ21" s="119">
        <f>IF(AND($K21&lt;AZ$2+1,$K21+$H21&gt;AZ$2),IF($N21=$N$3,$C21*((1-$O21+$O21*(AZ$1/INDEX($U$1:$CH$1,,MATCH($K21,$U$2:$CH$2,0)))))*$L21,$C21*((1-$R21)^(AZ$2-$K21))*(((1-$O21+$O21*(AZ$1/INDEX($U$1:$CH$1,,MATCH($K21,$U$2:$CH$2,0)))))*$L21*8760*$P21)),IF(AND($K21+$H21&lt;AZ$2+1,$K21+$I21&gt;AZ$2),IF($N21=$N$3,$C21*INDEX('Fixed O&amp;M Schedule_Gas'!AH$3:AH$15,MATCH($F21,'Fixed O&amp;M Schedule_Gas'!$B$3:$B$15,0)),$C21*$S21*INDEX($U$1:$CH$1,MATCH($K21,$U$2:$CH$2,0))*IF(AZ$2&gt;$K21+$H21,IF($D21="Win",1.02,1.005),1)*(1+$T21)^(AZ$2-$K21)),IF(AND($K21+$I21&lt;=AZ$2,$K21+SUM($I21:$J21)&gt;AZ$2),IF($N21=$N$3,$C21*(INDEX('Fixed O&amp;M Schedule_Gas'!AH$3:AH$15,MATCH($F21,'Fixed O&amp;M Schedule_Gas'!$B$3:$B$15,0))+$M21),$C21*($S21*INDEX($U$1:$CH$1,MATCH($K21+$I21,$U$2:$CH$2,0))*IF(AZ$2&gt;$K21+$I21+$H21,IF($D21="Win",1.02,1.005),1)*(1+$T21)^(AZ$2-($K21+$I21))+$M21)),0)))/10^6</f>
        <v>1.6854561990062353</v>
      </c>
      <c r="BA21" s="119">
        <f>IF(AND($K21&lt;BA$2+1,$K21+$H21&gt;BA$2),IF($N21=$N$3,$C21*((1-$O21+$O21*(BA$1/INDEX($U$1:$CH$1,,MATCH($K21,$U$2:$CH$2,0)))))*$L21,$C21*((1-$R21)^(BA$2-$K21))*(((1-$O21+$O21*(BA$1/INDEX($U$1:$CH$1,,MATCH($K21,$U$2:$CH$2,0)))))*$L21*8760*$P21)),IF(AND($K21+$H21&lt;BA$2+1,$K21+$I21&gt;BA$2),IF($N21=$N$3,$C21*INDEX('Fixed O&amp;M Schedule_Gas'!AI$3:AI$15,MATCH($F21,'Fixed O&amp;M Schedule_Gas'!$B$3:$B$15,0)),$C21*$S21*INDEX($U$1:$CH$1,MATCH($K21,$U$2:$CH$2,0))*IF(BA$2&gt;$K21+$H21,IF($D21="Win",1.02,1.005),1)*(1+$T21)^(BA$2-$K21)),IF(AND($K21+$I21&lt;=BA$2,$K21+SUM($I21:$J21)&gt;BA$2),IF($N21=$N$3,$C21*(INDEX('Fixed O&amp;M Schedule_Gas'!AI$3:AI$15,MATCH($F21,'Fixed O&amp;M Schedule_Gas'!$B$3:$B$15,0))+$M21),$C21*($S21*INDEX($U$1:$CH$1,MATCH($K21+$I21,$U$2:$CH$2,0))*IF(BA$2&gt;$K21+$I21+$H21,IF($D21="Win",1.02,1.005),1)*(1+$T21)^(BA$2-($K21+$I21))+$M21)),0)))/10^6</f>
        <v>1.7191653229863599</v>
      </c>
      <c r="BB21" s="119">
        <f>IF(AND($K21&lt;BB$2+1,$K21+$H21&gt;BB$2),IF($N21=$N$3,$C21*((1-$O21+$O21*(BB$1/INDEX($U$1:$CH$1,,MATCH($K21,$U$2:$CH$2,0)))))*$L21,$C21*((1-$R21)^(BB$2-$K21))*(((1-$O21+$O21*(BB$1/INDEX($U$1:$CH$1,,MATCH($K21,$U$2:$CH$2,0)))))*$L21*8760*$P21)),IF(AND($K21+$H21&lt;BB$2+1,$K21+$I21&gt;BB$2),IF($N21=$N$3,$C21*INDEX('Fixed O&amp;M Schedule_Gas'!AJ$3:AJ$15,MATCH($F21,'Fixed O&amp;M Schedule_Gas'!$B$3:$B$15,0)),$C21*$S21*INDEX($U$1:$CH$1,MATCH($K21,$U$2:$CH$2,0))*IF(BB$2&gt;$K21+$H21,IF($D21="Win",1.02,1.005),1)*(1+$T21)^(BB$2-$K21)),IF(AND($K21+$I21&lt;=BB$2,$K21+SUM($I21:$J21)&gt;BB$2),IF($N21=$N$3,$C21*(INDEX('Fixed O&amp;M Schedule_Gas'!AJ$3:AJ$15,MATCH($F21,'Fixed O&amp;M Schedule_Gas'!$B$3:$B$15,0))+$M21),$C21*($S21*INDEX($U$1:$CH$1,MATCH($K21+$I21,$U$2:$CH$2,0))*IF(BB$2&gt;$K21+$I21+$H21,IF($D21="Win",1.02,1.005),1)*(1+$T21)^(BB$2-($K21+$I21))+$M21)),0)))/10^6</f>
        <v>1.7535486294460867</v>
      </c>
      <c r="BC21" s="119">
        <f>IF(AND($K21&lt;BC$2+1,$K21+$H21&gt;BC$2),IF($N21=$N$3,$C21*((1-$O21+$O21*(BC$1/INDEX($U$1:$CH$1,,MATCH($K21,$U$2:$CH$2,0)))))*$L21,$C21*((1-$R21)^(BC$2-$K21))*(((1-$O21+$O21*(BC$1/INDEX($U$1:$CH$1,,MATCH($K21,$U$2:$CH$2,0)))))*$L21*8760*$P21)),IF(AND($K21+$H21&lt;BC$2+1,$K21+$I21&gt;BC$2),IF($N21=$N$3,$C21*INDEX('Fixed O&amp;M Schedule_Gas'!AK$3:AK$15,MATCH($F21,'Fixed O&amp;M Schedule_Gas'!$B$3:$B$15,0)),$C21*$S21*INDEX($U$1:$CH$1,MATCH($K21,$U$2:$CH$2,0))*IF(BC$2&gt;$K21+$H21,IF($D21="Win",1.02,1.005),1)*(1+$T21)^(BC$2-$K21)),IF(AND($K21+$I21&lt;=BC$2,$K21+SUM($I21:$J21)&gt;BC$2),IF($N21=$N$3,$C21*(INDEX('Fixed O&amp;M Schedule_Gas'!AK$3:AK$15,MATCH($F21,'Fixed O&amp;M Schedule_Gas'!$B$3:$B$15,0))+$M21),$C21*($S21*INDEX($U$1:$CH$1,MATCH($K21+$I21,$U$2:$CH$2,0))*IF(BC$2&gt;$K21+$I21+$H21,IF($D21="Win",1.02,1.005),1)*(1+$T21)^(BC$2-($K21+$I21))+$M21)),0)))/10^6</f>
        <v>1.7886196020350087</v>
      </c>
      <c r="BD21" s="119">
        <f>IF(AND($K21&lt;BD$2+1,$K21+$H21&gt;BD$2),IF($N21=$N$3,$C21*((1-$O21+$O21*(BD$1/INDEX($U$1:$CH$1,,MATCH($K21,$U$2:$CH$2,0)))))*$L21,$C21*((1-$R21)^(BD$2-$K21))*(((1-$O21+$O21*(BD$1/INDEX($U$1:$CH$1,,MATCH($K21,$U$2:$CH$2,0)))))*$L21*8760*$P21)),IF(AND($K21+$H21&lt;BD$2+1,$K21+$I21&gt;BD$2),IF($N21=$N$3,$C21*INDEX('Fixed O&amp;M Schedule_Gas'!AL$3:AL$15,MATCH($F21,'Fixed O&amp;M Schedule_Gas'!$B$3:$B$15,0)),$C21*$S21*INDEX($U$1:$CH$1,MATCH($K21,$U$2:$CH$2,0))*IF(BD$2&gt;$K21+$H21,IF($D21="Win",1.02,1.005),1)*(1+$T21)^(BD$2-$K21)),IF(AND($K21+$I21&lt;=BD$2,$K21+SUM($I21:$J21)&gt;BD$2),IF($N21=$N$3,$C21*(INDEX('Fixed O&amp;M Schedule_Gas'!AL$3:AL$15,MATCH($F21,'Fixed O&amp;M Schedule_Gas'!$B$3:$B$15,0))+$M21),$C21*($S21*INDEX($U$1:$CH$1,MATCH($K21+$I21,$U$2:$CH$2,0))*IF(BD$2&gt;$K21+$I21+$H21,IF($D21="Win",1.02,1.005),1)*(1+$T21)^(BD$2-($K21+$I21))+$M21)),0)))/10^6</f>
        <v>6.0271232594313524</v>
      </c>
      <c r="BE21" s="119">
        <f>IF(AND($K21&lt;BE$2+1,$K21+$H21&gt;BE$2),IF($N21=$N$3,$C21*((1-$O21+$O21*(BE$1/INDEX($U$1:$CH$1,,MATCH($K21,$U$2:$CH$2,0)))))*$L21,$C21*((1-$R21)^(BE$2-$K21))*(((1-$O21+$O21*(BE$1/INDEX($U$1:$CH$1,,MATCH($K21,$U$2:$CH$2,0)))))*$L21*8760*$P21)),IF(AND($K21+$H21&lt;BE$2+1,$K21+$I21&gt;BE$2),IF($N21=$N$3,$C21*INDEX('Fixed O&amp;M Schedule_Gas'!AM$3:AM$15,MATCH($F21,'Fixed O&amp;M Schedule_Gas'!$B$3:$B$15,0)),$C21*$S21*INDEX($U$1:$CH$1,MATCH($K21,$U$2:$CH$2,0))*IF(BE$2&gt;$K21+$H21,IF($D21="Win",1.02,1.005),1)*(1+$T21)^(BE$2-$K21)),IF(AND($K21+$I21&lt;=BE$2,$K21+SUM($I21:$J21)&gt;BE$2),IF($N21=$N$3,$C21*(INDEX('Fixed O&amp;M Schedule_Gas'!AM$3:AM$15,MATCH($F21,'Fixed O&amp;M Schedule_Gas'!$B$3:$B$15,0))+$M21),$C21*($S21*INDEX($U$1:$CH$1,MATCH($K21+$I21,$U$2:$CH$2,0))*IF(BE$2&gt;$K21+$I21+$H21,IF($D21="Win",1.02,1.005),1)*(1+$T21)^(BE$2-($K21+$I21))+$M21)),0)))/10^6</f>
        <v>6.0633130975445466</v>
      </c>
      <c r="BF21" s="119">
        <f>IF(AND($K21&lt;BF$2+1,$K21+$H21&gt;BF$2),IF($N21=$N$3,$C21*((1-$O21+$O21*(BF$1/INDEX($U$1:$CH$1,,MATCH($K21,$U$2:$CH$2,0)))))*$L21,$C21*((1-$R21)^(BF$2-$K21))*(((1-$O21+$O21*(BF$1/INDEX($U$1:$CH$1,,MATCH($K21,$U$2:$CH$2,0)))))*$L21*8760*$P21)),IF(AND($K21+$H21&lt;BF$2+1,$K21+$I21&gt;BF$2),IF($N21=$N$3,$C21*INDEX('Fixed O&amp;M Schedule_Gas'!AN$3:AN$15,MATCH($F21,'Fixed O&amp;M Schedule_Gas'!$B$3:$B$15,0)),$C21*$S21*INDEX($U$1:$CH$1,MATCH($K21,$U$2:$CH$2,0))*IF(BF$2&gt;$K21+$H21,IF($D21="Win",1.02,1.005),1)*(1+$T21)^(BF$2-$K21)),IF(AND($K21+$I21&lt;=BF$2,$K21+SUM($I21:$J21)&gt;BF$2),IF($N21=$N$3,$C21*(INDEX('Fixed O&amp;M Schedule_Gas'!AN$3:AN$15,MATCH($F21,'Fixed O&amp;M Schedule_Gas'!$B$3:$B$15,0))+$M21),$C21*($S21*INDEX($U$1:$CH$1,MATCH($K21+$I21,$U$2:$CH$2,0))*IF(BF$2&gt;$K21+$I21+$H21,IF($D21="Win",1.02,1.005),1)*(1+$T21)^(BF$2-($K21+$I21))+$M21)),0)))/10^6</f>
        <v>6.1002267324200021</v>
      </c>
      <c r="BG21" s="119">
        <f>IF(AND($K21&lt;BG$2+1,$K21+$H21&gt;BG$2),IF($N21=$N$3,$C21*((1-$O21+$O21*(BG$1/INDEX($U$1:$CH$1,,MATCH($K21,$U$2:$CH$2,0)))))*$L21,$C21*((1-$R21)^(BG$2-$K21))*(((1-$O21+$O21*(BG$1/INDEX($U$1:$CH$1,,MATCH($K21,$U$2:$CH$2,0)))))*$L21*8760*$P21)),IF(AND($K21+$H21&lt;BG$2+1,$K21+$I21&gt;BG$2),IF($N21=$N$3,$C21*INDEX('Fixed O&amp;M Schedule_Gas'!AO$3:AO$15,MATCH($F21,'Fixed O&amp;M Schedule_Gas'!$B$3:$B$15,0)),$C21*$S21*INDEX($U$1:$CH$1,MATCH($K21,$U$2:$CH$2,0))*IF(BG$2&gt;$K21+$H21,IF($D21="Win",1.02,1.005),1)*(1+$T21)^(BG$2-$K21)),IF(AND($K21+$I21&lt;=BG$2,$K21+SUM($I21:$J21)&gt;BG$2),IF($N21=$N$3,$C21*(INDEX('Fixed O&amp;M Schedule_Gas'!AO$3:AO$15,MATCH($F21,'Fixed O&amp;M Schedule_Gas'!$B$3:$B$15,0))+$M21),$C21*($S21*INDEX($U$1:$CH$1,MATCH($K21+$I21,$U$2:$CH$2,0))*IF(BG$2&gt;$K21+$I21+$H21,IF($D21="Win",1.02,1.005),1)*(1+$T21)^(BG$2-($K21+$I21))+$M21)),0)))/10^6</f>
        <v>6.1378786399929677</v>
      </c>
      <c r="BH21" s="119">
        <f>IF(AND($K21&lt;BH$2+1,$K21+$H21&gt;BH$2),IF($N21=$N$3,$C21*((1-$O21+$O21*(BH$1/INDEX($U$1:$CH$1,,MATCH($K21,$U$2:$CH$2,0)))))*$L21,$C21*((1-$R21)^(BH$2-$K21))*(((1-$O21+$O21*(BH$1/INDEX($U$1:$CH$1,,MATCH($K21,$U$2:$CH$2,0)))))*$L21*8760*$P21)),IF(AND($K21+$H21&lt;BH$2+1,$K21+$I21&gt;BH$2),IF($N21=$N$3,$C21*INDEX('Fixed O&amp;M Schedule_Gas'!AP$3:AP$15,MATCH($F21,'Fixed O&amp;M Schedule_Gas'!$B$3:$B$15,0)),$C21*$S21*INDEX($U$1:$CH$1,MATCH($K21,$U$2:$CH$2,0))*IF(BH$2&gt;$K21+$H21,IF($D21="Win",1.02,1.005),1)*(1+$T21)^(BH$2-$K21)),IF(AND($K21+$I21&lt;=BH$2,$K21+SUM($I21:$J21)&gt;BH$2),IF($N21=$N$3,$C21*(INDEX('Fixed O&amp;M Schedule_Gas'!AP$3:AP$15,MATCH($F21,'Fixed O&amp;M Schedule_Gas'!$B$3:$B$15,0))+$M21),$C21*($S21*INDEX($U$1:$CH$1,MATCH($K21+$I21,$U$2:$CH$2,0))*IF(BH$2&gt;$K21+$I21+$H21,IF($D21="Win",1.02,1.005),1)*(1+$T21)^(BH$2-($K21+$I21))+$M21)),0)))/10^6</f>
        <v>6.1762835857173934</v>
      </c>
      <c r="BI21" s="119">
        <f>IF(AND($K21&lt;BI$2+1,$K21+$H21&gt;BI$2),IF($N21=$N$3,$C21*((1-$O21+$O21*(BI$1/INDEX($U$1:$CH$1,,MATCH($K21,$U$2:$CH$2,0)))))*$L21,$C21*((1-$R21)^(BI$2-$K21))*(((1-$O21+$O21*(BI$1/INDEX($U$1:$CH$1,,MATCH($K21,$U$2:$CH$2,0)))))*$L21*8760*$P21)),IF(AND($K21+$H21&lt;BI$2+1,$K21+$I21&gt;BI$2),IF($N21=$N$3,$C21*INDEX('Fixed O&amp;M Schedule_Gas'!AQ$3:AQ$15,MATCH($F21,'Fixed O&amp;M Schedule_Gas'!$B$3:$B$15,0)),$C21*$S21*INDEX($U$1:$CH$1,MATCH($K21,$U$2:$CH$2,0))*IF(BI$2&gt;$K21+$H21,IF($D21="Win",1.02,1.005),1)*(1+$T21)^(BI$2-$K21)),IF(AND($K21+$I21&lt;=BI$2,$K21+SUM($I21:$J21)&gt;BI$2),IF($N21=$N$3,$C21*(INDEX('Fixed O&amp;M Schedule_Gas'!AQ$3:AQ$15,MATCH($F21,'Fixed O&amp;M Schedule_Gas'!$B$3:$B$15,0))+$M21),$C21*($S21*INDEX($U$1:$CH$1,MATCH($K21+$I21,$U$2:$CH$2,0))*IF(BI$2&gt;$K21+$I21+$H21,IF($D21="Win",1.02,1.005),1)*(1+$T21)^(BI$2-($K21+$I21))+$M21)),0)))/10^6</f>
        <v>6.2154566303563064</v>
      </c>
      <c r="BJ21" s="119">
        <f>IF(AND($K21&lt;BJ$2+1,$K21+$H21&gt;BJ$2),IF($N21=$N$3,$C21*((1-$O21+$O21*(BJ$1/INDEX($U$1:$CH$1,,MATCH($K21,$U$2:$CH$2,0)))))*$L21,$C21*((1-$R21)^(BJ$2-$K21))*(((1-$O21+$O21*(BJ$1/INDEX($U$1:$CH$1,,MATCH($K21,$U$2:$CH$2,0)))))*$L21*8760*$P21)),IF(AND($K21+$H21&lt;BJ$2+1,$K21+$I21&gt;BJ$2),IF($N21=$N$3,$C21*INDEX('Fixed O&amp;M Schedule_Gas'!AR$3:AR$15,MATCH($F21,'Fixed O&amp;M Schedule_Gas'!$B$3:$B$15,0)),$C21*$S21*INDEX($U$1:$CH$1,MATCH($K21,$U$2:$CH$2,0))*IF(BJ$2&gt;$K21+$H21,IF($D21="Win",1.02,1.005),1)*(1+$T21)^(BJ$2-$K21)),IF(AND($K21+$I21&lt;=BJ$2,$K21+SUM($I21:$J21)&gt;BJ$2),IF($N21=$N$3,$C21*(INDEX('Fixed O&amp;M Schedule_Gas'!AR$3:AR$15,MATCH($F21,'Fixed O&amp;M Schedule_Gas'!$B$3:$B$15,0))+$M21),$C21*($S21*INDEX($U$1:$CH$1,MATCH($K21+$I21,$U$2:$CH$2,0))*IF(BJ$2&gt;$K21+$I21+$H21,IF($D21="Win",1.02,1.005),1)*(1+$T21)^(BJ$2-($K21+$I21))+$M21)),0)))/10^6</f>
        <v>6.2554131358879976</v>
      </c>
      <c r="BK21" s="119">
        <f>IF(AND($K21&lt;BK$2+1,$K21+$H21&gt;BK$2),IF($N21=$N$3,$C21*((1-$O21+$O21*(BK$1/INDEX($U$1:$CH$1,,MATCH($K21,$U$2:$CH$2,0)))))*$L21,$C21*((1-$R21)^(BK$2-$K21))*(((1-$O21+$O21*(BK$1/INDEX($U$1:$CH$1,,MATCH($K21,$U$2:$CH$2,0)))))*$L21*8760*$P21)),IF(AND($K21+$H21&lt;BK$2+1,$K21+$I21&gt;BK$2),IF($N21=$N$3,$C21*INDEX('Fixed O&amp;M Schedule_Gas'!AS$3:AS$15,MATCH($F21,'Fixed O&amp;M Schedule_Gas'!$B$3:$B$15,0)),$C21*$S21*INDEX($U$1:$CH$1,MATCH($K21,$U$2:$CH$2,0))*IF(BK$2&gt;$K21+$H21,IF($D21="Win",1.02,1.005),1)*(1+$T21)^(BK$2-$K21)),IF(AND($K21+$I21&lt;=BK$2,$K21+SUM($I21:$J21)&gt;BK$2),IF($N21=$N$3,$C21*(INDEX('Fixed O&amp;M Schedule_Gas'!AS$3:AS$15,MATCH($F21,'Fixed O&amp;M Schedule_Gas'!$B$3:$B$15,0))+$M21),$C21*($S21*INDEX($U$1:$CH$1,MATCH($K21+$I21,$U$2:$CH$2,0))*IF(BK$2&gt;$K21+$I21+$H21,IF($D21="Win",1.02,1.005),1)*(1+$T21)^(BK$2-($K21+$I21))+$M21)),0)))/10^6</f>
        <v>6.2961687715303238</v>
      </c>
      <c r="BL21" s="119">
        <f>IF(AND($K21&lt;BL$2+1,$K21+$H21&gt;BL$2),IF($N21=$N$3,$C21*((1-$O21+$O21*(BL$1/INDEX($U$1:$CH$1,,MATCH($K21,$U$2:$CH$2,0)))))*$L21,$C21*((1-$R21)^(BL$2-$K21))*(((1-$O21+$O21*(BL$1/INDEX($U$1:$CH$1,,MATCH($K21,$U$2:$CH$2,0)))))*$L21*8760*$P21)),IF(AND($K21+$H21&lt;BL$2+1,$K21+$I21&gt;BL$2),IF($N21=$N$3,$C21*INDEX('Fixed O&amp;M Schedule_Gas'!AT$3:AT$15,MATCH($F21,'Fixed O&amp;M Schedule_Gas'!$B$3:$B$15,0)),$C21*$S21*INDEX($U$1:$CH$1,MATCH($K21,$U$2:$CH$2,0))*IF(BL$2&gt;$K21+$H21,IF($D21="Win",1.02,1.005),1)*(1+$T21)^(BL$2-$K21)),IF(AND($K21+$I21&lt;=BL$2,$K21+SUM($I21:$J21)&gt;BL$2),IF($N21=$N$3,$C21*(INDEX('Fixed O&amp;M Schedule_Gas'!AT$3:AT$15,MATCH($F21,'Fixed O&amp;M Schedule_Gas'!$B$3:$B$15,0))+$M21),$C21*($S21*INDEX($U$1:$CH$1,MATCH($K21+$I21,$U$2:$CH$2,0))*IF(BL$2&gt;$K21+$I21+$H21,IF($D21="Win",1.02,1.005),1)*(1+$T21)^(BL$2-($K21+$I21))+$M21)),0)))/10^6</f>
        <v>6.3377395198854956</v>
      </c>
      <c r="BM21" s="119">
        <f>IF(AND($K21&lt;BM$2+1,$K21+$H21&gt;BM$2),IF($N21=$N$3,$C21*((1-$O21+$O21*(BM$1/INDEX($U$1:$CH$1,,MATCH($K21,$U$2:$CH$2,0)))))*$L21,$C21*((1-$R21)^(BM$2-$K21))*(((1-$O21+$O21*(BM$1/INDEX($U$1:$CH$1,,MATCH($K21,$U$2:$CH$2,0)))))*$L21*8760*$P21)),IF(AND($K21+$H21&lt;BM$2+1,$K21+$I21&gt;BM$2),IF($N21=$N$3,$C21*INDEX('Fixed O&amp;M Schedule_Gas'!AU$3:AU$15,MATCH($F21,'Fixed O&amp;M Schedule_Gas'!$B$3:$B$15,0)),$C21*$S21*INDEX($U$1:$CH$1,MATCH($K21,$U$2:$CH$2,0))*IF(BM$2&gt;$K21+$H21,IF($D21="Win",1.02,1.005),1)*(1+$T21)^(BM$2-$K21)),IF(AND($K21+$I21&lt;=BM$2,$K21+SUM($I21:$J21)&gt;BM$2),IF($N21=$N$3,$C21*(INDEX('Fixed O&amp;M Schedule_Gas'!AU$3:AU$15,MATCH($F21,'Fixed O&amp;M Schedule_Gas'!$B$3:$B$15,0))+$M21),$C21*($S21*INDEX($U$1:$CH$1,MATCH($K21+$I21,$U$2:$CH$2,0))*IF(BM$2&gt;$K21+$I21+$H21,IF($D21="Win",1.02,1.005),1)*(1+$T21)^(BM$2-($K21+$I21))+$M21)),0)))/10^6</f>
        <v>6.3801416832077704</v>
      </c>
      <c r="BN21" s="119">
        <f>IF(AND($K21&lt;BN$2+1,$K21+$H21&gt;BN$2),IF($N21=$N$3,$C21*((1-$O21+$O21*(BN$1/INDEX($U$1:$CH$1,,MATCH($K21,$U$2:$CH$2,0)))))*$L21,$C21*((1-$R21)^(BN$2-$K21))*(((1-$O21+$O21*(BN$1/INDEX($U$1:$CH$1,,MATCH($K21,$U$2:$CH$2,0)))))*$L21*8760*$P21)),IF(AND($K21+$H21&lt;BN$2+1,$K21+$I21&gt;BN$2),IF($N21=$N$3,$C21*INDEX('Fixed O&amp;M Schedule_Gas'!AV$3:AV$15,MATCH($F21,'Fixed O&amp;M Schedule_Gas'!$B$3:$B$15,0)),$C21*$S21*INDEX($U$1:$CH$1,MATCH($K21,$U$2:$CH$2,0))*IF(BN$2&gt;$K21+$H21,IF($D21="Win",1.02,1.005),1)*(1+$T21)^(BN$2-$K21)),IF(AND($K21+$I21&lt;=BN$2,$K21+SUM($I21:$J21)&gt;BN$2),IF($N21=$N$3,$C21*(INDEX('Fixed O&amp;M Schedule_Gas'!AV$3:AV$15,MATCH($F21,'Fixed O&amp;M Schedule_Gas'!$B$3:$B$15,0))+$M21),$C21*($S21*INDEX($U$1:$CH$1,MATCH($K21+$I21,$U$2:$CH$2,0))*IF(BN$2&gt;$K21+$I21+$H21,IF($D21="Win",1.02,1.005),1)*(1+$T21)^(BN$2-($K21+$I21))+$M21)),0)))/10^6</f>
        <v>6.4233918897964921</v>
      </c>
      <c r="BO21" s="119">
        <f>IF(AND($K21&lt;BO$2+1,$K21+$H21&gt;BO$2),IF($N21=$N$3,$C21*((1-$O21+$O21*(BO$1/INDEX($U$1:$CH$1,,MATCH($K21,$U$2:$CH$2,0)))))*$L21,$C21*((1-$R21)^(BO$2-$K21))*(((1-$O21+$O21*(BO$1/INDEX($U$1:$CH$1,,MATCH($K21,$U$2:$CH$2,0)))))*$L21*8760*$P21)),IF(AND($K21+$H21&lt;BO$2+1,$K21+$I21&gt;BO$2),IF($N21=$N$3,$C21*INDEX('Fixed O&amp;M Schedule_Gas'!AW$3:AW$15,MATCH($F21,'Fixed O&amp;M Schedule_Gas'!$B$3:$B$15,0)),$C21*$S21*INDEX($U$1:$CH$1,MATCH($K21,$U$2:$CH$2,0))*IF(BO$2&gt;$K21+$H21,IF($D21="Win",1.02,1.005),1)*(1+$T21)^(BO$2-$K21)),IF(AND($K21+$I21&lt;=BO$2,$K21+SUM($I21:$J21)&gt;BO$2),IF($N21=$N$3,$C21*(INDEX('Fixed O&amp;M Schedule_Gas'!AW$3:AW$15,MATCH($F21,'Fixed O&amp;M Schedule_Gas'!$B$3:$B$15,0))+$M21),$C21*($S21*INDEX($U$1:$CH$1,MATCH($K21+$I21,$U$2:$CH$2,0))*IF(BO$2&gt;$K21+$I21+$H21,IF($D21="Win",1.02,1.005),1)*(1+$T21)^(BO$2-($K21+$I21))+$M21)),0)))/10^6</f>
        <v>6.4675071005169871</v>
      </c>
      <c r="BP21" s="119">
        <f>IF(AND($K21&lt;BP$2+1,$K21+$H21&gt;BP$2),IF($N21=$N$3,$C21*((1-$O21+$O21*(BP$1/INDEX($U$1:$CH$1,,MATCH($K21,$U$2:$CH$2,0)))))*$L21,$C21*((1-$R21)^(BP$2-$K21))*(((1-$O21+$O21*(BP$1/INDEX($U$1:$CH$1,,MATCH($K21,$U$2:$CH$2,0)))))*$L21*8760*$P21)),IF(AND($K21+$H21&lt;BP$2+1,$K21+$I21&gt;BP$2),IF($N21=$N$3,$C21*INDEX('Fixed O&amp;M Schedule_Gas'!AX$3:AX$15,MATCH($F21,'Fixed O&amp;M Schedule_Gas'!$B$3:$B$15,0)),$C21*$S21*INDEX($U$1:$CH$1,MATCH($K21,$U$2:$CH$2,0))*IF(BP$2&gt;$K21+$H21,IF($D21="Win",1.02,1.005),1)*(1+$T21)^(BP$2-$K21)),IF(AND($K21+$I21&lt;=BP$2,$K21+SUM($I21:$J21)&gt;BP$2),IF($N21=$N$3,$C21*(INDEX('Fixed O&amp;M Schedule_Gas'!AX$3:AX$15,MATCH($F21,'Fixed O&amp;M Schedule_Gas'!$B$3:$B$15,0))+$M21),$C21*($S21*INDEX($U$1:$CH$1,MATCH($K21+$I21,$U$2:$CH$2,0))*IF(BP$2&gt;$K21+$I21+$H21,IF($D21="Win",1.02,1.005),1)*(1+$T21)^(BP$2-($K21+$I21))+$M21)),0)))/10^6</f>
        <v>6.5125046154518929</v>
      </c>
      <c r="BQ21" s="119">
        <f>IF(AND($K21&lt;BQ$2+1,$K21+$H21&gt;BQ$2),IF($N21=$N$3,$C21*((1-$O21+$O21*(BQ$1/INDEX($U$1:$CH$1,,MATCH($K21,$U$2:$CH$2,0)))))*$L21,$C21*((1-$R21)^(BQ$2-$K21))*(((1-$O21+$O21*(BQ$1/INDEX($U$1:$CH$1,,MATCH($K21,$U$2:$CH$2,0)))))*$L21*8760*$P21)),IF(AND($K21+$H21&lt;BQ$2+1,$K21+$I21&gt;BQ$2),IF($N21=$N$3,$C21*INDEX('Fixed O&amp;M Schedule_Gas'!AY$3:AY$15,MATCH($F21,'Fixed O&amp;M Schedule_Gas'!$B$3:$B$15,0)),$C21*$S21*INDEX($U$1:$CH$1,MATCH($K21,$U$2:$CH$2,0))*IF(BQ$2&gt;$K21+$H21,IF($D21="Win",1.02,1.005),1)*(1+$T21)^(BQ$2-$K21)),IF(AND($K21+$I21&lt;=BQ$2,$K21+SUM($I21:$J21)&gt;BQ$2),IF($N21=$N$3,$C21*(INDEX('Fixed O&amp;M Schedule_Gas'!AY$3:AY$15,MATCH($F21,'Fixed O&amp;M Schedule_Gas'!$B$3:$B$15,0))+$M21),$C21*($S21*INDEX($U$1:$CH$1,MATCH($K21+$I21,$U$2:$CH$2,0))*IF(BQ$2&gt;$K21+$I21+$H21,IF($D21="Win",1.02,1.005),1)*(1+$T21)^(BQ$2-($K21+$I21))+$M21)),0)))/10^6</f>
        <v>6.5584020806854957</v>
      </c>
      <c r="BR21" s="119">
        <f>IF(AND($K21&lt;BR$2+1,$K21+$H21&gt;BR$2),IF($N21=$N$3,$C21*((1-$O21+$O21*(BR$1/INDEX($U$1:$CH$1,,MATCH($K21,$U$2:$CH$2,0)))))*$L21,$C21*((1-$R21)^(BR$2-$K21))*(((1-$O21+$O21*(BR$1/INDEX($U$1:$CH$1,,MATCH($K21,$U$2:$CH$2,0)))))*$L21*8760*$P21)),IF(AND($K21+$H21&lt;BR$2+1,$K21+$I21&gt;BR$2),IF($N21=$N$3,$C21*INDEX('Fixed O&amp;M Schedule_Gas'!AZ$3:AZ$15,MATCH($F21,'Fixed O&amp;M Schedule_Gas'!$B$3:$B$15,0)),$C21*$S21*INDEX($U$1:$CH$1,MATCH($K21,$U$2:$CH$2,0))*IF(BR$2&gt;$K21+$H21,IF($D21="Win",1.02,1.005),1)*(1+$T21)^(BR$2-$K21)),IF(AND($K21+$I21&lt;=BR$2,$K21+SUM($I21:$J21)&gt;BR$2),IF($N21=$N$3,$C21*(INDEX('Fixed O&amp;M Schedule_Gas'!AZ$3:AZ$15,MATCH($F21,'Fixed O&amp;M Schedule_Gas'!$B$3:$B$15,0))+$M21),$C21*($S21*INDEX($U$1:$CH$1,MATCH($K21+$I21,$U$2:$CH$2,0))*IF(BR$2&gt;$K21+$I21+$H21,IF($D21="Win",1.02,1.005),1)*(1+$T21)^(BR$2-($K21+$I21))+$M21)),0)))/10^6</f>
        <v>6.605217495223771</v>
      </c>
      <c r="BS21" s="119">
        <f>IF(AND($K21&lt;BS$2+1,$K21+$H21&gt;BS$2),IF($N21=$N$3,$C21*((1-$O21+$O21*(BS$1/INDEX($U$1:$CH$1,,MATCH($K21,$U$2:$CH$2,0)))))*$L21,$C21*((1-$R21)^(BS$2-$K21))*(((1-$O21+$O21*(BS$1/INDEX($U$1:$CH$1,,MATCH($K21,$U$2:$CH$2,0)))))*$L21*8760*$P21)),IF(AND($K21+$H21&lt;BS$2+1,$K21+$I21&gt;BS$2),IF($N21=$N$3,$C21*INDEX('Fixed O&amp;M Schedule_Gas'!BA$3:BA$15,MATCH($F21,'Fixed O&amp;M Schedule_Gas'!$B$3:$B$15,0)),$C21*$S21*INDEX($U$1:$CH$1,MATCH($K21,$U$2:$CH$2,0))*IF(BS$2&gt;$K21+$H21,IF($D21="Win",1.02,1.005),1)*(1+$T21)^(BS$2-$K21)),IF(AND($K21+$I21&lt;=BS$2,$K21+SUM($I21:$J21)&gt;BS$2),IF($N21=$N$3,$C21*(INDEX('Fixed O&amp;M Schedule_Gas'!BA$3:BA$15,MATCH($F21,'Fixed O&amp;M Schedule_Gas'!$B$3:$B$15,0))+$M21),$C21*($S21*INDEX($U$1:$CH$1,MATCH($K21+$I21,$U$2:$CH$2,0))*IF(BS$2&gt;$K21+$I21+$H21,IF($D21="Win",1.02,1.005),1)*(1+$T21)^(BS$2-($K21+$I21))+$M21)),0)))/10^6</f>
        <v>6.6529692180528119</v>
      </c>
      <c r="BT21" s="119">
        <f>IF(AND($K21&lt;BT$2+1,$K21+$H21&gt;BT$2),IF($N21=$N$3,$C21*((1-$O21+$O21*(BT$1/INDEX($U$1:$CH$1,,MATCH($K21,$U$2:$CH$2,0)))))*$L21,$C21*((1-$R21)^(BT$2-$K21))*(((1-$O21+$O21*(BT$1/INDEX($U$1:$CH$1,,MATCH($K21,$U$2:$CH$2,0)))))*$L21*8760*$P21)),IF(AND($K21+$H21&lt;BT$2+1,$K21+$I21&gt;BT$2),IF($N21=$N$3,$C21*INDEX('Fixed O&amp;M Schedule_Gas'!BB$3:BB$15,MATCH($F21,'Fixed O&amp;M Schedule_Gas'!$B$3:$B$15,0)),$C21*$S21*INDEX($U$1:$CH$1,MATCH($K21,$U$2:$CH$2,0))*IF(BT$2&gt;$K21+$H21,IF($D21="Win",1.02,1.005),1)*(1+$T21)^(BT$2-$K21)),IF(AND($K21+$I21&lt;=BT$2,$K21+SUM($I21:$J21)&gt;BT$2),IF($N21=$N$3,$C21*(INDEX('Fixed O&amp;M Schedule_Gas'!BB$3:BB$15,MATCH($F21,'Fixed O&amp;M Schedule_Gas'!$B$3:$B$15,0))+$M21),$C21*($S21*INDEX($U$1:$CH$1,MATCH($K21+$I21,$U$2:$CH$2,0))*IF(BT$2&gt;$K21+$I21+$H21,IF($D21="Win",1.02,1.005),1)*(1+$T21)^(BT$2-($K21+$I21))+$M21)),0)))/10^6</f>
        <v>6.701675975338433</v>
      </c>
      <c r="BU21" s="119">
        <f>IF(AND($K21&lt;BU$2+1,$K21+$H21&gt;BU$2),IF($N21=$N$3,$C21*((1-$O21+$O21*(BU$1/INDEX($U$1:$CH$1,,MATCH($K21,$U$2:$CH$2,0)))))*$L21,$C21*((1-$R21)^(BU$2-$K21))*(((1-$O21+$O21*(BU$1/INDEX($U$1:$CH$1,,MATCH($K21,$U$2:$CH$2,0)))))*$L21*8760*$P21)),IF(AND($K21+$H21&lt;BU$2+1,$K21+$I21&gt;BU$2),IF($N21=$N$3,$C21*INDEX('Fixed O&amp;M Schedule_Gas'!BC$3:BC$15,MATCH($F21,'Fixed O&amp;M Schedule_Gas'!$B$3:$B$15,0)),$C21*$S21*INDEX($U$1:$CH$1,MATCH($K21,$U$2:$CH$2,0))*IF(BU$2&gt;$K21+$H21,IF($D21="Win",1.02,1.005),1)*(1+$T21)^(BU$2-$K21)),IF(AND($K21+$I21&lt;=BU$2,$K21+SUM($I21:$J21)&gt;BU$2),IF($N21=$N$3,$C21*(INDEX('Fixed O&amp;M Schedule_Gas'!BC$3:BC$15,MATCH($F21,'Fixed O&amp;M Schedule_Gas'!$B$3:$B$15,0))+$M21),$C21*($S21*INDEX($U$1:$CH$1,MATCH($K21+$I21,$U$2:$CH$2,0))*IF(BU$2&gt;$K21+$I21+$H21,IF($D21="Win",1.02,1.005),1)*(1+$T21)^(BU$2-($K21+$I21))+$M21)),0)))/10^6</f>
        <v>6.7513568677697675</v>
      </c>
      <c r="BV21" s="119">
        <f>IF(AND($K21&lt;BV$2+1,$K21+$H21&gt;BV$2),IF($N21=$N$3,$C21*((1-$O21+$O21*(BV$1/INDEX($U$1:$CH$1,,MATCH($K21,$U$2:$CH$2,0)))))*$L21,$C21*((1-$R21)^(BV$2-$K21))*(((1-$O21+$O21*(BV$1/INDEX($U$1:$CH$1,,MATCH($K21,$U$2:$CH$2,0)))))*$L21*8760*$P21)),IF(AND($K21+$H21&lt;BV$2+1,$K21+$I21&gt;BV$2),IF($N21=$N$3,$C21*INDEX('Fixed O&amp;M Schedule_Gas'!BD$3:BD$15,MATCH($F21,'Fixed O&amp;M Schedule_Gas'!$B$3:$B$15,0)),$C21*$S21*INDEX($U$1:$CH$1,MATCH($K21,$U$2:$CH$2,0))*IF(BV$2&gt;$K21+$H21,IF($D21="Win",1.02,1.005),1)*(1+$T21)^(BV$2-$K21)),IF(AND($K21+$I21&lt;=BV$2,$K21+SUM($I21:$J21)&gt;BV$2),IF($N21=$N$3,$C21*(INDEX('Fixed O&amp;M Schedule_Gas'!BD$3:BD$15,MATCH($F21,'Fixed O&amp;M Schedule_Gas'!$B$3:$B$15,0))+$M21),$C21*($S21*INDEX($U$1:$CH$1,MATCH($K21+$I21,$U$2:$CH$2,0))*IF(BV$2&gt;$K21+$I21+$H21,IF($D21="Win",1.02,1.005),1)*(1+$T21)^(BV$2-($K21+$I21))+$M21)),0)))/10^6</f>
        <v>6.8020313780497288</v>
      </c>
      <c r="BW21" s="119">
        <f>IF(AND($K21&lt;BW$2+1,$K21+$H21&gt;BW$2),IF($N21=$N$3,$C21*((1-$O21+$O21*(BW$1/INDEX($U$1:$CH$1,,MATCH($K21,$U$2:$CH$2,0)))))*$L21,$C21*((1-$R21)^(BW$2-$K21))*(((1-$O21+$O21*(BW$1/INDEX($U$1:$CH$1,,MATCH($K21,$U$2:$CH$2,0)))))*$L21*8760*$P21)),IF(AND($K21+$H21&lt;BW$2+1,$K21+$I21&gt;BW$2),IF($N21=$N$3,$C21*INDEX('Fixed O&amp;M Schedule_Gas'!BE$3:BE$15,MATCH($F21,'Fixed O&amp;M Schedule_Gas'!$B$3:$B$15,0)),$C21*$S21*INDEX($U$1:$CH$1,MATCH($K21,$U$2:$CH$2,0))*IF(BW$2&gt;$K21+$H21,IF($D21="Win",1.02,1.005),1)*(1+$T21)^(BW$2-$K21)),IF(AND($K21+$I21&lt;=BW$2,$K21+SUM($I21:$J21)&gt;BW$2),IF($N21=$N$3,$C21*(INDEX('Fixed O&amp;M Schedule_Gas'!BE$3:BE$15,MATCH($F21,'Fixed O&amp;M Schedule_Gas'!$B$3:$B$15,0))+$M21),$C21*($S21*INDEX($U$1:$CH$1,MATCH($K21+$I21,$U$2:$CH$2,0))*IF(BW$2&gt;$K21+$I21+$H21,IF($D21="Win",1.02,1.005),1)*(1+$T21)^(BW$2-($K21+$I21))+$M21)),0)))/10^6</f>
        <v>6.8537193785352883</v>
      </c>
      <c r="BX21" s="119">
        <f>IF(AND($K21&lt;BX$2+1,$K21+$H21&gt;BX$2),IF($N21=$N$3,$C21*((1-$O21+$O21*(BX$1/INDEX($U$1:$CH$1,,MATCH($K21,$U$2:$CH$2,0)))))*$L21,$C21*((1-$R21)^(BX$2-$K21))*(((1-$O21+$O21*(BX$1/INDEX($U$1:$CH$1,,MATCH($K21,$U$2:$CH$2,0)))))*$L21*8760*$P21)),IF(AND($K21+$H21&lt;BX$2+1,$K21+$I21&gt;BX$2),IF($N21=$N$3,$C21*INDEX('Fixed O&amp;M Schedule_Gas'!BF$3:BF$15,MATCH($F21,'Fixed O&amp;M Schedule_Gas'!$B$3:$B$15,0)),$C21*$S21*INDEX($U$1:$CH$1,MATCH($K21,$U$2:$CH$2,0))*IF(BX$2&gt;$K21+$H21,IF($D21="Win",1.02,1.005),1)*(1+$T21)^(BX$2-$K21)),IF(AND($K21+$I21&lt;=BX$2,$K21+SUM($I21:$J21)&gt;BX$2),IF($N21=$N$3,$C21*(INDEX('Fixed O&amp;M Schedule_Gas'!BF$3:BF$15,MATCH($F21,'Fixed O&amp;M Schedule_Gas'!$B$3:$B$15,0))+$M21),$C21*($S21*INDEX($U$1:$CH$1,MATCH($K21+$I21,$U$2:$CH$2,0))*IF(BX$2&gt;$K21+$I21+$H21,IF($D21="Win",1.02,1.005),1)*(1+$T21)^(BX$2-($K21+$I21))+$M21)),0)))/10^6</f>
        <v>6.9064411390305596</v>
      </c>
      <c r="BY21" s="119">
        <f>IF(AND($K21&lt;BY$2+1,$K21+$H21&gt;BY$2),IF($N21=$N$3,$C21*((1-$O21+$O21*(BY$1/INDEX($U$1:$CH$1,,MATCH($K21,$U$2:$CH$2,0)))))*$L21,$C21*((1-$R21)^(BY$2-$K21))*(((1-$O21+$O21*(BY$1/INDEX($U$1:$CH$1,,MATCH($K21,$U$2:$CH$2,0)))))*$L21*8760*$P21)),IF(AND($K21+$H21&lt;BY$2+1,$K21+$I21&gt;BY$2),IF($N21=$N$3,$C21*INDEX('Fixed O&amp;M Schedule_Gas'!BG$3:BG$15,MATCH($F21,'Fixed O&amp;M Schedule_Gas'!$B$3:$B$15,0)),$C21*$S21*INDEX($U$1:$CH$1,MATCH($K21,$U$2:$CH$2,0))*IF(BY$2&gt;$K21+$H21,IF($D21="Win",1.02,1.005),1)*(1+$T21)^(BY$2-$K21)),IF(AND($K21+$I21&lt;=BY$2,$K21+SUM($I21:$J21)&gt;BY$2),IF($N21=$N$3,$C21*(INDEX('Fixed O&amp;M Schedule_Gas'!BG$3:BG$15,MATCH($F21,'Fixed O&amp;M Schedule_Gas'!$B$3:$B$15,0))+$M21),$C21*($S21*INDEX($U$1:$CH$1,MATCH($K21+$I21,$U$2:$CH$2,0))*IF(BY$2&gt;$K21+$I21+$H21,IF($D21="Win",1.02,1.005),1)*(1+$T21)^(BY$2-($K21+$I21))+$M21)),0)))/10^6</f>
        <v>6.9739302646405568</v>
      </c>
      <c r="BZ21" s="119">
        <f>IF(AND($K21&lt;BZ$2+1,$K21+$H21&gt;BZ$2),IF($N21=$N$3,$C21*((1-$O21+$O21*(BZ$1/INDEX($U$1:$CH$1,,MATCH($K21,$U$2:$CH$2,0)))))*$L21,$C21*((1-$R21)^(BZ$2-$K21))*(((1-$O21+$O21*(BZ$1/INDEX($U$1:$CH$1,,MATCH($K21,$U$2:$CH$2,0)))))*$L21*8760*$P21)),IF(AND($K21+$H21&lt;BZ$2+1,$K21+$I21&gt;BZ$2),IF($N21=$N$3,$C21*INDEX('Fixed O&amp;M Schedule_Gas'!BH$3:BH$15,MATCH($F21,'Fixed O&amp;M Schedule_Gas'!$B$3:$B$15,0)),$C21*$S21*INDEX($U$1:$CH$1,MATCH($K21,$U$2:$CH$2,0))*IF(BZ$2&gt;$K21+$H21,IF($D21="Win",1.02,1.005),1)*(1+$T21)^(BZ$2-$K21)),IF(AND($K21+$I21&lt;=BZ$2,$K21+SUM($I21:$J21)&gt;BZ$2),IF($N21=$N$3,$C21*(INDEX('Fixed O&amp;M Schedule_Gas'!BH$3:BH$15,MATCH($F21,'Fixed O&amp;M Schedule_Gas'!$B$3:$B$15,0))+$M21),$C21*($S21*INDEX($U$1:$CH$1,MATCH($K21+$I21,$U$2:$CH$2,0))*IF(BZ$2&gt;$K21+$I21+$H21,IF($D21="Win",1.02,1.005),1)*(1+$T21)^(BZ$2-($K21+$I21))+$M21)),0)))/10^6</f>
        <v>7.0290562428579344</v>
      </c>
      <c r="CA21" s="119">
        <f>IF(AND($K21&lt;CA$2+1,$K21+$H21&gt;CA$2),IF($N21=$N$3,$C21*((1-$O21+$O21*(CA$1/INDEX($U$1:$CH$1,,MATCH($K21,$U$2:$CH$2,0)))))*$L21,$C21*((1-$R21)^(CA$2-$K21))*(((1-$O21+$O21*(CA$1/INDEX($U$1:$CH$1,,MATCH($K21,$U$2:$CH$2,0)))))*$L21*8760*$P21)),IF(AND($K21+$H21&lt;CA$2+1,$K21+$I21&gt;CA$2),IF($N21=$N$3,$C21*INDEX('Fixed O&amp;M Schedule_Gas'!BI$3:BI$15,MATCH($F21,'Fixed O&amp;M Schedule_Gas'!$B$3:$B$15,0)),$C21*$S21*INDEX($U$1:$CH$1,MATCH($K21,$U$2:$CH$2,0))*IF(CA$2&gt;$K21+$H21,IF($D21="Win",1.02,1.005),1)*(1+$T21)^(CA$2-$K21)),IF(AND($K21+$I21&lt;=CA$2,$K21+SUM($I21:$J21)&gt;CA$2),IF($N21=$N$3,$C21*(INDEX('Fixed O&amp;M Schedule_Gas'!BI$3:BI$15,MATCH($F21,'Fixed O&amp;M Schedule_Gas'!$B$3:$B$15,0))+$M21),$C21*($S21*INDEX($U$1:$CH$1,MATCH($K21+$I21,$U$2:$CH$2,0))*IF(CA$2&gt;$K21+$I21+$H21,IF($D21="Win",1.02,1.005),1)*(1+$T21)^(CA$2-($K21+$I21))+$M21)),0)))/10^6</f>
        <v>7.0852847406396569</v>
      </c>
      <c r="CB21" s="119">
        <f>IF(AND($K21&lt;CB$2+1,$K21+$H21&gt;CB$2),IF($N21=$N$3,$C21*((1-$O21+$O21*(CB$1/INDEX($U$1:$CH$1,,MATCH($K21,$U$2:$CH$2,0)))))*$L21,$C21*((1-$R21)^(CB$2-$K21))*(((1-$O21+$O21*(CB$1/INDEX($U$1:$CH$1,,MATCH($K21,$U$2:$CH$2,0)))))*$L21*8760*$P21)),IF(AND($K21+$H21&lt;CB$2+1,$K21+$I21&gt;CB$2),IF($N21=$N$3,$C21*INDEX('Fixed O&amp;M Schedule_Gas'!BJ$3:BJ$15,MATCH($F21,'Fixed O&amp;M Schedule_Gas'!$B$3:$B$15,0)),$C21*$S21*INDEX($U$1:$CH$1,MATCH($K21,$U$2:$CH$2,0))*IF(CB$2&gt;$K21+$H21,IF($D21="Win",1.02,1.005),1)*(1+$T21)^(CB$2-$K21)),IF(AND($K21+$I21&lt;=CB$2,$K21+SUM($I21:$J21)&gt;CB$2),IF($N21=$N$3,$C21*(INDEX('Fixed O&amp;M Schedule_Gas'!BJ$3:BJ$15,MATCH($F21,'Fixed O&amp;M Schedule_Gas'!$B$3:$B$15,0))+$M21),$C21*($S21*INDEX($U$1:$CH$1,MATCH($K21+$I21,$U$2:$CH$2,0))*IF(CB$2&gt;$K21+$I21+$H21,IF($D21="Win",1.02,1.005),1)*(1+$T21)^(CB$2-($K21+$I21))+$M21)),0)))/10^6</f>
        <v>7.1426378083770166</v>
      </c>
      <c r="CC21" s="119">
        <f>IF(AND($K21&lt;CC$2+1,$K21+$H21&gt;CC$2),IF($N21=$N$3,$C21*((1-$O21+$O21*(CC$1/INDEX($U$1:$CH$1,,MATCH($K21,$U$2:$CH$2,0)))))*$L21,$C21*((1-$R21)^(CC$2-$K21))*(((1-$O21+$O21*(CC$1/INDEX($U$1:$CH$1,,MATCH($K21,$U$2:$CH$2,0)))))*$L21*8760*$P21)),IF(AND($K21+$H21&lt;CC$2+1,$K21+$I21&gt;CC$2),IF($N21=$N$3,$C21*INDEX('Fixed O&amp;M Schedule_Gas'!BK$3:BK$15,MATCH($F21,'Fixed O&amp;M Schedule_Gas'!$B$3:$B$15,0)),$C21*$S21*INDEX($U$1:$CH$1,MATCH($K21,$U$2:$CH$2,0))*IF(CC$2&gt;$K21+$H21,IF($D21="Win",1.02,1.005),1)*(1+$T21)^(CC$2-$K21)),IF(AND($K21+$I21&lt;=CC$2,$K21+SUM($I21:$J21)&gt;CC$2),IF($N21=$N$3,$C21*(INDEX('Fixed O&amp;M Schedule_Gas'!BK$3:BK$15,MATCH($F21,'Fixed O&amp;M Schedule_Gas'!$B$3:$B$15,0))+$M21),$C21*($S21*INDEX($U$1:$CH$1,MATCH($K21+$I21,$U$2:$CH$2,0))*IF(CC$2&gt;$K21+$I21+$H21,IF($D21="Win",1.02,1.005),1)*(1+$T21)^(CC$2-($K21+$I21))+$M21)),0)))/10^6</f>
        <v>0</v>
      </c>
      <c r="CD21" s="119">
        <f>IF(AND($K21&lt;CD$2+1,$K21+$H21&gt;CD$2),IF($N21=$N$3,$C21*((1-$O21+$O21*(CD$1/INDEX($U$1:$CH$1,,MATCH($K21,$U$2:$CH$2,0)))))*$L21,$C21*((1-$R21)^(CD$2-$K21))*(((1-$O21+$O21*(CD$1/INDEX($U$1:$CH$1,,MATCH($K21,$U$2:$CH$2,0)))))*$L21*8760*$P21)),IF(AND($K21+$H21&lt;CD$2+1,$K21+$I21&gt;CD$2),IF($N21=$N$3,$C21*INDEX('Fixed O&amp;M Schedule_Gas'!BL$3:BL$15,MATCH($F21,'Fixed O&amp;M Schedule_Gas'!$B$3:$B$15,0)),$C21*$S21*INDEX($U$1:$CH$1,MATCH($K21,$U$2:$CH$2,0))*IF(CD$2&gt;$K21+$H21,IF($D21="Win",1.02,1.005),1)*(1+$T21)^(CD$2-$K21)),IF(AND($K21+$I21&lt;=CD$2,$K21+SUM($I21:$J21)&gt;CD$2),IF($N21=$N$3,$C21*(INDEX('Fixed O&amp;M Schedule_Gas'!BL$3:BL$15,MATCH($F21,'Fixed O&amp;M Schedule_Gas'!$B$3:$B$15,0))+$M21),$C21*($S21*INDEX($U$1:$CH$1,MATCH($K21+$I21,$U$2:$CH$2,0))*IF(CD$2&gt;$K21+$I21+$H21,IF($D21="Win",1.02,1.005),1)*(1+$T21)^(CD$2-($K21+$I21))+$M21)),0)))/10^6</f>
        <v>0</v>
      </c>
      <c r="CE21" s="119">
        <f>IF(AND($K21&lt;CE$2+1,$K21+$H21&gt;CE$2),IF($N21=$N$3,$C21*((1-$O21+$O21*(CE$1/INDEX($U$1:$CH$1,,MATCH($K21,$U$2:$CH$2,0)))))*$L21,$C21*((1-$R21)^(CE$2-$K21))*(((1-$O21+$O21*(CE$1/INDEX($U$1:$CH$1,,MATCH($K21,$U$2:$CH$2,0)))))*$L21*8760*$P21)),IF(AND($K21+$H21&lt;CE$2+1,$K21+$I21&gt;CE$2),IF($N21=$N$3,$C21*INDEX('Fixed O&amp;M Schedule_Gas'!BM$3:BM$15,MATCH($F21,'Fixed O&amp;M Schedule_Gas'!$B$3:$B$15,0)),$C21*$S21*INDEX($U$1:$CH$1,MATCH($K21,$U$2:$CH$2,0))*IF(CE$2&gt;$K21+$H21,IF($D21="Win",1.02,1.005),1)*(1+$T21)^(CE$2-$K21)),IF(AND($K21+$I21&lt;=CE$2,$K21+SUM($I21:$J21)&gt;CE$2),IF($N21=$N$3,$C21*(INDEX('Fixed O&amp;M Schedule_Gas'!BM$3:BM$15,MATCH($F21,'Fixed O&amp;M Schedule_Gas'!$B$3:$B$15,0))+$M21),$C21*($S21*INDEX($U$1:$CH$1,MATCH($K21+$I21,$U$2:$CH$2,0))*IF(CE$2&gt;$K21+$I21+$H21,IF($D21="Win",1.02,1.005),1)*(1+$T21)^(CE$2-($K21+$I21))+$M21)),0)))/10^6</f>
        <v>0</v>
      </c>
      <c r="CF21" s="119">
        <f>IF(AND($K21&lt;CF$2+1,$K21+$H21&gt;CF$2),IF($N21=$N$3,$C21*((1-$O21+$O21*(CF$1/INDEX($U$1:$CH$1,,MATCH($K21,$U$2:$CH$2,0)))))*$L21,$C21*((1-$R21)^(CF$2-$K21))*(((1-$O21+$O21*(CF$1/INDEX($U$1:$CH$1,,MATCH($K21,$U$2:$CH$2,0)))))*$L21*8760*$P21)),IF(AND($K21+$H21&lt;CF$2+1,$K21+$I21&gt;CF$2),IF($N21=$N$3,$C21*INDEX('Fixed O&amp;M Schedule_Gas'!BN$3:BN$15,MATCH($F21,'Fixed O&amp;M Schedule_Gas'!$B$3:$B$15,0)),$C21*$S21*INDEX($U$1:$CH$1,MATCH($K21,$U$2:$CH$2,0))*IF(CF$2&gt;$K21+$H21,IF($D21="Win",1.02,1.005),1)*(1+$T21)^(CF$2-$K21)),IF(AND($K21+$I21&lt;=CF$2,$K21+SUM($I21:$J21)&gt;CF$2),IF($N21=$N$3,$C21*(INDEX('Fixed O&amp;M Schedule_Gas'!BN$3:BN$15,MATCH($F21,'Fixed O&amp;M Schedule_Gas'!$B$3:$B$15,0))+$M21),$C21*($S21*INDEX($U$1:$CH$1,MATCH($K21+$I21,$U$2:$CH$2,0))*IF(CF$2&gt;$K21+$I21+$H21,IF($D21="Win",1.02,1.005),1)*(1+$T21)^(CF$2-($K21+$I21))+$M21)),0)))/10^6</f>
        <v>0</v>
      </c>
      <c r="CG21" s="119">
        <f>IF(AND($K21&lt;CG$2+1,$K21+$H21&gt;CG$2),IF($N21=$N$3,$C21*((1-$O21+$O21*(CG$1/INDEX($U$1:$CH$1,,MATCH($K21,$U$2:$CH$2,0)))))*$L21,$C21*((1-$R21)^(CG$2-$K21))*(((1-$O21+$O21*(CG$1/INDEX($U$1:$CH$1,,MATCH($K21,$U$2:$CH$2,0)))))*$L21*8760*$P21)),IF(AND($K21+$H21&lt;CG$2+1,$K21+$I21&gt;CG$2),IF($N21=$N$3,$C21*INDEX('Fixed O&amp;M Schedule_Gas'!BO$3:BO$15,MATCH($F21,'Fixed O&amp;M Schedule_Gas'!$B$3:$B$15,0)),$C21*$S21*INDEX($U$1:$CH$1,MATCH($K21,$U$2:$CH$2,0))*IF(CG$2&gt;$K21+$H21,IF($D21="Win",1.02,1.005),1)*(1+$T21)^(CG$2-$K21)),IF(AND($K21+$I21&lt;=CG$2,$K21+SUM($I21:$J21)&gt;CG$2),IF($N21=$N$3,$C21*(INDEX('Fixed O&amp;M Schedule_Gas'!BO$3:BO$15,MATCH($F21,'Fixed O&amp;M Schedule_Gas'!$B$3:$B$15,0))+$M21),$C21*($S21*INDEX($U$1:$CH$1,MATCH($K21+$I21,$U$2:$CH$2,0))*IF(CG$2&gt;$K21+$I21+$H21,IF($D21="Win",1.02,1.005),1)*(1+$T21)^(CG$2-($K21+$I21))+$M21)),0)))/10^6</f>
        <v>0</v>
      </c>
      <c r="CH21" s="119">
        <f>IF(AND($K21&lt;CH$2+1,$K21+$H21&gt;CH$2),IF($N21=$N$3,$C21*((1-$O21+$O21*(CH$1/INDEX($U$1:$CH$1,,MATCH($K21,$U$2:$CH$2,0)))))*$L21,$C21*((1-$R21)^(CH$2-$K21))*(((1-$O21+$O21*(CH$1/INDEX($U$1:$CH$1,,MATCH($K21,$U$2:$CH$2,0)))))*$L21*8760*$P21)),IF(AND($K21+$H21&lt;CH$2+1,$K21+$I21&gt;CH$2),IF($N21=$N$3,$C21*INDEX('Fixed O&amp;M Schedule_Gas'!BP$3:BP$15,MATCH($F21,'Fixed O&amp;M Schedule_Gas'!$B$3:$B$15,0)),$C21*$S21*INDEX($U$1:$CH$1,MATCH($K21,$U$2:$CH$2,0))*IF(CH$2&gt;$K21+$H21,IF($D21="Win",1.02,1.005),1)*(1+$T21)^(CH$2-$K21)),IF(AND($K21+$I21&lt;=CH$2,$K21+SUM($I21:$J21)&gt;CH$2),IF($N21=$N$3,$C21*(INDEX('Fixed O&amp;M Schedule_Gas'!BP$3:BP$15,MATCH($F21,'Fixed O&amp;M Schedule_Gas'!$B$3:$B$15,0))+$M21),$C21*($S21*INDEX($U$1:$CH$1,MATCH($K21+$I21,$U$2:$CH$2,0))*IF(CH$2&gt;$K21+$I21+$H21,IF($D21="Win",1.02,1.005),1)*(1+$T21)^(CH$2-($K21+$I21))+$M21)),0)))/10^6</f>
        <v>0</v>
      </c>
    </row>
    <row r="22" spans="1:86" ht="11.4" x14ac:dyDescent="0.2">
      <c r="A22" s="151"/>
      <c r="B22" s="142" t="s">
        <v>28</v>
      </c>
      <c r="C22" s="143">
        <v>27.8</v>
      </c>
      <c r="D22" s="143" t="str">
        <f t="shared" si="65"/>
        <v>Sol</v>
      </c>
      <c r="E22" s="14" t="s">
        <v>33</v>
      </c>
      <c r="F22" s="142" t="s">
        <v>30</v>
      </c>
      <c r="G22" s="140">
        <f t="shared" si="66"/>
        <v>40544</v>
      </c>
      <c r="H22" s="68">
        <v>20</v>
      </c>
      <c r="I22" s="68">
        <v>25</v>
      </c>
      <c r="J22" s="68">
        <v>25</v>
      </c>
      <c r="K22" s="139">
        <v>2011</v>
      </c>
      <c r="L22" s="68">
        <v>635</v>
      </c>
      <c r="M22" s="69">
        <f>'Repower Costs'!M22</f>
        <v>108835.36403241435</v>
      </c>
      <c r="N22" s="68" t="s">
        <v>31</v>
      </c>
      <c r="O22" s="141">
        <v>0</v>
      </c>
      <c r="P22" s="4">
        <f>VLOOKUP($D22,Input!$B$11:$C$12,2,0)</f>
        <v>0.16200000000000001</v>
      </c>
      <c r="Q22" s="4">
        <f>VLOOKUP($D22,Input!$B$15:$C$16,2,0)</f>
        <v>0.16200000000000001</v>
      </c>
      <c r="R22" s="6">
        <f>VLOOKUP($D22,Input!$B$19:$C$20,2,0)</f>
        <v>5.0000000000000001E-3</v>
      </c>
      <c r="S22" s="70">
        <f>VLOOKUP($D22,Input!$B$23:$C$25,2,0)*1000</f>
        <v>27000</v>
      </c>
      <c r="T22" s="4">
        <f>VLOOKUP($D22,Input!$B$28:$C$30,2,0)</f>
        <v>0.02</v>
      </c>
      <c r="U22" s="119">
        <f>IF(AND($K22&lt;U$2+1,$K22+$H22&gt;U$2),IF($N22=$N$3,$C22*((1-$O22+$O22*(U$1/INDEX($U$1:$CH$1,,MATCH($K22,$U$2:$CH$2,0)))))*$L22,$C22*((1-$R22)^(U$2-$K22))*(((1-$O22+$O22*(U$1/INDEX($U$1:$CH$1,,MATCH($K22,$U$2:$CH$2,0)))))*$L22*8760*$P22)),IF(AND($K22+$H22&lt;U$2+1,$K22+$I22&gt;U$2),IF($N22=$N$3,$C22*INDEX('Fixed O&amp;M Schedule_Gas'!C$3:C$15,MATCH($F22,'Fixed O&amp;M Schedule_Gas'!$B$3:$B$15,0)),$C22*$S22*INDEX($U$1:$CH$1,MATCH($K22,$U$2:$CH$2,0))*IF(U$2&gt;$K22+$H22,IF($D22="Win",1.02,1.005),1)*(1+$T22)^(U$2-$K22)),IF(AND($K22+$I22&lt;=U$2,$K22+SUM($I22:$J22)&gt;U$2),IF($N22=$N$3,$C22*(INDEX('Fixed O&amp;M Schedule_Gas'!C$3:C$15,MATCH($F22,'Fixed O&amp;M Schedule_Gas'!$B$3:$B$15,0))+$M22),$C22*($S22*INDEX($U$1:$CH$1,MATCH($K22+$I22,$U$2:$CH$2,0))*IF(U$2&gt;$K22+$I22+$H22,IF($D22="Win",1.02,1.005),1)*(1+$T22)^(U$2-($K22+$I22))+$M22)),0)))/10^6</f>
        <v>0</v>
      </c>
      <c r="V22" s="119">
        <f>IF(AND($K22&lt;V$2+1,$K22+$H22&gt;V$2),IF($N22=$N$3,$C22*((1-$O22+$O22*(V$1/INDEX($U$1:$CH$1,,MATCH($K22,$U$2:$CH$2,0)))))*$L22,$C22*((1-$R22)^(V$2-$K22))*(((1-$O22+$O22*(V$1/INDEX($U$1:$CH$1,,MATCH($K22,$U$2:$CH$2,0)))))*$L22*8760*$P22)),IF(AND($K22+$H22&lt;V$2+1,$K22+$I22&gt;V$2),IF($N22=$N$3,$C22*INDEX('Fixed O&amp;M Schedule_Gas'!D$3:D$15,MATCH($F22,'Fixed O&amp;M Schedule_Gas'!$B$3:$B$15,0)),$C22*$S22*INDEX($U$1:$CH$1,MATCH($K22,$U$2:$CH$2,0))*IF(V$2&gt;$K22+$H22,IF($D22="Win",1.02,1.005),1)*(1+$T22)^(V$2-$K22)),IF(AND($K22+$I22&lt;=V$2,$K22+SUM($I22:$J22)&gt;V$2),IF($N22=$N$3,$C22*(INDEX('Fixed O&amp;M Schedule_Gas'!D$3:D$15,MATCH($F22,'Fixed O&amp;M Schedule_Gas'!$B$3:$B$15,0))+$M22),$C22*($S22*INDEX($U$1:$CH$1,MATCH($K22+$I22,$U$2:$CH$2,0))*IF(V$2&gt;$K22+$I22+$H22,IF($D22="Win",1.02,1.005),1)*(1+$T22)^(V$2-($K22+$I22))+$M22)),0)))/10^6</f>
        <v>0</v>
      </c>
      <c r="W22" s="119">
        <f>IF(AND($K22&lt;W$2+1,$K22+$H22&gt;W$2),IF($N22=$N$3,$C22*((1-$O22+$O22*(W$1/INDEX($U$1:$CH$1,,MATCH($K22,$U$2:$CH$2,0)))))*$L22,$C22*((1-$R22)^(W$2-$K22))*(((1-$O22+$O22*(W$1/INDEX($U$1:$CH$1,,MATCH($K22,$U$2:$CH$2,0)))))*$L22*8760*$P22)),IF(AND($K22+$H22&lt;W$2+1,$K22+$I22&gt;W$2),IF($N22=$N$3,$C22*INDEX('Fixed O&amp;M Schedule_Gas'!E$3:E$15,MATCH($F22,'Fixed O&amp;M Schedule_Gas'!$B$3:$B$15,0)),$C22*$S22*INDEX($U$1:$CH$1,MATCH($K22,$U$2:$CH$2,0))*IF(W$2&gt;$K22+$H22,IF($D22="Win",1.02,1.005),1)*(1+$T22)^(W$2-$K22)),IF(AND($K22+$I22&lt;=W$2,$K22+SUM($I22:$J22)&gt;W$2),IF($N22=$N$3,$C22*(INDEX('Fixed O&amp;M Schedule_Gas'!E$3:E$15,MATCH($F22,'Fixed O&amp;M Schedule_Gas'!$B$3:$B$15,0))+$M22),$C22*($S22*INDEX($U$1:$CH$1,MATCH($K22+$I22,$U$2:$CH$2,0))*IF(W$2&gt;$K22+$I22+$H22,IF($D22="Win",1.02,1.005),1)*(1+$T22)^(W$2-($K22+$I22))+$M22)),0)))/10^6</f>
        <v>0</v>
      </c>
      <c r="X22" s="119">
        <f>IF(AND($K22&lt;X$2+1,$K22+$H22&gt;X$2),IF($N22=$N$3,$C22*((1-$O22+$O22*(X$1/INDEX($U$1:$CH$1,,MATCH($K22,$U$2:$CH$2,0)))))*$L22,$C22*((1-$R22)^(X$2-$K22))*(((1-$O22+$O22*(X$1/INDEX($U$1:$CH$1,,MATCH($K22,$U$2:$CH$2,0)))))*$L22*8760*$P22)),IF(AND($K22+$H22&lt;X$2+1,$K22+$I22&gt;X$2),IF($N22=$N$3,$C22*INDEX('Fixed O&amp;M Schedule_Gas'!F$3:F$15,MATCH($F22,'Fixed O&amp;M Schedule_Gas'!$B$3:$B$15,0)),$C22*$S22*INDEX($U$1:$CH$1,MATCH($K22,$U$2:$CH$2,0))*IF(X$2&gt;$K22+$H22,IF($D22="Win",1.02,1.005),1)*(1+$T22)^(X$2-$K22)),IF(AND($K22+$I22&lt;=X$2,$K22+SUM($I22:$J22)&gt;X$2),IF($N22=$N$3,$C22*(INDEX('Fixed O&amp;M Schedule_Gas'!F$3:F$15,MATCH($F22,'Fixed O&amp;M Schedule_Gas'!$B$3:$B$15,0))+$M22),$C22*($S22*INDEX($U$1:$CH$1,MATCH($K22+$I22,$U$2:$CH$2,0))*IF(X$2&gt;$K22+$I22+$H22,IF($D22="Win",1.02,1.005),1)*(1+$T22)^(X$2-($K22+$I22))+$M22)),0)))/10^6</f>
        <v>0</v>
      </c>
      <c r="Y22" s="119">
        <f>IF(AND($K22&lt;Y$2+1,$K22+$H22&gt;Y$2),IF($N22=$N$3,$C22*((1-$O22+$O22*(Y$1/INDEX($U$1:$CH$1,,MATCH($K22,$U$2:$CH$2,0)))))*$L22,$C22*((1-$R22)^(Y$2-$K22))*(((1-$O22+$O22*(Y$1/INDEX($U$1:$CH$1,,MATCH($K22,$U$2:$CH$2,0)))))*$L22*8760*$P22)),IF(AND($K22+$H22&lt;Y$2+1,$K22+$I22&gt;Y$2),IF($N22=$N$3,$C22*INDEX('Fixed O&amp;M Schedule_Gas'!G$3:G$15,MATCH($F22,'Fixed O&amp;M Schedule_Gas'!$B$3:$B$15,0)),$C22*$S22*INDEX($U$1:$CH$1,MATCH($K22,$U$2:$CH$2,0))*IF(Y$2&gt;$K22+$H22,IF($D22="Win",1.02,1.005),1)*(1+$T22)^(Y$2-$K22)),IF(AND($K22+$I22&lt;=Y$2,$K22+SUM($I22:$J22)&gt;Y$2),IF($N22=$N$3,$C22*(INDEX('Fixed O&amp;M Schedule_Gas'!G$3:G$15,MATCH($F22,'Fixed O&amp;M Schedule_Gas'!$B$3:$B$15,0))+$M22),$C22*($S22*INDEX($U$1:$CH$1,MATCH($K22+$I22,$U$2:$CH$2,0))*IF(Y$2&gt;$K22+$I22+$H22,IF($D22="Win",1.02,1.005),1)*(1+$T22)^(Y$2-($K22+$I22))+$M22)),0)))/10^6</f>
        <v>0</v>
      </c>
      <c r="Z22" s="119">
        <f>IF(AND($K22&lt;Z$2+1,$K22+$H22&gt;Z$2),IF($N22=$N$3,$C22*((1-$O22+$O22*(Z$1/INDEX($U$1:$CH$1,,MATCH($K22,$U$2:$CH$2,0)))))*$L22,$C22*((1-$R22)^(Z$2-$K22))*(((1-$O22+$O22*(Z$1/INDEX($U$1:$CH$1,,MATCH($K22,$U$2:$CH$2,0)))))*$L22*8760*$P22)),IF(AND($K22+$H22&lt;Z$2+1,$K22+$I22&gt;Z$2),IF($N22=$N$3,$C22*INDEX('Fixed O&amp;M Schedule_Gas'!H$3:H$15,MATCH($F22,'Fixed O&amp;M Schedule_Gas'!$B$3:$B$15,0)),$C22*$S22*INDEX($U$1:$CH$1,MATCH($K22,$U$2:$CH$2,0))*IF(Z$2&gt;$K22+$H22,IF($D22="Win",1.02,1.005),1)*(1+$T22)^(Z$2-$K22)),IF(AND($K22+$I22&lt;=Z$2,$K22+SUM($I22:$J22)&gt;Z$2),IF($N22=$N$3,$C22*(INDEX('Fixed O&amp;M Schedule_Gas'!H$3:H$15,MATCH($F22,'Fixed O&amp;M Schedule_Gas'!$B$3:$B$15,0))+$M22),$C22*($S22*INDEX($U$1:$CH$1,MATCH($K22+$I22,$U$2:$CH$2,0))*IF(Z$2&gt;$K22+$I22+$H22,IF($D22="Win",1.02,1.005),1)*(1+$T22)^(Z$2-($K22+$I22))+$M22)),0)))/10^6</f>
        <v>0</v>
      </c>
      <c r="AA22" s="119">
        <f>IF(AND($K22&lt;AA$2+1,$K22+$H22&gt;AA$2),IF($N22=$N$3,$C22*((1-$O22+$O22*(AA$1/INDEX($U$1:$CH$1,,MATCH($K22,$U$2:$CH$2,0)))))*$L22,$C22*((1-$R22)^(AA$2-$K22))*(((1-$O22+$O22*(AA$1/INDEX($U$1:$CH$1,,MATCH($K22,$U$2:$CH$2,0)))))*$L22*8760*$P22)),IF(AND($K22+$H22&lt;AA$2+1,$K22+$I22&gt;AA$2),IF($N22=$N$3,$C22*INDEX('Fixed O&amp;M Schedule_Gas'!I$3:I$15,MATCH($F22,'Fixed O&amp;M Schedule_Gas'!$B$3:$B$15,0)),$C22*$S22*INDEX($U$1:$CH$1,MATCH($K22,$U$2:$CH$2,0))*IF(AA$2&gt;$K22+$H22,IF($D22="Win",1.02,1.005),1)*(1+$T22)^(AA$2-$K22)),IF(AND($K22+$I22&lt;=AA$2,$K22+SUM($I22:$J22)&gt;AA$2),IF($N22=$N$3,$C22*(INDEX('Fixed O&amp;M Schedule_Gas'!I$3:I$15,MATCH($F22,'Fixed O&amp;M Schedule_Gas'!$B$3:$B$15,0))+$M22),$C22*($S22*INDEX($U$1:$CH$1,MATCH($K22+$I22,$U$2:$CH$2,0))*IF(AA$2&gt;$K22+$I22+$H22,IF($D22="Win",1.02,1.005),1)*(1+$T22)^(AA$2-($K22+$I22))+$M22)),0)))/10^6</f>
        <v>25.051725360000002</v>
      </c>
      <c r="AB22" s="119">
        <f>IF(AND($K22&lt;AB$2+1,$K22+$H22&gt;AB$2),IF($N22=$N$3,$C22*((1-$O22+$O22*(AB$1/INDEX($U$1:$CH$1,,MATCH($K22,$U$2:$CH$2,0)))))*$L22,$C22*((1-$R22)^(AB$2-$K22))*(((1-$O22+$O22*(AB$1/INDEX($U$1:$CH$1,,MATCH($K22,$U$2:$CH$2,0)))))*$L22*8760*$P22)),IF(AND($K22+$H22&lt;AB$2+1,$K22+$I22&gt;AB$2),IF($N22=$N$3,$C22*INDEX('Fixed O&amp;M Schedule_Gas'!J$3:J$15,MATCH($F22,'Fixed O&amp;M Schedule_Gas'!$B$3:$B$15,0)),$C22*$S22*INDEX($U$1:$CH$1,MATCH($K22,$U$2:$CH$2,0))*IF(AB$2&gt;$K22+$H22,IF($D22="Win",1.02,1.005),1)*(1+$T22)^(AB$2-$K22)),IF(AND($K22+$I22&lt;=AB$2,$K22+SUM($I22:$J22)&gt;AB$2),IF($N22=$N$3,$C22*(INDEX('Fixed O&amp;M Schedule_Gas'!J$3:J$15,MATCH($F22,'Fixed O&amp;M Schedule_Gas'!$B$3:$B$15,0))+$M22),$C22*($S22*INDEX($U$1:$CH$1,MATCH($K22+$I22,$U$2:$CH$2,0))*IF(AB$2&gt;$K22+$I22+$H22,IF($D22="Win",1.02,1.005),1)*(1+$T22)^(AB$2-($K22+$I22))+$M22)),0)))/10^6</f>
        <v>24.926466733200002</v>
      </c>
      <c r="AC22" s="119">
        <f>IF(AND($K22&lt;AC$2+1,$K22+$H22&gt;AC$2),IF($N22=$N$3,$C22*((1-$O22+$O22*(AC$1/INDEX($U$1:$CH$1,,MATCH($K22,$U$2:$CH$2,0)))))*$L22,$C22*((1-$R22)^(AC$2-$K22))*(((1-$O22+$O22*(AC$1/INDEX($U$1:$CH$1,,MATCH($K22,$U$2:$CH$2,0)))))*$L22*8760*$P22)),IF(AND($K22+$H22&lt;AC$2+1,$K22+$I22&gt;AC$2),IF($N22=$N$3,$C22*INDEX('Fixed O&amp;M Schedule_Gas'!K$3:K$15,MATCH($F22,'Fixed O&amp;M Schedule_Gas'!$B$3:$B$15,0)),$C22*$S22*INDEX($U$1:$CH$1,MATCH($K22,$U$2:$CH$2,0))*IF(AC$2&gt;$K22+$H22,IF($D22="Win",1.02,1.005),1)*(1+$T22)^(AC$2-$K22)),IF(AND($K22+$I22&lt;=AC$2,$K22+SUM($I22:$J22)&gt;AC$2),IF($N22=$N$3,$C22*(INDEX('Fixed O&amp;M Schedule_Gas'!K$3:K$15,MATCH($F22,'Fixed O&amp;M Schedule_Gas'!$B$3:$B$15,0))+$M22),$C22*($S22*INDEX($U$1:$CH$1,MATCH($K22+$I22,$U$2:$CH$2,0))*IF(AC$2&gt;$K22+$I22+$H22,IF($D22="Win",1.02,1.005),1)*(1+$T22)^(AC$2-($K22+$I22))+$M22)),0)))/10^6</f>
        <v>24.801834399534005</v>
      </c>
      <c r="AD22" s="119">
        <f>IF(AND($K22&lt;AD$2+1,$K22+$H22&gt;AD$2),IF($N22=$N$3,$C22*((1-$O22+$O22*(AD$1/INDEX($U$1:$CH$1,,MATCH($K22,$U$2:$CH$2,0)))))*$L22,$C22*((1-$R22)^(AD$2-$K22))*(((1-$O22+$O22*(AD$1/INDEX($U$1:$CH$1,,MATCH($K22,$U$2:$CH$2,0)))))*$L22*8760*$P22)),IF(AND($K22+$H22&lt;AD$2+1,$K22+$I22&gt;AD$2),IF($N22=$N$3,$C22*INDEX('Fixed O&amp;M Schedule_Gas'!L$3:L$15,MATCH($F22,'Fixed O&amp;M Schedule_Gas'!$B$3:$B$15,0)),$C22*$S22*INDEX($U$1:$CH$1,MATCH($K22,$U$2:$CH$2,0))*IF(AD$2&gt;$K22+$H22,IF($D22="Win",1.02,1.005),1)*(1+$T22)^(AD$2-$K22)),IF(AND($K22+$I22&lt;=AD$2,$K22+SUM($I22:$J22)&gt;AD$2),IF($N22=$N$3,$C22*(INDEX('Fixed O&amp;M Schedule_Gas'!L$3:L$15,MATCH($F22,'Fixed O&amp;M Schedule_Gas'!$B$3:$B$15,0))+$M22),$C22*($S22*INDEX($U$1:$CH$1,MATCH($K22+$I22,$U$2:$CH$2,0))*IF(AD$2&gt;$K22+$I22+$H22,IF($D22="Win",1.02,1.005),1)*(1+$T22)^(AD$2-($K22+$I22))+$M22)),0)))/10^6</f>
        <v>24.677825227536331</v>
      </c>
      <c r="AE22" s="119">
        <f>IF(AND($K22&lt;AE$2+1,$K22+$H22&gt;AE$2),IF($N22=$N$3,$C22*((1-$O22+$O22*(AE$1/INDEX($U$1:$CH$1,,MATCH($K22,$U$2:$CH$2,0)))))*$L22,$C22*((1-$R22)^(AE$2-$K22))*(((1-$O22+$O22*(AE$1/INDEX($U$1:$CH$1,,MATCH($K22,$U$2:$CH$2,0)))))*$L22*8760*$P22)),IF(AND($K22+$H22&lt;AE$2+1,$K22+$I22&gt;AE$2),IF($N22=$N$3,$C22*INDEX('Fixed O&amp;M Schedule_Gas'!M$3:M$15,MATCH($F22,'Fixed O&amp;M Schedule_Gas'!$B$3:$B$15,0)),$C22*$S22*INDEX($U$1:$CH$1,MATCH($K22,$U$2:$CH$2,0))*IF(AE$2&gt;$K22+$H22,IF($D22="Win",1.02,1.005),1)*(1+$T22)^(AE$2-$K22)),IF(AND($K22+$I22&lt;=AE$2,$K22+SUM($I22:$J22)&gt;AE$2),IF($N22=$N$3,$C22*(INDEX('Fixed O&amp;M Schedule_Gas'!M$3:M$15,MATCH($F22,'Fixed O&amp;M Schedule_Gas'!$B$3:$B$15,0))+$M22),$C22*($S22*INDEX($U$1:$CH$1,MATCH($K22+$I22,$U$2:$CH$2,0))*IF(AE$2&gt;$K22+$I22+$H22,IF($D22="Win",1.02,1.005),1)*(1+$T22)^(AE$2-($K22+$I22))+$M22)),0)))/10^6</f>
        <v>24.554436101398654</v>
      </c>
      <c r="AF22" s="119">
        <f>IF(AND($K22&lt;AF$2+1,$K22+$H22&gt;AF$2),IF($N22=$N$3,$C22*((1-$O22+$O22*(AF$1/INDEX($U$1:$CH$1,,MATCH($K22,$U$2:$CH$2,0)))))*$L22,$C22*((1-$R22)^(AF$2-$K22))*(((1-$O22+$O22*(AF$1/INDEX($U$1:$CH$1,,MATCH($K22,$U$2:$CH$2,0)))))*$L22*8760*$P22)),IF(AND($K22+$H22&lt;AF$2+1,$K22+$I22&gt;AF$2),IF($N22=$N$3,$C22*INDEX('Fixed O&amp;M Schedule_Gas'!N$3:N$15,MATCH($F22,'Fixed O&amp;M Schedule_Gas'!$B$3:$B$15,0)),$C22*$S22*INDEX($U$1:$CH$1,MATCH($K22,$U$2:$CH$2,0))*IF(AF$2&gt;$K22+$H22,IF($D22="Win",1.02,1.005),1)*(1+$T22)^(AF$2-$K22)),IF(AND($K22+$I22&lt;=AF$2,$K22+SUM($I22:$J22)&gt;AF$2),IF($N22=$N$3,$C22*(INDEX('Fixed O&amp;M Schedule_Gas'!N$3:N$15,MATCH($F22,'Fixed O&amp;M Schedule_Gas'!$B$3:$B$15,0))+$M22),$C22*($S22*INDEX($U$1:$CH$1,MATCH($K22+$I22,$U$2:$CH$2,0))*IF(AF$2&gt;$K22+$I22+$H22,IF($D22="Win",1.02,1.005),1)*(1+$T22)^(AF$2-($K22+$I22))+$M22)),0)))/10^6</f>
        <v>24.431663920891662</v>
      </c>
      <c r="AG22" s="119">
        <f>IF(AND($K22&lt;AG$2+1,$K22+$H22&gt;AG$2),IF($N22=$N$3,$C22*((1-$O22+$O22*(AG$1/INDEX($U$1:$CH$1,,MATCH($K22,$U$2:$CH$2,0)))))*$L22,$C22*((1-$R22)^(AG$2-$K22))*(((1-$O22+$O22*(AG$1/INDEX($U$1:$CH$1,,MATCH($K22,$U$2:$CH$2,0)))))*$L22*8760*$P22)),IF(AND($K22+$H22&lt;AG$2+1,$K22+$I22&gt;AG$2),IF($N22=$N$3,$C22*INDEX('Fixed O&amp;M Schedule_Gas'!O$3:O$15,MATCH($F22,'Fixed O&amp;M Schedule_Gas'!$B$3:$B$15,0)),$C22*$S22*INDEX($U$1:$CH$1,MATCH($K22,$U$2:$CH$2,0))*IF(AG$2&gt;$K22+$H22,IF($D22="Win",1.02,1.005),1)*(1+$T22)^(AG$2-$K22)),IF(AND($K22+$I22&lt;=AG$2,$K22+SUM($I22:$J22)&gt;AG$2),IF($N22=$N$3,$C22*(INDEX('Fixed O&amp;M Schedule_Gas'!O$3:O$15,MATCH($F22,'Fixed O&amp;M Schedule_Gas'!$B$3:$B$15,0))+$M22),$C22*($S22*INDEX($U$1:$CH$1,MATCH($K22+$I22,$U$2:$CH$2,0))*IF(AG$2&gt;$K22+$I22+$H22,IF($D22="Win",1.02,1.005),1)*(1+$T22)^(AG$2-($K22+$I22))+$M22)),0)))/10^6</f>
        <v>24.309505601287199</v>
      </c>
      <c r="AH22" s="119">
        <f>IF(AND($K22&lt;AH$2+1,$K22+$H22&gt;AH$2),IF($N22=$N$3,$C22*((1-$O22+$O22*(AH$1/INDEX($U$1:$CH$1,,MATCH($K22,$U$2:$CH$2,0)))))*$L22,$C22*((1-$R22)^(AH$2-$K22))*(((1-$O22+$O22*(AH$1/INDEX($U$1:$CH$1,,MATCH($K22,$U$2:$CH$2,0)))))*$L22*8760*$P22)),IF(AND($K22+$H22&lt;AH$2+1,$K22+$I22&gt;AH$2),IF($N22=$N$3,$C22*INDEX('Fixed O&amp;M Schedule_Gas'!P$3:P$15,MATCH($F22,'Fixed O&amp;M Schedule_Gas'!$B$3:$B$15,0)),$C22*$S22*INDEX($U$1:$CH$1,MATCH($K22,$U$2:$CH$2,0))*IF(AH$2&gt;$K22+$H22,IF($D22="Win",1.02,1.005),1)*(1+$T22)^(AH$2-$K22)),IF(AND($K22+$I22&lt;=AH$2,$K22+SUM($I22:$J22)&gt;AH$2),IF($N22=$N$3,$C22*(INDEX('Fixed O&amp;M Schedule_Gas'!P$3:P$15,MATCH($F22,'Fixed O&amp;M Schedule_Gas'!$B$3:$B$15,0))+$M22),$C22*($S22*INDEX($U$1:$CH$1,MATCH($K22+$I22,$U$2:$CH$2,0))*IF(AH$2&gt;$K22+$I22+$H22,IF($D22="Win",1.02,1.005),1)*(1+$T22)^(AH$2-($K22+$I22))+$M22)),0)))/10^6</f>
        <v>24.187958073280765</v>
      </c>
      <c r="AI22" s="119">
        <f>IF(AND($K22&lt;AI$2+1,$K22+$H22&gt;AI$2),IF($N22=$N$3,$C22*((1-$O22+$O22*(AI$1/INDEX($U$1:$CH$1,,MATCH($K22,$U$2:$CH$2,0)))))*$L22,$C22*((1-$R22)^(AI$2-$K22))*(((1-$O22+$O22*(AI$1/INDEX($U$1:$CH$1,,MATCH($K22,$U$2:$CH$2,0)))))*$L22*8760*$P22)),IF(AND($K22+$H22&lt;AI$2+1,$K22+$I22&gt;AI$2),IF($N22=$N$3,$C22*INDEX('Fixed O&amp;M Schedule_Gas'!Q$3:Q$15,MATCH($F22,'Fixed O&amp;M Schedule_Gas'!$B$3:$B$15,0)),$C22*$S22*INDEX($U$1:$CH$1,MATCH($K22,$U$2:$CH$2,0))*IF(AI$2&gt;$K22+$H22,IF($D22="Win",1.02,1.005),1)*(1+$T22)^(AI$2-$K22)),IF(AND($K22+$I22&lt;=AI$2,$K22+SUM($I22:$J22)&gt;AI$2),IF($N22=$N$3,$C22*(INDEX('Fixed O&amp;M Schedule_Gas'!Q$3:Q$15,MATCH($F22,'Fixed O&amp;M Schedule_Gas'!$B$3:$B$15,0))+$M22),$C22*($S22*INDEX($U$1:$CH$1,MATCH($K22+$I22,$U$2:$CH$2,0))*IF(AI$2&gt;$K22+$I22+$H22,IF($D22="Win",1.02,1.005),1)*(1+$T22)^(AI$2-($K22+$I22))+$M22)),0)))/10^6</f>
        <v>24.067018282914361</v>
      </c>
      <c r="AJ22" s="119">
        <f>IF(AND($K22&lt;AJ$2+1,$K22+$H22&gt;AJ$2),IF($N22=$N$3,$C22*((1-$O22+$O22*(AJ$1/INDEX($U$1:$CH$1,,MATCH($K22,$U$2:$CH$2,0)))))*$L22,$C22*((1-$R22)^(AJ$2-$K22))*(((1-$O22+$O22*(AJ$1/INDEX($U$1:$CH$1,,MATCH($K22,$U$2:$CH$2,0)))))*$L22*8760*$P22)),IF(AND($K22+$H22&lt;AJ$2+1,$K22+$I22&gt;AJ$2),IF($N22=$N$3,$C22*INDEX('Fixed O&amp;M Schedule_Gas'!R$3:R$15,MATCH($F22,'Fixed O&amp;M Schedule_Gas'!$B$3:$B$15,0)),$C22*$S22*INDEX($U$1:$CH$1,MATCH($K22,$U$2:$CH$2,0))*IF(AJ$2&gt;$K22+$H22,IF($D22="Win",1.02,1.005),1)*(1+$T22)^(AJ$2-$K22)),IF(AND($K22+$I22&lt;=AJ$2,$K22+SUM($I22:$J22)&gt;AJ$2),IF($N22=$N$3,$C22*(INDEX('Fixed O&amp;M Schedule_Gas'!R$3:R$15,MATCH($F22,'Fixed O&amp;M Schedule_Gas'!$B$3:$B$15,0))+$M22),$C22*($S22*INDEX($U$1:$CH$1,MATCH($K22+$I22,$U$2:$CH$2,0))*IF(AJ$2&gt;$K22+$I22+$H22,IF($D22="Win",1.02,1.005),1)*(1+$T22)^(AJ$2-($K22+$I22))+$M22)),0)))/10^6</f>
        <v>23.946683191499787</v>
      </c>
      <c r="AK22" s="119">
        <f>IF(AND($K22&lt;AK$2+1,$K22+$H22&gt;AK$2),IF($N22=$N$3,$C22*((1-$O22+$O22*(AK$1/INDEX($U$1:$CH$1,,MATCH($K22,$U$2:$CH$2,0)))))*$L22,$C22*((1-$R22)^(AK$2-$K22))*(((1-$O22+$O22*(AK$1/INDEX($U$1:$CH$1,,MATCH($K22,$U$2:$CH$2,0)))))*$L22*8760*$P22)),IF(AND($K22+$H22&lt;AK$2+1,$K22+$I22&gt;AK$2),IF($N22=$N$3,$C22*INDEX('Fixed O&amp;M Schedule_Gas'!S$3:S$15,MATCH($F22,'Fixed O&amp;M Schedule_Gas'!$B$3:$B$15,0)),$C22*$S22*INDEX($U$1:$CH$1,MATCH($K22,$U$2:$CH$2,0))*IF(AK$2&gt;$K22+$H22,IF($D22="Win",1.02,1.005),1)*(1+$T22)^(AK$2-$K22)),IF(AND($K22+$I22&lt;=AK$2,$K22+SUM($I22:$J22)&gt;AK$2),IF($N22=$N$3,$C22*(INDEX('Fixed O&amp;M Schedule_Gas'!S$3:S$15,MATCH($F22,'Fixed O&amp;M Schedule_Gas'!$B$3:$B$15,0))+$M22),$C22*($S22*INDEX($U$1:$CH$1,MATCH($K22+$I22,$U$2:$CH$2,0))*IF(AK$2&gt;$K22+$I22+$H22,IF($D22="Win",1.02,1.005),1)*(1+$T22)^(AK$2-($K22+$I22))+$M22)),0)))/10^6</f>
        <v>23.826949775542289</v>
      </c>
      <c r="AL22" s="119">
        <f>IF(AND($K22&lt;AL$2+1,$K22+$H22&gt;AL$2),IF($N22=$N$3,$C22*((1-$O22+$O22*(AL$1/INDEX($U$1:$CH$1,,MATCH($K22,$U$2:$CH$2,0)))))*$L22,$C22*((1-$R22)^(AL$2-$K22))*(((1-$O22+$O22*(AL$1/INDEX($U$1:$CH$1,,MATCH($K22,$U$2:$CH$2,0)))))*$L22*8760*$P22)),IF(AND($K22+$H22&lt;AL$2+1,$K22+$I22&gt;AL$2),IF($N22=$N$3,$C22*INDEX('Fixed O&amp;M Schedule_Gas'!T$3:T$15,MATCH($F22,'Fixed O&amp;M Schedule_Gas'!$B$3:$B$15,0)),$C22*$S22*INDEX($U$1:$CH$1,MATCH($K22,$U$2:$CH$2,0))*IF(AL$2&gt;$K22+$H22,IF($D22="Win",1.02,1.005),1)*(1+$T22)^(AL$2-$K22)),IF(AND($K22+$I22&lt;=AL$2,$K22+SUM($I22:$J22)&gt;AL$2),IF($N22=$N$3,$C22*(INDEX('Fixed O&amp;M Schedule_Gas'!T$3:T$15,MATCH($F22,'Fixed O&amp;M Schedule_Gas'!$B$3:$B$15,0))+$M22),$C22*($S22*INDEX($U$1:$CH$1,MATCH($K22+$I22,$U$2:$CH$2,0))*IF(AL$2&gt;$K22+$I22+$H22,IF($D22="Win",1.02,1.005),1)*(1+$T22)^(AL$2-($K22+$I22))+$M22)),0)))/10^6</f>
        <v>23.707815026664576</v>
      </c>
      <c r="AM22" s="119">
        <f>IF(AND($K22&lt;AM$2+1,$K22+$H22&gt;AM$2),IF($N22=$N$3,$C22*((1-$O22+$O22*(AM$1/INDEX($U$1:$CH$1,,MATCH($K22,$U$2:$CH$2,0)))))*$L22,$C22*((1-$R22)^(AM$2-$K22))*(((1-$O22+$O22*(AM$1/INDEX($U$1:$CH$1,,MATCH($K22,$U$2:$CH$2,0)))))*$L22*8760*$P22)),IF(AND($K22+$H22&lt;AM$2+1,$K22+$I22&gt;AM$2),IF($N22=$N$3,$C22*INDEX('Fixed O&amp;M Schedule_Gas'!U$3:U$15,MATCH($F22,'Fixed O&amp;M Schedule_Gas'!$B$3:$B$15,0)),$C22*$S22*INDEX($U$1:$CH$1,MATCH($K22,$U$2:$CH$2,0))*IF(AM$2&gt;$K22+$H22,IF($D22="Win",1.02,1.005),1)*(1+$T22)^(AM$2-$K22)),IF(AND($K22+$I22&lt;=AM$2,$K22+SUM($I22:$J22)&gt;AM$2),IF($N22=$N$3,$C22*(INDEX('Fixed O&amp;M Schedule_Gas'!U$3:U$15,MATCH($F22,'Fixed O&amp;M Schedule_Gas'!$B$3:$B$15,0))+$M22),$C22*($S22*INDEX($U$1:$CH$1,MATCH($K22+$I22,$U$2:$CH$2,0))*IF(AM$2&gt;$K22+$I22+$H22,IF($D22="Win",1.02,1.005),1)*(1+$T22)^(AM$2-($K22+$I22))+$M22)),0)))/10^6</f>
        <v>23.589275951531256</v>
      </c>
      <c r="AN22" s="119">
        <f>IF(AND($K22&lt;AN$2+1,$K22+$H22&gt;AN$2),IF($N22=$N$3,$C22*((1-$O22+$O22*(AN$1/INDEX($U$1:$CH$1,,MATCH($K22,$U$2:$CH$2,0)))))*$L22,$C22*((1-$R22)^(AN$2-$K22))*(((1-$O22+$O22*(AN$1/INDEX($U$1:$CH$1,,MATCH($K22,$U$2:$CH$2,0)))))*$L22*8760*$P22)),IF(AND($K22+$H22&lt;AN$2+1,$K22+$I22&gt;AN$2),IF($N22=$N$3,$C22*INDEX('Fixed O&amp;M Schedule_Gas'!V$3:V$15,MATCH($F22,'Fixed O&amp;M Schedule_Gas'!$B$3:$B$15,0)),$C22*$S22*INDEX($U$1:$CH$1,MATCH($K22,$U$2:$CH$2,0))*IF(AN$2&gt;$K22+$H22,IF($D22="Win",1.02,1.005),1)*(1+$T22)^(AN$2-$K22)),IF(AND($K22+$I22&lt;=AN$2,$K22+SUM($I22:$J22)&gt;AN$2),IF($N22=$N$3,$C22*(INDEX('Fixed O&amp;M Schedule_Gas'!V$3:V$15,MATCH($F22,'Fixed O&amp;M Schedule_Gas'!$B$3:$B$15,0))+$M22),$C22*($S22*INDEX($U$1:$CH$1,MATCH($K22+$I22,$U$2:$CH$2,0))*IF(AN$2&gt;$K22+$I22+$H22,IF($D22="Win",1.02,1.005),1)*(1+$T22)^(AN$2-($K22+$I22))+$M22)),0)))/10^6</f>
        <v>23.471329571773605</v>
      </c>
      <c r="AO22" s="119">
        <f>IF(AND($K22&lt;AO$2+1,$K22+$H22&gt;AO$2),IF($N22=$N$3,$C22*((1-$O22+$O22*(AO$1/INDEX($U$1:$CH$1,,MATCH($K22,$U$2:$CH$2,0)))))*$L22,$C22*((1-$R22)^(AO$2-$K22))*(((1-$O22+$O22*(AO$1/INDEX($U$1:$CH$1,,MATCH($K22,$U$2:$CH$2,0)))))*$L22*8760*$P22)),IF(AND($K22+$H22&lt;AO$2+1,$K22+$I22&gt;AO$2),IF($N22=$N$3,$C22*INDEX('Fixed O&amp;M Schedule_Gas'!W$3:W$15,MATCH($F22,'Fixed O&amp;M Schedule_Gas'!$B$3:$B$15,0)),$C22*$S22*INDEX($U$1:$CH$1,MATCH($K22,$U$2:$CH$2,0))*IF(AO$2&gt;$K22+$H22,IF($D22="Win",1.02,1.005),1)*(1+$T22)^(AO$2-$K22)),IF(AND($K22+$I22&lt;=AO$2,$K22+SUM($I22:$J22)&gt;AO$2),IF($N22=$N$3,$C22*(INDEX('Fixed O&amp;M Schedule_Gas'!W$3:W$15,MATCH($F22,'Fixed O&amp;M Schedule_Gas'!$B$3:$B$15,0))+$M22),$C22*($S22*INDEX($U$1:$CH$1,MATCH($K22+$I22,$U$2:$CH$2,0))*IF(AO$2&gt;$K22+$I22+$H22,IF($D22="Win",1.02,1.005),1)*(1+$T22)^(AO$2-($K22+$I22))+$M22)),0)))/10^6</f>
        <v>23.353972923914739</v>
      </c>
      <c r="AP22" s="119">
        <f>IF(AND($K22&lt;AP$2+1,$K22+$H22&gt;AP$2),IF($N22=$N$3,$C22*((1-$O22+$O22*(AP$1/INDEX($U$1:$CH$1,,MATCH($K22,$U$2:$CH$2,0)))))*$L22,$C22*((1-$R22)^(AP$2-$K22))*(((1-$O22+$O22*(AP$1/INDEX($U$1:$CH$1,,MATCH($K22,$U$2:$CH$2,0)))))*$L22*8760*$P22)),IF(AND($K22+$H22&lt;AP$2+1,$K22+$I22&gt;AP$2),IF($N22=$N$3,$C22*INDEX('Fixed O&amp;M Schedule_Gas'!X$3:X$15,MATCH($F22,'Fixed O&amp;M Schedule_Gas'!$B$3:$B$15,0)),$C22*$S22*INDEX($U$1:$CH$1,MATCH($K22,$U$2:$CH$2,0))*IF(AP$2&gt;$K22+$H22,IF($D22="Win",1.02,1.005),1)*(1+$T22)^(AP$2-$K22)),IF(AND($K22+$I22&lt;=AP$2,$K22+SUM($I22:$J22)&gt;AP$2),IF($N22=$N$3,$C22*(INDEX('Fixed O&amp;M Schedule_Gas'!X$3:X$15,MATCH($F22,'Fixed O&amp;M Schedule_Gas'!$B$3:$B$15,0))+$M22),$C22*($S22*INDEX($U$1:$CH$1,MATCH($K22+$I22,$U$2:$CH$2,0))*IF(AP$2&gt;$K22+$I22+$H22,IF($D22="Win",1.02,1.005),1)*(1+$T22)^(AP$2-($K22+$I22))+$M22)),0)))/10^6</f>
        <v>23.237203059295162</v>
      </c>
      <c r="AQ22" s="119">
        <f>IF(AND($K22&lt;AQ$2+1,$K22+$H22&gt;AQ$2),IF($N22=$N$3,$C22*((1-$O22+$O22*(AQ$1/INDEX($U$1:$CH$1,,MATCH($K22,$U$2:$CH$2,0)))))*$L22,$C22*((1-$R22)^(AQ$2-$K22))*(((1-$O22+$O22*(AQ$1/INDEX($U$1:$CH$1,,MATCH($K22,$U$2:$CH$2,0)))))*$L22*8760*$P22)),IF(AND($K22+$H22&lt;AQ$2+1,$K22+$I22&gt;AQ$2),IF($N22=$N$3,$C22*INDEX('Fixed O&amp;M Schedule_Gas'!Y$3:Y$15,MATCH($F22,'Fixed O&amp;M Schedule_Gas'!$B$3:$B$15,0)),$C22*$S22*INDEX($U$1:$CH$1,MATCH($K22,$U$2:$CH$2,0))*IF(AQ$2&gt;$K22+$H22,IF($D22="Win",1.02,1.005),1)*(1+$T22)^(AQ$2-$K22)),IF(AND($K22+$I22&lt;=AQ$2,$K22+SUM($I22:$J22)&gt;AQ$2),IF($N22=$N$3,$C22*(INDEX('Fixed O&amp;M Schedule_Gas'!Y$3:Y$15,MATCH($F22,'Fixed O&amp;M Schedule_Gas'!$B$3:$B$15,0))+$M22),$C22*($S22*INDEX($U$1:$CH$1,MATCH($K22+$I22,$U$2:$CH$2,0))*IF(AQ$2&gt;$K22+$I22+$H22,IF($D22="Win",1.02,1.005),1)*(1+$T22)^(AQ$2-($K22+$I22))+$M22)),0)))/10^6</f>
        <v>23.121017043998684</v>
      </c>
      <c r="AR22" s="119">
        <f>IF(AND($K22&lt;AR$2+1,$K22+$H22&gt;AR$2),IF($N22=$N$3,$C22*((1-$O22+$O22*(AR$1/INDEX($U$1:$CH$1,,MATCH($K22,$U$2:$CH$2,0)))))*$L22,$C22*((1-$R22)^(AR$2-$K22))*(((1-$O22+$O22*(AR$1/INDEX($U$1:$CH$1,,MATCH($K22,$U$2:$CH$2,0)))))*$L22*8760*$P22)),IF(AND($K22+$H22&lt;AR$2+1,$K22+$I22&gt;AR$2),IF($N22=$N$3,$C22*INDEX('Fixed O&amp;M Schedule_Gas'!Z$3:Z$15,MATCH($F22,'Fixed O&amp;M Schedule_Gas'!$B$3:$B$15,0)),$C22*$S22*INDEX($U$1:$CH$1,MATCH($K22,$U$2:$CH$2,0))*IF(AR$2&gt;$K22+$H22,IF($D22="Win",1.02,1.005),1)*(1+$T22)^(AR$2-$K22)),IF(AND($K22+$I22&lt;=AR$2,$K22+SUM($I22:$J22)&gt;AR$2),IF($N22=$N$3,$C22*(INDEX('Fixed O&amp;M Schedule_Gas'!Z$3:Z$15,MATCH($F22,'Fixed O&amp;M Schedule_Gas'!$B$3:$B$15,0))+$M22),$C22*($S22*INDEX($U$1:$CH$1,MATCH($K22+$I22,$U$2:$CH$2,0))*IF(AR$2&gt;$K22+$I22+$H22,IF($D22="Win",1.02,1.005),1)*(1+$T22)^(AR$2-($K22+$I22))+$M22)),0)))/10^6</f>
        <v>23.005411958778691</v>
      </c>
      <c r="AS22" s="119">
        <f>IF(AND($K22&lt;AS$2+1,$K22+$H22&gt;AS$2),IF($N22=$N$3,$C22*((1-$O22+$O22*(AS$1/INDEX($U$1:$CH$1,,MATCH($K22,$U$2:$CH$2,0)))))*$L22,$C22*((1-$R22)^(AS$2-$K22))*(((1-$O22+$O22*(AS$1/INDEX($U$1:$CH$1,,MATCH($K22,$U$2:$CH$2,0)))))*$L22*8760*$P22)),IF(AND($K22+$H22&lt;AS$2+1,$K22+$I22&gt;AS$2),IF($N22=$N$3,$C22*INDEX('Fixed O&amp;M Schedule_Gas'!AA$3:AA$15,MATCH($F22,'Fixed O&amp;M Schedule_Gas'!$B$3:$B$15,0)),$C22*$S22*INDEX($U$1:$CH$1,MATCH($K22,$U$2:$CH$2,0))*IF(AS$2&gt;$K22+$H22,IF($D22="Win",1.02,1.005),1)*(1+$T22)^(AS$2-$K22)),IF(AND($K22+$I22&lt;=AS$2,$K22+SUM($I22:$J22)&gt;AS$2),IF($N22=$N$3,$C22*(INDEX('Fixed O&amp;M Schedule_Gas'!AA$3:AA$15,MATCH($F22,'Fixed O&amp;M Schedule_Gas'!$B$3:$B$15,0))+$M22),$C22*($S22*INDEX($U$1:$CH$1,MATCH($K22+$I22,$U$2:$CH$2,0))*IF(AS$2&gt;$K22+$I22+$H22,IF($D22="Win",1.02,1.005),1)*(1+$T22)^(AS$2-($K22+$I22))+$M22)),0)))/10^6</f>
        <v>22.890384898984799</v>
      </c>
      <c r="AT22" s="119">
        <f>IF(AND($K22&lt;AT$2+1,$K22+$H22&gt;AT$2),IF($N22=$N$3,$C22*((1-$O22+$O22*(AT$1/INDEX($U$1:$CH$1,,MATCH($K22,$U$2:$CH$2,0)))))*$L22,$C22*((1-$R22)^(AT$2-$K22))*(((1-$O22+$O22*(AT$1/INDEX($U$1:$CH$1,,MATCH($K22,$U$2:$CH$2,0)))))*$L22*8760*$P22)),IF(AND($K22+$H22&lt;AT$2+1,$K22+$I22&gt;AT$2),IF($N22=$N$3,$C22*INDEX('Fixed O&amp;M Schedule_Gas'!AB$3:AB$15,MATCH($F22,'Fixed O&amp;M Schedule_Gas'!$B$3:$B$15,0)),$C22*$S22*INDEX($U$1:$CH$1,MATCH($K22,$U$2:$CH$2,0))*IF(AT$2&gt;$K22+$H22,IF($D22="Win",1.02,1.005),1)*(1+$T22)^(AT$2-$K22)),IF(AND($K22+$I22&lt;=AT$2,$K22+SUM($I22:$J22)&gt;AT$2),IF($N22=$N$3,$C22*(INDEX('Fixed O&amp;M Schedule_Gas'!AB$3:AB$15,MATCH($F22,'Fixed O&amp;M Schedule_Gas'!$B$3:$B$15,0))+$M22),$C22*($S22*INDEX($U$1:$CH$1,MATCH($K22+$I22,$U$2:$CH$2,0))*IF(AT$2&gt;$K22+$I22+$H22,IF($D22="Win",1.02,1.005),1)*(1+$T22)^(AT$2-($K22+$I22))+$M22)),0)))/10^6</f>
        <v>22.775932974489873</v>
      </c>
      <c r="AU22" s="119">
        <f>IF(AND($K22&lt;AU$2+1,$K22+$H22&gt;AU$2),IF($N22=$N$3,$C22*((1-$O22+$O22*(AU$1/INDEX($U$1:$CH$1,,MATCH($K22,$U$2:$CH$2,0)))))*$L22,$C22*((1-$R22)^(AU$2-$K22))*(((1-$O22+$O22*(AU$1/INDEX($U$1:$CH$1,,MATCH($K22,$U$2:$CH$2,0)))))*$L22*8760*$P22)),IF(AND($K22+$H22&lt;AU$2+1,$K22+$I22&gt;AU$2),IF($N22=$N$3,$C22*INDEX('Fixed O&amp;M Schedule_Gas'!AC$3:AC$15,MATCH($F22,'Fixed O&amp;M Schedule_Gas'!$B$3:$B$15,0)),$C22*$S22*INDEX($U$1:$CH$1,MATCH($K22,$U$2:$CH$2,0))*IF(AU$2&gt;$K22+$H22,IF($D22="Win",1.02,1.005),1)*(1+$T22)^(AU$2-$K22)),IF(AND($K22+$I22&lt;=AU$2,$K22+SUM($I22:$J22)&gt;AU$2),IF($N22=$N$3,$C22*(INDEX('Fixed O&amp;M Schedule_Gas'!AC$3:AC$15,MATCH($F22,'Fixed O&amp;M Schedule_Gas'!$B$3:$B$15,0))+$M22),$C22*($S22*INDEX($U$1:$CH$1,MATCH($K22+$I22,$U$2:$CH$2,0))*IF(AU$2&gt;$K22+$I22+$H22,IF($D22="Win",1.02,1.005),1)*(1+$T22)^(AU$2-($K22+$I22))+$M22)),0)))/10^6</f>
        <v>1.013448253491239</v>
      </c>
      <c r="AV22" s="119">
        <f>IF(AND($K22&lt;AV$2+1,$K22+$H22&gt;AV$2),IF($N22=$N$3,$C22*((1-$O22+$O22*(AV$1/INDEX($U$1:$CH$1,,MATCH($K22,$U$2:$CH$2,0)))))*$L22,$C22*((1-$R22)^(AV$2-$K22))*(((1-$O22+$O22*(AV$1/INDEX($U$1:$CH$1,,MATCH($K22,$U$2:$CH$2,0)))))*$L22*8760*$P22)),IF(AND($K22+$H22&lt;AV$2+1,$K22+$I22&gt;AV$2),IF($N22=$N$3,$C22*INDEX('Fixed O&amp;M Schedule_Gas'!AD$3:AD$15,MATCH($F22,'Fixed O&amp;M Schedule_Gas'!$B$3:$B$15,0)),$C22*$S22*INDEX($U$1:$CH$1,MATCH($K22,$U$2:$CH$2,0))*IF(AV$2&gt;$K22+$H22,IF($D22="Win",1.02,1.005),1)*(1+$T22)^(AV$2-$K22)),IF(AND($K22+$I22&lt;=AV$2,$K22+SUM($I22:$J22)&gt;AV$2),IF($N22=$N$3,$C22*(INDEX('Fixed O&amp;M Schedule_Gas'!AD$3:AD$15,MATCH($F22,'Fixed O&amp;M Schedule_Gas'!$B$3:$B$15,0))+$M22),$C22*($S22*INDEX($U$1:$CH$1,MATCH($K22+$I22,$U$2:$CH$2,0))*IF(AV$2&gt;$K22+$I22+$H22,IF($D22="Win",1.02,1.005),1)*(1+$T22)^(AV$2-($K22+$I22))+$M22)),0)))/10^6</f>
        <v>1.0388858046538689</v>
      </c>
      <c r="AW22" s="119">
        <f>IF(AND($K22&lt;AW$2+1,$K22+$H22&gt;AW$2),IF($N22=$N$3,$C22*((1-$O22+$O22*(AW$1/INDEX($U$1:$CH$1,,MATCH($K22,$U$2:$CH$2,0)))))*$L22,$C22*((1-$R22)^(AW$2-$K22))*(((1-$O22+$O22*(AW$1/INDEX($U$1:$CH$1,,MATCH($K22,$U$2:$CH$2,0)))))*$L22*8760*$P22)),IF(AND($K22+$H22&lt;AW$2+1,$K22+$I22&gt;AW$2),IF($N22=$N$3,$C22*INDEX('Fixed O&amp;M Schedule_Gas'!AE$3:AE$15,MATCH($F22,'Fixed O&amp;M Schedule_Gas'!$B$3:$B$15,0)),$C22*$S22*INDEX($U$1:$CH$1,MATCH($K22,$U$2:$CH$2,0))*IF(AW$2&gt;$K22+$H22,IF($D22="Win",1.02,1.005),1)*(1+$T22)^(AW$2-$K22)),IF(AND($K22+$I22&lt;=AW$2,$K22+SUM($I22:$J22)&gt;AW$2),IF($N22=$N$3,$C22*(INDEX('Fixed O&amp;M Schedule_Gas'!AE$3:AE$15,MATCH($F22,'Fixed O&amp;M Schedule_Gas'!$B$3:$B$15,0))+$M22),$C22*($S22*INDEX($U$1:$CH$1,MATCH($K22+$I22,$U$2:$CH$2,0))*IF(AW$2&gt;$K22+$I22+$H22,IF($D22="Win",1.02,1.005),1)*(1+$T22)^(AW$2-($K22+$I22))+$M22)),0)))/10^6</f>
        <v>1.0596635207469463</v>
      </c>
      <c r="AX22" s="119">
        <f>IF(AND($K22&lt;AX$2+1,$K22+$H22&gt;AX$2),IF($N22=$N$3,$C22*((1-$O22+$O22*(AX$1/INDEX($U$1:$CH$1,,MATCH($K22,$U$2:$CH$2,0)))))*$L22,$C22*((1-$R22)^(AX$2-$K22))*(((1-$O22+$O22*(AX$1/INDEX($U$1:$CH$1,,MATCH($K22,$U$2:$CH$2,0)))))*$L22*8760*$P22)),IF(AND($K22+$H22&lt;AX$2+1,$K22+$I22&gt;AX$2),IF($N22=$N$3,$C22*INDEX('Fixed O&amp;M Schedule_Gas'!AF$3:AF$15,MATCH($F22,'Fixed O&amp;M Schedule_Gas'!$B$3:$B$15,0)),$C22*$S22*INDEX($U$1:$CH$1,MATCH($K22,$U$2:$CH$2,0))*IF(AX$2&gt;$K22+$H22,IF($D22="Win",1.02,1.005),1)*(1+$T22)^(AX$2-$K22)),IF(AND($K22+$I22&lt;=AX$2,$K22+SUM($I22:$J22)&gt;AX$2),IF($N22=$N$3,$C22*(INDEX('Fixed O&amp;M Schedule_Gas'!AF$3:AF$15,MATCH($F22,'Fixed O&amp;M Schedule_Gas'!$B$3:$B$15,0))+$M22),$C22*($S22*INDEX($U$1:$CH$1,MATCH($K22+$I22,$U$2:$CH$2,0))*IF(AX$2&gt;$K22+$I22+$H22,IF($D22="Win",1.02,1.005),1)*(1+$T22)^(AX$2-($K22+$I22))+$M22)),0)))/10^6</f>
        <v>1.0808567911618849</v>
      </c>
      <c r="AY22" s="119">
        <f>IF(AND($K22&lt;AY$2+1,$K22+$H22&gt;AY$2),IF($N22=$N$3,$C22*((1-$O22+$O22*(AY$1/INDEX($U$1:$CH$1,,MATCH($K22,$U$2:$CH$2,0)))))*$L22,$C22*((1-$R22)^(AY$2-$K22))*(((1-$O22+$O22*(AY$1/INDEX($U$1:$CH$1,,MATCH($K22,$U$2:$CH$2,0)))))*$L22*8760*$P22)),IF(AND($K22+$H22&lt;AY$2+1,$K22+$I22&gt;AY$2),IF($N22=$N$3,$C22*INDEX('Fixed O&amp;M Schedule_Gas'!AG$3:AG$15,MATCH($F22,'Fixed O&amp;M Schedule_Gas'!$B$3:$B$15,0)),$C22*$S22*INDEX($U$1:$CH$1,MATCH($K22,$U$2:$CH$2,0))*IF(AY$2&gt;$K22+$H22,IF($D22="Win",1.02,1.005),1)*(1+$T22)^(AY$2-$K22)),IF(AND($K22+$I22&lt;=AY$2,$K22+SUM($I22:$J22)&gt;AY$2),IF($N22=$N$3,$C22*(INDEX('Fixed O&amp;M Schedule_Gas'!AG$3:AG$15,MATCH($F22,'Fixed O&amp;M Schedule_Gas'!$B$3:$B$15,0))+$M22),$C22*($S22*INDEX($U$1:$CH$1,MATCH($K22+$I22,$U$2:$CH$2,0))*IF(AY$2&gt;$K22+$I22+$H22,IF($D22="Win",1.02,1.005),1)*(1+$T22)^(AY$2-($K22+$I22))+$M22)),0)))/10^6</f>
        <v>1.1024739269851227</v>
      </c>
      <c r="AZ22" s="119">
        <f>IF(AND($K22&lt;AZ$2+1,$K22+$H22&gt;AZ$2),IF($N22=$N$3,$C22*((1-$O22+$O22*(AZ$1/INDEX($U$1:$CH$1,,MATCH($K22,$U$2:$CH$2,0)))))*$L22,$C22*((1-$R22)^(AZ$2-$K22))*(((1-$O22+$O22*(AZ$1/INDEX($U$1:$CH$1,,MATCH($K22,$U$2:$CH$2,0)))))*$L22*8760*$P22)),IF(AND($K22+$H22&lt;AZ$2+1,$K22+$I22&gt;AZ$2),IF($N22=$N$3,$C22*INDEX('Fixed O&amp;M Schedule_Gas'!AH$3:AH$15,MATCH($F22,'Fixed O&amp;M Schedule_Gas'!$B$3:$B$15,0)),$C22*$S22*INDEX($U$1:$CH$1,MATCH($K22,$U$2:$CH$2,0))*IF(AZ$2&gt;$K22+$H22,IF($D22="Win",1.02,1.005),1)*(1+$T22)^(AZ$2-$K22)),IF(AND($K22+$I22&lt;=AZ$2,$K22+SUM($I22:$J22)&gt;AZ$2),IF($N22=$N$3,$C22*(INDEX('Fixed O&amp;M Schedule_Gas'!AH$3:AH$15,MATCH($F22,'Fixed O&amp;M Schedule_Gas'!$B$3:$B$15,0))+$M22),$C22*($S22*INDEX($U$1:$CH$1,MATCH($K22+$I22,$U$2:$CH$2,0))*IF(AZ$2&gt;$K22+$I22+$H22,IF($D22="Win",1.02,1.005),1)*(1+$T22)^(AZ$2-($K22+$I22))+$M22)),0)))/10^6</f>
        <v>4.1191055862004848</v>
      </c>
      <c r="BA22" s="119">
        <f>IF(AND($K22&lt;BA$2+1,$K22+$H22&gt;BA$2),IF($N22=$N$3,$C22*((1-$O22+$O22*(BA$1/INDEX($U$1:$CH$1,,MATCH($K22,$U$2:$CH$2,0)))))*$L22,$C22*((1-$R22)^(BA$2-$K22))*(((1-$O22+$O22*(BA$1/INDEX($U$1:$CH$1,,MATCH($K22,$U$2:$CH$2,0)))))*$L22*8760*$P22)),IF(AND($K22+$H22&lt;BA$2+1,$K22+$I22&gt;BA$2),IF($N22=$N$3,$C22*INDEX('Fixed O&amp;M Schedule_Gas'!AI$3:AI$15,MATCH($F22,'Fixed O&amp;M Schedule_Gas'!$B$3:$B$15,0)),$C22*$S22*INDEX($U$1:$CH$1,MATCH($K22,$U$2:$CH$2,0))*IF(BA$2&gt;$K22+$H22,IF($D22="Win",1.02,1.005),1)*(1+$T22)^(BA$2-$K22)),IF(AND($K22+$I22&lt;=BA$2,$K22+SUM($I22:$J22)&gt;BA$2),IF($N22=$N$3,$C22*(INDEX('Fixed O&amp;M Schedule_Gas'!AI$3:AI$15,MATCH($F22,'Fixed O&amp;M Schedule_Gas'!$B$3:$B$15,0))+$M22),$C22*($S22*INDEX($U$1:$CH$1,MATCH($K22+$I22,$U$2:$CH$2,0))*IF(BA$2&gt;$K22+$I22+$H22,IF($D22="Win",1.02,1.005),1)*(1+$T22)^(BA$2-($K22+$I22))+$M22)),0)))/10^6</f>
        <v>4.1409752355224727</v>
      </c>
      <c r="BB22" s="119">
        <f>IF(AND($K22&lt;BB$2+1,$K22+$H22&gt;BB$2),IF($N22=$N$3,$C22*((1-$O22+$O22*(BB$1/INDEX($U$1:$CH$1,,MATCH($K22,$U$2:$CH$2,0)))))*$L22,$C22*((1-$R22)^(BB$2-$K22))*(((1-$O22+$O22*(BB$1/INDEX($U$1:$CH$1,,MATCH($K22,$U$2:$CH$2,0)))))*$L22*8760*$P22)),IF(AND($K22+$H22&lt;BB$2+1,$K22+$I22&gt;BB$2),IF($N22=$N$3,$C22*INDEX('Fixed O&amp;M Schedule_Gas'!AJ$3:AJ$15,MATCH($F22,'Fixed O&amp;M Schedule_Gas'!$B$3:$B$15,0)),$C22*$S22*INDEX($U$1:$CH$1,MATCH($K22,$U$2:$CH$2,0))*IF(BB$2&gt;$K22+$H22,IF($D22="Win",1.02,1.005),1)*(1+$T22)^(BB$2-$K22)),IF(AND($K22+$I22&lt;=BB$2,$K22+SUM($I22:$J22)&gt;BB$2),IF($N22=$N$3,$C22*(INDEX('Fixed O&amp;M Schedule_Gas'!AJ$3:AJ$15,MATCH($F22,'Fixed O&amp;M Schedule_Gas'!$B$3:$B$15,0))+$M22),$C22*($S22*INDEX($U$1:$CH$1,MATCH($K22+$I22,$U$2:$CH$2,0))*IF(BB$2&gt;$K22+$I22+$H22,IF($D22="Win",1.02,1.005),1)*(1+$T22)^(BB$2-($K22+$I22))+$M22)),0)))/10^6</f>
        <v>4.1632822778308984</v>
      </c>
      <c r="BC22" s="119">
        <f>IF(AND($K22&lt;BC$2+1,$K22+$H22&gt;BC$2),IF($N22=$N$3,$C22*((1-$O22+$O22*(BC$1/INDEX($U$1:$CH$1,,MATCH($K22,$U$2:$CH$2,0)))))*$L22,$C22*((1-$R22)^(BC$2-$K22))*(((1-$O22+$O22*(BC$1/INDEX($U$1:$CH$1,,MATCH($K22,$U$2:$CH$2,0)))))*$L22*8760*$P22)),IF(AND($K22+$H22&lt;BC$2+1,$K22+$I22&gt;BC$2),IF($N22=$N$3,$C22*INDEX('Fixed O&amp;M Schedule_Gas'!AK$3:AK$15,MATCH($F22,'Fixed O&amp;M Schedule_Gas'!$B$3:$B$15,0)),$C22*$S22*INDEX($U$1:$CH$1,MATCH($K22,$U$2:$CH$2,0))*IF(BC$2&gt;$K22+$H22,IF($D22="Win",1.02,1.005),1)*(1+$T22)^(BC$2-$K22)),IF(AND($K22+$I22&lt;=BC$2,$K22+SUM($I22:$J22)&gt;BC$2),IF($N22=$N$3,$C22*(INDEX('Fixed O&amp;M Schedule_Gas'!AK$3:AK$15,MATCH($F22,'Fixed O&amp;M Schedule_Gas'!$B$3:$B$15,0))+$M22),$C22*($S22*INDEX($U$1:$CH$1,MATCH($K22+$I22,$U$2:$CH$2,0))*IF(BC$2&gt;$K22+$I22+$H22,IF($D22="Win",1.02,1.005),1)*(1+$T22)^(BC$2-($K22+$I22))+$M22)),0)))/10^6</f>
        <v>4.1860354609854946</v>
      </c>
      <c r="BD22" s="119">
        <f>IF(AND($K22&lt;BD$2+1,$K22+$H22&gt;BD$2),IF($N22=$N$3,$C22*((1-$O22+$O22*(BD$1/INDEX($U$1:$CH$1,,MATCH($K22,$U$2:$CH$2,0)))))*$L22,$C22*((1-$R22)^(BD$2-$K22))*(((1-$O22+$O22*(BD$1/INDEX($U$1:$CH$1,,MATCH($K22,$U$2:$CH$2,0)))))*$L22*8760*$P22)),IF(AND($K22+$H22&lt;BD$2+1,$K22+$I22&gt;BD$2),IF($N22=$N$3,$C22*INDEX('Fixed O&amp;M Schedule_Gas'!AL$3:AL$15,MATCH($F22,'Fixed O&amp;M Schedule_Gas'!$B$3:$B$15,0)),$C22*$S22*INDEX($U$1:$CH$1,MATCH($K22,$U$2:$CH$2,0))*IF(BD$2&gt;$K22+$H22,IF($D22="Win",1.02,1.005),1)*(1+$T22)^(BD$2-$K22)),IF(AND($K22+$I22&lt;=BD$2,$K22+SUM($I22:$J22)&gt;BD$2),IF($N22=$N$3,$C22*(INDEX('Fixed O&amp;M Schedule_Gas'!AL$3:AL$15,MATCH($F22,'Fixed O&amp;M Schedule_Gas'!$B$3:$B$15,0))+$M22),$C22*($S22*INDEX($U$1:$CH$1,MATCH($K22+$I22,$U$2:$CH$2,0))*IF(BD$2&gt;$K22+$I22+$H22,IF($D22="Win",1.02,1.005),1)*(1+$T22)^(BD$2-($K22+$I22))+$M22)),0)))/10^6</f>
        <v>4.2092437078031821</v>
      </c>
      <c r="BE22" s="119">
        <f>IF(AND($K22&lt;BE$2+1,$K22+$H22&gt;BE$2),IF($N22=$N$3,$C22*((1-$O22+$O22*(BE$1/INDEX($U$1:$CH$1,,MATCH($K22,$U$2:$CH$2,0)))))*$L22,$C22*((1-$R22)^(BE$2-$K22))*(((1-$O22+$O22*(BE$1/INDEX($U$1:$CH$1,,MATCH($K22,$U$2:$CH$2,0)))))*$L22*8760*$P22)),IF(AND($K22+$H22&lt;BE$2+1,$K22+$I22&gt;BE$2),IF($N22=$N$3,$C22*INDEX('Fixed O&amp;M Schedule_Gas'!AM$3:AM$15,MATCH($F22,'Fixed O&amp;M Schedule_Gas'!$B$3:$B$15,0)),$C22*$S22*INDEX($U$1:$CH$1,MATCH($K22,$U$2:$CH$2,0))*IF(BE$2&gt;$K22+$H22,IF($D22="Win",1.02,1.005),1)*(1+$T22)^(BE$2-$K22)),IF(AND($K22+$I22&lt;=BE$2,$K22+SUM($I22:$J22)&gt;BE$2),IF($N22=$N$3,$C22*(INDEX('Fixed O&amp;M Schedule_Gas'!AM$3:AM$15,MATCH($F22,'Fixed O&amp;M Schedule_Gas'!$B$3:$B$15,0))+$M22),$C22*($S22*INDEX($U$1:$CH$1,MATCH($K22+$I22,$U$2:$CH$2,0))*IF(BE$2&gt;$K22+$I22+$H22,IF($D22="Win",1.02,1.005),1)*(1+$T22)^(BE$2-($K22+$I22))+$M22)),0)))/10^6</f>
        <v>4.2329161195572231</v>
      </c>
      <c r="BF22" s="119">
        <f>IF(AND($K22&lt;BF$2+1,$K22+$H22&gt;BF$2),IF($N22=$N$3,$C22*((1-$O22+$O22*(BF$1/INDEX($U$1:$CH$1,,MATCH($K22,$U$2:$CH$2,0)))))*$L22,$C22*((1-$R22)^(BF$2-$K22))*(((1-$O22+$O22*(BF$1/INDEX($U$1:$CH$1,,MATCH($K22,$U$2:$CH$2,0)))))*$L22*8760*$P22)),IF(AND($K22+$H22&lt;BF$2+1,$K22+$I22&gt;BF$2),IF($N22=$N$3,$C22*INDEX('Fixed O&amp;M Schedule_Gas'!AN$3:AN$15,MATCH($F22,'Fixed O&amp;M Schedule_Gas'!$B$3:$B$15,0)),$C22*$S22*INDEX($U$1:$CH$1,MATCH($K22,$U$2:$CH$2,0))*IF(BF$2&gt;$K22+$H22,IF($D22="Win",1.02,1.005),1)*(1+$T22)^(BF$2-$K22)),IF(AND($K22+$I22&lt;=BF$2,$K22+SUM($I22:$J22)&gt;BF$2),IF($N22=$N$3,$C22*(INDEX('Fixed O&amp;M Schedule_Gas'!AN$3:AN$15,MATCH($F22,'Fixed O&amp;M Schedule_Gas'!$B$3:$B$15,0))+$M22),$C22*($S22*INDEX($U$1:$CH$1,MATCH($K22+$I22,$U$2:$CH$2,0))*IF(BF$2&gt;$K22+$I22+$H22,IF($D22="Win",1.02,1.005),1)*(1+$T22)^(BF$2-($K22+$I22))+$M22)),0)))/10^6</f>
        <v>4.2570619795463447</v>
      </c>
      <c r="BG22" s="119">
        <f>IF(AND($K22&lt;BG$2+1,$K22+$H22&gt;BG$2),IF($N22=$N$3,$C22*((1-$O22+$O22*(BG$1/INDEX($U$1:$CH$1,,MATCH($K22,$U$2:$CH$2,0)))))*$L22,$C22*((1-$R22)^(BG$2-$K22))*(((1-$O22+$O22*(BG$1/INDEX($U$1:$CH$1,,MATCH($K22,$U$2:$CH$2,0)))))*$L22*8760*$P22)),IF(AND($K22+$H22&lt;BG$2+1,$K22+$I22&gt;BG$2),IF($N22=$N$3,$C22*INDEX('Fixed O&amp;M Schedule_Gas'!AO$3:AO$15,MATCH($F22,'Fixed O&amp;M Schedule_Gas'!$B$3:$B$15,0)),$C22*$S22*INDEX($U$1:$CH$1,MATCH($K22,$U$2:$CH$2,0))*IF(BG$2&gt;$K22+$H22,IF($D22="Win",1.02,1.005),1)*(1+$T22)^(BG$2-$K22)),IF(AND($K22+$I22&lt;=BG$2,$K22+SUM($I22:$J22)&gt;BG$2),IF($N22=$N$3,$C22*(INDEX('Fixed O&amp;M Schedule_Gas'!AO$3:AO$15,MATCH($F22,'Fixed O&amp;M Schedule_Gas'!$B$3:$B$15,0))+$M22),$C22*($S22*INDEX($U$1:$CH$1,MATCH($K22+$I22,$U$2:$CH$2,0))*IF(BG$2&gt;$K22+$I22+$H22,IF($D22="Win",1.02,1.005),1)*(1+$T22)^(BG$2-($K22+$I22))+$M22)),0)))/10^6</f>
        <v>4.2816907567352507</v>
      </c>
      <c r="BH22" s="119">
        <f>IF(AND($K22&lt;BH$2+1,$K22+$H22&gt;BH$2),IF($N22=$N$3,$C22*((1-$O22+$O22*(BH$1/INDEX($U$1:$CH$1,,MATCH($K22,$U$2:$CH$2,0)))))*$L22,$C22*((1-$R22)^(BH$2-$K22))*(((1-$O22+$O22*(BH$1/INDEX($U$1:$CH$1,,MATCH($K22,$U$2:$CH$2,0)))))*$L22*8760*$P22)),IF(AND($K22+$H22&lt;BH$2+1,$K22+$I22&gt;BH$2),IF($N22=$N$3,$C22*INDEX('Fixed O&amp;M Schedule_Gas'!AP$3:AP$15,MATCH($F22,'Fixed O&amp;M Schedule_Gas'!$B$3:$B$15,0)),$C22*$S22*INDEX($U$1:$CH$1,MATCH($K22,$U$2:$CH$2,0))*IF(BH$2&gt;$K22+$H22,IF($D22="Win",1.02,1.005),1)*(1+$T22)^(BH$2-$K22)),IF(AND($K22+$I22&lt;=BH$2,$K22+SUM($I22:$J22)&gt;BH$2),IF($N22=$N$3,$C22*(INDEX('Fixed O&amp;M Schedule_Gas'!AP$3:AP$15,MATCH($F22,'Fixed O&amp;M Schedule_Gas'!$B$3:$B$15,0))+$M22),$C22*($S22*INDEX($U$1:$CH$1,MATCH($K22+$I22,$U$2:$CH$2,0))*IF(BH$2&gt;$K22+$I22+$H22,IF($D22="Win",1.02,1.005),1)*(1+$T22)^(BH$2-($K22+$I22))+$M22)),0)))/10^6</f>
        <v>4.3068121094679332</v>
      </c>
      <c r="BI22" s="119">
        <f>IF(AND($K22&lt;BI$2+1,$K22+$H22&gt;BI$2),IF($N22=$N$3,$C22*((1-$O22+$O22*(BI$1/INDEX($U$1:$CH$1,,MATCH($K22,$U$2:$CH$2,0)))))*$L22,$C22*((1-$R22)^(BI$2-$K22))*(((1-$O22+$O22*(BI$1/INDEX($U$1:$CH$1,,MATCH($K22,$U$2:$CH$2,0)))))*$L22*8760*$P22)),IF(AND($K22+$H22&lt;BI$2+1,$K22+$I22&gt;BI$2),IF($N22=$N$3,$C22*INDEX('Fixed O&amp;M Schedule_Gas'!AQ$3:AQ$15,MATCH($F22,'Fixed O&amp;M Schedule_Gas'!$B$3:$B$15,0)),$C22*$S22*INDEX($U$1:$CH$1,MATCH($K22,$U$2:$CH$2,0))*IF(BI$2&gt;$K22+$H22,IF($D22="Win",1.02,1.005),1)*(1+$T22)^(BI$2-$K22)),IF(AND($K22+$I22&lt;=BI$2,$K22+SUM($I22:$J22)&gt;BI$2),IF($N22=$N$3,$C22*(INDEX('Fixed O&amp;M Schedule_Gas'!AQ$3:AQ$15,MATCH($F22,'Fixed O&amp;M Schedule_Gas'!$B$3:$B$15,0))+$M22),$C22*($S22*INDEX($U$1:$CH$1,MATCH($K22+$I22,$U$2:$CH$2,0))*IF(BI$2&gt;$K22+$I22+$H22,IF($D22="Win",1.02,1.005),1)*(1+$T22)^(BI$2-($K22+$I22))+$M22)),0)))/10^6</f>
        <v>4.3324358892552688</v>
      </c>
      <c r="BJ22" s="119">
        <f>IF(AND($K22&lt;BJ$2+1,$K22+$H22&gt;BJ$2),IF($N22=$N$3,$C22*((1-$O22+$O22*(BJ$1/INDEX($U$1:$CH$1,,MATCH($K22,$U$2:$CH$2,0)))))*$L22,$C22*((1-$R22)^(BJ$2-$K22))*(((1-$O22+$O22*(BJ$1/INDEX($U$1:$CH$1,,MATCH($K22,$U$2:$CH$2,0)))))*$L22*8760*$P22)),IF(AND($K22+$H22&lt;BJ$2+1,$K22+$I22&gt;BJ$2),IF($N22=$N$3,$C22*INDEX('Fixed O&amp;M Schedule_Gas'!AR$3:AR$15,MATCH($F22,'Fixed O&amp;M Schedule_Gas'!$B$3:$B$15,0)),$C22*$S22*INDEX($U$1:$CH$1,MATCH($K22,$U$2:$CH$2,0))*IF(BJ$2&gt;$K22+$H22,IF($D22="Win",1.02,1.005),1)*(1+$T22)^(BJ$2-$K22)),IF(AND($K22+$I22&lt;=BJ$2,$K22+SUM($I22:$J22)&gt;BJ$2),IF($N22=$N$3,$C22*(INDEX('Fixed O&amp;M Schedule_Gas'!AR$3:AR$15,MATCH($F22,'Fixed O&amp;M Schedule_Gas'!$B$3:$B$15,0))+$M22),$C22*($S22*INDEX($U$1:$CH$1,MATCH($K22+$I22,$U$2:$CH$2,0))*IF(BJ$2&gt;$K22+$I22+$H22,IF($D22="Win",1.02,1.005),1)*(1+$T22)^(BJ$2-($K22+$I22))+$M22)),0)))/10^6</f>
        <v>4.3585721446383525</v>
      </c>
      <c r="BK22" s="119">
        <f>IF(AND($K22&lt;BK$2+1,$K22+$H22&gt;BK$2),IF($N22=$N$3,$C22*((1-$O22+$O22*(BK$1/INDEX($U$1:$CH$1,,MATCH($K22,$U$2:$CH$2,0)))))*$L22,$C22*((1-$R22)^(BK$2-$K22))*(((1-$O22+$O22*(BK$1/INDEX($U$1:$CH$1,,MATCH($K22,$U$2:$CH$2,0)))))*$L22*8760*$P22)),IF(AND($K22+$H22&lt;BK$2+1,$K22+$I22&gt;BK$2),IF($N22=$N$3,$C22*INDEX('Fixed O&amp;M Schedule_Gas'!AS$3:AS$15,MATCH($F22,'Fixed O&amp;M Schedule_Gas'!$B$3:$B$15,0)),$C22*$S22*INDEX($U$1:$CH$1,MATCH($K22,$U$2:$CH$2,0))*IF(BK$2&gt;$K22+$H22,IF($D22="Win",1.02,1.005),1)*(1+$T22)^(BK$2-$K22)),IF(AND($K22+$I22&lt;=BK$2,$K22+SUM($I22:$J22)&gt;BK$2),IF($N22=$N$3,$C22*(INDEX('Fixed O&amp;M Schedule_Gas'!AS$3:AS$15,MATCH($F22,'Fixed O&amp;M Schedule_Gas'!$B$3:$B$15,0))+$M22),$C22*($S22*INDEX($U$1:$CH$1,MATCH($K22+$I22,$U$2:$CH$2,0))*IF(BK$2&gt;$K22+$I22+$H22,IF($D22="Win",1.02,1.005),1)*(1+$T22)^(BK$2-($K22+$I22))+$M22)),0)))/10^6</f>
        <v>4.3852311251290965</v>
      </c>
      <c r="BL22" s="119">
        <f>IF(AND($K22&lt;BL$2+1,$K22+$H22&gt;BL$2),IF($N22=$N$3,$C22*((1-$O22+$O22*(BL$1/INDEX($U$1:$CH$1,,MATCH($K22,$U$2:$CH$2,0)))))*$L22,$C22*((1-$R22)^(BL$2-$K22))*(((1-$O22+$O22*(BL$1/INDEX($U$1:$CH$1,,MATCH($K22,$U$2:$CH$2,0)))))*$L22*8760*$P22)),IF(AND($K22+$H22&lt;BL$2+1,$K22+$I22&gt;BL$2),IF($N22=$N$3,$C22*INDEX('Fixed O&amp;M Schedule_Gas'!AT$3:AT$15,MATCH($F22,'Fixed O&amp;M Schedule_Gas'!$B$3:$B$15,0)),$C22*$S22*INDEX($U$1:$CH$1,MATCH($K22,$U$2:$CH$2,0))*IF(BL$2&gt;$K22+$H22,IF($D22="Win",1.02,1.005),1)*(1+$T22)^(BL$2-$K22)),IF(AND($K22+$I22&lt;=BL$2,$K22+SUM($I22:$J22)&gt;BL$2),IF($N22=$N$3,$C22*(INDEX('Fixed O&amp;M Schedule_Gas'!AT$3:AT$15,MATCH($F22,'Fixed O&amp;M Schedule_Gas'!$B$3:$B$15,0))+$M22),$C22*($S22*INDEX($U$1:$CH$1,MATCH($K22+$I22,$U$2:$CH$2,0))*IF(BL$2&gt;$K22+$I22+$H22,IF($D22="Win",1.02,1.005),1)*(1+$T22)^(BL$2-($K22+$I22))+$M22)),0)))/10^6</f>
        <v>4.4124232852296563</v>
      </c>
      <c r="BM22" s="119">
        <f>IF(AND($K22&lt;BM$2+1,$K22+$H22&gt;BM$2),IF($N22=$N$3,$C22*((1-$O22+$O22*(BM$1/INDEX($U$1:$CH$1,,MATCH($K22,$U$2:$CH$2,0)))))*$L22,$C22*((1-$R22)^(BM$2-$K22))*(((1-$O22+$O22*(BM$1/INDEX($U$1:$CH$1,,MATCH($K22,$U$2:$CH$2,0)))))*$L22*8760*$P22)),IF(AND($K22+$H22&lt;BM$2+1,$K22+$I22&gt;BM$2),IF($N22=$N$3,$C22*INDEX('Fixed O&amp;M Schedule_Gas'!AU$3:AU$15,MATCH($F22,'Fixed O&amp;M Schedule_Gas'!$B$3:$B$15,0)),$C22*$S22*INDEX($U$1:$CH$1,MATCH($K22,$U$2:$CH$2,0))*IF(BM$2&gt;$K22+$H22,IF($D22="Win",1.02,1.005),1)*(1+$T22)^(BM$2-$K22)),IF(AND($K22+$I22&lt;=BM$2,$K22+SUM($I22:$J22)&gt;BM$2),IF($N22=$N$3,$C22*(INDEX('Fixed O&amp;M Schedule_Gas'!AU$3:AU$15,MATCH($F22,'Fixed O&amp;M Schedule_Gas'!$B$3:$B$15,0))+$M22),$C22*($S22*INDEX($U$1:$CH$1,MATCH($K22+$I22,$U$2:$CH$2,0))*IF(BM$2&gt;$K22+$I22+$H22,IF($D22="Win",1.02,1.005),1)*(1+$T22)^(BM$2-($K22+$I22))+$M22)),0)))/10^6</f>
        <v>4.4401592885322261</v>
      </c>
      <c r="BN22" s="119">
        <f>IF(AND($K22&lt;BN$2+1,$K22+$H22&gt;BN$2),IF($N22=$N$3,$C22*((1-$O22+$O22*(BN$1/INDEX($U$1:$CH$1,,MATCH($K22,$U$2:$CH$2,0)))))*$L22,$C22*((1-$R22)^(BN$2-$K22))*(((1-$O22+$O22*(BN$1/INDEX($U$1:$CH$1,,MATCH($K22,$U$2:$CH$2,0)))))*$L22*8760*$P22)),IF(AND($K22+$H22&lt;BN$2+1,$K22+$I22&gt;BN$2),IF($N22=$N$3,$C22*INDEX('Fixed O&amp;M Schedule_Gas'!AV$3:AV$15,MATCH($F22,'Fixed O&amp;M Schedule_Gas'!$B$3:$B$15,0)),$C22*$S22*INDEX($U$1:$CH$1,MATCH($K22,$U$2:$CH$2,0))*IF(BN$2&gt;$K22+$H22,IF($D22="Win",1.02,1.005),1)*(1+$T22)^(BN$2-$K22)),IF(AND($K22+$I22&lt;=BN$2,$K22+SUM($I22:$J22)&gt;BN$2),IF($N22=$N$3,$C22*(INDEX('Fixed O&amp;M Schedule_Gas'!AV$3:AV$15,MATCH($F22,'Fixed O&amp;M Schedule_Gas'!$B$3:$B$15,0))+$M22),$C22*($S22*INDEX($U$1:$CH$1,MATCH($K22+$I22,$U$2:$CH$2,0))*IF(BN$2&gt;$K22+$I22+$H22,IF($D22="Win",1.02,1.005),1)*(1+$T22)^(BN$2-($K22+$I22))+$M22)),0)))/10^6</f>
        <v>4.4684500119008499</v>
      </c>
      <c r="BO22" s="119">
        <f>IF(AND($K22&lt;BO$2+1,$K22+$H22&gt;BO$2),IF($N22=$N$3,$C22*((1-$O22+$O22*(BO$1/INDEX($U$1:$CH$1,,MATCH($K22,$U$2:$CH$2,0)))))*$L22,$C22*((1-$R22)^(BO$2-$K22))*(((1-$O22+$O22*(BO$1/INDEX($U$1:$CH$1,,MATCH($K22,$U$2:$CH$2,0)))))*$L22*8760*$P22)),IF(AND($K22+$H22&lt;BO$2+1,$K22+$I22&gt;BO$2),IF($N22=$N$3,$C22*INDEX('Fixed O&amp;M Schedule_Gas'!AW$3:AW$15,MATCH($F22,'Fixed O&amp;M Schedule_Gas'!$B$3:$B$15,0)),$C22*$S22*INDEX($U$1:$CH$1,MATCH($K22,$U$2:$CH$2,0))*IF(BO$2&gt;$K22+$H22,IF($D22="Win",1.02,1.005),1)*(1+$T22)^(BO$2-$K22)),IF(AND($K22+$I22&lt;=BO$2,$K22+SUM($I22:$J22)&gt;BO$2),IF($N22=$N$3,$C22*(INDEX('Fixed O&amp;M Schedule_Gas'!AW$3:AW$15,MATCH($F22,'Fixed O&amp;M Schedule_Gas'!$B$3:$B$15,0))+$M22),$C22*($S22*INDEX($U$1:$CH$1,MATCH($K22+$I22,$U$2:$CH$2,0))*IF(BO$2&gt;$K22+$I22+$H22,IF($D22="Win",1.02,1.005),1)*(1+$T22)^(BO$2-($K22+$I22))+$M22)),0)))/10^6</f>
        <v>4.4973065497368427</v>
      </c>
      <c r="BP22" s="119">
        <f>IF(AND($K22&lt;BP$2+1,$K22+$H22&gt;BP$2),IF($N22=$N$3,$C22*((1-$O22+$O22*(BP$1/INDEX($U$1:$CH$1,,MATCH($K22,$U$2:$CH$2,0)))))*$L22,$C22*((1-$R22)^(BP$2-$K22))*(((1-$O22+$O22*(BP$1/INDEX($U$1:$CH$1,,MATCH($K22,$U$2:$CH$2,0)))))*$L22*8760*$P22)),IF(AND($K22+$H22&lt;BP$2+1,$K22+$I22&gt;BP$2),IF($N22=$N$3,$C22*INDEX('Fixed O&amp;M Schedule_Gas'!AX$3:AX$15,MATCH($F22,'Fixed O&amp;M Schedule_Gas'!$B$3:$B$15,0)),$C22*$S22*INDEX($U$1:$CH$1,MATCH($K22,$U$2:$CH$2,0))*IF(BP$2&gt;$K22+$H22,IF($D22="Win",1.02,1.005),1)*(1+$T22)^(BP$2-$K22)),IF(AND($K22+$I22&lt;=BP$2,$K22+SUM($I22:$J22)&gt;BP$2),IF($N22=$N$3,$C22*(INDEX('Fixed O&amp;M Schedule_Gas'!AX$3:AX$15,MATCH($F22,'Fixed O&amp;M Schedule_Gas'!$B$3:$B$15,0))+$M22),$C22*($S22*INDEX($U$1:$CH$1,MATCH($K22+$I22,$U$2:$CH$2,0))*IF(BP$2&gt;$K22+$I22+$H22,IF($D22="Win",1.02,1.005),1)*(1+$T22)^(BP$2-($K22+$I22))+$M22)),0)))/10^6</f>
        <v>4.5267402183295582</v>
      </c>
      <c r="BQ22" s="119">
        <f>IF(AND($K22&lt;BQ$2+1,$K22+$H22&gt;BQ$2),IF($N22=$N$3,$C22*((1-$O22+$O22*(BQ$1/INDEX($U$1:$CH$1,,MATCH($K22,$U$2:$CH$2,0)))))*$L22,$C22*((1-$R22)^(BQ$2-$K22))*(((1-$O22+$O22*(BQ$1/INDEX($U$1:$CH$1,,MATCH($K22,$U$2:$CH$2,0)))))*$L22*8760*$P22)),IF(AND($K22+$H22&lt;BQ$2+1,$K22+$I22&gt;BQ$2),IF($N22=$N$3,$C22*INDEX('Fixed O&amp;M Schedule_Gas'!AY$3:AY$15,MATCH($F22,'Fixed O&amp;M Schedule_Gas'!$B$3:$B$15,0)),$C22*$S22*INDEX($U$1:$CH$1,MATCH($K22,$U$2:$CH$2,0))*IF(BQ$2&gt;$K22+$H22,IF($D22="Win",1.02,1.005),1)*(1+$T22)^(BQ$2-$K22)),IF(AND($K22+$I22&lt;=BQ$2,$K22+SUM($I22:$J22)&gt;BQ$2),IF($N22=$N$3,$C22*(INDEX('Fixed O&amp;M Schedule_Gas'!AY$3:AY$15,MATCH($F22,'Fixed O&amp;M Schedule_Gas'!$B$3:$B$15,0))+$M22),$C22*($S22*INDEX($U$1:$CH$1,MATCH($K22+$I22,$U$2:$CH$2,0))*IF(BQ$2&gt;$K22+$I22+$H22,IF($D22="Win",1.02,1.005),1)*(1+$T22)^(BQ$2-($K22+$I22))+$M22)),0)))/10^6</f>
        <v>4.5567625602941275</v>
      </c>
      <c r="BR22" s="119">
        <f>IF(AND($K22&lt;BR$2+1,$K22+$H22&gt;BR$2),IF($N22=$N$3,$C22*((1-$O22+$O22*(BR$1/INDEX($U$1:$CH$1,,MATCH($K22,$U$2:$CH$2,0)))))*$L22,$C22*((1-$R22)^(BR$2-$K22))*(((1-$O22+$O22*(BR$1/INDEX($U$1:$CH$1,,MATCH($K22,$U$2:$CH$2,0)))))*$L22*8760*$P22)),IF(AND($K22+$H22&lt;BR$2+1,$K22+$I22&gt;BR$2),IF($N22=$N$3,$C22*INDEX('Fixed O&amp;M Schedule_Gas'!AZ$3:AZ$15,MATCH($F22,'Fixed O&amp;M Schedule_Gas'!$B$3:$B$15,0)),$C22*$S22*INDEX($U$1:$CH$1,MATCH($K22,$U$2:$CH$2,0))*IF(BR$2&gt;$K22+$H22,IF($D22="Win",1.02,1.005),1)*(1+$T22)^(BR$2-$K22)),IF(AND($K22+$I22&lt;=BR$2,$K22+SUM($I22:$J22)&gt;BR$2),IF($N22=$N$3,$C22*(INDEX('Fixed O&amp;M Schedule_Gas'!AZ$3:AZ$15,MATCH($F22,'Fixed O&amp;M Schedule_Gas'!$B$3:$B$15,0))+$M22),$C22*($S22*INDEX($U$1:$CH$1,MATCH($K22+$I22,$U$2:$CH$2,0))*IF(BR$2&gt;$K22+$I22+$H22,IF($D22="Win",1.02,1.005),1)*(1+$T22)^(BR$2-($K22+$I22))+$M22)),0)))/10^6</f>
        <v>4.5873853490979863</v>
      </c>
      <c r="BS22" s="119">
        <f>IF(AND($K22&lt;BS$2+1,$K22+$H22&gt;BS$2),IF($N22=$N$3,$C22*((1-$O22+$O22*(BS$1/INDEX($U$1:$CH$1,,MATCH($K22,$U$2:$CH$2,0)))))*$L22,$C22*((1-$R22)^(BS$2-$K22))*(((1-$O22+$O22*(BS$1/INDEX($U$1:$CH$1,,MATCH($K22,$U$2:$CH$2,0)))))*$L22*8760*$P22)),IF(AND($K22+$H22&lt;BS$2+1,$K22+$I22&gt;BS$2),IF($N22=$N$3,$C22*INDEX('Fixed O&amp;M Schedule_Gas'!BA$3:BA$15,MATCH($F22,'Fixed O&amp;M Schedule_Gas'!$B$3:$B$15,0)),$C22*$S22*INDEX($U$1:$CH$1,MATCH($K22,$U$2:$CH$2,0))*IF(BS$2&gt;$K22+$H22,IF($D22="Win",1.02,1.005),1)*(1+$T22)^(BS$2-$K22)),IF(AND($K22+$I22&lt;=BS$2,$K22+SUM($I22:$J22)&gt;BS$2),IF($N22=$N$3,$C22*(INDEX('Fixed O&amp;M Schedule_Gas'!BA$3:BA$15,MATCH($F22,'Fixed O&amp;M Schedule_Gas'!$B$3:$B$15,0))+$M22),$C22*($S22*INDEX($U$1:$CH$1,MATCH($K22+$I22,$U$2:$CH$2,0))*IF(BS$2&gt;$K22+$I22+$H22,IF($D22="Win",1.02,1.005),1)*(1+$T22)^(BS$2-($K22+$I22))+$M22)),0)))/10^6</f>
        <v>4.6186205936779237</v>
      </c>
      <c r="BT22" s="119">
        <f>IF(AND($K22&lt;BT$2+1,$K22+$H22&gt;BT$2),IF($N22=$N$3,$C22*((1-$O22+$O22*(BT$1/INDEX($U$1:$CH$1,,MATCH($K22,$U$2:$CH$2,0)))))*$L22,$C22*((1-$R22)^(BT$2-$K22))*(((1-$O22+$O22*(BT$1/INDEX($U$1:$CH$1,,MATCH($K22,$U$2:$CH$2,0)))))*$L22*8760*$P22)),IF(AND($K22+$H22&lt;BT$2+1,$K22+$I22&gt;BT$2),IF($N22=$N$3,$C22*INDEX('Fixed O&amp;M Schedule_Gas'!BB$3:BB$15,MATCH($F22,'Fixed O&amp;M Schedule_Gas'!$B$3:$B$15,0)),$C22*$S22*INDEX($U$1:$CH$1,MATCH($K22,$U$2:$CH$2,0))*IF(BT$2&gt;$K22+$H22,IF($D22="Win",1.02,1.005),1)*(1+$T22)^(BT$2-$K22)),IF(AND($K22+$I22&lt;=BT$2,$K22+SUM($I22:$J22)&gt;BT$2),IF($N22=$N$3,$C22*(INDEX('Fixed O&amp;M Schedule_Gas'!BB$3:BB$15,MATCH($F22,'Fixed O&amp;M Schedule_Gas'!$B$3:$B$15,0))+$M22),$C22*($S22*INDEX($U$1:$CH$1,MATCH($K22+$I22,$U$2:$CH$2,0))*IF(BT$2&gt;$K22+$I22+$H22,IF($D22="Win",1.02,1.005),1)*(1+$T22)^(BT$2-($K22+$I22))+$M22)),0)))/10^6</f>
        <v>4.6504805431494614</v>
      </c>
      <c r="BU22" s="119">
        <f>IF(AND($K22&lt;BU$2+1,$K22+$H22&gt;BU$2),IF($N22=$N$3,$C22*((1-$O22+$O22*(BU$1/INDEX($U$1:$CH$1,,MATCH($K22,$U$2:$CH$2,0)))))*$L22,$C22*((1-$R22)^(BU$2-$K22))*(((1-$O22+$O22*(BU$1/INDEX($U$1:$CH$1,,MATCH($K22,$U$2:$CH$2,0)))))*$L22*8760*$P22)),IF(AND($K22+$H22&lt;BU$2+1,$K22+$I22&gt;BU$2),IF($N22=$N$3,$C22*INDEX('Fixed O&amp;M Schedule_Gas'!BC$3:BC$15,MATCH($F22,'Fixed O&amp;M Schedule_Gas'!$B$3:$B$15,0)),$C22*$S22*INDEX($U$1:$CH$1,MATCH($K22,$U$2:$CH$2,0))*IF(BU$2&gt;$K22+$H22,IF($D22="Win",1.02,1.005),1)*(1+$T22)^(BU$2-$K22)),IF(AND($K22+$I22&lt;=BU$2,$K22+SUM($I22:$J22)&gt;BU$2),IF($N22=$N$3,$C22*(INDEX('Fixed O&amp;M Schedule_Gas'!BC$3:BC$15,MATCH($F22,'Fixed O&amp;M Schedule_Gas'!$B$3:$B$15,0))+$M22),$C22*($S22*INDEX($U$1:$CH$1,MATCH($K22+$I22,$U$2:$CH$2,0))*IF(BU$2&gt;$K22+$I22+$H22,IF($D22="Win",1.02,1.005),1)*(1+$T22)^(BU$2-($K22+$I22))+$M22)),0)))/10^6</f>
        <v>4.6912644644679737</v>
      </c>
      <c r="BV22" s="119">
        <f>IF(AND($K22&lt;BV$2+1,$K22+$H22&gt;BV$2),IF($N22=$N$3,$C22*((1-$O22+$O22*(BV$1/INDEX($U$1:$CH$1,,MATCH($K22,$U$2:$CH$2,0)))))*$L22,$C22*((1-$R22)^(BV$2-$K22))*(((1-$O22+$O22*(BV$1/INDEX($U$1:$CH$1,,MATCH($K22,$U$2:$CH$2,0)))))*$L22*8760*$P22)),IF(AND($K22+$H22&lt;BV$2+1,$K22+$I22&gt;BV$2),IF($N22=$N$3,$C22*INDEX('Fixed O&amp;M Schedule_Gas'!BD$3:BD$15,MATCH($F22,'Fixed O&amp;M Schedule_Gas'!$B$3:$B$15,0)),$C22*$S22*INDEX($U$1:$CH$1,MATCH($K22,$U$2:$CH$2,0))*IF(BV$2&gt;$K22+$H22,IF($D22="Win",1.02,1.005),1)*(1+$T22)^(BV$2-$K22)),IF(AND($K22+$I22&lt;=BV$2,$K22+SUM($I22:$J22)&gt;BV$2),IF($N22=$N$3,$C22*(INDEX('Fixed O&amp;M Schedule_Gas'!BD$3:BD$15,MATCH($F22,'Fixed O&amp;M Schedule_Gas'!$B$3:$B$15,0))+$M22),$C22*($S22*INDEX($U$1:$CH$1,MATCH($K22+$I22,$U$2:$CH$2,0))*IF(BV$2&gt;$K22+$I22+$H22,IF($D22="Win",1.02,1.005),1)*(1+$T22)^(BV$2-($K22+$I22))+$M22)),0)))/10^6</f>
        <v>4.7245772913553106</v>
      </c>
      <c r="BW22" s="119">
        <f>IF(AND($K22&lt;BW$2+1,$K22+$H22&gt;BW$2),IF($N22=$N$3,$C22*((1-$O22+$O22*(BW$1/INDEX($U$1:$CH$1,,MATCH($K22,$U$2:$CH$2,0)))))*$L22,$C22*((1-$R22)^(BW$2-$K22))*(((1-$O22+$O22*(BW$1/INDEX($U$1:$CH$1,,MATCH($K22,$U$2:$CH$2,0)))))*$L22*8760*$P22)),IF(AND($K22+$H22&lt;BW$2+1,$K22+$I22&gt;BW$2),IF($N22=$N$3,$C22*INDEX('Fixed O&amp;M Schedule_Gas'!BE$3:BE$15,MATCH($F22,'Fixed O&amp;M Schedule_Gas'!$B$3:$B$15,0)),$C22*$S22*INDEX($U$1:$CH$1,MATCH($K22,$U$2:$CH$2,0))*IF(BW$2&gt;$K22+$H22,IF($D22="Win",1.02,1.005),1)*(1+$T22)^(BW$2-$K22)),IF(AND($K22+$I22&lt;=BW$2,$K22+SUM($I22:$J22)&gt;BW$2),IF($N22=$N$3,$C22*(INDEX('Fixed O&amp;M Schedule_Gas'!BE$3:BE$15,MATCH($F22,'Fixed O&amp;M Schedule_Gas'!$B$3:$B$15,0))+$M22),$C22*($S22*INDEX($U$1:$CH$1,MATCH($K22+$I22,$U$2:$CH$2,0))*IF(BW$2&gt;$K22+$I22+$H22,IF($D22="Win",1.02,1.005),1)*(1+$T22)^(BW$2-($K22+$I22))+$M22)),0)))/10^6</f>
        <v>4.7585563747803938</v>
      </c>
      <c r="BX22" s="119">
        <f>IF(AND($K22&lt;BX$2+1,$K22+$H22&gt;BX$2),IF($N22=$N$3,$C22*((1-$O22+$O22*(BX$1/INDEX($U$1:$CH$1,,MATCH($K22,$U$2:$CH$2,0)))))*$L22,$C22*((1-$R22)^(BX$2-$K22))*(((1-$O22+$O22*(BX$1/INDEX($U$1:$CH$1,,MATCH($K22,$U$2:$CH$2,0)))))*$L22*8760*$P22)),IF(AND($K22+$H22&lt;BX$2+1,$K22+$I22&gt;BX$2),IF($N22=$N$3,$C22*INDEX('Fixed O&amp;M Schedule_Gas'!BF$3:BF$15,MATCH($F22,'Fixed O&amp;M Schedule_Gas'!$B$3:$B$15,0)),$C22*$S22*INDEX($U$1:$CH$1,MATCH($K22,$U$2:$CH$2,0))*IF(BX$2&gt;$K22+$H22,IF($D22="Win",1.02,1.005),1)*(1+$T22)^(BX$2-$K22)),IF(AND($K22+$I22&lt;=BX$2,$K22+SUM($I22:$J22)&gt;BX$2),IF($N22=$N$3,$C22*(INDEX('Fixed O&amp;M Schedule_Gas'!BF$3:BF$15,MATCH($F22,'Fixed O&amp;M Schedule_Gas'!$B$3:$B$15,0))+$M22),$C22*($S22*INDEX($U$1:$CH$1,MATCH($K22+$I22,$U$2:$CH$2,0))*IF(BX$2&gt;$K22+$I22+$H22,IF($D22="Win",1.02,1.005),1)*(1+$T22)^(BX$2-($K22+$I22))+$M22)),0)))/10^6</f>
        <v>4.7932150398739788</v>
      </c>
      <c r="BY22" s="119">
        <f>IF(AND($K22&lt;BY$2+1,$K22+$H22&gt;BY$2),IF($N22=$N$3,$C22*((1-$O22+$O22*(BY$1/INDEX($U$1:$CH$1,,MATCH($K22,$U$2:$CH$2,0)))))*$L22,$C22*((1-$R22)^(BY$2-$K22))*(((1-$O22+$O22*(BY$1/INDEX($U$1:$CH$1,,MATCH($K22,$U$2:$CH$2,0)))))*$L22*8760*$P22)),IF(AND($K22+$H22&lt;BY$2+1,$K22+$I22&gt;BY$2),IF($N22=$N$3,$C22*INDEX('Fixed O&amp;M Schedule_Gas'!BG$3:BG$15,MATCH($F22,'Fixed O&amp;M Schedule_Gas'!$B$3:$B$15,0)),$C22*$S22*INDEX($U$1:$CH$1,MATCH($K22,$U$2:$CH$2,0))*IF(BY$2&gt;$K22+$H22,IF($D22="Win",1.02,1.005),1)*(1+$T22)^(BY$2-$K22)),IF(AND($K22+$I22&lt;=BY$2,$K22+SUM($I22:$J22)&gt;BY$2),IF($N22=$N$3,$C22*(INDEX('Fixed O&amp;M Schedule_Gas'!BG$3:BG$15,MATCH($F22,'Fixed O&amp;M Schedule_Gas'!$B$3:$B$15,0))+$M22),$C22*($S22*INDEX($U$1:$CH$1,MATCH($K22+$I22,$U$2:$CH$2,0))*IF(BY$2&gt;$K22+$I22+$H22,IF($D22="Win",1.02,1.005),1)*(1+$T22)^(BY$2-($K22+$I22))+$M22)),0)))/10^6</f>
        <v>0</v>
      </c>
      <c r="BZ22" s="119">
        <f>IF(AND($K22&lt;BZ$2+1,$K22+$H22&gt;BZ$2),IF($N22=$N$3,$C22*((1-$O22+$O22*(BZ$1/INDEX($U$1:$CH$1,,MATCH($K22,$U$2:$CH$2,0)))))*$L22,$C22*((1-$R22)^(BZ$2-$K22))*(((1-$O22+$O22*(BZ$1/INDEX($U$1:$CH$1,,MATCH($K22,$U$2:$CH$2,0)))))*$L22*8760*$P22)),IF(AND($K22+$H22&lt;BZ$2+1,$K22+$I22&gt;BZ$2),IF($N22=$N$3,$C22*INDEX('Fixed O&amp;M Schedule_Gas'!BH$3:BH$15,MATCH($F22,'Fixed O&amp;M Schedule_Gas'!$B$3:$B$15,0)),$C22*$S22*INDEX($U$1:$CH$1,MATCH($K22,$U$2:$CH$2,0))*IF(BZ$2&gt;$K22+$H22,IF($D22="Win",1.02,1.005),1)*(1+$T22)^(BZ$2-$K22)),IF(AND($K22+$I22&lt;=BZ$2,$K22+SUM($I22:$J22)&gt;BZ$2),IF($N22=$N$3,$C22*(INDEX('Fixed O&amp;M Schedule_Gas'!BH$3:BH$15,MATCH($F22,'Fixed O&amp;M Schedule_Gas'!$B$3:$B$15,0))+$M22),$C22*($S22*INDEX($U$1:$CH$1,MATCH($K22+$I22,$U$2:$CH$2,0))*IF(BZ$2&gt;$K22+$I22+$H22,IF($D22="Win",1.02,1.005),1)*(1+$T22)^(BZ$2-($K22+$I22))+$M22)),0)))/10^6</f>
        <v>0</v>
      </c>
      <c r="CA22" s="119">
        <f>IF(AND($K22&lt;CA$2+1,$K22+$H22&gt;CA$2),IF($N22=$N$3,$C22*((1-$O22+$O22*(CA$1/INDEX($U$1:$CH$1,,MATCH($K22,$U$2:$CH$2,0)))))*$L22,$C22*((1-$R22)^(CA$2-$K22))*(((1-$O22+$O22*(CA$1/INDEX($U$1:$CH$1,,MATCH($K22,$U$2:$CH$2,0)))))*$L22*8760*$P22)),IF(AND($K22+$H22&lt;CA$2+1,$K22+$I22&gt;CA$2),IF($N22=$N$3,$C22*INDEX('Fixed O&amp;M Schedule_Gas'!BI$3:BI$15,MATCH($F22,'Fixed O&amp;M Schedule_Gas'!$B$3:$B$15,0)),$C22*$S22*INDEX($U$1:$CH$1,MATCH($K22,$U$2:$CH$2,0))*IF(CA$2&gt;$K22+$H22,IF($D22="Win",1.02,1.005),1)*(1+$T22)^(CA$2-$K22)),IF(AND($K22+$I22&lt;=CA$2,$K22+SUM($I22:$J22)&gt;CA$2),IF($N22=$N$3,$C22*(INDEX('Fixed O&amp;M Schedule_Gas'!BI$3:BI$15,MATCH($F22,'Fixed O&amp;M Schedule_Gas'!$B$3:$B$15,0))+$M22),$C22*($S22*INDEX($U$1:$CH$1,MATCH($K22+$I22,$U$2:$CH$2,0))*IF(CA$2&gt;$K22+$I22+$H22,IF($D22="Win",1.02,1.005),1)*(1+$T22)^(CA$2-($K22+$I22))+$M22)),0)))/10^6</f>
        <v>0</v>
      </c>
      <c r="CB22" s="119">
        <f>IF(AND($K22&lt;CB$2+1,$K22+$H22&gt;CB$2),IF($N22=$N$3,$C22*((1-$O22+$O22*(CB$1/INDEX($U$1:$CH$1,,MATCH($K22,$U$2:$CH$2,0)))))*$L22,$C22*((1-$R22)^(CB$2-$K22))*(((1-$O22+$O22*(CB$1/INDEX($U$1:$CH$1,,MATCH($K22,$U$2:$CH$2,0)))))*$L22*8760*$P22)),IF(AND($K22+$H22&lt;CB$2+1,$K22+$I22&gt;CB$2),IF($N22=$N$3,$C22*INDEX('Fixed O&amp;M Schedule_Gas'!BJ$3:BJ$15,MATCH($F22,'Fixed O&amp;M Schedule_Gas'!$B$3:$B$15,0)),$C22*$S22*INDEX($U$1:$CH$1,MATCH($K22,$U$2:$CH$2,0))*IF(CB$2&gt;$K22+$H22,IF($D22="Win",1.02,1.005),1)*(1+$T22)^(CB$2-$K22)),IF(AND($K22+$I22&lt;=CB$2,$K22+SUM($I22:$J22)&gt;CB$2),IF($N22=$N$3,$C22*(INDEX('Fixed O&amp;M Schedule_Gas'!BJ$3:BJ$15,MATCH($F22,'Fixed O&amp;M Schedule_Gas'!$B$3:$B$15,0))+$M22),$C22*($S22*INDEX($U$1:$CH$1,MATCH($K22+$I22,$U$2:$CH$2,0))*IF(CB$2&gt;$K22+$I22+$H22,IF($D22="Win",1.02,1.005),1)*(1+$T22)^(CB$2-($K22+$I22))+$M22)),0)))/10^6</f>
        <v>0</v>
      </c>
      <c r="CC22" s="119">
        <f>IF(AND($K22&lt;CC$2+1,$K22+$H22&gt;CC$2),IF($N22=$N$3,$C22*((1-$O22+$O22*(CC$1/INDEX($U$1:$CH$1,,MATCH($K22,$U$2:$CH$2,0)))))*$L22,$C22*((1-$R22)^(CC$2-$K22))*(((1-$O22+$O22*(CC$1/INDEX($U$1:$CH$1,,MATCH($K22,$U$2:$CH$2,0)))))*$L22*8760*$P22)),IF(AND($K22+$H22&lt;CC$2+1,$K22+$I22&gt;CC$2),IF($N22=$N$3,$C22*INDEX('Fixed O&amp;M Schedule_Gas'!BK$3:BK$15,MATCH($F22,'Fixed O&amp;M Schedule_Gas'!$B$3:$B$15,0)),$C22*$S22*INDEX($U$1:$CH$1,MATCH($K22,$U$2:$CH$2,0))*IF(CC$2&gt;$K22+$H22,IF($D22="Win",1.02,1.005),1)*(1+$T22)^(CC$2-$K22)),IF(AND($K22+$I22&lt;=CC$2,$K22+SUM($I22:$J22)&gt;CC$2),IF($N22=$N$3,$C22*(INDEX('Fixed O&amp;M Schedule_Gas'!BK$3:BK$15,MATCH($F22,'Fixed O&amp;M Schedule_Gas'!$B$3:$B$15,0))+$M22),$C22*($S22*INDEX($U$1:$CH$1,MATCH($K22+$I22,$U$2:$CH$2,0))*IF(CC$2&gt;$K22+$I22+$H22,IF($D22="Win",1.02,1.005),1)*(1+$T22)^(CC$2-($K22+$I22))+$M22)),0)))/10^6</f>
        <v>0</v>
      </c>
      <c r="CD22" s="119">
        <f>IF(AND($K22&lt;CD$2+1,$K22+$H22&gt;CD$2),IF($N22=$N$3,$C22*((1-$O22+$O22*(CD$1/INDEX($U$1:$CH$1,,MATCH($K22,$U$2:$CH$2,0)))))*$L22,$C22*((1-$R22)^(CD$2-$K22))*(((1-$O22+$O22*(CD$1/INDEX($U$1:$CH$1,,MATCH($K22,$U$2:$CH$2,0)))))*$L22*8760*$P22)),IF(AND($K22+$H22&lt;CD$2+1,$K22+$I22&gt;CD$2),IF($N22=$N$3,$C22*INDEX('Fixed O&amp;M Schedule_Gas'!BL$3:BL$15,MATCH($F22,'Fixed O&amp;M Schedule_Gas'!$B$3:$B$15,0)),$C22*$S22*INDEX($U$1:$CH$1,MATCH($K22,$U$2:$CH$2,0))*IF(CD$2&gt;$K22+$H22,IF($D22="Win",1.02,1.005),1)*(1+$T22)^(CD$2-$K22)),IF(AND($K22+$I22&lt;=CD$2,$K22+SUM($I22:$J22)&gt;CD$2),IF($N22=$N$3,$C22*(INDEX('Fixed O&amp;M Schedule_Gas'!BL$3:BL$15,MATCH($F22,'Fixed O&amp;M Schedule_Gas'!$B$3:$B$15,0))+$M22),$C22*($S22*INDEX($U$1:$CH$1,MATCH($K22+$I22,$U$2:$CH$2,0))*IF(CD$2&gt;$K22+$I22+$H22,IF($D22="Win",1.02,1.005),1)*(1+$T22)^(CD$2-($K22+$I22))+$M22)),0)))/10^6</f>
        <v>0</v>
      </c>
      <c r="CE22" s="119">
        <f>IF(AND($K22&lt;CE$2+1,$K22+$H22&gt;CE$2),IF($N22=$N$3,$C22*((1-$O22+$O22*(CE$1/INDEX($U$1:$CH$1,,MATCH($K22,$U$2:$CH$2,0)))))*$L22,$C22*((1-$R22)^(CE$2-$K22))*(((1-$O22+$O22*(CE$1/INDEX($U$1:$CH$1,,MATCH($K22,$U$2:$CH$2,0)))))*$L22*8760*$P22)),IF(AND($K22+$H22&lt;CE$2+1,$K22+$I22&gt;CE$2),IF($N22=$N$3,$C22*INDEX('Fixed O&amp;M Schedule_Gas'!BM$3:BM$15,MATCH($F22,'Fixed O&amp;M Schedule_Gas'!$B$3:$B$15,0)),$C22*$S22*INDEX($U$1:$CH$1,MATCH($K22,$U$2:$CH$2,0))*IF(CE$2&gt;$K22+$H22,IF($D22="Win",1.02,1.005),1)*(1+$T22)^(CE$2-$K22)),IF(AND($K22+$I22&lt;=CE$2,$K22+SUM($I22:$J22)&gt;CE$2),IF($N22=$N$3,$C22*(INDEX('Fixed O&amp;M Schedule_Gas'!BM$3:BM$15,MATCH($F22,'Fixed O&amp;M Schedule_Gas'!$B$3:$B$15,0))+$M22),$C22*($S22*INDEX($U$1:$CH$1,MATCH($K22+$I22,$U$2:$CH$2,0))*IF(CE$2&gt;$K22+$I22+$H22,IF($D22="Win",1.02,1.005),1)*(1+$T22)^(CE$2-($K22+$I22))+$M22)),0)))/10^6</f>
        <v>0</v>
      </c>
      <c r="CF22" s="119">
        <f>IF(AND($K22&lt;CF$2+1,$K22+$H22&gt;CF$2),IF($N22=$N$3,$C22*((1-$O22+$O22*(CF$1/INDEX($U$1:$CH$1,,MATCH($K22,$U$2:$CH$2,0)))))*$L22,$C22*((1-$R22)^(CF$2-$K22))*(((1-$O22+$O22*(CF$1/INDEX($U$1:$CH$1,,MATCH($K22,$U$2:$CH$2,0)))))*$L22*8760*$P22)),IF(AND($K22+$H22&lt;CF$2+1,$K22+$I22&gt;CF$2),IF($N22=$N$3,$C22*INDEX('Fixed O&amp;M Schedule_Gas'!BN$3:BN$15,MATCH($F22,'Fixed O&amp;M Schedule_Gas'!$B$3:$B$15,0)),$C22*$S22*INDEX($U$1:$CH$1,MATCH($K22,$U$2:$CH$2,0))*IF(CF$2&gt;$K22+$H22,IF($D22="Win",1.02,1.005),1)*(1+$T22)^(CF$2-$K22)),IF(AND($K22+$I22&lt;=CF$2,$K22+SUM($I22:$J22)&gt;CF$2),IF($N22=$N$3,$C22*(INDEX('Fixed O&amp;M Schedule_Gas'!BN$3:BN$15,MATCH($F22,'Fixed O&amp;M Schedule_Gas'!$B$3:$B$15,0))+$M22),$C22*($S22*INDEX($U$1:$CH$1,MATCH($K22+$I22,$U$2:$CH$2,0))*IF(CF$2&gt;$K22+$I22+$H22,IF($D22="Win",1.02,1.005),1)*(1+$T22)^(CF$2-($K22+$I22))+$M22)),0)))/10^6</f>
        <v>0</v>
      </c>
      <c r="CG22" s="119">
        <f>IF(AND($K22&lt;CG$2+1,$K22+$H22&gt;CG$2),IF($N22=$N$3,$C22*((1-$O22+$O22*(CG$1/INDEX($U$1:$CH$1,,MATCH($K22,$U$2:$CH$2,0)))))*$L22,$C22*((1-$R22)^(CG$2-$K22))*(((1-$O22+$O22*(CG$1/INDEX($U$1:$CH$1,,MATCH($K22,$U$2:$CH$2,0)))))*$L22*8760*$P22)),IF(AND($K22+$H22&lt;CG$2+1,$K22+$I22&gt;CG$2),IF($N22=$N$3,$C22*INDEX('Fixed O&amp;M Schedule_Gas'!BO$3:BO$15,MATCH($F22,'Fixed O&amp;M Schedule_Gas'!$B$3:$B$15,0)),$C22*$S22*INDEX($U$1:$CH$1,MATCH($K22,$U$2:$CH$2,0))*IF(CG$2&gt;$K22+$H22,IF($D22="Win",1.02,1.005),1)*(1+$T22)^(CG$2-$K22)),IF(AND($K22+$I22&lt;=CG$2,$K22+SUM($I22:$J22)&gt;CG$2),IF($N22=$N$3,$C22*(INDEX('Fixed O&amp;M Schedule_Gas'!BO$3:BO$15,MATCH($F22,'Fixed O&amp;M Schedule_Gas'!$B$3:$B$15,0))+$M22),$C22*($S22*INDEX($U$1:$CH$1,MATCH($K22+$I22,$U$2:$CH$2,0))*IF(CG$2&gt;$K22+$I22+$H22,IF($D22="Win",1.02,1.005),1)*(1+$T22)^(CG$2-($K22+$I22))+$M22)),0)))/10^6</f>
        <v>0</v>
      </c>
      <c r="CH22" s="119">
        <f>IF(AND($K22&lt;CH$2+1,$K22+$H22&gt;CH$2),IF($N22=$N$3,$C22*((1-$O22+$O22*(CH$1/INDEX($U$1:$CH$1,,MATCH($K22,$U$2:$CH$2,0)))))*$L22,$C22*((1-$R22)^(CH$2-$K22))*(((1-$O22+$O22*(CH$1/INDEX($U$1:$CH$1,,MATCH($K22,$U$2:$CH$2,0)))))*$L22*8760*$P22)),IF(AND($K22+$H22&lt;CH$2+1,$K22+$I22&gt;CH$2),IF($N22=$N$3,$C22*INDEX('Fixed O&amp;M Schedule_Gas'!BP$3:BP$15,MATCH($F22,'Fixed O&amp;M Schedule_Gas'!$B$3:$B$15,0)),$C22*$S22*INDEX($U$1:$CH$1,MATCH($K22,$U$2:$CH$2,0))*IF(CH$2&gt;$K22+$H22,IF($D22="Win",1.02,1.005),1)*(1+$T22)^(CH$2-$K22)),IF(AND($K22+$I22&lt;=CH$2,$K22+SUM($I22:$J22)&gt;CH$2),IF($N22=$N$3,$C22*(INDEX('Fixed O&amp;M Schedule_Gas'!BP$3:BP$15,MATCH($F22,'Fixed O&amp;M Schedule_Gas'!$B$3:$B$15,0))+$M22),$C22*($S22*INDEX($U$1:$CH$1,MATCH($K22+$I22,$U$2:$CH$2,0))*IF(CH$2&gt;$K22+$I22+$H22,IF($D22="Win",1.02,1.005),1)*(1+$T22)^(CH$2-($K22+$I22))+$M22)),0)))/10^6</f>
        <v>0</v>
      </c>
    </row>
    <row r="23" spans="1:86" ht="11.4" x14ac:dyDescent="0.2">
      <c r="A23" s="151"/>
      <c r="B23" s="142" t="s">
        <v>28</v>
      </c>
      <c r="C23" s="143">
        <v>55.487480000000026</v>
      </c>
      <c r="D23" s="143" t="str">
        <f t="shared" si="65"/>
        <v>Sol</v>
      </c>
      <c r="E23" s="14" t="s">
        <v>33</v>
      </c>
      <c r="F23" s="142" t="s">
        <v>30</v>
      </c>
      <c r="G23" s="140">
        <f t="shared" si="66"/>
        <v>40909</v>
      </c>
      <c r="H23" s="68">
        <v>20</v>
      </c>
      <c r="I23" s="68">
        <v>25</v>
      </c>
      <c r="J23" s="68">
        <v>25</v>
      </c>
      <c r="K23" s="139">
        <v>2012</v>
      </c>
      <c r="L23" s="68">
        <v>635</v>
      </c>
      <c r="M23" s="69">
        <f>'Repower Costs'!M23</f>
        <v>106307.85967373656</v>
      </c>
      <c r="N23" s="68" t="s">
        <v>31</v>
      </c>
      <c r="O23" s="141">
        <v>0</v>
      </c>
      <c r="P23" s="4">
        <f>VLOOKUP($D23,Input!$B$11:$C$12,2,0)</f>
        <v>0.16200000000000001</v>
      </c>
      <c r="Q23" s="4">
        <f>VLOOKUP($D23,Input!$B$15:$C$16,2,0)</f>
        <v>0.16200000000000001</v>
      </c>
      <c r="R23" s="6">
        <f>VLOOKUP($D23,Input!$B$19:$C$20,2,0)</f>
        <v>5.0000000000000001E-3</v>
      </c>
      <c r="S23" s="70">
        <f>VLOOKUP($D23,Input!$B$23:$C$25,2,0)*1000</f>
        <v>27000</v>
      </c>
      <c r="T23" s="4">
        <f>VLOOKUP($D23,Input!$B$28:$C$30,2,0)</f>
        <v>0.02</v>
      </c>
      <c r="U23" s="119">
        <f>IF(AND($K23&lt;U$2+1,$K23+$H23&gt;U$2),IF($N23=$N$3,$C23*((1-$O23+$O23*(U$1/INDEX($U$1:$CH$1,,MATCH($K23,$U$2:$CH$2,0)))))*$L23,$C23*((1-$R23)^(U$2-$K23))*(((1-$O23+$O23*(U$1/INDEX($U$1:$CH$1,,MATCH($K23,$U$2:$CH$2,0)))))*$L23*8760*$P23)),IF(AND($K23+$H23&lt;U$2+1,$K23+$I23&gt;U$2),IF($N23=$N$3,$C23*INDEX('Fixed O&amp;M Schedule_Gas'!C$3:C$15,MATCH($F23,'Fixed O&amp;M Schedule_Gas'!$B$3:$B$15,0)),$C23*$S23*INDEX($U$1:$CH$1,MATCH($K23,$U$2:$CH$2,0))*IF(U$2&gt;$K23+$H23,IF($D23="Win",1.02,1.005),1)*(1+$T23)^(U$2-$K23)),IF(AND($K23+$I23&lt;=U$2,$K23+SUM($I23:$J23)&gt;U$2),IF($N23=$N$3,$C23*(INDEX('Fixed O&amp;M Schedule_Gas'!C$3:C$15,MATCH($F23,'Fixed O&amp;M Schedule_Gas'!$B$3:$B$15,0))+$M23),$C23*($S23*INDEX($U$1:$CH$1,MATCH($K23+$I23,$U$2:$CH$2,0))*IF(U$2&gt;$K23+$I23+$H23,IF($D23="Win",1.02,1.005),1)*(1+$T23)^(U$2-($K23+$I23))+$M23)),0)))/10^6</f>
        <v>0</v>
      </c>
      <c r="V23" s="119">
        <f>IF(AND($K23&lt;V$2+1,$K23+$H23&gt;V$2),IF($N23=$N$3,$C23*((1-$O23+$O23*(V$1/INDEX($U$1:$CH$1,,MATCH($K23,$U$2:$CH$2,0)))))*$L23,$C23*((1-$R23)^(V$2-$K23))*(((1-$O23+$O23*(V$1/INDEX($U$1:$CH$1,,MATCH($K23,$U$2:$CH$2,0)))))*$L23*8760*$P23)),IF(AND($K23+$H23&lt;V$2+1,$K23+$I23&gt;V$2),IF($N23=$N$3,$C23*INDEX('Fixed O&amp;M Schedule_Gas'!D$3:D$15,MATCH($F23,'Fixed O&amp;M Schedule_Gas'!$B$3:$B$15,0)),$C23*$S23*INDEX($U$1:$CH$1,MATCH($K23,$U$2:$CH$2,0))*IF(V$2&gt;$K23+$H23,IF($D23="Win",1.02,1.005),1)*(1+$T23)^(V$2-$K23)),IF(AND($K23+$I23&lt;=V$2,$K23+SUM($I23:$J23)&gt;V$2),IF($N23=$N$3,$C23*(INDEX('Fixed O&amp;M Schedule_Gas'!D$3:D$15,MATCH($F23,'Fixed O&amp;M Schedule_Gas'!$B$3:$B$15,0))+$M23),$C23*($S23*INDEX($U$1:$CH$1,MATCH($K23+$I23,$U$2:$CH$2,0))*IF(V$2&gt;$K23+$I23+$H23,IF($D23="Win",1.02,1.005),1)*(1+$T23)^(V$2-($K23+$I23))+$M23)),0)))/10^6</f>
        <v>0</v>
      </c>
      <c r="W23" s="119">
        <f>IF(AND($K23&lt;W$2+1,$K23+$H23&gt;W$2),IF($N23=$N$3,$C23*((1-$O23+$O23*(W$1/INDEX($U$1:$CH$1,,MATCH($K23,$U$2:$CH$2,0)))))*$L23,$C23*((1-$R23)^(W$2-$K23))*(((1-$O23+$O23*(W$1/INDEX($U$1:$CH$1,,MATCH($K23,$U$2:$CH$2,0)))))*$L23*8760*$P23)),IF(AND($K23+$H23&lt;W$2+1,$K23+$I23&gt;W$2),IF($N23=$N$3,$C23*INDEX('Fixed O&amp;M Schedule_Gas'!E$3:E$15,MATCH($F23,'Fixed O&amp;M Schedule_Gas'!$B$3:$B$15,0)),$C23*$S23*INDEX($U$1:$CH$1,MATCH($K23,$U$2:$CH$2,0))*IF(W$2&gt;$K23+$H23,IF($D23="Win",1.02,1.005),1)*(1+$T23)^(W$2-$K23)),IF(AND($K23+$I23&lt;=W$2,$K23+SUM($I23:$J23)&gt;W$2),IF($N23=$N$3,$C23*(INDEX('Fixed O&amp;M Schedule_Gas'!E$3:E$15,MATCH($F23,'Fixed O&amp;M Schedule_Gas'!$B$3:$B$15,0))+$M23),$C23*($S23*INDEX($U$1:$CH$1,MATCH($K23+$I23,$U$2:$CH$2,0))*IF(W$2&gt;$K23+$I23+$H23,IF($D23="Win",1.02,1.005),1)*(1+$T23)^(W$2-($K23+$I23))+$M23)),0)))/10^6</f>
        <v>0</v>
      </c>
      <c r="X23" s="119">
        <f>IF(AND($K23&lt;X$2+1,$K23+$H23&gt;X$2),IF($N23=$N$3,$C23*((1-$O23+$O23*(X$1/INDEX($U$1:$CH$1,,MATCH($K23,$U$2:$CH$2,0)))))*$L23,$C23*((1-$R23)^(X$2-$K23))*(((1-$O23+$O23*(X$1/INDEX($U$1:$CH$1,,MATCH($K23,$U$2:$CH$2,0)))))*$L23*8760*$P23)),IF(AND($K23+$H23&lt;X$2+1,$K23+$I23&gt;X$2),IF($N23=$N$3,$C23*INDEX('Fixed O&amp;M Schedule_Gas'!F$3:F$15,MATCH($F23,'Fixed O&amp;M Schedule_Gas'!$B$3:$B$15,0)),$C23*$S23*INDEX($U$1:$CH$1,MATCH($K23,$U$2:$CH$2,0))*IF(X$2&gt;$K23+$H23,IF($D23="Win",1.02,1.005),1)*(1+$T23)^(X$2-$K23)),IF(AND($K23+$I23&lt;=X$2,$K23+SUM($I23:$J23)&gt;X$2),IF($N23=$N$3,$C23*(INDEX('Fixed O&amp;M Schedule_Gas'!F$3:F$15,MATCH($F23,'Fixed O&amp;M Schedule_Gas'!$B$3:$B$15,0))+$M23),$C23*($S23*INDEX($U$1:$CH$1,MATCH($K23+$I23,$U$2:$CH$2,0))*IF(X$2&gt;$K23+$I23+$H23,IF($D23="Win",1.02,1.005),1)*(1+$T23)^(X$2-($K23+$I23))+$M23)),0)))/10^6</f>
        <v>0</v>
      </c>
      <c r="Y23" s="119">
        <f>IF(AND($K23&lt;Y$2+1,$K23+$H23&gt;Y$2),IF($N23=$N$3,$C23*((1-$O23+$O23*(Y$1/INDEX($U$1:$CH$1,,MATCH($K23,$U$2:$CH$2,0)))))*$L23,$C23*((1-$R23)^(Y$2-$K23))*(((1-$O23+$O23*(Y$1/INDEX($U$1:$CH$1,,MATCH($K23,$U$2:$CH$2,0)))))*$L23*8760*$P23)),IF(AND($K23+$H23&lt;Y$2+1,$K23+$I23&gt;Y$2),IF($N23=$N$3,$C23*INDEX('Fixed O&amp;M Schedule_Gas'!G$3:G$15,MATCH($F23,'Fixed O&amp;M Schedule_Gas'!$B$3:$B$15,0)),$C23*$S23*INDEX($U$1:$CH$1,MATCH($K23,$U$2:$CH$2,0))*IF(Y$2&gt;$K23+$H23,IF($D23="Win",1.02,1.005),1)*(1+$T23)^(Y$2-$K23)),IF(AND($K23+$I23&lt;=Y$2,$K23+SUM($I23:$J23)&gt;Y$2),IF($N23=$N$3,$C23*(INDEX('Fixed O&amp;M Schedule_Gas'!G$3:G$15,MATCH($F23,'Fixed O&amp;M Schedule_Gas'!$B$3:$B$15,0))+$M23),$C23*($S23*INDEX($U$1:$CH$1,MATCH($K23+$I23,$U$2:$CH$2,0))*IF(Y$2&gt;$K23+$I23+$H23,IF($D23="Win",1.02,1.005),1)*(1+$T23)^(Y$2-($K23+$I23))+$M23)),0)))/10^6</f>
        <v>0</v>
      </c>
      <c r="Z23" s="119">
        <f>IF(AND($K23&lt;Z$2+1,$K23+$H23&gt;Z$2),IF($N23=$N$3,$C23*((1-$O23+$O23*(Z$1/INDEX($U$1:$CH$1,,MATCH($K23,$U$2:$CH$2,0)))))*$L23,$C23*((1-$R23)^(Z$2-$K23))*(((1-$O23+$O23*(Z$1/INDEX($U$1:$CH$1,,MATCH($K23,$U$2:$CH$2,0)))))*$L23*8760*$P23)),IF(AND($K23+$H23&lt;Z$2+1,$K23+$I23&gt;Z$2),IF($N23=$N$3,$C23*INDEX('Fixed O&amp;M Schedule_Gas'!H$3:H$15,MATCH($F23,'Fixed O&amp;M Schedule_Gas'!$B$3:$B$15,0)),$C23*$S23*INDEX($U$1:$CH$1,MATCH($K23,$U$2:$CH$2,0))*IF(Z$2&gt;$K23+$H23,IF($D23="Win",1.02,1.005),1)*(1+$T23)^(Z$2-$K23)),IF(AND($K23+$I23&lt;=Z$2,$K23+SUM($I23:$J23)&gt;Z$2),IF($N23=$N$3,$C23*(INDEX('Fixed O&amp;M Schedule_Gas'!H$3:H$15,MATCH($F23,'Fixed O&amp;M Schedule_Gas'!$B$3:$B$15,0))+$M23),$C23*($S23*INDEX($U$1:$CH$1,MATCH($K23+$I23,$U$2:$CH$2,0))*IF(Z$2&gt;$K23+$I23+$H23,IF($D23="Win",1.02,1.005),1)*(1+$T23)^(Z$2-($K23+$I23))+$M23)),0)))/10^6</f>
        <v>0</v>
      </c>
      <c r="AA23" s="119">
        <f>IF(AND($K23&lt;AA$2+1,$K23+$H23&gt;AA$2),IF($N23=$N$3,$C23*((1-$O23+$O23*(AA$1/INDEX($U$1:$CH$1,,MATCH($K23,$U$2:$CH$2,0)))))*$L23,$C23*((1-$R23)^(AA$2-$K23))*(((1-$O23+$O23*(AA$1/INDEX($U$1:$CH$1,,MATCH($K23,$U$2:$CH$2,0)))))*$L23*8760*$P23)),IF(AND($K23+$H23&lt;AA$2+1,$K23+$I23&gt;AA$2),IF($N23=$N$3,$C23*INDEX('Fixed O&amp;M Schedule_Gas'!I$3:I$15,MATCH($F23,'Fixed O&amp;M Schedule_Gas'!$B$3:$B$15,0)),$C23*$S23*INDEX($U$1:$CH$1,MATCH($K23,$U$2:$CH$2,0))*IF(AA$2&gt;$K23+$H23,IF($D23="Win",1.02,1.005),1)*(1+$T23)^(AA$2-$K23)),IF(AND($K23+$I23&lt;=AA$2,$K23+SUM($I23:$J23)&gt;AA$2),IF($N23=$N$3,$C23*(INDEX('Fixed O&amp;M Schedule_Gas'!I$3:I$15,MATCH($F23,'Fixed O&amp;M Schedule_Gas'!$B$3:$B$15,0))+$M23),$C23*($S23*INDEX($U$1:$CH$1,MATCH($K23+$I23,$U$2:$CH$2,0))*IF(AA$2&gt;$K23+$I23+$H23,IF($D23="Win",1.02,1.005),1)*(1+$T23)^(AA$2-($K23+$I23))+$M23)),0)))/10^6</f>
        <v>0</v>
      </c>
      <c r="AB23" s="119">
        <f>IF(AND($K23&lt;AB$2+1,$K23+$H23&gt;AB$2),IF($N23=$N$3,$C23*((1-$O23+$O23*(AB$1/INDEX($U$1:$CH$1,,MATCH($K23,$U$2:$CH$2,0)))))*$L23,$C23*((1-$R23)^(AB$2-$K23))*(((1-$O23+$O23*(AB$1/INDEX($U$1:$CH$1,,MATCH($K23,$U$2:$CH$2,0)))))*$L23*8760*$P23)),IF(AND($K23+$H23&lt;AB$2+1,$K23+$I23&gt;AB$2),IF($N23=$N$3,$C23*INDEX('Fixed O&amp;M Schedule_Gas'!J$3:J$15,MATCH($F23,'Fixed O&amp;M Schedule_Gas'!$B$3:$B$15,0)),$C23*$S23*INDEX($U$1:$CH$1,MATCH($K23,$U$2:$CH$2,0))*IF(AB$2&gt;$K23+$H23,IF($D23="Win",1.02,1.005),1)*(1+$T23)^(AB$2-$K23)),IF(AND($K23+$I23&lt;=AB$2,$K23+SUM($I23:$J23)&gt;AB$2),IF($N23=$N$3,$C23*(INDEX('Fixed O&amp;M Schedule_Gas'!J$3:J$15,MATCH($F23,'Fixed O&amp;M Schedule_Gas'!$B$3:$B$15,0))+$M23),$C23*($S23*INDEX($U$1:$CH$1,MATCH($K23+$I23,$U$2:$CH$2,0))*IF(AB$2&gt;$K23+$I23+$H23,IF($D23="Win",1.02,1.005),1)*(1+$T23)^(AB$2-($K23+$I23))+$M23)),0)))/10^6</f>
        <v>50.002054312176028</v>
      </c>
      <c r="AC23" s="119">
        <f>IF(AND($K23&lt;AC$2+1,$K23+$H23&gt;AC$2),IF($N23=$N$3,$C23*((1-$O23+$O23*(AC$1/INDEX($U$1:$CH$1,,MATCH($K23,$U$2:$CH$2,0)))))*$L23,$C23*((1-$R23)^(AC$2-$K23))*(((1-$O23+$O23*(AC$1/INDEX($U$1:$CH$1,,MATCH($K23,$U$2:$CH$2,0)))))*$L23*8760*$P23)),IF(AND($K23+$H23&lt;AC$2+1,$K23+$I23&gt;AC$2),IF($N23=$N$3,$C23*INDEX('Fixed O&amp;M Schedule_Gas'!K$3:K$15,MATCH($F23,'Fixed O&amp;M Schedule_Gas'!$B$3:$B$15,0)),$C23*$S23*INDEX($U$1:$CH$1,MATCH($K23,$U$2:$CH$2,0))*IF(AC$2&gt;$K23+$H23,IF($D23="Win",1.02,1.005),1)*(1+$T23)^(AC$2-$K23)),IF(AND($K23+$I23&lt;=AC$2,$K23+SUM($I23:$J23)&gt;AC$2),IF($N23=$N$3,$C23*(INDEX('Fixed O&amp;M Schedule_Gas'!K$3:K$15,MATCH($F23,'Fixed O&amp;M Schedule_Gas'!$B$3:$B$15,0))+$M23),$C23*($S23*INDEX($U$1:$CH$1,MATCH($K23+$I23,$U$2:$CH$2,0))*IF(AC$2&gt;$K23+$I23+$H23,IF($D23="Win",1.02,1.005),1)*(1+$T23)^(AC$2-($K23+$I23))+$M23)),0)))/10^6</f>
        <v>49.752044040615139</v>
      </c>
      <c r="AD23" s="119">
        <f>IF(AND($K23&lt;AD$2+1,$K23+$H23&gt;AD$2),IF($N23=$N$3,$C23*((1-$O23+$O23*(AD$1/INDEX($U$1:$CH$1,,MATCH($K23,$U$2:$CH$2,0)))))*$L23,$C23*((1-$R23)^(AD$2-$K23))*(((1-$O23+$O23*(AD$1/INDEX($U$1:$CH$1,,MATCH($K23,$U$2:$CH$2,0)))))*$L23*8760*$P23)),IF(AND($K23+$H23&lt;AD$2+1,$K23+$I23&gt;AD$2),IF($N23=$N$3,$C23*INDEX('Fixed O&amp;M Schedule_Gas'!L$3:L$15,MATCH($F23,'Fixed O&amp;M Schedule_Gas'!$B$3:$B$15,0)),$C23*$S23*INDEX($U$1:$CH$1,MATCH($K23,$U$2:$CH$2,0))*IF(AD$2&gt;$K23+$H23,IF($D23="Win",1.02,1.005),1)*(1+$T23)^(AD$2-$K23)),IF(AND($K23+$I23&lt;=AD$2,$K23+SUM($I23:$J23)&gt;AD$2),IF($N23=$N$3,$C23*(INDEX('Fixed O&amp;M Schedule_Gas'!L$3:L$15,MATCH($F23,'Fixed O&amp;M Schedule_Gas'!$B$3:$B$15,0))+$M23),$C23*($S23*INDEX($U$1:$CH$1,MATCH($K23+$I23,$U$2:$CH$2,0))*IF(AD$2&gt;$K23+$I23+$H23,IF($D23="Win",1.02,1.005),1)*(1+$T23)^(AD$2-($K23+$I23))+$M23)),0)))/10^6</f>
        <v>49.503283820412079</v>
      </c>
      <c r="AE23" s="119">
        <f>IF(AND($K23&lt;AE$2+1,$K23+$H23&gt;AE$2),IF($N23=$N$3,$C23*((1-$O23+$O23*(AE$1/INDEX($U$1:$CH$1,,MATCH($K23,$U$2:$CH$2,0)))))*$L23,$C23*((1-$R23)^(AE$2-$K23))*(((1-$O23+$O23*(AE$1/INDEX($U$1:$CH$1,,MATCH($K23,$U$2:$CH$2,0)))))*$L23*8760*$P23)),IF(AND($K23+$H23&lt;AE$2+1,$K23+$I23&gt;AE$2),IF($N23=$N$3,$C23*INDEX('Fixed O&amp;M Schedule_Gas'!M$3:M$15,MATCH($F23,'Fixed O&amp;M Schedule_Gas'!$B$3:$B$15,0)),$C23*$S23*INDEX($U$1:$CH$1,MATCH($K23,$U$2:$CH$2,0))*IF(AE$2&gt;$K23+$H23,IF($D23="Win",1.02,1.005),1)*(1+$T23)^(AE$2-$K23)),IF(AND($K23+$I23&lt;=AE$2,$K23+SUM($I23:$J23)&gt;AE$2),IF($N23=$N$3,$C23*(INDEX('Fixed O&amp;M Schedule_Gas'!M$3:M$15,MATCH($F23,'Fixed O&amp;M Schedule_Gas'!$B$3:$B$15,0))+$M23),$C23*($S23*INDEX($U$1:$CH$1,MATCH($K23+$I23,$U$2:$CH$2,0))*IF(AE$2&gt;$K23+$I23+$H23,IF($D23="Win",1.02,1.005),1)*(1+$T23)^(AE$2-($K23+$I23))+$M23)),0)))/10^6</f>
        <v>49.25576740131001</v>
      </c>
      <c r="AF23" s="119">
        <f>IF(AND($K23&lt;AF$2+1,$K23+$H23&gt;AF$2),IF($N23=$N$3,$C23*((1-$O23+$O23*(AF$1/INDEX($U$1:$CH$1,,MATCH($K23,$U$2:$CH$2,0)))))*$L23,$C23*((1-$R23)^(AF$2-$K23))*(((1-$O23+$O23*(AF$1/INDEX($U$1:$CH$1,,MATCH($K23,$U$2:$CH$2,0)))))*$L23*8760*$P23)),IF(AND($K23+$H23&lt;AF$2+1,$K23+$I23&gt;AF$2),IF($N23=$N$3,$C23*INDEX('Fixed O&amp;M Schedule_Gas'!N$3:N$15,MATCH($F23,'Fixed O&amp;M Schedule_Gas'!$B$3:$B$15,0)),$C23*$S23*INDEX($U$1:$CH$1,MATCH($K23,$U$2:$CH$2,0))*IF(AF$2&gt;$K23+$H23,IF($D23="Win",1.02,1.005),1)*(1+$T23)^(AF$2-$K23)),IF(AND($K23+$I23&lt;=AF$2,$K23+SUM($I23:$J23)&gt;AF$2),IF($N23=$N$3,$C23*(INDEX('Fixed O&amp;M Schedule_Gas'!N$3:N$15,MATCH($F23,'Fixed O&amp;M Schedule_Gas'!$B$3:$B$15,0))+$M23),$C23*($S23*INDEX($U$1:$CH$1,MATCH($K23+$I23,$U$2:$CH$2,0))*IF(AF$2&gt;$K23+$I23+$H23,IF($D23="Win",1.02,1.005),1)*(1+$T23)^(AF$2-($K23+$I23))+$M23)),0)))/10^6</f>
        <v>49.009488564303467</v>
      </c>
      <c r="AG23" s="119">
        <f>IF(AND($K23&lt;AG$2+1,$K23+$H23&gt;AG$2),IF($N23=$N$3,$C23*((1-$O23+$O23*(AG$1/INDEX($U$1:$CH$1,,MATCH($K23,$U$2:$CH$2,0)))))*$L23,$C23*((1-$R23)^(AG$2-$K23))*(((1-$O23+$O23*(AG$1/INDEX($U$1:$CH$1,,MATCH($K23,$U$2:$CH$2,0)))))*$L23*8760*$P23)),IF(AND($K23+$H23&lt;AG$2+1,$K23+$I23&gt;AG$2),IF($N23=$N$3,$C23*INDEX('Fixed O&amp;M Schedule_Gas'!O$3:O$15,MATCH($F23,'Fixed O&amp;M Schedule_Gas'!$B$3:$B$15,0)),$C23*$S23*INDEX($U$1:$CH$1,MATCH($K23,$U$2:$CH$2,0))*IF(AG$2&gt;$K23+$H23,IF($D23="Win",1.02,1.005),1)*(1+$T23)^(AG$2-$K23)),IF(AND($K23+$I23&lt;=AG$2,$K23+SUM($I23:$J23)&gt;AG$2),IF($N23=$N$3,$C23*(INDEX('Fixed O&amp;M Schedule_Gas'!O$3:O$15,MATCH($F23,'Fixed O&amp;M Schedule_Gas'!$B$3:$B$15,0))+$M23),$C23*($S23*INDEX($U$1:$CH$1,MATCH($K23+$I23,$U$2:$CH$2,0))*IF(AG$2&gt;$K23+$I23+$H23,IF($D23="Win",1.02,1.005),1)*(1+$T23)^(AG$2-($K23+$I23))+$M23)),0)))/10^6</f>
        <v>48.764441121481944</v>
      </c>
      <c r="AH23" s="119">
        <f>IF(AND($K23&lt;AH$2+1,$K23+$H23&gt;AH$2),IF($N23=$N$3,$C23*((1-$O23+$O23*(AH$1/INDEX($U$1:$CH$1,,MATCH($K23,$U$2:$CH$2,0)))))*$L23,$C23*((1-$R23)^(AH$2-$K23))*(((1-$O23+$O23*(AH$1/INDEX($U$1:$CH$1,,MATCH($K23,$U$2:$CH$2,0)))))*$L23*8760*$P23)),IF(AND($K23+$H23&lt;AH$2+1,$K23+$I23&gt;AH$2),IF($N23=$N$3,$C23*INDEX('Fixed O&amp;M Schedule_Gas'!P$3:P$15,MATCH($F23,'Fixed O&amp;M Schedule_Gas'!$B$3:$B$15,0)),$C23*$S23*INDEX($U$1:$CH$1,MATCH($K23,$U$2:$CH$2,0))*IF(AH$2&gt;$K23+$H23,IF($D23="Win",1.02,1.005),1)*(1+$T23)^(AH$2-$K23)),IF(AND($K23+$I23&lt;=AH$2,$K23+SUM($I23:$J23)&gt;AH$2),IF($N23=$N$3,$C23*(INDEX('Fixed O&amp;M Schedule_Gas'!P$3:P$15,MATCH($F23,'Fixed O&amp;M Schedule_Gas'!$B$3:$B$15,0))+$M23),$C23*($S23*INDEX($U$1:$CH$1,MATCH($K23+$I23,$U$2:$CH$2,0))*IF(AH$2&gt;$K23+$I23+$H23,IF($D23="Win",1.02,1.005),1)*(1+$T23)^(AH$2-($K23+$I23))+$M23)),0)))/10^6</f>
        <v>48.520618915874543</v>
      </c>
      <c r="AI23" s="119">
        <f>IF(AND($K23&lt;AI$2+1,$K23+$H23&gt;AI$2),IF($N23=$N$3,$C23*((1-$O23+$O23*(AI$1/INDEX($U$1:$CH$1,,MATCH($K23,$U$2:$CH$2,0)))))*$L23,$C23*((1-$R23)^(AI$2-$K23))*(((1-$O23+$O23*(AI$1/INDEX($U$1:$CH$1,,MATCH($K23,$U$2:$CH$2,0)))))*$L23*8760*$P23)),IF(AND($K23+$H23&lt;AI$2+1,$K23+$I23&gt;AI$2),IF($N23=$N$3,$C23*INDEX('Fixed O&amp;M Schedule_Gas'!Q$3:Q$15,MATCH($F23,'Fixed O&amp;M Schedule_Gas'!$B$3:$B$15,0)),$C23*$S23*INDEX($U$1:$CH$1,MATCH($K23,$U$2:$CH$2,0))*IF(AI$2&gt;$K23+$H23,IF($D23="Win",1.02,1.005),1)*(1+$T23)^(AI$2-$K23)),IF(AND($K23+$I23&lt;=AI$2,$K23+SUM($I23:$J23)&gt;AI$2),IF($N23=$N$3,$C23*(INDEX('Fixed O&amp;M Schedule_Gas'!Q$3:Q$15,MATCH($F23,'Fixed O&amp;M Schedule_Gas'!$B$3:$B$15,0))+$M23),$C23*($S23*INDEX($U$1:$CH$1,MATCH($K23+$I23,$U$2:$CH$2,0))*IF(AI$2&gt;$K23+$I23+$H23,IF($D23="Win",1.02,1.005),1)*(1+$T23)^(AI$2-($K23+$I23))+$M23)),0)))/10^6</f>
        <v>48.278015821295163</v>
      </c>
      <c r="AJ23" s="119">
        <f>IF(AND($K23&lt;AJ$2+1,$K23+$H23&gt;AJ$2),IF($N23=$N$3,$C23*((1-$O23+$O23*(AJ$1/INDEX($U$1:$CH$1,,MATCH($K23,$U$2:$CH$2,0)))))*$L23,$C23*((1-$R23)^(AJ$2-$K23))*(((1-$O23+$O23*(AJ$1/INDEX($U$1:$CH$1,,MATCH($K23,$U$2:$CH$2,0)))))*$L23*8760*$P23)),IF(AND($K23+$H23&lt;AJ$2+1,$K23+$I23&gt;AJ$2),IF($N23=$N$3,$C23*INDEX('Fixed O&amp;M Schedule_Gas'!R$3:R$15,MATCH($F23,'Fixed O&amp;M Schedule_Gas'!$B$3:$B$15,0)),$C23*$S23*INDEX($U$1:$CH$1,MATCH($K23,$U$2:$CH$2,0))*IF(AJ$2&gt;$K23+$H23,IF($D23="Win",1.02,1.005),1)*(1+$T23)^(AJ$2-$K23)),IF(AND($K23+$I23&lt;=AJ$2,$K23+SUM($I23:$J23)&gt;AJ$2),IF($N23=$N$3,$C23*(INDEX('Fixed O&amp;M Schedule_Gas'!R$3:R$15,MATCH($F23,'Fixed O&amp;M Schedule_Gas'!$B$3:$B$15,0))+$M23),$C23*($S23*INDEX($U$1:$CH$1,MATCH($K23+$I23,$U$2:$CH$2,0))*IF(AJ$2&gt;$K23+$I23+$H23,IF($D23="Win",1.02,1.005),1)*(1+$T23)^(AJ$2-($K23+$I23))+$M23)),0)))/10^6</f>
        <v>48.03662574218869</v>
      </c>
      <c r="AK23" s="119">
        <f>IF(AND($K23&lt;AK$2+1,$K23+$H23&gt;AK$2),IF($N23=$N$3,$C23*((1-$O23+$O23*(AK$1/INDEX($U$1:$CH$1,,MATCH($K23,$U$2:$CH$2,0)))))*$L23,$C23*((1-$R23)^(AK$2-$K23))*(((1-$O23+$O23*(AK$1/INDEX($U$1:$CH$1,,MATCH($K23,$U$2:$CH$2,0)))))*$L23*8760*$P23)),IF(AND($K23+$H23&lt;AK$2+1,$K23+$I23&gt;AK$2),IF($N23=$N$3,$C23*INDEX('Fixed O&amp;M Schedule_Gas'!S$3:S$15,MATCH($F23,'Fixed O&amp;M Schedule_Gas'!$B$3:$B$15,0)),$C23*$S23*INDEX($U$1:$CH$1,MATCH($K23,$U$2:$CH$2,0))*IF(AK$2&gt;$K23+$H23,IF($D23="Win",1.02,1.005),1)*(1+$T23)^(AK$2-$K23)),IF(AND($K23+$I23&lt;=AK$2,$K23+SUM($I23:$J23)&gt;AK$2),IF($N23=$N$3,$C23*(INDEX('Fixed O&amp;M Schedule_Gas'!S$3:S$15,MATCH($F23,'Fixed O&amp;M Schedule_Gas'!$B$3:$B$15,0))+$M23),$C23*($S23*INDEX($U$1:$CH$1,MATCH($K23+$I23,$U$2:$CH$2,0))*IF(AK$2&gt;$K23+$I23+$H23,IF($D23="Win",1.02,1.005),1)*(1+$T23)^(AK$2-($K23+$I23))+$M23)),0)))/10^6</f>
        <v>47.796442613477744</v>
      </c>
      <c r="AL23" s="119">
        <f>IF(AND($K23&lt;AL$2+1,$K23+$H23&gt;AL$2),IF($N23=$N$3,$C23*((1-$O23+$O23*(AL$1/INDEX($U$1:$CH$1,,MATCH($K23,$U$2:$CH$2,0)))))*$L23,$C23*((1-$R23)^(AL$2-$K23))*(((1-$O23+$O23*(AL$1/INDEX($U$1:$CH$1,,MATCH($K23,$U$2:$CH$2,0)))))*$L23*8760*$P23)),IF(AND($K23+$H23&lt;AL$2+1,$K23+$I23&gt;AL$2),IF($N23=$N$3,$C23*INDEX('Fixed O&amp;M Schedule_Gas'!T$3:T$15,MATCH($F23,'Fixed O&amp;M Schedule_Gas'!$B$3:$B$15,0)),$C23*$S23*INDEX($U$1:$CH$1,MATCH($K23,$U$2:$CH$2,0))*IF(AL$2&gt;$K23+$H23,IF($D23="Win",1.02,1.005),1)*(1+$T23)^(AL$2-$K23)),IF(AND($K23+$I23&lt;=AL$2,$K23+SUM($I23:$J23)&gt;AL$2),IF($N23=$N$3,$C23*(INDEX('Fixed O&amp;M Schedule_Gas'!T$3:T$15,MATCH($F23,'Fixed O&amp;M Schedule_Gas'!$B$3:$B$15,0))+$M23),$C23*($S23*INDEX($U$1:$CH$1,MATCH($K23+$I23,$U$2:$CH$2,0))*IF(AL$2&gt;$K23+$I23+$H23,IF($D23="Win",1.02,1.005),1)*(1+$T23)^(AL$2-($K23+$I23))+$M23)),0)))/10^6</f>
        <v>47.557460400410363</v>
      </c>
      <c r="AM23" s="119">
        <f>IF(AND($K23&lt;AM$2+1,$K23+$H23&gt;AM$2),IF($N23=$N$3,$C23*((1-$O23+$O23*(AM$1/INDEX($U$1:$CH$1,,MATCH($K23,$U$2:$CH$2,0)))))*$L23,$C23*((1-$R23)^(AM$2-$K23))*(((1-$O23+$O23*(AM$1/INDEX($U$1:$CH$1,,MATCH($K23,$U$2:$CH$2,0)))))*$L23*8760*$P23)),IF(AND($K23+$H23&lt;AM$2+1,$K23+$I23&gt;AM$2),IF($N23=$N$3,$C23*INDEX('Fixed O&amp;M Schedule_Gas'!U$3:U$15,MATCH($F23,'Fixed O&amp;M Schedule_Gas'!$B$3:$B$15,0)),$C23*$S23*INDEX($U$1:$CH$1,MATCH($K23,$U$2:$CH$2,0))*IF(AM$2&gt;$K23+$H23,IF($D23="Win",1.02,1.005),1)*(1+$T23)^(AM$2-$K23)),IF(AND($K23+$I23&lt;=AM$2,$K23+SUM($I23:$J23)&gt;AM$2),IF($N23=$N$3,$C23*(INDEX('Fixed O&amp;M Schedule_Gas'!U$3:U$15,MATCH($F23,'Fixed O&amp;M Schedule_Gas'!$B$3:$B$15,0))+$M23),$C23*($S23*INDEX($U$1:$CH$1,MATCH($K23+$I23,$U$2:$CH$2,0))*IF(AM$2&gt;$K23+$I23+$H23,IF($D23="Win",1.02,1.005),1)*(1+$T23)^(AM$2-($K23+$I23))+$M23)),0)))/10^6</f>
        <v>47.319673098408302</v>
      </c>
      <c r="AN23" s="119">
        <f>IF(AND($K23&lt;AN$2+1,$K23+$H23&gt;AN$2),IF($N23=$N$3,$C23*((1-$O23+$O23*(AN$1/INDEX($U$1:$CH$1,,MATCH($K23,$U$2:$CH$2,0)))))*$L23,$C23*((1-$R23)^(AN$2-$K23))*(((1-$O23+$O23*(AN$1/INDEX($U$1:$CH$1,,MATCH($K23,$U$2:$CH$2,0)))))*$L23*8760*$P23)),IF(AND($K23+$H23&lt;AN$2+1,$K23+$I23&gt;AN$2),IF($N23=$N$3,$C23*INDEX('Fixed O&amp;M Schedule_Gas'!V$3:V$15,MATCH($F23,'Fixed O&amp;M Schedule_Gas'!$B$3:$B$15,0)),$C23*$S23*INDEX($U$1:$CH$1,MATCH($K23,$U$2:$CH$2,0))*IF(AN$2&gt;$K23+$H23,IF($D23="Win",1.02,1.005),1)*(1+$T23)^(AN$2-$K23)),IF(AND($K23+$I23&lt;=AN$2,$K23+SUM($I23:$J23)&gt;AN$2),IF($N23=$N$3,$C23*(INDEX('Fixed O&amp;M Schedule_Gas'!V$3:V$15,MATCH($F23,'Fixed O&amp;M Schedule_Gas'!$B$3:$B$15,0))+$M23),$C23*($S23*INDEX($U$1:$CH$1,MATCH($K23+$I23,$U$2:$CH$2,0))*IF(AN$2&gt;$K23+$I23+$H23,IF($D23="Win",1.02,1.005),1)*(1+$T23)^(AN$2-($K23+$I23))+$M23)),0)))/10^6</f>
        <v>47.083074732916266</v>
      </c>
      <c r="AO23" s="119">
        <f>IF(AND($K23&lt;AO$2+1,$K23+$H23&gt;AO$2),IF($N23=$N$3,$C23*((1-$O23+$O23*(AO$1/INDEX($U$1:$CH$1,,MATCH($K23,$U$2:$CH$2,0)))))*$L23,$C23*((1-$R23)^(AO$2-$K23))*(((1-$O23+$O23*(AO$1/INDEX($U$1:$CH$1,,MATCH($K23,$U$2:$CH$2,0)))))*$L23*8760*$P23)),IF(AND($K23+$H23&lt;AO$2+1,$K23+$I23&gt;AO$2),IF($N23=$N$3,$C23*INDEX('Fixed O&amp;M Schedule_Gas'!W$3:W$15,MATCH($F23,'Fixed O&amp;M Schedule_Gas'!$B$3:$B$15,0)),$C23*$S23*INDEX($U$1:$CH$1,MATCH($K23,$U$2:$CH$2,0))*IF(AO$2&gt;$K23+$H23,IF($D23="Win",1.02,1.005),1)*(1+$T23)^(AO$2-$K23)),IF(AND($K23+$I23&lt;=AO$2,$K23+SUM($I23:$J23)&gt;AO$2),IF($N23=$N$3,$C23*(INDEX('Fixed O&amp;M Schedule_Gas'!W$3:W$15,MATCH($F23,'Fixed O&amp;M Schedule_Gas'!$B$3:$B$15,0))+$M23),$C23*($S23*INDEX($U$1:$CH$1,MATCH($K23+$I23,$U$2:$CH$2,0))*IF(AO$2&gt;$K23+$I23+$H23,IF($D23="Win",1.02,1.005),1)*(1+$T23)^(AO$2-($K23+$I23))+$M23)),0)))/10^6</f>
        <v>46.847659359251686</v>
      </c>
      <c r="AP23" s="119">
        <f>IF(AND($K23&lt;AP$2+1,$K23+$H23&gt;AP$2),IF($N23=$N$3,$C23*((1-$O23+$O23*(AP$1/INDEX($U$1:$CH$1,,MATCH($K23,$U$2:$CH$2,0)))))*$L23,$C23*((1-$R23)^(AP$2-$K23))*(((1-$O23+$O23*(AP$1/INDEX($U$1:$CH$1,,MATCH($K23,$U$2:$CH$2,0)))))*$L23*8760*$P23)),IF(AND($K23+$H23&lt;AP$2+1,$K23+$I23&gt;AP$2),IF($N23=$N$3,$C23*INDEX('Fixed O&amp;M Schedule_Gas'!X$3:X$15,MATCH($F23,'Fixed O&amp;M Schedule_Gas'!$B$3:$B$15,0)),$C23*$S23*INDEX($U$1:$CH$1,MATCH($K23,$U$2:$CH$2,0))*IF(AP$2&gt;$K23+$H23,IF($D23="Win",1.02,1.005),1)*(1+$T23)^(AP$2-$K23)),IF(AND($K23+$I23&lt;=AP$2,$K23+SUM($I23:$J23)&gt;AP$2),IF($N23=$N$3,$C23*(INDEX('Fixed O&amp;M Schedule_Gas'!X$3:X$15,MATCH($F23,'Fixed O&amp;M Schedule_Gas'!$B$3:$B$15,0))+$M23),$C23*($S23*INDEX($U$1:$CH$1,MATCH($K23+$I23,$U$2:$CH$2,0))*IF(AP$2&gt;$K23+$I23+$H23,IF($D23="Win",1.02,1.005),1)*(1+$T23)^(AP$2-($K23+$I23))+$M23)),0)))/10^6</f>
        <v>46.61342106245543</v>
      </c>
      <c r="AQ23" s="119">
        <f>IF(AND($K23&lt;AQ$2+1,$K23+$H23&gt;AQ$2),IF($N23=$N$3,$C23*((1-$O23+$O23*(AQ$1/INDEX($U$1:$CH$1,,MATCH($K23,$U$2:$CH$2,0)))))*$L23,$C23*((1-$R23)^(AQ$2-$K23))*(((1-$O23+$O23*(AQ$1/INDEX($U$1:$CH$1,,MATCH($K23,$U$2:$CH$2,0)))))*$L23*8760*$P23)),IF(AND($K23+$H23&lt;AQ$2+1,$K23+$I23&gt;AQ$2),IF($N23=$N$3,$C23*INDEX('Fixed O&amp;M Schedule_Gas'!Y$3:Y$15,MATCH($F23,'Fixed O&amp;M Schedule_Gas'!$B$3:$B$15,0)),$C23*$S23*INDEX($U$1:$CH$1,MATCH($K23,$U$2:$CH$2,0))*IF(AQ$2&gt;$K23+$H23,IF($D23="Win",1.02,1.005),1)*(1+$T23)^(AQ$2-$K23)),IF(AND($K23+$I23&lt;=AQ$2,$K23+SUM($I23:$J23)&gt;AQ$2),IF($N23=$N$3,$C23*(INDEX('Fixed O&amp;M Schedule_Gas'!Y$3:Y$15,MATCH($F23,'Fixed O&amp;M Schedule_Gas'!$B$3:$B$15,0))+$M23),$C23*($S23*INDEX($U$1:$CH$1,MATCH($K23+$I23,$U$2:$CH$2,0))*IF(AQ$2&gt;$K23+$I23+$H23,IF($D23="Win",1.02,1.005),1)*(1+$T23)^(AQ$2-($K23+$I23))+$M23)),0)))/10^6</f>
        <v>46.380353957143157</v>
      </c>
      <c r="AR23" s="119">
        <f>IF(AND($K23&lt;AR$2+1,$K23+$H23&gt;AR$2),IF($N23=$N$3,$C23*((1-$O23+$O23*(AR$1/INDEX($U$1:$CH$1,,MATCH($K23,$U$2:$CH$2,0)))))*$L23,$C23*((1-$R23)^(AR$2-$K23))*(((1-$O23+$O23*(AR$1/INDEX($U$1:$CH$1,,MATCH($K23,$U$2:$CH$2,0)))))*$L23*8760*$P23)),IF(AND($K23+$H23&lt;AR$2+1,$K23+$I23&gt;AR$2),IF($N23=$N$3,$C23*INDEX('Fixed O&amp;M Schedule_Gas'!Z$3:Z$15,MATCH($F23,'Fixed O&amp;M Schedule_Gas'!$B$3:$B$15,0)),$C23*$S23*INDEX($U$1:$CH$1,MATCH($K23,$U$2:$CH$2,0))*IF(AR$2&gt;$K23+$H23,IF($D23="Win",1.02,1.005),1)*(1+$T23)^(AR$2-$K23)),IF(AND($K23+$I23&lt;=AR$2,$K23+SUM($I23:$J23)&gt;AR$2),IF($N23=$N$3,$C23*(INDEX('Fixed O&amp;M Schedule_Gas'!Z$3:Z$15,MATCH($F23,'Fixed O&amp;M Schedule_Gas'!$B$3:$B$15,0))+$M23),$C23*($S23*INDEX($U$1:$CH$1,MATCH($K23+$I23,$U$2:$CH$2,0))*IF(AR$2&gt;$K23+$I23+$H23,IF($D23="Win",1.02,1.005),1)*(1+$T23)^(AR$2-($K23+$I23))+$M23)),0)))/10^6</f>
        <v>46.148452187357442</v>
      </c>
      <c r="AS23" s="119">
        <f>IF(AND($K23&lt;AS$2+1,$K23+$H23&gt;AS$2),IF($N23=$N$3,$C23*((1-$O23+$O23*(AS$1/INDEX($U$1:$CH$1,,MATCH($K23,$U$2:$CH$2,0)))))*$L23,$C23*((1-$R23)^(AS$2-$K23))*(((1-$O23+$O23*(AS$1/INDEX($U$1:$CH$1,,MATCH($K23,$U$2:$CH$2,0)))))*$L23*8760*$P23)),IF(AND($K23+$H23&lt;AS$2+1,$K23+$I23&gt;AS$2),IF($N23=$N$3,$C23*INDEX('Fixed O&amp;M Schedule_Gas'!AA$3:AA$15,MATCH($F23,'Fixed O&amp;M Schedule_Gas'!$B$3:$B$15,0)),$C23*$S23*INDEX($U$1:$CH$1,MATCH($K23,$U$2:$CH$2,0))*IF(AS$2&gt;$K23+$H23,IF($D23="Win",1.02,1.005),1)*(1+$T23)^(AS$2-$K23)),IF(AND($K23+$I23&lt;=AS$2,$K23+SUM($I23:$J23)&gt;AS$2),IF($N23=$N$3,$C23*(INDEX('Fixed O&amp;M Schedule_Gas'!AA$3:AA$15,MATCH($F23,'Fixed O&amp;M Schedule_Gas'!$B$3:$B$15,0))+$M23),$C23*($S23*INDEX($U$1:$CH$1,MATCH($K23+$I23,$U$2:$CH$2,0))*IF(AS$2&gt;$K23+$I23+$H23,IF($D23="Win",1.02,1.005),1)*(1+$T23)^(AS$2-($K23+$I23))+$M23)),0)))/10^6</f>
        <v>45.917709926420642</v>
      </c>
      <c r="AT23" s="119">
        <f>IF(AND($K23&lt;AT$2+1,$K23+$H23&gt;AT$2),IF($N23=$N$3,$C23*((1-$O23+$O23*(AT$1/INDEX($U$1:$CH$1,,MATCH($K23,$U$2:$CH$2,0)))))*$L23,$C23*((1-$R23)^(AT$2-$K23))*(((1-$O23+$O23*(AT$1/INDEX($U$1:$CH$1,,MATCH($K23,$U$2:$CH$2,0)))))*$L23*8760*$P23)),IF(AND($K23+$H23&lt;AT$2+1,$K23+$I23&gt;AT$2),IF($N23=$N$3,$C23*INDEX('Fixed O&amp;M Schedule_Gas'!AB$3:AB$15,MATCH($F23,'Fixed O&amp;M Schedule_Gas'!$B$3:$B$15,0)),$C23*$S23*INDEX($U$1:$CH$1,MATCH($K23,$U$2:$CH$2,0))*IF(AT$2&gt;$K23+$H23,IF($D23="Win",1.02,1.005),1)*(1+$T23)^(AT$2-$K23)),IF(AND($K23+$I23&lt;=AT$2,$K23+SUM($I23:$J23)&gt;AT$2),IF($N23=$N$3,$C23*(INDEX('Fixed O&amp;M Schedule_Gas'!AB$3:AB$15,MATCH($F23,'Fixed O&amp;M Schedule_Gas'!$B$3:$B$15,0))+$M23),$C23*($S23*INDEX($U$1:$CH$1,MATCH($K23+$I23,$U$2:$CH$2,0))*IF(AT$2&gt;$K23+$I23+$H23,IF($D23="Win",1.02,1.005),1)*(1+$T23)^(AT$2-($K23+$I23))+$M23)),0)))/10^6</f>
        <v>45.688121376788544</v>
      </c>
      <c r="AU23" s="119">
        <f>IF(AND($K23&lt;AU$2+1,$K23+$H23&gt;AU$2),IF($N23=$N$3,$C23*((1-$O23+$O23*(AU$1/INDEX($U$1:$CH$1,,MATCH($K23,$U$2:$CH$2,0)))))*$L23,$C23*((1-$R23)^(AU$2-$K23))*(((1-$O23+$O23*(AU$1/INDEX($U$1:$CH$1,,MATCH($K23,$U$2:$CH$2,0)))))*$L23*8760*$P23)),IF(AND($K23+$H23&lt;AU$2+1,$K23+$I23&gt;AU$2),IF($N23=$N$3,$C23*INDEX('Fixed O&amp;M Schedule_Gas'!AC$3:AC$15,MATCH($F23,'Fixed O&amp;M Schedule_Gas'!$B$3:$B$15,0)),$C23*$S23*INDEX($U$1:$CH$1,MATCH($K23,$U$2:$CH$2,0))*IF(AU$2&gt;$K23+$H23,IF($D23="Win",1.02,1.005),1)*(1+$T23)^(AU$2-$K23)),IF(AND($K23+$I23&lt;=AU$2,$K23+SUM($I23:$J23)&gt;AU$2),IF($N23=$N$3,$C23*(INDEX('Fixed O&amp;M Schedule_Gas'!AC$3:AC$15,MATCH($F23,'Fixed O&amp;M Schedule_Gas'!$B$3:$B$15,0))+$M23),$C23*($S23*INDEX($U$1:$CH$1,MATCH($K23+$I23,$U$2:$CH$2,0))*IF(AU$2&gt;$K23+$I23+$H23,IF($D23="Win",1.02,1.005),1)*(1+$T23)^(AU$2-($K23+$I23))+$M23)),0)))/10^6</f>
        <v>45.459680769904608</v>
      </c>
      <c r="AV23" s="119">
        <f>IF(AND($K23&lt;AV$2+1,$K23+$H23&gt;AV$2),IF($N23=$N$3,$C23*((1-$O23+$O23*(AV$1/INDEX($U$1:$CH$1,,MATCH($K23,$U$2:$CH$2,0)))))*$L23,$C23*((1-$R23)^(AV$2-$K23))*(((1-$O23+$O23*(AV$1/INDEX($U$1:$CH$1,,MATCH($K23,$U$2:$CH$2,0)))))*$L23*8760*$P23)),IF(AND($K23+$H23&lt;AV$2+1,$K23+$I23&gt;AV$2),IF($N23=$N$3,$C23*INDEX('Fixed O&amp;M Schedule_Gas'!AD$3:AD$15,MATCH($F23,'Fixed O&amp;M Schedule_Gas'!$B$3:$B$15,0)),$C23*$S23*INDEX($U$1:$CH$1,MATCH($K23,$U$2:$CH$2,0))*IF(AV$2&gt;$K23+$H23,IF($D23="Win",1.02,1.005),1)*(1+$T23)^(AV$2-$K23)),IF(AND($K23+$I23&lt;=AV$2,$K23+SUM($I23:$J23)&gt;AV$2),IF($N23=$N$3,$C23*(INDEX('Fixed O&amp;M Schedule_Gas'!AD$3:AD$15,MATCH($F23,'Fixed O&amp;M Schedule_Gas'!$B$3:$B$15,0))+$M23),$C23*($S23*INDEX($U$1:$CH$1,MATCH($K23+$I23,$U$2:$CH$2,0))*IF(AV$2&gt;$K23+$I23+$H23,IF($D23="Win",1.02,1.005),1)*(1+$T23)^(AV$2-($K23+$I23))+$M23)),0)))/10^6</f>
        <v>2.0512965231923275</v>
      </c>
      <c r="AW23" s="119">
        <f>IF(AND($K23&lt;AW$2+1,$K23+$H23&gt;AW$2),IF($N23=$N$3,$C23*((1-$O23+$O23*(AW$1/INDEX($U$1:$CH$1,,MATCH($K23,$U$2:$CH$2,0)))))*$L23,$C23*((1-$R23)^(AW$2-$K23))*(((1-$O23+$O23*(AW$1/INDEX($U$1:$CH$1,,MATCH($K23,$U$2:$CH$2,0)))))*$L23*8760*$P23)),IF(AND($K23+$H23&lt;AW$2+1,$K23+$I23&gt;AW$2),IF($N23=$N$3,$C23*INDEX('Fixed O&amp;M Schedule_Gas'!AE$3:AE$15,MATCH($F23,'Fixed O&amp;M Schedule_Gas'!$B$3:$B$15,0)),$C23*$S23*INDEX($U$1:$CH$1,MATCH($K23,$U$2:$CH$2,0))*IF(AW$2&gt;$K23+$H23,IF($D23="Win",1.02,1.005),1)*(1+$T23)^(AW$2-$K23)),IF(AND($K23+$I23&lt;=AW$2,$K23+SUM($I23:$J23)&gt;AW$2),IF($N23=$N$3,$C23*(INDEX('Fixed O&amp;M Schedule_Gas'!AE$3:AE$15,MATCH($F23,'Fixed O&amp;M Schedule_Gas'!$B$3:$B$15,0))+$M23),$C23*($S23*INDEX($U$1:$CH$1,MATCH($K23+$I23,$U$2:$CH$2,0))*IF(AW$2&gt;$K23+$I23+$H23,IF($D23="Win",1.02,1.005),1)*(1+$T23)^(AW$2-($K23+$I23))+$M23)),0)))/10^6</f>
        <v>2.1027840659244545</v>
      </c>
      <c r="AX23" s="119">
        <f>IF(AND($K23&lt;AX$2+1,$K23+$H23&gt;AX$2),IF($N23=$N$3,$C23*((1-$O23+$O23*(AX$1/INDEX($U$1:$CH$1,,MATCH($K23,$U$2:$CH$2,0)))))*$L23,$C23*((1-$R23)^(AX$2-$K23))*(((1-$O23+$O23*(AX$1/INDEX($U$1:$CH$1,,MATCH($K23,$U$2:$CH$2,0)))))*$L23*8760*$P23)),IF(AND($K23+$H23&lt;AX$2+1,$K23+$I23&gt;AX$2),IF($N23=$N$3,$C23*INDEX('Fixed O&amp;M Schedule_Gas'!AF$3:AF$15,MATCH($F23,'Fixed O&amp;M Schedule_Gas'!$B$3:$B$15,0)),$C23*$S23*INDEX($U$1:$CH$1,MATCH($K23,$U$2:$CH$2,0))*IF(AX$2&gt;$K23+$H23,IF($D23="Win",1.02,1.005),1)*(1+$T23)^(AX$2-$K23)),IF(AND($K23+$I23&lt;=AX$2,$K23+SUM($I23:$J23)&gt;AX$2),IF($N23=$N$3,$C23*(INDEX('Fixed O&amp;M Schedule_Gas'!AF$3:AF$15,MATCH($F23,'Fixed O&amp;M Schedule_Gas'!$B$3:$B$15,0))+$M23),$C23*($S23*INDEX($U$1:$CH$1,MATCH($K23+$I23,$U$2:$CH$2,0))*IF(AX$2&gt;$K23+$I23+$H23,IF($D23="Win",1.02,1.005),1)*(1+$T23)^(AX$2-($K23+$I23))+$M23)),0)))/10^6</f>
        <v>2.1448397472429437</v>
      </c>
      <c r="AY23" s="119">
        <f>IF(AND($K23&lt;AY$2+1,$K23+$H23&gt;AY$2),IF($N23=$N$3,$C23*((1-$O23+$O23*(AY$1/INDEX($U$1:$CH$1,,MATCH($K23,$U$2:$CH$2,0)))))*$L23,$C23*((1-$R23)^(AY$2-$K23))*(((1-$O23+$O23*(AY$1/INDEX($U$1:$CH$1,,MATCH($K23,$U$2:$CH$2,0)))))*$L23*8760*$P23)),IF(AND($K23+$H23&lt;AY$2+1,$K23+$I23&gt;AY$2),IF($N23=$N$3,$C23*INDEX('Fixed O&amp;M Schedule_Gas'!AG$3:AG$15,MATCH($F23,'Fixed O&amp;M Schedule_Gas'!$B$3:$B$15,0)),$C23*$S23*INDEX($U$1:$CH$1,MATCH($K23,$U$2:$CH$2,0))*IF(AY$2&gt;$K23+$H23,IF($D23="Win",1.02,1.005),1)*(1+$T23)^(AY$2-$K23)),IF(AND($K23+$I23&lt;=AY$2,$K23+SUM($I23:$J23)&gt;AY$2),IF($N23=$N$3,$C23*(INDEX('Fixed O&amp;M Schedule_Gas'!AG$3:AG$15,MATCH($F23,'Fixed O&amp;M Schedule_Gas'!$B$3:$B$15,0))+$M23),$C23*($S23*INDEX($U$1:$CH$1,MATCH($K23+$I23,$U$2:$CH$2,0))*IF(AY$2&gt;$K23+$I23+$H23,IF($D23="Win",1.02,1.005),1)*(1+$T23)^(AY$2-($K23+$I23))+$M23)),0)))/10^6</f>
        <v>2.1877365421878019</v>
      </c>
      <c r="AZ23" s="119">
        <f>IF(AND($K23&lt;AZ$2+1,$K23+$H23&gt;AZ$2),IF($N23=$N$3,$C23*((1-$O23+$O23*(AZ$1/INDEX($U$1:$CH$1,,MATCH($K23,$U$2:$CH$2,0)))))*$L23,$C23*((1-$R23)^(AZ$2-$K23))*(((1-$O23+$O23*(AZ$1/INDEX($U$1:$CH$1,,MATCH($K23,$U$2:$CH$2,0)))))*$L23*8760*$P23)),IF(AND($K23+$H23&lt;AZ$2+1,$K23+$I23&gt;AZ$2),IF($N23=$N$3,$C23*INDEX('Fixed O&amp;M Schedule_Gas'!AH$3:AH$15,MATCH($F23,'Fixed O&amp;M Schedule_Gas'!$B$3:$B$15,0)),$C23*$S23*INDEX($U$1:$CH$1,MATCH($K23,$U$2:$CH$2,0))*IF(AZ$2&gt;$K23+$H23,IF($D23="Win",1.02,1.005),1)*(1+$T23)^(AZ$2-$K23)),IF(AND($K23+$I23&lt;=AZ$2,$K23+SUM($I23:$J23)&gt;AZ$2),IF($N23=$N$3,$C23*(INDEX('Fixed O&amp;M Schedule_Gas'!AH$3:AH$15,MATCH($F23,'Fixed O&amp;M Schedule_Gas'!$B$3:$B$15,0))+$M23),$C23*($S23*INDEX($U$1:$CH$1,MATCH($K23+$I23,$U$2:$CH$2,0))*IF(AZ$2&gt;$K23+$I23+$H23,IF($D23="Win",1.02,1.005),1)*(1+$T23)^(AZ$2-($K23+$I23))+$M23)),0)))/10^6</f>
        <v>2.2314912730315584</v>
      </c>
      <c r="BA23" s="119">
        <f>IF(AND($K23&lt;BA$2+1,$K23+$H23&gt;BA$2),IF($N23=$N$3,$C23*((1-$O23+$O23*(BA$1/INDEX($U$1:$CH$1,,MATCH($K23,$U$2:$CH$2,0)))))*$L23,$C23*((1-$R23)^(BA$2-$K23))*(((1-$O23+$O23*(BA$1/INDEX($U$1:$CH$1,,MATCH($K23,$U$2:$CH$2,0)))))*$L23*8760*$P23)),IF(AND($K23+$H23&lt;BA$2+1,$K23+$I23&gt;BA$2),IF($N23=$N$3,$C23*INDEX('Fixed O&amp;M Schedule_Gas'!AI$3:AI$15,MATCH($F23,'Fixed O&amp;M Schedule_Gas'!$B$3:$B$15,0)),$C23*$S23*INDEX($U$1:$CH$1,MATCH($K23,$U$2:$CH$2,0))*IF(BA$2&gt;$K23+$H23,IF($D23="Win",1.02,1.005),1)*(1+$T23)^(BA$2-$K23)),IF(AND($K23+$I23&lt;=BA$2,$K23+SUM($I23:$J23)&gt;BA$2),IF($N23=$N$3,$C23*(INDEX('Fixed O&amp;M Schedule_Gas'!AI$3:AI$15,MATCH($F23,'Fixed O&amp;M Schedule_Gas'!$B$3:$B$15,0))+$M23),$C23*($S23*INDEX($U$1:$CH$1,MATCH($K23+$I23,$U$2:$CH$2,0))*IF(BA$2&gt;$K23+$I23+$H23,IF($D23="Win",1.02,1.005),1)*(1+$T23)^(BA$2-($K23+$I23))+$M23)),0)))/10^6</f>
        <v>8.1249451007050961</v>
      </c>
      <c r="BB23" s="119">
        <f>IF(AND($K23&lt;BB$2+1,$K23+$H23&gt;BB$2),IF($N23=$N$3,$C23*((1-$O23+$O23*(BB$1/INDEX($U$1:$CH$1,,MATCH($K23,$U$2:$CH$2,0)))))*$L23,$C23*((1-$R23)^(BB$2-$K23))*(((1-$O23+$O23*(BB$1/INDEX($U$1:$CH$1,,MATCH($K23,$U$2:$CH$2,0)))))*$L23*8760*$P23)),IF(AND($K23+$H23&lt;BB$2+1,$K23+$I23&gt;BB$2),IF($N23=$N$3,$C23*INDEX('Fixed O&amp;M Schedule_Gas'!AJ$3:AJ$15,MATCH($F23,'Fixed O&amp;M Schedule_Gas'!$B$3:$B$15,0)),$C23*$S23*INDEX($U$1:$CH$1,MATCH($K23,$U$2:$CH$2,0))*IF(BB$2&gt;$K23+$H23,IF($D23="Win",1.02,1.005),1)*(1+$T23)^(BB$2-$K23)),IF(AND($K23+$I23&lt;=BB$2,$K23+SUM($I23:$J23)&gt;BB$2),IF($N23=$N$3,$C23*(INDEX('Fixed O&amp;M Schedule_Gas'!AJ$3:AJ$15,MATCH($F23,'Fixed O&amp;M Schedule_Gas'!$B$3:$B$15,0))+$M23),$C23*($S23*INDEX($U$1:$CH$1,MATCH($K23+$I23,$U$2:$CH$2,0))*IF(BB$2&gt;$K23+$I23+$H23,IF($D23="Win",1.02,1.005),1)*(1+$T23)^(BB$2-($K23+$I23))+$M23)),0)))/10^6</f>
        <v>8.1694688979694128</v>
      </c>
      <c r="BC23" s="119">
        <f>IF(AND($K23&lt;BC$2+1,$K23+$H23&gt;BC$2),IF($N23=$N$3,$C23*((1-$O23+$O23*(BC$1/INDEX($U$1:$CH$1,,MATCH($K23,$U$2:$CH$2,0)))))*$L23,$C23*((1-$R23)^(BC$2-$K23))*(((1-$O23+$O23*(BC$1/INDEX($U$1:$CH$1,,MATCH($K23,$U$2:$CH$2,0)))))*$L23*8760*$P23)),IF(AND($K23+$H23&lt;BC$2+1,$K23+$I23&gt;BC$2),IF($N23=$N$3,$C23*INDEX('Fixed O&amp;M Schedule_Gas'!AK$3:AK$15,MATCH($F23,'Fixed O&amp;M Schedule_Gas'!$B$3:$B$15,0)),$C23*$S23*INDEX($U$1:$CH$1,MATCH($K23,$U$2:$CH$2,0))*IF(BC$2&gt;$K23+$H23,IF($D23="Win",1.02,1.005),1)*(1+$T23)^(BC$2-$K23)),IF(AND($K23+$I23&lt;=BC$2,$K23+SUM($I23:$J23)&gt;BC$2),IF($N23=$N$3,$C23*(INDEX('Fixed O&amp;M Schedule_Gas'!AK$3:AK$15,MATCH($F23,'Fixed O&amp;M Schedule_Gas'!$B$3:$B$15,0))+$M23),$C23*($S23*INDEX($U$1:$CH$1,MATCH($K23+$I23,$U$2:$CH$2,0))*IF(BC$2&gt;$K23+$I23+$H23,IF($D23="Win",1.02,1.005),1)*(1+$T23)^(BC$2-($K23+$I23))+$M23)),0)))/10^6</f>
        <v>8.2148831711790162</v>
      </c>
      <c r="BD23" s="119">
        <f>IF(AND($K23&lt;BD$2+1,$K23+$H23&gt;BD$2),IF($N23=$N$3,$C23*((1-$O23+$O23*(BD$1/INDEX($U$1:$CH$1,,MATCH($K23,$U$2:$CH$2,0)))))*$L23,$C23*((1-$R23)^(BD$2-$K23))*(((1-$O23+$O23*(BD$1/INDEX($U$1:$CH$1,,MATCH($K23,$U$2:$CH$2,0)))))*$L23*8760*$P23)),IF(AND($K23+$H23&lt;BD$2+1,$K23+$I23&gt;BD$2),IF($N23=$N$3,$C23*INDEX('Fixed O&amp;M Schedule_Gas'!AL$3:AL$15,MATCH($F23,'Fixed O&amp;M Schedule_Gas'!$B$3:$B$15,0)),$C23*$S23*INDEX($U$1:$CH$1,MATCH($K23,$U$2:$CH$2,0))*IF(BD$2&gt;$K23+$H23,IF($D23="Win",1.02,1.005),1)*(1+$T23)^(BD$2-$K23)),IF(AND($K23+$I23&lt;=BD$2,$K23+SUM($I23:$J23)&gt;BD$2),IF($N23=$N$3,$C23*(INDEX('Fixed O&amp;M Schedule_Gas'!AL$3:AL$15,MATCH($F23,'Fixed O&amp;M Schedule_Gas'!$B$3:$B$15,0))+$M23),$C23*($S23*INDEX($U$1:$CH$1,MATCH($K23+$I23,$U$2:$CH$2,0))*IF(BD$2&gt;$K23+$I23+$H23,IF($D23="Win",1.02,1.005),1)*(1+$T23)^(BD$2-($K23+$I23))+$M23)),0)))/10^6</f>
        <v>8.2612057298528097</v>
      </c>
      <c r="BE23" s="119">
        <f>IF(AND($K23&lt;BE$2+1,$K23+$H23&gt;BE$2),IF($N23=$N$3,$C23*((1-$O23+$O23*(BE$1/INDEX($U$1:$CH$1,,MATCH($K23,$U$2:$CH$2,0)))))*$L23,$C23*((1-$R23)^(BE$2-$K23))*(((1-$O23+$O23*(BE$1/INDEX($U$1:$CH$1,,MATCH($K23,$U$2:$CH$2,0)))))*$L23*8760*$P23)),IF(AND($K23+$H23&lt;BE$2+1,$K23+$I23&gt;BE$2),IF($N23=$N$3,$C23*INDEX('Fixed O&amp;M Schedule_Gas'!AM$3:AM$15,MATCH($F23,'Fixed O&amp;M Schedule_Gas'!$B$3:$B$15,0)),$C23*$S23*INDEX($U$1:$CH$1,MATCH($K23,$U$2:$CH$2,0))*IF(BE$2&gt;$K23+$H23,IF($D23="Win",1.02,1.005),1)*(1+$T23)^(BE$2-$K23)),IF(AND($K23+$I23&lt;=BE$2,$K23+SUM($I23:$J23)&gt;BE$2),IF($N23=$N$3,$C23*(INDEX('Fixed O&amp;M Schedule_Gas'!AM$3:AM$15,MATCH($F23,'Fixed O&amp;M Schedule_Gas'!$B$3:$B$15,0))+$M23),$C23*($S23*INDEX($U$1:$CH$1,MATCH($K23+$I23,$U$2:$CH$2,0))*IF(BE$2&gt;$K23+$I23+$H23,IF($D23="Win",1.02,1.005),1)*(1+$T23)^(BE$2-($K23+$I23))+$M23)),0)))/10^6</f>
        <v>8.3084547397000801</v>
      </c>
      <c r="BF23" s="119">
        <f>IF(AND($K23&lt;BF$2+1,$K23+$H23&gt;BF$2),IF($N23=$N$3,$C23*((1-$O23+$O23*(BF$1/INDEX($U$1:$CH$1,,MATCH($K23,$U$2:$CH$2,0)))))*$L23,$C23*((1-$R23)^(BF$2-$K23))*(((1-$O23+$O23*(BF$1/INDEX($U$1:$CH$1,,MATCH($K23,$U$2:$CH$2,0)))))*$L23*8760*$P23)),IF(AND($K23+$H23&lt;BF$2+1,$K23+$I23&gt;BF$2),IF($N23=$N$3,$C23*INDEX('Fixed O&amp;M Schedule_Gas'!AN$3:AN$15,MATCH($F23,'Fixed O&amp;M Schedule_Gas'!$B$3:$B$15,0)),$C23*$S23*INDEX($U$1:$CH$1,MATCH($K23,$U$2:$CH$2,0))*IF(BF$2&gt;$K23+$H23,IF($D23="Win",1.02,1.005),1)*(1+$T23)^(BF$2-$K23)),IF(AND($K23+$I23&lt;=BF$2,$K23+SUM($I23:$J23)&gt;BF$2),IF($N23=$N$3,$C23*(INDEX('Fixed O&amp;M Schedule_Gas'!AN$3:AN$15,MATCH($F23,'Fixed O&amp;M Schedule_Gas'!$B$3:$B$15,0))+$M23),$C23*($S23*INDEX($U$1:$CH$1,MATCH($K23+$I23,$U$2:$CH$2,0))*IF(BF$2&gt;$K23+$I23+$H23,IF($D23="Win",1.02,1.005),1)*(1+$T23)^(BF$2-($K23+$I23))+$M23)),0)))/10^6</f>
        <v>8.3566487297442968</v>
      </c>
      <c r="BG23" s="119">
        <f>IF(AND($K23&lt;BG$2+1,$K23+$H23&gt;BG$2),IF($N23=$N$3,$C23*((1-$O23+$O23*(BG$1/INDEX($U$1:$CH$1,,MATCH($K23,$U$2:$CH$2,0)))))*$L23,$C23*((1-$R23)^(BG$2-$K23))*(((1-$O23+$O23*(BG$1/INDEX($U$1:$CH$1,,MATCH($K23,$U$2:$CH$2,0)))))*$L23*8760*$P23)),IF(AND($K23+$H23&lt;BG$2+1,$K23+$I23&gt;BG$2),IF($N23=$N$3,$C23*INDEX('Fixed O&amp;M Schedule_Gas'!AO$3:AO$15,MATCH($F23,'Fixed O&amp;M Schedule_Gas'!$B$3:$B$15,0)),$C23*$S23*INDEX($U$1:$CH$1,MATCH($K23,$U$2:$CH$2,0))*IF(BG$2&gt;$K23+$H23,IF($D23="Win",1.02,1.005),1)*(1+$T23)^(BG$2-$K23)),IF(AND($K23+$I23&lt;=BG$2,$K23+SUM($I23:$J23)&gt;BG$2),IF($N23=$N$3,$C23*(INDEX('Fixed O&amp;M Schedule_Gas'!AO$3:AO$15,MATCH($F23,'Fixed O&amp;M Schedule_Gas'!$B$3:$B$15,0))+$M23),$C23*($S23*INDEX($U$1:$CH$1,MATCH($K23+$I23,$U$2:$CH$2,0))*IF(BG$2&gt;$K23+$I23+$H23,IF($D23="Win",1.02,1.005),1)*(1+$T23)^(BG$2-($K23+$I23))+$M23)),0)))/10^6</f>
        <v>8.4058065995893987</v>
      </c>
      <c r="BH23" s="119">
        <f>IF(AND($K23&lt;BH$2+1,$K23+$H23&gt;BH$2),IF($N23=$N$3,$C23*((1-$O23+$O23*(BH$1/INDEX($U$1:$CH$1,,MATCH($K23,$U$2:$CH$2,0)))))*$L23,$C23*((1-$R23)^(BH$2-$K23))*(((1-$O23+$O23*(BH$1/INDEX($U$1:$CH$1,,MATCH($K23,$U$2:$CH$2,0)))))*$L23*8760*$P23)),IF(AND($K23+$H23&lt;BH$2+1,$K23+$I23&gt;BH$2),IF($N23=$N$3,$C23*INDEX('Fixed O&amp;M Schedule_Gas'!AP$3:AP$15,MATCH($F23,'Fixed O&amp;M Schedule_Gas'!$B$3:$B$15,0)),$C23*$S23*INDEX($U$1:$CH$1,MATCH($K23,$U$2:$CH$2,0))*IF(BH$2&gt;$K23+$H23,IF($D23="Win",1.02,1.005),1)*(1+$T23)^(BH$2-$K23)),IF(AND($K23+$I23&lt;=BH$2,$K23+SUM($I23:$J23)&gt;BH$2),IF($N23=$N$3,$C23*(INDEX('Fixed O&amp;M Schedule_Gas'!AP$3:AP$15,MATCH($F23,'Fixed O&amp;M Schedule_Gas'!$B$3:$B$15,0))+$M23),$C23*($S23*INDEX($U$1:$CH$1,MATCH($K23+$I23,$U$2:$CH$2,0))*IF(BH$2&gt;$K23+$I23+$H23,IF($D23="Win",1.02,1.005),1)*(1+$T23)^(BH$2-($K23+$I23))+$M23)),0)))/10^6</f>
        <v>8.4559476268313993</v>
      </c>
      <c r="BI23" s="119">
        <f>IF(AND($K23&lt;BI$2+1,$K23+$H23&gt;BI$2),IF($N23=$N$3,$C23*((1-$O23+$O23*(BI$1/INDEX($U$1:$CH$1,,MATCH($K23,$U$2:$CH$2,0)))))*$L23,$C23*((1-$R23)^(BI$2-$K23))*(((1-$O23+$O23*(BI$1/INDEX($U$1:$CH$1,,MATCH($K23,$U$2:$CH$2,0)))))*$L23*8760*$P23)),IF(AND($K23+$H23&lt;BI$2+1,$K23+$I23&gt;BI$2),IF($N23=$N$3,$C23*INDEX('Fixed O&amp;M Schedule_Gas'!AQ$3:AQ$15,MATCH($F23,'Fixed O&amp;M Schedule_Gas'!$B$3:$B$15,0)),$C23*$S23*INDEX($U$1:$CH$1,MATCH($K23,$U$2:$CH$2,0))*IF(BI$2&gt;$K23+$H23,IF($D23="Win",1.02,1.005),1)*(1+$T23)^(BI$2-$K23)),IF(AND($K23+$I23&lt;=BI$2,$K23+SUM($I23:$J23)&gt;BI$2),IF($N23=$N$3,$C23*(INDEX('Fixed O&amp;M Schedule_Gas'!AQ$3:AQ$15,MATCH($F23,'Fixed O&amp;M Schedule_Gas'!$B$3:$B$15,0))+$M23),$C23*($S23*INDEX($U$1:$CH$1,MATCH($K23+$I23,$U$2:$CH$2,0))*IF(BI$2&gt;$K23+$I23+$H23,IF($D23="Win",1.02,1.005),1)*(1+$T23)^(BI$2-($K23+$I23))+$M23)),0)))/10^6</f>
        <v>8.5070914746182424</v>
      </c>
      <c r="BJ23" s="119">
        <f>IF(AND($K23&lt;BJ$2+1,$K23+$H23&gt;BJ$2),IF($N23=$N$3,$C23*((1-$O23+$O23*(BJ$1/INDEX($U$1:$CH$1,,MATCH($K23,$U$2:$CH$2,0)))))*$L23,$C23*((1-$R23)^(BJ$2-$K23))*(((1-$O23+$O23*(BJ$1/INDEX($U$1:$CH$1,,MATCH($K23,$U$2:$CH$2,0)))))*$L23*8760*$P23)),IF(AND($K23+$H23&lt;BJ$2+1,$K23+$I23&gt;BJ$2),IF($N23=$N$3,$C23*INDEX('Fixed O&amp;M Schedule_Gas'!AR$3:AR$15,MATCH($F23,'Fixed O&amp;M Schedule_Gas'!$B$3:$B$15,0)),$C23*$S23*INDEX($U$1:$CH$1,MATCH($K23,$U$2:$CH$2,0))*IF(BJ$2&gt;$K23+$H23,IF($D23="Win",1.02,1.005),1)*(1+$T23)^(BJ$2-$K23)),IF(AND($K23+$I23&lt;=BJ$2,$K23+SUM($I23:$J23)&gt;BJ$2),IF($N23=$N$3,$C23*(INDEX('Fixed O&amp;M Schedule_Gas'!AR$3:AR$15,MATCH($F23,'Fixed O&amp;M Schedule_Gas'!$B$3:$B$15,0))+$M23),$C23*($S23*INDEX($U$1:$CH$1,MATCH($K23+$I23,$U$2:$CH$2,0))*IF(BJ$2&gt;$K23+$I23+$H23,IF($D23="Win",1.02,1.005),1)*(1+$T23)^(BJ$2-($K23+$I23))+$M23)),0)))/10^6</f>
        <v>8.5592581993608228</v>
      </c>
      <c r="BK23" s="119">
        <f>IF(AND($K23&lt;BK$2+1,$K23+$H23&gt;BK$2),IF($N23=$N$3,$C23*((1-$O23+$O23*(BK$1/INDEX($U$1:$CH$1,,MATCH($K23,$U$2:$CH$2,0)))))*$L23,$C23*((1-$R23)^(BK$2-$K23))*(((1-$O23+$O23*(BK$1/INDEX($U$1:$CH$1,,MATCH($K23,$U$2:$CH$2,0)))))*$L23*8760*$P23)),IF(AND($K23+$H23&lt;BK$2+1,$K23+$I23&gt;BK$2),IF($N23=$N$3,$C23*INDEX('Fixed O&amp;M Schedule_Gas'!AS$3:AS$15,MATCH($F23,'Fixed O&amp;M Schedule_Gas'!$B$3:$B$15,0)),$C23*$S23*INDEX($U$1:$CH$1,MATCH($K23,$U$2:$CH$2,0))*IF(BK$2&gt;$K23+$H23,IF($D23="Win",1.02,1.005),1)*(1+$T23)^(BK$2-$K23)),IF(AND($K23+$I23&lt;=BK$2,$K23+SUM($I23:$J23)&gt;BK$2),IF($N23=$N$3,$C23*(INDEX('Fixed O&amp;M Schedule_Gas'!AS$3:AS$15,MATCH($F23,'Fixed O&amp;M Schedule_Gas'!$B$3:$B$15,0))+$M23),$C23*($S23*INDEX($U$1:$CH$1,MATCH($K23+$I23,$U$2:$CH$2,0))*IF(BK$2&gt;$K23+$I23+$H23,IF($D23="Win",1.02,1.005),1)*(1+$T23)^(BK$2-($K23+$I23))+$M23)),0)))/10^6</f>
        <v>8.6124682585982537</v>
      </c>
      <c r="BL23" s="119">
        <f>IF(AND($K23&lt;BL$2+1,$K23+$H23&gt;BL$2),IF($N23=$N$3,$C23*((1-$O23+$O23*(BL$1/INDEX($U$1:$CH$1,,MATCH($K23,$U$2:$CH$2,0)))))*$L23,$C23*((1-$R23)^(BL$2-$K23))*(((1-$O23+$O23*(BL$1/INDEX($U$1:$CH$1,,MATCH($K23,$U$2:$CH$2,0)))))*$L23*8760*$P23)),IF(AND($K23+$H23&lt;BL$2+1,$K23+$I23&gt;BL$2),IF($N23=$N$3,$C23*INDEX('Fixed O&amp;M Schedule_Gas'!AT$3:AT$15,MATCH($F23,'Fixed O&amp;M Schedule_Gas'!$B$3:$B$15,0)),$C23*$S23*INDEX($U$1:$CH$1,MATCH($K23,$U$2:$CH$2,0))*IF(BL$2&gt;$K23+$H23,IF($D23="Win",1.02,1.005),1)*(1+$T23)^(BL$2-$K23)),IF(AND($K23+$I23&lt;=BL$2,$K23+SUM($I23:$J23)&gt;BL$2),IF($N23=$N$3,$C23*(INDEX('Fixed O&amp;M Schedule_Gas'!AT$3:AT$15,MATCH($F23,'Fixed O&amp;M Schedule_Gas'!$B$3:$B$15,0))+$M23),$C23*($S23*INDEX($U$1:$CH$1,MATCH($K23+$I23,$U$2:$CH$2,0))*IF(BL$2&gt;$K23+$I23+$H23,IF($D23="Win",1.02,1.005),1)*(1+$T23)^(BL$2-($K23+$I23))+$M23)),0)))/10^6</f>
        <v>8.666742519020433</v>
      </c>
      <c r="BM23" s="119">
        <f>IF(AND($K23&lt;BM$2+1,$K23+$H23&gt;BM$2),IF($N23=$N$3,$C23*((1-$O23+$O23*(BM$1/INDEX($U$1:$CH$1,,MATCH($K23,$U$2:$CH$2,0)))))*$L23,$C23*((1-$R23)^(BM$2-$K23))*(((1-$O23+$O23*(BM$1/INDEX($U$1:$CH$1,,MATCH($K23,$U$2:$CH$2,0)))))*$L23*8760*$P23)),IF(AND($K23+$H23&lt;BM$2+1,$K23+$I23&gt;BM$2),IF($N23=$N$3,$C23*INDEX('Fixed O&amp;M Schedule_Gas'!AU$3:AU$15,MATCH($F23,'Fixed O&amp;M Schedule_Gas'!$B$3:$B$15,0)),$C23*$S23*INDEX($U$1:$CH$1,MATCH($K23,$U$2:$CH$2,0))*IF(BM$2&gt;$K23+$H23,IF($D23="Win",1.02,1.005),1)*(1+$T23)^(BM$2-$K23)),IF(AND($K23+$I23&lt;=BM$2,$K23+SUM($I23:$J23)&gt;BM$2),IF($N23=$N$3,$C23*(INDEX('Fixed O&amp;M Schedule_Gas'!AU$3:AU$15,MATCH($F23,'Fixed O&amp;M Schedule_Gas'!$B$3:$B$15,0))+$M23),$C23*($S23*INDEX($U$1:$CH$1,MATCH($K23+$I23,$U$2:$CH$2,0))*IF(BM$2&gt;$K23+$I23+$H23,IF($D23="Win",1.02,1.005),1)*(1+$T23)^(BM$2-($K23+$I23))+$M23)),0)))/10^6</f>
        <v>8.7221022646510562</v>
      </c>
      <c r="BN23" s="119">
        <f>IF(AND($K23&lt;BN$2+1,$K23+$H23&gt;BN$2),IF($N23=$N$3,$C23*((1-$O23+$O23*(BN$1/INDEX($U$1:$CH$1,,MATCH($K23,$U$2:$CH$2,0)))))*$L23,$C23*((1-$R23)^(BN$2-$K23))*(((1-$O23+$O23*(BN$1/INDEX($U$1:$CH$1,,MATCH($K23,$U$2:$CH$2,0)))))*$L23*8760*$P23)),IF(AND($K23+$H23&lt;BN$2+1,$K23+$I23&gt;BN$2),IF($N23=$N$3,$C23*INDEX('Fixed O&amp;M Schedule_Gas'!AV$3:AV$15,MATCH($F23,'Fixed O&amp;M Schedule_Gas'!$B$3:$B$15,0)),$C23*$S23*INDEX($U$1:$CH$1,MATCH($K23,$U$2:$CH$2,0))*IF(BN$2&gt;$K23+$H23,IF($D23="Win",1.02,1.005),1)*(1+$T23)^(BN$2-$K23)),IF(AND($K23+$I23&lt;=BN$2,$K23+SUM($I23:$J23)&gt;BN$2),IF($N23=$N$3,$C23*(INDEX('Fixed O&amp;M Schedule_Gas'!AV$3:AV$15,MATCH($F23,'Fixed O&amp;M Schedule_Gas'!$B$3:$B$15,0))+$M23),$C23*($S23*INDEX($U$1:$CH$1,MATCH($K23+$I23,$U$2:$CH$2,0))*IF(BN$2&gt;$K23+$I23+$H23,IF($D23="Win",1.02,1.005),1)*(1+$T23)^(BN$2-($K23+$I23))+$M23)),0)))/10^6</f>
        <v>8.7785692051942927</v>
      </c>
      <c r="BO23" s="119">
        <f>IF(AND($K23&lt;BO$2+1,$K23+$H23&gt;BO$2),IF($N23=$N$3,$C23*((1-$O23+$O23*(BO$1/INDEX($U$1:$CH$1,,MATCH($K23,$U$2:$CH$2,0)))))*$L23,$C23*((1-$R23)^(BO$2-$K23))*(((1-$O23+$O23*(BO$1/INDEX($U$1:$CH$1,,MATCH($K23,$U$2:$CH$2,0)))))*$L23*8760*$P23)),IF(AND($K23+$H23&lt;BO$2+1,$K23+$I23&gt;BO$2),IF($N23=$N$3,$C23*INDEX('Fixed O&amp;M Schedule_Gas'!AW$3:AW$15,MATCH($F23,'Fixed O&amp;M Schedule_Gas'!$B$3:$B$15,0)),$C23*$S23*INDEX($U$1:$CH$1,MATCH($K23,$U$2:$CH$2,0))*IF(BO$2&gt;$K23+$H23,IF($D23="Win",1.02,1.005),1)*(1+$T23)^(BO$2-$K23)),IF(AND($K23+$I23&lt;=BO$2,$K23+SUM($I23:$J23)&gt;BO$2),IF($N23=$N$3,$C23*(INDEX('Fixed O&amp;M Schedule_Gas'!AW$3:AW$15,MATCH($F23,'Fixed O&amp;M Schedule_Gas'!$B$3:$B$15,0))+$M23),$C23*($S23*INDEX($U$1:$CH$1,MATCH($K23+$I23,$U$2:$CH$2,0))*IF(BO$2&gt;$K23+$I23+$H23,IF($D23="Win",1.02,1.005),1)*(1+$T23)^(BO$2-($K23+$I23))+$M23)),0)))/10^6</f>
        <v>8.8361654845483937</v>
      </c>
      <c r="BP23" s="119">
        <f>IF(AND($K23&lt;BP$2+1,$K23+$H23&gt;BP$2),IF($N23=$N$3,$C23*((1-$O23+$O23*(BP$1/INDEX($U$1:$CH$1,,MATCH($K23,$U$2:$CH$2,0)))))*$L23,$C23*((1-$R23)^(BP$2-$K23))*(((1-$O23+$O23*(BP$1/INDEX($U$1:$CH$1,,MATCH($K23,$U$2:$CH$2,0)))))*$L23*8760*$P23)),IF(AND($K23+$H23&lt;BP$2+1,$K23+$I23&gt;BP$2),IF($N23=$N$3,$C23*INDEX('Fixed O&amp;M Schedule_Gas'!AX$3:AX$15,MATCH($F23,'Fixed O&amp;M Schedule_Gas'!$B$3:$B$15,0)),$C23*$S23*INDEX($U$1:$CH$1,MATCH($K23,$U$2:$CH$2,0))*IF(BP$2&gt;$K23+$H23,IF($D23="Win",1.02,1.005),1)*(1+$T23)^(BP$2-$K23)),IF(AND($K23+$I23&lt;=BP$2,$K23+SUM($I23:$J23)&gt;BP$2),IF($N23=$N$3,$C23*(INDEX('Fixed O&amp;M Schedule_Gas'!AX$3:AX$15,MATCH($F23,'Fixed O&amp;M Schedule_Gas'!$B$3:$B$15,0))+$M23),$C23*($S23*INDEX($U$1:$CH$1,MATCH($K23+$I23,$U$2:$CH$2,0))*IF(BP$2&gt;$K23+$I23+$H23,IF($D23="Win",1.02,1.005),1)*(1+$T23)^(BP$2-($K23+$I23))+$M23)),0)))/10^6</f>
        <v>8.8949136894895755</v>
      </c>
      <c r="BQ23" s="119">
        <f>IF(AND($K23&lt;BQ$2+1,$K23+$H23&gt;BQ$2),IF($N23=$N$3,$C23*((1-$O23+$O23*(BQ$1/INDEX($U$1:$CH$1,,MATCH($K23,$U$2:$CH$2,0)))))*$L23,$C23*((1-$R23)^(BQ$2-$K23))*(((1-$O23+$O23*(BQ$1/INDEX($U$1:$CH$1,,MATCH($K23,$U$2:$CH$2,0)))))*$L23*8760*$P23)),IF(AND($K23+$H23&lt;BQ$2+1,$K23+$I23&gt;BQ$2),IF($N23=$N$3,$C23*INDEX('Fixed O&amp;M Schedule_Gas'!AY$3:AY$15,MATCH($F23,'Fixed O&amp;M Schedule_Gas'!$B$3:$B$15,0)),$C23*$S23*INDEX($U$1:$CH$1,MATCH($K23,$U$2:$CH$2,0))*IF(BQ$2&gt;$K23+$H23,IF($D23="Win",1.02,1.005),1)*(1+$T23)^(BQ$2-$K23)),IF(AND($K23+$I23&lt;=BQ$2,$K23+SUM($I23:$J23)&gt;BQ$2),IF($N23=$N$3,$C23*(INDEX('Fixed O&amp;M Schedule_Gas'!AY$3:AY$15,MATCH($F23,'Fixed O&amp;M Schedule_Gas'!$B$3:$B$15,0))+$M23),$C23*($S23*INDEX($U$1:$CH$1,MATCH($K23+$I23,$U$2:$CH$2,0))*IF(BQ$2&gt;$K23+$I23+$H23,IF($D23="Win",1.02,1.005),1)*(1+$T23)^(BQ$2-($K23+$I23))+$M23)),0)))/10^6</f>
        <v>8.9548368585295819</v>
      </c>
      <c r="BR23" s="119">
        <f>IF(AND($K23&lt;BR$2+1,$K23+$H23&gt;BR$2),IF($N23=$N$3,$C23*((1-$O23+$O23*(BR$1/INDEX($U$1:$CH$1,,MATCH($K23,$U$2:$CH$2,0)))))*$L23,$C23*((1-$R23)^(BR$2-$K23))*(((1-$O23+$O23*(BR$1/INDEX($U$1:$CH$1,,MATCH($K23,$U$2:$CH$2,0)))))*$L23*8760*$P23)),IF(AND($K23+$H23&lt;BR$2+1,$K23+$I23&gt;BR$2),IF($N23=$N$3,$C23*INDEX('Fixed O&amp;M Schedule_Gas'!AZ$3:AZ$15,MATCH($F23,'Fixed O&amp;M Schedule_Gas'!$B$3:$B$15,0)),$C23*$S23*INDEX($U$1:$CH$1,MATCH($K23,$U$2:$CH$2,0))*IF(BR$2&gt;$K23+$H23,IF($D23="Win",1.02,1.005),1)*(1+$T23)^(BR$2-$K23)),IF(AND($K23+$I23&lt;=BR$2,$K23+SUM($I23:$J23)&gt;BR$2),IF($N23=$N$3,$C23*(INDEX('Fixed O&amp;M Schedule_Gas'!AZ$3:AZ$15,MATCH($F23,'Fixed O&amp;M Schedule_Gas'!$B$3:$B$15,0))+$M23),$C23*($S23*INDEX($U$1:$CH$1,MATCH($K23+$I23,$U$2:$CH$2,0))*IF(BR$2&gt;$K23+$I23+$H23,IF($D23="Win",1.02,1.005),1)*(1+$T23)^(BR$2-($K23+$I23))+$M23)),0)))/10^6</f>
        <v>9.0159584909503874</v>
      </c>
      <c r="BS23" s="119">
        <f>IF(AND($K23&lt;BS$2+1,$K23+$H23&gt;BS$2),IF($N23=$N$3,$C23*((1-$O23+$O23*(BS$1/INDEX($U$1:$CH$1,,MATCH($K23,$U$2:$CH$2,0)))))*$L23,$C23*((1-$R23)^(BS$2-$K23))*(((1-$O23+$O23*(BS$1/INDEX($U$1:$CH$1,,MATCH($K23,$U$2:$CH$2,0)))))*$L23*8760*$P23)),IF(AND($K23+$H23&lt;BS$2+1,$K23+$I23&gt;BS$2),IF($N23=$N$3,$C23*INDEX('Fixed O&amp;M Schedule_Gas'!BA$3:BA$15,MATCH($F23,'Fixed O&amp;M Schedule_Gas'!$B$3:$B$15,0)),$C23*$S23*INDEX($U$1:$CH$1,MATCH($K23,$U$2:$CH$2,0))*IF(BS$2&gt;$K23+$H23,IF($D23="Win",1.02,1.005),1)*(1+$T23)^(BS$2-$K23)),IF(AND($K23+$I23&lt;=BS$2,$K23+SUM($I23:$J23)&gt;BS$2),IF($N23=$N$3,$C23*(INDEX('Fixed O&amp;M Schedule_Gas'!BA$3:BA$15,MATCH($F23,'Fixed O&amp;M Schedule_Gas'!$B$3:$B$15,0))+$M23),$C23*($S23*INDEX($U$1:$CH$1,MATCH($K23+$I23,$U$2:$CH$2,0))*IF(BS$2&gt;$K23+$I23+$H23,IF($D23="Win",1.02,1.005),1)*(1+$T23)^(BS$2-($K23+$I23))+$M23)),0)))/10^6</f>
        <v>9.0783025560196098</v>
      </c>
      <c r="BT23" s="119">
        <f>IF(AND($K23&lt;BT$2+1,$K23+$H23&gt;BT$2),IF($N23=$N$3,$C23*((1-$O23+$O23*(BT$1/INDEX($U$1:$CH$1,,MATCH($K23,$U$2:$CH$2,0)))))*$L23,$C23*((1-$R23)^(BT$2-$K23))*(((1-$O23+$O23*(BT$1/INDEX($U$1:$CH$1,,MATCH($K23,$U$2:$CH$2,0)))))*$L23*8760*$P23)),IF(AND($K23+$H23&lt;BT$2+1,$K23+$I23&gt;BT$2),IF($N23=$N$3,$C23*INDEX('Fixed O&amp;M Schedule_Gas'!BB$3:BB$15,MATCH($F23,'Fixed O&amp;M Schedule_Gas'!$B$3:$B$15,0)),$C23*$S23*INDEX($U$1:$CH$1,MATCH($K23,$U$2:$CH$2,0))*IF(BT$2&gt;$K23+$H23,IF($D23="Win",1.02,1.005),1)*(1+$T23)^(BT$2-$K23)),IF(AND($K23+$I23&lt;=BT$2,$K23+SUM($I23:$J23)&gt;BT$2),IF($N23=$N$3,$C23*(INDEX('Fixed O&amp;M Schedule_Gas'!BB$3:BB$15,MATCH($F23,'Fixed O&amp;M Schedule_Gas'!$B$3:$B$15,0))+$M23),$C23*($S23*INDEX($U$1:$CH$1,MATCH($K23+$I23,$U$2:$CH$2,0))*IF(BT$2&gt;$K23+$I23+$H23,IF($D23="Win",1.02,1.005),1)*(1+$T23)^(BT$2-($K23+$I23))+$M23)),0)))/10^6</f>
        <v>9.1418935023902179</v>
      </c>
      <c r="BU23" s="119">
        <f>IF(AND($K23&lt;BU$2+1,$K23+$H23&gt;BU$2),IF($N23=$N$3,$C23*((1-$O23+$O23*(BU$1/INDEX($U$1:$CH$1,,MATCH($K23,$U$2:$CH$2,0)))))*$L23,$C23*((1-$R23)^(BU$2-$K23))*(((1-$O23+$O23*(BU$1/INDEX($U$1:$CH$1,,MATCH($K23,$U$2:$CH$2,0)))))*$L23*8760*$P23)),IF(AND($K23+$H23&lt;BU$2+1,$K23+$I23&gt;BU$2),IF($N23=$N$3,$C23*INDEX('Fixed O&amp;M Schedule_Gas'!BC$3:BC$15,MATCH($F23,'Fixed O&amp;M Schedule_Gas'!$B$3:$B$15,0)),$C23*$S23*INDEX($U$1:$CH$1,MATCH($K23,$U$2:$CH$2,0))*IF(BU$2&gt;$K23+$H23,IF($D23="Win",1.02,1.005),1)*(1+$T23)^(BU$2-$K23)),IF(AND($K23+$I23&lt;=BU$2,$K23+SUM($I23:$J23)&gt;BU$2),IF($N23=$N$3,$C23*(INDEX('Fixed O&amp;M Schedule_Gas'!BC$3:BC$15,MATCH($F23,'Fixed O&amp;M Schedule_Gas'!$B$3:$B$15,0))+$M23),$C23*($S23*INDEX($U$1:$CH$1,MATCH($K23+$I23,$U$2:$CH$2,0))*IF(BU$2&gt;$K23+$I23+$H23,IF($D23="Win",1.02,1.005),1)*(1+$T23)^(BU$2-($K23+$I23))+$M23)),0)))/10^6</f>
        <v>9.2067562676882364</v>
      </c>
      <c r="BV23" s="119">
        <f>IF(AND($K23&lt;BV$2+1,$K23+$H23&gt;BV$2),IF($N23=$N$3,$C23*((1-$O23+$O23*(BV$1/INDEX($U$1:$CH$1,,MATCH($K23,$U$2:$CH$2,0)))))*$L23,$C23*((1-$R23)^(BV$2-$K23))*(((1-$O23+$O23*(BV$1/INDEX($U$1:$CH$1,,MATCH($K23,$U$2:$CH$2,0)))))*$L23*8760*$P23)),IF(AND($K23+$H23&lt;BV$2+1,$K23+$I23&gt;BV$2),IF($N23=$N$3,$C23*INDEX('Fixed O&amp;M Schedule_Gas'!BD$3:BD$15,MATCH($F23,'Fixed O&amp;M Schedule_Gas'!$B$3:$B$15,0)),$C23*$S23*INDEX($U$1:$CH$1,MATCH($K23,$U$2:$CH$2,0))*IF(BV$2&gt;$K23+$H23,IF($D23="Win",1.02,1.005),1)*(1+$T23)^(BV$2-$K23)),IF(AND($K23+$I23&lt;=BV$2,$K23+SUM($I23:$J23)&gt;BV$2),IF($N23=$N$3,$C23*(INDEX('Fixed O&amp;M Schedule_Gas'!BD$3:BD$15,MATCH($F23,'Fixed O&amp;M Schedule_Gas'!$B$3:$B$15,0))+$M23),$C23*($S23*INDEX($U$1:$CH$1,MATCH($K23+$I23,$U$2:$CH$2,0))*IF(BV$2&gt;$K23+$I23+$H23,IF($D23="Win",1.02,1.005),1)*(1+$T23)^(BV$2-($K23+$I23))+$M23)),0)))/10^6</f>
        <v>9.2897870935462308</v>
      </c>
      <c r="BW23" s="119">
        <f>IF(AND($K23&lt;BW$2+1,$K23+$H23&gt;BW$2),IF($N23=$N$3,$C23*((1-$O23+$O23*(BW$1/INDEX($U$1:$CH$1,,MATCH($K23,$U$2:$CH$2,0)))))*$L23,$C23*((1-$R23)^(BW$2-$K23))*(((1-$O23+$O23*(BW$1/INDEX($U$1:$CH$1,,MATCH($K23,$U$2:$CH$2,0)))))*$L23*8760*$P23)),IF(AND($K23+$H23&lt;BW$2+1,$K23+$I23&gt;BW$2),IF($N23=$N$3,$C23*INDEX('Fixed O&amp;M Schedule_Gas'!BE$3:BE$15,MATCH($F23,'Fixed O&amp;M Schedule_Gas'!$B$3:$B$15,0)),$C23*$S23*INDEX($U$1:$CH$1,MATCH($K23,$U$2:$CH$2,0))*IF(BW$2&gt;$K23+$H23,IF($D23="Win",1.02,1.005),1)*(1+$T23)^(BW$2-$K23)),IF(AND($K23+$I23&lt;=BW$2,$K23+SUM($I23:$J23)&gt;BW$2),IF($N23=$N$3,$C23*(INDEX('Fixed O&amp;M Schedule_Gas'!BE$3:BE$15,MATCH($F23,'Fixed O&amp;M Schedule_Gas'!$B$3:$B$15,0))+$M23),$C23*($S23*INDEX($U$1:$CH$1,MATCH($K23+$I23,$U$2:$CH$2,0))*IF(BW$2&gt;$K23+$I23+$H23,IF($D23="Win",1.02,1.005),1)*(1+$T23)^(BW$2-($K23+$I23))+$M23)),0)))/10^6</f>
        <v>9.3576077306673699</v>
      </c>
      <c r="BX23" s="119">
        <f>IF(AND($K23&lt;BX$2+1,$K23+$H23&gt;BX$2),IF($N23=$N$3,$C23*((1-$O23+$O23*(BX$1/INDEX($U$1:$CH$1,,MATCH($K23,$U$2:$CH$2,0)))))*$L23,$C23*((1-$R23)^(BX$2-$K23))*(((1-$O23+$O23*(BX$1/INDEX($U$1:$CH$1,,MATCH($K23,$U$2:$CH$2,0)))))*$L23*8760*$P23)),IF(AND($K23+$H23&lt;BX$2+1,$K23+$I23&gt;BX$2),IF($N23=$N$3,$C23*INDEX('Fixed O&amp;M Schedule_Gas'!BF$3:BF$15,MATCH($F23,'Fixed O&amp;M Schedule_Gas'!$B$3:$B$15,0)),$C23*$S23*INDEX($U$1:$CH$1,MATCH($K23,$U$2:$CH$2,0))*IF(BX$2&gt;$K23+$H23,IF($D23="Win",1.02,1.005),1)*(1+$T23)^(BX$2-$K23)),IF(AND($K23+$I23&lt;=BX$2,$K23+SUM($I23:$J23)&gt;BX$2),IF($N23=$N$3,$C23*(INDEX('Fixed O&amp;M Schedule_Gas'!BF$3:BF$15,MATCH($F23,'Fixed O&amp;M Schedule_Gas'!$B$3:$B$15,0))+$M23),$C23*($S23*INDEX($U$1:$CH$1,MATCH($K23+$I23,$U$2:$CH$2,0))*IF(BX$2&gt;$K23+$I23+$H23,IF($D23="Win",1.02,1.005),1)*(1+$T23)^(BX$2-($K23+$I23))+$M23)),0)))/10^6</f>
        <v>9.4267847805309319</v>
      </c>
      <c r="BY23" s="119">
        <f>IF(AND($K23&lt;BY$2+1,$K23+$H23&gt;BY$2),IF($N23=$N$3,$C23*((1-$O23+$O23*(BY$1/INDEX($U$1:$CH$1,,MATCH($K23,$U$2:$CH$2,0)))))*$L23,$C23*((1-$R23)^(BY$2-$K23))*(((1-$O23+$O23*(BY$1/INDEX($U$1:$CH$1,,MATCH($K23,$U$2:$CH$2,0)))))*$L23*8760*$P23)),IF(AND($K23+$H23&lt;BY$2+1,$K23+$I23&gt;BY$2),IF($N23=$N$3,$C23*INDEX('Fixed O&amp;M Schedule_Gas'!BG$3:BG$15,MATCH($F23,'Fixed O&amp;M Schedule_Gas'!$B$3:$B$15,0)),$C23*$S23*INDEX($U$1:$CH$1,MATCH($K23,$U$2:$CH$2,0))*IF(BY$2&gt;$K23+$H23,IF($D23="Win",1.02,1.005),1)*(1+$T23)^(BY$2-$K23)),IF(AND($K23+$I23&lt;=BY$2,$K23+SUM($I23:$J23)&gt;BY$2),IF($N23=$N$3,$C23*(INDEX('Fixed O&amp;M Schedule_Gas'!BG$3:BG$15,MATCH($F23,'Fixed O&amp;M Schedule_Gas'!$B$3:$B$15,0))+$M23),$C23*($S23*INDEX($U$1:$CH$1,MATCH($K23+$I23,$U$2:$CH$2,0))*IF(BY$2&gt;$K23+$I23+$H23,IF($D23="Win",1.02,1.005),1)*(1+$T23)^(BY$2-($K23+$I23))+$M23)),0)))/10^6</f>
        <v>9.4973453713917664</v>
      </c>
      <c r="BZ23" s="119">
        <f>IF(AND($K23&lt;BZ$2+1,$K23+$H23&gt;BZ$2),IF($N23=$N$3,$C23*((1-$O23+$O23*(BZ$1/INDEX($U$1:$CH$1,,MATCH($K23,$U$2:$CH$2,0)))))*$L23,$C23*((1-$R23)^(BZ$2-$K23))*(((1-$O23+$O23*(BZ$1/INDEX($U$1:$CH$1,,MATCH($K23,$U$2:$CH$2,0)))))*$L23*8760*$P23)),IF(AND($K23+$H23&lt;BZ$2+1,$K23+$I23&gt;BZ$2),IF($N23=$N$3,$C23*INDEX('Fixed O&amp;M Schedule_Gas'!BH$3:BH$15,MATCH($F23,'Fixed O&amp;M Schedule_Gas'!$B$3:$B$15,0)),$C23*$S23*INDEX($U$1:$CH$1,MATCH($K23,$U$2:$CH$2,0))*IF(BZ$2&gt;$K23+$H23,IF($D23="Win",1.02,1.005),1)*(1+$T23)^(BZ$2-$K23)),IF(AND($K23+$I23&lt;=BZ$2,$K23+SUM($I23:$J23)&gt;BZ$2),IF($N23=$N$3,$C23*(INDEX('Fixed O&amp;M Schedule_Gas'!BH$3:BH$15,MATCH($F23,'Fixed O&amp;M Schedule_Gas'!$B$3:$B$15,0))+$M23),$C23*($S23*INDEX($U$1:$CH$1,MATCH($K23+$I23,$U$2:$CH$2,0))*IF(BZ$2&gt;$K23+$I23+$H23,IF($D23="Win",1.02,1.005),1)*(1+$T23)^(BZ$2-($K23+$I23))+$M23)),0)))/10^6</f>
        <v>0</v>
      </c>
      <c r="CA23" s="119">
        <f>IF(AND($K23&lt;CA$2+1,$K23+$H23&gt;CA$2),IF($N23=$N$3,$C23*((1-$O23+$O23*(CA$1/INDEX($U$1:$CH$1,,MATCH($K23,$U$2:$CH$2,0)))))*$L23,$C23*((1-$R23)^(CA$2-$K23))*(((1-$O23+$O23*(CA$1/INDEX($U$1:$CH$1,,MATCH($K23,$U$2:$CH$2,0)))))*$L23*8760*$P23)),IF(AND($K23+$H23&lt;CA$2+1,$K23+$I23&gt;CA$2),IF($N23=$N$3,$C23*INDEX('Fixed O&amp;M Schedule_Gas'!BI$3:BI$15,MATCH($F23,'Fixed O&amp;M Schedule_Gas'!$B$3:$B$15,0)),$C23*$S23*INDEX($U$1:$CH$1,MATCH($K23,$U$2:$CH$2,0))*IF(CA$2&gt;$K23+$H23,IF($D23="Win",1.02,1.005),1)*(1+$T23)^(CA$2-$K23)),IF(AND($K23+$I23&lt;=CA$2,$K23+SUM($I23:$J23)&gt;CA$2),IF($N23=$N$3,$C23*(INDEX('Fixed O&amp;M Schedule_Gas'!BI$3:BI$15,MATCH($F23,'Fixed O&amp;M Schedule_Gas'!$B$3:$B$15,0))+$M23),$C23*($S23*INDEX($U$1:$CH$1,MATCH($K23+$I23,$U$2:$CH$2,0))*IF(CA$2&gt;$K23+$I23+$H23,IF($D23="Win",1.02,1.005),1)*(1+$T23)^(CA$2-($K23+$I23))+$M23)),0)))/10^6</f>
        <v>0</v>
      </c>
      <c r="CB23" s="119">
        <f>IF(AND($K23&lt;CB$2+1,$K23+$H23&gt;CB$2),IF($N23=$N$3,$C23*((1-$O23+$O23*(CB$1/INDEX($U$1:$CH$1,,MATCH($K23,$U$2:$CH$2,0)))))*$L23,$C23*((1-$R23)^(CB$2-$K23))*(((1-$O23+$O23*(CB$1/INDEX($U$1:$CH$1,,MATCH($K23,$U$2:$CH$2,0)))))*$L23*8760*$P23)),IF(AND($K23+$H23&lt;CB$2+1,$K23+$I23&gt;CB$2),IF($N23=$N$3,$C23*INDEX('Fixed O&amp;M Schedule_Gas'!BJ$3:BJ$15,MATCH($F23,'Fixed O&amp;M Schedule_Gas'!$B$3:$B$15,0)),$C23*$S23*INDEX($U$1:$CH$1,MATCH($K23,$U$2:$CH$2,0))*IF(CB$2&gt;$K23+$H23,IF($D23="Win",1.02,1.005),1)*(1+$T23)^(CB$2-$K23)),IF(AND($K23+$I23&lt;=CB$2,$K23+SUM($I23:$J23)&gt;CB$2),IF($N23=$N$3,$C23*(INDEX('Fixed O&amp;M Schedule_Gas'!BJ$3:BJ$15,MATCH($F23,'Fixed O&amp;M Schedule_Gas'!$B$3:$B$15,0))+$M23),$C23*($S23*INDEX($U$1:$CH$1,MATCH($K23+$I23,$U$2:$CH$2,0))*IF(CB$2&gt;$K23+$I23+$H23,IF($D23="Win",1.02,1.005),1)*(1+$T23)^(CB$2-($K23+$I23))+$M23)),0)))/10^6</f>
        <v>0</v>
      </c>
      <c r="CC23" s="119">
        <f>IF(AND($K23&lt;CC$2+1,$K23+$H23&gt;CC$2),IF($N23=$N$3,$C23*((1-$O23+$O23*(CC$1/INDEX($U$1:$CH$1,,MATCH($K23,$U$2:$CH$2,0)))))*$L23,$C23*((1-$R23)^(CC$2-$K23))*(((1-$O23+$O23*(CC$1/INDEX($U$1:$CH$1,,MATCH($K23,$U$2:$CH$2,0)))))*$L23*8760*$P23)),IF(AND($K23+$H23&lt;CC$2+1,$K23+$I23&gt;CC$2),IF($N23=$N$3,$C23*INDEX('Fixed O&amp;M Schedule_Gas'!BK$3:BK$15,MATCH($F23,'Fixed O&amp;M Schedule_Gas'!$B$3:$B$15,0)),$C23*$S23*INDEX($U$1:$CH$1,MATCH($K23,$U$2:$CH$2,0))*IF(CC$2&gt;$K23+$H23,IF($D23="Win",1.02,1.005),1)*(1+$T23)^(CC$2-$K23)),IF(AND($K23+$I23&lt;=CC$2,$K23+SUM($I23:$J23)&gt;CC$2),IF($N23=$N$3,$C23*(INDEX('Fixed O&amp;M Schedule_Gas'!BK$3:BK$15,MATCH($F23,'Fixed O&amp;M Schedule_Gas'!$B$3:$B$15,0))+$M23),$C23*($S23*INDEX($U$1:$CH$1,MATCH($K23+$I23,$U$2:$CH$2,0))*IF(CC$2&gt;$K23+$I23+$H23,IF($D23="Win",1.02,1.005),1)*(1+$T23)^(CC$2-($K23+$I23))+$M23)),0)))/10^6</f>
        <v>0</v>
      </c>
      <c r="CD23" s="119">
        <f>IF(AND($K23&lt;CD$2+1,$K23+$H23&gt;CD$2),IF($N23=$N$3,$C23*((1-$O23+$O23*(CD$1/INDEX($U$1:$CH$1,,MATCH($K23,$U$2:$CH$2,0)))))*$L23,$C23*((1-$R23)^(CD$2-$K23))*(((1-$O23+$O23*(CD$1/INDEX($U$1:$CH$1,,MATCH($K23,$U$2:$CH$2,0)))))*$L23*8760*$P23)),IF(AND($K23+$H23&lt;CD$2+1,$K23+$I23&gt;CD$2),IF($N23=$N$3,$C23*INDEX('Fixed O&amp;M Schedule_Gas'!BL$3:BL$15,MATCH($F23,'Fixed O&amp;M Schedule_Gas'!$B$3:$B$15,0)),$C23*$S23*INDEX($U$1:$CH$1,MATCH($K23,$U$2:$CH$2,0))*IF(CD$2&gt;$K23+$H23,IF($D23="Win",1.02,1.005),1)*(1+$T23)^(CD$2-$K23)),IF(AND($K23+$I23&lt;=CD$2,$K23+SUM($I23:$J23)&gt;CD$2),IF($N23=$N$3,$C23*(INDEX('Fixed O&amp;M Schedule_Gas'!BL$3:BL$15,MATCH($F23,'Fixed O&amp;M Schedule_Gas'!$B$3:$B$15,0))+$M23),$C23*($S23*INDEX($U$1:$CH$1,MATCH($K23+$I23,$U$2:$CH$2,0))*IF(CD$2&gt;$K23+$I23+$H23,IF($D23="Win",1.02,1.005),1)*(1+$T23)^(CD$2-($K23+$I23))+$M23)),0)))/10^6</f>
        <v>0</v>
      </c>
      <c r="CE23" s="119">
        <f>IF(AND($K23&lt;CE$2+1,$K23+$H23&gt;CE$2),IF($N23=$N$3,$C23*((1-$O23+$O23*(CE$1/INDEX($U$1:$CH$1,,MATCH($K23,$U$2:$CH$2,0)))))*$L23,$C23*((1-$R23)^(CE$2-$K23))*(((1-$O23+$O23*(CE$1/INDEX($U$1:$CH$1,,MATCH($K23,$U$2:$CH$2,0)))))*$L23*8760*$P23)),IF(AND($K23+$H23&lt;CE$2+1,$K23+$I23&gt;CE$2),IF($N23=$N$3,$C23*INDEX('Fixed O&amp;M Schedule_Gas'!BM$3:BM$15,MATCH($F23,'Fixed O&amp;M Schedule_Gas'!$B$3:$B$15,0)),$C23*$S23*INDEX($U$1:$CH$1,MATCH($K23,$U$2:$CH$2,0))*IF(CE$2&gt;$K23+$H23,IF($D23="Win",1.02,1.005),1)*(1+$T23)^(CE$2-$K23)),IF(AND($K23+$I23&lt;=CE$2,$K23+SUM($I23:$J23)&gt;CE$2),IF($N23=$N$3,$C23*(INDEX('Fixed O&amp;M Schedule_Gas'!BM$3:BM$15,MATCH($F23,'Fixed O&amp;M Schedule_Gas'!$B$3:$B$15,0))+$M23),$C23*($S23*INDEX($U$1:$CH$1,MATCH($K23+$I23,$U$2:$CH$2,0))*IF(CE$2&gt;$K23+$I23+$H23,IF($D23="Win",1.02,1.005),1)*(1+$T23)^(CE$2-($K23+$I23))+$M23)),0)))/10^6</f>
        <v>0</v>
      </c>
      <c r="CF23" s="119">
        <f>IF(AND($K23&lt;CF$2+1,$K23+$H23&gt;CF$2),IF($N23=$N$3,$C23*((1-$O23+$O23*(CF$1/INDEX($U$1:$CH$1,,MATCH($K23,$U$2:$CH$2,0)))))*$L23,$C23*((1-$R23)^(CF$2-$K23))*(((1-$O23+$O23*(CF$1/INDEX($U$1:$CH$1,,MATCH($K23,$U$2:$CH$2,0)))))*$L23*8760*$P23)),IF(AND($K23+$H23&lt;CF$2+1,$K23+$I23&gt;CF$2),IF($N23=$N$3,$C23*INDEX('Fixed O&amp;M Schedule_Gas'!BN$3:BN$15,MATCH($F23,'Fixed O&amp;M Schedule_Gas'!$B$3:$B$15,0)),$C23*$S23*INDEX($U$1:$CH$1,MATCH($K23,$U$2:$CH$2,0))*IF(CF$2&gt;$K23+$H23,IF($D23="Win",1.02,1.005),1)*(1+$T23)^(CF$2-$K23)),IF(AND($K23+$I23&lt;=CF$2,$K23+SUM($I23:$J23)&gt;CF$2),IF($N23=$N$3,$C23*(INDEX('Fixed O&amp;M Schedule_Gas'!BN$3:BN$15,MATCH($F23,'Fixed O&amp;M Schedule_Gas'!$B$3:$B$15,0))+$M23),$C23*($S23*INDEX($U$1:$CH$1,MATCH($K23+$I23,$U$2:$CH$2,0))*IF(CF$2&gt;$K23+$I23+$H23,IF($D23="Win",1.02,1.005),1)*(1+$T23)^(CF$2-($K23+$I23))+$M23)),0)))/10^6</f>
        <v>0</v>
      </c>
      <c r="CG23" s="119">
        <f>IF(AND($K23&lt;CG$2+1,$K23+$H23&gt;CG$2),IF($N23=$N$3,$C23*((1-$O23+$O23*(CG$1/INDEX($U$1:$CH$1,,MATCH($K23,$U$2:$CH$2,0)))))*$L23,$C23*((1-$R23)^(CG$2-$K23))*(((1-$O23+$O23*(CG$1/INDEX($U$1:$CH$1,,MATCH($K23,$U$2:$CH$2,0)))))*$L23*8760*$P23)),IF(AND($K23+$H23&lt;CG$2+1,$K23+$I23&gt;CG$2),IF($N23=$N$3,$C23*INDEX('Fixed O&amp;M Schedule_Gas'!BO$3:BO$15,MATCH($F23,'Fixed O&amp;M Schedule_Gas'!$B$3:$B$15,0)),$C23*$S23*INDEX($U$1:$CH$1,MATCH($K23,$U$2:$CH$2,0))*IF(CG$2&gt;$K23+$H23,IF($D23="Win",1.02,1.005),1)*(1+$T23)^(CG$2-$K23)),IF(AND($K23+$I23&lt;=CG$2,$K23+SUM($I23:$J23)&gt;CG$2),IF($N23=$N$3,$C23*(INDEX('Fixed O&amp;M Schedule_Gas'!BO$3:BO$15,MATCH($F23,'Fixed O&amp;M Schedule_Gas'!$B$3:$B$15,0))+$M23),$C23*($S23*INDEX($U$1:$CH$1,MATCH($K23+$I23,$U$2:$CH$2,0))*IF(CG$2&gt;$K23+$I23+$H23,IF($D23="Win",1.02,1.005),1)*(1+$T23)^(CG$2-($K23+$I23))+$M23)),0)))/10^6</f>
        <v>0</v>
      </c>
      <c r="CH23" s="119">
        <f>IF(AND($K23&lt;CH$2+1,$K23+$H23&gt;CH$2),IF($N23=$N$3,$C23*((1-$O23+$O23*(CH$1/INDEX($U$1:$CH$1,,MATCH($K23,$U$2:$CH$2,0)))))*$L23,$C23*((1-$R23)^(CH$2-$K23))*(((1-$O23+$O23*(CH$1/INDEX($U$1:$CH$1,,MATCH($K23,$U$2:$CH$2,0)))))*$L23*8760*$P23)),IF(AND($K23+$H23&lt;CH$2+1,$K23+$I23&gt;CH$2),IF($N23=$N$3,$C23*INDEX('Fixed O&amp;M Schedule_Gas'!BP$3:BP$15,MATCH($F23,'Fixed O&amp;M Schedule_Gas'!$B$3:$B$15,0)),$C23*$S23*INDEX($U$1:$CH$1,MATCH($K23,$U$2:$CH$2,0))*IF(CH$2&gt;$K23+$H23,IF($D23="Win",1.02,1.005),1)*(1+$T23)^(CH$2-$K23)),IF(AND($K23+$I23&lt;=CH$2,$K23+SUM($I23:$J23)&gt;CH$2),IF($N23=$N$3,$C23*(INDEX('Fixed O&amp;M Schedule_Gas'!BP$3:BP$15,MATCH($F23,'Fixed O&amp;M Schedule_Gas'!$B$3:$B$15,0))+$M23),$C23*($S23*INDEX($U$1:$CH$1,MATCH($K23+$I23,$U$2:$CH$2,0))*IF(CH$2&gt;$K23+$I23+$H23,IF($D23="Win",1.02,1.005),1)*(1+$T23)^(CH$2-($K23+$I23))+$M23)),0)))/10^6</f>
        <v>0</v>
      </c>
    </row>
    <row r="24" spans="1:86" ht="11.4" x14ac:dyDescent="0.2">
      <c r="A24" s="151"/>
      <c r="B24" s="142" t="s">
        <v>28</v>
      </c>
      <c r="C24" s="143">
        <v>55.339150000000075</v>
      </c>
      <c r="D24" s="143" t="str">
        <f t="shared" si="65"/>
        <v>Sol</v>
      </c>
      <c r="E24" s="14" t="s">
        <v>33</v>
      </c>
      <c r="F24" s="142" t="s">
        <v>30</v>
      </c>
      <c r="G24" s="140">
        <f t="shared" si="66"/>
        <v>41275</v>
      </c>
      <c r="H24" s="68">
        <v>20</v>
      </c>
      <c r="I24" s="68">
        <v>25</v>
      </c>
      <c r="J24" s="68">
        <v>25</v>
      </c>
      <c r="K24" s="139">
        <v>2013</v>
      </c>
      <c r="L24" s="68">
        <v>635</v>
      </c>
      <c r="M24" s="69">
        <f>'Repower Costs'!M24</f>
        <v>103869.69335551624</v>
      </c>
      <c r="N24" s="68" t="s">
        <v>31</v>
      </c>
      <c r="O24" s="141">
        <v>0</v>
      </c>
      <c r="P24" s="4">
        <f>VLOOKUP($D24,Input!$B$11:$C$12,2,0)</f>
        <v>0.16200000000000001</v>
      </c>
      <c r="Q24" s="4">
        <f>VLOOKUP($D24,Input!$B$15:$C$16,2,0)</f>
        <v>0.16200000000000001</v>
      </c>
      <c r="R24" s="6">
        <f>VLOOKUP($D24,Input!$B$19:$C$20,2,0)</f>
        <v>5.0000000000000001E-3</v>
      </c>
      <c r="S24" s="70">
        <f>VLOOKUP($D24,Input!$B$23:$C$25,2,0)*1000</f>
        <v>27000</v>
      </c>
      <c r="T24" s="4">
        <f>VLOOKUP($D24,Input!$B$28:$C$30,2,0)</f>
        <v>0.02</v>
      </c>
      <c r="U24" s="119">
        <f>IF(AND($K24&lt;U$2+1,$K24+$H24&gt;U$2),IF($N24=$N$3,$C24*((1-$O24+$O24*(U$1/INDEX($U$1:$CH$1,,MATCH($K24,$U$2:$CH$2,0)))))*$L24,$C24*((1-$R24)^(U$2-$K24))*(((1-$O24+$O24*(U$1/INDEX($U$1:$CH$1,,MATCH($K24,$U$2:$CH$2,0)))))*$L24*8760*$P24)),IF(AND($K24+$H24&lt;U$2+1,$K24+$I24&gt;U$2),IF($N24=$N$3,$C24*INDEX('Fixed O&amp;M Schedule_Gas'!C$3:C$15,MATCH($F24,'Fixed O&amp;M Schedule_Gas'!$B$3:$B$15,0)),$C24*$S24*INDEX($U$1:$CH$1,MATCH($K24,$U$2:$CH$2,0))*IF(U$2&gt;$K24+$H24,IF($D24="Win",1.02,1.005),1)*(1+$T24)^(U$2-$K24)),IF(AND($K24+$I24&lt;=U$2,$K24+SUM($I24:$J24)&gt;U$2),IF($N24=$N$3,$C24*(INDEX('Fixed O&amp;M Schedule_Gas'!C$3:C$15,MATCH($F24,'Fixed O&amp;M Schedule_Gas'!$B$3:$B$15,0))+$M24),$C24*($S24*INDEX($U$1:$CH$1,MATCH($K24+$I24,$U$2:$CH$2,0))*IF(U$2&gt;$K24+$I24+$H24,IF($D24="Win",1.02,1.005),1)*(1+$T24)^(U$2-($K24+$I24))+$M24)),0)))/10^6</f>
        <v>0</v>
      </c>
      <c r="V24" s="119">
        <f>IF(AND($K24&lt;V$2+1,$K24+$H24&gt;V$2),IF($N24=$N$3,$C24*((1-$O24+$O24*(V$1/INDEX($U$1:$CH$1,,MATCH($K24,$U$2:$CH$2,0)))))*$L24,$C24*((1-$R24)^(V$2-$K24))*(((1-$O24+$O24*(V$1/INDEX($U$1:$CH$1,,MATCH($K24,$U$2:$CH$2,0)))))*$L24*8760*$P24)),IF(AND($K24+$H24&lt;V$2+1,$K24+$I24&gt;V$2),IF($N24=$N$3,$C24*INDEX('Fixed O&amp;M Schedule_Gas'!D$3:D$15,MATCH($F24,'Fixed O&amp;M Schedule_Gas'!$B$3:$B$15,0)),$C24*$S24*INDEX($U$1:$CH$1,MATCH($K24,$U$2:$CH$2,0))*IF(V$2&gt;$K24+$H24,IF($D24="Win",1.02,1.005),1)*(1+$T24)^(V$2-$K24)),IF(AND($K24+$I24&lt;=V$2,$K24+SUM($I24:$J24)&gt;V$2),IF($N24=$N$3,$C24*(INDEX('Fixed O&amp;M Schedule_Gas'!D$3:D$15,MATCH($F24,'Fixed O&amp;M Schedule_Gas'!$B$3:$B$15,0))+$M24),$C24*($S24*INDEX($U$1:$CH$1,MATCH($K24+$I24,$U$2:$CH$2,0))*IF(V$2&gt;$K24+$I24+$H24,IF($D24="Win",1.02,1.005),1)*(1+$T24)^(V$2-($K24+$I24))+$M24)),0)))/10^6</f>
        <v>0</v>
      </c>
      <c r="W24" s="119">
        <f>IF(AND($K24&lt;W$2+1,$K24+$H24&gt;W$2),IF($N24=$N$3,$C24*((1-$O24+$O24*(W$1/INDEX($U$1:$CH$1,,MATCH($K24,$U$2:$CH$2,0)))))*$L24,$C24*((1-$R24)^(W$2-$K24))*(((1-$O24+$O24*(W$1/INDEX($U$1:$CH$1,,MATCH($K24,$U$2:$CH$2,0)))))*$L24*8760*$P24)),IF(AND($K24+$H24&lt;W$2+1,$K24+$I24&gt;W$2),IF($N24=$N$3,$C24*INDEX('Fixed O&amp;M Schedule_Gas'!E$3:E$15,MATCH($F24,'Fixed O&amp;M Schedule_Gas'!$B$3:$B$15,0)),$C24*$S24*INDEX($U$1:$CH$1,MATCH($K24,$U$2:$CH$2,0))*IF(W$2&gt;$K24+$H24,IF($D24="Win",1.02,1.005),1)*(1+$T24)^(W$2-$K24)),IF(AND($K24+$I24&lt;=W$2,$K24+SUM($I24:$J24)&gt;W$2),IF($N24=$N$3,$C24*(INDEX('Fixed O&amp;M Schedule_Gas'!E$3:E$15,MATCH($F24,'Fixed O&amp;M Schedule_Gas'!$B$3:$B$15,0))+$M24),$C24*($S24*INDEX($U$1:$CH$1,MATCH($K24+$I24,$U$2:$CH$2,0))*IF(W$2&gt;$K24+$I24+$H24,IF($D24="Win",1.02,1.005),1)*(1+$T24)^(W$2-($K24+$I24))+$M24)),0)))/10^6</f>
        <v>0</v>
      </c>
      <c r="X24" s="119">
        <f>IF(AND($K24&lt;X$2+1,$K24+$H24&gt;X$2),IF($N24=$N$3,$C24*((1-$O24+$O24*(X$1/INDEX($U$1:$CH$1,,MATCH($K24,$U$2:$CH$2,0)))))*$L24,$C24*((1-$R24)^(X$2-$K24))*(((1-$O24+$O24*(X$1/INDEX($U$1:$CH$1,,MATCH($K24,$U$2:$CH$2,0)))))*$L24*8760*$P24)),IF(AND($K24+$H24&lt;X$2+1,$K24+$I24&gt;X$2),IF($N24=$N$3,$C24*INDEX('Fixed O&amp;M Schedule_Gas'!F$3:F$15,MATCH($F24,'Fixed O&amp;M Schedule_Gas'!$B$3:$B$15,0)),$C24*$S24*INDEX($U$1:$CH$1,MATCH($K24,$U$2:$CH$2,0))*IF(X$2&gt;$K24+$H24,IF($D24="Win",1.02,1.005),1)*(1+$T24)^(X$2-$K24)),IF(AND($K24+$I24&lt;=X$2,$K24+SUM($I24:$J24)&gt;X$2),IF($N24=$N$3,$C24*(INDEX('Fixed O&amp;M Schedule_Gas'!F$3:F$15,MATCH($F24,'Fixed O&amp;M Schedule_Gas'!$B$3:$B$15,0))+$M24),$C24*($S24*INDEX($U$1:$CH$1,MATCH($K24+$I24,$U$2:$CH$2,0))*IF(X$2&gt;$K24+$I24+$H24,IF($D24="Win",1.02,1.005),1)*(1+$T24)^(X$2-($K24+$I24))+$M24)),0)))/10^6</f>
        <v>0</v>
      </c>
      <c r="Y24" s="119">
        <f>IF(AND($K24&lt;Y$2+1,$K24+$H24&gt;Y$2),IF($N24=$N$3,$C24*((1-$O24+$O24*(Y$1/INDEX($U$1:$CH$1,,MATCH($K24,$U$2:$CH$2,0)))))*$L24,$C24*((1-$R24)^(Y$2-$K24))*(((1-$O24+$O24*(Y$1/INDEX($U$1:$CH$1,,MATCH($K24,$U$2:$CH$2,0)))))*$L24*8760*$P24)),IF(AND($K24+$H24&lt;Y$2+1,$K24+$I24&gt;Y$2),IF($N24=$N$3,$C24*INDEX('Fixed O&amp;M Schedule_Gas'!G$3:G$15,MATCH($F24,'Fixed O&amp;M Schedule_Gas'!$B$3:$B$15,0)),$C24*$S24*INDEX($U$1:$CH$1,MATCH($K24,$U$2:$CH$2,0))*IF(Y$2&gt;$K24+$H24,IF($D24="Win",1.02,1.005),1)*(1+$T24)^(Y$2-$K24)),IF(AND($K24+$I24&lt;=Y$2,$K24+SUM($I24:$J24)&gt;Y$2),IF($N24=$N$3,$C24*(INDEX('Fixed O&amp;M Schedule_Gas'!G$3:G$15,MATCH($F24,'Fixed O&amp;M Schedule_Gas'!$B$3:$B$15,0))+$M24),$C24*($S24*INDEX($U$1:$CH$1,MATCH($K24+$I24,$U$2:$CH$2,0))*IF(Y$2&gt;$K24+$I24+$H24,IF($D24="Win",1.02,1.005),1)*(1+$T24)^(Y$2-($K24+$I24))+$M24)),0)))/10^6</f>
        <v>0</v>
      </c>
      <c r="Z24" s="119">
        <f>IF(AND($K24&lt;Z$2+1,$K24+$H24&gt;Z$2),IF($N24=$N$3,$C24*((1-$O24+$O24*(Z$1/INDEX($U$1:$CH$1,,MATCH($K24,$U$2:$CH$2,0)))))*$L24,$C24*((1-$R24)^(Z$2-$K24))*(((1-$O24+$O24*(Z$1/INDEX($U$1:$CH$1,,MATCH($K24,$U$2:$CH$2,0)))))*$L24*8760*$P24)),IF(AND($K24+$H24&lt;Z$2+1,$K24+$I24&gt;Z$2),IF($N24=$N$3,$C24*INDEX('Fixed O&amp;M Schedule_Gas'!H$3:H$15,MATCH($F24,'Fixed O&amp;M Schedule_Gas'!$B$3:$B$15,0)),$C24*$S24*INDEX($U$1:$CH$1,MATCH($K24,$U$2:$CH$2,0))*IF(Z$2&gt;$K24+$H24,IF($D24="Win",1.02,1.005),1)*(1+$T24)^(Z$2-$K24)),IF(AND($K24+$I24&lt;=Z$2,$K24+SUM($I24:$J24)&gt;Z$2),IF($N24=$N$3,$C24*(INDEX('Fixed O&amp;M Schedule_Gas'!H$3:H$15,MATCH($F24,'Fixed O&amp;M Schedule_Gas'!$B$3:$B$15,0))+$M24),$C24*($S24*INDEX($U$1:$CH$1,MATCH($K24+$I24,$U$2:$CH$2,0))*IF(Z$2&gt;$K24+$I24+$H24,IF($D24="Win",1.02,1.005),1)*(1+$T24)^(Z$2-($K24+$I24))+$M24)),0)))/10^6</f>
        <v>0</v>
      </c>
      <c r="AA24" s="119">
        <f>IF(AND($K24&lt;AA$2+1,$K24+$H24&gt;AA$2),IF($N24=$N$3,$C24*((1-$O24+$O24*(AA$1/INDEX($U$1:$CH$1,,MATCH($K24,$U$2:$CH$2,0)))))*$L24,$C24*((1-$R24)^(AA$2-$K24))*(((1-$O24+$O24*(AA$1/INDEX($U$1:$CH$1,,MATCH($K24,$U$2:$CH$2,0)))))*$L24*8760*$P24)),IF(AND($K24+$H24&lt;AA$2+1,$K24+$I24&gt;AA$2),IF($N24=$N$3,$C24*INDEX('Fixed O&amp;M Schedule_Gas'!I$3:I$15,MATCH($F24,'Fixed O&amp;M Schedule_Gas'!$B$3:$B$15,0)),$C24*$S24*INDEX($U$1:$CH$1,MATCH($K24,$U$2:$CH$2,0))*IF(AA$2&gt;$K24+$H24,IF($D24="Win",1.02,1.005),1)*(1+$T24)^(AA$2-$K24)),IF(AND($K24+$I24&lt;=AA$2,$K24+SUM($I24:$J24)&gt;AA$2),IF($N24=$N$3,$C24*(INDEX('Fixed O&amp;M Schedule_Gas'!I$3:I$15,MATCH($F24,'Fixed O&amp;M Schedule_Gas'!$B$3:$B$15,0))+$M24),$C24*($S24*INDEX($U$1:$CH$1,MATCH($K24+$I24,$U$2:$CH$2,0))*IF(AA$2&gt;$K24+$I24+$H24,IF($D24="Win",1.02,1.005),1)*(1+$T24)^(AA$2-($K24+$I24))+$M24)),0)))/10^6</f>
        <v>0</v>
      </c>
      <c r="AB24" s="119">
        <f>IF(AND($K24&lt;AB$2+1,$K24+$H24&gt;AB$2),IF($N24=$N$3,$C24*((1-$O24+$O24*(AB$1/INDEX($U$1:$CH$1,,MATCH($K24,$U$2:$CH$2,0)))))*$L24,$C24*((1-$R24)^(AB$2-$K24))*(((1-$O24+$O24*(AB$1/INDEX($U$1:$CH$1,,MATCH($K24,$U$2:$CH$2,0)))))*$L24*8760*$P24)),IF(AND($K24+$H24&lt;AB$2+1,$K24+$I24&gt;AB$2),IF($N24=$N$3,$C24*INDEX('Fixed O&amp;M Schedule_Gas'!J$3:J$15,MATCH($F24,'Fixed O&amp;M Schedule_Gas'!$B$3:$B$15,0)),$C24*$S24*INDEX($U$1:$CH$1,MATCH($K24,$U$2:$CH$2,0))*IF(AB$2&gt;$K24+$H24,IF($D24="Win",1.02,1.005),1)*(1+$T24)^(AB$2-$K24)),IF(AND($K24+$I24&lt;=AB$2,$K24+SUM($I24:$J24)&gt;AB$2),IF($N24=$N$3,$C24*(INDEX('Fixed O&amp;M Schedule_Gas'!J$3:J$15,MATCH($F24,'Fixed O&amp;M Schedule_Gas'!$B$3:$B$15,0))+$M24),$C24*($S24*INDEX($U$1:$CH$1,MATCH($K24+$I24,$U$2:$CH$2,0))*IF(AB$2&gt;$K24+$I24+$H24,IF($D24="Win",1.02,1.005),1)*(1+$T24)^(AB$2-($K24+$I24))+$M24)),0)))/10^6</f>
        <v>0</v>
      </c>
      <c r="AC24" s="119">
        <f>IF(AND($K24&lt;AC$2+1,$K24+$H24&gt;AC$2),IF($N24=$N$3,$C24*((1-$O24+$O24*(AC$1/INDEX($U$1:$CH$1,,MATCH($K24,$U$2:$CH$2,0)))))*$L24,$C24*((1-$R24)^(AC$2-$K24))*(((1-$O24+$O24*(AC$1/INDEX($U$1:$CH$1,,MATCH($K24,$U$2:$CH$2,0)))))*$L24*8760*$P24)),IF(AND($K24+$H24&lt;AC$2+1,$K24+$I24&gt;AC$2),IF($N24=$N$3,$C24*INDEX('Fixed O&amp;M Schedule_Gas'!K$3:K$15,MATCH($F24,'Fixed O&amp;M Schedule_Gas'!$B$3:$B$15,0)),$C24*$S24*INDEX($U$1:$CH$1,MATCH($K24,$U$2:$CH$2,0))*IF(AC$2&gt;$K24+$H24,IF($D24="Win",1.02,1.005),1)*(1+$T24)^(AC$2-$K24)),IF(AND($K24+$I24&lt;=AC$2,$K24+SUM($I24:$J24)&gt;AC$2),IF($N24=$N$3,$C24*(INDEX('Fixed O&amp;M Schedule_Gas'!K$3:K$15,MATCH($F24,'Fixed O&amp;M Schedule_Gas'!$B$3:$B$15,0))+$M24),$C24*($S24*INDEX($U$1:$CH$1,MATCH($K24+$I24,$U$2:$CH$2,0))*IF(AC$2&gt;$K24+$I24+$H24,IF($D24="Win",1.02,1.005),1)*(1+$T24)^(AC$2-($K24+$I24))+$M24)),0)))/10^6</f>
        <v>49.868388037980075</v>
      </c>
      <c r="AD24" s="119">
        <f>IF(AND($K24&lt;AD$2+1,$K24+$H24&gt;AD$2),IF($N24=$N$3,$C24*((1-$O24+$O24*(AD$1/INDEX($U$1:$CH$1,,MATCH($K24,$U$2:$CH$2,0)))))*$L24,$C24*((1-$R24)^(AD$2-$K24))*(((1-$O24+$O24*(AD$1/INDEX($U$1:$CH$1,,MATCH($K24,$U$2:$CH$2,0)))))*$L24*8760*$P24)),IF(AND($K24+$H24&lt;AD$2+1,$K24+$I24&gt;AD$2),IF($N24=$N$3,$C24*INDEX('Fixed O&amp;M Schedule_Gas'!L$3:L$15,MATCH($F24,'Fixed O&amp;M Schedule_Gas'!$B$3:$B$15,0)),$C24*$S24*INDEX($U$1:$CH$1,MATCH($K24,$U$2:$CH$2,0))*IF(AD$2&gt;$K24+$H24,IF($D24="Win",1.02,1.005),1)*(1+$T24)^(AD$2-$K24)),IF(AND($K24+$I24&lt;=AD$2,$K24+SUM($I24:$J24)&gt;AD$2),IF($N24=$N$3,$C24*(INDEX('Fixed O&amp;M Schedule_Gas'!L$3:L$15,MATCH($F24,'Fixed O&amp;M Schedule_Gas'!$B$3:$B$15,0))+$M24),$C24*($S24*INDEX($U$1:$CH$1,MATCH($K24+$I24,$U$2:$CH$2,0))*IF(AD$2&gt;$K24+$I24+$H24,IF($D24="Win",1.02,1.005),1)*(1+$T24)^(AD$2-($K24+$I24))+$M24)),0)))/10^6</f>
        <v>49.619046097790168</v>
      </c>
      <c r="AE24" s="119">
        <f>IF(AND($K24&lt;AE$2+1,$K24+$H24&gt;AE$2),IF($N24=$N$3,$C24*((1-$O24+$O24*(AE$1/INDEX($U$1:$CH$1,,MATCH($K24,$U$2:$CH$2,0)))))*$L24,$C24*((1-$R24)^(AE$2-$K24))*(((1-$O24+$O24*(AE$1/INDEX($U$1:$CH$1,,MATCH($K24,$U$2:$CH$2,0)))))*$L24*8760*$P24)),IF(AND($K24+$H24&lt;AE$2+1,$K24+$I24&gt;AE$2),IF($N24=$N$3,$C24*INDEX('Fixed O&amp;M Schedule_Gas'!M$3:M$15,MATCH($F24,'Fixed O&amp;M Schedule_Gas'!$B$3:$B$15,0)),$C24*$S24*INDEX($U$1:$CH$1,MATCH($K24,$U$2:$CH$2,0))*IF(AE$2&gt;$K24+$H24,IF($D24="Win",1.02,1.005),1)*(1+$T24)^(AE$2-$K24)),IF(AND($K24+$I24&lt;=AE$2,$K24+SUM($I24:$J24)&gt;AE$2),IF($N24=$N$3,$C24*(INDEX('Fixed O&amp;M Schedule_Gas'!M$3:M$15,MATCH($F24,'Fixed O&amp;M Schedule_Gas'!$B$3:$B$15,0))+$M24),$C24*($S24*INDEX($U$1:$CH$1,MATCH($K24+$I24,$U$2:$CH$2,0))*IF(AE$2&gt;$K24+$I24+$H24,IF($D24="Win",1.02,1.005),1)*(1+$T24)^(AE$2-($K24+$I24))+$M24)),0)))/10^6</f>
        <v>49.370950867301225</v>
      </c>
      <c r="AF24" s="119">
        <f>IF(AND($K24&lt;AF$2+1,$K24+$H24&gt;AF$2),IF($N24=$N$3,$C24*((1-$O24+$O24*(AF$1/INDEX($U$1:$CH$1,,MATCH($K24,$U$2:$CH$2,0)))))*$L24,$C24*((1-$R24)^(AF$2-$K24))*(((1-$O24+$O24*(AF$1/INDEX($U$1:$CH$1,,MATCH($K24,$U$2:$CH$2,0)))))*$L24*8760*$P24)),IF(AND($K24+$H24&lt;AF$2+1,$K24+$I24&gt;AF$2),IF($N24=$N$3,$C24*INDEX('Fixed O&amp;M Schedule_Gas'!N$3:N$15,MATCH($F24,'Fixed O&amp;M Schedule_Gas'!$B$3:$B$15,0)),$C24*$S24*INDEX($U$1:$CH$1,MATCH($K24,$U$2:$CH$2,0))*IF(AF$2&gt;$K24+$H24,IF($D24="Win",1.02,1.005),1)*(1+$T24)^(AF$2-$K24)),IF(AND($K24+$I24&lt;=AF$2,$K24+SUM($I24:$J24)&gt;AF$2),IF($N24=$N$3,$C24*(INDEX('Fixed O&amp;M Schedule_Gas'!N$3:N$15,MATCH($F24,'Fixed O&amp;M Schedule_Gas'!$B$3:$B$15,0))+$M24),$C24*($S24*INDEX($U$1:$CH$1,MATCH($K24+$I24,$U$2:$CH$2,0))*IF(AF$2&gt;$K24+$I24+$H24,IF($D24="Win",1.02,1.005),1)*(1+$T24)^(AF$2-($K24+$I24))+$M24)),0)))/10^6</f>
        <v>49.124096112964715</v>
      </c>
      <c r="AG24" s="119">
        <f>IF(AND($K24&lt;AG$2+1,$K24+$H24&gt;AG$2),IF($N24=$N$3,$C24*((1-$O24+$O24*(AG$1/INDEX($U$1:$CH$1,,MATCH($K24,$U$2:$CH$2,0)))))*$L24,$C24*((1-$R24)^(AG$2-$K24))*(((1-$O24+$O24*(AG$1/INDEX($U$1:$CH$1,,MATCH($K24,$U$2:$CH$2,0)))))*$L24*8760*$P24)),IF(AND($K24+$H24&lt;AG$2+1,$K24+$I24&gt;AG$2),IF($N24=$N$3,$C24*INDEX('Fixed O&amp;M Schedule_Gas'!O$3:O$15,MATCH($F24,'Fixed O&amp;M Schedule_Gas'!$B$3:$B$15,0)),$C24*$S24*INDEX($U$1:$CH$1,MATCH($K24,$U$2:$CH$2,0))*IF(AG$2&gt;$K24+$H24,IF($D24="Win",1.02,1.005),1)*(1+$T24)^(AG$2-$K24)),IF(AND($K24+$I24&lt;=AG$2,$K24+SUM($I24:$J24)&gt;AG$2),IF($N24=$N$3,$C24*(INDEX('Fixed O&amp;M Schedule_Gas'!O$3:O$15,MATCH($F24,'Fixed O&amp;M Schedule_Gas'!$B$3:$B$15,0))+$M24),$C24*($S24*INDEX($U$1:$CH$1,MATCH($K24+$I24,$U$2:$CH$2,0))*IF(AG$2&gt;$K24+$I24+$H24,IF($D24="Win",1.02,1.005),1)*(1+$T24)^(AG$2-($K24+$I24))+$M24)),0)))/10^6</f>
        <v>48.878475632399898</v>
      </c>
      <c r="AH24" s="119">
        <f>IF(AND($K24&lt;AH$2+1,$K24+$H24&gt;AH$2),IF($N24=$N$3,$C24*((1-$O24+$O24*(AH$1/INDEX($U$1:$CH$1,,MATCH($K24,$U$2:$CH$2,0)))))*$L24,$C24*((1-$R24)^(AH$2-$K24))*(((1-$O24+$O24*(AH$1/INDEX($U$1:$CH$1,,MATCH($K24,$U$2:$CH$2,0)))))*$L24*8760*$P24)),IF(AND($K24+$H24&lt;AH$2+1,$K24+$I24&gt;AH$2),IF($N24=$N$3,$C24*INDEX('Fixed O&amp;M Schedule_Gas'!P$3:P$15,MATCH($F24,'Fixed O&amp;M Schedule_Gas'!$B$3:$B$15,0)),$C24*$S24*INDEX($U$1:$CH$1,MATCH($K24,$U$2:$CH$2,0))*IF(AH$2&gt;$K24+$H24,IF($D24="Win",1.02,1.005),1)*(1+$T24)^(AH$2-$K24)),IF(AND($K24+$I24&lt;=AH$2,$K24+SUM($I24:$J24)&gt;AH$2),IF($N24=$N$3,$C24*(INDEX('Fixed O&amp;M Schedule_Gas'!P$3:P$15,MATCH($F24,'Fixed O&amp;M Schedule_Gas'!$B$3:$B$15,0))+$M24),$C24*($S24*INDEX($U$1:$CH$1,MATCH($K24+$I24,$U$2:$CH$2,0))*IF(AH$2&gt;$K24+$I24+$H24,IF($D24="Win",1.02,1.005),1)*(1+$T24)^(AH$2-($K24+$I24))+$M24)),0)))/10^6</f>
        <v>48.6340832542379</v>
      </c>
      <c r="AI24" s="119">
        <f>IF(AND($K24&lt;AI$2+1,$K24+$H24&gt;AI$2),IF($N24=$N$3,$C24*((1-$O24+$O24*(AI$1/INDEX($U$1:$CH$1,,MATCH($K24,$U$2:$CH$2,0)))))*$L24,$C24*((1-$R24)^(AI$2-$K24))*(((1-$O24+$O24*(AI$1/INDEX($U$1:$CH$1,,MATCH($K24,$U$2:$CH$2,0)))))*$L24*8760*$P24)),IF(AND($K24+$H24&lt;AI$2+1,$K24+$I24&gt;AI$2),IF($N24=$N$3,$C24*INDEX('Fixed O&amp;M Schedule_Gas'!Q$3:Q$15,MATCH($F24,'Fixed O&amp;M Schedule_Gas'!$B$3:$B$15,0)),$C24*$S24*INDEX($U$1:$CH$1,MATCH($K24,$U$2:$CH$2,0))*IF(AI$2&gt;$K24+$H24,IF($D24="Win",1.02,1.005),1)*(1+$T24)^(AI$2-$K24)),IF(AND($K24+$I24&lt;=AI$2,$K24+SUM($I24:$J24)&gt;AI$2),IF($N24=$N$3,$C24*(INDEX('Fixed O&amp;M Schedule_Gas'!Q$3:Q$15,MATCH($F24,'Fixed O&amp;M Schedule_Gas'!$B$3:$B$15,0))+$M24),$C24*($S24*INDEX($U$1:$CH$1,MATCH($K24+$I24,$U$2:$CH$2,0))*IF(AI$2&gt;$K24+$I24+$H24,IF($D24="Win",1.02,1.005),1)*(1+$T24)^(AI$2-($K24+$I24))+$M24)),0)))/10^6</f>
        <v>48.39091283796671</v>
      </c>
      <c r="AJ24" s="119">
        <f>IF(AND($K24&lt;AJ$2+1,$K24+$H24&gt;AJ$2),IF($N24=$N$3,$C24*((1-$O24+$O24*(AJ$1/INDEX($U$1:$CH$1,,MATCH($K24,$U$2:$CH$2,0)))))*$L24,$C24*((1-$R24)^(AJ$2-$K24))*(((1-$O24+$O24*(AJ$1/INDEX($U$1:$CH$1,,MATCH($K24,$U$2:$CH$2,0)))))*$L24*8760*$P24)),IF(AND($K24+$H24&lt;AJ$2+1,$K24+$I24&gt;AJ$2),IF($N24=$N$3,$C24*INDEX('Fixed O&amp;M Schedule_Gas'!R$3:R$15,MATCH($F24,'Fixed O&amp;M Schedule_Gas'!$B$3:$B$15,0)),$C24*$S24*INDEX($U$1:$CH$1,MATCH($K24,$U$2:$CH$2,0))*IF(AJ$2&gt;$K24+$H24,IF($D24="Win",1.02,1.005),1)*(1+$T24)^(AJ$2-$K24)),IF(AND($K24+$I24&lt;=AJ$2,$K24+SUM($I24:$J24)&gt;AJ$2),IF($N24=$N$3,$C24*(INDEX('Fixed O&amp;M Schedule_Gas'!R$3:R$15,MATCH($F24,'Fixed O&amp;M Schedule_Gas'!$B$3:$B$15,0))+$M24),$C24*($S24*INDEX($U$1:$CH$1,MATCH($K24+$I24,$U$2:$CH$2,0))*IF(AJ$2&gt;$K24+$I24+$H24,IF($D24="Win",1.02,1.005),1)*(1+$T24)^(AJ$2-($K24+$I24))+$M24)),0)))/10^6</f>
        <v>48.148958273776877</v>
      </c>
      <c r="AK24" s="119">
        <f>IF(AND($K24&lt;AK$2+1,$K24+$H24&gt;AK$2),IF($N24=$N$3,$C24*((1-$O24+$O24*(AK$1/INDEX($U$1:$CH$1,,MATCH($K24,$U$2:$CH$2,0)))))*$L24,$C24*((1-$R24)^(AK$2-$K24))*(((1-$O24+$O24*(AK$1/INDEX($U$1:$CH$1,,MATCH($K24,$U$2:$CH$2,0)))))*$L24*8760*$P24)),IF(AND($K24+$H24&lt;AK$2+1,$K24+$I24&gt;AK$2),IF($N24=$N$3,$C24*INDEX('Fixed O&amp;M Schedule_Gas'!S$3:S$15,MATCH($F24,'Fixed O&amp;M Schedule_Gas'!$B$3:$B$15,0)),$C24*$S24*INDEX($U$1:$CH$1,MATCH($K24,$U$2:$CH$2,0))*IF(AK$2&gt;$K24+$H24,IF($D24="Win",1.02,1.005),1)*(1+$T24)^(AK$2-$K24)),IF(AND($K24+$I24&lt;=AK$2,$K24+SUM($I24:$J24)&gt;AK$2),IF($N24=$N$3,$C24*(INDEX('Fixed O&amp;M Schedule_Gas'!S$3:S$15,MATCH($F24,'Fixed O&amp;M Schedule_Gas'!$B$3:$B$15,0))+$M24),$C24*($S24*INDEX($U$1:$CH$1,MATCH($K24+$I24,$U$2:$CH$2,0))*IF(AK$2&gt;$K24+$I24+$H24,IF($D24="Win",1.02,1.005),1)*(1+$T24)^(AK$2-($K24+$I24))+$M24)),0)))/10^6</f>
        <v>47.908213482407987</v>
      </c>
      <c r="AL24" s="119">
        <f>IF(AND($K24&lt;AL$2+1,$K24+$H24&gt;AL$2),IF($N24=$N$3,$C24*((1-$O24+$O24*(AL$1/INDEX($U$1:$CH$1,,MATCH($K24,$U$2:$CH$2,0)))))*$L24,$C24*((1-$R24)^(AL$2-$K24))*(((1-$O24+$O24*(AL$1/INDEX($U$1:$CH$1,,MATCH($K24,$U$2:$CH$2,0)))))*$L24*8760*$P24)),IF(AND($K24+$H24&lt;AL$2+1,$K24+$I24&gt;AL$2),IF($N24=$N$3,$C24*INDEX('Fixed O&amp;M Schedule_Gas'!T$3:T$15,MATCH($F24,'Fixed O&amp;M Schedule_Gas'!$B$3:$B$15,0)),$C24*$S24*INDEX($U$1:$CH$1,MATCH($K24,$U$2:$CH$2,0))*IF(AL$2&gt;$K24+$H24,IF($D24="Win",1.02,1.005),1)*(1+$T24)^(AL$2-$K24)),IF(AND($K24+$I24&lt;=AL$2,$K24+SUM($I24:$J24)&gt;AL$2),IF($N24=$N$3,$C24*(INDEX('Fixed O&amp;M Schedule_Gas'!T$3:T$15,MATCH($F24,'Fixed O&amp;M Schedule_Gas'!$B$3:$B$15,0))+$M24),$C24*($S24*INDEX($U$1:$CH$1,MATCH($K24+$I24,$U$2:$CH$2,0))*IF(AL$2&gt;$K24+$I24+$H24,IF($D24="Win",1.02,1.005),1)*(1+$T24)^(AL$2-($K24+$I24))+$M24)),0)))/10^6</f>
        <v>47.668672414995946</v>
      </c>
      <c r="AM24" s="119">
        <f>IF(AND($K24&lt;AM$2+1,$K24+$H24&gt;AM$2),IF($N24=$N$3,$C24*((1-$O24+$O24*(AM$1/INDEX($U$1:$CH$1,,MATCH($K24,$U$2:$CH$2,0)))))*$L24,$C24*((1-$R24)^(AM$2-$K24))*(((1-$O24+$O24*(AM$1/INDEX($U$1:$CH$1,,MATCH($K24,$U$2:$CH$2,0)))))*$L24*8760*$P24)),IF(AND($K24+$H24&lt;AM$2+1,$K24+$I24&gt;AM$2),IF($N24=$N$3,$C24*INDEX('Fixed O&amp;M Schedule_Gas'!U$3:U$15,MATCH($F24,'Fixed O&amp;M Schedule_Gas'!$B$3:$B$15,0)),$C24*$S24*INDEX($U$1:$CH$1,MATCH($K24,$U$2:$CH$2,0))*IF(AM$2&gt;$K24+$H24,IF($D24="Win",1.02,1.005),1)*(1+$T24)^(AM$2-$K24)),IF(AND($K24+$I24&lt;=AM$2,$K24+SUM($I24:$J24)&gt;AM$2),IF($N24=$N$3,$C24*(INDEX('Fixed O&amp;M Schedule_Gas'!U$3:U$15,MATCH($F24,'Fixed O&amp;M Schedule_Gas'!$B$3:$B$15,0))+$M24),$C24*($S24*INDEX($U$1:$CH$1,MATCH($K24+$I24,$U$2:$CH$2,0))*IF(AM$2&gt;$K24+$I24+$H24,IF($D24="Win",1.02,1.005),1)*(1+$T24)^(AM$2-($K24+$I24))+$M24)),0)))/10^6</f>
        <v>47.430329052920968</v>
      </c>
      <c r="AN24" s="119">
        <f>IF(AND($K24&lt;AN$2+1,$K24+$H24&gt;AN$2),IF($N24=$N$3,$C24*((1-$O24+$O24*(AN$1/INDEX($U$1:$CH$1,,MATCH($K24,$U$2:$CH$2,0)))))*$L24,$C24*((1-$R24)^(AN$2-$K24))*(((1-$O24+$O24*(AN$1/INDEX($U$1:$CH$1,,MATCH($K24,$U$2:$CH$2,0)))))*$L24*8760*$P24)),IF(AND($K24+$H24&lt;AN$2+1,$K24+$I24&gt;AN$2),IF($N24=$N$3,$C24*INDEX('Fixed O&amp;M Schedule_Gas'!V$3:V$15,MATCH($F24,'Fixed O&amp;M Schedule_Gas'!$B$3:$B$15,0)),$C24*$S24*INDEX($U$1:$CH$1,MATCH($K24,$U$2:$CH$2,0))*IF(AN$2&gt;$K24+$H24,IF($D24="Win",1.02,1.005),1)*(1+$T24)^(AN$2-$K24)),IF(AND($K24+$I24&lt;=AN$2,$K24+SUM($I24:$J24)&gt;AN$2),IF($N24=$N$3,$C24*(INDEX('Fixed O&amp;M Schedule_Gas'!V$3:V$15,MATCH($F24,'Fixed O&amp;M Schedule_Gas'!$B$3:$B$15,0))+$M24),$C24*($S24*INDEX($U$1:$CH$1,MATCH($K24+$I24,$U$2:$CH$2,0))*IF(AN$2&gt;$K24+$I24+$H24,IF($D24="Win",1.02,1.005),1)*(1+$T24)^(AN$2-($K24+$I24))+$M24)),0)))/10^6</f>
        <v>47.193177407656364</v>
      </c>
      <c r="AO24" s="119">
        <f>IF(AND($K24&lt;AO$2+1,$K24+$H24&gt;AO$2),IF($N24=$N$3,$C24*((1-$O24+$O24*(AO$1/INDEX($U$1:$CH$1,,MATCH($K24,$U$2:$CH$2,0)))))*$L24,$C24*((1-$R24)^(AO$2-$K24))*(((1-$O24+$O24*(AO$1/INDEX($U$1:$CH$1,,MATCH($K24,$U$2:$CH$2,0)))))*$L24*8760*$P24)),IF(AND($K24+$H24&lt;AO$2+1,$K24+$I24&gt;AO$2),IF($N24=$N$3,$C24*INDEX('Fixed O&amp;M Schedule_Gas'!W$3:W$15,MATCH($F24,'Fixed O&amp;M Schedule_Gas'!$B$3:$B$15,0)),$C24*$S24*INDEX($U$1:$CH$1,MATCH($K24,$U$2:$CH$2,0))*IF(AO$2&gt;$K24+$H24,IF($D24="Win",1.02,1.005),1)*(1+$T24)^(AO$2-$K24)),IF(AND($K24+$I24&lt;=AO$2,$K24+SUM($I24:$J24)&gt;AO$2),IF($N24=$N$3,$C24*(INDEX('Fixed O&amp;M Schedule_Gas'!W$3:W$15,MATCH($F24,'Fixed O&amp;M Schedule_Gas'!$B$3:$B$15,0))+$M24),$C24*($S24*INDEX($U$1:$CH$1,MATCH($K24+$I24,$U$2:$CH$2,0))*IF(AO$2&gt;$K24+$I24+$H24,IF($D24="Win",1.02,1.005),1)*(1+$T24)^(AO$2-($K24+$I24))+$M24)),0)))/10^6</f>
        <v>46.957211520618081</v>
      </c>
      <c r="AP24" s="119">
        <f>IF(AND($K24&lt;AP$2+1,$K24+$H24&gt;AP$2),IF($N24=$N$3,$C24*((1-$O24+$O24*(AP$1/INDEX($U$1:$CH$1,,MATCH($K24,$U$2:$CH$2,0)))))*$L24,$C24*((1-$R24)^(AP$2-$K24))*(((1-$O24+$O24*(AP$1/INDEX($U$1:$CH$1,,MATCH($K24,$U$2:$CH$2,0)))))*$L24*8760*$P24)),IF(AND($K24+$H24&lt;AP$2+1,$K24+$I24&gt;AP$2),IF($N24=$N$3,$C24*INDEX('Fixed O&amp;M Schedule_Gas'!X$3:X$15,MATCH($F24,'Fixed O&amp;M Schedule_Gas'!$B$3:$B$15,0)),$C24*$S24*INDEX($U$1:$CH$1,MATCH($K24,$U$2:$CH$2,0))*IF(AP$2&gt;$K24+$H24,IF($D24="Win",1.02,1.005),1)*(1+$T24)^(AP$2-$K24)),IF(AND($K24+$I24&lt;=AP$2,$K24+SUM($I24:$J24)&gt;AP$2),IF($N24=$N$3,$C24*(INDEX('Fixed O&amp;M Schedule_Gas'!X$3:X$15,MATCH($F24,'Fixed O&amp;M Schedule_Gas'!$B$3:$B$15,0))+$M24),$C24*($S24*INDEX($U$1:$CH$1,MATCH($K24+$I24,$U$2:$CH$2,0))*IF(AP$2&gt;$K24+$I24+$H24,IF($D24="Win",1.02,1.005),1)*(1+$T24)^(AP$2-($K24+$I24))+$M24)),0)))/10^6</f>
        <v>46.722425463015</v>
      </c>
      <c r="AQ24" s="119">
        <f>IF(AND($K24&lt;AQ$2+1,$K24+$H24&gt;AQ$2),IF($N24=$N$3,$C24*((1-$O24+$O24*(AQ$1/INDEX($U$1:$CH$1,,MATCH($K24,$U$2:$CH$2,0)))))*$L24,$C24*((1-$R24)^(AQ$2-$K24))*(((1-$O24+$O24*(AQ$1/INDEX($U$1:$CH$1,,MATCH($K24,$U$2:$CH$2,0)))))*$L24*8760*$P24)),IF(AND($K24+$H24&lt;AQ$2+1,$K24+$I24&gt;AQ$2),IF($N24=$N$3,$C24*INDEX('Fixed O&amp;M Schedule_Gas'!Y$3:Y$15,MATCH($F24,'Fixed O&amp;M Schedule_Gas'!$B$3:$B$15,0)),$C24*$S24*INDEX($U$1:$CH$1,MATCH($K24,$U$2:$CH$2,0))*IF(AQ$2&gt;$K24+$H24,IF($D24="Win",1.02,1.005),1)*(1+$T24)^(AQ$2-$K24)),IF(AND($K24+$I24&lt;=AQ$2,$K24+SUM($I24:$J24)&gt;AQ$2),IF($N24=$N$3,$C24*(INDEX('Fixed O&amp;M Schedule_Gas'!Y$3:Y$15,MATCH($F24,'Fixed O&amp;M Schedule_Gas'!$B$3:$B$15,0))+$M24),$C24*($S24*INDEX($U$1:$CH$1,MATCH($K24+$I24,$U$2:$CH$2,0))*IF(AQ$2&gt;$K24+$I24+$H24,IF($D24="Win",1.02,1.005),1)*(1+$T24)^(AQ$2-($K24+$I24))+$M24)),0)))/10^6</f>
        <v>46.488813335699923</v>
      </c>
      <c r="AR24" s="119">
        <f>IF(AND($K24&lt;AR$2+1,$K24+$H24&gt;AR$2),IF($N24=$N$3,$C24*((1-$O24+$O24*(AR$1/INDEX($U$1:$CH$1,,MATCH($K24,$U$2:$CH$2,0)))))*$L24,$C24*((1-$R24)^(AR$2-$K24))*(((1-$O24+$O24*(AR$1/INDEX($U$1:$CH$1,,MATCH($K24,$U$2:$CH$2,0)))))*$L24*8760*$P24)),IF(AND($K24+$H24&lt;AR$2+1,$K24+$I24&gt;AR$2),IF($N24=$N$3,$C24*INDEX('Fixed O&amp;M Schedule_Gas'!Z$3:Z$15,MATCH($F24,'Fixed O&amp;M Schedule_Gas'!$B$3:$B$15,0)),$C24*$S24*INDEX($U$1:$CH$1,MATCH($K24,$U$2:$CH$2,0))*IF(AR$2&gt;$K24+$H24,IF($D24="Win",1.02,1.005),1)*(1+$T24)^(AR$2-$K24)),IF(AND($K24+$I24&lt;=AR$2,$K24+SUM($I24:$J24)&gt;AR$2),IF($N24=$N$3,$C24*(INDEX('Fixed O&amp;M Schedule_Gas'!Z$3:Z$15,MATCH($F24,'Fixed O&amp;M Schedule_Gas'!$B$3:$B$15,0))+$M24),$C24*($S24*INDEX($U$1:$CH$1,MATCH($K24+$I24,$U$2:$CH$2,0))*IF(AR$2&gt;$K24+$I24+$H24,IF($D24="Win",1.02,1.005),1)*(1+$T24)^(AR$2-($K24+$I24))+$M24)),0)))/10^6</f>
        <v>46.25636926902142</v>
      </c>
      <c r="AS24" s="119">
        <f>IF(AND($K24&lt;AS$2+1,$K24+$H24&gt;AS$2),IF($N24=$N$3,$C24*((1-$O24+$O24*(AS$1/INDEX($U$1:$CH$1,,MATCH($K24,$U$2:$CH$2,0)))))*$L24,$C24*((1-$R24)^(AS$2-$K24))*(((1-$O24+$O24*(AS$1/INDEX($U$1:$CH$1,,MATCH($K24,$U$2:$CH$2,0)))))*$L24*8760*$P24)),IF(AND($K24+$H24&lt;AS$2+1,$K24+$I24&gt;AS$2),IF($N24=$N$3,$C24*INDEX('Fixed O&amp;M Schedule_Gas'!AA$3:AA$15,MATCH($F24,'Fixed O&amp;M Schedule_Gas'!$B$3:$B$15,0)),$C24*$S24*INDEX($U$1:$CH$1,MATCH($K24,$U$2:$CH$2,0))*IF(AS$2&gt;$K24+$H24,IF($D24="Win",1.02,1.005),1)*(1+$T24)^(AS$2-$K24)),IF(AND($K24+$I24&lt;=AS$2,$K24+SUM($I24:$J24)&gt;AS$2),IF($N24=$N$3,$C24*(INDEX('Fixed O&amp;M Schedule_Gas'!AA$3:AA$15,MATCH($F24,'Fixed O&amp;M Schedule_Gas'!$B$3:$B$15,0))+$M24),$C24*($S24*INDEX($U$1:$CH$1,MATCH($K24+$I24,$U$2:$CH$2,0))*IF(AS$2&gt;$K24+$I24+$H24,IF($D24="Win",1.02,1.005),1)*(1+$T24)^(AS$2-($K24+$I24))+$M24)),0)))/10^6</f>
        <v>46.025087422676314</v>
      </c>
      <c r="AT24" s="119">
        <f>IF(AND($K24&lt;AT$2+1,$K24+$H24&gt;AT$2),IF($N24=$N$3,$C24*((1-$O24+$O24*(AT$1/INDEX($U$1:$CH$1,,MATCH($K24,$U$2:$CH$2,0)))))*$L24,$C24*((1-$R24)^(AT$2-$K24))*(((1-$O24+$O24*(AT$1/INDEX($U$1:$CH$1,,MATCH($K24,$U$2:$CH$2,0)))))*$L24*8760*$P24)),IF(AND($K24+$H24&lt;AT$2+1,$K24+$I24&gt;AT$2),IF($N24=$N$3,$C24*INDEX('Fixed O&amp;M Schedule_Gas'!AB$3:AB$15,MATCH($F24,'Fixed O&amp;M Schedule_Gas'!$B$3:$B$15,0)),$C24*$S24*INDEX($U$1:$CH$1,MATCH($K24,$U$2:$CH$2,0))*IF(AT$2&gt;$K24+$H24,IF($D24="Win",1.02,1.005),1)*(1+$T24)^(AT$2-$K24)),IF(AND($K24+$I24&lt;=AT$2,$K24+SUM($I24:$J24)&gt;AT$2),IF($N24=$N$3,$C24*(INDEX('Fixed O&amp;M Schedule_Gas'!AB$3:AB$15,MATCH($F24,'Fixed O&amp;M Schedule_Gas'!$B$3:$B$15,0))+$M24),$C24*($S24*INDEX($U$1:$CH$1,MATCH($K24+$I24,$U$2:$CH$2,0))*IF(AT$2&gt;$K24+$I24+$H24,IF($D24="Win",1.02,1.005),1)*(1+$T24)^(AT$2-($K24+$I24))+$M24)),0)))/10^6</f>
        <v>45.794961985562928</v>
      </c>
      <c r="AU24" s="119">
        <f>IF(AND($K24&lt;AU$2+1,$K24+$H24&gt;AU$2),IF($N24=$N$3,$C24*((1-$O24+$O24*(AU$1/INDEX($U$1:$CH$1,,MATCH($K24,$U$2:$CH$2,0)))))*$L24,$C24*((1-$R24)^(AU$2-$K24))*(((1-$O24+$O24*(AU$1/INDEX($U$1:$CH$1,,MATCH($K24,$U$2:$CH$2,0)))))*$L24*8760*$P24)),IF(AND($K24+$H24&lt;AU$2+1,$K24+$I24&gt;AU$2),IF($N24=$N$3,$C24*INDEX('Fixed O&amp;M Schedule_Gas'!AC$3:AC$15,MATCH($F24,'Fixed O&amp;M Schedule_Gas'!$B$3:$B$15,0)),$C24*$S24*INDEX($U$1:$CH$1,MATCH($K24,$U$2:$CH$2,0))*IF(AU$2&gt;$K24+$H24,IF($D24="Win",1.02,1.005),1)*(1+$T24)^(AU$2-$K24)),IF(AND($K24+$I24&lt;=AU$2,$K24+SUM($I24:$J24)&gt;AU$2),IF($N24=$N$3,$C24*(INDEX('Fixed O&amp;M Schedule_Gas'!AC$3:AC$15,MATCH($F24,'Fixed O&amp;M Schedule_Gas'!$B$3:$B$15,0))+$M24),$C24*($S24*INDEX($U$1:$CH$1,MATCH($K24+$I24,$U$2:$CH$2,0))*IF(AU$2&gt;$K24+$I24+$H24,IF($D24="Win",1.02,1.005),1)*(1+$T24)^(AU$2-($K24+$I24))+$M24)),0)))/10^6</f>
        <v>45.565987175635115</v>
      </c>
      <c r="AV24" s="119">
        <f>IF(AND($K24&lt;AV$2+1,$K24+$H24&gt;AV$2),IF($N24=$N$3,$C24*((1-$O24+$O24*(AV$1/INDEX($U$1:$CH$1,,MATCH($K24,$U$2:$CH$2,0)))))*$L24,$C24*((1-$R24)^(AV$2-$K24))*(((1-$O24+$O24*(AV$1/INDEX($U$1:$CH$1,,MATCH($K24,$U$2:$CH$2,0)))))*$L24*8760*$P24)),IF(AND($K24+$H24&lt;AV$2+1,$K24+$I24&gt;AV$2),IF($N24=$N$3,$C24*INDEX('Fixed O&amp;M Schedule_Gas'!AD$3:AD$15,MATCH($F24,'Fixed O&amp;M Schedule_Gas'!$B$3:$B$15,0)),$C24*$S24*INDEX($U$1:$CH$1,MATCH($K24,$U$2:$CH$2,0))*IF(AV$2&gt;$K24+$H24,IF($D24="Win",1.02,1.005),1)*(1+$T24)^(AV$2-$K24)),IF(AND($K24+$I24&lt;=AV$2,$K24+SUM($I24:$J24)&gt;AV$2),IF($N24=$N$3,$C24*(INDEX('Fixed O&amp;M Schedule_Gas'!AD$3:AD$15,MATCH($F24,'Fixed O&amp;M Schedule_Gas'!$B$3:$B$15,0))+$M24),$C24*($S24*INDEX($U$1:$CH$1,MATCH($K24+$I24,$U$2:$CH$2,0))*IF(AV$2&gt;$K24+$I24+$H24,IF($D24="Win",1.02,1.005),1)*(1+$T24)^(AV$2-($K24+$I24))+$M24)),0)))/10^6</f>
        <v>45.338157239756939</v>
      </c>
      <c r="AW24" s="119">
        <f>IF(AND($K24&lt;AW$2+1,$K24+$H24&gt;AW$2),IF($N24=$N$3,$C24*((1-$O24+$O24*(AW$1/INDEX($U$1:$CH$1,,MATCH($K24,$U$2:$CH$2,0)))))*$L24,$C24*((1-$R24)^(AW$2-$K24))*(((1-$O24+$O24*(AW$1/INDEX($U$1:$CH$1,,MATCH($K24,$U$2:$CH$2,0)))))*$L24*8760*$P24)),IF(AND($K24+$H24&lt;AW$2+1,$K24+$I24&gt;AW$2),IF($N24=$N$3,$C24*INDEX('Fixed O&amp;M Schedule_Gas'!AE$3:AE$15,MATCH($F24,'Fixed O&amp;M Schedule_Gas'!$B$3:$B$15,0)),$C24*$S24*INDEX($U$1:$CH$1,MATCH($K24,$U$2:$CH$2,0))*IF(AW$2&gt;$K24+$H24,IF($D24="Win",1.02,1.005),1)*(1+$T24)^(AW$2-$K24)),IF(AND($K24+$I24&lt;=AW$2,$K24+SUM($I24:$J24)&gt;AW$2),IF($N24=$N$3,$C24*(INDEX('Fixed O&amp;M Schedule_Gas'!AE$3:AE$15,MATCH($F24,'Fixed O&amp;M Schedule_Gas'!$B$3:$B$15,0))+$M24),$C24*($S24*INDEX($U$1:$CH$1,MATCH($K24+$I24,$U$2:$CH$2,0))*IF(AW$2&gt;$K24+$I24+$H24,IF($D24="Win",1.02,1.005),1)*(1+$T24)^(AW$2-($K24+$I24))+$M24)),0)))/10^6</f>
        <v>2.0673773181736452</v>
      </c>
      <c r="AX24" s="119">
        <f>IF(AND($K24&lt;AX$2+1,$K24+$H24&gt;AX$2),IF($N24=$N$3,$C24*((1-$O24+$O24*(AX$1/INDEX($U$1:$CH$1,,MATCH($K24,$U$2:$CH$2,0)))))*$L24,$C24*((1-$R24)^(AX$2-$K24))*(((1-$O24+$O24*(AX$1/INDEX($U$1:$CH$1,,MATCH($K24,$U$2:$CH$2,0)))))*$L24*8760*$P24)),IF(AND($K24+$H24&lt;AX$2+1,$K24+$I24&gt;AX$2),IF($N24=$N$3,$C24*INDEX('Fixed O&amp;M Schedule_Gas'!AF$3:AF$15,MATCH($F24,'Fixed O&amp;M Schedule_Gas'!$B$3:$B$15,0)),$C24*$S24*INDEX($U$1:$CH$1,MATCH($K24,$U$2:$CH$2,0))*IF(AX$2&gt;$K24+$H24,IF($D24="Win",1.02,1.005),1)*(1+$T24)^(AX$2-$K24)),IF(AND($K24+$I24&lt;=AX$2,$K24+SUM($I24:$J24)&gt;AX$2),IF($N24=$N$3,$C24*(INDEX('Fixed O&amp;M Schedule_Gas'!AF$3:AF$15,MATCH($F24,'Fixed O&amp;M Schedule_Gas'!$B$3:$B$15,0))+$M24),$C24*($S24*INDEX($U$1:$CH$1,MATCH($K24+$I24,$U$2:$CH$2,0))*IF(AX$2&gt;$K24+$I24+$H24,IF($D24="Win",1.02,1.005),1)*(1+$T24)^(AX$2-($K24+$I24))+$M24)),0)))/10^6</f>
        <v>2.1192684888598028</v>
      </c>
      <c r="AY24" s="119">
        <f>IF(AND($K24&lt;AY$2+1,$K24+$H24&gt;AY$2),IF($N24=$N$3,$C24*((1-$O24+$O24*(AY$1/INDEX($U$1:$CH$1,,MATCH($K24,$U$2:$CH$2,0)))))*$L24,$C24*((1-$R24)^(AY$2-$K24))*(((1-$O24+$O24*(AY$1/INDEX($U$1:$CH$1,,MATCH($K24,$U$2:$CH$2,0)))))*$L24*8760*$P24)),IF(AND($K24+$H24&lt;AY$2+1,$K24+$I24&gt;AY$2),IF($N24=$N$3,$C24*INDEX('Fixed O&amp;M Schedule_Gas'!AG$3:AG$15,MATCH($F24,'Fixed O&amp;M Schedule_Gas'!$B$3:$B$15,0)),$C24*$S24*INDEX($U$1:$CH$1,MATCH($K24,$U$2:$CH$2,0))*IF(AY$2&gt;$K24+$H24,IF($D24="Win",1.02,1.005),1)*(1+$T24)^(AY$2-$K24)),IF(AND($K24+$I24&lt;=AY$2,$K24+SUM($I24:$J24)&gt;AY$2),IF($N24=$N$3,$C24*(INDEX('Fixed O&amp;M Schedule_Gas'!AG$3:AG$15,MATCH($F24,'Fixed O&amp;M Schedule_Gas'!$B$3:$B$15,0))+$M24),$C24*($S24*INDEX($U$1:$CH$1,MATCH($K24+$I24,$U$2:$CH$2,0))*IF(AY$2&gt;$K24+$I24+$H24,IF($D24="Win",1.02,1.005),1)*(1+$T24)^(AY$2-($K24+$I24))+$M24)),0)))/10^6</f>
        <v>2.1616538586369991</v>
      </c>
      <c r="AZ24" s="119">
        <f>IF(AND($K24&lt;AZ$2+1,$K24+$H24&gt;AZ$2),IF($N24=$N$3,$C24*((1-$O24+$O24*(AZ$1/INDEX($U$1:$CH$1,,MATCH($K24,$U$2:$CH$2,0)))))*$L24,$C24*((1-$R24)^(AZ$2-$K24))*(((1-$O24+$O24*(AZ$1/INDEX($U$1:$CH$1,,MATCH($K24,$U$2:$CH$2,0)))))*$L24*8760*$P24)),IF(AND($K24+$H24&lt;AZ$2+1,$K24+$I24&gt;AZ$2),IF($N24=$N$3,$C24*INDEX('Fixed O&amp;M Schedule_Gas'!AH$3:AH$15,MATCH($F24,'Fixed O&amp;M Schedule_Gas'!$B$3:$B$15,0)),$C24*$S24*INDEX($U$1:$CH$1,MATCH($K24,$U$2:$CH$2,0))*IF(AZ$2&gt;$K24+$H24,IF($D24="Win",1.02,1.005),1)*(1+$T24)^(AZ$2-$K24)),IF(AND($K24+$I24&lt;=AZ$2,$K24+SUM($I24:$J24)&gt;AZ$2),IF($N24=$N$3,$C24*(INDEX('Fixed O&amp;M Schedule_Gas'!AH$3:AH$15,MATCH($F24,'Fixed O&amp;M Schedule_Gas'!$B$3:$B$15,0))+$M24),$C24*($S24*INDEX($U$1:$CH$1,MATCH($K24+$I24,$U$2:$CH$2,0))*IF(AZ$2&gt;$K24+$I24+$H24,IF($D24="Win",1.02,1.005),1)*(1+$T24)^(AZ$2-($K24+$I24))+$M24)),0)))/10^6</f>
        <v>2.2048869358097387</v>
      </c>
      <c r="BA24" s="119">
        <f>IF(AND($K24&lt;BA$2+1,$K24+$H24&gt;BA$2),IF($N24=$N$3,$C24*((1-$O24+$O24*(BA$1/INDEX($U$1:$CH$1,,MATCH($K24,$U$2:$CH$2,0)))))*$L24,$C24*((1-$R24)^(BA$2-$K24))*(((1-$O24+$O24*(BA$1/INDEX($U$1:$CH$1,,MATCH($K24,$U$2:$CH$2,0)))))*$L24*8760*$P24)),IF(AND($K24+$H24&lt;BA$2+1,$K24+$I24&gt;BA$2),IF($N24=$N$3,$C24*INDEX('Fixed O&amp;M Schedule_Gas'!AI$3:AI$15,MATCH($F24,'Fixed O&amp;M Schedule_Gas'!$B$3:$B$15,0)),$C24*$S24*INDEX($U$1:$CH$1,MATCH($K24,$U$2:$CH$2,0))*IF(BA$2&gt;$K24+$H24,IF($D24="Win",1.02,1.005),1)*(1+$T24)^(BA$2-$K24)),IF(AND($K24+$I24&lt;=BA$2,$K24+SUM($I24:$J24)&gt;BA$2),IF($N24=$N$3,$C24*(INDEX('Fixed O&amp;M Schedule_Gas'!AI$3:AI$15,MATCH($F24,'Fixed O&amp;M Schedule_Gas'!$B$3:$B$15,0))+$M24),$C24*($S24*INDEX($U$1:$CH$1,MATCH($K24+$I24,$U$2:$CH$2,0))*IF(BA$2&gt;$K24+$I24+$H24,IF($D24="Win",1.02,1.005),1)*(1+$T24)^(BA$2-($K24+$I24))+$M24)),0)))/10^6</f>
        <v>2.2489846745259339</v>
      </c>
      <c r="BB24" s="119">
        <f>IF(AND($K24&lt;BB$2+1,$K24+$H24&gt;BB$2),IF($N24=$N$3,$C24*((1-$O24+$O24*(BB$1/INDEX($U$1:$CH$1,,MATCH($K24,$U$2:$CH$2,0)))))*$L24,$C24*((1-$R24)^(BB$2-$K24))*(((1-$O24+$O24*(BB$1/INDEX($U$1:$CH$1,,MATCH($K24,$U$2:$CH$2,0)))))*$L24*8760*$P24)),IF(AND($K24+$H24&lt;BB$2+1,$K24+$I24&gt;BB$2),IF($N24=$N$3,$C24*INDEX('Fixed O&amp;M Schedule_Gas'!AJ$3:AJ$15,MATCH($F24,'Fixed O&amp;M Schedule_Gas'!$B$3:$B$15,0)),$C24*$S24*INDEX($U$1:$CH$1,MATCH($K24,$U$2:$CH$2,0))*IF(BB$2&gt;$K24+$H24,IF($D24="Win",1.02,1.005),1)*(1+$T24)^(BB$2-$K24)),IF(AND($K24+$I24&lt;=BB$2,$K24+SUM($I24:$J24)&gt;BB$2),IF($N24=$N$3,$C24*(INDEX('Fixed O&amp;M Schedule_Gas'!AJ$3:AJ$15,MATCH($F24,'Fixed O&amp;M Schedule_Gas'!$B$3:$B$15,0))+$M24),$C24*($S24*INDEX($U$1:$CH$1,MATCH($K24+$I24,$U$2:$CH$2,0))*IF(BB$2&gt;$K24+$I24+$H24,IF($D24="Win",1.02,1.005),1)*(1+$T24)^(BB$2-($K24+$I24))+$M24)),0)))/10^6</f>
        <v>8.0127040942377317</v>
      </c>
      <c r="BC24" s="119">
        <f>IF(AND($K24&lt;BC$2+1,$K24+$H24&gt;BC$2),IF($N24=$N$3,$C24*((1-$O24+$O24*(BC$1/INDEX($U$1:$CH$1,,MATCH($K24,$U$2:$CH$2,0)))))*$L24,$C24*((1-$R24)^(BC$2-$K24))*(((1-$O24+$O24*(BC$1/INDEX($U$1:$CH$1,,MATCH($K24,$U$2:$CH$2,0)))))*$L24*8760*$P24)),IF(AND($K24+$H24&lt;BC$2+1,$K24+$I24&gt;BC$2),IF($N24=$N$3,$C24*INDEX('Fixed O&amp;M Schedule_Gas'!AK$3:AK$15,MATCH($F24,'Fixed O&amp;M Schedule_Gas'!$B$3:$B$15,0)),$C24*$S24*INDEX($U$1:$CH$1,MATCH($K24,$U$2:$CH$2,0))*IF(BC$2&gt;$K24+$H24,IF($D24="Win",1.02,1.005),1)*(1+$T24)^(BC$2-$K24)),IF(AND($K24+$I24&lt;=BC$2,$K24+SUM($I24:$J24)&gt;BC$2),IF($N24=$N$3,$C24*(INDEX('Fixed O&amp;M Schedule_Gas'!AK$3:AK$15,MATCH($F24,'Fixed O&amp;M Schedule_Gas'!$B$3:$B$15,0))+$M24),$C24*($S24*INDEX($U$1:$CH$1,MATCH($K24+$I24,$U$2:$CH$2,0))*IF(BC$2&gt;$K24+$I24+$H24,IF($D24="Win",1.02,1.005),1)*(1+$T24)^(BC$2-($K24+$I24))+$M24)),0)))/10^6</f>
        <v>8.0579969653013883</v>
      </c>
      <c r="BD24" s="119">
        <f>IF(AND($K24&lt;BD$2+1,$K24+$H24&gt;BD$2),IF($N24=$N$3,$C24*((1-$O24+$O24*(BD$1/INDEX($U$1:$CH$1,,MATCH($K24,$U$2:$CH$2,0)))))*$L24,$C24*((1-$R24)^(BD$2-$K24))*(((1-$O24+$O24*(BD$1/INDEX($U$1:$CH$1,,MATCH($K24,$U$2:$CH$2,0)))))*$L24*8760*$P24)),IF(AND($K24+$H24&lt;BD$2+1,$K24+$I24&gt;BD$2),IF($N24=$N$3,$C24*INDEX('Fixed O&amp;M Schedule_Gas'!AL$3:AL$15,MATCH($F24,'Fixed O&amp;M Schedule_Gas'!$B$3:$B$15,0)),$C24*$S24*INDEX($U$1:$CH$1,MATCH($K24,$U$2:$CH$2,0))*IF(BD$2&gt;$K24+$H24,IF($D24="Win",1.02,1.005),1)*(1+$T24)^(BD$2-$K24)),IF(AND($K24+$I24&lt;=BD$2,$K24+SUM($I24:$J24)&gt;BD$2),IF($N24=$N$3,$C24*(INDEX('Fixed O&amp;M Schedule_Gas'!AL$3:AL$15,MATCH($F24,'Fixed O&amp;M Schedule_Gas'!$B$3:$B$15,0))+$M24),$C24*($S24*INDEX($U$1:$CH$1,MATCH($K24+$I24,$U$2:$CH$2,0))*IF(BD$2&gt;$K24+$I24+$H24,IF($D24="Win",1.02,1.005),1)*(1+$T24)^(BD$2-($K24+$I24))+$M24)),0)))/10^6</f>
        <v>8.104195693786318</v>
      </c>
      <c r="BE24" s="119">
        <f>IF(AND($K24&lt;BE$2+1,$K24+$H24&gt;BE$2),IF($N24=$N$3,$C24*((1-$O24+$O24*(BE$1/INDEX($U$1:$CH$1,,MATCH($K24,$U$2:$CH$2,0)))))*$L24,$C24*((1-$R24)^(BE$2-$K24))*(((1-$O24+$O24*(BE$1/INDEX($U$1:$CH$1,,MATCH($K24,$U$2:$CH$2,0)))))*$L24*8760*$P24)),IF(AND($K24+$H24&lt;BE$2+1,$K24+$I24&gt;BE$2),IF($N24=$N$3,$C24*INDEX('Fixed O&amp;M Schedule_Gas'!AM$3:AM$15,MATCH($F24,'Fixed O&amp;M Schedule_Gas'!$B$3:$B$15,0)),$C24*$S24*INDEX($U$1:$CH$1,MATCH($K24,$U$2:$CH$2,0))*IF(BE$2&gt;$K24+$H24,IF($D24="Win",1.02,1.005),1)*(1+$T24)^(BE$2-$K24)),IF(AND($K24+$I24&lt;=BE$2,$K24+SUM($I24:$J24)&gt;BE$2),IF($N24=$N$3,$C24*(INDEX('Fixed O&amp;M Schedule_Gas'!AM$3:AM$15,MATCH($F24,'Fixed O&amp;M Schedule_Gas'!$B$3:$B$15,0))+$M24),$C24*($S24*INDEX($U$1:$CH$1,MATCH($K24+$I24,$U$2:$CH$2,0))*IF(BE$2&gt;$K24+$I24+$H24,IF($D24="Win",1.02,1.005),1)*(1+$T24)^(BE$2-($K24+$I24))+$M24)),0)))/10^6</f>
        <v>8.1513183968409457</v>
      </c>
      <c r="BF24" s="119">
        <f>IF(AND($K24&lt;BF$2+1,$K24+$H24&gt;BF$2),IF($N24=$N$3,$C24*((1-$O24+$O24*(BF$1/INDEX($U$1:$CH$1,,MATCH($K24,$U$2:$CH$2,0)))))*$L24,$C24*((1-$R24)^(BF$2-$K24))*(((1-$O24+$O24*(BF$1/INDEX($U$1:$CH$1,,MATCH($K24,$U$2:$CH$2,0)))))*$L24*8760*$P24)),IF(AND($K24+$H24&lt;BF$2+1,$K24+$I24&gt;BF$2),IF($N24=$N$3,$C24*INDEX('Fixed O&amp;M Schedule_Gas'!AN$3:AN$15,MATCH($F24,'Fixed O&amp;M Schedule_Gas'!$B$3:$B$15,0)),$C24*$S24*INDEX($U$1:$CH$1,MATCH($K24,$U$2:$CH$2,0))*IF(BF$2&gt;$K24+$H24,IF($D24="Win",1.02,1.005),1)*(1+$T24)^(BF$2-$K24)),IF(AND($K24+$I24&lt;=BF$2,$K24+SUM($I24:$J24)&gt;BF$2),IF($N24=$N$3,$C24*(INDEX('Fixed O&amp;M Schedule_Gas'!AN$3:AN$15,MATCH($F24,'Fixed O&amp;M Schedule_Gas'!$B$3:$B$15,0))+$M24),$C24*($S24*INDEX($U$1:$CH$1,MATCH($K24+$I24,$U$2:$CH$2,0))*IF(BF$2&gt;$K24+$I24+$H24,IF($D24="Win",1.02,1.005),1)*(1+$T24)^(BF$2-($K24+$I24))+$M24)),0)))/10^6</f>
        <v>8.1993835539566646</v>
      </c>
      <c r="BG24" s="119">
        <f>IF(AND($K24&lt;BG$2+1,$K24+$H24&gt;BG$2),IF($N24=$N$3,$C24*((1-$O24+$O24*(BG$1/INDEX($U$1:$CH$1,,MATCH($K24,$U$2:$CH$2,0)))))*$L24,$C24*((1-$R24)^(BG$2-$K24))*(((1-$O24+$O24*(BG$1/INDEX($U$1:$CH$1,,MATCH($K24,$U$2:$CH$2,0)))))*$L24*8760*$P24)),IF(AND($K24+$H24&lt;BG$2+1,$K24+$I24&gt;BG$2),IF($N24=$N$3,$C24*INDEX('Fixed O&amp;M Schedule_Gas'!AO$3:AO$15,MATCH($F24,'Fixed O&amp;M Schedule_Gas'!$B$3:$B$15,0)),$C24*$S24*INDEX($U$1:$CH$1,MATCH($K24,$U$2:$CH$2,0))*IF(BG$2&gt;$K24+$H24,IF($D24="Win",1.02,1.005),1)*(1+$T24)^(BG$2-$K24)),IF(AND($K24+$I24&lt;=BG$2,$K24+SUM($I24:$J24)&gt;BG$2),IF($N24=$N$3,$C24*(INDEX('Fixed O&amp;M Schedule_Gas'!AO$3:AO$15,MATCH($F24,'Fixed O&amp;M Schedule_Gas'!$B$3:$B$15,0))+$M24),$C24*($S24*INDEX($U$1:$CH$1,MATCH($K24+$I24,$U$2:$CH$2,0))*IF(BG$2&gt;$K24+$I24+$H24,IF($D24="Win",1.02,1.005),1)*(1+$T24)^(BG$2-($K24+$I24))+$M24)),0)))/10^6</f>
        <v>8.2484100142147003</v>
      </c>
      <c r="BH24" s="119">
        <f>IF(AND($K24&lt;BH$2+1,$K24+$H24&gt;BH$2),IF($N24=$N$3,$C24*((1-$O24+$O24*(BH$1/INDEX($U$1:$CH$1,,MATCH($K24,$U$2:$CH$2,0)))))*$L24,$C24*((1-$R24)^(BH$2-$K24))*(((1-$O24+$O24*(BH$1/INDEX($U$1:$CH$1,,MATCH($K24,$U$2:$CH$2,0)))))*$L24*8760*$P24)),IF(AND($K24+$H24&lt;BH$2+1,$K24+$I24&gt;BH$2),IF($N24=$N$3,$C24*INDEX('Fixed O&amp;M Schedule_Gas'!AP$3:AP$15,MATCH($F24,'Fixed O&amp;M Schedule_Gas'!$B$3:$B$15,0)),$C24*$S24*INDEX($U$1:$CH$1,MATCH($K24,$U$2:$CH$2,0))*IF(BH$2&gt;$K24+$H24,IF($D24="Win",1.02,1.005),1)*(1+$T24)^(BH$2-$K24)),IF(AND($K24+$I24&lt;=BH$2,$K24+SUM($I24:$J24)&gt;BH$2),IF($N24=$N$3,$C24*(INDEX('Fixed O&amp;M Schedule_Gas'!AP$3:AP$15,MATCH($F24,'Fixed O&amp;M Schedule_Gas'!$B$3:$B$15,0))+$M24),$C24*($S24*INDEX($U$1:$CH$1,MATCH($K24+$I24,$U$2:$CH$2,0))*IF(BH$2&gt;$K24+$I24+$H24,IF($D24="Win",1.02,1.005),1)*(1+$T24)^(BH$2-($K24+$I24))+$M24)),0)))/10^6</f>
        <v>8.2984170036778959</v>
      </c>
      <c r="BI24" s="119">
        <f>IF(AND($K24&lt;BI$2+1,$K24+$H24&gt;BI$2),IF($N24=$N$3,$C24*((1-$O24+$O24*(BI$1/INDEX($U$1:$CH$1,,MATCH($K24,$U$2:$CH$2,0)))))*$L24,$C24*((1-$R24)^(BI$2-$K24))*(((1-$O24+$O24*(BI$1/INDEX($U$1:$CH$1,,MATCH($K24,$U$2:$CH$2,0)))))*$L24*8760*$P24)),IF(AND($K24+$H24&lt;BI$2+1,$K24+$I24&gt;BI$2),IF($N24=$N$3,$C24*INDEX('Fixed O&amp;M Schedule_Gas'!AQ$3:AQ$15,MATCH($F24,'Fixed O&amp;M Schedule_Gas'!$B$3:$B$15,0)),$C24*$S24*INDEX($U$1:$CH$1,MATCH($K24,$U$2:$CH$2,0))*IF(BI$2&gt;$K24+$H24,IF($D24="Win",1.02,1.005),1)*(1+$T24)^(BI$2-$K24)),IF(AND($K24+$I24&lt;=BI$2,$K24+SUM($I24:$J24)&gt;BI$2),IF($N24=$N$3,$C24*(INDEX('Fixed O&amp;M Schedule_Gas'!AQ$3:AQ$15,MATCH($F24,'Fixed O&amp;M Schedule_Gas'!$B$3:$B$15,0))+$M24),$C24*($S24*INDEX($U$1:$CH$1,MATCH($K24+$I24,$U$2:$CH$2,0))*IF(BI$2&gt;$K24+$I24+$H24,IF($D24="Win",1.02,1.005),1)*(1+$T24)^(BI$2-($K24+$I24))+$M24)),0)))/10^6</f>
        <v>8.3494241329303556</v>
      </c>
      <c r="BJ24" s="119">
        <f>IF(AND($K24&lt;BJ$2+1,$K24+$H24&gt;BJ$2),IF($N24=$N$3,$C24*((1-$O24+$O24*(BJ$1/INDEX($U$1:$CH$1,,MATCH($K24,$U$2:$CH$2,0)))))*$L24,$C24*((1-$R24)^(BJ$2-$K24))*(((1-$O24+$O24*(BJ$1/INDEX($U$1:$CH$1,,MATCH($K24,$U$2:$CH$2,0)))))*$L24*8760*$P24)),IF(AND($K24+$H24&lt;BJ$2+1,$K24+$I24&gt;BJ$2),IF($N24=$N$3,$C24*INDEX('Fixed O&amp;M Schedule_Gas'!AR$3:AR$15,MATCH($F24,'Fixed O&amp;M Schedule_Gas'!$B$3:$B$15,0)),$C24*$S24*INDEX($U$1:$CH$1,MATCH($K24,$U$2:$CH$2,0))*IF(BJ$2&gt;$K24+$H24,IF($D24="Win",1.02,1.005),1)*(1+$T24)^(BJ$2-$K24)),IF(AND($K24+$I24&lt;=BJ$2,$K24+SUM($I24:$J24)&gt;BJ$2),IF($N24=$N$3,$C24*(INDEX('Fixed O&amp;M Schedule_Gas'!AR$3:AR$15,MATCH($F24,'Fixed O&amp;M Schedule_Gas'!$B$3:$B$15,0))+$M24),$C24*($S24*INDEX($U$1:$CH$1,MATCH($K24+$I24,$U$2:$CH$2,0))*IF(BJ$2&gt;$K24+$I24+$H24,IF($D24="Win",1.02,1.005),1)*(1+$T24)^(BJ$2-($K24+$I24))+$M24)),0)))/10^6</f>
        <v>8.4014514047678635</v>
      </c>
      <c r="BK24" s="119">
        <f>IF(AND($K24&lt;BK$2+1,$K24+$H24&gt;BK$2),IF($N24=$N$3,$C24*((1-$O24+$O24*(BK$1/INDEX($U$1:$CH$1,,MATCH($K24,$U$2:$CH$2,0)))))*$L24,$C24*((1-$R24)^(BK$2-$K24))*(((1-$O24+$O24*(BK$1/INDEX($U$1:$CH$1,,MATCH($K24,$U$2:$CH$2,0)))))*$L24*8760*$P24)),IF(AND($K24+$H24&lt;BK$2+1,$K24+$I24&gt;BK$2),IF($N24=$N$3,$C24*INDEX('Fixed O&amp;M Schedule_Gas'!AS$3:AS$15,MATCH($F24,'Fixed O&amp;M Schedule_Gas'!$B$3:$B$15,0)),$C24*$S24*INDEX($U$1:$CH$1,MATCH($K24,$U$2:$CH$2,0))*IF(BK$2&gt;$K24+$H24,IF($D24="Win",1.02,1.005),1)*(1+$T24)^(BK$2-$K24)),IF(AND($K24+$I24&lt;=BK$2,$K24+SUM($I24:$J24)&gt;BK$2),IF($N24=$N$3,$C24*(INDEX('Fixed O&amp;M Schedule_Gas'!AS$3:AS$15,MATCH($F24,'Fixed O&amp;M Schedule_Gas'!$B$3:$B$15,0))+$M24),$C24*($S24*INDEX($U$1:$CH$1,MATCH($K24+$I24,$U$2:$CH$2,0))*IF(BK$2&gt;$K24+$I24+$H24,IF($D24="Win",1.02,1.005),1)*(1+$T24)^(BK$2-($K24+$I24))+$M24)),0)))/10^6</f>
        <v>8.454519222042121</v>
      </c>
      <c r="BL24" s="119">
        <f>IF(AND($K24&lt;BL$2+1,$K24+$H24&gt;BL$2),IF($N24=$N$3,$C24*((1-$O24+$O24*(BL$1/INDEX($U$1:$CH$1,,MATCH($K24,$U$2:$CH$2,0)))))*$L24,$C24*((1-$R24)^(BL$2-$K24))*(((1-$O24+$O24*(BL$1/INDEX($U$1:$CH$1,,MATCH($K24,$U$2:$CH$2,0)))))*$L24*8760*$P24)),IF(AND($K24+$H24&lt;BL$2+1,$K24+$I24&gt;BL$2),IF($N24=$N$3,$C24*INDEX('Fixed O&amp;M Schedule_Gas'!AT$3:AT$15,MATCH($F24,'Fixed O&amp;M Schedule_Gas'!$B$3:$B$15,0)),$C24*$S24*INDEX($U$1:$CH$1,MATCH($K24,$U$2:$CH$2,0))*IF(BL$2&gt;$K24+$H24,IF($D24="Win",1.02,1.005),1)*(1+$T24)^(BL$2-$K24)),IF(AND($K24+$I24&lt;=BL$2,$K24+SUM($I24:$J24)&gt;BL$2),IF($N24=$N$3,$C24*(INDEX('Fixed O&amp;M Schedule_Gas'!AT$3:AT$15,MATCH($F24,'Fixed O&amp;M Schedule_Gas'!$B$3:$B$15,0))+$M24),$C24*($S24*INDEX($U$1:$CH$1,MATCH($K24+$I24,$U$2:$CH$2,0))*IF(BL$2&gt;$K24+$I24+$H24,IF($D24="Win",1.02,1.005),1)*(1+$T24)^(BL$2-($K24+$I24))+$M24)),0)))/10^6</f>
        <v>8.5086483956618668</v>
      </c>
      <c r="BM24" s="119">
        <f>IF(AND($K24&lt;BM$2+1,$K24+$H24&gt;BM$2),IF($N24=$N$3,$C24*((1-$O24+$O24*(BM$1/INDEX($U$1:$CH$1,,MATCH($K24,$U$2:$CH$2,0)))))*$L24,$C24*((1-$R24)^(BM$2-$K24))*(((1-$O24+$O24*(BM$1/INDEX($U$1:$CH$1,,MATCH($K24,$U$2:$CH$2,0)))))*$L24*8760*$P24)),IF(AND($K24+$H24&lt;BM$2+1,$K24+$I24&gt;BM$2),IF($N24=$N$3,$C24*INDEX('Fixed O&amp;M Schedule_Gas'!AU$3:AU$15,MATCH($F24,'Fixed O&amp;M Schedule_Gas'!$B$3:$B$15,0)),$C24*$S24*INDEX($U$1:$CH$1,MATCH($K24,$U$2:$CH$2,0))*IF(BM$2&gt;$K24+$H24,IF($D24="Win",1.02,1.005),1)*(1+$T24)^(BM$2-$K24)),IF(AND($K24+$I24&lt;=BM$2,$K24+SUM($I24:$J24)&gt;BM$2),IF($N24=$N$3,$C24*(INDEX('Fixed O&amp;M Schedule_Gas'!AU$3:AU$15,MATCH($F24,'Fixed O&amp;M Schedule_Gas'!$B$3:$B$15,0))+$M24),$C24*($S24*INDEX($U$1:$CH$1,MATCH($K24+$I24,$U$2:$CH$2,0))*IF(BM$2&gt;$K24+$I24+$H24,IF($D24="Win",1.02,1.005),1)*(1+$T24)^(BM$2-($K24+$I24))+$M24)),0)))/10^6</f>
        <v>8.563860152754005</v>
      </c>
      <c r="BN24" s="119">
        <f>IF(AND($K24&lt;BN$2+1,$K24+$H24&gt;BN$2),IF($N24=$N$3,$C24*((1-$O24+$O24*(BN$1/INDEX($U$1:$CH$1,,MATCH($K24,$U$2:$CH$2,0)))))*$L24,$C24*((1-$R24)^(BN$2-$K24))*(((1-$O24+$O24*(BN$1/INDEX($U$1:$CH$1,,MATCH($K24,$U$2:$CH$2,0)))))*$L24*8760*$P24)),IF(AND($K24+$H24&lt;BN$2+1,$K24+$I24&gt;BN$2),IF($N24=$N$3,$C24*INDEX('Fixed O&amp;M Schedule_Gas'!AV$3:AV$15,MATCH($F24,'Fixed O&amp;M Schedule_Gas'!$B$3:$B$15,0)),$C24*$S24*INDEX($U$1:$CH$1,MATCH($K24,$U$2:$CH$2,0))*IF(BN$2&gt;$K24+$H24,IF($D24="Win",1.02,1.005),1)*(1+$T24)^(BN$2-$K24)),IF(AND($K24+$I24&lt;=BN$2,$K24+SUM($I24:$J24)&gt;BN$2),IF($N24=$N$3,$C24*(INDEX('Fixed O&amp;M Schedule_Gas'!AV$3:AV$15,MATCH($F24,'Fixed O&amp;M Schedule_Gas'!$B$3:$B$15,0))+$M24),$C24*($S24*INDEX($U$1:$CH$1,MATCH($K24+$I24,$U$2:$CH$2,0))*IF(BN$2&gt;$K24+$I24+$H24,IF($D24="Win",1.02,1.005),1)*(1+$T24)^(BN$2-($K24+$I24))+$M24)),0)))/10^6</f>
        <v>8.6201761449879868</v>
      </c>
      <c r="BO24" s="119">
        <f>IF(AND($K24&lt;BO$2+1,$K24+$H24&gt;BO$2),IF($N24=$N$3,$C24*((1-$O24+$O24*(BO$1/INDEX($U$1:$CH$1,,MATCH($K24,$U$2:$CH$2,0)))))*$L24,$C24*((1-$R24)^(BO$2-$K24))*(((1-$O24+$O24*(BO$1/INDEX($U$1:$CH$1,,MATCH($K24,$U$2:$CH$2,0)))))*$L24*8760*$P24)),IF(AND($K24+$H24&lt;BO$2+1,$K24+$I24&gt;BO$2),IF($N24=$N$3,$C24*INDEX('Fixed O&amp;M Schedule_Gas'!AW$3:AW$15,MATCH($F24,'Fixed O&amp;M Schedule_Gas'!$B$3:$B$15,0)),$C24*$S24*INDEX($U$1:$CH$1,MATCH($K24,$U$2:$CH$2,0))*IF(BO$2&gt;$K24+$H24,IF($D24="Win",1.02,1.005),1)*(1+$T24)^(BO$2-$K24)),IF(AND($K24+$I24&lt;=BO$2,$K24+SUM($I24:$J24)&gt;BO$2),IF($N24=$N$3,$C24*(INDEX('Fixed O&amp;M Schedule_Gas'!AW$3:AW$15,MATCH($F24,'Fixed O&amp;M Schedule_Gas'!$B$3:$B$15,0))+$M24),$C24*($S24*INDEX($U$1:$CH$1,MATCH($K24+$I24,$U$2:$CH$2,0))*IF(BO$2&gt;$K24+$I24+$H24,IF($D24="Win",1.02,1.005),1)*(1+$T24)^(BO$2-($K24+$I24))+$M24)),0)))/10^6</f>
        <v>8.6776184570666501</v>
      </c>
      <c r="BP24" s="119">
        <f>IF(AND($K24&lt;BP$2+1,$K24+$H24&gt;BP$2),IF($N24=$N$3,$C24*((1-$O24+$O24*(BP$1/INDEX($U$1:$CH$1,,MATCH($K24,$U$2:$CH$2,0)))))*$L24,$C24*((1-$R24)^(BP$2-$K24))*(((1-$O24+$O24*(BP$1/INDEX($U$1:$CH$1,,MATCH($K24,$U$2:$CH$2,0)))))*$L24*8760*$P24)),IF(AND($K24+$H24&lt;BP$2+1,$K24+$I24&gt;BP$2),IF($N24=$N$3,$C24*INDEX('Fixed O&amp;M Schedule_Gas'!AX$3:AX$15,MATCH($F24,'Fixed O&amp;M Schedule_Gas'!$B$3:$B$15,0)),$C24*$S24*INDEX($U$1:$CH$1,MATCH($K24,$U$2:$CH$2,0))*IF(BP$2&gt;$K24+$H24,IF($D24="Win",1.02,1.005),1)*(1+$T24)^(BP$2-$K24)),IF(AND($K24+$I24&lt;=BP$2,$K24+SUM($I24:$J24)&gt;BP$2),IF($N24=$N$3,$C24*(INDEX('Fixed O&amp;M Schedule_Gas'!AX$3:AX$15,MATCH($F24,'Fixed O&amp;M Schedule_Gas'!$B$3:$B$15,0))+$M24),$C24*($S24*INDEX($U$1:$CH$1,MATCH($K24+$I24,$U$2:$CH$2,0))*IF(BP$2&gt;$K24+$I24+$H24,IF($D24="Win",1.02,1.005),1)*(1+$T24)^(BP$2-($K24+$I24))+$M24)),0)))/10^6</f>
        <v>8.7362096153868833</v>
      </c>
      <c r="BQ24" s="119">
        <f>IF(AND($K24&lt;BQ$2+1,$K24+$H24&gt;BQ$2),IF($N24=$N$3,$C24*((1-$O24+$O24*(BQ$1/INDEX($U$1:$CH$1,,MATCH($K24,$U$2:$CH$2,0)))))*$L24,$C24*((1-$R24)^(BQ$2-$K24))*(((1-$O24+$O24*(BQ$1/INDEX($U$1:$CH$1,,MATCH($K24,$U$2:$CH$2,0)))))*$L24*8760*$P24)),IF(AND($K24+$H24&lt;BQ$2+1,$K24+$I24&gt;BQ$2),IF($N24=$N$3,$C24*INDEX('Fixed O&amp;M Schedule_Gas'!AY$3:AY$15,MATCH($F24,'Fixed O&amp;M Schedule_Gas'!$B$3:$B$15,0)),$C24*$S24*INDEX($U$1:$CH$1,MATCH($K24,$U$2:$CH$2,0))*IF(BQ$2&gt;$K24+$H24,IF($D24="Win",1.02,1.005),1)*(1+$T24)^(BQ$2-$K24)),IF(AND($K24+$I24&lt;=BQ$2,$K24+SUM($I24:$J24)&gt;BQ$2),IF($N24=$N$3,$C24*(INDEX('Fixed O&amp;M Schedule_Gas'!AY$3:AY$15,MATCH($F24,'Fixed O&amp;M Schedule_Gas'!$B$3:$B$15,0))+$M24),$C24*($S24*INDEX($U$1:$CH$1,MATCH($K24+$I24,$U$2:$CH$2,0))*IF(BQ$2&gt;$K24+$I24+$H24,IF($D24="Win",1.02,1.005),1)*(1+$T24)^(BQ$2-($K24+$I24))+$M24)),0)))/10^6</f>
        <v>8.7959725968735203</v>
      </c>
      <c r="BR24" s="119">
        <f>IF(AND($K24&lt;BR$2+1,$K24+$H24&gt;BR$2),IF($N24=$N$3,$C24*((1-$O24+$O24*(BR$1/INDEX($U$1:$CH$1,,MATCH($K24,$U$2:$CH$2,0)))))*$L24,$C24*((1-$R24)^(BR$2-$K24))*(((1-$O24+$O24*(BR$1/INDEX($U$1:$CH$1,,MATCH($K24,$U$2:$CH$2,0)))))*$L24*8760*$P24)),IF(AND($K24+$H24&lt;BR$2+1,$K24+$I24&gt;BR$2),IF($N24=$N$3,$C24*INDEX('Fixed O&amp;M Schedule_Gas'!AZ$3:AZ$15,MATCH($F24,'Fixed O&amp;M Schedule_Gas'!$B$3:$B$15,0)),$C24*$S24*INDEX($U$1:$CH$1,MATCH($K24,$U$2:$CH$2,0))*IF(BR$2&gt;$K24+$H24,IF($D24="Win",1.02,1.005),1)*(1+$T24)^(BR$2-$K24)),IF(AND($K24+$I24&lt;=BR$2,$K24+SUM($I24:$J24)&gt;BR$2),IF($N24=$N$3,$C24*(INDEX('Fixed O&amp;M Schedule_Gas'!AZ$3:AZ$15,MATCH($F24,'Fixed O&amp;M Schedule_Gas'!$B$3:$B$15,0))+$M24),$C24*($S24*INDEX($U$1:$CH$1,MATCH($K24+$I24,$U$2:$CH$2,0))*IF(BR$2&gt;$K24+$I24+$H24,IF($D24="Win",1.02,1.005),1)*(1+$T24)^(BR$2-($K24+$I24))+$M24)),0)))/10^6</f>
        <v>8.8569308379898928</v>
      </c>
      <c r="BS24" s="119">
        <f>IF(AND($K24&lt;BS$2+1,$K24+$H24&gt;BS$2),IF($N24=$N$3,$C24*((1-$O24+$O24*(BS$1/INDEX($U$1:$CH$1,,MATCH($K24,$U$2:$CH$2,0)))))*$L24,$C24*((1-$R24)^(BS$2-$K24))*(((1-$O24+$O24*(BS$1/INDEX($U$1:$CH$1,,MATCH($K24,$U$2:$CH$2,0)))))*$L24*8760*$P24)),IF(AND($K24+$H24&lt;BS$2+1,$K24+$I24&gt;BS$2),IF($N24=$N$3,$C24*INDEX('Fixed O&amp;M Schedule_Gas'!BA$3:BA$15,MATCH($F24,'Fixed O&amp;M Schedule_Gas'!$B$3:$B$15,0)),$C24*$S24*INDEX($U$1:$CH$1,MATCH($K24,$U$2:$CH$2,0))*IF(BS$2&gt;$K24+$H24,IF($D24="Win",1.02,1.005),1)*(1+$T24)^(BS$2-$K24)),IF(AND($K24+$I24&lt;=BS$2,$K24+SUM($I24:$J24)&gt;BS$2),IF($N24=$N$3,$C24*(INDEX('Fixed O&amp;M Schedule_Gas'!BA$3:BA$15,MATCH($F24,'Fixed O&amp;M Schedule_Gas'!$B$3:$B$15,0))+$M24),$C24*($S24*INDEX($U$1:$CH$1,MATCH($K24+$I24,$U$2:$CH$2,0))*IF(BS$2&gt;$K24+$I24+$H24,IF($D24="Win",1.02,1.005),1)*(1+$T24)^(BS$2-($K24+$I24))+$M24)),0)))/10^6</f>
        <v>8.9191082439285925</v>
      </c>
      <c r="BT24" s="119">
        <f>IF(AND($K24&lt;BT$2+1,$K24+$H24&gt;BT$2),IF($N24=$N$3,$C24*((1-$O24+$O24*(BT$1/INDEX($U$1:$CH$1,,MATCH($K24,$U$2:$CH$2,0)))))*$L24,$C24*((1-$R24)^(BT$2-$K24))*(((1-$O24+$O24*(BT$1/INDEX($U$1:$CH$1,,MATCH($K24,$U$2:$CH$2,0)))))*$L24*8760*$P24)),IF(AND($K24+$H24&lt;BT$2+1,$K24+$I24&gt;BT$2),IF($N24=$N$3,$C24*INDEX('Fixed O&amp;M Schedule_Gas'!BB$3:BB$15,MATCH($F24,'Fixed O&amp;M Schedule_Gas'!$B$3:$B$15,0)),$C24*$S24*INDEX($U$1:$CH$1,MATCH($K24,$U$2:$CH$2,0))*IF(BT$2&gt;$K24+$H24,IF($D24="Win",1.02,1.005),1)*(1+$T24)^(BT$2-$K24)),IF(AND($K24+$I24&lt;=BT$2,$K24+SUM($I24:$J24)&gt;BT$2),IF($N24=$N$3,$C24*(INDEX('Fixed O&amp;M Schedule_Gas'!BB$3:BB$15,MATCH($F24,'Fixed O&amp;M Schedule_Gas'!$B$3:$B$15,0))+$M24),$C24*($S24*INDEX($U$1:$CH$1,MATCH($K24+$I24,$U$2:$CH$2,0))*IF(BT$2&gt;$K24+$I24+$H24,IF($D24="Win",1.02,1.005),1)*(1+$T24)^(BT$2-($K24+$I24))+$M24)),0)))/10^6</f>
        <v>8.982529197986068</v>
      </c>
      <c r="BU24" s="119">
        <f>IF(AND($K24&lt;BU$2+1,$K24+$H24&gt;BU$2),IF($N24=$N$3,$C24*((1-$O24+$O24*(BU$1/INDEX($U$1:$CH$1,,MATCH($K24,$U$2:$CH$2,0)))))*$L24,$C24*((1-$R24)^(BU$2-$K24))*(((1-$O24+$O24*(BU$1/INDEX($U$1:$CH$1,,MATCH($K24,$U$2:$CH$2,0)))))*$L24*8760*$P24)),IF(AND($K24+$H24&lt;BU$2+1,$K24+$I24&gt;BU$2),IF($N24=$N$3,$C24*INDEX('Fixed O&amp;M Schedule_Gas'!BC$3:BC$15,MATCH($F24,'Fixed O&amp;M Schedule_Gas'!$B$3:$B$15,0)),$C24*$S24*INDEX($U$1:$CH$1,MATCH($K24,$U$2:$CH$2,0))*IF(BU$2&gt;$K24+$H24,IF($D24="Win",1.02,1.005),1)*(1+$T24)^(BU$2-$K24)),IF(AND($K24+$I24&lt;=BU$2,$K24+SUM($I24:$J24)&gt;BU$2),IF($N24=$N$3,$C24*(INDEX('Fixed O&amp;M Schedule_Gas'!BC$3:BC$15,MATCH($F24,'Fixed O&amp;M Schedule_Gas'!$B$3:$B$15,0))+$M24),$C24*($S24*INDEX($U$1:$CH$1,MATCH($K24+$I24,$U$2:$CH$2,0))*IF(BU$2&gt;$K24+$I24+$H24,IF($D24="Win",1.02,1.005),1)*(1+$T24)^(BU$2-($K24+$I24))+$M24)),0)))/10^6</f>
        <v>9.0472185711246897</v>
      </c>
      <c r="BV24" s="119">
        <f>IF(AND($K24&lt;BV$2+1,$K24+$H24&gt;BV$2),IF($N24=$N$3,$C24*((1-$O24+$O24*(BV$1/INDEX($U$1:$CH$1,,MATCH($K24,$U$2:$CH$2,0)))))*$L24,$C24*((1-$R24)^(BV$2-$K24))*(((1-$O24+$O24*(BV$1/INDEX($U$1:$CH$1,,MATCH($K24,$U$2:$CH$2,0)))))*$L24*8760*$P24)),IF(AND($K24+$H24&lt;BV$2+1,$K24+$I24&gt;BV$2),IF($N24=$N$3,$C24*INDEX('Fixed O&amp;M Schedule_Gas'!BD$3:BD$15,MATCH($F24,'Fixed O&amp;M Schedule_Gas'!$B$3:$B$15,0)),$C24*$S24*INDEX($U$1:$CH$1,MATCH($K24,$U$2:$CH$2,0))*IF(BV$2&gt;$K24+$H24,IF($D24="Win",1.02,1.005),1)*(1+$T24)^(BV$2-$K24)),IF(AND($K24+$I24&lt;=BV$2,$K24+SUM($I24:$J24)&gt;BV$2),IF($N24=$N$3,$C24*(INDEX('Fixed O&amp;M Schedule_Gas'!BD$3:BD$15,MATCH($F24,'Fixed O&amp;M Schedule_Gas'!$B$3:$B$15,0))+$M24),$C24*($S24*INDEX($U$1:$CH$1,MATCH($K24+$I24,$U$2:$CH$2,0))*IF(BV$2&gt;$K24+$I24+$H24,IF($D24="Win",1.02,1.005),1)*(1+$T24)^(BV$2-($K24+$I24))+$M24)),0)))/10^6</f>
        <v>9.1132017317260843</v>
      </c>
      <c r="BW24" s="119">
        <f>IF(AND($K24&lt;BW$2+1,$K24+$H24&gt;BW$2),IF($N24=$N$3,$C24*((1-$O24+$O24*(BW$1/INDEX($U$1:$CH$1,,MATCH($K24,$U$2:$CH$2,0)))))*$L24,$C24*((1-$R24)^(BW$2-$K24))*(((1-$O24+$O24*(BW$1/INDEX($U$1:$CH$1,,MATCH($K24,$U$2:$CH$2,0)))))*$L24*8760*$P24)),IF(AND($K24+$H24&lt;BW$2+1,$K24+$I24&gt;BW$2),IF($N24=$N$3,$C24*INDEX('Fixed O&amp;M Schedule_Gas'!BE$3:BE$15,MATCH($F24,'Fixed O&amp;M Schedule_Gas'!$B$3:$B$15,0)),$C24*$S24*INDEX($U$1:$CH$1,MATCH($K24,$U$2:$CH$2,0))*IF(BW$2&gt;$K24+$H24,IF($D24="Win",1.02,1.005),1)*(1+$T24)^(BW$2-$K24)),IF(AND($K24+$I24&lt;=BW$2,$K24+SUM($I24:$J24)&gt;BW$2),IF($N24=$N$3,$C24*(INDEX('Fixed O&amp;M Schedule_Gas'!BE$3:BE$15,MATCH($F24,'Fixed O&amp;M Schedule_Gas'!$B$3:$B$15,0))+$M24),$C24*($S24*INDEX($U$1:$CH$1,MATCH($K24+$I24,$U$2:$CH$2,0))*IF(BW$2&gt;$K24+$I24+$H24,IF($D24="Win",1.02,1.005),1)*(1+$T24)^(BW$2-($K24+$I24))+$M24)),0)))/10^6</f>
        <v>9.1976667756119301</v>
      </c>
      <c r="BX24" s="119">
        <f>IF(AND($K24&lt;BX$2+1,$K24+$H24&gt;BX$2),IF($N24=$N$3,$C24*((1-$O24+$O24*(BX$1/INDEX($U$1:$CH$1,,MATCH($K24,$U$2:$CH$2,0)))))*$L24,$C24*((1-$R24)^(BX$2-$K24))*(((1-$O24+$O24*(BX$1/INDEX($U$1:$CH$1,,MATCH($K24,$U$2:$CH$2,0)))))*$L24*8760*$P24)),IF(AND($K24+$H24&lt;BX$2+1,$K24+$I24&gt;BX$2),IF($N24=$N$3,$C24*INDEX('Fixed O&amp;M Schedule_Gas'!BF$3:BF$15,MATCH($F24,'Fixed O&amp;M Schedule_Gas'!$B$3:$B$15,0)),$C24*$S24*INDEX($U$1:$CH$1,MATCH($K24,$U$2:$CH$2,0))*IF(BX$2&gt;$K24+$H24,IF($D24="Win",1.02,1.005),1)*(1+$T24)^(BX$2-$K24)),IF(AND($K24+$I24&lt;=BX$2,$K24+SUM($I24:$J24)&gt;BX$2),IF($N24=$N$3,$C24*(INDEX('Fixed O&amp;M Schedule_Gas'!BF$3:BF$15,MATCH($F24,'Fixed O&amp;M Schedule_Gas'!$B$3:$B$15,0))+$M24),$C24*($S24*INDEX($U$1:$CH$1,MATCH($K24+$I24,$U$2:$CH$2,0))*IF(BX$2&gt;$K24+$I24+$H24,IF($D24="Win",1.02,1.005),1)*(1+$T24)^(BX$2-($K24+$I24))+$M24)),0)))/10^6</f>
        <v>9.2666589003030708</v>
      </c>
      <c r="BY24" s="119">
        <f>IF(AND($K24&lt;BY$2+1,$K24+$H24&gt;BY$2),IF($N24=$N$3,$C24*((1-$O24+$O24*(BY$1/INDEX($U$1:$CH$1,,MATCH($K24,$U$2:$CH$2,0)))))*$L24,$C24*((1-$R24)^(BY$2-$K24))*(((1-$O24+$O24*(BY$1/INDEX($U$1:$CH$1,,MATCH($K24,$U$2:$CH$2,0)))))*$L24*8760*$P24)),IF(AND($K24+$H24&lt;BY$2+1,$K24+$I24&gt;BY$2),IF($N24=$N$3,$C24*INDEX('Fixed O&amp;M Schedule_Gas'!BG$3:BG$15,MATCH($F24,'Fixed O&amp;M Schedule_Gas'!$B$3:$B$15,0)),$C24*$S24*INDEX($U$1:$CH$1,MATCH($K24,$U$2:$CH$2,0))*IF(BY$2&gt;$K24+$H24,IF($D24="Win",1.02,1.005),1)*(1+$T24)^(BY$2-$K24)),IF(AND($K24+$I24&lt;=BY$2,$K24+SUM($I24:$J24)&gt;BY$2),IF($N24=$N$3,$C24*(INDEX('Fixed O&amp;M Schedule_Gas'!BG$3:BG$15,MATCH($F24,'Fixed O&amp;M Schedule_Gas'!$B$3:$B$15,0))+$M24),$C24*($S24*INDEX($U$1:$CH$1,MATCH($K24+$I24,$U$2:$CH$2,0))*IF(BY$2&gt;$K24+$I24+$H24,IF($D24="Win",1.02,1.005),1)*(1+$T24)^(BY$2-($K24+$I24))+$M24)),0)))/10^6</f>
        <v>9.3370308674880338</v>
      </c>
      <c r="BZ24" s="119">
        <f>IF(AND($K24&lt;BZ$2+1,$K24+$H24&gt;BZ$2),IF($N24=$N$3,$C24*((1-$O24+$O24*(BZ$1/INDEX($U$1:$CH$1,,MATCH($K24,$U$2:$CH$2,0)))))*$L24,$C24*((1-$R24)^(BZ$2-$K24))*(((1-$O24+$O24*(BZ$1/INDEX($U$1:$CH$1,,MATCH($K24,$U$2:$CH$2,0)))))*$L24*8760*$P24)),IF(AND($K24+$H24&lt;BZ$2+1,$K24+$I24&gt;BZ$2),IF($N24=$N$3,$C24*INDEX('Fixed O&amp;M Schedule_Gas'!BH$3:BH$15,MATCH($F24,'Fixed O&amp;M Schedule_Gas'!$B$3:$B$15,0)),$C24*$S24*INDEX($U$1:$CH$1,MATCH($K24,$U$2:$CH$2,0))*IF(BZ$2&gt;$K24+$H24,IF($D24="Win",1.02,1.005),1)*(1+$T24)^(BZ$2-$K24)),IF(AND($K24+$I24&lt;=BZ$2,$K24+SUM($I24:$J24)&gt;BZ$2),IF($N24=$N$3,$C24*(INDEX('Fixed O&amp;M Schedule_Gas'!BH$3:BH$15,MATCH($F24,'Fixed O&amp;M Schedule_Gas'!$B$3:$B$15,0))+$M24),$C24*($S24*INDEX($U$1:$CH$1,MATCH($K24+$I24,$U$2:$CH$2,0))*IF(BZ$2&gt;$K24+$I24+$H24,IF($D24="Win",1.02,1.005),1)*(1+$T24)^(BZ$2-($K24+$I24))+$M24)),0)))/10^6</f>
        <v>9.4088102740166946</v>
      </c>
      <c r="CA24" s="119">
        <f>IF(AND($K24&lt;CA$2+1,$K24+$H24&gt;CA$2),IF($N24=$N$3,$C24*((1-$O24+$O24*(CA$1/INDEX($U$1:$CH$1,,MATCH($K24,$U$2:$CH$2,0)))))*$L24,$C24*((1-$R24)^(CA$2-$K24))*(((1-$O24+$O24*(CA$1/INDEX($U$1:$CH$1,,MATCH($K24,$U$2:$CH$2,0)))))*$L24*8760*$P24)),IF(AND($K24+$H24&lt;CA$2+1,$K24+$I24&gt;CA$2),IF($N24=$N$3,$C24*INDEX('Fixed O&amp;M Schedule_Gas'!BI$3:BI$15,MATCH($F24,'Fixed O&amp;M Schedule_Gas'!$B$3:$B$15,0)),$C24*$S24*INDEX($U$1:$CH$1,MATCH($K24,$U$2:$CH$2,0))*IF(CA$2&gt;$K24+$H24,IF($D24="Win",1.02,1.005),1)*(1+$T24)^(CA$2-$K24)),IF(AND($K24+$I24&lt;=CA$2,$K24+SUM($I24:$J24)&gt;CA$2),IF($N24=$N$3,$C24*(INDEX('Fixed O&amp;M Schedule_Gas'!BI$3:BI$15,MATCH($F24,'Fixed O&amp;M Schedule_Gas'!$B$3:$B$15,0))+$M24),$C24*($S24*INDEX($U$1:$CH$1,MATCH($K24+$I24,$U$2:$CH$2,0))*IF(CA$2&gt;$K24+$I24+$H24,IF($D24="Win",1.02,1.005),1)*(1+$T24)^(CA$2-($K24+$I24))+$M24)),0)))/10^6</f>
        <v>0</v>
      </c>
      <c r="CB24" s="119">
        <f>IF(AND($K24&lt;CB$2+1,$K24+$H24&gt;CB$2),IF($N24=$N$3,$C24*((1-$O24+$O24*(CB$1/INDEX($U$1:$CH$1,,MATCH($K24,$U$2:$CH$2,0)))))*$L24,$C24*((1-$R24)^(CB$2-$K24))*(((1-$O24+$O24*(CB$1/INDEX($U$1:$CH$1,,MATCH($K24,$U$2:$CH$2,0)))))*$L24*8760*$P24)),IF(AND($K24+$H24&lt;CB$2+1,$K24+$I24&gt;CB$2),IF($N24=$N$3,$C24*INDEX('Fixed O&amp;M Schedule_Gas'!BJ$3:BJ$15,MATCH($F24,'Fixed O&amp;M Schedule_Gas'!$B$3:$B$15,0)),$C24*$S24*INDEX($U$1:$CH$1,MATCH($K24,$U$2:$CH$2,0))*IF(CB$2&gt;$K24+$H24,IF($D24="Win",1.02,1.005),1)*(1+$T24)^(CB$2-$K24)),IF(AND($K24+$I24&lt;=CB$2,$K24+SUM($I24:$J24)&gt;CB$2),IF($N24=$N$3,$C24*(INDEX('Fixed O&amp;M Schedule_Gas'!BJ$3:BJ$15,MATCH($F24,'Fixed O&amp;M Schedule_Gas'!$B$3:$B$15,0))+$M24),$C24*($S24*INDEX($U$1:$CH$1,MATCH($K24+$I24,$U$2:$CH$2,0))*IF(CB$2&gt;$K24+$I24+$H24,IF($D24="Win",1.02,1.005),1)*(1+$T24)^(CB$2-($K24+$I24))+$M24)),0)))/10^6</f>
        <v>0</v>
      </c>
      <c r="CC24" s="119">
        <f>IF(AND($K24&lt;CC$2+1,$K24+$H24&gt;CC$2),IF($N24=$N$3,$C24*((1-$O24+$O24*(CC$1/INDEX($U$1:$CH$1,,MATCH($K24,$U$2:$CH$2,0)))))*$L24,$C24*((1-$R24)^(CC$2-$K24))*(((1-$O24+$O24*(CC$1/INDEX($U$1:$CH$1,,MATCH($K24,$U$2:$CH$2,0)))))*$L24*8760*$P24)),IF(AND($K24+$H24&lt;CC$2+1,$K24+$I24&gt;CC$2),IF($N24=$N$3,$C24*INDEX('Fixed O&amp;M Schedule_Gas'!BK$3:BK$15,MATCH($F24,'Fixed O&amp;M Schedule_Gas'!$B$3:$B$15,0)),$C24*$S24*INDEX($U$1:$CH$1,MATCH($K24,$U$2:$CH$2,0))*IF(CC$2&gt;$K24+$H24,IF($D24="Win",1.02,1.005),1)*(1+$T24)^(CC$2-$K24)),IF(AND($K24+$I24&lt;=CC$2,$K24+SUM($I24:$J24)&gt;CC$2),IF($N24=$N$3,$C24*(INDEX('Fixed O&amp;M Schedule_Gas'!BK$3:BK$15,MATCH($F24,'Fixed O&amp;M Schedule_Gas'!$B$3:$B$15,0))+$M24),$C24*($S24*INDEX($U$1:$CH$1,MATCH($K24+$I24,$U$2:$CH$2,0))*IF(CC$2&gt;$K24+$I24+$H24,IF($D24="Win",1.02,1.005),1)*(1+$T24)^(CC$2-($K24+$I24))+$M24)),0)))/10^6</f>
        <v>0</v>
      </c>
      <c r="CD24" s="119">
        <f>IF(AND($K24&lt;CD$2+1,$K24+$H24&gt;CD$2),IF($N24=$N$3,$C24*((1-$O24+$O24*(CD$1/INDEX($U$1:$CH$1,,MATCH($K24,$U$2:$CH$2,0)))))*$L24,$C24*((1-$R24)^(CD$2-$K24))*(((1-$O24+$O24*(CD$1/INDEX($U$1:$CH$1,,MATCH($K24,$U$2:$CH$2,0)))))*$L24*8760*$P24)),IF(AND($K24+$H24&lt;CD$2+1,$K24+$I24&gt;CD$2),IF($N24=$N$3,$C24*INDEX('Fixed O&amp;M Schedule_Gas'!BL$3:BL$15,MATCH($F24,'Fixed O&amp;M Schedule_Gas'!$B$3:$B$15,0)),$C24*$S24*INDEX($U$1:$CH$1,MATCH($K24,$U$2:$CH$2,0))*IF(CD$2&gt;$K24+$H24,IF($D24="Win",1.02,1.005),1)*(1+$T24)^(CD$2-$K24)),IF(AND($K24+$I24&lt;=CD$2,$K24+SUM($I24:$J24)&gt;CD$2),IF($N24=$N$3,$C24*(INDEX('Fixed O&amp;M Schedule_Gas'!BL$3:BL$15,MATCH($F24,'Fixed O&amp;M Schedule_Gas'!$B$3:$B$15,0))+$M24),$C24*($S24*INDEX($U$1:$CH$1,MATCH($K24+$I24,$U$2:$CH$2,0))*IF(CD$2&gt;$K24+$I24+$H24,IF($D24="Win",1.02,1.005),1)*(1+$T24)^(CD$2-($K24+$I24))+$M24)),0)))/10^6</f>
        <v>0</v>
      </c>
      <c r="CE24" s="119">
        <f>IF(AND($K24&lt;CE$2+1,$K24+$H24&gt;CE$2),IF($N24=$N$3,$C24*((1-$O24+$O24*(CE$1/INDEX($U$1:$CH$1,,MATCH($K24,$U$2:$CH$2,0)))))*$L24,$C24*((1-$R24)^(CE$2-$K24))*(((1-$O24+$O24*(CE$1/INDEX($U$1:$CH$1,,MATCH($K24,$U$2:$CH$2,0)))))*$L24*8760*$P24)),IF(AND($K24+$H24&lt;CE$2+1,$K24+$I24&gt;CE$2),IF($N24=$N$3,$C24*INDEX('Fixed O&amp;M Schedule_Gas'!BM$3:BM$15,MATCH($F24,'Fixed O&amp;M Schedule_Gas'!$B$3:$B$15,0)),$C24*$S24*INDEX($U$1:$CH$1,MATCH($K24,$U$2:$CH$2,0))*IF(CE$2&gt;$K24+$H24,IF($D24="Win",1.02,1.005),1)*(1+$T24)^(CE$2-$K24)),IF(AND($K24+$I24&lt;=CE$2,$K24+SUM($I24:$J24)&gt;CE$2),IF($N24=$N$3,$C24*(INDEX('Fixed O&amp;M Schedule_Gas'!BM$3:BM$15,MATCH($F24,'Fixed O&amp;M Schedule_Gas'!$B$3:$B$15,0))+$M24),$C24*($S24*INDEX($U$1:$CH$1,MATCH($K24+$I24,$U$2:$CH$2,0))*IF(CE$2&gt;$K24+$I24+$H24,IF($D24="Win",1.02,1.005),1)*(1+$T24)^(CE$2-($K24+$I24))+$M24)),0)))/10^6</f>
        <v>0</v>
      </c>
      <c r="CF24" s="119">
        <f>IF(AND($K24&lt;CF$2+1,$K24+$H24&gt;CF$2),IF($N24=$N$3,$C24*((1-$O24+$O24*(CF$1/INDEX($U$1:$CH$1,,MATCH($K24,$U$2:$CH$2,0)))))*$L24,$C24*((1-$R24)^(CF$2-$K24))*(((1-$O24+$O24*(CF$1/INDEX($U$1:$CH$1,,MATCH($K24,$U$2:$CH$2,0)))))*$L24*8760*$P24)),IF(AND($K24+$H24&lt;CF$2+1,$K24+$I24&gt;CF$2),IF($N24=$N$3,$C24*INDEX('Fixed O&amp;M Schedule_Gas'!BN$3:BN$15,MATCH($F24,'Fixed O&amp;M Schedule_Gas'!$B$3:$B$15,0)),$C24*$S24*INDEX($U$1:$CH$1,MATCH($K24,$U$2:$CH$2,0))*IF(CF$2&gt;$K24+$H24,IF($D24="Win",1.02,1.005),1)*(1+$T24)^(CF$2-$K24)),IF(AND($K24+$I24&lt;=CF$2,$K24+SUM($I24:$J24)&gt;CF$2),IF($N24=$N$3,$C24*(INDEX('Fixed O&amp;M Schedule_Gas'!BN$3:BN$15,MATCH($F24,'Fixed O&amp;M Schedule_Gas'!$B$3:$B$15,0))+$M24),$C24*($S24*INDEX($U$1:$CH$1,MATCH($K24+$I24,$U$2:$CH$2,0))*IF(CF$2&gt;$K24+$I24+$H24,IF($D24="Win",1.02,1.005),1)*(1+$T24)^(CF$2-($K24+$I24))+$M24)),0)))/10^6</f>
        <v>0</v>
      </c>
      <c r="CG24" s="119">
        <f>IF(AND($K24&lt;CG$2+1,$K24+$H24&gt;CG$2),IF($N24=$N$3,$C24*((1-$O24+$O24*(CG$1/INDEX($U$1:$CH$1,,MATCH($K24,$U$2:$CH$2,0)))))*$L24,$C24*((1-$R24)^(CG$2-$K24))*(((1-$O24+$O24*(CG$1/INDEX($U$1:$CH$1,,MATCH($K24,$U$2:$CH$2,0)))))*$L24*8760*$P24)),IF(AND($K24+$H24&lt;CG$2+1,$K24+$I24&gt;CG$2),IF($N24=$N$3,$C24*INDEX('Fixed O&amp;M Schedule_Gas'!BO$3:BO$15,MATCH($F24,'Fixed O&amp;M Schedule_Gas'!$B$3:$B$15,0)),$C24*$S24*INDEX($U$1:$CH$1,MATCH($K24,$U$2:$CH$2,0))*IF(CG$2&gt;$K24+$H24,IF($D24="Win",1.02,1.005),1)*(1+$T24)^(CG$2-$K24)),IF(AND($K24+$I24&lt;=CG$2,$K24+SUM($I24:$J24)&gt;CG$2),IF($N24=$N$3,$C24*(INDEX('Fixed O&amp;M Schedule_Gas'!BO$3:BO$15,MATCH($F24,'Fixed O&amp;M Schedule_Gas'!$B$3:$B$15,0))+$M24),$C24*($S24*INDEX($U$1:$CH$1,MATCH($K24+$I24,$U$2:$CH$2,0))*IF(CG$2&gt;$K24+$I24+$H24,IF($D24="Win",1.02,1.005),1)*(1+$T24)^(CG$2-($K24+$I24))+$M24)),0)))/10^6</f>
        <v>0</v>
      </c>
      <c r="CH24" s="119">
        <f>IF(AND($K24&lt;CH$2+1,$K24+$H24&gt;CH$2),IF($N24=$N$3,$C24*((1-$O24+$O24*(CH$1/INDEX($U$1:$CH$1,,MATCH($K24,$U$2:$CH$2,0)))))*$L24,$C24*((1-$R24)^(CH$2-$K24))*(((1-$O24+$O24*(CH$1/INDEX($U$1:$CH$1,,MATCH($K24,$U$2:$CH$2,0)))))*$L24*8760*$P24)),IF(AND($K24+$H24&lt;CH$2+1,$K24+$I24&gt;CH$2),IF($N24=$N$3,$C24*INDEX('Fixed O&amp;M Schedule_Gas'!BP$3:BP$15,MATCH($F24,'Fixed O&amp;M Schedule_Gas'!$B$3:$B$15,0)),$C24*$S24*INDEX($U$1:$CH$1,MATCH($K24,$U$2:$CH$2,0))*IF(CH$2&gt;$K24+$H24,IF($D24="Win",1.02,1.005),1)*(1+$T24)^(CH$2-$K24)),IF(AND($K24+$I24&lt;=CH$2,$K24+SUM($I24:$J24)&gt;CH$2),IF($N24=$N$3,$C24*(INDEX('Fixed O&amp;M Schedule_Gas'!BP$3:BP$15,MATCH($F24,'Fixed O&amp;M Schedule_Gas'!$B$3:$B$15,0))+$M24),$C24*($S24*INDEX($U$1:$CH$1,MATCH($K24+$I24,$U$2:$CH$2,0))*IF(CH$2&gt;$K24+$I24+$H24,IF($D24="Win",1.02,1.005),1)*(1+$T24)^(CH$2-($K24+$I24))+$M24)),0)))/10^6</f>
        <v>0</v>
      </c>
    </row>
    <row r="25" spans="1:86" ht="11.4" x14ac:dyDescent="0.2">
      <c r="A25" s="151"/>
      <c r="B25" s="142" t="s">
        <v>28</v>
      </c>
      <c r="C25" s="143">
        <v>74.989194999999995</v>
      </c>
      <c r="D25" s="143" t="str">
        <f t="shared" si="65"/>
        <v>Sol</v>
      </c>
      <c r="E25" s="14" t="s">
        <v>33</v>
      </c>
      <c r="F25" s="142" t="s">
        <v>30</v>
      </c>
      <c r="G25" s="140">
        <f t="shared" si="66"/>
        <v>41640</v>
      </c>
      <c r="H25" s="68">
        <v>20</v>
      </c>
      <c r="I25" s="68">
        <v>25</v>
      </c>
      <c r="J25" s="68">
        <v>25</v>
      </c>
      <c r="K25" s="139">
        <v>2014</v>
      </c>
      <c r="L25" s="68">
        <v>539</v>
      </c>
      <c r="M25" s="69">
        <f>'Repower Costs'!M25</f>
        <v>101514.95799767422</v>
      </c>
      <c r="N25" s="68" t="s">
        <v>31</v>
      </c>
      <c r="O25" s="141">
        <v>0</v>
      </c>
      <c r="P25" s="4">
        <f>VLOOKUP($D25,Input!$B$11:$C$12,2,0)</f>
        <v>0.16200000000000001</v>
      </c>
      <c r="Q25" s="4">
        <f>VLOOKUP($D25,Input!$B$15:$C$16,2,0)</f>
        <v>0.16200000000000001</v>
      </c>
      <c r="R25" s="6">
        <f>VLOOKUP($D25,Input!$B$19:$C$20,2,0)</f>
        <v>5.0000000000000001E-3</v>
      </c>
      <c r="S25" s="70">
        <f>VLOOKUP($D25,Input!$B$23:$C$25,2,0)*1000</f>
        <v>27000</v>
      </c>
      <c r="T25" s="4">
        <f>VLOOKUP($D25,Input!$B$28:$C$30,2,0)</f>
        <v>0.02</v>
      </c>
      <c r="U25" s="119">
        <f>IF(AND($K25&lt;U$2+1,$K25+$H25&gt;U$2),IF($N25=$N$3,$C25*((1-$O25+$O25*(U$1/INDEX($U$1:$CH$1,,MATCH($K25,$U$2:$CH$2,0)))))*$L25,$C25*((1-$R25)^(U$2-$K25))*(((1-$O25+$O25*(U$1/INDEX($U$1:$CH$1,,MATCH($K25,$U$2:$CH$2,0)))))*$L25*8760*$P25)),IF(AND($K25+$H25&lt;U$2+1,$K25+$I25&gt;U$2),IF($N25=$N$3,$C25*INDEX('Fixed O&amp;M Schedule_Gas'!C$3:C$15,MATCH($F25,'Fixed O&amp;M Schedule_Gas'!$B$3:$B$15,0)),$C25*$S25*INDEX($U$1:$CH$1,MATCH($K25,$U$2:$CH$2,0))*IF(U$2&gt;$K25+$H25,IF($D25="Win",1.02,1.005),1)*(1+$T25)^(U$2-$K25)),IF(AND($K25+$I25&lt;=U$2,$K25+SUM($I25:$J25)&gt;U$2),IF($N25=$N$3,$C25*(INDEX('Fixed O&amp;M Schedule_Gas'!C$3:C$15,MATCH($F25,'Fixed O&amp;M Schedule_Gas'!$B$3:$B$15,0))+$M25),$C25*($S25*INDEX($U$1:$CH$1,MATCH($K25+$I25,$U$2:$CH$2,0))*IF(U$2&gt;$K25+$I25+$H25,IF($D25="Win",1.02,1.005),1)*(1+$T25)^(U$2-($K25+$I25))+$M25)),0)))/10^6</f>
        <v>0</v>
      </c>
      <c r="V25" s="119">
        <f>IF(AND($K25&lt;V$2+1,$K25+$H25&gt;V$2),IF($N25=$N$3,$C25*((1-$O25+$O25*(V$1/INDEX($U$1:$CH$1,,MATCH($K25,$U$2:$CH$2,0)))))*$L25,$C25*((1-$R25)^(V$2-$K25))*(((1-$O25+$O25*(V$1/INDEX($U$1:$CH$1,,MATCH($K25,$U$2:$CH$2,0)))))*$L25*8760*$P25)),IF(AND($K25+$H25&lt;V$2+1,$K25+$I25&gt;V$2),IF($N25=$N$3,$C25*INDEX('Fixed O&amp;M Schedule_Gas'!D$3:D$15,MATCH($F25,'Fixed O&amp;M Schedule_Gas'!$B$3:$B$15,0)),$C25*$S25*INDEX($U$1:$CH$1,MATCH($K25,$U$2:$CH$2,0))*IF(V$2&gt;$K25+$H25,IF($D25="Win",1.02,1.005),1)*(1+$T25)^(V$2-$K25)),IF(AND($K25+$I25&lt;=V$2,$K25+SUM($I25:$J25)&gt;V$2),IF($N25=$N$3,$C25*(INDEX('Fixed O&amp;M Schedule_Gas'!D$3:D$15,MATCH($F25,'Fixed O&amp;M Schedule_Gas'!$B$3:$B$15,0))+$M25),$C25*($S25*INDEX($U$1:$CH$1,MATCH($K25+$I25,$U$2:$CH$2,0))*IF(V$2&gt;$K25+$I25+$H25,IF($D25="Win",1.02,1.005),1)*(1+$T25)^(V$2-($K25+$I25))+$M25)),0)))/10^6</f>
        <v>0</v>
      </c>
      <c r="W25" s="119">
        <f>IF(AND($K25&lt;W$2+1,$K25+$H25&gt;W$2),IF($N25=$N$3,$C25*((1-$O25+$O25*(W$1/INDEX($U$1:$CH$1,,MATCH($K25,$U$2:$CH$2,0)))))*$L25,$C25*((1-$R25)^(W$2-$K25))*(((1-$O25+$O25*(W$1/INDEX($U$1:$CH$1,,MATCH($K25,$U$2:$CH$2,0)))))*$L25*8760*$P25)),IF(AND($K25+$H25&lt;W$2+1,$K25+$I25&gt;W$2),IF($N25=$N$3,$C25*INDEX('Fixed O&amp;M Schedule_Gas'!E$3:E$15,MATCH($F25,'Fixed O&amp;M Schedule_Gas'!$B$3:$B$15,0)),$C25*$S25*INDEX($U$1:$CH$1,MATCH($K25,$U$2:$CH$2,0))*IF(W$2&gt;$K25+$H25,IF($D25="Win",1.02,1.005),1)*(1+$T25)^(W$2-$K25)),IF(AND($K25+$I25&lt;=W$2,$K25+SUM($I25:$J25)&gt;W$2),IF($N25=$N$3,$C25*(INDEX('Fixed O&amp;M Schedule_Gas'!E$3:E$15,MATCH($F25,'Fixed O&amp;M Schedule_Gas'!$B$3:$B$15,0))+$M25),$C25*($S25*INDEX($U$1:$CH$1,MATCH($K25+$I25,$U$2:$CH$2,0))*IF(W$2&gt;$K25+$I25+$H25,IF($D25="Win",1.02,1.005),1)*(1+$T25)^(W$2-($K25+$I25))+$M25)),0)))/10^6</f>
        <v>0</v>
      </c>
      <c r="X25" s="119">
        <f>IF(AND($K25&lt;X$2+1,$K25+$H25&gt;X$2),IF($N25=$N$3,$C25*((1-$O25+$O25*(X$1/INDEX($U$1:$CH$1,,MATCH($K25,$U$2:$CH$2,0)))))*$L25,$C25*((1-$R25)^(X$2-$K25))*(((1-$O25+$O25*(X$1/INDEX($U$1:$CH$1,,MATCH($K25,$U$2:$CH$2,0)))))*$L25*8760*$P25)),IF(AND($K25+$H25&lt;X$2+1,$K25+$I25&gt;X$2),IF($N25=$N$3,$C25*INDEX('Fixed O&amp;M Schedule_Gas'!F$3:F$15,MATCH($F25,'Fixed O&amp;M Schedule_Gas'!$B$3:$B$15,0)),$C25*$S25*INDEX($U$1:$CH$1,MATCH($K25,$U$2:$CH$2,0))*IF(X$2&gt;$K25+$H25,IF($D25="Win",1.02,1.005),1)*(1+$T25)^(X$2-$K25)),IF(AND($K25+$I25&lt;=X$2,$K25+SUM($I25:$J25)&gt;X$2),IF($N25=$N$3,$C25*(INDEX('Fixed O&amp;M Schedule_Gas'!F$3:F$15,MATCH($F25,'Fixed O&amp;M Schedule_Gas'!$B$3:$B$15,0))+$M25),$C25*($S25*INDEX($U$1:$CH$1,MATCH($K25+$I25,$U$2:$CH$2,0))*IF(X$2&gt;$K25+$I25+$H25,IF($D25="Win",1.02,1.005),1)*(1+$T25)^(X$2-($K25+$I25))+$M25)),0)))/10^6</f>
        <v>0</v>
      </c>
      <c r="Y25" s="119">
        <f>IF(AND($K25&lt;Y$2+1,$K25+$H25&gt;Y$2),IF($N25=$N$3,$C25*((1-$O25+$O25*(Y$1/INDEX($U$1:$CH$1,,MATCH($K25,$U$2:$CH$2,0)))))*$L25,$C25*((1-$R25)^(Y$2-$K25))*(((1-$O25+$O25*(Y$1/INDEX($U$1:$CH$1,,MATCH($K25,$U$2:$CH$2,0)))))*$L25*8760*$P25)),IF(AND($K25+$H25&lt;Y$2+1,$K25+$I25&gt;Y$2),IF($N25=$N$3,$C25*INDEX('Fixed O&amp;M Schedule_Gas'!G$3:G$15,MATCH($F25,'Fixed O&amp;M Schedule_Gas'!$B$3:$B$15,0)),$C25*$S25*INDEX($U$1:$CH$1,MATCH($K25,$U$2:$CH$2,0))*IF(Y$2&gt;$K25+$H25,IF($D25="Win",1.02,1.005),1)*(1+$T25)^(Y$2-$K25)),IF(AND($K25+$I25&lt;=Y$2,$K25+SUM($I25:$J25)&gt;Y$2),IF($N25=$N$3,$C25*(INDEX('Fixed O&amp;M Schedule_Gas'!G$3:G$15,MATCH($F25,'Fixed O&amp;M Schedule_Gas'!$B$3:$B$15,0))+$M25),$C25*($S25*INDEX($U$1:$CH$1,MATCH($K25+$I25,$U$2:$CH$2,0))*IF(Y$2&gt;$K25+$I25+$H25,IF($D25="Win",1.02,1.005),1)*(1+$T25)^(Y$2-($K25+$I25))+$M25)),0)))/10^6</f>
        <v>0</v>
      </c>
      <c r="Z25" s="119">
        <f>IF(AND($K25&lt;Z$2+1,$K25+$H25&gt;Z$2),IF($N25=$N$3,$C25*((1-$O25+$O25*(Z$1/INDEX($U$1:$CH$1,,MATCH($K25,$U$2:$CH$2,0)))))*$L25,$C25*((1-$R25)^(Z$2-$K25))*(((1-$O25+$O25*(Z$1/INDEX($U$1:$CH$1,,MATCH($K25,$U$2:$CH$2,0)))))*$L25*8760*$P25)),IF(AND($K25+$H25&lt;Z$2+1,$K25+$I25&gt;Z$2),IF($N25=$N$3,$C25*INDEX('Fixed O&amp;M Schedule_Gas'!H$3:H$15,MATCH($F25,'Fixed O&amp;M Schedule_Gas'!$B$3:$B$15,0)),$C25*$S25*INDEX($U$1:$CH$1,MATCH($K25,$U$2:$CH$2,0))*IF(Z$2&gt;$K25+$H25,IF($D25="Win",1.02,1.005),1)*(1+$T25)^(Z$2-$K25)),IF(AND($K25+$I25&lt;=Z$2,$K25+SUM($I25:$J25)&gt;Z$2),IF($N25=$N$3,$C25*(INDEX('Fixed O&amp;M Schedule_Gas'!H$3:H$15,MATCH($F25,'Fixed O&amp;M Schedule_Gas'!$B$3:$B$15,0))+$M25),$C25*($S25*INDEX($U$1:$CH$1,MATCH($K25+$I25,$U$2:$CH$2,0))*IF(Z$2&gt;$K25+$I25+$H25,IF($D25="Win",1.02,1.005),1)*(1+$T25)^(Z$2-($K25+$I25))+$M25)),0)))/10^6</f>
        <v>0</v>
      </c>
      <c r="AA25" s="119">
        <f>IF(AND($K25&lt;AA$2+1,$K25+$H25&gt;AA$2),IF($N25=$N$3,$C25*((1-$O25+$O25*(AA$1/INDEX($U$1:$CH$1,,MATCH($K25,$U$2:$CH$2,0)))))*$L25,$C25*((1-$R25)^(AA$2-$K25))*(((1-$O25+$O25*(AA$1/INDEX($U$1:$CH$1,,MATCH($K25,$U$2:$CH$2,0)))))*$L25*8760*$P25)),IF(AND($K25+$H25&lt;AA$2+1,$K25+$I25&gt;AA$2),IF($N25=$N$3,$C25*INDEX('Fixed O&amp;M Schedule_Gas'!I$3:I$15,MATCH($F25,'Fixed O&amp;M Schedule_Gas'!$B$3:$B$15,0)),$C25*$S25*INDEX($U$1:$CH$1,MATCH($K25,$U$2:$CH$2,0))*IF(AA$2&gt;$K25+$H25,IF($D25="Win",1.02,1.005),1)*(1+$T25)^(AA$2-$K25)),IF(AND($K25+$I25&lt;=AA$2,$K25+SUM($I25:$J25)&gt;AA$2),IF($N25=$N$3,$C25*(INDEX('Fixed O&amp;M Schedule_Gas'!I$3:I$15,MATCH($F25,'Fixed O&amp;M Schedule_Gas'!$B$3:$B$15,0))+$M25),$C25*($S25*INDEX($U$1:$CH$1,MATCH($K25+$I25,$U$2:$CH$2,0))*IF(AA$2&gt;$K25+$I25+$H25,IF($D25="Win",1.02,1.005),1)*(1+$T25)^(AA$2-($K25+$I25))+$M25)),0)))/10^6</f>
        <v>0</v>
      </c>
      <c r="AB25" s="119">
        <f>IF(AND($K25&lt;AB$2+1,$K25+$H25&gt;AB$2),IF($N25=$N$3,$C25*((1-$O25+$O25*(AB$1/INDEX($U$1:$CH$1,,MATCH($K25,$U$2:$CH$2,0)))))*$L25,$C25*((1-$R25)^(AB$2-$K25))*(((1-$O25+$O25*(AB$1/INDEX($U$1:$CH$1,,MATCH($K25,$U$2:$CH$2,0)))))*$L25*8760*$P25)),IF(AND($K25+$H25&lt;AB$2+1,$K25+$I25&gt;AB$2),IF($N25=$N$3,$C25*INDEX('Fixed O&amp;M Schedule_Gas'!J$3:J$15,MATCH($F25,'Fixed O&amp;M Schedule_Gas'!$B$3:$B$15,0)),$C25*$S25*INDEX($U$1:$CH$1,MATCH($K25,$U$2:$CH$2,0))*IF(AB$2&gt;$K25+$H25,IF($D25="Win",1.02,1.005),1)*(1+$T25)^(AB$2-$K25)),IF(AND($K25+$I25&lt;=AB$2,$K25+SUM($I25:$J25)&gt;AB$2),IF($N25=$N$3,$C25*(INDEX('Fixed O&amp;M Schedule_Gas'!J$3:J$15,MATCH($F25,'Fixed O&amp;M Schedule_Gas'!$B$3:$B$15,0))+$M25),$C25*($S25*INDEX($U$1:$CH$1,MATCH($K25+$I25,$U$2:$CH$2,0))*IF(AB$2&gt;$K25+$I25+$H25,IF($D25="Win",1.02,1.005),1)*(1+$T25)^(AB$2-($K25+$I25))+$M25)),0)))/10^6</f>
        <v>0</v>
      </c>
      <c r="AC25" s="119">
        <f>IF(AND($K25&lt;AC$2+1,$K25+$H25&gt;AC$2),IF($N25=$N$3,$C25*((1-$O25+$O25*(AC$1/INDEX($U$1:$CH$1,,MATCH($K25,$U$2:$CH$2,0)))))*$L25,$C25*((1-$R25)^(AC$2-$K25))*(((1-$O25+$O25*(AC$1/INDEX($U$1:$CH$1,,MATCH($K25,$U$2:$CH$2,0)))))*$L25*8760*$P25)),IF(AND($K25+$H25&lt;AC$2+1,$K25+$I25&gt;AC$2),IF($N25=$N$3,$C25*INDEX('Fixed O&amp;M Schedule_Gas'!K$3:K$15,MATCH($F25,'Fixed O&amp;M Schedule_Gas'!$B$3:$B$15,0)),$C25*$S25*INDEX($U$1:$CH$1,MATCH($K25,$U$2:$CH$2,0))*IF(AC$2&gt;$K25+$H25,IF($D25="Win",1.02,1.005),1)*(1+$T25)^(AC$2-$K25)),IF(AND($K25+$I25&lt;=AC$2,$K25+SUM($I25:$J25)&gt;AC$2),IF($N25=$N$3,$C25*(INDEX('Fixed O&amp;M Schedule_Gas'!K$3:K$15,MATCH($F25,'Fixed O&amp;M Schedule_Gas'!$B$3:$B$15,0))+$M25),$C25*($S25*INDEX($U$1:$CH$1,MATCH($K25+$I25,$U$2:$CH$2,0))*IF(AC$2&gt;$K25+$I25+$H25,IF($D25="Win",1.02,1.005),1)*(1+$T25)^(AC$2-($K25+$I25))+$M25)),0)))/10^6</f>
        <v>0</v>
      </c>
      <c r="AD25" s="119">
        <f>IF(AND($K25&lt;AD$2+1,$K25+$H25&gt;AD$2),IF($N25=$N$3,$C25*((1-$O25+$O25*(AD$1/INDEX($U$1:$CH$1,,MATCH($K25,$U$2:$CH$2,0)))))*$L25,$C25*((1-$R25)^(AD$2-$K25))*(((1-$O25+$O25*(AD$1/INDEX($U$1:$CH$1,,MATCH($K25,$U$2:$CH$2,0)))))*$L25*8760*$P25)),IF(AND($K25+$H25&lt;AD$2+1,$K25+$I25&gt;AD$2),IF($N25=$N$3,$C25*INDEX('Fixed O&amp;M Schedule_Gas'!L$3:L$15,MATCH($F25,'Fixed O&amp;M Schedule_Gas'!$B$3:$B$15,0)),$C25*$S25*INDEX($U$1:$CH$1,MATCH($K25,$U$2:$CH$2,0))*IF(AD$2&gt;$K25+$H25,IF($D25="Win",1.02,1.005),1)*(1+$T25)^(AD$2-$K25)),IF(AND($K25+$I25&lt;=AD$2,$K25+SUM($I25:$J25)&gt;AD$2),IF($N25=$N$3,$C25*(INDEX('Fixed O&amp;M Schedule_Gas'!L$3:L$15,MATCH($F25,'Fixed O&amp;M Schedule_Gas'!$B$3:$B$15,0))+$M25),$C25*($S25*INDEX($U$1:$CH$1,MATCH($K25+$I25,$U$2:$CH$2,0))*IF(AD$2&gt;$K25+$I25+$H25,IF($D25="Win",1.02,1.005),1)*(1+$T25)^(AD$2-($K25+$I25))+$M25)),0)))/10^6</f>
        <v>57.359661194127597</v>
      </c>
      <c r="AE25" s="119">
        <f>IF(AND($K25&lt;AE$2+1,$K25+$H25&gt;AE$2),IF($N25=$N$3,$C25*((1-$O25+$O25*(AE$1/INDEX($U$1:$CH$1,,MATCH($K25,$U$2:$CH$2,0)))))*$L25,$C25*((1-$R25)^(AE$2-$K25))*(((1-$O25+$O25*(AE$1/INDEX($U$1:$CH$1,,MATCH($K25,$U$2:$CH$2,0)))))*$L25*8760*$P25)),IF(AND($K25+$H25&lt;AE$2+1,$K25+$I25&gt;AE$2),IF($N25=$N$3,$C25*INDEX('Fixed O&amp;M Schedule_Gas'!M$3:M$15,MATCH($F25,'Fixed O&amp;M Schedule_Gas'!$B$3:$B$15,0)),$C25*$S25*INDEX($U$1:$CH$1,MATCH($K25,$U$2:$CH$2,0))*IF(AE$2&gt;$K25+$H25,IF($D25="Win",1.02,1.005),1)*(1+$T25)^(AE$2-$K25)),IF(AND($K25+$I25&lt;=AE$2,$K25+SUM($I25:$J25)&gt;AE$2),IF($N25=$N$3,$C25*(INDEX('Fixed O&amp;M Schedule_Gas'!M$3:M$15,MATCH($F25,'Fixed O&amp;M Schedule_Gas'!$B$3:$B$15,0))+$M25),$C25*($S25*INDEX($U$1:$CH$1,MATCH($K25+$I25,$U$2:$CH$2,0))*IF(AE$2&gt;$K25+$I25+$H25,IF($D25="Win",1.02,1.005),1)*(1+$T25)^(AE$2-($K25+$I25))+$M25)),0)))/10^6</f>
        <v>57.072862888156955</v>
      </c>
      <c r="AF25" s="119">
        <f>IF(AND($K25&lt;AF$2+1,$K25+$H25&gt;AF$2),IF($N25=$N$3,$C25*((1-$O25+$O25*(AF$1/INDEX($U$1:$CH$1,,MATCH($K25,$U$2:$CH$2,0)))))*$L25,$C25*((1-$R25)^(AF$2-$K25))*(((1-$O25+$O25*(AF$1/INDEX($U$1:$CH$1,,MATCH($K25,$U$2:$CH$2,0)))))*$L25*8760*$P25)),IF(AND($K25+$H25&lt;AF$2+1,$K25+$I25&gt;AF$2),IF($N25=$N$3,$C25*INDEX('Fixed O&amp;M Schedule_Gas'!N$3:N$15,MATCH($F25,'Fixed O&amp;M Schedule_Gas'!$B$3:$B$15,0)),$C25*$S25*INDEX($U$1:$CH$1,MATCH($K25,$U$2:$CH$2,0))*IF(AF$2&gt;$K25+$H25,IF($D25="Win",1.02,1.005),1)*(1+$T25)^(AF$2-$K25)),IF(AND($K25+$I25&lt;=AF$2,$K25+SUM($I25:$J25)&gt;AF$2),IF($N25=$N$3,$C25*(INDEX('Fixed O&amp;M Schedule_Gas'!N$3:N$15,MATCH($F25,'Fixed O&amp;M Schedule_Gas'!$B$3:$B$15,0))+$M25),$C25*($S25*INDEX($U$1:$CH$1,MATCH($K25+$I25,$U$2:$CH$2,0))*IF(AF$2&gt;$K25+$I25+$H25,IF($D25="Win",1.02,1.005),1)*(1+$T25)^(AF$2-($K25+$I25))+$M25)),0)))/10^6</f>
        <v>56.787498573716185</v>
      </c>
      <c r="AG25" s="119">
        <f>IF(AND($K25&lt;AG$2+1,$K25+$H25&gt;AG$2),IF($N25=$N$3,$C25*((1-$O25+$O25*(AG$1/INDEX($U$1:$CH$1,,MATCH($K25,$U$2:$CH$2,0)))))*$L25,$C25*((1-$R25)^(AG$2-$K25))*(((1-$O25+$O25*(AG$1/INDEX($U$1:$CH$1,,MATCH($K25,$U$2:$CH$2,0)))))*$L25*8760*$P25)),IF(AND($K25+$H25&lt;AG$2+1,$K25+$I25&gt;AG$2),IF($N25=$N$3,$C25*INDEX('Fixed O&amp;M Schedule_Gas'!O$3:O$15,MATCH($F25,'Fixed O&amp;M Schedule_Gas'!$B$3:$B$15,0)),$C25*$S25*INDEX($U$1:$CH$1,MATCH($K25,$U$2:$CH$2,0))*IF(AG$2&gt;$K25+$H25,IF($D25="Win",1.02,1.005),1)*(1+$T25)^(AG$2-$K25)),IF(AND($K25+$I25&lt;=AG$2,$K25+SUM($I25:$J25)&gt;AG$2),IF($N25=$N$3,$C25*(INDEX('Fixed O&amp;M Schedule_Gas'!O$3:O$15,MATCH($F25,'Fixed O&amp;M Schedule_Gas'!$B$3:$B$15,0))+$M25),$C25*($S25*INDEX($U$1:$CH$1,MATCH($K25+$I25,$U$2:$CH$2,0))*IF(AG$2&gt;$K25+$I25+$H25,IF($D25="Win",1.02,1.005),1)*(1+$T25)^(AG$2-($K25+$I25))+$M25)),0)))/10^6</f>
        <v>56.503561080847597</v>
      </c>
      <c r="AH25" s="119">
        <f>IF(AND($K25&lt;AH$2+1,$K25+$H25&gt;AH$2),IF($N25=$N$3,$C25*((1-$O25+$O25*(AH$1/INDEX($U$1:$CH$1,,MATCH($K25,$U$2:$CH$2,0)))))*$L25,$C25*((1-$R25)^(AH$2-$K25))*(((1-$O25+$O25*(AH$1/INDEX($U$1:$CH$1,,MATCH($K25,$U$2:$CH$2,0)))))*$L25*8760*$P25)),IF(AND($K25+$H25&lt;AH$2+1,$K25+$I25&gt;AH$2),IF($N25=$N$3,$C25*INDEX('Fixed O&amp;M Schedule_Gas'!P$3:P$15,MATCH($F25,'Fixed O&amp;M Schedule_Gas'!$B$3:$B$15,0)),$C25*$S25*INDEX($U$1:$CH$1,MATCH($K25,$U$2:$CH$2,0))*IF(AH$2&gt;$K25+$H25,IF($D25="Win",1.02,1.005),1)*(1+$T25)^(AH$2-$K25)),IF(AND($K25+$I25&lt;=AH$2,$K25+SUM($I25:$J25)&gt;AH$2),IF($N25=$N$3,$C25*(INDEX('Fixed O&amp;M Schedule_Gas'!P$3:P$15,MATCH($F25,'Fixed O&amp;M Schedule_Gas'!$B$3:$B$15,0))+$M25),$C25*($S25*INDEX($U$1:$CH$1,MATCH($K25+$I25,$U$2:$CH$2,0))*IF(AH$2&gt;$K25+$I25+$H25,IF($D25="Win",1.02,1.005),1)*(1+$T25)^(AH$2-($K25+$I25))+$M25)),0)))/10^6</f>
        <v>56.221043275443357</v>
      </c>
      <c r="AI25" s="119">
        <f>IF(AND($K25&lt;AI$2+1,$K25+$H25&gt;AI$2),IF($N25=$N$3,$C25*((1-$O25+$O25*(AI$1/INDEX($U$1:$CH$1,,MATCH($K25,$U$2:$CH$2,0)))))*$L25,$C25*((1-$R25)^(AI$2-$K25))*(((1-$O25+$O25*(AI$1/INDEX($U$1:$CH$1,,MATCH($K25,$U$2:$CH$2,0)))))*$L25*8760*$P25)),IF(AND($K25+$H25&lt;AI$2+1,$K25+$I25&gt;AI$2),IF($N25=$N$3,$C25*INDEX('Fixed O&amp;M Schedule_Gas'!Q$3:Q$15,MATCH($F25,'Fixed O&amp;M Schedule_Gas'!$B$3:$B$15,0)),$C25*$S25*INDEX($U$1:$CH$1,MATCH($K25,$U$2:$CH$2,0))*IF(AI$2&gt;$K25+$H25,IF($D25="Win",1.02,1.005),1)*(1+$T25)^(AI$2-$K25)),IF(AND($K25+$I25&lt;=AI$2,$K25+SUM($I25:$J25)&gt;AI$2),IF($N25=$N$3,$C25*(INDEX('Fixed O&amp;M Schedule_Gas'!Q$3:Q$15,MATCH($F25,'Fixed O&amp;M Schedule_Gas'!$B$3:$B$15,0))+$M25),$C25*($S25*INDEX($U$1:$CH$1,MATCH($K25+$I25,$U$2:$CH$2,0))*IF(AI$2&gt;$K25+$I25+$H25,IF($D25="Win",1.02,1.005),1)*(1+$T25)^(AI$2-($K25+$I25))+$M25)),0)))/10^6</f>
        <v>55.939938059066144</v>
      </c>
      <c r="AJ25" s="119">
        <f>IF(AND($K25&lt;AJ$2+1,$K25+$H25&gt;AJ$2),IF($N25=$N$3,$C25*((1-$O25+$O25*(AJ$1/INDEX($U$1:$CH$1,,MATCH($K25,$U$2:$CH$2,0)))))*$L25,$C25*((1-$R25)^(AJ$2-$K25))*(((1-$O25+$O25*(AJ$1/INDEX($U$1:$CH$1,,MATCH($K25,$U$2:$CH$2,0)))))*$L25*8760*$P25)),IF(AND($K25+$H25&lt;AJ$2+1,$K25+$I25&gt;AJ$2),IF($N25=$N$3,$C25*INDEX('Fixed O&amp;M Schedule_Gas'!R$3:R$15,MATCH($F25,'Fixed O&amp;M Schedule_Gas'!$B$3:$B$15,0)),$C25*$S25*INDEX($U$1:$CH$1,MATCH($K25,$U$2:$CH$2,0))*IF(AJ$2&gt;$K25+$H25,IF($D25="Win",1.02,1.005),1)*(1+$T25)^(AJ$2-$K25)),IF(AND($K25+$I25&lt;=AJ$2,$K25+SUM($I25:$J25)&gt;AJ$2),IF($N25=$N$3,$C25*(INDEX('Fixed O&amp;M Schedule_Gas'!R$3:R$15,MATCH($F25,'Fixed O&amp;M Schedule_Gas'!$B$3:$B$15,0))+$M25),$C25*($S25*INDEX($U$1:$CH$1,MATCH($K25+$I25,$U$2:$CH$2,0))*IF(AJ$2&gt;$K25+$I25+$H25,IF($D25="Win",1.02,1.005),1)*(1+$T25)^(AJ$2-($K25+$I25))+$M25)),0)))/10^6</f>
        <v>55.660238368770813</v>
      </c>
      <c r="AK25" s="119">
        <f>IF(AND($K25&lt;AK$2+1,$K25+$H25&gt;AK$2),IF($N25=$N$3,$C25*((1-$O25+$O25*(AK$1/INDEX($U$1:$CH$1,,MATCH($K25,$U$2:$CH$2,0)))))*$L25,$C25*((1-$R25)^(AK$2-$K25))*(((1-$O25+$O25*(AK$1/INDEX($U$1:$CH$1,,MATCH($K25,$U$2:$CH$2,0)))))*$L25*8760*$P25)),IF(AND($K25+$H25&lt;AK$2+1,$K25+$I25&gt;AK$2),IF($N25=$N$3,$C25*INDEX('Fixed O&amp;M Schedule_Gas'!S$3:S$15,MATCH($F25,'Fixed O&amp;M Schedule_Gas'!$B$3:$B$15,0)),$C25*$S25*INDEX($U$1:$CH$1,MATCH($K25,$U$2:$CH$2,0))*IF(AK$2&gt;$K25+$H25,IF($D25="Win",1.02,1.005),1)*(1+$T25)^(AK$2-$K25)),IF(AND($K25+$I25&lt;=AK$2,$K25+SUM($I25:$J25)&gt;AK$2),IF($N25=$N$3,$C25*(INDEX('Fixed O&amp;M Schedule_Gas'!S$3:S$15,MATCH($F25,'Fixed O&amp;M Schedule_Gas'!$B$3:$B$15,0))+$M25),$C25*($S25*INDEX($U$1:$CH$1,MATCH($K25+$I25,$U$2:$CH$2,0))*IF(AK$2&gt;$K25+$I25+$H25,IF($D25="Win",1.02,1.005),1)*(1+$T25)^(AK$2-($K25+$I25))+$M25)),0)))/10^6</f>
        <v>55.381937176926961</v>
      </c>
      <c r="AL25" s="119">
        <f>IF(AND($K25&lt;AL$2+1,$K25+$H25&gt;AL$2),IF($N25=$N$3,$C25*((1-$O25+$O25*(AL$1/INDEX($U$1:$CH$1,,MATCH($K25,$U$2:$CH$2,0)))))*$L25,$C25*((1-$R25)^(AL$2-$K25))*(((1-$O25+$O25*(AL$1/INDEX($U$1:$CH$1,,MATCH($K25,$U$2:$CH$2,0)))))*$L25*8760*$P25)),IF(AND($K25+$H25&lt;AL$2+1,$K25+$I25&gt;AL$2),IF($N25=$N$3,$C25*INDEX('Fixed O&amp;M Schedule_Gas'!T$3:T$15,MATCH($F25,'Fixed O&amp;M Schedule_Gas'!$B$3:$B$15,0)),$C25*$S25*INDEX($U$1:$CH$1,MATCH($K25,$U$2:$CH$2,0))*IF(AL$2&gt;$K25+$H25,IF($D25="Win",1.02,1.005),1)*(1+$T25)^(AL$2-$K25)),IF(AND($K25+$I25&lt;=AL$2,$K25+SUM($I25:$J25)&gt;AL$2),IF($N25=$N$3,$C25*(INDEX('Fixed O&amp;M Schedule_Gas'!T$3:T$15,MATCH($F25,'Fixed O&amp;M Schedule_Gas'!$B$3:$B$15,0))+$M25),$C25*($S25*INDEX($U$1:$CH$1,MATCH($K25+$I25,$U$2:$CH$2,0))*IF(AL$2&gt;$K25+$I25+$H25,IF($D25="Win",1.02,1.005),1)*(1+$T25)^(AL$2-($K25+$I25))+$M25)),0)))/10^6</f>
        <v>55.105027491042321</v>
      </c>
      <c r="AM25" s="119">
        <f>IF(AND($K25&lt;AM$2+1,$K25+$H25&gt;AM$2),IF($N25=$N$3,$C25*((1-$O25+$O25*(AM$1/INDEX($U$1:$CH$1,,MATCH($K25,$U$2:$CH$2,0)))))*$L25,$C25*((1-$R25)^(AM$2-$K25))*(((1-$O25+$O25*(AM$1/INDEX($U$1:$CH$1,,MATCH($K25,$U$2:$CH$2,0)))))*$L25*8760*$P25)),IF(AND($K25+$H25&lt;AM$2+1,$K25+$I25&gt;AM$2),IF($N25=$N$3,$C25*INDEX('Fixed O&amp;M Schedule_Gas'!U$3:U$15,MATCH($F25,'Fixed O&amp;M Schedule_Gas'!$B$3:$B$15,0)),$C25*$S25*INDEX($U$1:$CH$1,MATCH($K25,$U$2:$CH$2,0))*IF(AM$2&gt;$K25+$H25,IF($D25="Win",1.02,1.005),1)*(1+$T25)^(AM$2-$K25)),IF(AND($K25+$I25&lt;=AM$2,$K25+SUM($I25:$J25)&gt;AM$2),IF($N25=$N$3,$C25*(INDEX('Fixed O&amp;M Schedule_Gas'!U$3:U$15,MATCH($F25,'Fixed O&amp;M Schedule_Gas'!$B$3:$B$15,0))+$M25),$C25*($S25*INDEX($U$1:$CH$1,MATCH($K25+$I25,$U$2:$CH$2,0))*IF(AM$2&gt;$K25+$I25+$H25,IF($D25="Win",1.02,1.005),1)*(1+$T25)^(AM$2-($K25+$I25))+$M25)),0)))/10^6</f>
        <v>54.829502353587117</v>
      </c>
      <c r="AN25" s="119">
        <f>IF(AND($K25&lt;AN$2+1,$K25+$H25&gt;AN$2),IF($N25=$N$3,$C25*((1-$O25+$O25*(AN$1/INDEX($U$1:$CH$1,,MATCH($K25,$U$2:$CH$2,0)))))*$L25,$C25*((1-$R25)^(AN$2-$K25))*(((1-$O25+$O25*(AN$1/INDEX($U$1:$CH$1,,MATCH($K25,$U$2:$CH$2,0)))))*$L25*8760*$P25)),IF(AND($K25+$H25&lt;AN$2+1,$K25+$I25&gt;AN$2),IF($N25=$N$3,$C25*INDEX('Fixed O&amp;M Schedule_Gas'!V$3:V$15,MATCH($F25,'Fixed O&amp;M Schedule_Gas'!$B$3:$B$15,0)),$C25*$S25*INDEX($U$1:$CH$1,MATCH($K25,$U$2:$CH$2,0))*IF(AN$2&gt;$K25+$H25,IF($D25="Win",1.02,1.005),1)*(1+$T25)^(AN$2-$K25)),IF(AND($K25+$I25&lt;=AN$2,$K25+SUM($I25:$J25)&gt;AN$2),IF($N25=$N$3,$C25*(INDEX('Fixed O&amp;M Schedule_Gas'!V$3:V$15,MATCH($F25,'Fixed O&amp;M Schedule_Gas'!$B$3:$B$15,0))+$M25),$C25*($S25*INDEX($U$1:$CH$1,MATCH($K25+$I25,$U$2:$CH$2,0))*IF(AN$2&gt;$K25+$I25+$H25,IF($D25="Win",1.02,1.005),1)*(1+$T25)^(AN$2-($K25+$I25))+$M25)),0)))/10^6</f>
        <v>54.555354841819181</v>
      </c>
      <c r="AO25" s="119">
        <f>IF(AND($K25&lt;AO$2+1,$K25+$H25&gt;AO$2),IF($N25=$N$3,$C25*((1-$O25+$O25*(AO$1/INDEX($U$1:$CH$1,,MATCH($K25,$U$2:$CH$2,0)))))*$L25,$C25*((1-$R25)^(AO$2-$K25))*(((1-$O25+$O25*(AO$1/INDEX($U$1:$CH$1,,MATCH($K25,$U$2:$CH$2,0)))))*$L25*8760*$P25)),IF(AND($K25+$H25&lt;AO$2+1,$K25+$I25&gt;AO$2),IF($N25=$N$3,$C25*INDEX('Fixed O&amp;M Schedule_Gas'!W$3:W$15,MATCH($F25,'Fixed O&amp;M Schedule_Gas'!$B$3:$B$15,0)),$C25*$S25*INDEX($U$1:$CH$1,MATCH($K25,$U$2:$CH$2,0))*IF(AO$2&gt;$K25+$H25,IF($D25="Win",1.02,1.005),1)*(1+$T25)^(AO$2-$K25)),IF(AND($K25+$I25&lt;=AO$2,$K25+SUM($I25:$J25)&gt;AO$2),IF($N25=$N$3,$C25*(INDEX('Fixed O&amp;M Schedule_Gas'!W$3:W$15,MATCH($F25,'Fixed O&amp;M Schedule_Gas'!$B$3:$B$15,0))+$M25),$C25*($S25*INDEX($U$1:$CH$1,MATCH($K25+$I25,$U$2:$CH$2,0))*IF(AO$2&gt;$K25+$I25+$H25,IF($D25="Win",1.02,1.005),1)*(1+$T25)^(AO$2-($K25+$I25))+$M25)),0)))/10^6</f>
        <v>54.282578067610075</v>
      </c>
      <c r="AP25" s="119">
        <f>IF(AND($K25&lt;AP$2+1,$K25+$H25&gt;AP$2),IF($N25=$N$3,$C25*((1-$O25+$O25*(AP$1/INDEX($U$1:$CH$1,,MATCH($K25,$U$2:$CH$2,0)))))*$L25,$C25*((1-$R25)^(AP$2-$K25))*(((1-$O25+$O25*(AP$1/INDEX($U$1:$CH$1,,MATCH($K25,$U$2:$CH$2,0)))))*$L25*8760*$P25)),IF(AND($K25+$H25&lt;AP$2+1,$K25+$I25&gt;AP$2),IF($N25=$N$3,$C25*INDEX('Fixed O&amp;M Schedule_Gas'!X$3:X$15,MATCH($F25,'Fixed O&amp;M Schedule_Gas'!$B$3:$B$15,0)),$C25*$S25*INDEX($U$1:$CH$1,MATCH($K25,$U$2:$CH$2,0))*IF(AP$2&gt;$K25+$H25,IF($D25="Win",1.02,1.005),1)*(1+$T25)^(AP$2-$K25)),IF(AND($K25+$I25&lt;=AP$2,$K25+SUM($I25:$J25)&gt;AP$2),IF($N25=$N$3,$C25*(INDEX('Fixed O&amp;M Schedule_Gas'!X$3:X$15,MATCH($F25,'Fixed O&amp;M Schedule_Gas'!$B$3:$B$15,0))+$M25),$C25*($S25*INDEX($U$1:$CH$1,MATCH($K25+$I25,$U$2:$CH$2,0))*IF(AP$2&gt;$K25+$I25+$H25,IF($D25="Win",1.02,1.005),1)*(1+$T25)^(AP$2-($K25+$I25))+$M25)),0)))/10^6</f>
        <v>54.011165177272034</v>
      </c>
      <c r="AQ25" s="119">
        <f>IF(AND($K25&lt;AQ$2+1,$K25+$H25&gt;AQ$2),IF($N25=$N$3,$C25*((1-$O25+$O25*(AQ$1/INDEX($U$1:$CH$1,,MATCH($K25,$U$2:$CH$2,0)))))*$L25,$C25*((1-$R25)^(AQ$2-$K25))*(((1-$O25+$O25*(AQ$1/INDEX($U$1:$CH$1,,MATCH($K25,$U$2:$CH$2,0)))))*$L25*8760*$P25)),IF(AND($K25+$H25&lt;AQ$2+1,$K25+$I25&gt;AQ$2),IF($N25=$N$3,$C25*INDEX('Fixed O&amp;M Schedule_Gas'!Y$3:Y$15,MATCH($F25,'Fixed O&amp;M Schedule_Gas'!$B$3:$B$15,0)),$C25*$S25*INDEX($U$1:$CH$1,MATCH($K25,$U$2:$CH$2,0))*IF(AQ$2&gt;$K25+$H25,IF($D25="Win",1.02,1.005),1)*(1+$T25)^(AQ$2-$K25)),IF(AND($K25+$I25&lt;=AQ$2,$K25+SUM($I25:$J25)&gt;AQ$2),IF($N25=$N$3,$C25*(INDEX('Fixed O&amp;M Schedule_Gas'!Y$3:Y$15,MATCH($F25,'Fixed O&amp;M Schedule_Gas'!$B$3:$B$15,0))+$M25),$C25*($S25*INDEX($U$1:$CH$1,MATCH($K25+$I25,$U$2:$CH$2,0))*IF(AQ$2&gt;$K25+$I25+$H25,IF($D25="Win",1.02,1.005),1)*(1+$T25)^(AQ$2-($K25+$I25))+$M25)),0)))/10^6</f>
        <v>53.741109351385681</v>
      </c>
      <c r="AR25" s="119">
        <f>IF(AND($K25&lt;AR$2+1,$K25+$H25&gt;AR$2),IF($N25=$N$3,$C25*((1-$O25+$O25*(AR$1/INDEX($U$1:$CH$1,,MATCH($K25,$U$2:$CH$2,0)))))*$L25,$C25*((1-$R25)^(AR$2-$K25))*(((1-$O25+$O25*(AR$1/INDEX($U$1:$CH$1,,MATCH($K25,$U$2:$CH$2,0)))))*$L25*8760*$P25)),IF(AND($K25+$H25&lt;AR$2+1,$K25+$I25&gt;AR$2),IF($N25=$N$3,$C25*INDEX('Fixed O&amp;M Schedule_Gas'!Z$3:Z$15,MATCH($F25,'Fixed O&amp;M Schedule_Gas'!$B$3:$B$15,0)),$C25*$S25*INDEX($U$1:$CH$1,MATCH($K25,$U$2:$CH$2,0))*IF(AR$2&gt;$K25+$H25,IF($D25="Win",1.02,1.005),1)*(1+$T25)^(AR$2-$K25)),IF(AND($K25+$I25&lt;=AR$2,$K25+SUM($I25:$J25)&gt;AR$2),IF($N25=$N$3,$C25*(INDEX('Fixed O&amp;M Schedule_Gas'!Z$3:Z$15,MATCH($F25,'Fixed O&amp;M Schedule_Gas'!$B$3:$B$15,0))+$M25),$C25*($S25*INDEX($U$1:$CH$1,MATCH($K25+$I25,$U$2:$CH$2,0))*IF(AR$2&gt;$K25+$I25+$H25,IF($D25="Win",1.02,1.005),1)*(1+$T25)^(AR$2-($K25+$I25))+$M25)),0)))/10^6</f>
        <v>53.472403804628755</v>
      </c>
      <c r="AS25" s="119">
        <f>IF(AND($K25&lt;AS$2+1,$K25+$H25&gt;AS$2),IF($N25=$N$3,$C25*((1-$O25+$O25*(AS$1/INDEX($U$1:$CH$1,,MATCH($K25,$U$2:$CH$2,0)))))*$L25,$C25*((1-$R25)^(AS$2-$K25))*(((1-$O25+$O25*(AS$1/INDEX($U$1:$CH$1,,MATCH($K25,$U$2:$CH$2,0)))))*$L25*8760*$P25)),IF(AND($K25+$H25&lt;AS$2+1,$K25+$I25&gt;AS$2),IF($N25=$N$3,$C25*INDEX('Fixed O&amp;M Schedule_Gas'!AA$3:AA$15,MATCH($F25,'Fixed O&amp;M Schedule_Gas'!$B$3:$B$15,0)),$C25*$S25*INDEX($U$1:$CH$1,MATCH($K25,$U$2:$CH$2,0))*IF(AS$2&gt;$K25+$H25,IF($D25="Win",1.02,1.005),1)*(1+$T25)^(AS$2-$K25)),IF(AND($K25+$I25&lt;=AS$2,$K25+SUM($I25:$J25)&gt;AS$2),IF($N25=$N$3,$C25*(INDEX('Fixed O&amp;M Schedule_Gas'!AA$3:AA$15,MATCH($F25,'Fixed O&amp;M Schedule_Gas'!$B$3:$B$15,0))+$M25),$C25*($S25*INDEX($U$1:$CH$1,MATCH($K25+$I25,$U$2:$CH$2,0))*IF(AS$2&gt;$K25+$I25+$H25,IF($D25="Win",1.02,1.005),1)*(1+$T25)^(AS$2-($K25+$I25))+$M25)),0)))/10^6</f>
        <v>53.205041785605601</v>
      </c>
      <c r="AT25" s="119">
        <f>IF(AND($K25&lt;AT$2+1,$K25+$H25&gt;AT$2),IF($N25=$N$3,$C25*((1-$O25+$O25*(AT$1/INDEX($U$1:$CH$1,,MATCH($K25,$U$2:$CH$2,0)))))*$L25,$C25*((1-$R25)^(AT$2-$K25))*(((1-$O25+$O25*(AT$1/INDEX($U$1:$CH$1,,MATCH($K25,$U$2:$CH$2,0)))))*$L25*8760*$P25)),IF(AND($K25+$H25&lt;AT$2+1,$K25+$I25&gt;AT$2),IF($N25=$N$3,$C25*INDEX('Fixed O&amp;M Schedule_Gas'!AB$3:AB$15,MATCH($F25,'Fixed O&amp;M Schedule_Gas'!$B$3:$B$15,0)),$C25*$S25*INDEX($U$1:$CH$1,MATCH($K25,$U$2:$CH$2,0))*IF(AT$2&gt;$K25+$H25,IF($D25="Win",1.02,1.005),1)*(1+$T25)^(AT$2-$K25)),IF(AND($K25+$I25&lt;=AT$2,$K25+SUM($I25:$J25)&gt;AT$2),IF($N25=$N$3,$C25*(INDEX('Fixed O&amp;M Schedule_Gas'!AB$3:AB$15,MATCH($F25,'Fixed O&amp;M Schedule_Gas'!$B$3:$B$15,0))+$M25),$C25*($S25*INDEX($U$1:$CH$1,MATCH($K25+$I25,$U$2:$CH$2,0))*IF(AT$2&gt;$K25+$I25+$H25,IF($D25="Win",1.02,1.005),1)*(1+$T25)^(AT$2-($K25+$I25))+$M25)),0)))/10^6</f>
        <v>52.939016576677581</v>
      </c>
      <c r="AU25" s="119">
        <f>IF(AND($K25&lt;AU$2+1,$K25+$H25&gt;AU$2),IF($N25=$N$3,$C25*((1-$O25+$O25*(AU$1/INDEX($U$1:$CH$1,,MATCH($K25,$U$2:$CH$2,0)))))*$L25,$C25*((1-$R25)^(AU$2-$K25))*(((1-$O25+$O25*(AU$1/INDEX($U$1:$CH$1,,MATCH($K25,$U$2:$CH$2,0)))))*$L25*8760*$P25)),IF(AND($K25+$H25&lt;AU$2+1,$K25+$I25&gt;AU$2),IF($N25=$N$3,$C25*INDEX('Fixed O&amp;M Schedule_Gas'!AC$3:AC$15,MATCH($F25,'Fixed O&amp;M Schedule_Gas'!$B$3:$B$15,0)),$C25*$S25*INDEX($U$1:$CH$1,MATCH($K25,$U$2:$CH$2,0))*IF(AU$2&gt;$K25+$H25,IF($D25="Win",1.02,1.005),1)*(1+$T25)^(AU$2-$K25)),IF(AND($K25+$I25&lt;=AU$2,$K25+SUM($I25:$J25)&gt;AU$2),IF($N25=$N$3,$C25*(INDEX('Fixed O&amp;M Schedule_Gas'!AC$3:AC$15,MATCH($F25,'Fixed O&amp;M Schedule_Gas'!$B$3:$B$15,0))+$M25),$C25*($S25*INDEX($U$1:$CH$1,MATCH($K25+$I25,$U$2:$CH$2,0))*IF(AU$2&gt;$K25+$I25+$H25,IF($D25="Win",1.02,1.005),1)*(1+$T25)^(AU$2-($K25+$I25))+$M25)),0)))/10^6</f>
        <v>52.674321493794181</v>
      </c>
      <c r="AV25" s="119">
        <f>IF(AND($K25&lt;AV$2+1,$K25+$H25&gt;AV$2),IF($N25=$N$3,$C25*((1-$O25+$O25*(AV$1/INDEX($U$1:$CH$1,,MATCH($K25,$U$2:$CH$2,0)))))*$L25,$C25*((1-$R25)^(AV$2-$K25))*(((1-$O25+$O25*(AV$1/INDEX($U$1:$CH$1,,MATCH($K25,$U$2:$CH$2,0)))))*$L25*8760*$P25)),IF(AND($K25+$H25&lt;AV$2+1,$K25+$I25&gt;AV$2),IF($N25=$N$3,$C25*INDEX('Fixed O&amp;M Schedule_Gas'!AD$3:AD$15,MATCH($F25,'Fixed O&amp;M Schedule_Gas'!$B$3:$B$15,0)),$C25*$S25*INDEX($U$1:$CH$1,MATCH($K25,$U$2:$CH$2,0))*IF(AV$2&gt;$K25+$H25,IF($D25="Win",1.02,1.005),1)*(1+$T25)^(AV$2-$K25)),IF(AND($K25+$I25&lt;=AV$2,$K25+SUM($I25:$J25)&gt;AV$2),IF($N25=$N$3,$C25*(INDEX('Fixed O&amp;M Schedule_Gas'!AD$3:AD$15,MATCH($F25,'Fixed O&amp;M Schedule_Gas'!$B$3:$B$15,0))+$M25),$C25*($S25*INDEX($U$1:$CH$1,MATCH($K25+$I25,$U$2:$CH$2,0))*IF(AV$2&gt;$K25+$I25+$H25,IF($D25="Win",1.02,1.005),1)*(1+$T25)^(AV$2-($K25+$I25))+$M25)),0)))/10^6</f>
        <v>52.41094988632522</v>
      </c>
      <c r="AW25" s="119">
        <f>IF(AND($K25&lt;AW$2+1,$K25+$H25&gt;AW$2),IF($N25=$N$3,$C25*((1-$O25+$O25*(AW$1/INDEX($U$1:$CH$1,,MATCH($K25,$U$2:$CH$2,0)))))*$L25,$C25*((1-$R25)^(AW$2-$K25))*(((1-$O25+$O25*(AW$1/INDEX($U$1:$CH$1,,MATCH($K25,$U$2:$CH$2,0)))))*$L25*8760*$P25)),IF(AND($K25+$H25&lt;AW$2+1,$K25+$I25&gt;AW$2),IF($N25=$N$3,$C25*INDEX('Fixed O&amp;M Schedule_Gas'!AE$3:AE$15,MATCH($F25,'Fixed O&amp;M Schedule_Gas'!$B$3:$B$15,0)),$C25*$S25*INDEX($U$1:$CH$1,MATCH($K25,$U$2:$CH$2,0))*IF(AW$2&gt;$K25+$H25,IF($D25="Win",1.02,1.005),1)*(1+$T25)^(AW$2-$K25)),IF(AND($K25+$I25&lt;=AW$2,$K25+SUM($I25:$J25)&gt;AW$2),IF($N25=$N$3,$C25*(INDEX('Fixed O&amp;M Schedule_Gas'!AE$3:AE$15,MATCH($F25,'Fixed O&amp;M Schedule_Gas'!$B$3:$B$15,0))+$M25),$C25*($S25*INDEX($U$1:$CH$1,MATCH($K25+$I25,$U$2:$CH$2,0))*IF(AW$2&gt;$K25+$I25+$H25,IF($D25="Win",1.02,1.005),1)*(1+$T25)^(AW$2-($K25+$I25))+$M25)),0)))/10^6</f>
        <v>52.148895136893586</v>
      </c>
      <c r="AX25" s="119">
        <f>IF(AND($K25&lt;AX$2+1,$K25+$H25&gt;AX$2),IF($N25=$N$3,$C25*((1-$O25+$O25*(AX$1/INDEX($U$1:$CH$1,,MATCH($K25,$U$2:$CH$2,0)))))*$L25,$C25*((1-$R25)^(AX$2-$K25))*(((1-$O25+$O25*(AX$1/INDEX($U$1:$CH$1,,MATCH($K25,$U$2:$CH$2,0)))))*$L25*8760*$P25)),IF(AND($K25+$H25&lt;AX$2+1,$K25+$I25&gt;AX$2),IF($N25=$N$3,$C25*INDEX('Fixed O&amp;M Schedule_Gas'!AF$3:AF$15,MATCH($F25,'Fixed O&amp;M Schedule_Gas'!$B$3:$B$15,0)),$C25*$S25*INDEX($U$1:$CH$1,MATCH($K25,$U$2:$CH$2,0))*IF(AX$2&gt;$K25+$H25,IF($D25="Win",1.02,1.005),1)*(1+$T25)^(AX$2-$K25)),IF(AND($K25+$I25&lt;=AX$2,$K25+SUM($I25:$J25)&gt;AX$2),IF($N25=$N$3,$C25*(INDEX('Fixed O&amp;M Schedule_Gas'!AF$3:AF$15,MATCH($F25,'Fixed O&amp;M Schedule_Gas'!$B$3:$B$15,0))+$M25),$C25*($S25*INDEX($U$1:$CH$1,MATCH($K25+$I25,$U$2:$CH$2,0))*IF(AX$2&gt;$K25+$I25+$H25,IF($D25="Win",1.02,1.005),1)*(1+$T25)^(AX$2-($K25+$I25))+$M25)),0)))/10^6</f>
        <v>2.866174630752095</v>
      </c>
      <c r="AY25" s="119">
        <f>IF(AND($K25&lt;AY$2+1,$K25+$H25&gt;AY$2),IF($N25=$N$3,$C25*((1-$O25+$O25*(AY$1/INDEX($U$1:$CH$1,,MATCH($K25,$U$2:$CH$2,0)))))*$L25,$C25*((1-$R25)^(AY$2-$K25))*(((1-$O25+$O25*(AY$1/INDEX($U$1:$CH$1,,MATCH($K25,$U$2:$CH$2,0)))))*$L25*8760*$P25)),IF(AND($K25+$H25&lt;AY$2+1,$K25+$I25&gt;AY$2),IF($N25=$N$3,$C25*INDEX('Fixed O&amp;M Schedule_Gas'!AG$3:AG$15,MATCH($F25,'Fixed O&amp;M Schedule_Gas'!$B$3:$B$15,0)),$C25*$S25*INDEX($U$1:$CH$1,MATCH($K25,$U$2:$CH$2,0))*IF(AY$2&gt;$K25+$H25,IF($D25="Win",1.02,1.005),1)*(1+$T25)^(AY$2-$K25)),IF(AND($K25+$I25&lt;=AY$2,$K25+SUM($I25:$J25)&gt;AY$2),IF($N25=$N$3,$C25*(INDEX('Fixed O&amp;M Schedule_Gas'!AG$3:AG$15,MATCH($F25,'Fixed O&amp;M Schedule_Gas'!$B$3:$B$15,0))+$M25),$C25*($S25*INDEX($U$1:$CH$1,MATCH($K25+$I25,$U$2:$CH$2,0))*IF(AY$2&gt;$K25+$I25+$H25,IF($D25="Win",1.02,1.005),1)*(1+$T25)^(AY$2-($K25+$I25))+$M25)),0)))/10^6</f>
        <v>2.9381156139839719</v>
      </c>
      <c r="AZ25" s="119">
        <f>IF(AND($K25&lt;AZ$2+1,$K25+$H25&gt;AZ$2),IF($N25=$N$3,$C25*((1-$O25+$O25*(AZ$1/INDEX($U$1:$CH$1,,MATCH($K25,$U$2:$CH$2,0)))))*$L25,$C25*((1-$R25)^(AZ$2-$K25))*(((1-$O25+$O25*(AZ$1/INDEX($U$1:$CH$1,,MATCH($K25,$U$2:$CH$2,0)))))*$L25*8760*$P25)),IF(AND($K25+$H25&lt;AZ$2+1,$K25+$I25&gt;AZ$2),IF($N25=$N$3,$C25*INDEX('Fixed O&amp;M Schedule_Gas'!AH$3:AH$15,MATCH($F25,'Fixed O&amp;M Schedule_Gas'!$B$3:$B$15,0)),$C25*$S25*INDEX($U$1:$CH$1,MATCH($K25,$U$2:$CH$2,0))*IF(AZ$2&gt;$K25+$H25,IF($D25="Win",1.02,1.005),1)*(1+$T25)^(AZ$2-$K25)),IF(AND($K25+$I25&lt;=AZ$2,$K25+SUM($I25:$J25)&gt;AZ$2),IF($N25=$N$3,$C25*(INDEX('Fixed O&amp;M Schedule_Gas'!AH$3:AH$15,MATCH($F25,'Fixed O&amp;M Schedule_Gas'!$B$3:$B$15,0))+$M25),$C25*($S25*INDEX($U$1:$CH$1,MATCH($K25+$I25,$U$2:$CH$2,0))*IF(AZ$2&gt;$K25+$I25+$H25,IF($D25="Win",1.02,1.005),1)*(1+$T25)^(AZ$2-($K25+$I25))+$M25)),0)))/10^6</f>
        <v>2.996877926263652</v>
      </c>
      <c r="BA25" s="119">
        <f>IF(AND($K25&lt;BA$2+1,$K25+$H25&gt;BA$2),IF($N25=$N$3,$C25*((1-$O25+$O25*(BA$1/INDEX($U$1:$CH$1,,MATCH($K25,$U$2:$CH$2,0)))))*$L25,$C25*((1-$R25)^(BA$2-$K25))*(((1-$O25+$O25*(BA$1/INDEX($U$1:$CH$1,,MATCH($K25,$U$2:$CH$2,0)))))*$L25*8760*$P25)),IF(AND($K25+$H25&lt;BA$2+1,$K25+$I25&gt;BA$2),IF($N25=$N$3,$C25*INDEX('Fixed O&amp;M Schedule_Gas'!AI$3:AI$15,MATCH($F25,'Fixed O&amp;M Schedule_Gas'!$B$3:$B$15,0)),$C25*$S25*INDEX($U$1:$CH$1,MATCH($K25,$U$2:$CH$2,0))*IF(BA$2&gt;$K25+$H25,IF($D25="Win",1.02,1.005),1)*(1+$T25)^(BA$2-$K25)),IF(AND($K25+$I25&lt;=BA$2,$K25+SUM($I25:$J25)&gt;BA$2),IF($N25=$N$3,$C25*(INDEX('Fixed O&amp;M Schedule_Gas'!AI$3:AI$15,MATCH($F25,'Fixed O&amp;M Schedule_Gas'!$B$3:$B$15,0))+$M25),$C25*($S25*INDEX($U$1:$CH$1,MATCH($K25+$I25,$U$2:$CH$2,0))*IF(BA$2&gt;$K25+$I25+$H25,IF($D25="Win",1.02,1.005),1)*(1+$T25)^(BA$2-($K25+$I25))+$M25)),0)))/10^6</f>
        <v>3.0568154847889244</v>
      </c>
      <c r="BB25" s="119">
        <f>IF(AND($K25&lt;BB$2+1,$K25+$H25&gt;BB$2),IF($N25=$N$3,$C25*((1-$O25+$O25*(BB$1/INDEX($U$1:$CH$1,,MATCH($K25,$U$2:$CH$2,0)))))*$L25,$C25*((1-$R25)^(BB$2-$K25))*(((1-$O25+$O25*(BB$1/INDEX($U$1:$CH$1,,MATCH($K25,$U$2:$CH$2,0)))))*$L25*8760*$P25)),IF(AND($K25+$H25&lt;BB$2+1,$K25+$I25&gt;BB$2),IF($N25=$N$3,$C25*INDEX('Fixed O&amp;M Schedule_Gas'!AJ$3:AJ$15,MATCH($F25,'Fixed O&amp;M Schedule_Gas'!$B$3:$B$15,0)),$C25*$S25*INDEX($U$1:$CH$1,MATCH($K25,$U$2:$CH$2,0))*IF(BB$2&gt;$K25+$H25,IF($D25="Win",1.02,1.005),1)*(1+$T25)^(BB$2-$K25)),IF(AND($K25+$I25&lt;=BB$2,$K25+SUM($I25:$J25)&gt;BB$2),IF($N25=$N$3,$C25*(INDEX('Fixed O&amp;M Schedule_Gas'!AJ$3:AJ$15,MATCH($F25,'Fixed O&amp;M Schedule_Gas'!$B$3:$B$15,0))+$M25),$C25*($S25*INDEX($U$1:$CH$1,MATCH($K25+$I25,$U$2:$CH$2,0))*IF(BB$2&gt;$K25+$I25+$H25,IF($D25="Win",1.02,1.005),1)*(1+$T25)^(BB$2-($K25+$I25))+$M25)),0)))/10^6</f>
        <v>3.1179517944847031</v>
      </c>
      <c r="BC25" s="119">
        <f>IF(AND($K25&lt;BC$2+1,$K25+$H25&gt;BC$2),IF($N25=$N$3,$C25*((1-$O25+$O25*(BC$1/INDEX($U$1:$CH$1,,MATCH($K25,$U$2:$CH$2,0)))))*$L25,$C25*((1-$R25)^(BC$2-$K25))*(((1-$O25+$O25*(BC$1/INDEX($U$1:$CH$1,,MATCH($K25,$U$2:$CH$2,0)))))*$L25*8760*$P25)),IF(AND($K25+$H25&lt;BC$2+1,$K25+$I25&gt;BC$2),IF($N25=$N$3,$C25*INDEX('Fixed O&amp;M Schedule_Gas'!AK$3:AK$15,MATCH($F25,'Fixed O&amp;M Schedule_Gas'!$B$3:$B$15,0)),$C25*$S25*INDEX($U$1:$CH$1,MATCH($K25,$U$2:$CH$2,0))*IF(BC$2&gt;$K25+$H25,IF($D25="Win",1.02,1.005),1)*(1+$T25)^(BC$2-$K25)),IF(AND($K25+$I25&lt;=BC$2,$K25+SUM($I25:$J25)&gt;BC$2),IF($N25=$N$3,$C25*(INDEX('Fixed O&amp;M Schedule_Gas'!AK$3:AK$15,MATCH($F25,'Fixed O&amp;M Schedule_Gas'!$B$3:$B$15,0))+$M25),$C25*($S25*INDEX($U$1:$CH$1,MATCH($K25+$I25,$U$2:$CH$2,0))*IF(BC$2&gt;$K25+$I25+$H25,IF($D25="Win",1.02,1.005),1)*(1+$T25)^(BC$2-($K25+$I25))+$M25)),0)))/10^6</f>
        <v>10.742682797646305</v>
      </c>
      <c r="BD25" s="119">
        <f>IF(AND($K25&lt;BD$2+1,$K25+$H25&gt;BD$2),IF($N25=$N$3,$C25*((1-$O25+$O25*(BD$1/INDEX($U$1:$CH$1,,MATCH($K25,$U$2:$CH$2,0)))))*$L25,$C25*((1-$R25)^(BD$2-$K25))*(((1-$O25+$O25*(BD$1/INDEX($U$1:$CH$1,,MATCH($K25,$U$2:$CH$2,0)))))*$L25*8760*$P25)),IF(AND($K25+$H25&lt;BD$2+1,$K25+$I25&gt;BD$2),IF($N25=$N$3,$C25*INDEX('Fixed O&amp;M Schedule_Gas'!AL$3:AL$15,MATCH($F25,'Fixed O&amp;M Schedule_Gas'!$B$3:$B$15,0)),$C25*$S25*INDEX($U$1:$CH$1,MATCH($K25,$U$2:$CH$2,0))*IF(BD$2&gt;$K25+$H25,IF($D25="Win",1.02,1.005),1)*(1+$T25)^(BD$2-$K25)),IF(AND($K25+$I25&lt;=BD$2,$K25+SUM($I25:$J25)&gt;BD$2),IF($N25=$N$3,$C25*(INDEX('Fixed O&amp;M Schedule_Gas'!AL$3:AL$15,MATCH($F25,'Fixed O&amp;M Schedule_Gas'!$B$3:$B$15,0))+$M25),$C25*($S25*INDEX($U$1:$CH$1,MATCH($K25+$I25,$U$2:$CH$2,0))*IF(BD$2&gt;$K25+$I25+$H25,IF($D25="Win",1.02,1.005),1)*(1+$T25)^(BD$2-($K25+$I25))+$M25)),0)))/10^6</f>
        <v>10.805285953985145</v>
      </c>
      <c r="BE25" s="119">
        <f>IF(AND($K25&lt;BE$2+1,$K25+$H25&gt;BE$2),IF($N25=$N$3,$C25*((1-$O25+$O25*(BE$1/INDEX($U$1:$CH$1,,MATCH($K25,$U$2:$CH$2,0)))))*$L25,$C25*((1-$R25)^(BE$2-$K25))*(((1-$O25+$O25*(BE$1/INDEX($U$1:$CH$1,,MATCH($K25,$U$2:$CH$2,0)))))*$L25*8760*$P25)),IF(AND($K25+$H25&lt;BE$2+1,$K25+$I25&gt;BE$2),IF($N25=$N$3,$C25*INDEX('Fixed O&amp;M Schedule_Gas'!AM$3:AM$15,MATCH($F25,'Fixed O&amp;M Schedule_Gas'!$B$3:$B$15,0)),$C25*$S25*INDEX($U$1:$CH$1,MATCH($K25,$U$2:$CH$2,0))*IF(BE$2&gt;$K25+$H25,IF($D25="Win",1.02,1.005),1)*(1+$T25)^(BE$2-$K25)),IF(AND($K25+$I25&lt;=BE$2,$K25+SUM($I25:$J25)&gt;BE$2),IF($N25=$N$3,$C25*(INDEX('Fixed O&amp;M Schedule_Gas'!AM$3:AM$15,MATCH($F25,'Fixed O&amp;M Schedule_Gas'!$B$3:$B$15,0))+$M25),$C25*($S25*INDEX($U$1:$CH$1,MATCH($K25+$I25,$U$2:$CH$2,0))*IF(BE$2&gt;$K25+$I25+$H25,IF($D25="Win",1.02,1.005),1)*(1+$T25)^(BE$2-($K25+$I25))+$M25)),0)))/10^6</f>
        <v>10.869141173450759</v>
      </c>
      <c r="BF25" s="119">
        <f>IF(AND($K25&lt;BF$2+1,$K25+$H25&gt;BF$2),IF($N25=$N$3,$C25*((1-$O25+$O25*(BF$1/INDEX($U$1:$CH$1,,MATCH($K25,$U$2:$CH$2,0)))))*$L25,$C25*((1-$R25)^(BF$2-$K25))*(((1-$O25+$O25*(BF$1/INDEX($U$1:$CH$1,,MATCH($K25,$U$2:$CH$2,0)))))*$L25*8760*$P25)),IF(AND($K25+$H25&lt;BF$2+1,$K25+$I25&gt;BF$2),IF($N25=$N$3,$C25*INDEX('Fixed O&amp;M Schedule_Gas'!AN$3:AN$15,MATCH($F25,'Fixed O&amp;M Schedule_Gas'!$B$3:$B$15,0)),$C25*$S25*INDEX($U$1:$CH$1,MATCH($K25,$U$2:$CH$2,0))*IF(BF$2&gt;$K25+$H25,IF($D25="Win",1.02,1.005),1)*(1+$T25)^(BF$2-$K25)),IF(AND($K25+$I25&lt;=BF$2,$K25+SUM($I25:$J25)&gt;BF$2),IF($N25=$N$3,$C25*(INDEX('Fixed O&amp;M Schedule_Gas'!AN$3:AN$15,MATCH($F25,'Fixed O&amp;M Schedule_Gas'!$B$3:$B$15,0))+$M25),$C25*($S25*INDEX($U$1:$CH$1,MATCH($K25+$I25,$U$2:$CH$2,0))*IF(BF$2&gt;$K25+$I25+$H25,IF($D25="Win",1.02,1.005),1)*(1+$T25)^(BF$2-($K25+$I25))+$M25)),0)))/10^6</f>
        <v>10.934273497305686</v>
      </c>
      <c r="BG25" s="119">
        <f>IF(AND($K25&lt;BG$2+1,$K25+$H25&gt;BG$2),IF($N25=$N$3,$C25*((1-$O25+$O25*(BG$1/INDEX($U$1:$CH$1,,MATCH($K25,$U$2:$CH$2,0)))))*$L25,$C25*((1-$R25)^(BG$2-$K25))*(((1-$O25+$O25*(BG$1/INDEX($U$1:$CH$1,,MATCH($K25,$U$2:$CH$2,0)))))*$L25*8760*$P25)),IF(AND($K25+$H25&lt;BG$2+1,$K25+$I25&gt;BG$2),IF($N25=$N$3,$C25*INDEX('Fixed O&amp;M Schedule_Gas'!AO$3:AO$15,MATCH($F25,'Fixed O&amp;M Schedule_Gas'!$B$3:$B$15,0)),$C25*$S25*INDEX($U$1:$CH$1,MATCH($K25,$U$2:$CH$2,0))*IF(BG$2&gt;$K25+$H25,IF($D25="Win",1.02,1.005),1)*(1+$T25)^(BG$2-$K25)),IF(AND($K25+$I25&lt;=BG$2,$K25+SUM($I25:$J25)&gt;BG$2),IF($N25=$N$3,$C25*(INDEX('Fixed O&amp;M Schedule_Gas'!AO$3:AO$15,MATCH($F25,'Fixed O&amp;M Schedule_Gas'!$B$3:$B$15,0))+$M25),$C25*($S25*INDEX($U$1:$CH$1,MATCH($K25+$I25,$U$2:$CH$2,0))*IF(BG$2&gt;$K25+$I25+$H25,IF($D25="Win",1.02,1.005),1)*(1+$T25)^(BG$2-($K25+$I25))+$M25)),0)))/10^6</f>
        <v>11.000708467637713</v>
      </c>
      <c r="BH25" s="119">
        <f>IF(AND($K25&lt;BH$2+1,$K25+$H25&gt;BH$2),IF($N25=$N$3,$C25*((1-$O25+$O25*(BH$1/INDEX($U$1:$CH$1,,MATCH($K25,$U$2:$CH$2,0)))))*$L25,$C25*((1-$R25)^(BH$2-$K25))*(((1-$O25+$O25*(BH$1/INDEX($U$1:$CH$1,,MATCH($K25,$U$2:$CH$2,0)))))*$L25*8760*$P25)),IF(AND($K25+$H25&lt;BH$2+1,$K25+$I25&gt;BH$2),IF($N25=$N$3,$C25*INDEX('Fixed O&amp;M Schedule_Gas'!AP$3:AP$15,MATCH($F25,'Fixed O&amp;M Schedule_Gas'!$B$3:$B$15,0)),$C25*$S25*INDEX($U$1:$CH$1,MATCH($K25,$U$2:$CH$2,0))*IF(BH$2&gt;$K25+$H25,IF($D25="Win",1.02,1.005),1)*(1+$T25)^(BH$2-$K25)),IF(AND($K25+$I25&lt;=BH$2,$K25+SUM($I25:$J25)&gt;BH$2),IF($N25=$N$3,$C25*(INDEX('Fixed O&amp;M Schedule_Gas'!AP$3:AP$15,MATCH($F25,'Fixed O&amp;M Schedule_Gas'!$B$3:$B$15,0))+$M25),$C25*($S25*INDEX($U$1:$CH$1,MATCH($K25+$I25,$U$2:$CH$2,0))*IF(BH$2&gt;$K25+$I25+$H25,IF($D25="Win",1.02,1.005),1)*(1+$T25)^(BH$2-($K25+$I25))+$M25)),0)))/10^6</f>
        <v>11.068472137376377</v>
      </c>
      <c r="BI25" s="119">
        <f>IF(AND($K25&lt;BI$2+1,$K25+$H25&gt;BI$2),IF($N25=$N$3,$C25*((1-$O25+$O25*(BI$1/INDEX($U$1:$CH$1,,MATCH($K25,$U$2:$CH$2,0)))))*$L25,$C25*((1-$R25)^(BI$2-$K25))*(((1-$O25+$O25*(BI$1/INDEX($U$1:$CH$1,,MATCH($K25,$U$2:$CH$2,0)))))*$L25*8760*$P25)),IF(AND($K25+$H25&lt;BI$2+1,$K25+$I25&gt;BI$2),IF($N25=$N$3,$C25*INDEX('Fixed O&amp;M Schedule_Gas'!AQ$3:AQ$15,MATCH($F25,'Fixed O&amp;M Schedule_Gas'!$B$3:$B$15,0)),$C25*$S25*INDEX($U$1:$CH$1,MATCH($K25,$U$2:$CH$2,0))*IF(BI$2&gt;$K25+$H25,IF($D25="Win",1.02,1.005),1)*(1+$T25)^(BI$2-$K25)),IF(AND($K25+$I25&lt;=BI$2,$K25+SUM($I25:$J25)&gt;BI$2),IF($N25=$N$3,$C25*(INDEX('Fixed O&amp;M Schedule_Gas'!AQ$3:AQ$15,MATCH($F25,'Fixed O&amp;M Schedule_Gas'!$B$3:$B$15,0))+$M25),$C25*($S25*INDEX($U$1:$CH$1,MATCH($K25+$I25,$U$2:$CH$2,0))*IF(BI$2&gt;$K25+$I25+$H25,IF($D25="Win",1.02,1.005),1)*(1+$T25)^(BI$2-($K25+$I25))+$M25)),0)))/10^6</f>
        <v>11.137591080509818</v>
      </c>
      <c r="BJ25" s="119">
        <f>IF(AND($K25&lt;BJ$2+1,$K25+$H25&gt;BJ$2),IF($N25=$N$3,$C25*((1-$O25+$O25*(BJ$1/INDEX($U$1:$CH$1,,MATCH($K25,$U$2:$CH$2,0)))))*$L25,$C25*((1-$R25)^(BJ$2-$K25))*(((1-$O25+$O25*(BJ$1/INDEX($U$1:$CH$1,,MATCH($K25,$U$2:$CH$2,0)))))*$L25*8760*$P25)),IF(AND($K25+$H25&lt;BJ$2+1,$K25+$I25&gt;BJ$2),IF($N25=$N$3,$C25*INDEX('Fixed O&amp;M Schedule_Gas'!AR$3:AR$15,MATCH($F25,'Fixed O&amp;M Schedule_Gas'!$B$3:$B$15,0)),$C25*$S25*INDEX($U$1:$CH$1,MATCH($K25,$U$2:$CH$2,0))*IF(BJ$2&gt;$K25+$H25,IF($D25="Win",1.02,1.005),1)*(1+$T25)^(BJ$2-$K25)),IF(AND($K25+$I25&lt;=BJ$2,$K25+SUM($I25:$J25)&gt;BJ$2),IF($N25=$N$3,$C25*(INDEX('Fixed O&amp;M Schedule_Gas'!AR$3:AR$15,MATCH($F25,'Fixed O&amp;M Schedule_Gas'!$B$3:$B$15,0))+$M25),$C25*($S25*INDEX($U$1:$CH$1,MATCH($K25+$I25,$U$2:$CH$2,0))*IF(BJ$2&gt;$K25+$I25+$H25,IF($D25="Win",1.02,1.005),1)*(1+$T25)^(BJ$2-($K25+$I25))+$M25)),0)))/10^6</f>
        <v>11.208092402505924</v>
      </c>
      <c r="BK25" s="119">
        <f>IF(AND($K25&lt;BK$2+1,$K25+$H25&gt;BK$2),IF($N25=$N$3,$C25*((1-$O25+$O25*(BK$1/INDEX($U$1:$CH$1,,MATCH($K25,$U$2:$CH$2,0)))))*$L25,$C25*((1-$R25)^(BK$2-$K25))*(((1-$O25+$O25*(BK$1/INDEX($U$1:$CH$1,,MATCH($K25,$U$2:$CH$2,0)))))*$L25*8760*$P25)),IF(AND($K25+$H25&lt;BK$2+1,$K25+$I25&gt;BK$2),IF($N25=$N$3,$C25*INDEX('Fixed O&amp;M Schedule_Gas'!AS$3:AS$15,MATCH($F25,'Fixed O&amp;M Schedule_Gas'!$B$3:$B$15,0)),$C25*$S25*INDEX($U$1:$CH$1,MATCH($K25,$U$2:$CH$2,0))*IF(BK$2&gt;$K25+$H25,IF($D25="Win",1.02,1.005),1)*(1+$T25)^(BK$2-$K25)),IF(AND($K25+$I25&lt;=BK$2,$K25+SUM($I25:$J25)&gt;BK$2),IF($N25=$N$3,$C25*(INDEX('Fixed O&amp;M Schedule_Gas'!AS$3:AS$15,MATCH($F25,'Fixed O&amp;M Schedule_Gas'!$B$3:$B$15,0))+$M25),$C25*($S25*INDEX($U$1:$CH$1,MATCH($K25+$I25,$U$2:$CH$2,0))*IF(BK$2&gt;$K25+$I25+$H25,IF($D25="Win",1.02,1.005),1)*(1+$T25)^(BK$2-($K25+$I25))+$M25)),0)))/10^6</f>
        <v>11.280003750941955</v>
      </c>
      <c r="BL25" s="119">
        <f>IF(AND($K25&lt;BL$2+1,$K25+$H25&gt;BL$2),IF($N25=$N$3,$C25*((1-$O25+$O25*(BL$1/INDEX($U$1:$CH$1,,MATCH($K25,$U$2:$CH$2,0)))))*$L25,$C25*((1-$R25)^(BL$2-$K25))*(((1-$O25+$O25*(BL$1/INDEX($U$1:$CH$1,,MATCH($K25,$U$2:$CH$2,0)))))*$L25*8760*$P25)),IF(AND($K25+$H25&lt;BL$2+1,$K25+$I25&gt;BL$2),IF($N25=$N$3,$C25*INDEX('Fixed O&amp;M Schedule_Gas'!AT$3:AT$15,MATCH($F25,'Fixed O&amp;M Schedule_Gas'!$B$3:$B$15,0)),$C25*$S25*INDEX($U$1:$CH$1,MATCH($K25,$U$2:$CH$2,0))*IF(BL$2&gt;$K25+$H25,IF($D25="Win",1.02,1.005),1)*(1+$T25)^(BL$2-$K25)),IF(AND($K25+$I25&lt;=BL$2,$K25+SUM($I25:$J25)&gt;BL$2),IF($N25=$N$3,$C25*(INDEX('Fixed O&amp;M Schedule_Gas'!AT$3:AT$15,MATCH($F25,'Fixed O&amp;M Schedule_Gas'!$B$3:$B$15,0))+$M25),$C25*($S25*INDEX($U$1:$CH$1,MATCH($K25+$I25,$U$2:$CH$2,0))*IF(BL$2&gt;$K25+$I25+$H25,IF($D25="Win",1.02,1.005),1)*(1+$T25)^(BL$2-($K25+$I25))+$M25)),0)))/10^6</f>
        <v>11.353353326346706</v>
      </c>
      <c r="BM25" s="119">
        <f>IF(AND($K25&lt;BM$2+1,$K25+$H25&gt;BM$2),IF($N25=$N$3,$C25*((1-$O25+$O25*(BM$1/INDEX($U$1:$CH$1,,MATCH($K25,$U$2:$CH$2,0)))))*$L25,$C25*((1-$R25)^(BM$2-$K25))*(((1-$O25+$O25*(BM$1/INDEX($U$1:$CH$1,,MATCH($K25,$U$2:$CH$2,0)))))*$L25*8760*$P25)),IF(AND($K25+$H25&lt;BM$2+1,$K25+$I25&gt;BM$2),IF($N25=$N$3,$C25*INDEX('Fixed O&amp;M Schedule_Gas'!AU$3:AU$15,MATCH($F25,'Fixed O&amp;M Schedule_Gas'!$B$3:$B$15,0)),$C25*$S25*INDEX($U$1:$CH$1,MATCH($K25,$U$2:$CH$2,0))*IF(BM$2&gt;$K25+$H25,IF($D25="Win",1.02,1.005),1)*(1+$T25)^(BM$2-$K25)),IF(AND($K25+$I25&lt;=BM$2,$K25+SUM($I25:$J25)&gt;BM$2),IF($N25=$N$3,$C25*(INDEX('Fixed O&amp;M Schedule_Gas'!AU$3:AU$15,MATCH($F25,'Fixed O&amp;M Schedule_Gas'!$B$3:$B$15,0))+$M25),$C25*($S25*INDEX($U$1:$CH$1,MATCH($K25+$I25,$U$2:$CH$2,0))*IF(BM$2&gt;$K25+$I25+$H25,IF($D25="Win",1.02,1.005),1)*(1+$T25)^(BM$2-($K25+$I25))+$M25)),0)))/10^6</f>
        <v>11.428169893259554</v>
      </c>
      <c r="BN25" s="119">
        <f>IF(AND($K25&lt;BN$2+1,$K25+$H25&gt;BN$2),IF($N25=$N$3,$C25*((1-$O25+$O25*(BN$1/INDEX($U$1:$CH$1,,MATCH($K25,$U$2:$CH$2,0)))))*$L25,$C25*((1-$R25)^(BN$2-$K25))*(((1-$O25+$O25*(BN$1/INDEX($U$1:$CH$1,,MATCH($K25,$U$2:$CH$2,0)))))*$L25*8760*$P25)),IF(AND($K25+$H25&lt;BN$2+1,$K25+$I25&gt;BN$2),IF($N25=$N$3,$C25*INDEX('Fixed O&amp;M Schedule_Gas'!AV$3:AV$15,MATCH($F25,'Fixed O&amp;M Schedule_Gas'!$B$3:$B$15,0)),$C25*$S25*INDEX($U$1:$CH$1,MATCH($K25,$U$2:$CH$2,0))*IF(BN$2&gt;$K25+$H25,IF($D25="Win",1.02,1.005),1)*(1+$T25)^(BN$2-$K25)),IF(AND($K25+$I25&lt;=BN$2,$K25+SUM($I25:$J25)&gt;BN$2),IF($N25=$N$3,$C25*(INDEX('Fixed O&amp;M Schedule_Gas'!AV$3:AV$15,MATCH($F25,'Fixed O&amp;M Schedule_Gas'!$B$3:$B$15,0))+$M25),$C25*($S25*INDEX($U$1:$CH$1,MATCH($K25+$I25,$U$2:$CH$2,0))*IF(BN$2&gt;$K25+$I25+$H25,IF($D25="Win",1.02,1.005),1)*(1+$T25)^(BN$2-($K25+$I25))+$M25)),0)))/10^6</f>
        <v>11.504482791510657</v>
      </c>
      <c r="BO25" s="119">
        <f>IF(AND($K25&lt;BO$2+1,$K25+$H25&gt;BO$2),IF($N25=$N$3,$C25*((1-$O25+$O25*(BO$1/INDEX($U$1:$CH$1,,MATCH($K25,$U$2:$CH$2,0)))))*$L25,$C25*((1-$R25)^(BO$2-$K25))*(((1-$O25+$O25*(BO$1/INDEX($U$1:$CH$1,,MATCH($K25,$U$2:$CH$2,0)))))*$L25*8760*$P25)),IF(AND($K25+$H25&lt;BO$2+1,$K25+$I25&gt;BO$2),IF($N25=$N$3,$C25*INDEX('Fixed O&amp;M Schedule_Gas'!AW$3:AW$15,MATCH($F25,'Fixed O&amp;M Schedule_Gas'!$B$3:$B$15,0)),$C25*$S25*INDEX($U$1:$CH$1,MATCH($K25,$U$2:$CH$2,0))*IF(BO$2&gt;$K25+$H25,IF($D25="Win",1.02,1.005),1)*(1+$T25)^(BO$2-$K25)),IF(AND($K25+$I25&lt;=BO$2,$K25+SUM($I25:$J25)&gt;BO$2),IF($N25=$N$3,$C25*(INDEX('Fixed O&amp;M Schedule_Gas'!AW$3:AW$15,MATCH($F25,'Fixed O&amp;M Schedule_Gas'!$B$3:$B$15,0))+$M25),$C25*($S25*INDEX($U$1:$CH$1,MATCH($K25+$I25,$U$2:$CH$2,0))*IF(BO$2&gt;$K25+$I25+$H25,IF($D25="Win",1.02,1.005),1)*(1+$T25)^(BO$2-($K25+$I25))+$M25)),0)))/10^6</f>
        <v>11.582321947726781</v>
      </c>
      <c r="BP25" s="119">
        <f>IF(AND($K25&lt;BP$2+1,$K25+$H25&gt;BP$2),IF($N25=$N$3,$C25*((1-$O25+$O25*(BP$1/INDEX($U$1:$CH$1,,MATCH($K25,$U$2:$CH$2,0)))))*$L25,$C25*((1-$R25)^(BP$2-$K25))*(((1-$O25+$O25*(BP$1/INDEX($U$1:$CH$1,,MATCH($K25,$U$2:$CH$2,0)))))*$L25*8760*$P25)),IF(AND($K25+$H25&lt;BP$2+1,$K25+$I25&gt;BP$2),IF($N25=$N$3,$C25*INDEX('Fixed O&amp;M Schedule_Gas'!AX$3:AX$15,MATCH($F25,'Fixed O&amp;M Schedule_Gas'!$B$3:$B$15,0)),$C25*$S25*INDEX($U$1:$CH$1,MATCH($K25,$U$2:$CH$2,0))*IF(BP$2&gt;$K25+$H25,IF($D25="Win",1.02,1.005),1)*(1+$T25)^(BP$2-$K25)),IF(AND($K25+$I25&lt;=BP$2,$K25+SUM($I25:$J25)&gt;BP$2),IF($N25=$N$3,$C25*(INDEX('Fixed O&amp;M Schedule_Gas'!AX$3:AX$15,MATCH($F25,'Fixed O&amp;M Schedule_Gas'!$B$3:$B$15,0))+$M25),$C25*($S25*INDEX($U$1:$CH$1,MATCH($K25+$I25,$U$2:$CH$2,0))*IF(BP$2&gt;$K25+$I25+$H25,IF($D25="Win",1.02,1.005),1)*(1+$T25)^(BP$2-($K25+$I25))+$M25)),0)))/10^6</f>
        <v>11.661717887067228</v>
      </c>
      <c r="BQ25" s="119">
        <f>IF(AND($K25&lt;BQ$2+1,$K25+$H25&gt;BQ$2),IF($N25=$N$3,$C25*((1-$O25+$O25*(BQ$1/INDEX($U$1:$CH$1,,MATCH($K25,$U$2:$CH$2,0)))))*$L25,$C25*((1-$R25)^(BQ$2-$K25))*(((1-$O25+$O25*(BQ$1/INDEX($U$1:$CH$1,,MATCH($K25,$U$2:$CH$2,0)))))*$L25*8760*$P25)),IF(AND($K25+$H25&lt;BQ$2+1,$K25+$I25&gt;BQ$2),IF($N25=$N$3,$C25*INDEX('Fixed O&amp;M Schedule_Gas'!AY$3:AY$15,MATCH($F25,'Fixed O&amp;M Schedule_Gas'!$B$3:$B$15,0)),$C25*$S25*INDEX($U$1:$CH$1,MATCH($K25,$U$2:$CH$2,0))*IF(BQ$2&gt;$K25+$H25,IF($D25="Win",1.02,1.005),1)*(1+$T25)^(BQ$2-$K25)),IF(AND($K25+$I25&lt;=BQ$2,$K25+SUM($I25:$J25)&gt;BQ$2),IF($N25=$N$3,$C25*(INDEX('Fixed O&amp;M Schedule_Gas'!AY$3:AY$15,MATCH($F25,'Fixed O&amp;M Schedule_Gas'!$B$3:$B$15,0))+$M25),$C25*($S25*INDEX($U$1:$CH$1,MATCH($K25+$I25,$U$2:$CH$2,0))*IF(BQ$2&gt;$K25+$I25+$H25,IF($D25="Win",1.02,1.005),1)*(1+$T25)^(BQ$2-($K25+$I25))+$M25)),0)))/10^6</f>
        <v>11.742701745194486</v>
      </c>
      <c r="BR25" s="119">
        <f>IF(AND($K25&lt;BR$2+1,$K25+$H25&gt;BR$2),IF($N25=$N$3,$C25*((1-$O25+$O25*(BR$1/INDEX($U$1:$CH$1,,MATCH($K25,$U$2:$CH$2,0)))))*$L25,$C25*((1-$R25)^(BR$2-$K25))*(((1-$O25+$O25*(BR$1/INDEX($U$1:$CH$1,,MATCH($K25,$U$2:$CH$2,0)))))*$L25*8760*$P25)),IF(AND($K25+$H25&lt;BR$2+1,$K25+$I25&gt;BR$2),IF($N25=$N$3,$C25*INDEX('Fixed O&amp;M Schedule_Gas'!AZ$3:AZ$15,MATCH($F25,'Fixed O&amp;M Schedule_Gas'!$B$3:$B$15,0)),$C25*$S25*INDEX($U$1:$CH$1,MATCH($K25,$U$2:$CH$2,0))*IF(BR$2&gt;$K25+$H25,IF($D25="Win",1.02,1.005),1)*(1+$T25)^(BR$2-$K25)),IF(AND($K25+$I25&lt;=BR$2,$K25+SUM($I25:$J25)&gt;BR$2),IF($N25=$N$3,$C25*(INDEX('Fixed O&amp;M Schedule_Gas'!AZ$3:AZ$15,MATCH($F25,'Fixed O&amp;M Schedule_Gas'!$B$3:$B$15,0))+$M25),$C25*($S25*INDEX($U$1:$CH$1,MATCH($K25+$I25,$U$2:$CH$2,0))*IF(BR$2&gt;$K25+$I25+$H25,IF($D25="Win",1.02,1.005),1)*(1+$T25)^(BR$2-($K25+$I25))+$M25)),0)))/10^6</f>
        <v>11.825305280484285</v>
      </c>
      <c r="BS25" s="119">
        <f>IF(AND($K25&lt;BS$2+1,$K25+$H25&gt;BS$2),IF($N25=$N$3,$C25*((1-$O25+$O25*(BS$1/INDEX($U$1:$CH$1,,MATCH($K25,$U$2:$CH$2,0)))))*$L25,$C25*((1-$R25)^(BS$2-$K25))*(((1-$O25+$O25*(BS$1/INDEX($U$1:$CH$1,,MATCH($K25,$U$2:$CH$2,0)))))*$L25*8760*$P25)),IF(AND($K25+$H25&lt;BS$2+1,$K25+$I25&gt;BS$2),IF($N25=$N$3,$C25*INDEX('Fixed O&amp;M Schedule_Gas'!BA$3:BA$15,MATCH($F25,'Fixed O&amp;M Schedule_Gas'!$B$3:$B$15,0)),$C25*$S25*INDEX($U$1:$CH$1,MATCH($K25,$U$2:$CH$2,0))*IF(BS$2&gt;$K25+$H25,IF($D25="Win",1.02,1.005),1)*(1+$T25)^(BS$2-$K25)),IF(AND($K25+$I25&lt;=BS$2,$K25+SUM($I25:$J25)&gt;BS$2),IF($N25=$N$3,$C25*(INDEX('Fixed O&amp;M Schedule_Gas'!BA$3:BA$15,MATCH($F25,'Fixed O&amp;M Schedule_Gas'!$B$3:$B$15,0))+$M25),$C25*($S25*INDEX($U$1:$CH$1,MATCH($K25+$I25,$U$2:$CH$2,0))*IF(BS$2&gt;$K25+$I25+$H25,IF($D25="Win",1.02,1.005),1)*(1+$T25)^(BS$2-($K25+$I25))+$M25)),0)))/10^6</f>
        <v>11.909560886479884</v>
      </c>
      <c r="BT25" s="119">
        <f>IF(AND($K25&lt;BT$2+1,$K25+$H25&gt;BT$2),IF($N25=$N$3,$C25*((1-$O25+$O25*(BT$1/INDEX($U$1:$CH$1,,MATCH($K25,$U$2:$CH$2,0)))))*$L25,$C25*((1-$R25)^(BT$2-$K25))*(((1-$O25+$O25*(BT$1/INDEX($U$1:$CH$1,,MATCH($K25,$U$2:$CH$2,0)))))*$L25*8760*$P25)),IF(AND($K25+$H25&lt;BT$2+1,$K25+$I25&gt;BT$2),IF($N25=$N$3,$C25*INDEX('Fixed O&amp;M Schedule_Gas'!BB$3:BB$15,MATCH($F25,'Fixed O&amp;M Schedule_Gas'!$B$3:$B$15,0)),$C25*$S25*INDEX($U$1:$CH$1,MATCH($K25,$U$2:$CH$2,0))*IF(BT$2&gt;$K25+$H25,IF($D25="Win",1.02,1.005),1)*(1+$T25)^(BT$2-$K25)),IF(AND($K25+$I25&lt;=BT$2,$K25+SUM($I25:$J25)&gt;BT$2),IF($N25=$N$3,$C25*(INDEX('Fixed O&amp;M Schedule_Gas'!BB$3:BB$15,MATCH($F25,'Fixed O&amp;M Schedule_Gas'!$B$3:$B$15,0))+$M25),$C25*($S25*INDEX($U$1:$CH$1,MATCH($K25+$I25,$U$2:$CH$2,0))*IF(BT$2&gt;$K25+$I25+$H25,IF($D25="Win",1.02,1.005),1)*(1+$T25)^(BT$2-($K25+$I25))+$M25)),0)))/10^6</f>
        <v>11.995501604595395</v>
      </c>
      <c r="BU25" s="119">
        <f>IF(AND($K25&lt;BU$2+1,$K25+$H25&gt;BU$2),IF($N25=$N$3,$C25*((1-$O25+$O25*(BU$1/INDEX($U$1:$CH$1,,MATCH($K25,$U$2:$CH$2,0)))))*$L25,$C25*((1-$R25)^(BU$2-$K25))*(((1-$O25+$O25*(BU$1/INDEX($U$1:$CH$1,,MATCH($K25,$U$2:$CH$2,0)))))*$L25*8760*$P25)),IF(AND($K25+$H25&lt;BU$2+1,$K25+$I25&gt;BU$2),IF($N25=$N$3,$C25*INDEX('Fixed O&amp;M Schedule_Gas'!BC$3:BC$15,MATCH($F25,'Fixed O&amp;M Schedule_Gas'!$B$3:$B$15,0)),$C25*$S25*INDEX($U$1:$CH$1,MATCH($K25,$U$2:$CH$2,0))*IF(BU$2&gt;$K25+$H25,IF($D25="Win",1.02,1.005),1)*(1+$T25)^(BU$2-$K25)),IF(AND($K25+$I25&lt;=BU$2,$K25+SUM($I25:$J25)&gt;BU$2),IF($N25=$N$3,$C25*(INDEX('Fixed O&amp;M Schedule_Gas'!BC$3:BC$15,MATCH($F25,'Fixed O&amp;M Schedule_Gas'!$B$3:$B$15,0))+$M25),$C25*($S25*INDEX($U$1:$CH$1,MATCH($K25+$I25,$U$2:$CH$2,0))*IF(BU$2&gt;$K25+$I25+$H25,IF($D25="Win",1.02,1.005),1)*(1+$T25)^(BU$2-($K25+$I25))+$M25)),0)))/10^6</f>
        <v>12.083161137073215</v>
      </c>
      <c r="BV25" s="119">
        <f>IF(AND($K25&lt;BV$2+1,$K25+$H25&gt;BV$2),IF($N25=$N$3,$C25*((1-$O25+$O25*(BV$1/INDEX($U$1:$CH$1,,MATCH($K25,$U$2:$CH$2,0)))))*$L25,$C25*((1-$R25)^(BV$2-$K25))*(((1-$O25+$O25*(BV$1/INDEX($U$1:$CH$1,,MATCH($K25,$U$2:$CH$2,0)))))*$L25*8760*$P25)),IF(AND($K25+$H25&lt;BV$2+1,$K25+$I25&gt;BV$2),IF($N25=$N$3,$C25*INDEX('Fixed O&amp;M Schedule_Gas'!BD$3:BD$15,MATCH($F25,'Fixed O&amp;M Schedule_Gas'!$B$3:$B$15,0)),$C25*$S25*INDEX($U$1:$CH$1,MATCH($K25,$U$2:$CH$2,0))*IF(BV$2&gt;$K25+$H25,IF($D25="Win",1.02,1.005),1)*(1+$T25)^(BV$2-$K25)),IF(AND($K25+$I25&lt;=BV$2,$K25+SUM($I25:$J25)&gt;BV$2),IF($N25=$N$3,$C25*(INDEX('Fixed O&amp;M Schedule_Gas'!BD$3:BD$15,MATCH($F25,'Fixed O&amp;M Schedule_Gas'!$B$3:$B$15,0))+$M25),$C25*($S25*INDEX($U$1:$CH$1,MATCH($K25+$I25,$U$2:$CH$2,0))*IF(BV$2&gt;$K25+$I25+$H25,IF($D25="Win",1.02,1.005),1)*(1+$T25)^(BV$2-($K25+$I25))+$M25)),0)))/10^6</f>
        <v>12.17257386020059</v>
      </c>
      <c r="BW25" s="119">
        <f>IF(AND($K25&lt;BW$2+1,$K25+$H25&gt;BW$2),IF($N25=$N$3,$C25*((1-$O25+$O25*(BW$1/INDEX($U$1:$CH$1,,MATCH($K25,$U$2:$CH$2,0)))))*$L25,$C25*((1-$R25)^(BW$2-$K25))*(((1-$O25+$O25*(BW$1/INDEX($U$1:$CH$1,,MATCH($K25,$U$2:$CH$2,0)))))*$L25*8760*$P25)),IF(AND($K25+$H25&lt;BW$2+1,$K25+$I25&gt;BW$2),IF($N25=$N$3,$C25*INDEX('Fixed O&amp;M Schedule_Gas'!BE$3:BE$15,MATCH($F25,'Fixed O&amp;M Schedule_Gas'!$B$3:$B$15,0)),$C25*$S25*INDEX($U$1:$CH$1,MATCH($K25,$U$2:$CH$2,0))*IF(BW$2&gt;$K25+$H25,IF($D25="Win",1.02,1.005),1)*(1+$T25)^(BW$2-$K25)),IF(AND($K25+$I25&lt;=BW$2,$K25+SUM($I25:$J25)&gt;BW$2),IF($N25=$N$3,$C25*(INDEX('Fixed O&amp;M Schedule_Gas'!BE$3:BE$15,MATCH($F25,'Fixed O&amp;M Schedule_Gas'!$B$3:$B$15,0))+$M25),$C25*($S25*INDEX($U$1:$CH$1,MATCH($K25+$I25,$U$2:$CH$2,0))*IF(BW$2&gt;$K25+$I25+$H25,IF($D25="Win",1.02,1.005),1)*(1+$T25)^(BW$2-($K25+$I25))+$M25)),0)))/10^6</f>
        <v>12.263774837790516</v>
      </c>
      <c r="BX25" s="119">
        <f>IF(AND($K25&lt;BX$2+1,$K25+$H25&gt;BX$2),IF($N25=$N$3,$C25*((1-$O25+$O25*(BX$1/INDEX($U$1:$CH$1,,MATCH($K25,$U$2:$CH$2,0)))))*$L25,$C25*((1-$R25)^(BX$2-$K25))*(((1-$O25+$O25*(BX$1/INDEX($U$1:$CH$1,,MATCH($K25,$U$2:$CH$2,0)))))*$L25*8760*$P25)),IF(AND($K25+$H25&lt;BX$2+1,$K25+$I25&gt;BX$2),IF($N25=$N$3,$C25*INDEX('Fixed O&amp;M Schedule_Gas'!BF$3:BF$15,MATCH($F25,'Fixed O&amp;M Schedule_Gas'!$B$3:$B$15,0)),$C25*$S25*INDEX($U$1:$CH$1,MATCH($K25,$U$2:$CH$2,0))*IF(BX$2&gt;$K25+$H25,IF($D25="Win",1.02,1.005),1)*(1+$T25)^(BX$2-$K25)),IF(AND($K25+$I25&lt;=BX$2,$K25+SUM($I25:$J25)&gt;BX$2),IF($N25=$N$3,$C25*(INDEX('Fixed O&amp;M Schedule_Gas'!BF$3:BF$15,MATCH($F25,'Fixed O&amp;M Schedule_Gas'!$B$3:$B$15,0))+$M25),$C25*($S25*INDEX($U$1:$CH$1,MATCH($K25+$I25,$U$2:$CH$2,0))*IF(BX$2&gt;$K25+$I25+$H25,IF($D25="Win",1.02,1.005),1)*(1+$T25)^(BX$2-($K25+$I25))+$M25)),0)))/10^6</f>
        <v>12.380521209203375</v>
      </c>
      <c r="BY25" s="119">
        <f>IF(AND($K25&lt;BY$2+1,$K25+$H25&gt;BY$2),IF($N25=$N$3,$C25*((1-$O25+$O25*(BY$1/INDEX($U$1:$CH$1,,MATCH($K25,$U$2:$CH$2,0)))))*$L25,$C25*((1-$R25)^(BY$2-$K25))*(((1-$O25+$O25*(BY$1/INDEX($U$1:$CH$1,,MATCH($K25,$U$2:$CH$2,0)))))*$L25*8760*$P25)),IF(AND($K25+$H25&lt;BY$2+1,$K25+$I25&gt;BY$2),IF($N25=$N$3,$C25*INDEX('Fixed O&amp;M Schedule_Gas'!BG$3:BG$15,MATCH($F25,'Fixed O&amp;M Schedule_Gas'!$B$3:$B$15,0)),$C25*$S25*INDEX($U$1:$CH$1,MATCH($K25,$U$2:$CH$2,0))*IF(BY$2&gt;$K25+$H25,IF($D25="Win",1.02,1.005),1)*(1+$T25)^(BY$2-$K25)),IF(AND($K25+$I25&lt;=BY$2,$K25+SUM($I25:$J25)&gt;BY$2),IF($N25=$N$3,$C25*(INDEX('Fixed O&amp;M Schedule_Gas'!BG$3:BG$15,MATCH($F25,'Fixed O&amp;M Schedule_Gas'!$B$3:$B$15,0))+$M25),$C25*($S25*INDEX($U$1:$CH$1,MATCH($K25+$I25,$U$2:$CH$2,0))*IF(BY$2&gt;$K25+$I25+$H25,IF($D25="Win",1.02,1.005),1)*(1+$T25)^(BY$2-($K25+$I25))+$M25)),0)))/10^6</f>
        <v>12.475881133773354</v>
      </c>
      <c r="BZ25" s="119">
        <f>IF(AND($K25&lt;BZ$2+1,$K25+$H25&gt;BZ$2),IF($N25=$N$3,$C25*((1-$O25+$O25*(BZ$1/INDEX($U$1:$CH$1,,MATCH($K25,$U$2:$CH$2,0)))))*$L25,$C25*((1-$R25)^(BZ$2-$K25))*(((1-$O25+$O25*(BZ$1/INDEX($U$1:$CH$1,,MATCH($K25,$U$2:$CH$2,0)))))*$L25*8760*$P25)),IF(AND($K25+$H25&lt;BZ$2+1,$K25+$I25&gt;BZ$2),IF($N25=$N$3,$C25*INDEX('Fixed O&amp;M Schedule_Gas'!BH$3:BH$15,MATCH($F25,'Fixed O&amp;M Schedule_Gas'!$B$3:$B$15,0)),$C25*$S25*INDEX($U$1:$CH$1,MATCH($K25,$U$2:$CH$2,0))*IF(BZ$2&gt;$K25+$H25,IF($D25="Win",1.02,1.005),1)*(1+$T25)^(BZ$2-$K25)),IF(AND($K25+$I25&lt;=BZ$2,$K25+SUM($I25:$J25)&gt;BZ$2),IF($N25=$N$3,$C25*(INDEX('Fixed O&amp;M Schedule_Gas'!BH$3:BH$15,MATCH($F25,'Fixed O&amp;M Schedule_Gas'!$B$3:$B$15,0))+$M25),$C25*($S25*INDEX($U$1:$CH$1,MATCH($K25+$I25,$U$2:$CH$2,0))*IF(BZ$2&gt;$K25+$I25+$H25,IF($D25="Win",1.02,1.005),1)*(1+$T25)^(BZ$2-($K25+$I25))+$M25)),0)))/10^6</f>
        <v>12.573148256834733</v>
      </c>
      <c r="CA25" s="119">
        <f>IF(AND($K25&lt;CA$2+1,$K25+$H25&gt;CA$2),IF($N25=$N$3,$C25*((1-$O25+$O25*(CA$1/INDEX($U$1:$CH$1,,MATCH($K25,$U$2:$CH$2,0)))))*$L25,$C25*((1-$R25)^(CA$2-$K25))*(((1-$O25+$O25*(CA$1/INDEX($U$1:$CH$1,,MATCH($K25,$U$2:$CH$2,0)))))*$L25*8760*$P25)),IF(AND($K25+$H25&lt;CA$2+1,$K25+$I25&gt;CA$2),IF($N25=$N$3,$C25*INDEX('Fixed O&amp;M Schedule_Gas'!BI$3:BI$15,MATCH($F25,'Fixed O&amp;M Schedule_Gas'!$B$3:$B$15,0)),$C25*$S25*INDEX($U$1:$CH$1,MATCH($K25,$U$2:$CH$2,0))*IF(CA$2&gt;$K25+$H25,IF($D25="Win",1.02,1.005),1)*(1+$T25)^(CA$2-$K25)),IF(AND($K25+$I25&lt;=CA$2,$K25+SUM($I25:$J25)&gt;CA$2),IF($N25=$N$3,$C25*(INDEX('Fixed O&amp;M Schedule_Gas'!BI$3:BI$15,MATCH($F25,'Fixed O&amp;M Schedule_Gas'!$B$3:$B$15,0))+$M25),$C25*($S25*INDEX($U$1:$CH$1,MATCH($K25+$I25,$U$2:$CH$2,0))*IF(CA$2&gt;$K25+$I25+$H25,IF($D25="Win",1.02,1.005),1)*(1+$T25)^(CA$2-($K25+$I25))+$M25)),0)))/10^6</f>
        <v>12.67236072235734</v>
      </c>
      <c r="CB25" s="119">
        <f>IF(AND($K25&lt;CB$2+1,$K25+$H25&gt;CB$2),IF($N25=$N$3,$C25*((1-$O25+$O25*(CB$1/INDEX($U$1:$CH$1,,MATCH($K25,$U$2:$CH$2,0)))))*$L25,$C25*((1-$R25)^(CB$2-$K25))*(((1-$O25+$O25*(CB$1/INDEX($U$1:$CH$1,,MATCH($K25,$U$2:$CH$2,0)))))*$L25*8760*$P25)),IF(AND($K25+$H25&lt;CB$2+1,$K25+$I25&gt;CB$2),IF($N25=$N$3,$C25*INDEX('Fixed O&amp;M Schedule_Gas'!BJ$3:BJ$15,MATCH($F25,'Fixed O&amp;M Schedule_Gas'!$B$3:$B$15,0)),$C25*$S25*INDEX($U$1:$CH$1,MATCH($K25,$U$2:$CH$2,0))*IF(CB$2&gt;$K25+$H25,IF($D25="Win",1.02,1.005),1)*(1+$T25)^(CB$2-$K25)),IF(AND($K25+$I25&lt;=CB$2,$K25+SUM($I25:$J25)&gt;CB$2),IF($N25=$N$3,$C25*(INDEX('Fixed O&amp;M Schedule_Gas'!BJ$3:BJ$15,MATCH($F25,'Fixed O&amp;M Schedule_Gas'!$B$3:$B$15,0))+$M25),$C25*($S25*INDEX($U$1:$CH$1,MATCH($K25+$I25,$U$2:$CH$2,0))*IF(CB$2&gt;$K25+$I25+$H25,IF($D25="Win",1.02,1.005),1)*(1+$T25)^(CB$2-($K25+$I25))+$M25)),0)))/10^6</f>
        <v>0</v>
      </c>
      <c r="CC25" s="119">
        <f>IF(AND($K25&lt;CC$2+1,$K25+$H25&gt;CC$2),IF($N25=$N$3,$C25*((1-$O25+$O25*(CC$1/INDEX($U$1:$CH$1,,MATCH($K25,$U$2:$CH$2,0)))))*$L25,$C25*((1-$R25)^(CC$2-$K25))*(((1-$O25+$O25*(CC$1/INDEX($U$1:$CH$1,,MATCH($K25,$U$2:$CH$2,0)))))*$L25*8760*$P25)),IF(AND($K25+$H25&lt;CC$2+1,$K25+$I25&gt;CC$2),IF($N25=$N$3,$C25*INDEX('Fixed O&amp;M Schedule_Gas'!BK$3:BK$15,MATCH($F25,'Fixed O&amp;M Schedule_Gas'!$B$3:$B$15,0)),$C25*$S25*INDEX($U$1:$CH$1,MATCH($K25,$U$2:$CH$2,0))*IF(CC$2&gt;$K25+$H25,IF($D25="Win",1.02,1.005),1)*(1+$T25)^(CC$2-$K25)),IF(AND($K25+$I25&lt;=CC$2,$K25+SUM($I25:$J25)&gt;CC$2),IF($N25=$N$3,$C25*(INDEX('Fixed O&amp;M Schedule_Gas'!BK$3:BK$15,MATCH($F25,'Fixed O&amp;M Schedule_Gas'!$B$3:$B$15,0))+$M25),$C25*($S25*INDEX($U$1:$CH$1,MATCH($K25+$I25,$U$2:$CH$2,0))*IF(CC$2&gt;$K25+$I25+$H25,IF($D25="Win",1.02,1.005),1)*(1+$T25)^(CC$2-($K25+$I25))+$M25)),0)))/10^6</f>
        <v>0</v>
      </c>
      <c r="CD25" s="119">
        <f>IF(AND($K25&lt;CD$2+1,$K25+$H25&gt;CD$2),IF($N25=$N$3,$C25*((1-$O25+$O25*(CD$1/INDEX($U$1:$CH$1,,MATCH($K25,$U$2:$CH$2,0)))))*$L25,$C25*((1-$R25)^(CD$2-$K25))*(((1-$O25+$O25*(CD$1/INDEX($U$1:$CH$1,,MATCH($K25,$U$2:$CH$2,0)))))*$L25*8760*$P25)),IF(AND($K25+$H25&lt;CD$2+1,$K25+$I25&gt;CD$2),IF($N25=$N$3,$C25*INDEX('Fixed O&amp;M Schedule_Gas'!BL$3:BL$15,MATCH($F25,'Fixed O&amp;M Schedule_Gas'!$B$3:$B$15,0)),$C25*$S25*INDEX($U$1:$CH$1,MATCH($K25,$U$2:$CH$2,0))*IF(CD$2&gt;$K25+$H25,IF($D25="Win",1.02,1.005),1)*(1+$T25)^(CD$2-$K25)),IF(AND($K25+$I25&lt;=CD$2,$K25+SUM($I25:$J25)&gt;CD$2),IF($N25=$N$3,$C25*(INDEX('Fixed O&amp;M Schedule_Gas'!BL$3:BL$15,MATCH($F25,'Fixed O&amp;M Schedule_Gas'!$B$3:$B$15,0))+$M25),$C25*($S25*INDEX($U$1:$CH$1,MATCH($K25+$I25,$U$2:$CH$2,0))*IF(CD$2&gt;$K25+$I25+$H25,IF($D25="Win",1.02,1.005),1)*(1+$T25)^(CD$2-($K25+$I25))+$M25)),0)))/10^6</f>
        <v>0</v>
      </c>
      <c r="CE25" s="119">
        <f>IF(AND($K25&lt;CE$2+1,$K25+$H25&gt;CE$2),IF($N25=$N$3,$C25*((1-$O25+$O25*(CE$1/INDEX($U$1:$CH$1,,MATCH($K25,$U$2:$CH$2,0)))))*$L25,$C25*((1-$R25)^(CE$2-$K25))*(((1-$O25+$O25*(CE$1/INDEX($U$1:$CH$1,,MATCH($K25,$U$2:$CH$2,0)))))*$L25*8760*$P25)),IF(AND($K25+$H25&lt;CE$2+1,$K25+$I25&gt;CE$2),IF($N25=$N$3,$C25*INDEX('Fixed O&amp;M Schedule_Gas'!BM$3:BM$15,MATCH($F25,'Fixed O&amp;M Schedule_Gas'!$B$3:$B$15,0)),$C25*$S25*INDEX($U$1:$CH$1,MATCH($K25,$U$2:$CH$2,0))*IF(CE$2&gt;$K25+$H25,IF($D25="Win",1.02,1.005),1)*(1+$T25)^(CE$2-$K25)),IF(AND($K25+$I25&lt;=CE$2,$K25+SUM($I25:$J25)&gt;CE$2),IF($N25=$N$3,$C25*(INDEX('Fixed O&amp;M Schedule_Gas'!BM$3:BM$15,MATCH($F25,'Fixed O&amp;M Schedule_Gas'!$B$3:$B$15,0))+$M25),$C25*($S25*INDEX($U$1:$CH$1,MATCH($K25+$I25,$U$2:$CH$2,0))*IF(CE$2&gt;$K25+$I25+$H25,IF($D25="Win",1.02,1.005),1)*(1+$T25)^(CE$2-($K25+$I25))+$M25)),0)))/10^6</f>
        <v>0</v>
      </c>
      <c r="CF25" s="119">
        <f>IF(AND($K25&lt;CF$2+1,$K25+$H25&gt;CF$2),IF($N25=$N$3,$C25*((1-$O25+$O25*(CF$1/INDEX($U$1:$CH$1,,MATCH($K25,$U$2:$CH$2,0)))))*$L25,$C25*((1-$R25)^(CF$2-$K25))*(((1-$O25+$O25*(CF$1/INDEX($U$1:$CH$1,,MATCH($K25,$U$2:$CH$2,0)))))*$L25*8760*$P25)),IF(AND($K25+$H25&lt;CF$2+1,$K25+$I25&gt;CF$2),IF($N25=$N$3,$C25*INDEX('Fixed O&amp;M Schedule_Gas'!BN$3:BN$15,MATCH($F25,'Fixed O&amp;M Schedule_Gas'!$B$3:$B$15,0)),$C25*$S25*INDEX($U$1:$CH$1,MATCH($K25,$U$2:$CH$2,0))*IF(CF$2&gt;$K25+$H25,IF($D25="Win",1.02,1.005),1)*(1+$T25)^(CF$2-$K25)),IF(AND($K25+$I25&lt;=CF$2,$K25+SUM($I25:$J25)&gt;CF$2),IF($N25=$N$3,$C25*(INDEX('Fixed O&amp;M Schedule_Gas'!BN$3:BN$15,MATCH($F25,'Fixed O&amp;M Schedule_Gas'!$B$3:$B$15,0))+$M25),$C25*($S25*INDEX($U$1:$CH$1,MATCH($K25+$I25,$U$2:$CH$2,0))*IF(CF$2&gt;$K25+$I25+$H25,IF($D25="Win",1.02,1.005),1)*(1+$T25)^(CF$2-($K25+$I25))+$M25)),0)))/10^6</f>
        <v>0</v>
      </c>
      <c r="CG25" s="119">
        <f>IF(AND($K25&lt;CG$2+1,$K25+$H25&gt;CG$2),IF($N25=$N$3,$C25*((1-$O25+$O25*(CG$1/INDEX($U$1:$CH$1,,MATCH($K25,$U$2:$CH$2,0)))))*$L25,$C25*((1-$R25)^(CG$2-$K25))*(((1-$O25+$O25*(CG$1/INDEX($U$1:$CH$1,,MATCH($K25,$U$2:$CH$2,0)))))*$L25*8760*$P25)),IF(AND($K25+$H25&lt;CG$2+1,$K25+$I25&gt;CG$2),IF($N25=$N$3,$C25*INDEX('Fixed O&amp;M Schedule_Gas'!BO$3:BO$15,MATCH($F25,'Fixed O&amp;M Schedule_Gas'!$B$3:$B$15,0)),$C25*$S25*INDEX($U$1:$CH$1,MATCH($K25,$U$2:$CH$2,0))*IF(CG$2&gt;$K25+$H25,IF($D25="Win",1.02,1.005),1)*(1+$T25)^(CG$2-$K25)),IF(AND($K25+$I25&lt;=CG$2,$K25+SUM($I25:$J25)&gt;CG$2),IF($N25=$N$3,$C25*(INDEX('Fixed O&amp;M Schedule_Gas'!BO$3:BO$15,MATCH($F25,'Fixed O&amp;M Schedule_Gas'!$B$3:$B$15,0))+$M25),$C25*($S25*INDEX($U$1:$CH$1,MATCH($K25+$I25,$U$2:$CH$2,0))*IF(CG$2&gt;$K25+$I25+$H25,IF($D25="Win",1.02,1.005),1)*(1+$T25)^(CG$2-($K25+$I25))+$M25)),0)))/10^6</f>
        <v>0</v>
      </c>
      <c r="CH25" s="119">
        <f>IF(AND($K25&lt;CH$2+1,$K25+$H25&gt;CH$2),IF($N25=$N$3,$C25*((1-$O25+$O25*(CH$1/INDEX($U$1:$CH$1,,MATCH($K25,$U$2:$CH$2,0)))))*$L25,$C25*((1-$R25)^(CH$2-$K25))*(((1-$O25+$O25*(CH$1/INDEX($U$1:$CH$1,,MATCH($K25,$U$2:$CH$2,0)))))*$L25*8760*$P25)),IF(AND($K25+$H25&lt;CH$2+1,$K25+$I25&gt;CH$2),IF($N25=$N$3,$C25*INDEX('Fixed O&amp;M Schedule_Gas'!BP$3:BP$15,MATCH($F25,'Fixed O&amp;M Schedule_Gas'!$B$3:$B$15,0)),$C25*$S25*INDEX($U$1:$CH$1,MATCH($K25,$U$2:$CH$2,0))*IF(CH$2&gt;$K25+$H25,IF($D25="Win",1.02,1.005),1)*(1+$T25)^(CH$2-$K25)),IF(AND($K25+$I25&lt;=CH$2,$K25+SUM($I25:$J25)&gt;CH$2),IF($N25=$N$3,$C25*(INDEX('Fixed O&amp;M Schedule_Gas'!BP$3:BP$15,MATCH($F25,'Fixed O&amp;M Schedule_Gas'!$B$3:$B$15,0))+$M25),$C25*($S25*INDEX($U$1:$CH$1,MATCH($K25+$I25,$U$2:$CH$2,0))*IF(CH$2&gt;$K25+$I25+$H25,IF($D25="Win",1.02,1.005),1)*(1+$T25)^(CH$2-($K25+$I25))+$M25)),0)))/10^6</f>
        <v>0</v>
      </c>
    </row>
    <row r="26" spans="1:86" ht="11.4" x14ac:dyDescent="0.2">
      <c r="A26" s="151"/>
      <c r="B26" s="142" t="s">
        <v>28</v>
      </c>
      <c r="C26" s="143">
        <v>10.9</v>
      </c>
      <c r="D26" s="143" t="str">
        <f t="shared" si="65"/>
        <v>Sol</v>
      </c>
      <c r="E26" s="14" t="s">
        <v>33</v>
      </c>
      <c r="F26" s="142" t="s">
        <v>30</v>
      </c>
      <c r="G26" s="140">
        <f t="shared" si="66"/>
        <v>42005</v>
      </c>
      <c r="H26" s="68">
        <v>20</v>
      </c>
      <c r="I26" s="68">
        <v>25</v>
      </c>
      <c r="J26" s="68">
        <v>25</v>
      </c>
      <c r="K26" s="139">
        <v>2015</v>
      </c>
      <c r="L26" s="68">
        <v>539</v>
      </c>
      <c r="M26" s="69">
        <f>'Repower Costs'!M26</f>
        <v>99238.384794628801</v>
      </c>
      <c r="N26" s="68" t="s">
        <v>31</v>
      </c>
      <c r="O26" s="141">
        <v>0</v>
      </c>
      <c r="P26" s="4">
        <f>VLOOKUP($D26,Input!$B$11:$C$12,2,0)</f>
        <v>0.16200000000000001</v>
      </c>
      <c r="Q26" s="4">
        <f>VLOOKUP($D26,Input!$B$15:$C$16,2,0)</f>
        <v>0.16200000000000001</v>
      </c>
      <c r="R26" s="6">
        <f>VLOOKUP($D26,Input!$B$19:$C$20,2,0)</f>
        <v>5.0000000000000001E-3</v>
      </c>
      <c r="S26" s="70">
        <f>VLOOKUP($D26,Input!$B$23:$C$25,2,0)*1000</f>
        <v>27000</v>
      </c>
      <c r="T26" s="4">
        <f>VLOOKUP($D26,Input!$B$28:$C$30,2,0)</f>
        <v>0.02</v>
      </c>
      <c r="U26" s="119">
        <f>IF(AND($K26&lt;U$2+1,$K26+$H26&gt;U$2),IF($N26=$N$3,$C26*((1-$O26+$O26*(U$1/INDEX($U$1:$CH$1,,MATCH($K26,$U$2:$CH$2,0)))))*$L26,$C26*((1-$R26)^(U$2-$K26))*(((1-$O26+$O26*(U$1/INDEX($U$1:$CH$1,,MATCH($K26,$U$2:$CH$2,0)))))*$L26*8760*$P26)),IF(AND($K26+$H26&lt;U$2+1,$K26+$I26&gt;U$2),IF($N26=$N$3,$C26*INDEX('Fixed O&amp;M Schedule_Gas'!C$3:C$15,MATCH($F26,'Fixed O&amp;M Schedule_Gas'!$B$3:$B$15,0)),$C26*$S26*INDEX($U$1:$CH$1,MATCH($K26,$U$2:$CH$2,0))*IF(U$2&gt;$K26+$H26,IF($D26="Win",1.02,1.005),1)*(1+$T26)^(U$2-$K26)),IF(AND($K26+$I26&lt;=U$2,$K26+SUM($I26:$J26)&gt;U$2),IF($N26=$N$3,$C26*(INDEX('Fixed O&amp;M Schedule_Gas'!C$3:C$15,MATCH($F26,'Fixed O&amp;M Schedule_Gas'!$B$3:$B$15,0))+$M26),$C26*($S26*INDEX($U$1:$CH$1,MATCH($K26+$I26,$U$2:$CH$2,0))*IF(U$2&gt;$K26+$I26+$H26,IF($D26="Win",1.02,1.005),1)*(1+$T26)^(U$2-($K26+$I26))+$M26)),0)))/10^6</f>
        <v>0</v>
      </c>
      <c r="V26" s="119">
        <f>IF(AND($K26&lt;V$2+1,$K26+$H26&gt;V$2),IF($N26=$N$3,$C26*((1-$O26+$O26*(V$1/INDEX($U$1:$CH$1,,MATCH($K26,$U$2:$CH$2,0)))))*$L26,$C26*((1-$R26)^(V$2-$K26))*(((1-$O26+$O26*(V$1/INDEX($U$1:$CH$1,,MATCH($K26,$U$2:$CH$2,0)))))*$L26*8760*$P26)),IF(AND($K26+$H26&lt;V$2+1,$K26+$I26&gt;V$2),IF($N26=$N$3,$C26*INDEX('Fixed O&amp;M Schedule_Gas'!D$3:D$15,MATCH($F26,'Fixed O&amp;M Schedule_Gas'!$B$3:$B$15,0)),$C26*$S26*INDEX($U$1:$CH$1,MATCH($K26,$U$2:$CH$2,0))*IF(V$2&gt;$K26+$H26,IF($D26="Win",1.02,1.005),1)*(1+$T26)^(V$2-$K26)),IF(AND($K26+$I26&lt;=V$2,$K26+SUM($I26:$J26)&gt;V$2),IF($N26=$N$3,$C26*(INDEX('Fixed O&amp;M Schedule_Gas'!D$3:D$15,MATCH($F26,'Fixed O&amp;M Schedule_Gas'!$B$3:$B$15,0))+$M26),$C26*($S26*INDEX($U$1:$CH$1,MATCH($K26+$I26,$U$2:$CH$2,0))*IF(V$2&gt;$K26+$I26+$H26,IF($D26="Win",1.02,1.005),1)*(1+$T26)^(V$2-($K26+$I26))+$M26)),0)))/10^6</f>
        <v>0</v>
      </c>
      <c r="W26" s="119">
        <f>IF(AND($K26&lt;W$2+1,$K26+$H26&gt;W$2),IF($N26=$N$3,$C26*((1-$O26+$O26*(W$1/INDEX($U$1:$CH$1,,MATCH($K26,$U$2:$CH$2,0)))))*$L26,$C26*((1-$R26)^(W$2-$K26))*(((1-$O26+$O26*(W$1/INDEX($U$1:$CH$1,,MATCH($K26,$U$2:$CH$2,0)))))*$L26*8760*$P26)),IF(AND($K26+$H26&lt;W$2+1,$K26+$I26&gt;W$2),IF($N26=$N$3,$C26*INDEX('Fixed O&amp;M Schedule_Gas'!E$3:E$15,MATCH($F26,'Fixed O&amp;M Schedule_Gas'!$B$3:$B$15,0)),$C26*$S26*INDEX($U$1:$CH$1,MATCH($K26,$U$2:$CH$2,0))*IF(W$2&gt;$K26+$H26,IF($D26="Win",1.02,1.005),1)*(1+$T26)^(W$2-$K26)),IF(AND($K26+$I26&lt;=W$2,$K26+SUM($I26:$J26)&gt;W$2),IF($N26=$N$3,$C26*(INDEX('Fixed O&amp;M Schedule_Gas'!E$3:E$15,MATCH($F26,'Fixed O&amp;M Schedule_Gas'!$B$3:$B$15,0))+$M26),$C26*($S26*INDEX($U$1:$CH$1,MATCH($K26+$I26,$U$2:$CH$2,0))*IF(W$2&gt;$K26+$I26+$H26,IF($D26="Win",1.02,1.005),1)*(1+$T26)^(W$2-($K26+$I26))+$M26)),0)))/10^6</f>
        <v>0</v>
      </c>
      <c r="X26" s="119">
        <f>IF(AND($K26&lt;X$2+1,$K26+$H26&gt;X$2),IF($N26=$N$3,$C26*((1-$O26+$O26*(X$1/INDEX($U$1:$CH$1,,MATCH($K26,$U$2:$CH$2,0)))))*$L26,$C26*((1-$R26)^(X$2-$K26))*(((1-$O26+$O26*(X$1/INDEX($U$1:$CH$1,,MATCH($K26,$U$2:$CH$2,0)))))*$L26*8760*$P26)),IF(AND($K26+$H26&lt;X$2+1,$K26+$I26&gt;X$2),IF($N26=$N$3,$C26*INDEX('Fixed O&amp;M Schedule_Gas'!F$3:F$15,MATCH($F26,'Fixed O&amp;M Schedule_Gas'!$B$3:$B$15,0)),$C26*$S26*INDEX($U$1:$CH$1,MATCH($K26,$U$2:$CH$2,0))*IF(X$2&gt;$K26+$H26,IF($D26="Win",1.02,1.005),1)*(1+$T26)^(X$2-$K26)),IF(AND($K26+$I26&lt;=X$2,$K26+SUM($I26:$J26)&gt;X$2),IF($N26=$N$3,$C26*(INDEX('Fixed O&amp;M Schedule_Gas'!F$3:F$15,MATCH($F26,'Fixed O&amp;M Schedule_Gas'!$B$3:$B$15,0))+$M26),$C26*($S26*INDEX($U$1:$CH$1,MATCH($K26+$I26,$U$2:$CH$2,0))*IF(X$2&gt;$K26+$I26+$H26,IF($D26="Win",1.02,1.005),1)*(1+$T26)^(X$2-($K26+$I26))+$M26)),0)))/10^6</f>
        <v>0</v>
      </c>
      <c r="Y26" s="119">
        <f>IF(AND($K26&lt;Y$2+1,$K26+$H26&gt;Y$2),IF($N26=$N$3,$C26*((1-$O26+$O26*(Y$1/INDEX($U$1:$CH$1,,MATCH($K26,$U$2:$CH$2,0)))))*$L26,$C26*((1-$R26)^(Y$2-$K26))*(((1-$O26+$O26*(Y$1/INDEX($U$1:$CH$1,,MATCH($K26,$U$2:$CH$2,0)))))*$L26*8760*$P26)),IF(AND($K26+$H26&lt;Y$2+1,$K26+$I26&gt;Y$2),IF($N26=$N$3,$C26*INDEX('Fixed O&amp;M Schedule_Gas'!G$3:G$15,MATCH($F26,'Fixed O&amp;M Schedule_Gas'!$B$3:$B$15,0)),$C26*$S26*INDEX($U$1:$CH$1,MATCH($K26,$U$2:$CH$2,0))*IF(Y$2&gt;$K26+$H26,IF($D26="Win",1.02,1.005),1)*(1+$T26)^(Y$2-$K26)),IF(AND($K26+$I26&lt;=Y$2,$K26+SUM($I26:$J26)&gt;Y$2),IF($N26=$N$3,$C26*(INDEX('Fixed O&amp;M Schedule_Gas'!G$3:G$15,MATCH($F26,'Fixed O&amp;M Schedule_Gas'!$B$3:$B$15,0))+$M26),$C26*($S26*INDEX($U$1:$CH$1,MATCH($K26+$I26,$U$2:$CH$2,0))*IF(Y$2&gt;$K26+$I26+$H26,IF($D26="Win",1.02,1.005),1)*(1+$T26)^(Y$2-($K26+$I26))+$M26)),0)))/10^6</f>
        <v>0</v>
      </c>
      <c r="Z26" s="119">
        <f>IF(AND($K26&lt;Z$2+1,$K26+$H26&gt;Z$2),IF($N26=$N$3,$C26*((1-$O26+$O26*(Z$1/INDEX($U$1:$CH$1,,MATCH($K26,$U$2:$CH$2,0)))))*$L26,$C26*((1-$R26)^(Z$2-$K26))*(((1-$O26+$O26*(Z$1/INDEX($U$1:$CH$1,,MATCH($K26,$U$2:$CH$2,0)))))*$L26*8760*$P26)),IF(AND($K26+$H26&lt;Z$2+1,$K26+$I26&gt;Z$2),IF($N26=$N$3,$C26*INDEX('Fixed O&amp;M Schedule_Gas'!H$3:H$15,MATCH($F26,'Fixed O&amp;M Schedule_Gas'!$B$3:$B$15,0)),$C26*$S26*INDEX($U$1:$CH$1,MATCH($K26,$U$2:$CH$2,0))*IF(Z$2&gt;$K26+$H26,IF($D26="Win",1.02,1.005),1)*(1+$T26)^(Z$2-$K26)),IF(AND($K26+$I26&lt;=Z$2,$K26+SUM($I26:$J26)&gt;Z$2),IF($N26=$N$3,$C26*(INDEX('Fixed O&amp;M Schedule_Gas'!H$3:H$15,MATCH($F26,'Fixed O&amp;M Schedule_Gas'!$B$3:$B$15,0))+$M26),$C26*($S26*INDEX($U$1:$CH$1,MATCH($K26+$I26,$U$2:$CH$2,0))*IF(Z$2&gt;$K26+$I26+$H26,IF($D26="Win",1.02,1.005),1)*(1+$T26)^(Z$2-($K26+$I26))+$M26)),0)))/10^6</f>
        <v>0</v>
      </c>
      <c r="AA26" s="119">
        <f>IF(AND($K26&lt;AA$2+1,$K26+$H26&gt;AA$2),IF($N26=$N$3,$C26*((1-$O26+$O26*(AA$1/INDEX($U$1:$CH$1,,MATCH($K26,$U$2:$CH$2,0)))))*$L26,$C26*((1-$R26)^(AA$2-$K26))*(((1-$O26+$O26*(AA$1/INDEX($U$1:$CH$1,,MATCH($K26,$U$2:$CH$2,0)))))*$L26*8760*$P26)),IF(AND($K26+$H26&lt;AA$2+1,$K26+$I26&gt;AA$2),IF($N26=$N$3,$C26*INDEX('Fixed O&amp;M Schedule_Gas'!I$3:I$15,MATCH($F26,'Fixed O&amp;M Schedule_Gas'!$B$3:$B$15,0)),$C26*$S26*INDEX($U$1:$CH$1,MATCH($K26,$U$2:$CH$2,0))*IF(AA$2&gt;$K26+$H26,IF($D26="Win",1.02,1.005),1)*(1+$T26)^(AA$2-$K26)),IF(AND($K26+$I26&lt;=AA$2,$K26+SUM($I26:$J26)&gt;AA$2),IF($N26=$N$3,$C26*(INDEX('Fixed O&amp;M Schedule_Gas'!I$3:I$15,MATCH($F26,'Fixed O&amp;M Schedule_Gas'!$B$3:$B$15,0))+$M26),$C26*($S26*INDEX($U$1:$CH$1,MATCH($K26+$I26,$U$2:$CH$2,0))*IF(AA$2&gt;$K26+$I26+$H26,IF($D26="Win",1.02,1.005),1)*(1+$T26)^(AA$2-($K26+$I26))+$M26)),0)))/10^6</f>
        <v>0</v>
      </c>
      <c r="AB26" s="119">
        <f>IF(AND($K26&lt;AB$2+1,$K26+$H26&gt;AB$2),IF($N26=$N$3,$C26*((1-$O26+$O26*(AB$1/INDEX($U$1:$CH$1,,MATCH($K26,$U$2:$CH$2,0)))))*$L26,$C26*((1-$R26)^(AB$2-$K26))*(((1-$O26+$O26*(AB$1/INDEX($U$1:$CH$1,,MATCH($K26,$U$2:$CH$2,0)))))*$L26*8760*$P26)),IF(AND($K26+$H26&lt;AB$2+1,$K26+$I26&gt;AB$2),IF($N26=$N$3,$C26*INDEX('Fixed O&amp;M Schedule_Gas'!J$3:J$15,MATCH($F26,'Fixed O&amp;M Schedule_Gas'!$B$3:$B$15,0)),$C26*$S26*INDEX($U$1:$CH$1,MATCH($K26,$U$2:$CH$2,0))*IF(AB$2&gt;$K26+$H26,IF($D26="Win",1.02,1.005),1)*(1+$T26)^(AB$2-$K26)),IF(AND($K26+$I26&lt;=AB$2,$K26+SUM($I26:$J26)&gt;AB$2),IF($N26=$N$3,$C26*(INDEX('Fixed O&amp;M Schedule_Gas'!J$3:J$15,MATCH($F26,'Fixed O&amp;M Schedule_Gas'!$B$3:$B$15,0))+$M26),$C26*($S26*INDEX($U$1:$CH$1,MATCH($K26+$I26,$U$2:$CH$2,0))*IF(AB$2&gt;$K26+$I26+$H26,IF($D26="Win",1.02,1.005),1)*(1+$T26)^(AB$2-($K26+$I26))+$M26)),0)))/10^6</f>
        <v>0</v>
      </c>
      <c r="AC26" s="119">
        <f>IF(AND($K26&lt;AC$2+1,$K26+$H26&gt;AC$2),IF($N26=$N$3,$C26*((1-$O26+$O26*(AC$1/INDEX($U$1:$CH$1,,MATCH($K26,$U$2:$CH$2,0)))))*$L26,$C26*((1-$R26)^(AC$2-$K26))*(((1-$O26+$O26*(AC$1/INDEX($U$1:$CH$1,,MATCH($K26,$U$2:$CH$2,0)))))*$L26*8760*$P26)),IF(AND($K26+$H26&lt;AC$2+1,$K26+$I26&gt;AC$2),IF($N26=$N$3,$C26*INDEX('Fixed O&amp;M Schedule_Gas'!K$3:K$15,MATCH($F26,'Fixed O&amp;M Schedule_Gas'!$B$3:$B$15,0)),$C26*$S26*INDEX($U$1:$CH$1,MATCH($K26,$U$2:$CH$2,0))*IF(AC$2&gt;$K26+$H26,IF($D26="Win",1.02,1.005),1)*(1+$T26)^(AC$2-$K26)),IF(AND($K26+$I26&lt;=AC$2,$K26+SUM($I26:$J26)&gt;AC$2),IF($N26=$N$3,$C26*(INDEX('Fixed O&amp;M Schedule_Gas'!K$3:K$15,MATCH($F26,'Fixed O&amp;M Schedule_Gas'!$B$3:$B$15,0))+$M26),$C26*($S26*INDEX($U$1:$CH$1,MATCH($K26+$I26,$U$2:$CH$2,0))*IF(AC$2&gt;$K26+$I26+$H26,IF($D26="Win",1.02,1.005),1)*(1+$T26)^(AC$2-($K26+$I26))+$M26)),0)))/10^6</f>
        <v>0</v>
      </c>
      <c r="AD26" s="119">
        <f>IF(AND($K26&lt;AD$2+1,$K26+$H26&gt;AD$2),IF($N26=$N$3,$C26*((1-$O26+$O26*(AD$1/INDEX($U$1:$CH$1,,MATCH($K26,$U$2:$CH$2,0)))))*$L26,$C26*((1-$R26)^(AD$2-$K26))*(((1-$O26+$O26*(AD$1/INDEX($U$1:$CH$1,,MATCH($K26,$U$2:$CH$2,0)))))*$L26*8760*$P26)),IF(AND($K26+$H26&lt;AD$2+1,$K26+$I26&gt;AD$2),IF($N26=$N$3,$C26*INDEX('Fixed O&amp;M Schedule_Gas'!L$3:L$15,MATCH($F26,'Fixed O&amp;M Schedule_Gas'!$B$3:$B$15,0)),$C26*$S26*INDEX($U$1:$CH$1,MATCH($K26,$U$2:$CH$2,0))*IF(AD$2&gt;$K26+$H26,IF($D26="Win",1.02,1.005),1)*(1+$T26)^(AD$2-$K26)),IF(AND($K26+$I26&lt;=AD$2,$K26+SUM($I26:$J26)&gt;AD$2),IF($N26=$N$3,$C26*(INDEX('Fixed O&amp;M Schedule_Gas'!L$3:L$15,MATCH($F26,'Fixed O&amp;M Schedule_Gas'!$B$3:$B$15,0))+$M26),$C26*($S26*INDEX($U$1:$CH$1,MATCH($K26+$I26,$U$2:$CH$2,0))*IF(AD$2&gt;$K26+$I26+$H26,IF($D26="Win",1.02,1.005),1)*(1+$T26)^(AD$2-($K26+$I26))+$M26)),0)))/10^6</f>
        <v>0</v>
      </c>
      <c r="AE26" s="119">
        <f>IF(AND($K26&lt;AE$2+1,$K26+$H26&gt;AE$2),IF($N26=$N$3,$C26*((1-$O26+$O26*(AE$1/INDEX($U$1:$CH$1,,MATCH($K26,$U$2:$CH$2,0)))))*$L26,$C26*((1-$R26)^(AE$2-$K26))*(((1-$O26+$O26*(AE$1/INDEX($U$1:$CH$1,,MATCH($K26,$U$2:$CH$2,0)))))*$L26*8760*$P26)),IF(AND($K26+$H26&lt;AE$2+1,$K26+$I26&gt;AE$2),IF($N26=$N$3,$C26*INDEX('Fixed O&amp;M Schedule_Gas'!M$3:M$15,MATCH($F26,'Fixed O&amp;M Schedule_Gas'!$B$3:$B$15,0)),$C26*$S26*INDEX($U$1:$CH$1,MATCH($K26,$U$2:$CH$2,0))*IF(AE$2&gt;$K26+$H26,IF($D26="Win",1.02,1.005),1)*(1+$T26)^(AE$2-$K26)),IF(AND($K26+$I26&lt;=AE$2,$K26+SUM($I26:$J26)&gt;AE$2),IF($N26=$N$3,$C26*(INDEX('Fixed O&amp;M Schedule_Gas'!M$3:M$15,MATCH($F26,'Fixed O&amp;M Schedule_Gas'!$B$3:$B$15,0))+$M26),$C26*($S26*INDEX($U$1:$CH$1,MATCH($K26+$I26,$U$2:$CH$2,0))*IF(AE$2&gt;$K26+$I26+$H26,IF($D26="Win",1.02,1.005),1)*(1+$T26)^(AE$2-($K26+$I26))+$M26)),0)))/10^6</f>
        <v>8.3374719119999998</v>
      </c>
      <c r="AF26" s="119">
        <f>IF(AND($K26&lt;AF$2+1,$K26+$H26&gt;AF$2),IF($N26=$N$3,$C26*((1-$O26+$O26*(AF$1/INDEX($U$1:$CH$1,,MATCH($K26,$U$2:$CH$2,0)))))*$L26,$C26*((1-$R26)^(AF$2-$K26))*(((1-$O26+$O26*(AF$1/INDEX($U$1:$CH$1,,MATCH($K26,$U$2:$CH$2,0)))))*$L26*8760*$P26)),IF(AND($K26+$H26&lt;AF$2+1,$K26+$I26&gt;AF$2),IF($N26=$N$3,$C26*INDEX('Fixed O&amp;M Schedule_Gas'!N$3:N$15,MATCH($F26,'Fixed O&amp;M Schedule_Gas'!$B$3:$B$15,0)),$C26*$S26*INDEX($U$1:$CH$1,MATCH($K26,$U$2:$CH$2,0))*IF(AF$2&gt;$K26+$H26,IF($D26="Win",1.02,1.005),1)*(1+$T26)^(AF$2-$K26)),IF(AND($K26+$I26&lt;=AF$2,$K26+SUM($I26:$J26)&gt;AF$2),IF($N26=$N$3,$C26*(INDEX('Fixed O&amp;M Schedule_Gas'!N$3:N$15,MATCH($F26,'Fixed O&amp;M Schedule_Gas'!$B$3:$B$15,0))+$M26),$C26*($S26*INDEX($U$1:$CH$1,MATCH($K26+$I26,$U$2:$CH$2,0))*IF(AF$2&gt;$K26+$I26+$H26,IF($D26="Win",1.02,1.005),1)*(1+$T26)^(AF$2-($K26+$I26))+$M26)),0)))/10^6</f>
        <v>8.2957845524399989</v>
      </c>
      <c r="AG26" s="119">
        <f>IF(AND($K26&lt;AG$2+1,$K26+$H26&gt;AG$2),IF($N26=$N$3,$C26*((1-$O26+$O26*(AG$1/INDEX($U$1:$CH$1,,MATCH($K26,$U$2:$CH$2,0)))))*$L26,$C26*((1-$R26)^(AG$2-$K26))*(((1-$O26+$O26*(AG$1/INDEX($U$1:$CH$1,,MATCH($K26,$U$2:$CH$2,0)))))*$L26*8760*$P26)),IF(AND($K26+$H26&lt;AG$2+1,$K26+$I26&gt;AG$2),IF($N26=$N$3,$C26*INDEX('Fixed O&amp;M Schedule_Gas'!O$3:O$15,MATCH($F26,'Fixed O&amp;M Schedule_Gas'!$B$3:$B$15,0)),$C26*$S26*INDEX($U$1:$CH$1,MATCH($K26,$U$2:$CH$2,0))*IF(AG$2&gt;$K26+$H26,IF($D26="Win",1.02,1.005),1)*(1+$T26)^(AG$2-$K26)),IF(AND($K26+$I26&lt;=AG$2,$K26+SUM($I26:$J26)&gt;AG$2),IF($N26=$N$3,$C26*(INDEX('Fixed O&amp;M Schedule_Gas'!O$3:O$15,MATCH($F26,'Fixed O&amp;M Schedule_Gas'!$B$3:$B$15,0))+$M26),$C26*($S26*INDEX($U$1:$CH$1,MATCH($K26+$I26,$U$2:$CH$2,0))*IF(AG$2&gt;$K26+$I26+$H26,IF($D26="Win",1.02,1.005),1)*(1+$T26)^(AG$2-($K26+$I26))+$M26)),0)))/10^6</f>
        <v>8.2543056296778019</v>
      </c>
      <c r="AH26" s="119">
        <f>IF(AND($K26&lt;AH$2+1,$K26+$H26&gt;AH$2),IF($N26=$N$3,$C26*((1-$O26+$O26*(AH$1/INDEX($U$1:$CH$1,,MATCH($K26,$U$2:$CH$2,0)))))*$L26,$C26*((1-$R26)^(AH$2-$K26))*(((1-$O26+$O26*(AH$1/INDEX($U$1:$CH$1,,MATCH($K26,$U$2:$CH$2,0)))))*$L26*8760*$P26)),IF(AND($K26+$H26&lt;AH$2+1,$K26+$I26&gt;AH$2),IF($N26=$N$3,$C26*INDEX('Fixed O&amp;M Schedule_Gas'!P$3:P$15,MATCH($F26,'Fixed O&amp;M Schedule_Gas'!$B$3:$B$15,0)),$C26*$S26*INDEX($U$1:$CH$1,MATCH($K26,$U$2:$CH$2,0))*IF(AH$2&gt;$K26+$H26,IF($D26="Win",1.02,1.005),1)*(1+$T26)^(AH$2-$K26)),IF(AND($K26+$I26&lt;=AH$2,$K26+SUM($I26:$J26)&gt;AH$2),IF($N26=$N$3,$C26*(INDEX('Fixed O&amp;M Schedule_Gas'!P$3:P$15,MATCH($F26,'Fixed O&amp;M Schedule_Gas'!$B$3:$B$15,0))+$M26),$C26*($S26*INDEX($U$1:$CH$1,MATCH($K26+$I26,$U$2:$CH$2,0))*IF(AH$2&gt;$K26+$I26+$H26,IF($D26="Win",1.02,1.005),1)*(1+$T26)^(AH$2-($K26+$I26))+$M26)),0)))/10^6</f>
        <v>8.2130341015294128</v>
      </c>
      <c r="AI26" s="119">
        <f>IF(AND($K26&lt;AI$2+1,$K26+$H26&gt;AI$2),IF($N26=$N$3,$C26*((1-$O26+$O26*(AI$1/INDEX($U$1:$CH$1,,MATCH($K26,$U$2:$CH$2,0)))))*$L26,$C26*((1-$R26)^(AI$2-$K26))*(((1-$O26+$O26*(AI$1/INDEX($U$1:$CH$1,,MATCH($K26,$U$2:$CH$2,0)))))*$L26*8760*$P26)),IF(AND($K26+$H26&lt;AI$2+1,$K26+$I26&gt;AI$2),IF($N26=$N$3,$C26*INDEX('Fixed O&amp;M Schedule_Gas'!Q$3:Q$15,MATCH($F26,'Fixed O&amp;M Schedule_Gas'!$B$3:$B$15,0)),$C26*$S26*INDEX($U$1:$CH$1,MATCH($K26,$U$2:$CH$2,0))*IF(AI$2&gt;$K26+$H26,IF($D26="Win",1.02,1.005),1)*(1+$T26)^(AI$2-$K26)),IF(AND($K26+$I26&lt;=AI$2,$K26+SUM($I26:$J26)&gt;AI$2),IF($N26=$N$3,$C26*(INDEX('Fixed O&amp;M Schedule_Gas'!Q$3:Q$15,MATCH($F26,'Fixed O&amp;M Schedule_Gas'!$B$3:$B$15,0))+$M26),$C26*($S26*INDEX($U$1:$CH$1,MATCH($K26+$I26,$U$2:$CH$2,0))*IF(AI$2&gt;$K26+$I26+$H26,IF($D26="Win",1.02,1.005),1)*(1+$T26)^(AI$2-($K26+$I26))+$M26)),0)))/10^6</f>
        <v>8.171968931021766</v>
      </c>
      <c r="AJ26" s="119">
        <f>IF(AND($K26&lt;AJ$2+1,$K26+$H26&gt;AJ$2),IF($N26=$N$3,$C26*((1-$O26+$O26*(AJ$1/INDEX($U$1:$CH$1,,MATCH($K26,$U$2:$CH$2,0)))))*$L26,$C26*((1-$R26)^(AJ$2-$K26))*(((1-$O26+$O26*(AJ$1/INDEX($U$1:$CH$1,,MATCH($K26,$U$2:$CH$2,0)))))*$L26*8760*$P26)),IF(AND($K26+$H26&lt;AJ$2+1,$K26+$I26&gt;AJ$2),IF($N26=$N$3,$C26*INDEX('Fixed O&amp;M Schedule_Gas'!R$3:R$15,MATCH($F26,'Fixed O&amp;M Schedule_Gas'!$B$3:$B$15,0)),$C26*$S26*INDEX($U$1:$CH$1,MATCH($K26,$U$2:$CH$2,0))*IF(AJ$2&gt;$K26+$H26,IF($D26="Win",1.02,1.005),1)*(1+$T26)^(AJ$2-$K26)),IF(AND($K26+$I26&lt;=AJ$2,$K26+SUM($I26:$J26)&gt;AJ$2),IF($N26=$N$3,$C26*(INDEX('Fixed O&amp;M Schedule_Gas'!R$3:R$15,MATCH($F26,'Fixed O&amp;M Schedule_Gas'!$B$3:$B$15,0))+$M26),$C26*($S26*INDEX($U$1:$CH$1,MATCH($K26+$I26,$U$2:$CH$2,0))*IF(AJ$2&gt;$K26+$I26+$H26,IF($D26="Win",1.02,1.005),1)*(1+$T26)^(AJ$2-($K26+$I26))+$M26)),0)))/10^6</f>
        <v>8.1311090863666564</v>
      </c>
      <c r="AK26" s="119">
        <f>IF(AND($K26&lt;AK$2+1,$K26+$H26&gt;AK$2),IF($N26=$N$3,$C26*((1-$O26+$O26*(AK$1/INDEX($U$1:$CH$1,,MATCH($K26,$U$2:$CH$2,0)))))*$L26,$C26*((1-$R26)^(AK$2-$K26))*(((1-$O26+$O26*(AK$1/INDEX($U$1:$CH$1,,MATCH($K26,$U$2:$CH$2,0)))))*$L26*8760*$P26)),IF(AND($K26+$H26&lt;AK$2+1,$K26+$I26&gt;AK$2),IF($N26=$N$3,$C26*INDEX('Fixed O&amp;M Schedule_Gas'!S$3:S$15,MATCH($F26,'Fixed O&amp;M Schedule_Gas'!$B$3:$B$15,0)),$C26*$S26*INDEX($U$1:$CH$1,MATCH($K26,$U$2:$CH$2,0))*IF(AK$2&gt;$K26+$H26,IF($D26="Win",1.02,1.005),1)*(1+$T26)^(AK$2-$K26)),IF(AND($K26+$I26&lt;=AK$2,$K26+SUM($I26:$J26)&gt;AK$2),IF($N26=$N$3,$C26*(INDEX('Fixed O&amp;M Schedule_Gas'!S$3:S$15,MATCH($F26,'Fixed O&amp;M Schedule_Gas'!$B$3:$B$15,0))+$M26),$C26*($S26*INDEX($U$1:$CH$1,MATCH($K26+$I26,$U$2:$CH$2,0))*IF(AK$2&gt;$K26+$I26+$H26,IF($D26="Win",1.02,1.005),1)*(1+$T26)^(AK$2-($K26+$I26))+$M26)),0)))/10^6</f>
        <v>8.0904535409348242</v>
      </c>
      <c r="AL26" s="119">
        <f>IF(AND($K26&lt;AL$2+1,$K26+$H26&gt;AL$2),IF($N26=$N$3,$C26*((1-$O26+$O26*(AL$1/INDEX($U$1:$CH$1,,MATCH($K26,$U$2:$CH$2,0)))))*$L26,$C26*((1-$R26)^(AL$2-$K26))*(((1-$O26+$O26*(AL$1/INDEX($U$1:$CH$1,,MATCH($K26,$U$2:$CH$2,0)))))*$L26*8760*$P26)),IF(AND($K26+$H26&lt;AL$2+1,$K26+$I26&gt;AL$2),IF($N26=$N$3,$C26*INDEX('Fixed O&amp;M Schedule_Gas'!T$3:T$15,MATCH($F26,'Fixed O&amp;M Schedule_Gas'!$B$3:$B$15,0)),$C26*$S26*INDEX($U$1:$CH$1,MATCH($K26,$U$2:$CH$2,0))*IF(AL$2&gt;$K26+$H26,IF($D26="Win",1.02,1.005),1)*(1+$T26)^(AL$2-$K26)),IF(AND($K26+$I26&lt;=AL$2,$K26+SUM($I26:$J26)&gt;AL$2),IF($N26=$N$3,$C26*(INDEX('Fixed O&amp;M Schedule_Gas'!T$3:T$15,MATCH($F26,'Fixed O&amp;M Schedule_Gas'!$B$3:$B$15,0))+$M26),$C26*($S26*INDEX($U$1:$CH$1,MATCH($K26+$I26,$U$2:$CH$2,0))*IF(AL$2&gt;$K26+$I26+$H26,IF($D26="Win",1.02,1.005),1)*(1+$T26)^(AL$2-($K26+$I26))+$M26)),0)))/10^6</f>
        <v>8.0500012732301496</v>
      </c>
      <c r="AM26" s="119">
        <f>IF(AND($K26&lt;AM$2+1,$K26+$H26&gt;AM$2),IF($N26=$N$3,$C26*((1-$O26+$O26*(AM$1/INDEX($U$1:$CH$1,,MATCH($K26,$U$2:$CH$2,0)))))*$L26,$C26*((1-$R26)^(AM$2-$K26))*(((1-$O26+$O26*(AM$1/INDEX($U$1:$CH$1,,MATCH($K26,$U$2:$CH$2,0)))))*$L26*8760*$P26)),IF(AND($K26+$H26&lt;AM$2+1,$K26+$I26&gt;AM$2),IF($N26=$N$3,$C26*INDEX('Fixed O&amp;M Schedule_Gas'!U$3:U$15,MATCH($F26,'Fixed O&amp;M Schedule_Gas'!$B$3:$B$15,0)),$C26*$S26*INDEX($U$1:$CH$1,MATCH($K26,$U$2:$CH$2,0))*IF(AM$2&gt;$K26+$H26,IF($D26="Win",1.02,1.005),1)*(1+$T26)^(AM$2-$K26)),IF(AND($K26+$I26&lt;=AM$2,$K26+SUM($I26:$J26)&gt;AM$2),IF($N26=$N$3,$C26*(INDEX('Fixed O&amp;M Schedule_Gas'!U$3:U$15,MATCH($F26,'Fixed O&amp;M Schedule_Gas'!$B$3:$B$15,0))+$M26),$C26*($S26*INDEX($U$1:$CH$1,MATCH($K26+$I26,$U$2:$CH$2,0))*IF(AM$2&gt;$K26+$I26+$H26,IF($D26="Win",1.02,1.005),1)*(1+$T26)^(AM$2-($K26+$I26))+$M26)),0)))/10^6</f>
        <v>8.009751266863999</v>
      </c>
      <c r="AN26" s="119">
        <f>IF(AND($K26&lt;AN$2+1,$K26+$H26&gt;AN$2),IF($N26=$N$3,$C26*((1-$O26+$O26*(AN$1/INDEX($U$1:$CH$1,,MATCH($K26,$U$2:$CH$2,0)))))*$L26,$C26*((1-$R26)^(AN$2-$K26))*(((1-$O26+$O26*(AN$1/INDEX($U$1:$CH$1,,MATCH($K26,$U$2:$CH$2,0)))))*$L26*8760*$P26)),IF(AND($K26+$H26&lt;AN$2+1,$K26+$I26&gt;AN$2),IF($N26=$N$3,$C26*INDEX('Fixed O&amp;M Schedule_Gas'!V$3:V$15,MATCH($F26,'Fixed O&amp;M Schedule_Gas'!$B$3:$B$15,0)),$C26*$S26*INDEX($U$1:$CH$1,MATCH($K26,$U$2:$CH$2,0))*IF(AN$2&gt;$K26+$H26,IF($D26="Win",1.02,1.005),1)*(1+$T26)^(AN$2-$K26)),IF(AND($K26+$I26&lt;=AN$2,$K26+SUM($I26:$J26)&gt;AN$2),IF($N26=$N$3,$C26*(INDEX('Fixed O&amp;M Schedule_Gas'!V$3:V$15,MATCH($F26,'Fixed O&amp;M Schedule_Gas'!$B$3:$B$15,0))+$M26),$C26*($S26*INDEX($U$1:$CH$1,MATCH($K26+$I26,$U$2:$CH$2,0))*IF(AN$2&gt;$K26+$I26+$H26,IF($D26="Win",1.02,1.005),1)*(1+$T26)^(AN$2-($K26+$I26))+$M26)),0)))/10^6</f>
        <v>7.9697025105296779</v>
      </c>
      <c r="AO26" s="119">
        <f>IF(AND($K26&lt;AO$2+1,$K26+$H26&gt;AO$2),IF($N26=$N$3,$C26*((1-$O26+$O26*(AO$1/INDEX($U$1:$CH$1,,MATCH($K26,$U$2:$CH$2,0)))))*$L26,$C26*((1-$R26)^(AO$2-$K26))*(((1-$O26+$O26*(AO$1/INDEX($U$1:$CH$1,,MATCH($K26,$U$2:$CH$2,0)))))*$L26*8760*$P26)),IF(AND($K26+$H26&lt;AO$2+1,$K26+$I26&gt;AO$2),IF($N26=$N$3,$C26*INDEX('Fixed O&amp;M Schedule_Gas'!W$3:W$15,MATCH($F26,'Fixed O&amp;M Schedule_Gas'!$B$3:$B$15,0)),$C26*$S26*INDEX($U$1:$CH$1,MATCH($K26,$U$2:$CH$2,0))*IF(AO$2&gt;$K26+$H26,IF($D26="Win",1.02,1.005),1)*(1+$T26)^(AO$2-$K26)),IF(AND($K26+$I26&lt;=AO$2,$K26+SUM($I26:$J26)&gt;AO$2),IF($N26=$N$3,$C26*(INDEX('Fixed O&amp;M Schedule_Gas'!W$3:W$15,MATCH($F26,'Fixed O&amp;M Schedule_Gas'!$B$3:$B$15,0))+$M26),$C26*($S26*INDEX($U$1:$CH$1,MATCH($K26+$I26,$U$2:$CH$2,0))*IF(AO$2&gt;$K26+$I26+$H26,IF($D26="Win",1.02,1.005),1)*(1+$T26)^(AO$2-($K26+$I26))+$M26)),0)))/10^6</f>
        <v>7.9298539979770295</v>
      </c>
      <c r="AP26" s="119">
        <f>IF(AND($K26&lt;AP$2+1,$K26+$H26&gt;AP$2),IF($N26=$N$3,$C26*((1-$O26+$O26*(AP$1/INDEX($U$1:$CH$1,,MATCH($K26,$U$2:$CH$2,0)))))*$L26,$C26*((1-$R26)^(AP$2-$K26))*(((1-$O26+$O26*(AP$1/INDEX($U$1:$CH$1,,MATCH($K26,$U$2:$CH$2,0)))))*$L26*8760*$P26)),IF(AND($K26+$H26&lt;AP$2+1,$K26+$I26&gt;AP$2),IF($N26=$N$3,$C26*INDEX('Fixed O&amp;M Schedule_Gas'!X$3:X$15,MATCH($F26,'Fixed O&amp;M Schedule_Gas'!$B$3:$B$15,0)),$C26*$S26*INDEX($U$1:$CH$1,MATCH($K26,$U$2:$CH$2,0))*IF(AP$2&gt;$K26+$H26,IF($D26="Win",1.02,1.005),1)*(1+$T26)^(AP$2-$K26)),IF(AND($K26+$I26&lt;=AP$2,$K26+SUM($I26:$J26)&gt;AP$2),IF($N26=$N$3,$C26*(INDEX('Fixed O&amp;M Schedule_Gas'!X$3:X$15,MATCH($F26,'Fixed O&amp;M Schedule_Gas'!$B$3:$B$15,0))+$M26),$C26*($S26*INDEX($U$1:$CH$1,MATCH($K26+$I26,$U$2:$CH$2,0))*IF(AP$2&gt;$K26+$I26+$H26,IF($D26="Win",1.02,1.005),1)*(1+$T26)^(AP$2-($K26+$I26))+$M26)),0)))/10^6</f>
        <v>7.890204727987145</v>
      </c>
      <c r="AQ26" s="119">
        <f>IF(AND($K26&lt;AQ$2+1,$K26+$H26&gt;AQ$2),IF($N26=$N$3,$C26*((1-$O26+$O26*(AQ$1/INDEX($U$1:$CH$1,,MATCH($K26,$U$2:$CH$2,0)))))*$L26,$C26*((1-$R26)^(AQ$2-$K26))*(((1-$O26+$O26*(AQ$1/INDEX($U$1:$CH$1,,MATCH($K26,$U$2:$CH$2,0)))))*$L26*8760*$P26)),IF(AND($K26+$H26&lt;AQ$2+1,$K26+$I26&gt;AQ$2),IF($N26=$N$3,$C26*INDEX('Fixed O&amp;M Schedule_Gas'!Y$3:Y$15,MATCH($F26,'Fixed O&amp;M Schedule_Gas'!$B$3:$B$15,0)),$C26*$S26*INDEX($U$1:$CH$1,MATCH($K26,$U$2:$CH$2,0))*IF(AQ$2&gt;$K26+$H26,IF($D26="Win",1.02,1.005),1)*(1+$T26)^(AQ$2-$K26)),IF(AND($K26+$I26&lt;=AQ$2,$K26+SUM($I26:$J26)&gt;AQ$2),IF($N26=$N$3,$C26*(INDEX('Fixed O&amp;M Schedule_Gas'!Y$3:Y$15,MATCH($F26,'Fixed O&amp;M Schedule_Gas'!$B$3:$B$15,0))+$M26),$C26*($S26*INDEX($U$1:$CH$1,MATCH($K26+$I26,$U$2:$CH$2,0))*IF(AQ$2&gt;$K26+$I26+$H26,IF($D26="Win",1.02,1.005),1)*(1+$T26)^(AQ$2-($K26+$I26))+$M26)),0)))/10^6</f>
        <v>7.85075370434721</v>
      </c>
      <c r="AR26" s="119">
        <f>IF(AND($K26&lt;AR$2+1,$K26+$H26&gt;AR$2),IF($N26=$N$3,$C26*((1-$O26+$O26*(AR$1/INDEX($U$1:$CH$1,,MATCH($K26,$U$2:$CH$2,0)))))*$L26,$C26*((1-$R26)^(AR$2-$K26))*(((1-$O26+$O26*(AR$1/INDEX($U$1:$CH$1,,MATCH($K26,$U$2:$CH$2,0)))))*$L26*8760*$P26)),IF(AND($K26+$H26&lt;AR$2+1,$K26+$I26&gt;AR$2),IF($N26=$N$3,$C26*INDEX('Fixed O&amp;M Schedule_Gas'!Z$3:Z$15,MATCH($F26,'Fixed O&amp;M Schedule_Gas'!$B$3:$B$15,0)),$C26*$S26*INDEX($U$1:$CH$1,MATCH($K26,$U$2:$CH$2,0))*IF(AR$2&gt;$K26+$H26,IF($D26="Win",1.02,1.005),1)*(1+$T26)^(AR$2-$K26)),IF(AND($K26+$I26&lt;=AR$2,$K26+SUM($I26:$J26)&gt;AR$2),IF($N26=$N$3,$C26*(INDEX('Fixed O&amp;M Schedule_Gas'!Z$3:Z$15,MATCH($F26,'Fixed O&amp;M Schedule_Gas'!$B$3:$B$15,0))+$M26),$C26*($S26*INDEX($U$1:$CH$1,MATCH($K26+$I26,$U$2:$CH$2,0))*IF(AR$2&gt;$K26+$I26+$H26,IF($D26="Win",1.02,1.005),1)*(1+$T26)^(AR$2-($K26+$I26))+$M26)),0)))/10^6</f>
        <v>7.8114999358254744</v>
      </c>
      <c r="AS26" s="119">
        <f>IF(AND($K26&lt;AS$2+1,$K26+$H26&gt;AS$2),IF($N26=$N$3,$C26*((1-$O26+$O26*(AS$1/INDEX($U$1:$CH$1,,MATCH($K26,$U$2:$CH$2,0)))))*$L26,$C26*((1-$R26)^(AS$2-$K26))*(((1-$O26+$O26*(AS$1/INDEX($U$1:$CH$1,,MATCH($K26,$U$2:$CH$2,0)))))*$L26*8760*$P26)),IF(AND($K26+$H26&lt;AS$2+1,$K26+$I26&gt;AS$2),IF($N26=$N$3,$C26*INDEX('Fixed O&amp;M Schedule_Gas'!AA$3:AA$15,MATCH($F26,'Fixed O&amp;M Schedule_Gas'!$B$3:$B$15,0)),$C26*$S26*INDEX($U$1:$CH$1,MATCH($K26,$U$2:$CH$2,0))*IF(AS$2&gt;$K26+$H26,IF($D26="Win",1.02,1.005),1)*(1+$T26)^(AS$2-$K26)),IF(AND($K26+$I26&lt;=AS$2,$K26+SUM($I26:$J26)&gt;AS$2),IF($N26=$N$3,$C26*(INDEX('Fixed O&amp;M Schedule_Gas'!AA$3:AA$15,MATCH($F26,'Fixed O&amp;M Schedule_Gas'!$B$3:$B$15,0))+$M26),$C26*($S26*INDEX($U$1:$CH$1,MATCH($K26+$I26,$U$2:$CH$2,0))*IF(AS$2&gt;$K26+$I26+$H26,IF($D26="Win",1.02,1.005),1)*(1+$T26)^(AS$2-($K26+$I26))+$M26)),0)))/10^6</f>
        <v>7.7724424361463456</v>
      </c>
      <c r="AT26" s="119">
        <f>IF(AND($K26&lt;AT$2+1,$K26+$H26&gt;AT$2),IF($N26=$N$3,$C26*((1-$O26+$O26*(AT$1/INDEX($U$1:$CH$1,,MATCH($K26,$U$2:$CH$2,0)))))*$L26,$C26*((1-$R26)^(AT$2-$K26))*(((1-$O26+$O26*(AT$1/INDEX($U$1:$CH$1,,MATCH($K26,$U$2:$CH$2,0)))))*$L26*8760*$P26)),IF(AND($K26+$H26&lt;AT$2+1,$K26+$I26&gt;AT$2),IF($N26=$N$3,$C26*INDEX('Fixed O&amp;M Schedule_Gas'!AB$3:AB$15,MATCH($F26,'Fixed O&amp;M Schedule_Gas'!$B$3:$B$15,0)),$C26*$S26*INDEX($U$1:$CH$1,MATCH($K26,$U$2:$CH$2,0))*IF(AT$2&gt;$K26+$H26,IF($D26="Win",1.02,1.005),1)*(1+$T26)^(AT$2-$K26)),IF(AND($K26+$I26&lt;=AT$2,$K26+SUM($I26:$J26)&gt;AT$2),IF($N26=$N$3,$C26*(INDEX('Fixed O&amp;M Schedule_Gas'!AB$3:AB$15,MATCH($F26,'Fixed O&amp;M Schedule_Gas'!$B$3:$B$15,0))+$M26),$C26*($S26*INDEX($U$1:$CH$1,MATCH($K26+$I26,$U$2:$CH$2,0))*IF(AT$2&gt;$K26+$I26+$H26,IF($D26="Win",1.02,1.005),1)*(1+$T26)^(AT$2-($K26+$I26))+$M26)),0)))/10^6</f>
        <v>7.7335802239656148</v>
      </c>
      <c r="AU26" s="119">
        <f>IF(AND($K26&lt;AU$2+1,$K26+$H26&gt;AU$2),IF($N26=$N$3,$C26*((1-$O26+$O26*(AU$1/INDEX($U$1:$CH$1,,MATCH($K26,$U$2:$CH$2,0)))))*$L26,$C26*((1-$R26)^(AU$2-$K26))*(((1-$O26+$O26*(AU$1/INDEX($U$1:$CH$1,,MATCH($K26,$U$2:$CH$2,0)))))*$L26*8760*$P26)),IF(AND($K26+$H26&lt;AU$2+1,$K26+$I26&gt;AU$2),IF($N26=$N$3,$C26*INDEX('Fixed O&amp;M Schedule_Gas'!AC$3:AC$15,MATCH($F26,'Fixed O&amp;M Schedule_Gas'!$B$3:$B$15,0)),$C26*$S26*INDEX($U$1:$CH$1,MATCH($K26,$U$2:$CH$2,0))*IF(AU$2&gt;$K26+$H26,IF($D26="Win",1.02,1.005),1)*(1+$T26)^(AU$2-$K26)),IF(AND($K26+$I26&lt;=AU$2,$K26+SUM($I26:$J26)&gt;AU$2),IF($N26=$N$3,$C26*(INDEX('Fixed O&amp;M Schedule_Gas'!AC$3:AC$15,MATCH($F26,'Fixed O&amp;M Schedule_Gas'!$B$3:$B$15,0))+$M26),$C26*($S26*INDEX($U$1:$CH$1,MATCH($K26+$I26,$U$2:$CH$2,0))*IF(AU$2&gt;$K26+$I26+$H26,IF($D26="Win",1.02,1.005),1)*(1+$T26)^(AU$2-($K26+$I26))+$M26)),0)))/10^6</f>
        <v>7.6949123228457861</v>
      </c>
      <c r="AV26" s="119">
        <f>IF(AND($K26&lt;AV$2+1,$K26+$H26&gt;AV$2),IF($N26=$N$3,$C26*((1-$O26+$O26*(AV$1/INDEX($U$1:$CH$1,,MATCH($K26,$U$2:$CH$2,0)))))*$L26,$C26*((1-$R26)^(AV$2-$K26))*(((1-$O26+$O26*(AV$1/INDEX($U$1:$CH$1,,MATCH($K26,$U$2:$CH$2,0)))))*$L26*8760*$P26)),IF(AND($K26+$H26&lt;AV$2+1,$K26+$I26&gt;AV$2),IF($N26=$N$3,$C26*INDEX('Fixed O&amp;M Schedule_Gas'!AD$3:AD$15,MATCH($F26,'Fixed O&amp;M Schedule_Gas'!$B$3:$B$15,0)),$C26*$S26*INDEX($U$1:$CH$1,MATCH($K26,$U$2:$CH$2,0))*IF(AV$2&gt;$K26+$H26,IF($D26="Win",1.02,1.005),1)*(1+$T26)^(AV$2-$K26)),IF(AND($K26+$I26&lt;=AV$2,$K26+SUM($I26:$J26)&gt;AV$2),IF($N26=$N$3,$C26*(INDEX('Fixed O&amp;M Schedule_Gas'!AD$3:AD$15,MATCH($F26,'Fixed O&amp;M Schedule_Gas'!$B$3:$B$15,0))+$M26),$C26*($S26*INDEX($U$1:$CH$1,MATCH($K26+$I26,$U$2:$CH$2,0))*IF(AV$2&gt;$K26+$I26+$H26,IF($D26="Win",1.02,1.005),1)*(1+$T26)^(AV$2-($K26+$I26))+$M26)),0)))/10^6</f>
        <v>7.6564377612315573</v>
      </c>
      <c r="AW26" s="119">
        <f>IF(AND($K26&lt;AW$2+1,$K26+$H26&gt;AW$2),IF($N26=$N$3,$C26*((1-$O26+$O26*(AW$1/INDEX($U$1:$CH$1,,MATCH($K26,$U$2:$CH$2,0)))))*$L26,$C26*((1-$R26)^(AW$2-$K26))*(((1-$O26+$O26*(AW$1/INDEX($U$1:$CH$1,,MATCH($K26,$U$2:$CH$2,0)))))*$L26*8760*$P26)),IF(AND($K26+$H26&lt;AW$2+1,$K26+$I26&gt;AW$2),IF($N26=$N$3,$C26*INDEX('Fixed O&amp;M Schedule_Gas'!AE$3:AE$15,MATCH($F26,'Fixed O&amp;M Schedule_Gas'!$B$3:$B$15,0)),$C26*$S26*INDEX($U$1:$CH$1,MATCH($K26,$U$2:$CH$2,0))*IF(AW$2&gt;$K26+$H26,IF($D26="Win",1.02,1.005),1)*(1+$T26)^(AW$2-$K26)),IF(AND($K26+$I26&lt;=AW$2,$K26+SUM($I26:$J26)&gt;AW$2),IF($N26=$N$3,$C26*(INDEX('Fixed O&amp;M Schedule_Gas'!AE$3:AE$15,MATCH($F26,'Fixed O&amp;M Schedule_Gas'!$B$3:$B$15,0))+$M26),$C26*($S26*INDEX($U$1:$CH$1,MATCH($K26+$I26,$U$2:$CH$2,0))*IF(AW$2&gt;$K26+$I26+$H26,IF($D26="Win",1.02,1.005),1)*(1+$T26)^(AW$2-($K26+$I26))+$M26)),0)))/10^6</f>
        <v>7.6181555724254011</v>
      </c>
      <c r="AX26" s="119">
        <f>IF(AND($K26&lt;AX$2+1,$K26+$H26&gt;AX$2),IF($N26=$N$3,$C26*((1-$O26+$O26*(AX$1/INDEX($U$1:$CH$1,,MATCH($K26,$U$2:$CH$2,0)))))*$L26,$C26*((1-$R26)^(AX$2-$K26))*(((1-$O26+$O26*(AX$1/INDEX($U$1:$CH$1,,MATCH($K26,$U$2:$CH$2,0)))))*$L26*8760*$P26)),IF(AND($K26+$H26&lt;AX$2+1,$K26+$I26&gt;AX$2),IF($N26=$N$3,$C26*INDEX('Fixed O&amp;M Schedule_Gas'!AF$3:AF$15,MATCH($F26,'Fixed O&amp;M Schedule_Gas'!$B$3:$B$15,0)),$C26*$S26*INDEX($U$1:$CH$1,MATCH($K26,$U$2:$CH$2,0))*IF(AX$2&gt;$K26+$H26,IF($D26="Win",1.02,1.005),1)*(1+$T26)^(AX$2-$K26)),IF(AND($K26+$I26&lt;=AX$2,$K26+SUM($I26:$J26)&gt;AX$2),IF($N26=$N$3,$C26*(INDEX('Fixed O&amp;M Schedule_Gas'!AF$3:AF$15,MATCH($F26,'Fixed O&amp;M Schedule_Gas'!$B$3:$B$15,0))+$M26),$C26*($S26*INDEX($U$1:$CH$1,MATCH($K26+$I26,$U$2:$CH$2,0))*IF(AX$2&gt;$K26+$I26+$H26,IF($D26="Win",1.02,1.005),1)*(1+$T26)^(AX$2-($K26+$I26))+$M26)),0)))/10^6</f>
        <v>7.5800647945632722</v>
      </c>
      <c r="AY26" s="119">
        <f>IF(AND($K26&lt;AY$2+1,$K26+$H26&gt;AY$2),IF($N26=$N$3,$C26*((1-$O26+$O26*(AY$1/INDEX($U$1:$CH$1,,MATCH($K26,$U$2:$CH$2,0)))))*$L26,$C26*((1-$R26)^(AY$2-$K26))*(((1-$O26+$O26*(AY$1/INDEX($U$1:$CH$1,,MATCH($K26,$U$2:$CH$2,0)))))*$L26*8760*$P26)),IF(AND($K26+$H26&lt;AY$2+1,$K26+$I26&gt;AY$2),IF($N26=$N$3,$C26*INDEX('Fixed O&amp;M Schedule_Gas'!AG$3:AG$15,MATCH($F26,'Fixed O&amp;M Schedule_Gas'!$B$3:$B$15,0)),$C26*$S26*INDEX($U$1:$CH$1,MATCH($K26,$U$2:$CH$2,0))*IF(AY$2&gt;$K26+$H26,IF($D26="Win",1.02,1.005),1)*(1+$T26)^(AY$2-$K26)),IF(AND($K26+$I26&lt;=AY$2,$K26+SUM($I26:$J26)&gt;AY$2),IF($N26=$N$3,$C26*(INDEX('Fixed O&amp;M Schedule_Gas'!AG$3:AG$15,MATCH($F26,'Fixed O&amp;M Schedule_Gas'!$B$3:$B$15,0))+$M26),$C26*($S26*INDEX($U$1:$CH$1,MATCH($K26+$I26,$U$2:$CH$2,0))*IF(AY$2&gt;$K26+$I26+$H26,IF($D26="Win",1.02,1.005),1)*(1+$T26)^(AY$2-($K26+$I26))+$M26)),0)))/10^6</f>
        <v>0.42168563340547471</v>
      </c>
      <c r="AZ26" s="119">
        <f>IF(AND($K26&lt;AZ$2+1,$K26+$H26&gt;AZ$2),IF($N26=$N$3,$C26*((1-$O26+$O26*(AZ$1/INDEX($U$1:$CH$1,,MATCH($K26,$U$2:$CH$2,0)))))*$L26,$C26*((1-$R26)^(AZ$2-$K26))*(((1-$O26+$O26*(AZ$1/INDEX($U$1:$CH$1,,MATCH($K26,$U$2:$CH$2,0)))))*$L26*8760*$P26)),IF(AND($K26+$H26&lt;AZ$2+1,$K26+$I26&gt;AZ$2),IF($N26=$N$3,$C26*INDEX('Fixed O&amp;M Schedule_Gas'!AH$3:AH$15,MATCH($F26,'Fixed O&amp;M Schedule_Gas'!$B$3:$B$15,0)),$C26*$S26*INDEX($U$1:$CH$1,MATCH($K26,$U$2:$CH$2,0))*IF(AZ$2&gt;$K26+$H26,IF($D26="Win",1.02,1.005),1)*(1+$T26)^(AZ$2-$K26)),IF(AND($K26+$I26&lt;=AZ$2,$K26+SUM($I26:$J26)&gt;AZ$2),IF($N26=$N$3,$C26*(INDEX('Fixed O&amp;M Schedule_Gas'!AH$3:AH$15,MATCH($F26,'Fixed O&amp;M Schedule_Gas'!$B$3:$B$15,0))+$M26),$C26*($S26*INDEX($U$1:$CH$1,MATCH($K26+$I26,$U$2:$CH$2,0))*IF(AZ$2&gt;$K26+$I26+$H26,IF($D26="Win",1.02,1.005),1)*(1+$T26)^(AZ$2-($K26+$I26))+$M26)),0)))/10^6</f>
        <v>0.43226994280395203</v>
      </c>
      <c r="BA26" s="119">
        <f>IF(AND($K26&lt;BA$2+1,$K26+$H26&gt;BA$2),IF($N26=$N$3,$C26*((1-$O26+$O26*(BA$1/INDEX($U$1:$CH$1,,MATCH($K26,$U$2:$CH$2,0)))))*$L26,$C26*((1-$R26)^(BA$2-$K26))*(((1-$O26+$O26*(BA$1/INDEX($U$1:$CH$1,,MATCH($K26,$U$2:$CH$2,0)))))*$L26*8760*$P26)),IF(AND($K26+$H26&lt;BA$2+1,$K26+$I26&gt;BA$2),IF($N26=$N$3,$C26*INDEX('Fixed O&amp;M Schedule_Gas'!AI$3:AI$15,MATCH($F26,'Fixed O&amp;M Schedule_Gas'!$B$3:$B$15,0)),$C26*$S26*INDEX($U$1:$CH$1,MATCH($K26,$U$2:$CH$2,0))*IF(BA$2&gt;$K26+$H26,IF($D26="Win",1.02,1.005),1)*(1+$T26)^(BA$2-$K26)),IF(AND($K26+$I26&lt;=BA$2,$K26+SUM($I26:$J26)&gt;BA$2),IF($N26=$N$3,$C26*(INDEX('Fixed O&amp;M Schedule_Gas'!AI$3:AI$15,MATCH($F26,'Fixed O&amp;M Schedule_Gas'!$B$3:$B$15,0))+$M26),$C26*($S26*INDEX($U$1:$CH$1,MATCH($K26+$I26,$U$2:$CH$2,0))*IF(BA$2&gt;$K26+$I26+$H26,IF($D26="Win",1.02,1.005),1)*(1+$T26)^(BA$2-($K26+$I26))+$M26)),0)))/10^6</f>
        <v>0.44091534166003105</v>
      </c>
      <c r="BB26" s="119">
        <f>IF(AND($K26&lt;BB$2+1,$K26+$H26&gt;BB$2),IF($N26=$N$3,$C26*((1-$O26+$O26*(BB$1/INDEX($U$1:$CH$1,,MATCH($K26,$U$2:$CH$2,0)))))*$L26,$C26*((1-$R26)^(BB$2-$K26))*(((1-$O26+$O26*(BB$1/INDEX($U$1:$CH$1,,MATCH($K26,$U$2:$CH$2,0)))))*$L26*8760*$P26)),IF(AND($K26+$H26&lt;BB$2+1,$K26+$I26&gt;BB$2),IF($N26=$N$3,$C26*INDEX('Fixed O&amp;M Schedule_Gas'!AJ$3:AJ$15,MATCH($F26,'Fixed O&amp;M Schedule_Gas'!$B$3:$B$15,0)),$C26*$S26*INDEX($U$1:$CH$1,MATCH($K26,$U$2:$CH$2,0))*IF(BB$2&gt;$K26+$H26,IF($D26="Win",1.02,1.005),1)*(1+$T26)^(BB$2-$K26)),IF(AND($K26+$I26&lt;=BB$2,$K26+SUM($I26:$J26)&gt;BB$2),IF($N26=$N$3,$C26*(INDEX('Fixed O&amp;M Schedule_Gas'!AJ$3:AJ$15,MATCH($F26,'Fixed O&amp;M Schedule_Gas'!$B$3:$B$15,0))+$M26),$C26*($S26*INDEX($U$1:$CH$1,MATCH($K26+$I26,$U$2:$CH$2,0))*IF(BB$2&gt;$K26+$I26+$H26,IF($D26="Win",1.02,1.005),1)*(1+$T26)^(BB$2-($K26+$I26))+$M26)),0)))/10^6</f>
        <v>0.44973364849323161</v>
      </c>
      <c r="BC26" s="119">
        <f>IF(AND($K26&lt;BC$2+1,$K26+$H26&gt;BC$2),IF($N26=$N$3,$C26*((1-$O26+$O26*(BC$1/INDEX($U$1:$CH$1,,MATCH($K26,$U$2:$CH$2,0)))))*$L26,$C26*((1-$R26)^(BC$2-$K26))*(((1-$O26+$O26*(BC$1/INDEX($U$1:$CH$1,,MATCH($K26,$U$2:$CH$2,0)))))*$L26*8760*$P26)),IF(AND($K26+$H26&lt;BC$2+1,$K26+$I26&gt;BC$2),IF($N26=$N$3,$C26*INDEX('Fixed O&amp;M Schedule_Gas'!AK$3:AK$15,MATCH($F26,'Fixed O&amp;M Schedule_Gas'!$B$3:$B$15,0)),$C26*$S26*INDEX($U$1:$CH$1,MATCH($K26,$U$2:$CH$2,0))*IF(BC$2&gt;$K26+$H26,IF($D26="Win",1.02,1.005),1)*(1+$T26)^(BC$2-$K26)),IF(AND($K26+$I26&lt;=BC$2,$K26+SUM($I26:$J26)&gt;BC$2),IF($N26=$N$3,$C26*(INDEX('Fixed O&amp;M Schedule_Gas'!AK$3:AK$15,MATCH($F26,'Fixed O&amp;M Schedule_Gas'!$B$3:$B$15,0))+$M26),$C26*($S26*INDEX($U$1:$CH$1,MATCH($K26+$I26,$U$2:$CH$2,0))*IF(BC$2&gt;$K26+$I26+$H26,IF($D26="Win",1.02,1.005),1)*(1+$T26)^(BC$2-($K26+$I26))+$M26)),0)))/10^6</f>
        <v>0.45872832146309622</v>
      </c>
      <c r="BD26" s="119">
        <f>IF(AND($K26&lt;BD$2+1,$K26+$H26&gt;BD$2),IF($N26=$N$3,$C26*((1-$O26+$O26*(BD$1/INDEX($U$1:$CH$1,,MATCH($K26,$U$2:$CH$2,0)))))*$L26,$C26*((1-$R26)^(BD$2-$K26))*(((1-$O26+$O26*(BD$1/INDEX($U$1:$CH$1,,MATCH($K26,$U$2:$CH$2,0)))))*$L26*8760*$P26)),IF(AND($K26+$H26&lt;BD$2+1,$K26+$I26&gt;BD$2),IF($N26=$N$3,$C26*INDEX('Fixed O&amp;M Schedule_Gas'!AL$3:AL$15,MATCH($F26,'Fixed O&amp;M Schedule_Gas'!$B$3:$B$15,0)),$C26*$S26*INDEX($U$1:$CH$1,MATCH($K26,$U$2:$CH$2,0))*IF(BD$2&gt;$K26+$H26,IF($D26="Win",1.02,1.005),1)*(1+$T26)^(BD$2-$K26)),IF(AND($K26+$I26&lt;=BD$2,$K26+SUM($I26:$J26)&gt;BD$2),IF($N26=$N$3,$C26*(INDEX('Fixed O&amp;M Schedule_Gas'!AL$3:AL$15,MATCH($F26,'Fixed O&amp;M Schedule_Gas'!$B$3:$B$15,0))+$M26),$C26*($S26*INDEX($U$1:$CH$1,MATCH($K26+$I26,$U$2:$CH$2,0))*IF(BD$2&gt;$K26+$I26+$H26,IF($D26="Win",1.02,1.005),1)*(1+$T26)^(BD$2-($K26+$I26))+$M26)),0)))/10^6</f>
        <v>1.5457798477129825</v>
      </c>
      <c r="BE26" s="119">
        <f>IF(AND($K26&lt;BE$2+1,$K26+$H26&gt;BE$2),IF($N26=$N$3,$C26*((1-$O26+$O26*(BE$1/INDEX($U$1:$CH$1,,MATCH($K26,$U$2:$CH$2,0)))))*$L26,$C26*((1-$R26)^(BE$2-$K26))*(((1-$O26+$O26*(BE$1/INDEX($U$1:$CH$1,,MATCH($K26,$U$2:$CH$2,0)))))*$L26*8760*$P26)),IF(AND($K26+$H26&lt;BE$2+1,$K26+$I26&gt;BE$2),IF($N26=$N$3,$C26*INDEX('Fixed O&amp;M Schedule_Gas'!AM$3:AM$15,MATCH($F26,'Fixed O&amp;M Schedule_Gas'!$B$3:$B$15,0)),$C26*$S26*INDEX($U$1:$CH$1,MATCH($K26,$U$2:$CH$2,0))*IF(BE$2&gt;$K26+$H26,IF($D26="Win",1.02,1.005),1)*(1+$T26)^(BE$2-$K26)),IF(AND($K26+$I26&lt;=BE$2,$K26+SUM($I26:$J26)&gt;BE$2),IF($N26=$N$3,$C26*(INDEX('Fixed O&amp;M Schedule_Gas'!AM$3:AM$15,MATCH($F26,'Fixed O&amp;M Schedule_Gas'!$B$3:$B$15,0))+$M26),$C26*($S26*INDEX($U$1:$CH$1,MATCH($K26+$I26,$U$2:$CH$2,0))*IF(BE$2&gt;$K26+$I26+$H26,IF($D26="Win",1.02,1.005),1)*(1+$T26)^(BE$2-($K26+$I26))+$M26)),0)))/10^6</f>
        <v>1.5550614767820132</v>
      </c>
      <c r="BF26" s="119">
        <f>IF(AND($K26&lt;BF$2+1,$K26+$H26&gt;BF$2),IF($N26=$N$3,$C26*((1-$O26+$O26*(BF$1/INDEX($U$1:$CH$1,,MATCH($K26,$U$2:$CH$2,0)))))*$L26,$C26*((1-$R26)^(BF$2-$K26))*(((1-$O26+$O26*(BF$1/INDEX($U$1:$CH$1,,MATCH($K26,$U$2:$CH$2,0)))))*$L26*8760*$P26)),IF(AND($K26+$H26&lt;BF$2+1,$K26+$I26&gt;BF$2),IF($N26=$N$3,$C26*INDEX('Fixed O&amp;M Schedule_Gas'!AN$3:AN$15,MATCH($F26,'Fixed O&amp;M Schedule_Gas'!$B$3:$B$15,0)),$C26*$S26*INDEX($U$1:$CH$1,MATCH($K26,$U$2:$CH$2,0))*IF(BF$2&gt;$K26+$H26,IF($D26="Win",1.02,1.005),1)*(1+$T26)^(BF$2-$K26)),IF(AND($K26+$I26&lt;=BF$2,$K26+SUM($I26:$J26)&gt;BF$2),IF($N26=$N$3,$C26*(INDEX('Fixed O&amp;M Schedule_Gas'!AN$3:AN$15,MATCH($F26,'Fixed O&amp;M Schedule_Gas'!$B$3:$B$15,0))+$M26),$C26*($S26*INDEX($U$1:$CH$1,MATCH($K26+$I26,$U$2:$CH$2,0))*IF(BF$2&gt;$K26+$I26+$H26,IF($D26="Win",1.02,1.005),1)*(1+$T26)^(BF$2-($K26+$I26))+$M26)),0)))/10^6</f>
        <v>1.5645287384324242</v>
      </c>
      <c r="BG26" s="119">
        <f>IF(AND($K26&lt;BG$2+1,$K26+$H26&gt;BG$2),IF($N26=$N$3,$C26*((1-$O26+$O26*(BG$1/INDEX($U$1:$CH$1,,MATCH($K26,$U$2:$CH$2,0)))))*$L26,$C26*((1-$R26)^(BG$2-$K26))*(((1-$O26+$O26*(BG$1/INDEX($U$1:$CH$1,,MATCH($K26,$U$2:$CH$2,0)))))*$L26*8760*$P26)),IF(AND($K26+$H26&lt;BG$2+1,$K26+$I26&gt;BG$2),IF($N26=$N$3,$C26*INDEX('Fixed O&amp;M Schedule_Gas'!AO$3:AO$15,MATCH($F26,'Fixed O&amp;M Schedule_Gas'!$B$3:$B$15,0)),$C26*$S26*INDEX($U$1:$CH$1,MATCH($K26,$U$2:$CH$2,0))*IF(BG$2&gt;$K26+$H26,IF($D26="Win",1.02,1.005),1)*(1+$T26)^(BG$2-$K26)),IF(AND($K26+$I26&lt;=BG$2,$K26+SUM($I26:$J26)&gt;BG$2),IF($N26=$N$3,$C26*(INDEX('Fixed O&amp;M Schedule_Gas'!AO$3:AO$15,MATCH($F26,'Fixed O&amp;M Schedule_Gas'!$B$3:$B$15,0))+$M26),$C26*($S26*INDEX($U$1:$CH$1,MATCH($K26+$I26,$U$2:$CH$2,0))*IF(BG$2&gt;$K26+$I26+$H26,IF($D26="Win",1.02,1.005),1)*(1+$T26)^(BG$2-($K26+$I26))+$M26)),0)))/10^6</f>
        <v>1.5741853453158434</v>
      </c>
      <c r="BH26" s="119">
        <f>IF(AND($K26&lt;BH$2+1,$K26+$H26&gt;BH$2),IF($N26=$N$3,$C26*((1-$O26+$O26*(BH$1/INDEX($U$1:$CH$1,,MATCH($K26,$U$2:$CH$2,0)))))*$L26,$C26*((1-$R26)^(BH$2-$K26))*(((1-$O26+$O26*(BH$1/INDEX($U$1:$CH$1,,MATCH($K26,$U$2:$CH$2,0)))))*$L26*8760*$P26)),IF(AND($K26+$H26&lt;BH$2+1,$K26+$I26&gt;BH$2),IF($N26=$N$3,$C26*INDEX('Fixed O&amp;M Schedule_Gas'!AP$3:AP$15,MATCH($F26,'Fixed O&amp;M Schedule_Gas'!$B$3:$B$15,0)),$C26*$S26*INDEX($U$1:$CH$1,MATCH($K26,$U$2:$CH$2,0))*IF(BH$2&gt;$K26+$H26,IF($D26="Win",1.02,1.005),1)*(1+$T26)^(BH$2-$K26)),IF(AND($K26+$I26&lt;=BH$2,$K26+SUM($I26:$J26)&gt;BH$2),IF($N26=$N$3,$C26*(INDEX('Fixed O&amp;M Schedule_Gas'!AP$3:AP$15,MATCH($F26,'Fixed O&amp;M Schedule_Gas'!$B$3:$B$15,0))+$M26),$C26*($S26*INDEX($U$1:$CH$1,MATCH($K26+$I26,$U$2:$CH$2,0))*IF(BH$2&gt;$K26+$I26+$H26,IF($D26="Win",1.02,1.005),1)*(1+$T26)^(BH$2-($K26+$I26))+$M26)),0)))/10^6</f>
        <v>1.5840350843369313</v>
      </c>
      <c r="BI26" s="119">
        <f>IF(AND($K26&lt;BI$2+1,$K26+$H26&gt;BI$2),IF($N26=$N$3,$C26*((1-$O26+$O26*(BI$1/INDEX($U$1:$CH$1,,MATCH($K26,$U$2:$CH$2,0)))))*$L26,$C26*((1-$R26)^(BI$2-$K26))*(((1-$O26+$O26*(BI$1/INDEX($U$1:$CH$1,,MATCH($K26,$U$2:$CH$2,0)))))*$L26*8760*$P26)),IF(AND($K26+$H26&lt;BI$2+1,$K26+$I26&gt;BI$2),IF($N26=$N$3,$C26*INDEX('Fixed O&amp;M Schedule_Gas'!AQ$3:AQ$15,MATCH($F26,'Fixed O&amp;M Schedule_Gas'!$B$3:$B$15,0)),$C26*$S26*INDEX($U$1:$CH$1,MATCH($K26,$U$2:$CH$2,0))*IF(BI$2&gt;$K26+$H26,IF($D26="Win",1.02,1.005),1)*(1+$T26)^(BI$2-$K26)),IF(AND($K26+$I26&lt;=BI$2,$K26+SUM($I26:$J26)&gt;BI$2),IF($N26=$N$3,$C26*(INDEX('Fixed O&amp;M Schedule_Gas'!AQ$3:AQ$15,MATCH($F26,'Fixed O&amp;M Schedule_Gas'!$B$3:$B$15,0))+$M26),$C26*($S26*INDEX($U$1:$CH$1,MATCH($K26+$I26,$U$2:$CH$2,0))*IF(BI$2&gt;$K26+$I26+$H26,IF($D26="Win",1.02,1.005),1)*(1+$T26)^(BI$2-($K26+$I26))+$M26)),0)))/10^6</f>
        <v>1.5940818181384409</v>
      </c>
      <c r="BJ26" s="119">
        <f>IF(AND($K26&lt;BJ$2+1,$K26+$H26&gt;BJ$2),IF($N26=$N$3,$C26*((1-$O26+$O26*(BJ$1/INDEX($U$1:$CH$1,,MATCH($K26,$U$2:$CH$2,0)))))*$L26,$C26*((1-$R26)^(BJ$2-$K26))*(((1-$O26+$O26*(BJ$1/INDEX($U$1:$CH$1,,MATCH($K26,$U$2:$CH$2,0)))))*$L26*8760*$P26)),IF(AND($K26+$H26&lt;BJ$2+1,$K26+$I26&gt;BJ$2),IF($N26=$N$3,$C26*INDEX('Fixed O&amp;M Schedule_Gas'!AR$3:AR$15,MATCH($F26,'Fixed O&amp;M Schedule_Gas'!$B$3:$B$15,0)),$C26*$S26*INDEX($U$1:$CH$1,MATCH($K26,$U$2:$CH$2,0))*IF(BJ$2&gt;$K26+$H26,IF($D26="Win",1.02,1.005),1)*(1+$T26)^(BJ$2-$K26)),IF(AND($K26+$I26&lt;=BJ$2,$K26+SUM($I26:$J26)&gt;BJ$2),IF($N26=$N$3,$C26*(INDEX('Fixed O&amp;M Schedule_Gas'!AR$3:AR$15,MATCH($F26,'Fixed O&amp;M Schedule_Gas'!$B$3:$B$15,0))+$M26),$C26*($S26*INDEX($U$1:$CH$1,MATCH($K26+$I26,$U$2:$CH$2,0))*IF(BJ$2&gt;$K26+$I26+$H26,IF($D26="Win",1.02,1.005),1)*(1+$T26)^(BJ$2-($K26+$I26))+$M26)),0)))/10^6</f>
        <v>1.6043294866159805</v>
      </c>
      <c r="BK26" s="119">
        <f>IF(AND($K26&lt;BK$2+1,$K26+$H26&gt;BK$2),IF($N26=$N$3,$C26*((1-$O26+$O26*(BK$1/INDEX($U$1:$CH$1,,MATCH($K26,$U$2:$CH$2,0)))))*$L26,$C26*((1-$R26)^(BK$2-$K26))*(((1-$O26+$O26*(BK$1/INDEX($U$1:$CH$1,,MATCH($K26,$U$2:$CH$2,0)))))*$L26*8760*$P26)),IF(AND($K26+$H26&lt;BK$2+1,$K26+$I26&gt;BK$2),IF($N26=$N$3,$C26*INDEX('Fixed O&amp;M Schedule_Gas'!AS$3:AS$15,MATCH($F26,'Fixed O&amp;M Schedule_Gas'!$B$3:$B$15,0)),$C26*$S26*INDEX($U$1:$CH$1,MATCH($K26,$U$2:$CH$2,0))*IF(BK$2&gt;$K26+$H26,IF($D26="Win",1.02,1.005),1)*(1+$T26)^(BK$2-$K26)),IF(AND($K26+$I26&lt;=BK$2,$K26+SUM($I26:$J26)&gt;BK$2),IF($N26=$N$3,$C26*(INDEX('Fixed O&amp;M Schedule_Gas'!AS$3:AS$15,MATCH($F26,'Fixed O&amp;M Schedule_Gas'!$B$3:$B$15,0))+$M26),$C26*($S26*INDEX($U$1:$CH$1,MATCH($K26+$I26,$U$2:$CH$2,0))*IF(BK$2&gt;$K26+$I26+$H26,IF($D26="Win",1.02,1.005),1)*(1+$T26)^(BK$2-($K26+$I26))+$M26)),0)))/10^6</f>
        <v>1.6147821084630714</v>
      </c>
      <c r="BL26" s="119">
        <f>IF(AND($K26&lt;BL$2+1,$K26+$H26&gt;BL$2),IF($N26=$N$3,$C26*((1-$O26+$O26*(BL$1/INDEX($U$1:$CH$1,,MATCH($K26,$U$2:$CH$2,0)))))*$L26,$C26*((1-$R26)^(BL$2-$K26))*(((1-$O26+$O26*(BL$1/INDEX($U$1:$CH$1,,MATCH($K26,$U$2:$CH$2,0)))))*$L26*8760*$P26)),IF(AND($K26+$H26&lt;BL$2+1,$K26+$I26&gt;BL$2),IF($N26=$N$3,$C26*INDEX('Fixed O&amp;M Schedule_Gas'!AT$3:AT$15,MATCH($F26,'Fixed O&amp;M Schedule_Gas'!$B$3:$B$15,0)),$C26*$S26*INDEX($U$1:$CH$1,MATCH($K26,$U$2:$CH$2,0))*IF(BL$2&gt;$K26+$H26,IF($D26="Win",1.02,1.005),1)*(1+$T26)^(BL$2-$K26)),IF(AND($K26+$I26&lt;=BL$2,$K26+SUM($I26:$J26)&gt;BL$2),IF($N26=$N$3,$C26*(INDEX('Fixed O&amp;M Schedule_Gas'!AT$3:AT$15,MATCH($F26,'Fixed O&amp;M Schedule_Gas'!$B$3:$B$15,0))+$M26),$C26*($S26*INDEX($U$1:$CH$1,MATCH($K26+$I26,$U$2:$CH$2,0))*IF(BL$2&gt;$K26+$I26+$H26,IF($D26="Win",1.02,1.005),1)*(1+$T26)^(BL$2-($K26+$I26))+$M26)),0)))/10^6</f>
        <v>1.6254437827471035</v>
      </c>
      <c r="BM26" s="119">
        <f>IF(AND($K26&lt;BM$2+1,$K26+$H26&gt;BM$2),IF($N26=$N$3,$C26*((1-$O26+$O26*(BM$1/INDEX($U$1:$CH$1,,MATCH($K26,$U$2:$CH$2,0)))))*$L26,$C26*((1-$R26)^(BM$2-$K26))*(((1-$O26+$O26*(BM$1/INDEX($U$1:$CH$1,,MATCH($K26,$U$2:$CH$2,0)))))*$L26*8760*$P26)),IF(AND($K26+$H26&lt;BM$2+1,$K26+$I26&gt;BM$2),IF($N26=$N$3,$C26*INDEX('Fixed O&amp;M Schedule_Gas'!AU$3:AU$15,MATCH($F26,'Fixed O&amp;M Schedule_Gas'!$B$3:$B$15,0)),$C26*$S26*INDEX($U$1:$CH$1,MATCH($K26,$U$2:$CH$2,0))*IF(BM$2&gt;$K26+$H26,IF($D26="Win",1.02,1.005),1)*(1+$T26)^(BM$2-$K26)),IF(AND($K26+$I26&lt;=BM$2,$K26+SUM($I26:$J26)&gt;BM$2),IF($N26=$N$3,$C26*(INDEX('Fixed O&amp;M Schedule_Gas'!AU$3:AU$15,MATCH($F26,'Fixed O&amp;M Schedule_Gas'!$B$3:$B$15,0))+$M26),$C26*($S26*INDEX($U$1:$CH$1,MATCH($K26+$I26,$U$2:$CH$2,0))*IF(BM$2&gt;$K26+$I26+$H26,IF($D26="Win",1.02,1.005),1)*(1+$T26)^(BM$2-($K26+$I26))+$M26)),0)))/10^6</f>
        <v>1.6363186905168166</v>
      </c>
      <c r="BN26" s="119">
        <f>IF(AND($K26&lt;BN$2+1,$K26+$H26&gt;BN$2),IF($N26=$N$3,$C26*((1-$O26+$O26*(BN$1/INDEX($U$1:$CH$1,,MATCH($K26,$U$2:$CH$2,0)))))*$L26,$C26*((1-$R26)^(BN$2-$K26))*(((1-$O26+$O26*(BN$1/INDEX($U$1:$CH$1,,MATCH($K26,$U$2:$CH$2,0)))))*$L26*8760*$P26)),IF(AND($K26+$H26&lt;BN$2+1,$K26+$I26&gt;BN$2),IF($N26=$N$3,$C26*INDEX('Fixed O&amp;M Schedule_Gas'!AV$3:AV$15,MATCH($F26,'Fixed O&amp;M Schedule_Gas'!$B$3:$B$15,0)),$C26*$S26*INDEX($U$1:$CH$1,MATCH($K26,$U$2:$CH$2,0))*IF(BN$2&gt;$K26+$H26,IF($D26="Win",1.02,1.005),1)*(1+$T26)^(BN$2-$K26)),IF(AND($K26+$I26&lt;=BN$2,$K26+SUM($I26:$J26)&gt;BN$2),IF($N26=$N$3,$C26*(INDEX('Fixed O&amp;M Schedule_Gas'!AV$3:AV$15,MATCH($F26,'Fixed O&amp;M Schedule_Gas'!$B$3:$B$15,0))+$M26),$C26*($S26*INDEX($U$1:$CH$1,MATCH($K26+$I26,$U$2:$CH$2,0))*IF(BN$2&gt;$K26+$I26+$H26,IF($D26="Win",1.02,1.005),1)*(1+$T26)^(BN$2-($K26+$I26))+$M26)),0)))/10^6</f>
        <v>1.6474110964419237</v>
      </c>
      <c r="BO26" s="119">
        <f>IF(AND($K26&lt;BO$2+1,$K26+$H26&gt;BO$2),IF($N26=$N$3,$C26*((1-$O26+$O26*(BO$1/INDEX($U$1:$CH$1,,MATCH($K26,$U$2:$CH$2,0)))))*$L26,$C26*((1-$R26)^(BO$2-$K26))*(((1-$O26+$O26*(BO$1/INDEX($U$1:$CH$1,,MATCH($K26,$U$2:$CH$2,0)))))*$L26*8760*$P26)),IF(AND($K26+$H26&lt;BO$2+1,$K26+$I26&gt;BO$2),IF($N26=$N$3,$C26*INDEX('Fixed O&amp;M Schedule_Gas'!AW$3:AW$15,MATCH($F26,'Fixed O&amp;M Schedule_Gas'!$B$3:$B$15,0)),$C26*$S26*INDEX($U$1:$CH$1,MATCH($K26,$U$2:$CH$2,0))*IF(BO$2&gt;$K26+$H26,IF($D26="Win",1.02,1.005),1)*(1+$T26)^(BO$2-$K26)),IF(AND($K26+$I26&lt;=BO$2,$K26+SUM($I26:$J26)&gt;BO$2),IF($N26=$N$3,$C26*(INDEX('Fixed O&amp;M Schedule_Gas'!AW$3:AW$15,MATCH($F26,'Fixed O&amp;M Schedule_Gas'!$B$3:$B$15,0))+$M26),$C26*($S26*INDEX($U$1:$CH$1,MATCH($K26+$I26,$U$2:$CH$2,0))*IF(BO$2&gt;$K26+$I26+$H26,IF($D26="Win",1.02,1.005),1)*(1+$T26)^(BO$2-($K26+$I26))+$M26)),0)))/10^6</f>
        <v>1.6587253504855333</v>
      </c>
      <c r="BP26" s="119">
        <f>IF(AND($K26&lt;BP$2+1,$K26+$H26&gt;BP$2),IF($N26=$N$3,$C26*((1-$O26+$O26*(BP$1/INDEX($U$1:$CH$1,,MATCH($K26,$U$2:$CH$2,0)))))*$L26,$C26*((1-$R26)^(BP$2-$K26))*(((1-$O26+$O26*(BP$1/INDEX($U$1:$CH$1,,MATCH($K26,$U$2:$CH$2,0)))))*$L26*8760*$P26)),IF(AND($K26+$H26&lt;BP$2+1,$K26+$I26&gt;BP$2),IF($N26=$N$3,$C26*INDEX('Fixed O&amp;M Schedule_Gas'!AX$3:AX$15,MATCH($F26,'Fixed O&amp;M Schedule_Gas'!$B$3:$B$15,0)),$C26*$S26*INDEX($U$1:$CH$1,MATCH($K26,$U$2:$CH$2,0))*IF(BP$2&gt;$K26+$H26,IF($D26="Win",1.02,1.005),1)*(1+$T26)^(BP$2-$K26)),IF(AND($K26+$I26&lt;=BP$2,$K26+SUM($I26:$J26)&gt;BP$2),IF($N26=$N$3,$C26*(INDEX('Fixed O&amp;M Schedule_Gas'!AX$3:AX$15,MATCH($F26,'Fixed O&amp;M Schedule_Gas'!$B$3:$B$15,0))+$M26),$C26*($S26*INDEX($U$1:$CH$1,MATCH($K26+$I26,$U$2:$CH$2,0))*IF(BP$2&gt;$K26+$I26+$H26,IF($D26="Win",1.02,1.005),1)*(1+$T26)^(BP$2-($K26+$I26))+$M26)),0)))/10^6</f>
        <v>1.6702658896100149</v>
      </c>
      <c r="BQ26" s="119">
        <f>IF(AND($K26&lt;BQ$2+1,$K26+$H26&gt;BQ$2),IF($N26=$N$3,$C26*((1-$O26+$O26*(BQ$1/INDEX($U$1:$CH$1,,MATCH($K26,$U$2:$CH$2,0)))))*$L26,$C26*((1-$R26)^(BQ$2-$K26))*(((1-$O26+$O26*(BQ$1/INDEX($U$1:$CH$1,,MATCH($K26,$U$2:$CH$2,0)))))*$L26*8760*$P26)),IF(AND($K26+$H26&lt;BQ$2+1,$K26+$I26&gt;BQ$2),IF($N26=$N$3,$C26*INDEX('Fixed O&amp;M Schedule_Gas'!AY$3:AY$15,MATCH($F26,'Fixed O&amp;M Schedule_Gas'!$B$3:$B$15,0)),$C26*$S26*INDEX($U$1:$CH$1,MATCH($K26,$U$2:$CH$2,0))*IF(BQ$2&gt;$K26+$H26,IF($D26="Win",1.02,1.005),1)*(1+$T26)^(BQ$2-$K26)),IF(AND($K26+$I26&lt;=BQ$2,$K26+SUM($I26:$J26)&gt;BQ$2),IF($N26=$N$3,$C26*(INDEX('Fixed O&amp;M Schedule_Gas'!AY$3:AY$15,MATCH($F26,'Fixed O&amp;M Schedule_Gas'!$B$3:$B$15,0))+$M26),$C26*($S26*INDEX($U$1:$CH$1,MATCH($K26+$I26,$U$2:$CH$2,0))*IF(BQ$2&gt;$K26+$I26+$H26,IF($D26="Win",1.02,1.005),1)*(1+$T26)^(BQ$2-($K26+$I26))+$M26)),0)))/10^6</f>
        <v>1.6820372395169858</v>
      </c>
      <c r="BR26" s="119">
        <f>IF(AND($K26&lt;BR$2+1,$K26+$H26&gt;BR$2),IF($N26=$N$3,$C26*((1-$O26+$O26*(BR$1/INDEX($U$1:$CH$1,,MATCH($K26,$U$2:$CH$2,0)))))*$L26,$C26*((1-$R26)^(BR$2-$K26))*(((1-$O26+$O26*(BR$1/INDEX($U$1:$CH$1,,MATCH($K26,$U$2:$CH$2,0)))))*$L26*8760*$P26)),IF(AND($K26+$H26&lt;BR$2+1,$K26+$I26&gt;BR$2),IF($N26=$N$3,$C26*INDEX('Fixed O&amp;M Schedule_Gas'!AZ$3:AZ$15,MATCH($F26,'Fixed O&amp;M Schedule_Gas'!$B$3:$B$15,0)),$C26*$S26*INDEX($U$1:$CH$1,MATCH($K26,$U$2:$CH$2,0))*IF(BR$2&gt;$K26+$H26,IF($D26="Win",1.02,1.005),1)*(1+$T26)^(BR$2-$K26)),IF(AND($K26+$I26&lt;=BR$2,$K26+SUM($I26:$J26)&gt;BR$2),IF($N26=$N$3,$C26*(INDEX('Fixed O&amp;M Schedule_Gas'!AZ$3:AZ$15,MATCH($F26,'Fixed O&amp;M Schedule_Gas'!$B$3:$B$15,0))+$M26),$C26*($S26*INDEX($U$1:$CH$1,MATCH($K26+$I26,$U$2:$CH$2,0))*IF(BR$2&gt;$K26+$I26+$H26,IF($D26="Win",1.02,1.005),1)*(1+$T26)^(BR$2-($K26+$I26))+$M26)),0)))/10^6</f>
        <v>1.6940440164220967</v>
      </c>
      <c r="BS26" s="119">
        <f>IF(AND($K26&lt;BS$2+1,$K26+$H26&gt;BS$2),IF($N26=$N$3,$C26*((1-$O26+$O26*(BS$1/INDEX($U$1:$CH$1,,MATCH($K26,$U$2:$CH$2,0)))))*$L26,$C26*((1-$R26)^(BS$2-$K26))*(((1-$O26+$O26*(BS$1/INDEX($U$1:$CH$1,,MATCH($K26,$U$2:$CH$2,0)))))*$L26*8760*$P26)),IF(AND($K26+$H26&lt;BS$2+1,$K26+$I26&gt;BS$2),IF($N26=$N$3,$C26*INDEX('Fixed O&amp;M Schedule_Gas'!BA$3:BA$15,MATCH($F26,'Fixed O&amp;M Schedule_Gas'!$B$3:$B$15,0)),$C26*$S26*INDEX($U$1:$CH$1,MATCH($K26,$U$2:$CH$2,0))*IF(BS$2&gt;$K26+$H26,IF($D26="Win",1.02,1.005),1)*(1+$T26)^(BS$2-$K26)),IF(AND($K26+$I26&lt;=BS$2,$K26+SUM($I26:$J26)&gt;BS$2),IF($N26=$N$3,$C26*(INDEX('Fixed O&amp;M Schedule_Gas'!BA$3:BA$15,MATCH($F26,'Fixed O&amp;M Schedule_Gas'!$B$3:$B$15,0))+$M26),$C26*($S26*INDEX($U$1:$CH$1,MATCH($K26+$I26,$U$2:$CH$2,0))*IF(BS$2&gt;$K26+$I26+$H26,IF($D26="Win",1.02,1.005),1)*(1+$T26)^(BS$2-($K26+$I26))+$M26)),0)))/10^6</f>
        <v>1.7062909288653094</v>
      </c>
      <c r="BT26" s="119">
        <f>IF(AND($K26&lt;BT$2+1,$K26+$H26&gt;BT$2),IF($N26=$N$3,$C26*((1-$O26+$O26*(BT$1/INDEX($U$1:$CH$1,,MATCH($K26,$U$2:$CH$2,0)))))*$L26,$C26*((1-$R26)^(BT$2-$K26))*(((1-$O26+$O26*(BT$1/INDEX($U$1:$CH$1,,MATCH($K26,$U$2:$CH$2,0)))))*$L26*8760*$P26)),IF(AND($K26+$H26&lt;BT$2+1,$K26+$I26&gt;BT$2),IF($N26=$N$3,$C26*INDEX('Fixed O&amp;M Schedule_Gas'!BB$3:BB$15,MATCH($F26,'Fixed O&amp;M Schedule_Gas'!$B$3:$B$15,0)),$C26*$S26*INDEX($U$1:$CH$1,MATCH($K26,$U$2:$CH$2,0))*IF(BT$2&gt;$K26+$H26,IF($D26="Win",1.02,1.005),1)*(1+$T26)^(BT$2-$K26)),IF(AND($K26+$I26&lt;=BT$2,$K26+SUM($I26:$J26)&gt;BT$2),IF($N26=$N$3,$C26*(INDEX('Fixed O&amp;M Schedule_Gas'!BB$3:BB$15,MATCH($F26,'Fixed O&amp;M Schedule_Gas'!$B$3:$B$15,0))+$M26),$C26*($S26*INDEX($U$1:$CH$1,MATCH($K26+$I26,$U$2:$CH$2,0))*IF(BT$2&gt;$K26+$I26+$H26,IF($D26="Win",1.02,1.005),1)*(1+$T26)^(BT$2-($K26+$I26))+$M26)),0)))/10^6</f>
        <v>1.7187827795573865</v>
      </c>
      <c r="BU26" s="119">
        <f>IF(AND($K26&lt;BU$2+1,$K26+$H26&gt;BU$2),IF($N26=$N$3,$C26*((1-$O26+$O26*(BU$1/INDEX($U$1:$CH$1,,MATCH($K26,$U$2:$CH$2,0)))))*$L26,$C26*((1-$R26)^(BU$2-$K26))*(((1-$O26+$O26*(BU$1/INDEX($U$1:$CH$1,,MATCH($K26,$U$2:$CH$2,0)))))*$L26*8760*$P26)),IF(AND($K26+$H26&lt;BU$2+1,$K26+$I26&gt;BU$2),IF($N26=$N$3,$C26*INDEX('Fixed O&amp;M Schedule_Gas'!BC$3:BC$15,MATCH($F26,'Fixed O&amp;M Schedule_Gas'!$B$3:$B$15,0)),$C26*$S26*INDEX($U$1:$CH$1,MATCH($K26,$U$2:$CH$2,0))*IF(BU$2&gt;$K26+$H26,IF($D26="Win",1.02,1.005),1)*(1+$T26)^(BU$2-$K26)),IF(AND($K26+$I26&lt;=BU$2,$K26+SUM($I26:$J26)&gt;BU$2),IF($N26=$N$3,$C26*(INDEX('Fixed O&amp;M Schedule_Gas'!BC$3:BC$15,MATCH($F26,'Fixed O&amp;M Schedule_Gas'!$B$3:$B$15,0))+$M26),$C26*($S26*INDEX($U$1:$CH$1,MATCH($K26+$I26,$U$2:$CH$2,0))*IF(BU$2&gt;$K26+$I26+$H26,IF($D26="Win",1.02,1.005),1)*(1+$T26)^(BU$2-($K26+$I26))+$M26)),0)))/10^6</f>
        <v>1.731524467263305</v>
      </c>
      <c r="BV26" s="119">
        <f>IF(AND($K26&lt;BV$2+1,$K26+$H26&gt;BV$2),IF($N26=$N$3,$C26*((1-$O26+$O26*(BV$1/INDEX($U$1:$CH$1,,MATCH($K26,$U$2:$CH$2,0)))))*$L26,$C26*((1-$R26)^(BV$2-$K26))*(((1-$O26+$O26*(BV$1/INDEX($U$1:$CH$1,,MATCH($K26,$U$2:$CH$2,0)))))*$L26*8760*$P26)),IF(AND($K26+$H26&lt;BV$2+1,$K26+$I26&gt;BV$2),IF($N26=$N$3,$C26*INDEX('Fixed O&amp;M Schedule_Gas'!BD$3:BD$15,MATCH($F26,'Fixed O&amp;M Schedule_Gas'!$B$3:$B$15,0)),$C26*$S26*INDEX($U$1:$CH$1,MATCH($K26,$U$2:$CH$2,0))*IF(BV$2&gt;$K26+$H26,IF($D26="Win",1.02,1.005),1)*(1+$T26)^(BV$2-$K26)),IF(AND($K26+$I26&lt;=BV$2,$K26+SUM($I26:$J26)&gt;BV$2),IF($N26=$N$3,$C26*(INDEX('Fixed O&amp;M Schedule_Gas'!BD$3:BD$15,MATCH($F26,'Fixed O&amp;M Schedule_Gas'!$B$3:$B$15,0))+$M26),$C26*($S26*INDEX($U$1:$CH$1,MATCH($K26+$I26,$U$2:$CH$2,0))*IF(BV$2&gt;$K26+$I26+$H26,IF($D26="Win",1.02,1.005),1)*(1+$T26)^(BV$2-($K26+$I26))+$M26)),0)))/10^6</f>
        <v>1.7445209887233422</v>
      </c>
      <c r="BW26" s="119">
        <f>IF(AND($K26&lt;BW$2+1,$K26+$H26&gt;BW$2),IF($N26=$N$3,$C26*((1-$O26+$O26*(BW$1/INDEX($U$1:$CH$1,,MATCH($K26,$U$2:$CH$2,0)))))*$L26,$C26*((1-$R26)^(BW$2-$K26))*(((1-$O26+$O26*(BW$1/INDEX($U$1:$CH$1,,MATCH($K26,$U$2:$CH$2,0)))))*$L26*8760*$P26)),IF(AND($K26+$H26&lt;BW$2+1,$K26+$I26&gt;BW$2),IF($N26=$N$3,$C26*INDEX('Fixed O&amp;M Schedule_Gas'!BE$3:BE$15,MATCH($F26,'Fixed O&amp;M Schedule_Gas'!$B$3:$B$15,0)),$C26*$S26*INDEX($U$1:$CH$1,MATCH($K26,$U$2:$CH$2,0))*IF(BW$2&gt;$K26+$H26,IF($D26="Win",1.02,1.005),1)*(1+$T26)^(BW$2-$K26)),IF(AND($K26+$I26&lt;=BW$2,$K26+SUM($I26:$J26)&gt;BW$2),IF($N26=$N$3,$C26*(INDEX('Fixed O&amp;M Schedule_Gas'!BE$3:BE$15,MATCH($F26,'Fixed O&amp;M Schedule_Gas'!$B$3:$B$15,0))+$M26),$C26*($S26*INDEX($U$1:$CH$1,MATCH($K26+$I26,$U$2:$CH$2,0))*IF(BW$2&gt;$K26+$I26+$H26,IF($D26="Win",1.02,1.005),1)*(1+$T26)^(BW$2-($K26+$I26))+$M26)),0)))/10^6</f>
        <v>1.7577774406125799</v>
      </c>
      <c r="BX26" s="119">
        <f>IF(AND($K26&lt;BX$2+1,$K26+$H26&gt;BX$2),IF($N26=$N$3,$C26*((1-$O26+$O26*(BX$1/INDEX($U$1:$CH$1,,MATCH($K26,$U$2:$CH$2,0)))))*$L26,$C26*((1-$R26)^(BX$2-$K26))*(((1-$O26+$O26*(BX$1/INDEX($U$1:$CH$1,,MATCH($K26,$U$2:$CH$2,0)))))*$L26*8760*$P26)),IF(AND($K26+$H26&lt;BX$2+1,$K26+$I26&gt;BX$2),IF($N26=$N$3,$C26*INDEX('Fixed O&amp;M Schedule_Gas'!BF$3:BF$15,MATCH($F26,'Fixed O&amp;M Schedule_Gas'!$B$3:$B$15,0)),$C26*$S26*INDEX($U$1:$CH$1,MATCH($K26,$U$2:$CH$2,0))*IF(BX$2&gt;$K26+$H26,IF($D26="Win",1.02,1.005),1)*(1+$T26)^(BX$2-$K26)),IF(AND($K26+$I26&lt;=BX$2,$K26+SUM($I26:$J26)&gt;BX$2),IF($N26=$N$3,$C26*(INDEX('Fixed O&amp;M Schedule_Gas'!BF$3:BF$15,MATCH($F26,'Fixed O&amp;M Schedule_Gas'!$B$3:$B$15,0))+$M26),$C26*($S26*INDEX($U$1:$CH$1,MATCH($K26+$I26,$U$2:$CH$2,0))*IF(BX$2&gt;$K26+$I26+$H26,IF($D26="Win",1.02,1.005),1)*(1+$T26)^(BX$2-($K26+$I26))+$M26)),0)))/10^6</f>
        <v>1.7712990215396027</v>
      </c>
      <c r="BY26" s="119">
        <f>IF(AND($K26&lt;BY$2+1,$K26+$H26&gt;BY$2),IF($N26=$N$3,$C26*((1-$O26+$O26*(BY$1/INDEX($U$1:$CH$1,,MATCH($K26,$U$2:$CH$2,0)))))*$L26,$C26*((1-$R26)^(BY$2-$K26))*(((1-$O26+$O26*(BY$1/INDEX($U$1:$CH$1,,MATCH($K26,$U$2:$CH$2,0)))))*$L26*8760*$P26)),IF(AND($K26+$H26&lt;BY$2+1,$K26+$I26&gt;BY$2),IF($N26=$N$3,$C26*INDEX('Fixed O&amp;M Schedule_Gas'!BG$3:BG$15,MATCH($F26,'Fixed O&amp;M Schedule_Gas'!$B$3:$B$15,0)),$C26*$S26*INDEX($U$1:$CH$1,MATCH($K26,$U$2:$CH$2,0))*IF(BY$2&gt;$K26+$H26,IF($D26="Win",1.02,1.005),1)*(1+$T26)^(BY$2-$K26)),IF(AND($K26+$I26&lt;=BY$2,$K26+SUM($I26:$J26)&gt;BY$2),IF($N26=$N$3,$C26*(INDEX('Fixed O&amp;M Schedule_Gas'!BG$3:BG$15,MATCH($F26,'Fixed O&amp;M Schedule_Gas'!$B$3:$B$15,0))+$M26),$C26*($S26*INDEX($U$1:$CH$1,MATCH($K26+$I26,$U$2:$CH$2,0))*IF(BY$2&gt;$K26+$I26+$H26,IF($D26="Win",1.02,1.005),1)*(1+$T26)^(BY$2-($K26+$I26))+$M26)),0)))/10^6</f>
        <v>1.7886079972842839</v>
      </c>
      <c r="BZ26" s="119">
        <f>IF(AND($K26&lt;BZ$2+1,$K26+$H26&gt;BZ$2),IF($N26=$N$3,$C26*((1-$O26+$O26*(BZ$1/INDEX($U$1:$CH$1,,MATCH($K26,$U$2:$CH$2,0)))))*$L26,$C26*((1-$R26)^(BZ$2-$K26))*(((1-$O26+$O26*(BZ$1/INDEX($U$1:$CH$1,,MATCH($K26,$U$2:$CH$2,0)))))*$L26*8760*$P26)),IF(AND($K26+$H26&lt;BZ$2+1,$K26+$I26&gt;BZ$2),IF($N26=$N$3,$C26*INDEX('Fixed O&amp;M Schedule_Gas'!BH$3:BH$15,MATCH($F26,'Fixed O&amp;M Schedule_Gas'!$B$3:$B$15,0)),$C26*$S26*INDEX($U$1:$CH$1,MATCH($K26,$U$2:$CH$2,0))*IF(BZ$2&gt;$K26+$H26,IF($D26="Win",1.02,1.005),1)*(1+$T26)^(BZ$2-$K26)),IF(AND($K26+$I26&lt;=BZ$2,$K26+SUM($I26:$J26)&gt;BZ$2),IF($N26=$N$3,$C26*(INDEX('Fixed O&amp;M Schedule_Gas'!BH$3:BH$15,MATCH($F26,'Fixed O&amp;M Schedule_Gas'!$B$3:$B$15,0))+$M26),$C26*($S26*INDEX($U$1:$CH$1,MATCH($K26+$I26,$U$2:$CH$2,0))*IF(BZ$2&gt;$K26+$I26+$H26,IF($D26="Win",1.02,1.005),1)*(1+$T26)^(BZ$2-($K26+$I26))+$M26)),0)))/10^6</f>
        <v>1.8027461893447407</v>
      </c>
      <c r="CA26" s="119">
        <f>IF(AND($K26&lt;CA$2+1,$K26+$H26&gt;CA$2),IF($N26=$N$3,$C26*((1-$O26+$O26*(CA$1/INDEX($U$1:$CH$1,,MATCH($K26,$U$2:$CH$2,0)))))*$L26,$C26*((1-$R26)^(CA$2-$K26))*(((1-$O26+$O26*(CA$1/INDEX($U$1:$CH$1,,MATCH($K26,$U$2:$CH$2,0)))))*$L26*8760*$P26)),IF(AND($K26+$H26&lt;CA$2+1,$K26+$I26&gt;CA$2),IF($N26=$N$3,$C26*INDEX('Fixed O&amp;M Schedule_Gas'!BI$3:BI$15,MATCH($F26,'Fixed O&amp;M Schedule_Gas'!$B$3:$B$15,0)),$C26*$S26*INDEX($U$1:$CH$1,MATCH($K26,$U$2:$CH$2,0))*IF(CA$2&gt;$K26+$H26,IF($D26="Win",1.02,1.005),1)*(1+$T26)^(CA$2-$K26)),IF(AND($K26+$I26&lt;=CA$2,$K26+SUM($I26:$J26)&gt;CA$2),IF($N26=$N$3,$C26*(INDEX('Fixed O&amp;M Schedule_Gas'!BI$3:BI$15,MATCH($F26,'Fixed O&amp;M Schedule_Gas'!$B$3:$B$15,0))+$M26),$C26*($S26*INDEX($U$1:$CH$1,MATCH($K26+$I26,$U$2:$CH$2,0))*IF(CA$2&gt;$K26+$I26+$H26,IF($D26="Win",1.02,1.005),1)*(1+$T26)^(CA$2-($K26+$I26))+$M26)),0)))/10^6</f>
        <v>1.817167145246406</v>
      </c>
      <c r="CB26" s="119">
        <f>IF(AND($K26&lt;CB$2+1,$K26+$H26&gt;CB$2),IF($N26=$N$3,$C26*((1-$O26+$O26*(CB$1/INDEX($U$1:$CH$1,,MATCH($K26,$U$2:$CH$2,0)))))*$L26,$C26*((1-$R26)^(CB$2-$K26))*(((1-$O26+$O26*(CB$1/INDEX($U$1:$CH$1,,MATCH($K26,$U$2:$CH$2,0)))))*$L26*8760*$P26)),IF(AND($K26+$H26&lt;CB$2+1,$K26+$I26&gt;CB$2),IF($N26=$N$3,$C26*INDEX('Fixed O&amp;M Schedule_Gas'!BJ$3:BJ$15,MATCH($F26,'Fixed O&amp;M Schedule_Gas'!$B$3:$B$15,0)),$C26*$S26*INDEX($U$1:$CH$1,MATCH($K26,$U$2:$CH$2,0))*IF(CB$2&gt;$K26+$H26,IF($D26="Win",1.02,1.005),1)*(1+$T26)^(CB$2-$K26)),IF(AND($K26+$I26&lt;=CB$2,$K26+SUM($I26:$J26)&gt;CB$2),IF($N26=$N$3,$C26*(INDEX('Fixed O&amp;M Schedule_Gas'!BJ$3:BJ$15,MATCH($F26,'Fixed O&amp;M Schedule_Gas'!$B$3:$B$15,0))+$M26),$C26*($S26*INDEX($U$1:$CH$1,MATCH($K26+$I26,$U$2:$CH$2,0))*IF(CB$2&gt;$K26+$I26+$H26,IF($D26="Win",1.02,1.005),1)*(1+$T26)^(CB$2-($K26+$I26))+$M26)),0)))/10^6</f>
        <v>1.8318765202661054</v>
      </c>
      <c r="CC26" s="119">
        <f>IF(AND($K26&lt;CC$2+1,$K26+$H26&gt;CC$2),IF($N26=$N$3,$C26*((1-$O26+$O26*(CC$1/INDEX($U$1:$CH$1,,MATCH($K26,$U$2:$CH$2,0)))))*$L26,$C26*((1-$R26)^(CC$2-$K26))*(((1-$O26+$O26*(CC$1/INDEX($U$1:$CH$1,,MATCH($K26,$U$2:$CH$2,0)))))*$L26*8760*$P26)),IF(AND($K26+$H26&lt;CC$2+1,$K26+$I26&gt;CC$2),IF($N26=$N$3,$C26*INDEX('Fixed O&amp;M Schedule_Gas'!BK$3:BK$15,MATCH($F26,'Fixed O&amp;M Schedule_Gas'!$B$3:$B$15,0)),$C26*$S26*INDEX($U$1:$CH$1,MATCH($K26,$U$2:$CH$2,0))*IF(CC$2&gt;$K26+$H26,IF($D26="Win",1.02,1.005),1)*(1+$T26)^(CC$2-$K26)),IF(AND($K26+$I26&lt;=CC$2,$K26+SUM($I26:$J26)&gt;CC$2),IF($N26=$N$3,$C26*(INDEX('Fixed O&amp;M Schedule_Gas'!BK$3:BK$15,MATCH($F26,'Fixed O&amp;M Schedule_Gas'!$B$3:$B$15,0))+$M26),$C26*($S26*INDEX($U$1:$CH$1,MATCH($K26+$I26,$U$2:$CH$2,0))*IF(CC$2&gt;$K26+$I26+$H26,IF($D26="Win",1.02,1.005),1)*(1+$T26)^(CC$2-($K26+$I26))+$M26)),0)))/10^6</f>
        <v>0</v>
      </c>
      <c r="CD26" s="119">
        <f>IF(AND($K26&lt;CD$2+1,$K26+$H26&gt;CD$2),IF($N26=$N$3,$C26*((1-$O26+$O26*(CD$1/INDEX($U$1:$CH$1,,MATCH($K26,$U$2:$CH$2,0)))))*$L26,$C26*((1-$R26)^(CD$2-$K26))*(((1-$O26+$O26*(CD$1/INDEX($U$1:$CH$1,,MATCH($K26,$U$2:$CH$2,0)))))*$L26*8760*$P26)),IF(AND($K26+$H26&lt;CD$2+1,$K26+$I26&gt;CD$2),IF($N26=$N$3,$C26*INDEX('Fixed O&amp;M Schedule_Gas'!BL$3:BL$15,MATCH($F26,'Fixed O&amp;M Schedule_Gas'!$B$3:$B$15,0)),$C26*$S26*INDEX($U$1:$CH$1,MATCH($K26,$U$2:$CH$2,0))*IF(CD$2&gt;$K26+$H26,IF($D26="Win",1.02,1.005),1)*(1+$T26)^(CD$2-$K26)),IF(AND($K26+$I26&lt;=CD$2,$K26+SUM($I26:$J26)&gt;CD$2),IF($N26=$N$3,$C26*(INDEX('Fixed O&amp;M Schedule_Gas'!BL$3:BL$15,MATCH($F26,'Fixed O&amp;M Schedule_Gas'!$B$3:$B$15,0))+$M26),$C26*($S26*INDEX($U$1:$CH$1,MATCH($K26+$I26,$U$2:$CH$2,0))*IF(CD$2&gt;$K26+$I26+$H26,IF($D26="Win",1.02,1.005),1)*(1+$T26)^(CD$2-($K26+$I26))+$M26)),0)))/10^6</f>
        <v>0</v>
      </c>
      <c r="CE26" s="119">
        <f>IF(AND($K26&lt;CE$2+1,$K26+$H26&gt;CE$2),IF($N26=$N$3,$C26*((1-$O26+$O26*(CE$1/INDEX($U$1:$CH$1,,MATCH($K26,$U$2:$CH$2,0)))))*$L26,$C26*((1-$R26)^(CE$2-$K26))*(((1-$O26+$O26*(CE$1/INDEX($U$1:$CH$1,,MATCH($K26,$U$2:$CH$2,0)))))*$L26*8760*$P26)),IF(AND($K26+$H26&lt;CE$2+1,$K26+$I26&gt;CE$2),IF($N26=$N$3,$C26*INDEX('Fixed O&amp;M Schedule_Gas'!BM$3:BM$15,MATCH($F26,'Fixed O&amp;M Schedule_Gas'!$B$3:$B$15,0)),$C26*$S26*INDEX($U$1:$CH$1,MATCH($K26,$U$2:$CH$2,0))*IF(CE$2&gt;$K26+$H26,IF($D26="Win",1.02,1.005),1)*(1+$T26)^(CE$2-$K26)),IF(AND($K26+$I26&lt;=CE$2,$K26+SUM($I26:$J26)&gt;CE$2),IF($N26=$N$3,$C26*(INDEX('Fixed O&amp;M Schedule_Gas'!BM$3:BM$15,MATCH($F26,'Fixed O&amp;M Schedule_Gas'!$B$3:$B$15,0))+$M26),$C26*($S26*INDEX($U$1:$CH$1,MATCH($K26+$I26,$U$2:$CH$2,0))*IF(CE$2&gt;$K26+$I26+$H26,IF($D26="Win",1.02,1.005),1)*(1+$T26)^(CE$2-($K26+$I26))+$M26)),0)))/10^6</f>
        <v>0</v>
      </c>
      <c r="CF26" s="119">
        <f>IF(AND($K26&lt;CF$2+1,$K26+$H26&gt;CF$2),IF($N26=$N$3,$C26*((1-$O26+$O26*(CF$1/INDEX($U$1:$CH$1,,MATCH($K26,$U$2:$CH$2,0)))))*$L26,$C26*((1-$R26)^(CF$2-$K26))*(((1-$O26+$O26*(CF$1/INDEX($U$1:$CH$1,,MATCH($K26,$U$2:$CH$2,0)))))*$L26*8760*$P26)),IF(AND($K26+$H26&lt;CF$2+1,$K26+$I26&gt;CF$2),IF($N26=$N$3,$C26*INDEX('Fixed O&amp;M Schedule_Gas'!BN$3:BN$15,MATCH($F26,'Fixed O&amp;M Schedule_Gas'!$B$3:$B$15,0)),$C26*$S26*INDEX($U$1:$CH$1,MATCH($K26,$U$2:$CH$2,0))*IF(CF$2&gt;$K26+$H26,IF($D26="Win",1.02,1.005),1)*(1+$T26)^(CF$2-$K26)),IF(AND($K26+$I26&lt;=CF$2,$K26+SUM($I26:$J26)&gt;CF$2),IF($N26=$N$3,$C26*(INDEX('Fixed O&amp;M Schedule_Gas'!BN$3:BN$15,MATCH($F26,'Fixed O&amp;M Schedule_Gas'!$B$3:$B$15,0))+$M26),$C26*($S26*INDEX($U$1:$CH$1,MATCH($K26+$I26,$U$2:$CH$2,0))*IF(CF$2&gt;$K26+$I26+$H26,IF($D26="Win",1.02,1.005),1)*(1+$T26)^(CF$2-($K26+$I26))+$M26)),0)))/10^6</f>
        <v>0</v>
      </c>
      <c r="CG26" s="119">
        <f>IF(AND($K26&lt;CG$2+1,$K26+$H26&gt;CG$2),IF($N26=$N$3,$C26*((1-$O26+$O26*(CG$1/INDEX($U$1:$CH$1,,MATCH($K26,$U$2:$CH$2,0)))))*$L26,$C26*((1-$R26)^(CG$2-$K26))*(((1-$O26+$O26*(CG$1/INDEX($U$1:$CH$1,,MATCH($K26,$U$2:$CH$2,0)))))*$L26*8760*$P26)),IF(AND($K26+$H26&lt;CG$2+1,$K26+$I26&gt;CG$2),IF($N26=$N$3,$C26*INDEX('Fixed O&amp;M Schedule_Gas'!BO$3:BO$15,MATCH($F26,'Fixed O&amp;M Schedule_Gas'!$B$3:$B$15,0)),$C26*$S26*INDEX($U$1:$CH$1,MATCH($K26,$U$2:$CH$2,0))*IF(CG$2&gt;$K26+$H26,IF($D26="Win",1.02,1.005),1)*(1+$T26)^(CG$2-$K26)),IF(AND($K26+$I26&lt;=CG$2,$K26+SUM($I26:$J26)&gt;CG$2),IF($N26=$N$3,$C26*(INDEX('Fixed O&amp;M Schedule_Gas'!BO$3:BO$15,MATCH($F26,'Fixed O&amp;M Schedule_Gas'!$B$3:$B$15,0))+$M26),$C26*($S26*INDEX($U$1:$CH$1,MATCH($K26+$I26,$U$2:$CH$2,0))*IF(CG$2&gt;$K26+$I26+$H26,IF($D26="Win",1.02,1.005),1)*(1+$T26)^(CG$2-($K26+$I26))+$M26)),0)))/10^6</f>
        <v>0</v>
      </c>
      <c r="CH26" s="119">
        <f>IF(AND($K26&lt;CH$2+1,$K26+$H26&gt;CH$2),IF($N26=$N$3,$C26*((1-$O26+$O26*(CH$1/INDEX($U$1:$CH$1,,MATCH($K26,$U$2:$CH$2,0)))))*$L26,$C26*((1-$R26)^(CH$2-$K26))*(((1-$O26+$O26*(CH$1/INDEX($U$1:$CH$1,,MATCH($K26,$U$2:$CH$2,0)))))*$L26*8760*$P26)),IF(AND($K26+$H26&lt;CH$2+1,$K26+$I26&gt;CH$2),IF($N26=$N$3,$C26*INDEX('Fixed O&amp;M Schedule_Gas'!BP$3:BP$15,MATCH($F26,'Fixed O&amp;M Schedule_Gas'!$B$3:$B$15,0)),$C26*$S26*INDEX($U$1:$CH$1,MATCH($K26,$U$2:$CH$2,0))*IF(CH$2&gt;$K26+$H26,IF($D26="Win",1.02,1.005),1)*(1+$T26)^(CH$2-$K26)),IF(AND($K26+$I26&lt;=CH$2,$K26+SUM($I26:$J26)&gt;CH$2),IF($N26=$N$3,$C26*(INDEX('Fixed O&amp;M Schedule_Gas'!BP$3:BP$15,MATCH($F26,'Fixed O&amp;M Schedule_Gas'!$B$3:$B$15,0))+$M26),$C26*($S26*INDEX($U$1:$CH$1,MATCH($K26+$I26,$U$2:$CH$2,0))*IF(CH$2&gt;$K26+$I26+$H26,IF($D26="Win",1.02,1.005),1)*(1+$T26)^(CH$2-($K26+$I26))+$M26)),0)))/10^6</f>
        <v>0</v>
      </c>
    </row>
    <row r="27" spans="1:86" ht="11.4" x14ac:dyDescent="0.2">
      <c r="A27" s="151"/>
      <c r="B27" s="142" t="s">
        <v>28</v>
      </c>
      <c r="C27" s="143">
        <v>266</v>
      </c>
      <c r="D27" s="143" t="str">
        <f t="shared" si="65"/>
        <v>Win</v>
      </c>
      <c r="E27" s="14" t="s">
        <v>34</v>
      </c>
      <c r="F27" s="142" t="s">
        <v>30</v>
      </c>
      <c r="G27" s="140">
        <f t="shared" si="66"/>
        <v>40909</v>
      </c>
      <c r="H27" s="68">
        <v>20</v>
      </c>
      <c r="I27" s="68">
        <v>25</v>
      </c>
      <c r="J27" s="68">
        <v>25</v>
      </c>
      <c r="K27" s="139">
        <v>2012</v>
      </c>
      <c r="L27" s="68">
        <v>135</v>
      </c>
      <c r="M27" s="69">
        <f>'Repower Costs'!M27</f>
        <v>229593.23753940448</v>
      </c>
      <c r="N27" s="68" t="s">
        <v>31</v>
      </c>
      <c r="O27" s="141">
        <v>0.2</v>
      </c>
      <c r="P27" s="4">
        <f>VLOOKUP($D27,Input!$B$11:$C$12,2,0)</f>
        <v>0.31967121285819711</v>
      </c>
      <c r="Q27" s="4">
        <f>VLOOKUP($D27,Input!$B$15:$C$16,2,0)</f>
        <v>0.36969999999999997</v>
      </c>
      <c r="R27" s="6">
        <f>VLOOKUP($D27,Input!$B$19:$C$20,2,0)</f>
        <v>1.6E-2</v>
      </c>
      <c r="S27" s="70">
        <f>VLOOKUP($D27,Input!$B$23:$C$25,2,0)*1000</f>
        <v>49247.984000000004</v>
      </c>
      <c r="T27" s="4">
        <f>VLOOKUP($D27,Input!$B$28:$C$30,2,0)</f>
        <v>0.02</v>
      </c>
      <c r="U27" s="119">
        <f>IF(AND($K27&lt;U$2+1,$K27+$H27&gt;U$2),IF($N27=$N$3,$C27*((1-$O27+$O27*(U$1/INDEX($U$1:$CH$1,,MATCH($K27,$U$2:$CH$2,0)))))*$L27,$C27*((1-$R27)^(U$2-$K27))*(((1-$O27+$O27*(U$1/INDEX($U$1:$CH$1,,MATCH($K27,$U$2:$CH$2,0)))))*$L27*8760*$P27)),IF(AND($K27+$H27&lt;U$2+1,$K27+$I27&gt;U$2),IF($N27=$N$3,$C27*INDEX('Fixed O&amp;M Schedule_Gas'!C$3:C$15,MATCH($F27,'Fixed O&amp;M Schedule_Gas'!$B$3:$B$15,0)),$C27*$S27*INDEX($U$1:$CH$1,MATCH($K27,$U$2:$CH$2,0))*IF(U$2&gt;$K27+$H27,IF($D27="Win",1.02,1.005),1)*(1+$T27)^(U$2-$K27)),IF(AND($K27+$I27&lt;=U$2,$K27+SUM($I27:$J27)&gt;U$2),IF($N27=$N$3,$C27*(INDEX('Fixed O&amp;M Schedule_Gas'!C$3:C$15,MATCH($F27,'Fixed O&amp;M Schedule_Gas'!$B$3:$B$15,0))+$M27),$C27*($S27*INDEX($U$1:$CH$1,MATCH($K27+$I27,$U$2:$CH$2,0))*IF(U$2&gt;$K27+$I27+$H27,IF($D27="Win",1.02,1.005),1)*(1+$T27)^(U$2-($K27+$I27))+$M27)),0)))/10^6</f>
        <v>0</v>
      </c>
      <c r="V27" s="119">
        <f>IF(AND($K27&lt;V$2+1,$K27+$H27&gt;V$2),IF($N27=$N$3,$C27*((1-$O27+$O27*(V$1/INDEX($U$1:$CH$1,,MATCH($K27,$U$2:$CH$2,0)))))*$L27,$C27*((1-$R27)^(V$2-$K27))*(((1-$O27+$O27*(V$1/INDEX($U$1:$CH$1,,MATCH($K27,$U$2:$CH$2,0)))))*$L27*8760*$P27)),IF(AND($K27+$H27&lt;V$2+1,$K27+$I27&gt;V$2),IF($N27=$N$3,$C27*INDEX('Fixed O&amp;M Schedule_Gas'!D$3:D$15,MATCH($F27,'Fixed O&amp;M Schedule_Gas'!$B$3:$B$15,0)),$C27*$S27*INDEX($U$1:$CH$1,MATCH($K27,$U$2:$CH$2,0))*IF(V$2&gt;$K27+$H27,IF($D27="Win",1.02,1.005),1)*(1+$T27)^(V$2-$K27)),IF(AND($K27+$I27&lt;=V$2,$K27+SUM($I27:$J27)&gt;V$2),IF($N27=$N$3,$C27*(INDEX('Fixed O&amp;M Schedule_Gas'!D$3:D$15,MATCH($F27,'Fixed O&amp;M Schedule_Gas'!$B$3:$B$15,0))+$M27),$C27*($S27*INDEX($U$1:$CH$1,MATCH($K27+$I27,$U$2:$CH$2,0))*IF(V$2&gt;$K27+$I27+$H27,IF($D27="Win",1.02,1.005),1)*(1+$T27)^(V$2-($K27+$I27))+$M27)),0)))/10^6</f>
        <v>0</v>
      </c>
      <c r="W27" s="119">
        <f>IF(AND($K27&lt;W$2+1,$K27+$H27&gt;W$2),IF($N27=$N$3,$C27*((1-$O27+$O27*(W$1/INDEX($U$1:$CH$1,,MATCH($K27,$U$2:$CH$2,0)))))*$L27,$C27*((1-$R27)^(W$2-$K27))*(((1-$O27+$O27*(W$1/INDEX($U$1:$CH$1,,MATCH($K27,$U$2:$CH$2,0)))))*$L27*8760*$P27)),IF(AND($K27+$H27&lt;W$2+1,$K27+$I27&gt;W$2),IF($N27=$N$3,$C27*INDEX('Fixed O&amp;M Schedule_Gas'!E$3:E$15,MATCH($F27,'Fixed O&amp;M Schedule_Gas'!$B$3:$B$15,0)),$C27*$S27*INDEX($U$1:$CH$1,MATCH($K27,$U$2:$CH$2,0))*IF(W$2&gt;$K27+$H27,IF($D27="Win",1.02,1.005),1)*(1+$T27)^(W$2-$K27)),IF(AND($K27+$I27&lt;=W$2,$K27+SUM($I27:$J27)&gt;W$2),IF($N27=$N$3,$C27*(INDEX('Fixed O&amp;M Schedule_Gas'!E$3:E$15,MATCH($F27,'Fixed O&amp;M Schedule_Gas'!$B$3:$B$15,0))+$M27),$C27*($S27*INDEX($U$1:$CH$1,MATCH($K27+$I27,$U$2:$CH$2,0))*IF(W$2&gt;$K27+$I27+$H27,IF($D27="Win",1.02,1.005),1)*(1+$T27)^(W$2-($K27+$I27))+$M27)),0)))/10^6</f>
        <v>0</v>
      </c>
      <c r="X27" s="119">
        <f>IF(AND($K27&lt;X$2+1,$K27+$H27&gt;X$2),IF($N27=$N$3,$C27*((1-$O27+$O27*(X$1/INDEX($U$1:$CH$1,,MATCH($K27,$U$2:$CH$2,0)))))*$L27,$C27*((1-$R27)^(X$2-$K27))*(((1-$O27+$O27*(X$1/INDEX($U$1:$CH$1,,MATCH($K27,$U$2:$CH$2,0)))))*$L27*8760*$P27)),IF(AND($K27+$H27&lt;X$2+1,$K27+$I27&gt;X$2),IF($N27=$N$3,$C27*INDEX('Fixed O&amp;M Schedule_Gas'!F$3:F$15,MATCH($F27,'Fixed O&amp;M Schedule_Gas'!$B$3:$B$15,0)),$C27*$S27*INDEX($U$1:$CH$1,MATCH($K27,$U$2:$CH$2,0))*IF(X$2&gt;$K27+$H27,IF($D27="Win",1.02,1.005),1)*(1+$T27)^(X$2-$K27)),IF(AND($K27+$I27&lt;=X$2,$K27+SUM($I27:$J27)&gt;X$2),IF($N27=$N$3,$C27*(INDEX('Fixed O&amp;M Schedule_Gas'!F$3:F$15,MATCH($F27,'Fixed O&amp;M Schedule_Gas'!$B$3:$B$15,0))+$M27),$C27*($S27*INDEX($U$1:$CH$1,MATCH($K27+$I27,$U$2:$CH$2,0))*IF(X$2&gt;$K27+$I27+$H27,IF($D27="Win",1.02,1.005),1)*(1+$T27)^(X$2-($K27+$I27))+$M27)),0)))/10^6</f>
        <v>0</v>
      </c>
      <c r="Y27" s="119">
        <f>IF(AND($K27&lt;Y$2+1,$K27+$H27&gt;Y$2),IF($N27=$N$3,$C27*((1-$O27+$O27*(Y$1/INDEX($U$1:$CH$1,,MATCH($K27,$U$2:$CH$2,0)))))*$L27,$C27*((1-$R27)^(Y$2-$K27))*(((1-$O27+$O27*(Y$1/INDEX($U$1:$CH$1,,MATCH($K27,$U$2:$CH$2,0)))))*$L27*8760*$P27)),IF(AND($K27+$H27&lt;Y$2+1,$K27+$I27&gt;Y$2),IF($N27=$N$3,$C27*INDEX('Fixed O&amp;M Schedule_Gas'!G$3:G$15,MATCH($F27,'Fixed O&amp;M Schedule_Gas'!$B$3:$B$15,0)),$C27*$S27*INDEX($U$1:$CH$1,MATCH($K27,$U$2:$CH$2,0))*IF(Y$2&gt;$K27+$H27,IF($D27="Win",1.02,1.005),1)*(1+$T27)^(Y$2-$K27)),IF(AND($K27+$I27&lt;=Y$2,$K27+SUM($I27:$J27)&gt;Y$2),IF($N27=$N$3,$C27*(INDEX('Fixed O&amp;M Schedule_Gas'!G$3:G$15,MATCH($F27,'Fixed O&amp;M Schedule_Gas'!$B$3:$B$15,0))+$M27),$C27*($S27*INDEX($U$1:$CH$1,MATCH($K27+$I27,$U$2:$CH$2,0))*IF(Y$2&gt;$K27+$I27+$H27,IF($D27="Win",1.02,1.005),1)*(1+$T27)^(Y$2-($K27+$I27))+$M27)),0)))/10^6</f>
        <v>0</v>
      </c>
      <c r="Z27" s="119">
        <f>IF(AND($K27&lt;Z$2+1,$K27+$H27&gt;Z$2),IF($N27=$N$3,$C27*((1-$O27+$O27*(Z$1/INDEX($U$1:$CH$1,,MATCH($K27,$U$2:$CH$2,0)))))*$L27,$C27*((1-$R27)^(Z$2-$K27))*(((1-$O27+$O27*(Z$1/INDEX($U$1:$CH$1,,MATCH($K27,$U$2:$CH$2,0)))))*$L27*8760*$P27)),IF(AND($K27+$H27&lt;Z$2+1,$K27+$I27&gt;Z$2),IF($N27=$N$3,$C27*INDEX('Fixed O&amp;M Schedule_Gas'!H$3:H$15,MATCH($F27,'Fixed O&amp;M Schedule_Gas'!$B$3:$B$15,0)),$C27*$S27*INDEX($U$1:$CH$1,MATCH($K27,$U$2:$CH$2,0))*IF(Z$2&gt;$K27+$H27,IF($D27="Win",1.02,1.005),1)*(1+$T27)^(Z$2-$K27)),IF(AND($K27+$I27&lt;=Z$2,$K27+SUM($I27:$J27)&gt;Z$2),IF($N27=$N$3,$C27*(INDEX('Fixed O&amp;M Schedule_Gas'!H$3:H$15,MATCH($F27,'Fixed O&amp;M Schedule_Gas'!$B$3:$B$15,0))+$M27),$C27*($S27*INDEX($U$1:$CH$1,MATCH($K27+$I27,$U$2:$CH$2,0))*IF(Z$2&gt;$K27+$I27+$H27,IF($D27="Win",1.02,1.005),1)*(1+$T27)^(Z$2-($K27+$I27))+$M27)),0)))/10^6</f>
        <v>0</v>
      </c>
      <c r="AA27" s="119">
        <f>IF(AND($K27&lt;AA$2+1,$K27+$H27&gt;AA$2),IF($N27=$N$3,$C27*((1-$O27+$O27*(AA$1/INDEX($U$1:$CH$1,,MATCH($K27,$U$2:$CH$2,0)))))*$L27,$C27*((1-$R27)^(AA$2-$K27))*(((1-$O27+$O27*(AA$1/INDEX($U$1:$CH$1,,MATCH($K27,$U$2:$CH$2,0)))))*$L27*8760*$P27)),IF(AND($K27+$H27&lt;AA$2+1,$K27+$I27&gt;AA$2),IF($N27=$N$3,$C27*INDEX('Fixed O&amp;M Schedule_Gas'!I$3:I$15,MATCH($F27,'Fixed O&amp;M Schedule_Gas'!$B$3:$B$15,0)),$C27*$S27*INDEX($U$1:$CH$1,MATCH($K27,$U$2:$CH$2,0))*IF(AA$2&gt;$K27+$H27,IF($D27="Win",1.02,1.005),1)*(1+$T27)^(AA$2-$K27)),IF(AND($K27+$I27&lt;=AA$2,$K27+SUM($I27:$J27)&gt;AA$2),IF($N27=$N$3,$C27*(INDEX('Fixed O&amp;M Schedule_Gas'!I$3:I$15,MATCH($F27,'Fixed O&amp;M Schedule_Gas'!$B$3:$B$15,0))+$M27),$C27*($S27*INDEX($U$1:$CH$1,MATCH($K27+$I27,$U$2:$CH$2,0))*IF(AA$2&gt;$K27+$I27+$H27,IF($D27="Win",1.02,1.005),1)*(1+$T27)^(AA$2-($K27+$I27))+$M27)),0)))/10^6</f>
        <v>0</v>
      </c>
      <c r="AB27" s="119">
        <f>IF(AND($K27&lt;AB$2+1,$K27+$H27&gt;AB$2),IF($N27=$N$3,$C27*((1-$O27+$O27*(AB$1/INDEX($U$1:$CH$1,,MATCH($K27,$U$2:$CH$2,0)))))*$L27,$C27*((1-$R27)^(AB$2-$K27))*(((1-$O27+$O27*(AB$1/INDEX($U$1:$CH$1,,MATCH($K27,$U$2:$CH$2,0)))))*$L27*8760*$P27)),IF(AND($K27+$H27&lt;AB$2+1,$K27+$I27&gt;AB$2),IF($N27=$N$3,$C27*INDEX('Fixed O&amp;M Schedule_Gas'!J$3:J$15,MATCH($F27,'Fixed O&amp;M Schedule_Gas'!$B$3:$B$15,0)),$C27*$S27*INDEX($U$1:$CH$1,MATCH($K27,$U$2:$CH$2,0))*IF(AB$2&gt;$K27+$H27,IF($D27="Win",1.02,1.005),1)*(1+$T27)^(AB$2-$K27)),IF(AND($K27+$I27&lt;=AB$2,$K27+SUM($I27:$J27)&gt;AB$2),IF($N27=$N$3,$C27*(INDEX('Fixed O&amp;M Schedule_Gas'!J$3:J$15,MATCH($F27,'Fixed O&amp;M Schedule_Gas'!$B$3:$B$15,0))+$M27),$C27*($S27*INDEX($U$1:$CH$1,MATCH($K27+$I27,$U$2:$CH$2,0))*IF(AB$2&gt;$K27+$I27+$H27,IF($D27="Win",1.02,1.005),1)*(1+$T27)^(AB$2-($K27+$I27))+$M27)),0)))/10^6</f>
        <v>100.55948490274363</v>
      </c>
      <c r="AC27" s="119">
        <f>IF(AND($K27&lt;AC$2+1,$K27+$H27&gt;AC$2),IF($N27=$N$3,$C27*((1-$O27+$O27*(AC$1/INDEX($U$1:$CH$1,,MATCH($K27,$U$2:$CH$2,0)))))*$L27,$C27*((1-$R27)^(AC$2-$K27))*(((1-$O27+$O27*(AC$1/INDEX($U$1:$CH$1,,MATCH($K27,$U$2:$CH$2,0)))))*$L27*8760*$P27)),IF(AND($K27+$H27&lt;AC$2+1,$K27+$I27&gt;AC$2),IF($N27=$N$3,$C27*INDEX('Fixed O&amp;M Schedule_Gas'!K$3:K$15,MATCH($F27,'Fixed O&amp;M Schedule_Gas'!$B$3:$B$15,0)),$C27*$S27*INDEX($U$1:$CH$1,MATCH($K27,$U$2:$CH$2,0))*IF(AC$2&gt;$K27+$H27,IF($D27="Win",1.02,1.005),1)*(1+$T27)^(AC$2-$K27)),IF(AND($K27+$I27&lt;=AC$2,$K27+SUM($I27:$J27)&gt;AC$2),IF($N27=$N$3,$C27*(INDEX('Fixed O&amp;M Schedule_Gas'!K$3:K$15,MATCH($F27,'Fixed O&amp;M Schedule_Gas'!$B$3:$B$15,0))+$M27),$C27*($S27*INDEX($U$1:$CH$1,MATCH($K27+$I27,$U$2:$CH$2,0))*IF(AC$2&gt;$K27+$I27+$H27,IF($D27="Win",1.02,1.005),1)*(1+$T27)^(AC$2-($K27+$I27))+$M27)),0)))/10^6</f>
        <v>99.159135226493063</v>
      </c>
      <c r="AD27" s="119">
        <f>IF(AND($K27&lt;AD$2+1,$K27+$H27&gt;AD$2),IF($N27=$N$3,$C27*((1-$O27+$O27*(AD$1/INDEX($U$1:$CH$1,,MATCH($K27,$U$2:$CH$2,0)))))*$L27,$C27*((1-$R27)^(AD$2-$K27))*(((1-$O27+$O27*(AD$1/INDEX($U$1:$CH$1,,MATCH($K27,$U$2:$CH$2,0)))))*$L27*8760*$P27)),IF(AND($K27+$H27&lt;AD$2+1,$K27+$I27&gt;AD$2),IF($N27=$N$3,$C27*INDEX('Fixed O&amp;M Schedule_Gas'!L$3:L$15,MATCH($F27,'Fixed O&amp;M Schedule_Gas'!$B$3:$B$15,0)),$C27*$S27*INDEX($U$1:$CH$1,MATCH($K27,$U$2:$CH$2,0))*IF(AD$2&gt;$K27+$H27,IF($D27="Win",1.02,1.005),1)*(1+$T27)^(AD$2-$K27)),IF(AND($K27+$I27&lt;=AD$2,$K27+SUM($I27:$J27)&gt;AD$2),IF($N27=$N$3,$C27*(INDEX('Fixed O&amp;M Schedule_Gas'!L$3:L$15,MATCH($F27,'Fixed O&amp;M Schedule_Gas'!$B$3:$B$15,0))+$M27),$C27*($S27*INDEX($U$1:$CH$1,MATCH($K27+$I27,$U$2:$CH$2,0))*IF(AD$2&gt;$K27+$I27+$H27,IF($D27="Win",1.02,1.005),1)*(1+$T27)^(AD$2-($K27+$I27))+$M27)),0)))/10^6</f>
        <v>98.027103199670975</v>
      </c>
      <c r="AE27" s="119">
        <f>IF(AND($K27&lt;AE$2+1,$K27+$H27&gt;AE$2),IF($N27=$N$3,$C27*((1-$O27+$O27*(AE$1/INDEX($U$1:$CH$1,,MATCH($K27,$U$2:$CH$2,0)))))*$L27,$C27*((1-$R27)^(AE$2-$K27))*(((1-$O27+$O27*(AE$1/INDEX($U$1:$CH$1,,MATCH($K27,$U$2:$CH$2,0)))))*$L27*8760*$P27)),IF(AND($K27+$H27&lt;AE$2+1,$K27+$I27&gt;AE$2),IF($N27=$N$3,$C27*INDEX('Fixed O&amp;M Schedule_Gas'!M$3:M$15,MATCH($F27,'Fixed O&amp;M Schedule_Gas'!$B$3:$B$15,0)),$C27*$S27*INDEX($U$1:$CH$1,MATCH($K27,$U$2:$CH$2,0))*IF(AE$2&gt;$K27+$H27,IF($D27="Win",1.02,1.005),1)*(1+$T27)^(AE$2-$K27)),IF(AND($K27+$I27&lt;=AE$2,$K27+SUM($I27:$J27)&gt;AE$2),IF($N27=$N$3,$C27*(INDEX('Fixed O&amp;M Schedule_Gas'!M$3:M$15,MATCH($F27,'Fixed O&amp;M Schedule_Gas'!$B$3:$B$15,0))+$M27),$C27*($S27*INDEX($U$1:$CH$1,MATCH($K27+$I27,$U$2:$CH$2,0))*IF(AE$2&gt;$K27+$I27+$H27,IF($D27="Win",1.02,1.005),1)*(1+$T27)^(AE$2-($K27+$I27))+$M27)),0)))/10^6</f>
        <v>96.69999656182749</v>
      </c>
      <c r="AF27" s="119">
        <f>IF(AND($K27&lt;AF$2+1,$K27+$H27&gt;AF$2),IF($N27=$N$3,$C27*((1-$O27+$O27*(AF$1/INDEX($U$1:$CH$1,,MATCH($K27,$U$2:$CH$2,0)))))*$L27,$C27*((1-$R27)^(AF$2-$K27))*(((1-$O27+$O27*(AF$1/INDEX($U$1:$CH$1,,MATCH($K27,$U$2:$CH$2,0)))))*$L27*8760*$P27)),IF(AND($K27+$H27&lt;AF$2+1,$K27+$I27&gt;AF$2),IF($N27=$N$3,$C27*INDEX('Fixed O&amp;M Schedule_Gas'!N$3:N$15,MATCH($F27,'Fixed O&amp;M Schedule_Gas'!$B$3:$B$15,0)),$C27*$S27*INDEX($U$1:$CH$1,MATCH($K27,$U$2:$CH$2,0))*IF(AF$2&gt;$K27+$H27,IF($D27="Win",1.02,1.005),1)*(1+$T27)^(AF$2-$K27)),IF(AND($K27+$I27&lt;=AF$2,$K27+SUM($I27:$J27)&gt;AF$2),IF($N27=$N$3,$C27*(INDEX('Fixed O&amp;M Schedule_Gas'!N$3:N$15,MATCH($F27,'Fixed O&amp;M Schedule_Gas'!$B$3:$B$15,0))+$M27),$C27*($S27*INDEX($U$1:$CH$1,MATCH($K27+$I27,$U$2:$CH$2,0))*IF(AF$2&gt;$K27+$I27+$H27,IF($D27="Win",1.02,1.005),1)*(1+$T27)^(AF$2-($K27+$I27))+$M27)),0)))/10^6</f>
        <v>95.50512356385228</v>
      </c>
      <c r="AG27" s="119">
        <f>IF(AND($K27&lt;AG$2+1,$K27+$H27&gt;AG$2),IF($N27=$N$3,$C27*((1-$O27+$O27*(AG$1/INDEX($U$1:$CH$1,,MATCH($K27,$U$2:$CH$2,0)))))*$L27,$C27*((1-$R27)^(AG$2-$K27))*(((1-$O27+$O27*(AG$1/INDEX($U$1:$CH$1,,MATCH($K27,$U$2:$CH$2,0)))))*$L27*8760*$P27)),IF(AND($K27+$H27&lt;AG$2+1,$K27+$I27&gt;AG$2),IF($N27=$N$3,$C27*INDEX('Fixed O&amp;M Schedule_Gas'!O$3:O$15,MATCH($F27,'Fixed O&amp;M Schedule_Gas'!$B$3:$B$15,0)),$C27*$S27*INDEX($U$1:$CH$1,MATCH($K27,$U$2:$CH$2,0))*IF(AG$2&gt;$K27+$H27,IF($D27="Win",1.02,1.005),1)*(1+$T27)^(AG$2-$K27)),IF(AND($K27+$I27&lt;=AG$2,$K27+SUM($I27:$J27)&gt;AG$2),IF($N27=$N$3,$C27*(INDEX('Fixed O&amp;M Schedule_Gas'!O$3:O$15,MATCH($F27,'Fixed O&amp;M Schedule_Gas'!$B$3:$B$15,0))+$M27),$C27*($S27*INDEX($U$1:$CH$1,MATCH($K27+$I27,$U$2:$CH$2,0))*IF(AG$2&gt;$K27+$I27+$H27,IF($D27="Win",1.02,1.005),1)*(1+$T27)^(AG$2-($K27+$I27))+$M27)),0)))/10^6</f>
        <v>94.349951667554706</v>
      </c>
      <c r="AH27" s="119">
        <f>IF(AND($K27&lt;AH$2+1,$K27+$H27&gt;AH$2),IF($N27=$N$3,$C27*((1-$O27+$O27*(AH$1/INDEX($U$1:$CH$1,,MATCH($K27,$U$2:$CH$2,0)))))*$L27,$C27*((1-$R27)^(AH$2-$K27))*(((1-$O27+$O27*(AH$1/INDEX($U$1:$CH$1,,MATCH($K27,$U$2:$CH$2,0)))))*$L27*8760*$P27)),IF(AND($K27+$H27&lt;AH$2+1,$K27+$I27&gt;AH$2),IF($N27=$N$3,$C27*INDEX('Fixed O&amp;M Schedule_Gas'!P$3:P$15,MATCH($F27,'Fixed O&amp;M Schedule_Gas'!$B$3:$B$15,0)),$C27*$S27*INDEX($U$1:$CH$1,MATCH($K27,$U$2:$CH$2,0))*IF(AH$2&gt;$K27+$H27,IF($D27="Win",1.02,1.005),1)*(1+$T27)^(AH$2-$K27)),IF(AND($K27+$I27&lt;=AH$2,$K27+SUM($I27:$J27)&gt;AH$2),IF($N27=$N$3,$C27*(INDEX('Fixed O&amp;M Schedule_Gas'!P$3:P$15,MATCH($F27,'Fixed O&amp;M Schedule_Gas'!$B$3:$B$15,0))+$M27),$C27*($S27*INDEX($U$1:$CH$1,MATCH($K27+$I27,$U$2:$CH$2,0))*IF(AH$2&gt;$K27+$I27+$H27,IF($D27="Win",1.02,1.005),1)*(1+$T27)^(AH$2-($K27+$I27))+$M27)),0)))/10^6</f>
        <v>93.236618959065353</v>
      </c>
      <c r="AI27" s="119">
        <f>IF(AND($K27&lt;AI$2+1,$K27+$H27&gt;AI$2),IF($N27=$N$3,$C27*((1-$O27+$O27*(AI$1/INDEX($U$1:$CH$1,,MATCH($K27,$U$2:$CH$2,0)))))*$L27,$C27*((1-$R27)^(AI$2-$K27))*(((1-$O27+$O27*(AI$1/INDEX($U$1:$CH$1,,MATCH($K27,$U$2:$CH$2,0)))))*$L27*8760*$P27)),IF(AND($K27+$H27&lt;AI$2+1,$K27+$I27&gt;AI$2),IF($N27=$N$3,$C27*INDEX('Fixed O&amp;M Schedule_Gas'!Q$3:Q$15,MATCH($F27,'Fixed O&amp;M Schedule_Gas'!$B$3:$B$15,0)),$C27*$S27*INDEX($U$1:$CH$1,MATCH($K27,$U$2:$CH$2,0))*IF(AI$2&gt;$K27+$H27,IF($D27="Win",1.02,1.005),1)*(1+$T27)^(AI$2-$K27)),IF(AND($K27+$I27&lt;=AI$2,$K27+SUM($I27:$J27)&gt;AI$2),IF($N27=$N$3,$C27*(INDEX('Fixed O&amp;M Schedule_Gas'!Q$3:Q$15,MATCH($F27,'Fixed O&amp;M Schedule_Gas'!$B$3:$B$15,0))+$M27),$C27*($S27*INDEX($U$1:$CH$1,MATCH($K27+$I27,$U$2:$CH$2,0))*IF(AI$2&gt;$K27+$I27+$H27,IF($D27="Win",1.02,1.005),1)*(1+$T27)^(AI$2-($K27+$I27))+$M27)),0)))/10^6</f>
        <v>92.142557834698806</v>
      </c>
      <c r="AJ27" s="119">
        <f>IF(AND($K27&lt;AJ$2+1,$K27+$H27&gt;AJ$2),IF($N27=$N$3,$C27*((1-$O27+$O27*(AJ$1/INDEX($U$1:$CH$1,,MATCH($K27,$U$2:$CH$2,0)))))*$L27,$C27*((1-$R27)^(AJ$2-$K27))*(((1-$O27+$O27*(AJ$1/INDEX($U$1:$CH$1,,MATCH($K27,$U$2:$CH$2,0)))))*$L27*8760*$P27)),IF(AND($K27+$H27&lt;AJ$2+1,$K27+$I27&gt;AJ$2),IF($N27=$N$3,$C27*INDEX('Fixed O&amp;M Schedule_Gas'!R$3:R$15,MATCH($F27,'Fixed O&amp;M Schedule_Gas'!$B$3:$B$15,0)),$C27*$S27*INDEX($U$1:$CH$1,MATCH($K27,$U$2:$CH$2,0))*IF(AJ$2&gt;$K27+$H27,IF($D27="Win",1.02,1.005),1)*(1+$T27)^(AJ$2-$K27)),IF(AND($K27+$I27&lt;=AJ$2,$K27+SUM($I27:$J27)&gt;AJ$2),IF($N27=$N$3,$C27*(INDEX('Fixed O&amp;M Schedule_Gas'!R$3:R$15,MATCH($F27,'Fixed O&amp;M Schedule_Gas'!$B$3:$B$15,0))+$M27),$C27*($S27*INDEX($U$1:$CH$1,MATCH($K27+$I27,$U$2:$CH$2,0))*IF(AJ$2&gt;$K27+$I27+$H27,IF($D27="Win",1.02,1.005),1)*(1+$T27)^(AJ$2-($K27+$I27))+$M27)),0)))/10^6</f>
        <v>91.067465315508784</v>
      </c>
      <c r="AK27" s="119">
        <f>IF(AND($K27&lt;AK$2+1,$K27+$H27&gt;AK$2),IF($N27=$N$3,$C27*((1-$O27+$O27*(AK$1/INDEX($U$1:$CH$1,,MATCH($K27,$U$2:$CH$2,0)))))*$L27,$C27*((1-$R27)^(AK$2-$K27))*(((1-$O27+$O27*(AK$1/INDEX($U$1:$CH$1,,MATCH($K27,$U$2:$CH$2,0)))))*$L27*8760*$P27)),IF(AND($K27+$H27&lt;AK$2+1,$K27+$I27&gt;AK$2),IF($N27=$N$3,$C27*INDEX('Fixed O&amp;M Schedule_Gas'!S$3:S$15,MATCH($F27,'Fixed O&amp;M Schedule_Gas'!$B$3:$B$15,0)),$C27*$S27*INDEX($U$1:$CH$1,MATCH($K27,$U$2:$CH$2,0))*IF(AK$2&gt;$K27+$H27,IF($D27="Win",1.02,1.005),1)*(1+$T27)^(AK$2-$K27)),IF(AND($K27+$I27&lt;=AK$2,$K27+SUM($I27:$J27)&gt;AK$2),IF($N27=$N$3,$C27*(INDEX('Fixed O&amp;M Schedule_Gas'!S$3:S$15,MATCH($F27,'Fixed O&amp;M Schedule_Gas'!$B$3:$B$15,0))+$M27),$C27*($S27*INDEX($U$1:$CH$1,MATCH($K27+$I27,$U$2:$CH$2,0))*IF(AK$2&gt;$K27+$I27+$H27,IF($D27="Win",1.02,1.005),1)*(1+$T27)^(AK$2-($K27+$I27))+$M27)),0)))/10^6</f>
        <v>90.011043289960412</v>
      </c>
      <c r="AL27" s="119">
        <f>IF(AND($K27&lt;AL$2+1,$K27+$H27&gt;AL$2),IF($N27=$N$3,$C27*((1-$O27+$O27*(AL$1/INDEX($U$1:$CH$1,,MATCH($K27,$U$2:$CH$2,0)))))*$L27,$C27*((1-$R27)^(AL$2-$K27))*(((1-$O27+$O27*(AL$1/INDEX($U$1:$CH$1,,MATCH($K27,$U$2:$CH$2,0)))))*$L27*8760*$P27)),IF(AND($K27+$H27&lt;AL$2+1,$K27+$I27&gt;AL$2),IF($N27=$N$3,$C27*INDEX('Fixed O&amp;M Schedule_Gas'!T$3:T$15,MATCH($F27,'Fixed O&amp;M Schedule_Gas'!$B$3:$B$15,0)),$C27*$S27*INDEX($U$1:$CH$1,MATCH($K27,$U$2:$CH$2,0))*IF(AL$2&gt;$K27+$H27,IF($D27="Win",1.02,1.005),1)*(1+$T27)^(AL$2-$K27)),IF(AND($K27+$I27&lt;=AL$2,$K27+SUM($I27:$J27)&gt;AL$2),IF($N27=$N$3,$C27*(INDEX('Fixed O&amp;M Schedule_Gas'!T$3:T$15,MATCH($F27,'Fixed O&amp;M Schedule_Gas'!$B$3:$B$15,0))+$M27),$C27*($S27*INDEX($U$1:$CH$1,MATCH($K27+$I27,$U$2:$CH$2,0))*IF(AL$2&gt;$K27+$I27+$H27,IF($D27="Win",1.02,1.005),1)*(1+$T27)^(AL$2-($K27+$I27))+$M27)),0)))/10^6</f>
        <v>88.972998436124655</v>
      </c>
      <c r="AM27" s="119">
        <f>IF(AND($K27&lt;AM$2+1,$K27+$H27&gt;AM$2),IF($N27=$N$3,$C27*((1-$O27+$O27*(AM$1/INDEX($U$1:$CH$1,,MATCH($K27,$U$2:$CH$2,0)))))*$L27,$C27*((1-$R27)^(AM$2-$K27))*(((1-$O27+$O27*(AM$1/INDEX($U$1:$CH$1,,MATCH($K27,$U$2:$CH$2,0)))))*$L27*8760*$P27)),IF(AND($K27+$H27&lt;AM$2+1,$K27+$I27&gt;AM$2),IF($N27=$N$3,$C27*INDEX('Fixed O&amp;M Schedule_Gas'!U$3:U$15,MATCH($F27,'Fixed O&amp;M Schedule_Gas'!$B$3:$B$15,0)),$C27*$S27*INDEX($U$1:$CH$1,MATCH($K27,$U$2:$CH$2,0))*IF(AM$2&gt;$K27+$H27,IF($D27="Win",1.02,1.005),1)*(1+$T27)^(AM$2-$K27)),IF(AND($K27+$I27&lt;=AM$2,$K27+SUM($I27:$J27)&gt;AM$2),IF($N27=$N$3,$C27*(INDEX('Fixed O&amp;M Schedule_Gas'!U$3:U$15,MATCH($F27,'Fixed O&amp;M Schedule_Gas'!$B$3:$B$15,0))+$M27),$C27*($S27*INDEX($U$1:$CH$1,MATCH($K27+$I27,$U$2:$CH$2,0))*IF(AM$2&gt;$K27+$I27+$H27,IF($D27="Win",1.02,1.005),1)*(1+$T27)^(AM$2-($K27+$I27))+$M27)),0)))/10^6</f>
        <v>87.95304214511701</v>
      </c>
      <c r="AN27" s="119">
        <f>IF(AND($K27&lt;AN$2+1,$K27+$H27&gt;AN$2),IF($N27=$N$3,$C27*((1-$O27+$O27*(AN$1/INDEX($U$1:$CH$1,,MATCH($K27,$U$2:$CH$2,0)))))*$L27,$C27*((1-$R27)^(AN$2-$K27))*(((1-$O27+$O27*(AN$1/INDEX($U$1:$CH$1,,MATCH($K27,$U$2:$CH$2,0)))))*$L27*8760*$P27)),IF(AND($K27+$H27&lt;AN$2+1,$K27+$I27&gt;AN$2),IF($N27=$N$3,$C27*INDEX('Fixed O&amp;M Schedule_Gas'!V$3:V$15,MATCH($F27,'Fixed O&amp;M Schedule_Gas'!$B$3:$B$15,0)),$C27*$S27*INDEX($U$1:$CH$1,MATCH($K27,$U$2:$CH$2,0))*IF(AN$2&gt;$K27+$H27,IF($D27="Win",1.02,1.005),1)*(1+$T27)^(AN$2-$K27)),IF(AND($K27+$I27&lt;=AN$2,$K27+SUM($I27:$J27)&gt;AN$2),IF($N27=$N$3,$C27*(INDEX('Fixed O&amp;M Schedule_Gas'!V$3:V$15,MATCH($F27,'Fixed O&amp;M Schedule_Gas'!$B$3:$B$15,0))+$M27),$C27*($S27*INDEX($U$1:$CH$1,MATCH($K27+$I27,$U$2:$CH$2,0))*IF(AN$2&gt;$K27+$I27+$H27,IF($D27="Win",1.02,1.005),1)*(1+$T27)^(AN$2-($K27+$I27))+$M27)),0)))/10^6</f>
        <v>86.950890445762511</v>
      </c>
      <c r="AO27" s="119">
        <f>IF(AND($K27&lt;AO$2+1,$K27+$H27&gt;AO$2),IF($N27=$N$3,$C27*((1-$O27+$O27*(AO$1/INDEX($U$1:$CH$1,,MATCH($K27,$U$2:$CH$2,0)))))*$L27,$C27*((1-$R27)^(AO$2-$K27))*(((1-$O27+$O27*(AO$1/INDEX($U$1:$CH$1,,MATCH($K27,$U$2:$CH$2,0)))))*$L27*8760*$P27)),IF(AND($K27+$H27&lt;AO$2+1,$K27+$I27&gt;AO$2),IF($N27=$N$3,$C27*INDEX('Fixed O&amp;M Schedule_Gas'!W$3:W$15,MATCH($F27,'Fixed O&amp;M Schedule_Gas'!$B$3:$B$15,0)),$C27*$S27*INDEX($U$1:$CH$1,MATCH($K27,$U$2:$CH$2,0))*IF(AO$2&gt;$K27+$H27,IF($D27="Win",1.02,1.005),1)*(1+$T27)^(AO$2-$K27)),IF(AND($K27+$I27&lt;=AO$2,$K27+SUM($I27:$J27)&gt;AO$2),IF($N27=$N$3,$C27*(INDEX('Fixed O&amp;M Schedule_Gas'!W$3:W$15,MATCH($F27,'Fixed O&amp;M Schedule_Gas'!$B$3:$B$15,0))+$M27),$C27*($S27*INDEX($U$1:$CH$1,MATCH($K27+$I27,$U$2:$CH$2,0))*IF(AO$2&gt;$K27+$I27+$H27,IF($D27="Win",1.02,1.005),1)*(1+$T27)^(AO$2-($K27+$I27))+$M27)),0)))/10^6</f>
        <v>85.966263930465573</v>
      </c>
      <c r="AP27" s="119">
        <f>IF(AND($K27&lt;AP$2+1,$K27+$H27&gt;AP$2),IF($N27=$N$3,$C27*((1-$O27+$O27*(AP$1/INDEX($U$1:$CH$1,,MATCH($K27,$U$2:$CH$2,0)))))*$L27,$C27*((1-$R27)^(AP$2-$K27))*(((1-$O27+$O27*(AP$1/INDEX($U$1:$CH$1,,MATCH($K27,$U$2:$CH$2,0)))))*$L27*8760*$P27)),IF(AND($K27+$H27&lt;AP$2+1,$K27+$I27&gt;AP$2),IF($N27=$N$3,$C27*INDEX('Fixed O&amp;M Schedule_Gas'!X$3:X$15,MATCH($F27,'Fixed O&amp;M Schedule_Gas'!$B$3:$B$15,0)),$C27*$S27*INDEX($U$1:$CH$1,MATCH($K27,$U$2:$CH$2,0))*IF(AP$2&gt;$K27+$H27,IF($D27="Win",1.02,1.005),1)*(1+$T27)^(AP$2-$K27)),IF(AND($K27+$I27&lt;=AP$2,$K27+SUM($I27:$J27)&gt;AP$2),IF($N27=$N$3,$C27*(INDEX('Fixed O&amp;M Schedule_Gas'!X$3:X$15,MATCH($F27,'Fixed O&amp;M Schedule_Gas'!$B$3:$B$15,0))+$M27),$C27*($S27*INDEX($U$1:$CH$1,MATCH($K27+$I27,$U$2:$CH$2,0))*IF(AP$2&gt;$K27+$I27+$H27,IF($D27="Win",1.02,1.005),1)*(1+$T27)^(AP$2-($K27+$I27))+$M27)),0)))/10^6</f>
        <v>84.998887682266528</v>
      </c>
      <c r="AQ27" s="119">
        <f>IF(AND($K27&lt;AQ$2+1,$K27+$H27&gt;AQ$2),IF($N27=$N$3,$C27*((1-$O27+$O27*(AQ$1/INDEX($U$1:$CH$1,,MATCH($K27,$U$2:$CH$2,0)))))*$L27,$C27*((1-$R27)^(AQ$2-$K27))*(((1-$O27+$O27*(AQ$1/INDEX($U$1:$CH$1,,MATCH($K27,$U$2:$CH$2,0)))))*$L27*8760*$P27)),IF(AND($K27+$H27&lt;AQ$2+1,$K27+$I27&gt;AQ$2),IF($N27=$N$3,$C27*INDEX('Fixed O&amp;M Schedule_Gas'!Y$3:Y$15,MATCH($F27,'Fixed O&amp;M Schedule_Gas'!$B$3:$B$15,0)),$C27*$S27*INDEX($U$1:$CH$1,MATCH($K27,$U$2:$CH$2,0))*IF(AQ$2&gt;$K27+$H27,IF($D27="Win",1.02,1.005),1)*(1+$T27)^(AQ$2-$K27)),IF(AND($K27+$I27&lt;=AQ$2,$K27+SUM($I27:$J27)&gt;AQ$2),IF($N27=$N$3,$C27*(INDEX('Fixed O&amp;M Schedule_Gas'!Y$3:Y$15,MATCH($F27,'Fixed O&amp;M Schedule_Gas'!$B$3:$B$15,0))+$M27),$C27*($S27*INDEX($U$1:$CH$1,MATCH($K27+$I27,$U$2:$CH$2,0))*IF(AQ$2&gt;$K27+$I27+$H27,IF($D27="Win",1.02,1.005),1)*(1+$T27)^(AQ$2-($K27+$I27))+$M27)),0)))/10^6</f>
        <v>84.048491203065538</v>
      </c>
      <c r="AR27" s="119">
        <f>IF(AND($K27&lt;AR$2+1,$K27+$H27&gt;AR$2),IF($N27=$N$3,$C27*((1-$O27+$O27*(AR$1/INDEX($U$1:$CH$1,,MATCH($K27,$U$2:$CH$2,0)))))*$L27,$C27*((1-$R27)^(AR$2-$K27))*(((1-$O27+$O27*(AR$1/INDEX($U$1:$CH$1,,MATCH($K27,$U$2:$CH$2,0)))))*$L27*8760*$P27)),IF(AND($K27+$H27&lt;AR$2+1,$K27+$I27&gt;AR$2),IF($N27=$N$3,$C27*INDEX('Fixed O&amp;M Schedule_Gas'!Z$3:Z$15,MATCH($F27,'Fixed O&amp;M Schedule_Gas'!$B$3:$B$15,0)),$C27*$S27*INDEX($U$1:$CH$1,MATCH($K27,$U$2:$CH$2,0))*IF(AR$2&gt;$K27+$H27,IF($D27="Win",1.02,1.005),1)*(1+$T27)^(AR$2-$K27)),IF(AND($K27+$I27&lt;=AR$2,$K27+SUM($I27:$J27)&gt;AR$2),IF($N27=$N$3,$C27*(INDEX('Fixed O&amp;M Schedule_Gas'!Z$3:Z$15,MATCH($F27,'Fixed O&amp;M Schedule_Gas'!$B$3:$B$15,0))+$M27),$C27*($S27*INDEX($U$1:$CH$1,MATCH($K27+$I27,$U$2:$CH$2,0))*IF(AR$2&gt;$K27+$I27+$H27,IF($D27="Win",1.02,1.005),1)*(1+$T27)^(AR$2-($K27+$I27))+$M27)),0)))/10^6</f>
        <v>83.114808342995047</v>
      </c>
      <c r="AS27" s="119">
        <f>IF(AND($K27&lt;AS$2+1,$K27+$H27&gt;AS$2),IF($N27=$N$3,$C27*((1-$O27+$O27*(AS$1/INDEX($U$1:$CH$1,,MATCH($K27,$U$2:$CH$2,0)))))*$L27,$C27*((1-$R27)^(AS$2-$K27))*(((1-$O27+$O27*(AS$1/INDEX($U$1:$CH$1,,MATCH($K27,$U$2:$CH$2,0)))))*$L27*8760*$P27)),IF(AND($K27+$H27&lt;AS$2+1,$K27+$I27&gt;AS$2),IF($N27=$N$3,$C27*INDEX('Fixed O&amp;M Schedule_Gas'!AA$3:AA$15,MATCH($F27,'Fixed O&amp;M Schedule_Gas'!$B$3:$B$15,0)),$C27*$S27*INDEX($U$1:$CH$1,MATCH($K27,$U$2:$CH$2,0))*IF(AS$2&gt;$K27+$H27,IF($D27="Win",1.02,1.005),1)*(1+$T27)^(AS$2-$K27)),IF(AND($K27+$I27&lt;=AS$2,$K27+SUM($I27:$J27)&gt;AS$2),IF($N27=$N$3,$C27*(INDEX('Fixed O&amp;M Schedule_Gas'!AA$3:AA$15,MATCH($F27,'Fixed O&amp;M Schedule_Gas'!$B$3:$B$15,0))+$M27),$C27*($S27*INDEX($U$1:$CH$1,MATCH($K27+$I27,$U$2:$CH$2,0))*IF(AS$2&gt;$K27+$I27+$H27,IF($D27="Win",1.02,1.005),1)*(1+$T27)^(AS$2-($K27+$I27))+$M27)),0)))/10^6</f>
        <v>82.197577230922619</v>
      </c>
      <c r="AT27" s="119">
        <f>IF(AND($K27&lt;AT$2+1,$K27+$H27&gt;AT$2),IF($N27=$N$3,$C27*((1-$O27+$O27*(AT$1/INDEX($U$1:$CH$1,,MATCH($K27,$U$2:$CH$2,0)))))*$L27,$C27*((1-$R27)^(AT$2-$K27))*(((1-$O27+$O27*(AT$1/INDEX($U$1:$CH$1,,MATCH($K27,$U$2:$CH$2,0)))))*$L27*8760*$P27)),IF(AND($K27+$H27&lt;AT$2+1,$K27+$I27&gt;AT$2),IF($N27=$N$3,$C27*INDEX('Fixed O&amp;M Schedule_Gas'!AB$3:AB$15,MATCH($F27,'Fixed O&amp;M Schedule_Gas'!$B$3:$B$15,0)),$C27*$S27*INDEX($U$1:$CH$1,MATCH($K27,$U$2:$CH$2,0))*IF(AT$2&gt;$K27+$H27,IF($D27="Win",1.02,1.005),1)*(1+$T27)^(AT$2-$K27)),IF(AND($K27+$I27&lt;=AT$2,$K27+SUM($I27:$J27)&gt;AT$2),IF($N27=$N$3,$C27*(INDEX('Fixed O&amp;M Schedule_Gas'!AB$3:AB$15,MATCH($F27,'Fixed O&amp;M Schedule_Gas'!$B$3:$B$15,0))+$M27),$C27*($S27*INDEX($U$1:$CH$1,MATCH($K27+$I27,$U$2:$CH$2,0))*IF(AT$2&gt;$K27+$I27+$H27,IF($D27="Win",1.02,1.005),1)*(1+$T27)^(AT$2-($K27+$I27))+$M27)),0)))/10^6</f>
        <v>81.296540206066197</v>
      </c>
      <c r="AU27" s="119">
        <f>IF(AND($K27&lt;AU$2+1,$K27+$H27&gt;AU$2),IF($N27=$N$3,$C27*((1-$O27+$O27*(AU$1/INDEX($U$1:$CH$1,,MATCH($K27,$U$2:$CH$2,0)))))*$L27,$C27*((1-$R27)^(AU$2-$K27))*(((1-$O27+$O27*(AU$1/INDEX($U$1:$CH$1,,MATCH($K27,$U$2:$CH$2,0)))))*$L27*8760*$P27)),IF(AND($K27+$H27&lt;AU$2+1,$K27+$I27&gt;AU$2),IF($N27=$N$3,$C27*INDEX('Fixed O&amp;M Schedule_Gas'!AC$3:AC$15,MATCH($F27,'Fixed O&amp;M Schedule_Gas'!$B$3:$B$15,0)),$C27*$S27*INDEX($U$1:$CH$1,MATCH($K27,$U$2:$CH$2,0))*IF(AU$2&gt;$K27+$H27,IF($D27="Win",1.02,1.005),1)*(1+$T27)^(AU$2-$K27)),IF(AND($K27+$I27&lt;=AU$2,$K27+SUM($I27:$J27)&gt;AU$2),IF($N27=$N$3,$C27*(INDEX('Fixed O&amp;M Schedule_Gas'!AC$3:AC$15,MATCH($F27,'Fixed O&amp;M Schedule_Gas'!$B$3:$B$15,0))+$M27),$C27*($S27*INDEX($U$1:$CH$1,MATCH($K27+$I27,$U$2:$CH$2,0))*IF(AU$2&gt;$K27+$I27+$H27,IF($D27="Win",1.02,1.005),1)*(1+$T27)^(AU$2-($K27+$I27))+$M27)),0)))/10^6</f>
        <v>80.411443750703356</v>
      </c>
      <c r="AV27" s="119">
        <f>IF(AND($K27&lt;AV$2+1,$K27+$H27&gt;AV$2),IF($N27=$N$3,$C27*((1-$O27+$O27*(AV$1/INDEX($U$1:$CH$1,,MATCH($K27,$U$2:$CH$2,0)))))*$L27,$C27*((1-$R27)^(AV$2-$K27))*(((1-$O27+$O27*(AV$1/INDEX($U$1:$CH$1,,MATCH($K27,$U$2:$CH$2,0)))))*$L27*8760*$P27)),IF(AND($K27+$H27&lt;AV$2+1,$K27+$I27&gt;AV$2),IF($N27=$N$3,$C27*INDEX('Fixed O&amp;M Schedule_Gas'!AD$3:AD$15,MATCH($F27,'Fixed O&amp;M Schedule_Gas'!$B$3:$B$15,0)),$C27*$S27*INDEX($U$1:$CH$1,MATCH($K27,$U$2:$CH$2,0))*IF(AV$2&gt;$K27+$H27,IF($D27="Win",1.02,1.005),1)*(1+$T27)^(AV$2-$K27)),IF(AND($K27+$I27&lt;=AV$2,$K27+SUM($I27:$J27)&gt;AV$2),IF($N27=$N$3,$C27*(INDEX('Fixed O&amp;M Schedule_Gas'!AD$3:AD$15,MATCH($F27,'Fixed O&amp;M Schedule_Gas'!$B$3:$B$15,0))+$M27),$C27*($S27*INDEX($U$1:$CH$1,MATCH($K27+$I27,$U$2:$CH$2,0))*IF(AV$2&gt;$K27+$I27+$H27,IF($D27="Win",1.02,1.005),1)*(1+$T27)^(AV$2-($K27+$I27))+$M27)),0)))/10^6</f>
        <v>17.936585495744886</v>
      </c>
      <c r="AW27" s="119">
        <f>IF(AND($K27&lt;AW$2+1,$K27+$H27&gt;AW$2),IF($N27=$N$3,$C27*((1-$O27+$O27*(AW$1/INDEX($U$1:$CH$1,,MATCH($K27,$U$2:$CH$2,0)))))*$L27,$C27*((1-$R27)^(AW$2-$K27))*(((1-$O27+$O27*(AW$1/INDEX($U$1:$CH$1,,MATCH($K27,$U$2:$CH$2,0)))))*$L27*8760*$P27)),IF(AND($K27+$H27&lt;AW$2+1,$K27+$I27&gt;AW$2),IF($N27=$N$3,$C27*INDEX('Fixed O&amp;M Schedule_Gas'!AE$3:AE$15,MATCH($F27,'Fixed O&amp;M Schedule_Gas'!$B$3:$B$15,0)),$C27*$S27*INDEX($U$1:$CH$1,MATCH($K27,$U$2:$CH$2,0))*IF(AW$2&gt;$K27+$H27,IF($D27="Win",1.02,1.005),1)*(1+$T27)^(AW$2-$K27)),IF(AND($K27+$I27&lt;=AW$2,$K27+SUM($I27:$J27)&gt;AW$2),IF($N27=$N$3,$C27*(INDEX('Fixed O&amp;M Schedule_Gas'!AE$3:AE$15,MATCH($F27,'Fixed O&amp;M Schedule_Gas'!$B$3:$B$15,0))+$M27),$C27*($S27*INDEX($U$1:$CH$1,MATCH($K27+$I27,$U$2:$CH$2,0))*IF(AW$2&gt;$K27+$I27+$H27,IF($D27="Win",1.02,1.005),1)*(1+$T27)^(AW$2-($K27+$I27))+$M27)),0)))/10^6</f>
        <v>18.661223549772981</v>
      </c>
      <c r="AX27" s="119">
        <f>IF(AND($K27&lt;AX$2+1,$K27+$H27&gt;AX$2),IF($N27=$N$3,$C27*((1-$O27+$O27*(AX$1/INDEX($U$1:$CH$1,,MATCH($K27,$U$2:$CH$2,0)))))*$L27,$C27*((1-$R27)^(AX$2-$K27))*(((1-$O27+$O27*(AX$1/INDEX($U$1:$CH$1,,MATCH($K27,$U$2:$CH$2,0)))))*$L27*8760*$P27)),IF(AND($K27+$H27&lt;AX$2+1,$K27+$I27&gt;AX$2),IF($N27=$N$3,$C27*INDEX('Fixed O&amp;M Schedule_Gas'!AF$3:AF$15,MATCH($F27,'Fixed O&amp;M Schedule_Gas'!$B$3:$B$15,0)),$C27*$S27*INDEX($U$1:$CH$1,MATCH($K27,$U$2:$CH$2,0))*IF(AX$2&gt;$K27+$H27,IF($D27="Win",1.02,1.005),1)*(1+$T27)^(AX$2-$K27)),IF(AND($K27+$I27&lt;=AX$2,$K27+SUM($I27:$J27)&gt;AX$2),IF($N27=$N$3,$C27*(INDEX('Fixed O&amp;M Schedule_Gas'!AF$3:AF$15,MATCH($F27,'Fixed O&amp;M Schedule_Gas'!$B$3:$B$15,0))+$M27),$C27*($S27*INDEX($U$1:$CH$1,MATCH($K27+$I27,$U$2:$CH$2,0))*IF(AX$2&gt;$K27+$I27+$H27,IF($D27="Win",1.02,1.005),1)*(1+$T27)^(AX$2-($K27+$I27))+$M27)),0)))/10^6</f>
        <v>19.034448020768444</v>
      </c>
      <c r="AY27" s="119">
        <f>IF(AND($K27&lt;AY$2+1,$K27+$H27&gt;AY$2),IF($N27=$N$3,$C27*((1-$O27+$O27*(AY$1/INDEX($U$1:$CH$1,,MATCH($K27,$U$2:$CH$2,0)))))*$L27,$C27*((1-$R27)^(AY$2-$K27))*(((1-$O27+$O27*(AY$1/INDEX($U$1:$CH$1,,MATCH($K27,$U$2:$CH$2,0)))))*$L27*8760*$P27)),IF(AND($K27+$H27&lt;AY$2+1,$K27+$I27&gt;AY$2),IF($N27=$N$3,$C27*INDEX('Fixed O&amp;M Schedule_Gas'!AG$3:AG$15,MATCH($F27,'Fixed O&amp;M Schedule_Gas'!$B$3:$B$15,0)),$C27*$S27*INDEX($U$1:$CH$1,MATCH($K27,$U$2:$CH$2,0))*IF(AY$2&gt;$K27+$H27,IF($D27="Win",1.02,1.005),1)*(1+$T27)^(AY$2-$K27)),IF(AND($K27+$I27&lt;=AY$2,$K27+SUM($I27:$J27)&gt;AY$2),IF($N27=$N$3,$C27*(INDEX('Fixed O&amp;M Schedule_Gas'!AG$3:AG$15,MATCH($F27,'Fixed O&amp;M Schedule_Gas'!$B$3:$B$15,0))+$M27),$C27*($S27*INDEX($U$1:$CH$1,MATCH($K27+$I27,$U$2:$CH$2,0))*IF(AY$2&gt;$K27+$I27+$H27,IF($D27="Win",1.02,1.005),1)*(1+$T27)^(AY$2-($K27+$I27))+$M27)),0)))/10^6</f>
        <v>19.415136981183807</v>
      </c>
      <c r="AZ27" s="119">
        <f>IF(AND($K27&lt;AZ$2+1,$K27+$H27&gt;AZ$2),IF($N27=$N$3,$C27*((1-$O27+$O27*(AZ$1/INDEX($U$1:$CH$1,,MATCH($K27,$U$2:$CH$2,0)))))*$L27,$C27*((1-$R27)^(AZ$2-$K27))*(((1-$O27+$O27*(AZ$1/INDEX($U$1:$CH$1,,MATCH($K27,$U$2:$CH$2,0)))))*$L27*8760*$P27)),IF(AND($K27+$H27&lt;AZ$2+1,$K27+$I27&gt;AZ$2),IF($N27=$N$3,$C27*INDEX('Fixed O&amp;M Schedule_Gas'!AH$3:AH$15,MATCH($F27,'Fixed O&amp;M Schedule_Gas'!$B$3:$B$15,0)),$C27*$S27*INDEX($U$1:$CH$1,MATCH($K27,$U$2:$CH$2,0))*IF(AZ$2&gt;$K27+$H27,IF($D27="Win",1.02,1.005),1)*(1+$T27)^(AZ$2-$K27)),IF(AND($K27+$I27&lt;=AZ$2,$K27+SUM($I27:$J27)&gt;AZ$2),IF($N27=$N$3,$C27*(INDEX('Fixed O&amp;M Schedule_Gas'!AH$3:AH$15,MATCH($F27,'Fixed O&amp;M Schedule_Gas'!$B$3:$B$15,0))+$M27),$C27*($S27*INDEX($U$1:$CH$1,MATCH($K27+$I27,$U$2:$CH$2,0))*IF(AZ$2&gt;$K27+$I27+$H27,IF($D27="Win",1.02,1.005),1)*(1+$T27)^(AZ$2-($K27+$I27))+$M27)),0)))/10^6</f>
        <v>19.803439720807486</v>
      </c>
      <c r="BA27" s="119">
        <f>IF(AND($K27&lt;BA$2+1,$K27+$H27&gt;BA$2),IF($N27=$N$3,$C27*((1-$O27+$O27*(BA$1/INDEX($U$1:$CH$1,,MATCH($K27,$U$2:$CH$2,0)))))*$L27,$C27*((1-$R27)^(BA$2-$K27))*(((1-$O27+$O27*(BA$1/INDEX($U$1:$CH$1,,MATCH($K27,$U$2:$CH$2,0)))))*$L27*8760*$P27)),IF(AND($K27+$H27&lt;BA$2+1,$K27+$I27&gt;BA$2),IF($N27=$N$3,$C27*INDEX('Fixed O&amp;M Schedule_Gas'!AI$3:AI$15,MATCH($F27,'Fixed O&amp;M Schedule_Gas'!$B$3:$B$15,0)),$C27*$S27*INDEX($U$1:$CH$1,MATCH($K27,$U$2:$CH$2,0))*IF(BA$2&gt;$K27+$H27,IF($D27="Win",1.02,1.005),1)*(1+$T27)^(BA$2-$K27)),IF(AND($K27+$I27&lt;=BA$2,$K27+SUM($I27:$J27)&gt;BA$2),IF($N27=$N$3,$C27*(INDEX('Fixed O&amp;M Schedule_Gas'!AI$3:AI$15,MATCH($F27,'Fixed O&amp;M Schedule_Gas'!$B$3:$B$15,0))+$M27),$C27*($S27*INDEX($U$1:$CH$1,MATCH($K27+$I27,$U$2:$CH$2,0))*IF(BA$2&gt;$K27+$I27+$H27,IF($D27="Win",1.02,1.005),1)*(1+$T27)^(BA$2-($K27+$I27))+$M27)),0)))/10^6</f>
        <v>80.537658198289265</v>
      </c>
      <c r="BB27" s="119">
        <f>IF(AND($K27&lt;BB$2+1,$K27+$H27&gt;BB$2),IF($N27=$N$3,$C27*((1-$O27+$O27*(BB$1/INDEX($U$1:$CH$1,,MATCH($K27,$U$2:$CH$2,0)))))*$L27,$C27*((1-$R27)^(BB$2-$K27))*(((1-$O27+$O27*(BB$1/INDEX($U$1:$CH$1,,MATCH($K27,$U$2:$CH$2,0)))))*$L27*8760*$P27)),IF(AND($K27+$H27&lt;BB$2+1,$K27+$I27&gt;BB$2),IF($N27=$N$3,$C27*INDEX('Fixed O&amp;M Schedule_Gas'!AJ$3:AJ$15,MATCH($F27,'Fixed O&amp;M Schedule_Gas'!$B$3:$B$15,0)),$C27*$S27*INDEX($U$1:$CH$1,MATCH($K27,$U$2:$CH$2,0))*IF(BB$2&gt;$K27+$H27,IF($D27="Win",1.02,1.005),1)*(1+$T27)^(BB$2-$K27)),IF(AND($K27+$I27&lt;=BB$2,$K27+SUM($I27:$J27)&gt;BB$2),IF($N27=$N$3,$C27*(INDEX('Fixed O&amp;M Schedule_Gas'!AJ$3:AJ$15,MATCH($F27,'Fixed O&amp;M Schedule_Gas'!$B$3:$B$15,0))+$M27),$C27*($S27*INDEX($U$1:$CH$1,MATCH($K27+$I27,$U$2:$CH$2,0))*IF(BB$2&gt;$K27+$I27+$H27,IF($D27="Win",1.02,1.005),1)*(1+$T27)^(BB$2-($K27+$I27))+$M27)),0)))/10^6</f>
        <v>80.926975338545418</v>
      </c>
      <c r="BC27" s="119">
        <f>IF(AND($K27&lt;BC$2+1,$K27+$H27&gt;BC$2),IF($N27=$N$3,$C27*((1-$O27+$O27*(BC$1/INDEX($U$1:$CH$1,,MATCH($K27,$U$2:$CH$2,0)))))*$L27,$C27*((1-$R27)^(BC$2-$K27))*(((1-$O27+$O27*(BC$1/INDEX($U$1:$CH$1,,MATCH($K27,$U$2:$CH$2,0)))))*$L27*8760*$P27)),IF(AND($K27+$H27&lt;BC$2+1,$K27+$I27&gt;BC$2),IF($N27=$N$3,$C27*INDEX('Fixed O&amp;M Schedule_Gas'!AK$3:AK$15,MATCH($F27,'Fixed O&amp;M Schedule_Gas'!$B$3:$B$15,0)),$C27*$S27*INDEX($U$1:$CH$1,MATCH($K27,$U$2:$CH$2,0))*IF(BC$2&gt;$K27+$H27,IF($D27="Win",1.02,1.005),1)*(1+$T27)^(BC$2-$K27)),IF(AND($K27+$I27&lt;=BC$2,$K27+SUM($I27:$J27)&gt;BC$2),IF($N27=$N$3,$C27*(INDEX('Fixed O&amp;M Schedule_Gas'!AK$3:AK$15,MATCH($F27,'Fixed O&amp;M Schedule_Gas'!$B$3:$B$15,0))+$M27),$C27*($S27*INDEX($U$1:$CH$1,MATCH($K27+$I27,$U$2:$CH$2,0))*IF(BC$2&gt;$K27+$I27+$H27,IF($D27="Win",1.02,1.005),1)*(1+$T27)^(BC$2-($K27+$I27))+$M27)),0)))/10^6</f>
        <v>81.324078821606676</v>
      </c>
      <c r="BD27" s="119">
        <f>IF(AND($K27&lt;BD$2+1,$K27+$H27&gt;BD$2),IF($N27=$N$3,$C27*((1-$O27+$O27*(BD$1/INDEX($U$1:$CH$1,,MATCH($K27,$U$2:$CH$2,0)))))*$L27,$C27*((1-$R27)^(BD$2-$K27))*(((1-$O27+$O27*(BD$1/INDEX($U$1:$CH$1,,MATCH($K27,$U$2:$CH$2,0)))))*$L27*8760*$P27)),IF(AND($K27+$H27&lt;BD$2+1,$K27+$I27&gt;BD$2),IF($N27=$N$3,$C27*INDEX('Fixed O&amp;M Schedule_Gas'!AL$3:AL$15,MATCH($F27,'Fixed O&amp;M Schedule_Gas'!$B$3:$B$15,0)),$C27*$S27*INDEX($U$1:$CH$1,MATCH($K27,$U$2:$CH$2,0))*IF(BD$2&gt;$K27+$H27,IF($D27="Win",1.02,1.005),1)*(1+$T27)^(BD$2-$K27)),IF(AND($K27+$I27&lt;=BD$2,$K27+SUM($I27:$J27)&gt;BD$2),IF($N27=$N$3,$C27*(INDEX('Fixed O&amp;M Schedule_Gas'!AL$3:AL$15,MATCH($F27,'Fixed O&amp;M Schedule_Gas'!$B$3:$B$15,0))+$M27),$C27*($S27*INDEX($U$1:$CH$1,MATCH($K27+$I27,$U$2:$CH$2,0))*IF(BD$2&gt;$K27+$I27+$H27,IF($D27="Win",1.02,1.005),1)*(1+$T27)^(BD$2-($K27+$I27))+$M27)),0)))/10^6</f>
        <v>81.729124374329189</v>
      </c>
      <c r="BE27" s="119">
        <f>IF(AND($K27&lt;BE$2+1,$K27+$H27&gt;BE$2),IF($N27=$N$3,$C27*((1-$O27+$O27*(BE$1/INDEX($U$1:$CH$1,,MATCH($K27,$U$2:$CH$2,0)))))*$L27,$C27*((1-$R27)^(BE$2-$K27))*(((1-$O27+$O27*(BE$1/INDEX($U$1:$CH$1,,MATCH($K27,$U$2:$CH$2,0)))))*$L27*8760*$P27)),IF(AND($K27+$H27&lt;BE$2+1,$K27+$I27&gt;BE$2),IF($N27=$N$3,$C27*INDEX('Fixed O&amp;M Schedule_Gas'!AM$3:AM$15,MATCH($F27,'Fixed O&amp;M Schedule_Gas'!$B$3:$B$15,0)),$C27*$S27*INDEX($U$1:$CH$1,MATCH($K27,$U$2:$CH$2,0))*IF(BE$2&gt;$K27+$H27,IF($D27="Win",1.02,1.005),1)*(1+$T27)^(BE$2-$K27)),IF(AND($K27+$I27&lt;=BE$2,$K27+SUM($I27:$J27)&gt;BE$2),IF($N27=$N$3,$C27*(INDEX('Fixed O&amp;M Schedule_Gas'!AM$3:AM$15,MATCH($F27,'Fixed O&amp;M Schedule_Gas'!$B$3:$B$15,0))+$M27),$C27*($S27*INDEX($U$1:$CH$1,MATCH($K27+$I27,$U$2:$CH$2,0))*IF(BE$2&gt;$K27+$I27+$H27,IF($D27="Win",1.02,1.005),1)*(1+$T27)^(BE$2-($K27+$I27))+$M27)),0)))/10^6</f>
        <v>82.142270838106143</v>
      </c>
      <c r="BF27" s="119">
        <f>IF(AND($K27&lt;BF$2+1,$K27+$H27&gt;BF$2),IF($N27=$N$3,$C27*((1-$O27+$O27*(BF$1/INDEX($U$1:$CH$1,,MATCH($K27,$U$2:$CH$2,0)))))*$L27,$C27*((1-$R27)^(BF$2-$K27))*(((1-$O27+$O27*(BF$1/INDEX($U$1:$CH$1,,MATCH($K27,$U$2:$CH$2,0)))))*$L27*8760*$P27)),IF(AND($K27+$H27&lt;BF$2+1,$K27+$I27&gt;BF$2),IF($N27=$N$3,$C27*INDEX('Fixed O&amp;M Schedule_Gas'!AN$3:AN$15,MATCH($F27,'Fixed O&amp;M Schedule_Gas'!$B$3:$B$15,0)),$C27*$S27*INDEX($U$1:$CH$1,MATCH($K27,$U$2:$CH$2,0))*IF(BF$2&gt;$K27+$H27,IF($D27="Win",1.02,1.005),1)*(1+$T27)^(BF$2-$K27)),IF(AND($K27+$I27&lt;=BF$2,$K27+SUM($I27:$J27)&gt;BF$2),IF($N27=$N$3,$C27*(INDEX('Fixed O&amp;M Schedule_Gas'!AN$3:AN$15,MATCH($F27,'Fixed O&amp;M Schedule_Gas'!$B$3:$B$15,0))+$M27),$C27*($S27*INDEX($U$1:$CH$1,MATCH($K27+$I27,$U$2:$CH$2,0))*IF(BF$2&gt;$K27+$I27+$H27,IF($D27="Win",1.02,1.005),1)*(1+$T27)^(BF$2-($K27+$I27))+$M27)),0)))/10^6</f>
        <v>82.563680231158628</v>
      </c>
      <c r="BG27" s="119">
        <f>IF(AND($K27&lt;BG$2+1,$K27+$H27&gt;BG$2),IF($N27=$N$3,$C27*((1-$O27+$O27*(BG$1/INDEX($U$1:$CH$1,,MATCH($K27,$U$2:$CH$2,0)))))*$L27,$C27*((1-$R27)^(BG$2-$K27))*(((1-$O27+$O27*(BG$1/INDEX($U$1:$CH$1,,MATCH($K27,$U$2:$CH$2,0)))))*$L27*8760*$P27)),IF(AND($K27+$H27&lt;BG$2+1,$K27+$I27&gt;BG$2),IF($N27=$N$3,$C27*INDEX('Fixed O&amp;M Schedule_Gas'!AO$3:AO$15,MATCH($F27,'Fixed O&amp;M Schedule_Gas'!$B$3:$B$15,0)),$C27*$S27*INDEX($U$1:$CH$1,MATCH($K27,$U$2:$CH$2,0))*IF(BG$2&gt;$K27+$H27,IF($D27="Win",1.02,1.005),1)*(1+$T27)^(BG$2-$K27)),IF(AND($K27+$I27&lt;=BG$2,$K27+SUM($I27:$J27)&gt;BG$2),IF($N27=$N$3,$C27*(INDEX('Fixed O&amp;M Schedule_Gas'!AO$3:AO$15,MATCH($F27,'Fixed O&amp;M Schedule_Gas'!$B$3:$B$15,0))+$M27),$C27*($S27*INDEX($U$1:$CH$1,MATCH($K27+$I27,$U$2:$CH$2,0))*IF(BG$2&gt;$K27+$I27+$H27,IF($D27="Win",1.02,1.005),1)*(1+$T27)^(BG$2-($K27+$I27))+$M27)),0)))/10^6</f>
        <v>82.99351781207217</v>
      </c>
      <c r="BH27" s="119">
        <f>IF(AND($K27&lt;BH$2+1,$K27+$H27&gt;BH$2),IF($N27=$N$3,$C27*((1-$O27+$O27*(BH$1/INDEX($U$1:$CH$1,,MATCH($K27,$U$2:$CH$2,0)))))*$L27,$C27*((1-$R27)^(BH$2-$K27))*(((1-$O27+$O27*(BH$1/INDEX($U$1:$CH$1,,MATCH($K27,$U$2:$CH$2,0)))))*$L27*8760*$P27)),IF(AND($K27+$H27&lt;BH$2+1,$K27+$I27&gt;BH$2),IF($N27=$N$3,$C27*INDEX('Fixed O&amp;M Schedule_Gas'!AP$3:AP$15,MATCH($F27,'Fixed O&amp;M Schedule_Gas'!$B$3:$B$15,0)),$C27*$S27*INDEX($U$1:$CH$1,MATCH($K27,$U$2:$CH$2,0))*IF(BH$2&gt;$K27+$H27,IF($D27="Win",1.02,1.005),1)*(1+$T27)^(BH$2-$K27)),IF(AND($K27+$I27&lt;=BH$2,$K27+SUM($I27:$J27)&gt;BH$2),IF($N27=$N$3,$C27*(INDEX('Fixed O&amp;M Schedule_Gas'!AP$3:AP$15,MATCH($F27,'Fixed O&amp;M Schedule_Gas'!$B$3:$B$15,0))+$M27),$C27*($S27*INDEX($U$1:$CH$1,MATCH($K27+$I27,$U$2:$CH$2,0))*IF(BH$2&gt;$K27+$I27+$H27,IF($D27="Win",1.02,1.005),1)*(1+$T27)^(BH$2-($K27+$I27))+$M27)),0)))/10^6</f>
        <v>83.431952144603969</v>
      </c>
      <c r="BI27" s="119">
        <f>IF(AND($K27&lt;BI$2+1,$K27+$H27&gt;BI$2),IF($N27=$N$3,$C27*((1-$O27+$O27*(BI$1/INDEX($U$1:$CH$1,,MATCH($K27,$U$2:$CH$2,0)))))*$L27,$C27*((1-$R27)^(BI$2-$K27))*(((1-$O27+$O27*(BI$1/INDEX($U$1:$CH$1,,MATCH($K27,$U$2:$CH$2,0)))))*$L27*8760*$P27)),IF(AND($K27+$H27&lt;BI$2+1,$K27+$I27&gt;BI$2),IF($N27=$N$3,$C27*INDEX('Fixed O&amp;M Schedule_Gas'!AQ$3:AQ$15,MATCH($F27,'Fixed O&amp;M Schedule_Gas'!$B$3:$B$15,0)),$C27*$S27*INDEX($U$1:$CH$1,MATCH($K27,$U$2:$CH$2,0))*IF(BI$2&gt;$K27+$H27,IF($D27="Win",1.02,1.005),1)*(1+$T27)^(BI$2-$K27)),IF(AND($K27+$I27&lt;=BI$2,$K27+SUM($I27:$J27)&gt;BI$2),IF($N27=$N$3,$C27*(INDEX('Fixed O&amp;M Schedule_Gas'!AQ$3:AQ$15,MATCH($F27,'Fixed O&amp;M Schedule_Gas'!$B$3:$B$15,0))+$M27),$C27*($S27*INDEX($U$1:$CH$1,MATCH($K27+$I27,$U$2:$CH$2,0))*IF(BI$2&gt;$K27+$I27+$H27,IF($D27="Win",1.02,1.005),1)*(1+$T27)^(BI$2-($K27+$I27))+$M27)),0)))/10^6</f>
        <v>83.879155163786422</v>
      </c>
      <c r="BJ27" s="119">
        <f>IF(AND($K27&lt;BJ$2+1,$K27+$H27&gt;BJ$2),IF($N27=$N$3,$C27*((1-$O27+$O27*(BJ$1/INDEX($U$1:$CH$1,,MATCH($K27,$U$2:$CH$2,0)))))*$L27,$C27*((1-$R27)^(BJ$2-$K27))*(((1-$O27+$O27*(BJ$1/INDEX($U$1:$CH$1,,MATCH($K27,$U$2:$CH$2,0)))))*$L27*8760*$P27)),IF(AND($K27+$H27&lt;BJ$2+1,$K27+$I27&gt;BJ$2),IF($N27=$N$3,$C27*INDEX('Fixed O&amp;M Schedule_Gas'!AR$3:AR$15,MATCH($F27,'Fixed O&amp;M Schedule_Gas'!$B$3:$B$15,0)),$C27*$S27*INDEX($U$1:$CH$1,MATCH($K27,$U$2:$CH$2,0))*IF(BJ$2&gt;$K27+$H27,IF($D27="Win",1.02,1.005),1)*(1+$T27)^(BJ$2-$K27)),IF(AND($K27+$I27&lt;=BJ$2,$K27+SUM($I27:$J27)&gt;BJ$2),IF($N27=$N$3,$C27*(INDEX('Fixed O&amp;M Schedule_Gas'!AR$3:AR$15,MATCH($F27,'Fixed O&amp;M Schedule_Gas'!$B$3:$B$15,0))+$M27),$C27*($S27*INDEX($U$1:$CH$1,MATCH($K27+$I27,$U$2:$CH$2,0))*IF(BJ$2&gt;$K27+$I27+$H27,IF($D27="Win",1.02,1.005),1)*(1+$T27)^(BJ$2-($K27+$I27))+$M27)),0)))/10^6</f>
        <v>84.33530224335253</v>
      </c>
      <c r="BK27" s="119">
        <f>IF(AND($K27&lt;BK$2+1,$K27+$H27&gt;BK$2),IF($N27=$N$3,$C27*((1-$O27+$O27*(BK$1/INDEX($U$1:$CH$1,,MATCH($K27,$U$2:$CH$2,0)))))*$L27,$C27*((1-$R27)^(BK$2-$K27))*(((1-$O27+$O27*(BK$1/INDEX($U$1:$CH$1,,MATCH($K27,$U$2:$CH$2,0)))))*$L27*8760*$P27)),IF(AND($K27+$H27&lt;BK$2+1,$K27+$I27&gt;BK$2),IF($N27=$N$3,$C27*INDEX('Fixed O&amp;M Schedule_Gas'!AS$3:AS$15,MATCH($F27,'Fixed O&amp;M Schedule_Gas'!$B$3:$B$15,0)),$C27*$S27*INDEX($U$1:$CH$1,MATCH($K27,$U$2:$CH$2,0))*IF(BK$2&gt;$K27+$H27,IF($D27="Win",1.02,1.005),1)*(1+$T27)^(BK$2-$K27)),IF(AND($K27+$I27&lt;=BK$2,$K27+SUM($I27:$J27)&gt;BK$2),IF($N27=$N$3,$C27*(INDEX('Fixed O&amp;M Schedule_Gas'!AS$3:AS$15,MATCH($F27,'Fixed O&amp;M Schedule_Gas'!$B$3:$B$15,0))+$M27),$C27*($S27*INDEX($U$1:$CH$1,MATCH($K27+$I27,$U$2:$CH$2,0))*IF(BK$2&gt;$K27+$I27+$H27,IF($D27="Win",1.02,1.005),1)*(1+$T27)^(BK$2-($K27+$I27))+$M27)),0)))/10^6</f>
        <v>84.800572264509952</v>
      </c>
      <c r="BL27" s="119">
        <f>IF(AND($K27&lt;BL$2+1,$K27+$H27&gt;BL$2),IF($N27=$N$3,$C27*((1-$O27+$O27*(BL$1/INDEX($U$1:$CH$1,,MATCH($K27,$U$2:$CH$2,0)))))*$L27,$C27*((1-$R27)^(BL$2-$K27))*(((1-$O27+$O27*(BL$1/INDEX($U$1:$CH$1,,MATCH($K27,$U$2:$CH$2,0)))))*$L27*8760*$P27)),IF(AND($K27+$H27&lt;BL$2+1,$K27+$I27&gt;BL$2),IF($N27=$N$3,$C27*INDEX('Fixed O&amp;M Schedule_Gas'!AT$3:AT$15,MATCH($F27,'Fixed O&amp;M Schedule_Gas'!$B$3:$B$15,0)),$C27*$S27*INDEX($U$1:$CH$1,MATCH($K27,$U$2:$CH$2,0))*IF(BL$2&gt;$K27+$H27,IF($D27="Win",1.02,1.005),1)*(1+$T27)^(BL$2-$K27)),IF(AND($K27+$I27&lt;=BL$2,$K27+SUM($I27:$J27)&gt;BL$2),IF($N27=$N$3,$C27*(INDEX('Fixed O&amp;M Schedule_Gas'!AT$3:AT$15,MATCH($F27,'Fixed O&amp;M Schedule_Gas'!$B$3:$B$15,0))+$M27),$C27*($S27*INDEX($U$1:$CH$1,MATCH($K27+$I27,$U$2:$CH$2,0))*IF(BL$2&gt;$K27+$I27+$H27,IF($D27="Win",1.02,1.005),1)*(1+$T27)^(BL$2-($K27+$I27))+$M27)),0)))/10^6</f>
        <v>85.27514768609052</v>
      </c>
      <c r="BM27" s="119">
        <f>IF(AND($K27&lt;BM$2+1,$K27+$H27&gt;BM$2),IF($N27=$N$3,$C27*((1-$O27+$O27*(BM$1/INDEX($U$1:$CH$1,,MATCH($K27,$U$2:$CH$2,0)))))*$L27,$C27*((1-$R27)^(BM$2-$K27))*(((1-$O27+$O27*(BM$1/INDEX($U$1:$CH$1,,MATCH($K27,$U$2:$CH$2,0)))))*$L27*8760*$P27)),IF(AND($K27+$H27&lt;BM$2+1,$K27+$I27&gt;BM$2),IF($N27=$N$3,$C27*INDEX('Fixed O&amp;M Schedule_Gas'!AU$3:AU$15,MATCH($F27,'Fixed O&amp;M Schedule_Gas'!$B$3:$B$15,0)),$C27*$S27*INDEX($U$1:$CH$1,MATCH($K27,$U$2:$CH$2,0))*IF(BM$2&gt;$K27+$H27,IF($D27="Win",1.02,1.005),1)*(1+$T27)^(BM$2-$K27)),IF(AND($K27+$I27&lt;=BM$2,$K27+SUM($I27:$J27)&gt;BM$2),IF($N27=$N$3,$C27*(INDEX('Fixed O&amp;M Schedule_Gas'!AU$3:AU$15,MATCH($F27,'Fixed O&amp;M Schedule_Gas'!$B$3:$B$15,0))+$M27),$C27*($S27*INDEX($U$1:$CH$1,MATCH($K27+$I27,$U$2:$CH$2,0))*IF(BM$2&gt;$K27+$I27+$H27,IF($D27="Win",1.02,1.005),1)*(1+$T27)^(BM$2-($K27+$I27))+$M27)),0)))/10^6</f>
        <v>85.759214616102682</v>
      </c>
      <c r="BN27" s="119">
        <f>IF(AND($K27&lt;BN$2+1,$K27+$H27&gt;BN$2),IF($N27=$N$3,$C27*((1-$O27+$O27*(BN$1/INDEX($U$1:$CH$1,,MATCH($K27,$U$2:$CH$2,0)))))*$L27,$C27*((1-$R27)^(BN$2-$K27))*(((1-$O27+$O27*(BN$1/INDEX($U$1:$CH$1,,MATCH($K27,$U$2:$CH$2,0)))))*$L27*8760*$P27)),IF(AND($K27+$H27&lt;BN$2+1,$K27+$I27&gt;BN$2),IF($N27=$N$3,$C27*INDEX('Fixed O&amp;M Schedule_Gas'!AV$3:AV$15,MATCH($F27,'Fixed O&amp;M Schedule_Gas'!$B$3:$B$15,0)),$C27*$S27*INDEX($U$1:$CH$1,MATCH($K27,$U$2:$CH$2,0))*IF(BN$2&gt;$K27+$H27,IF($D27="Win",1.02,1.005),1)*(1+$T27)^(BN$2-$K27)),IF(AND($K27+$I27&lt;=BN$2,$K27+SUM($I27:$J27)&gt;BN$2),IF($N27=$N$3,$C27*(INDEX('Fixed O&amp;M Schedule_Gas'!AV$3:AV$15,MATCH($F27,'Fixed O&amp;M Schedule_Gas'!$B$3:$B$15,0))+$M27),$C27*($S27*INDEX($U$1:$CH$1,MATCH($K27+$I27,$U$2:$CH$2,0))*IF(BN$2&gt;$K27+$I27+$H27,IF($D27="Win",1.02,1.005),1)*(1+$T27)^(BN$2-($K27+$I27))+$M27)),0)))/10^6</f>
        <v>86.252962884715103</v>
      </c>
      <c r="BO27" s="119">
        <f>IF(AND($K27&lt;BO$2+1,$K27+$H27&gt;BO$2),IF($N27=$N$3,$C27*((1-$O27+$O27*(BO$1/INDEX($U$1:$CH$1,,MATCH($K27,$U$2:$CH$2,0)))))*$L27,$C27*((1-$R27)^(BO$2-$K27))*(((1-$O27+$O27*(BO$1/INDEX($U$1:$CH$1,,MATCH($K27,$U$2:$CH$2,0)))))*$L27*8760*$P27)),IF(AND($K27+$H27&lt;BO$2+1,$K27+$I27&gt;BO$2),IF($N27=$N$3,$C27*INDEX('Fixed O&amp;M Schedule_Gas'!AW$3:AW$15,MATCH($F27,'Fixed O&amp;M Schedule_Gas'!$B$3:$B$15,0)),$C27*$S27*INDEX($U$1:$CH$1,MATCH($K27,$U$2:$CH$2,0))*IF(BO$2&gt;$K27+$H27,IF($D27="Win",1.02,1.005),1)*(1+$T27)^(BO$2-$K27)),IF(AND($K27+$I27&lt;=BO$2,$K27+SUM($I27:$J27)&gt;BO$2),IF($N27=$N$3,$C27*(INDEX('Fixed O&amp;M Schedule_Gas'!AW$3:AW$15,MATCH($F27,'Fixed O&amp;M Schedule_Gas'!$B$3:$B$15,0))+$M27),$C27*($S27*INDEX($U$1:$CH$1,MATCH($K27+$I27,$U$2:$CH$2,0))*IF(BO$2&gt;$K27+$I27+$H27,IF($D27="Win",1.02,1.005),1)*(1+$T27)^(BO$2-($K27+$I27))+$M27)),0)))/10^6</f>
        <v>86.756586118699786</v>
      </c>
      <c r="BP27" s="119">
        <f>IF(AND($K27&lt;BP$2+1,$K27+$H27&gt;BP$2),IF($N27=$N$3,$C27*((1-$O27+$O27*(BP$1/INDEX($U$1:$CH$1,,MATCH($K27,$U$2:$CH$2,0)))))*$L27,$C27*((1-$R27)^(BP$2-$K27))*(((1-$O27+$O27*(BP$1/INDEX($U$1:$CH$1,,MATCH($K27,$U$2:$CH$2,0)))))*$L27*8760*$P27)),IF(AND($K27+$H27&lt;BP$2+1,$K27+$I27&gt;BP$2),IF($N27=$N$3,$C27*INDEX('Fixed O&amp;M Schedule_Gas'!AX$3:AX$15,MATCH($F27,'Fixed O&amp;M Schedule_Gas'!$B$3:$B$15,0)),$C27*$S27*INDEX($U$1:$CH$1,MATCH($K27,$U$2:$CH$2,0))*IF(BP$2&gt;$K27+$H27,IF($D27="Win",1.02,1.005),1)*(1+$T27)^(BP$2-$K27)),IF(AND($K27+$I27&lt;=BP$2,$K27+SUM($I27:$J27)&gt;BP$2),IF($N27=$N$3,$C27*(INDEX('Fixed O&amp;M Schedule_Gas'!AX$3:AX$15,MATCH($F27,'Fixed O&amp;M Schedule_Gas'!$B$3:$B$15,0))+$M27),$C27*($S27*INDEX($U$1:$CH$1,MATCH($K27+$I27,$U$2:$CH$2,0))*IF(BP$2&gt;$K27+$I27+$H27,IF($D27="Win",1.02,1.005),1)*(1+$T27)^(BP$2-($K27+$I27))+$M27)),0)))/10^6</f>
        <v>87.270281817364136</v>
      </c>
      <c r="BQ27" s="119">
        <f>IF(AND($K27&lt;BQ$2+1,$K27+$H27&gt;BQ$2),IF($N27=$N$3,$C27*((1-$O27+$O27*(BQ$1/INDEX($U$1:$CH$1,,MATCH($K27,$U$2:$CH$2,0)))))*$L27,$C27*((1-$R27)^(BQ$2-$K27))*(((1-$O27+$O27*(BQ$1/INDEX($U$1:$CH$1,,MATCH($K27,$U$2:$CH$2,0)))))*$L27*8760*$P27)),IF(AND($K27+$H27&lt;BQ$2+1,$K27+$I27&gt;BQ$2),IF($N27=$N$3,$C27*INDEX('Fixed O&amp;M Schedule_Gas'!AY$3:AY$15,MATCH($F27,'Fixed O&amp;M Schedule_Gas'!$B$3:$B$15,0)),$C27*$S27*INDEX($U$1:$CH$1,MATCH($K27,$U$2:$CH$2,0))*IF(BQ$2&gt;$K27+$H27,IF($D27="Win",1.02,1.005),1)*(1+$T27)^(BQ$2-$K27)),IF(AND($K27+$I27&lt;=BQ$2,$K27+SUM($I27:$J27)&gt;BQ$2),IF($N27=$N$3,$C27*(INDEX('Fixed O&amp;M Schedule_Gas'!AY$3:AY$15,MATCH($F27,'Fixed O&amp;M Schedule_Gas'!$B$3:$B$15,0))+$M27),$C27*($S27*INDEX($U$1:$CH$1,MATCH($K27+$I27,$U$2:$CH$2,0))*IF(BQ$2&gt;$K27+$I27+$H27,IF($D27="Win",1.02,1.005),1)*(1+$T27)^(BQ$2-($K27+$I27))+$M27)),0)))/10^6</f>
        <v>87.794251430001793</v>
      </c>
      <c r="BR27" s="119">
        <f>IF(AND($K27&lt;BR$2+1,$K27+$H27&gt;BR$2),IF($N27=$N$3,$C27*((1-$O27+$O27*(BR$1/INDEX($U$1:$CH$1,,MATCH($K27,$U$2:$CH$2,0)))))*$L27,$C27*((1-$R27)^(BR$2-$K27))*(((1-$O27+$O27*(BR$1/INDEX($U$1:$CH$1,,MATCH($K27,$U$2:$CH$2,0)))))*$L27*8760*$P27)),IF(AND($K27+$H27&lt;BR$2+1,$K27+$I27&gt;BR$2),IF($N27=$N$3,$C27*INDEX('Fixed O&amp;M Schedule_Gas'!AZ$3:AZ$15,MATCH($F27,'Fixed O&amp;M Schedule_Gas'!$B$3:$B$15,0)),$C27*$S27*INDEX($U$1:$CH$1,MATCH($K27,$U$2:$CH$2,0))*IF(BR$2&gt;$K27+$H27,IF($D27="Win",1.02,1.005),1)*(1+$T27)^(BR$2-$K27)),IF(AND($K27+$I27&lt;=BR$2,$K27+SUM($I27:$J27)&gt;BR$2),IF($N27=$N$3,$C27*(INDEX('Fixed O&amp;M Schedule_Gas'!AZ$3:AZ$15,MATCH($F27,'Fixed O&amp;M Schedule_Gas'!$B$3:$B$15,0))+$M27),$C27*($S27*INDEX($U$1:$CH$1,MATCH($K27+$I27,$U$2:$CH$2,0))*IF(BR$2&gt;$K27+$I27+$H27,IF($D27="Win",1.02,1.005),1)*(1+$T27)^(BR$2-($K27+$I27))+$M27)),0)))/10^6</f>
        <v>88.328700434892212</v>
      </c>
      <c r="BS27" s="119">
        <f>IF(AND($K27&lt;BS$2+1,$K27+$H27&gt;BS$2),IF($N27=$N$3,$C27*((1-$O27+$O27*(BS$1/INDEX($U$1:$CH$1,,MATCH($K27,$U$2:$CH$2,0)))))*$L27,$C27*((1-$R27)^(BS$2-$K27))*(((1-$O27+$O27*(BS$1/INDEX($U$1:$CH$1,,MATCH($K27,$U$2:$CH$2,0)))))*$L27*8760*$P27)),IF(AND($K27+$H27&lt;BS$2+1,$K27+$I27&gt;BS$2),IF($N27=$N$3,$C27*INDEX('Fixed O&amp;M Schedule_Gas'!BA$3:BA$15,MATCH($F27,'Fixed O&amp;M Schedule_Gas'!$B$3:$B$15,0)),$C27*$S27*INDEX($U$1:$CH$1,MATCH($K27,$U$2:$CH$2,0))*IF(BS$2&gt;$K27+$H27,IF($D27="Win",1.02,1.005),1)*(1+$T27)^(BS$2-$K27)),IF(AND($K27+$I27&lt;=BS$2,$K27+SUM($I27:$J27)&gt;BS$2),IF($N27=$N$3,$C27*(INDEX('Fixed O&amp;M Schedule_Gas'!BA$3:BA$15,MATCH($F27,'Fixed O&amp;M Schedule_Gas'!$B$3:$B$15,0))+$M27),$C27*($S27*INDEX($U$1:$CH$1,MATCH($K27+$I27,$U$2:$CH$2,0))*IF(BS$2&gt;$K27+$I27+$H27,IF($D27="Win",1.02,1.005),1)*(1+$T27)^(BS$2-($K27+$I27))+$M27)),0)))/10^6</f>
        <v>88.873838419880414</v>
      </c>
      <c r="BT27" s="119">
        <f>IF(AND($K27&lt;BT$2+1,$K27+$H27&gt;BT$2),IF($N27=$N$3,$C27*((1-$O27+$O27*(BT$1/INDEX($U$1:$CH$1,,MATCH($K27,$U$2:$CH$2,0)))))*$L27,$C27*((1-$R27)^(BT$2-$K27))*(((1-$O27+$O27*(BT$1/INDEX($U$1:$CH$1,,MATCH($K27,$U$2:$CH$2,0)))))*$L27*8760*$P27)),IF(AND($K27+$H27&lt;BT$2+1,$K27+$I27&gt;BT$2),IF($N27=$N$3,$C27*INDEX('Fixed O&amp;M Schedule_Gas'!BB$3:BB$15,MATCH($F27,'Fixed O&amp;M Schedule_Gas'!$B$3:$B$15,0)),$C27*$S27*INDEX($U$1:$CH$1,MATCH($K27,$U$2:$CH$2,0))*IF(BT$2&gt;$K27+$H27,IF($D27="Win",1.02,1.005),1)*(1+$T27)^(BT$2-$K27)),IF(AND($K27+$I27&lt;=BT$2,$K27+SUM($I27:$J27)&gt;BT$2),IF($N27=$N$3,$C27*(INDEX('Fixed O&amp;M Schedule_Gas'!BB$3:BB$15,MATCH($F27,'Fixed O&amp;M Schedule_Gas'!$B$3:$B$15,0))+$M27),$C27*($S27*INDEX($U$1:$CH$1,MATCH($K27+$I27,$U$2:$CH$2,0))*IF(BT$2&gt;$K27+$I27+$H27,IF($D27="Win",1.02,1.005),1)*(1+$T27)^(BT$2-($K27+$I27))+$M27)),0)))/10^6</f>
        <v>89.429879164568391</v>
      </c>
      <c r="BU27" s="119">
        <f>IF(AND($K27&lt;BU$2+1,$K27+$H27&gt;BU$2),IF($N27=$N$3,$C27*((1-$O27+$O27*(BU$1/INDEX($U$1:$CH$1,,MATCH($K27,$U$2:$CH$2,0)))))*$L27,$C27*((1-$R27)^(BU$2-$K27))*(((1-$O27+$O27*(BU$1/INDEX($U$1:$CH$1,,MATCH($K27,$U$2:$CH$2,0)))))*$L27*8760*$P27)),IF(AND($K27+$H27&lt;BU$2+1,$K27+$I27&gt;BU$2),IF($N27=$N$3,$C27*INDEX('Fixed O&amp;M Schedule_Gas'!BC$3:BC$15,MATCH($F27,'Fixed O&amp;M Schedule_Gas'!$B$3:$B$15,0)),$C27*$S27*INDEX($U$1:$CH$1,MATCH($K27,$U$2:$CH$2,0))*IF(BU$2&gt;$K27+$H27,IF($D27="Win",1.02,1.005),1)*(1+$T27)^(BU$2-$K27)),IF(AND($K27+$I27&lt;=BU$2,$K27+SUM($I27:$J27)&gt;BU$2),IF($N27=$N$3,$C27*(INDEX('Fixed O&amp;M Schedule_Gas'!BC$3:BC$15,MATCH($F27,'Fixed O&amp;M Schedule_Gas'!$B$3:$B$15,0))+$M27),$C27*($S27*INDEX($U$1:$CH$1,MATCH($K27+$I27,$U$2:$CH$2,0))*IF(BU$2&gt;$K27+$I27+$H27,IF($D27="Win",1.02,1.005),1)*(1+$T27)^(BU$2-($K27+$I27))+$M27)),0)))/10^6</f>
        <v>89.997040724150125</v>
      </c>
      <c r="BV27" s="119">
        <f>IF(AND($K27&lt;BV$2+1,$K27+$H27&gt;BV$2),IF($N27=$N$3,$C27*((1-$O27+$O27*(BV$1/INDEX($U$1:$CH$1,,MATCH($K27,$U$2:$CH$2,0)))))*$L27,$C27*((1-$R27)^(BV$2-$K27))*(((1-$O27+$O27*(BV$1/INDEX($U$1:$CH$1,,MATCH($K27,$U$2:$CH$2,0)))))*$L27*8760*$P27)),IF(AND($K27+$H27&lt;BV$2+1,$K27+$I27&gt;BV$2),IF($N27=$N$3,$C27*INDEX('Fixed O&amp;M Schedule_Gas'!BD$3:BD$15,MATCH($F27,'Fixed O&amp;M Schedule_Gas'!$B$3:$B$15,0)),$C27*$S27*INDEX($U$1:$CH$1,MATCH($K27,$U$2:$CH$2,0))*IF(BV$2&gt;$K27+$H27,IF($D27="Win",1.02,1.005),1)*(1+$T27)^(BV$2-$K27)),IF(AND($K27+$I27&lt;=BV$2,$K27+SUM($I27:$J27)&gt;BV$2),IF($N27=$N$3,$C27*(INDEX('Fixed O&amp;M Schedule_Gas'!BD$3:BD$15,MATCH($F27,'Fixed O&amp;M Schedule_Gas'!$B$3:$B$15,0))+$M27),$C27*($S27*INDEX($U$1:$CH$1,MATCH($K27+$I27,$U$2:$CH$2,0))*IF(BV$2&gt;$K27+$I27+$H27,IF($D27="Win",1.02,1.005),1)*(1+$T27)^(BV$2-($K27+$I27))+$M27)),0)))/10^6</f>
        <v>91.165620401512328</v>
      </c>
      <c r="BW27" s="119">
        <f>IF(AND($K27&lt;BW$2+1,$K27+$H27&gt;BW$2),IF($N27=$N$3,$C27*((1-$O27+$O27*(BW$1/INDEX($U$1:$CH$1,,MATCH($K27,$U$2:$CH$2,0)))))*$L27,$C27*((1-$R27)^(BW$2-$K27))*(((1-$O27+$O27*(BW$1/INDEX($U$1:$CH$1,,MATCH($K27,$U$2:$CH$2,0)))))*$L27*8760*$P27)),IF(AND($K27+$H27&lt;BW$2+1,$K27+$I27&gt;BW$2),IF($N27=$N$3,$C27*INDEX('Fixed O&amp;M Schedule_Gas'!BE$3:BE$15,MATCH($F27,'Fixed O&amp;M Schedule_Gas'!$B$3:$B$15,0)),$C27*$S27*INDEX($U$1:$CH$1,MATCH($K27,$U$2:$CH$2,0))*IF(BW$2&gt;$K27+$H27,IF($D27="Win",1.02,1.005),1)*(1+$T27)^(BW$2-$K27)),IF(AND($K27+$I27&lt;=BW$2,$K27+SUM($I27:$J27)&gt;BW$2),IF($N27=$N$3,$C27*(INDEX('Fixed O&amp;M Schedule_Gas'!BE$3:BE$15,MATCH($F27,'Fixed O&amp;M Schedule_Gas'!$B$3:$B$15,0))+$M27),$C27*($S27*INDEX($U$1:$CH$1,MATCH($K27+$I27,$U$2:$CH$2,0))*IF(BW$2&gt;$K27+$I27+$H27,IF($D27="Win",1.02,1.005),1)*(1+$T27)^(BW$2-($K27+$I27))+$M27)),0)))/10^6</f>
        <v>91.767496785832947</v>
      </c>
      <c r="BX27" s="119">
        <f>IF(AND($K27&lt;BX$2+1,$K27+$H27&gt;BX$2),IF($N27=$N$3,$C27*((1-$O27+$O27*(BX$1/INDEX($U$1:$CH$1,,MATCH($K27,$U$2:$CH$2,0)))))*$L27,$C27*((1-$R27)^(BX$2-$K27))*(((1-$O27+$O27*(BX$1/INDEX($U$1:$CH$1,,MATCH($K27,$U$2:$CH$2,0)))))*$L27*8760*$P27)),IF(AND($K27+$H27&lt;BX$2+1,$K27+$I27&gt;BX$2),IF($N27=$N$3,$C27*INDEX('Fixed O&amp;M Schedule_Gas'!BF$3:BF$15,MATCH($F27,'Fixed O&amp;M Schedule_Gas'!$B$3:$B$15,0)),$C27*$S27*INDEX($U$1:$CH$1,MATCH($K27,$U$2:$CH$2,0))*IF(BX$2&gt;$K27+$H27,IF($D27="Win",1.02,1.005),1)*(1+$T27)^(BX$2-$K27)),IF(AND($K27+$I27&lt;=BX$2,$K27+SUM($I27:$J27)&gt;BX$2),IF($N27=$N$3,$C27*(INDEX('Fixed O&amp;M Schedule_Gas'!BF$3:BF$15,MATCH($F27,'Fixed O&amp;M Schedule_Gas'!$B$3:$B$15,0))+$M27),$C27*($S27*INDEX($U$1:$CH$1,MATCH($K27+$I27,$U$2:$CH$2,0))*IF(BX$2&gt;$K27+$I27+$H27,IF($D27="Win",1.02,1.005),1)*(1+$T27)^(BX$2-($K27+$I27))+$M27)),0)))/10^6</f>
        <v>92.381410697839982</v>
      </c>
      <c r="BY27" s="119">
        <f>IF(AND($K27&lt;BY$2+1,$K27+$H27&gt;BY$2),IF($N27=$N$3,$C27*((1-$O27+$O27*(BY$1/INDEX($U$1:$CH$1,,MATCH($K27,$U$2:$CH$2,0)))))*$L27,$C27*((1-$R27)^(BY$2-$K27))*(((1-$O27+$O27*(BY$1/INDEX($U$1:$CH$1,,MATCH($K27,$U$2:$CH$2,0)))))*$L27*8760*$P27)),IF(AND($K27+$H27&lt;BY$2+1,$K27+$I27&gt;BY$2),IF($N27=$N$3,$C27*INDEX('Fixed O&amp;M Schedule_Gas'!BG$3:BG$15,MATCH($F27,'Fixed O&amp;M Schedule_Gas'!$B$3:$B$15,0)),$C27*$S27*INDEX($U$1:$CH$1,MATCH($K27,$U$2:$CH$2,0))*IF(BY$2&gt;$K27+$H27,IF($D27="Win",1.02,1.005),1)*(1+$T27)^(BY$2-$K27)),IF(AND($K27+$I27&lt;=BY$2,$K27+SUM($I27:$J27)&gt;BY$2),IF($N27=$N$3,$C27*(INDEX('Fixed O&amp;M Schedule_Gas'!BG$3:BG$15,MATCH($F27,'Fixed O&amp;M Schedule_Gas'!$B$3:$B$15,0))+$M27),$C27*($S27*INDEX($U$1:$CH$1,MATCH($K27+$I27,$U$2:$CH$2,0))*IF(BY$2&gt;$K27+$I27+$H27,IF($D27="Win",1.02,1.005),1)*(1+$T27)^(BY$2-($K27+$I27))+$M27)),0)))/10^6</f>
        <v>93.007602888087135</v>
      </c>
      <c r="BZ27" s="119">
        <f>IF(AND($K27&lt;BZ$2+1,$K27+$H27&gt;BZ$2),IF($N27=$N$3,$C27*((1-$O27+$O27*(BZ$1/INDEX($U$1:$CH$1,,MATCH($K27,$U$2:$CH$2,0)))))*$L27,$C27*((1-$R27)^(BZ$2-$K27))*(((1-$O27+$O27*(BZ$1/INDEX($U$1:$CH$1,,MATCH($K27,$U$2:$CH$2,0)))))*$L27*8760*$P27)),IF(AND($K27+$H27&lt;BZ$2+1,$K27+$I27&gt;BZ$2),IF($N27=$N$3,$C27*INDEX('Fixed O&amp;M Schedule_Gas'!BH$3:BH$15,MATCH($F27,'Fixed O&amp;M Schedule_Gas'!$B$3:$B$15,0)),$C27*$S27*INDEX($U$1:$CH$1,MATCH($K27,$U$2:$CH$2,0))*IF(BZ$2&gt;$K27+$H27,IF($D27="Win",1.02,1.005),1)*(1+$T27)^(BZ$2-$K27)),IF(AND($K27+$I27&lt;=BZ$2,$K27+SUM($I27:$J27)&gt;BZ$2),IF($N27=$N$3,$C27*(INDEX('Fixed O&amp;M Schedule_Gas'!BH$3:BH$15,MATCH($F27,'Fixed O&amp;M Schedule_Gas'!$B$3:$B$15,0))+$M27),$C27*($S27*INDEX($U$1:$CH$1,MATCH($K27+$I27,$U$2:$CH$2,0))*IF(BZ$2&gt;$K27+$I27+$H27,IF($D27="Win",1.02,1.005),1)*(1+$T27)^(BZ$2-($K27+$I27))+$M27)),0)))/10^6</f>
        <v>0</v>
      </c>
      <c r="CA27" s="119">
        <f>IF(AND($K27&lt;CA$2+1,$K27+$H27&gt;CA$2),IF($N27=$N$3,$C27*((1-$O27+$O27*(CA$1/INDEX($U$1:$CH$1,,MATCH($K27,$U$2:$CH$2,0)))))*$L27,$C27*((1-$R27)^(CA$2-$K27))*(((1-$O27+$O27*(CA$1/INDEX($U$1:$CH$1,,MATCH($K27,$U$2:$CH$2,0)))))*$L27*8760*$P27)),IF(AND($K27+$H27&lt;CA$2+1,$K27+$I27&gt;CA$2),IF($N27=$N$3,$C27*INDEX('Fixed O&amp;M Schedule_Gas'!BI$3:BI$15,MATCH($F27,'Fixed O&amp;M Schedule_Gas'!$B$3:$B$15,0)),$C27*$S27*INDEX($U$1:$CH$1,MATCH($K27,$U$2:$CH$2,0))*IF(CA$2&gt;$K27+$H27,IF($D27="Win",1.02,1.005),1)*(1+$T27)^(CA$2-$K27)),IF(AND($K27+$I27&lt;=CA$2,$K27+SUM($I27:$J27)&gt;CA$2),IF($N27=$N$3,$C27*(INDEX('Fixed O&amp;M Schedule_Gas'!BI$3:BI$15,MATCH($F27,'Fixed O&amp;M Schedule_Gas'!$B$3:$B$15,0))+$M27),$C27*($S27*INDEX($U$1:$CH$1,MATCH($K27+$I27,$U$2:$CH$2,0))*IF(CA$2&gt;$K27+$I27+$H27,IF($D27="Win",1.02,1.005),1)*(1+$T27)^(CA$2-($K27+$I27))+$M27)),0)))/10^6</f>
        <v>0</v>
      </c>
      <c r="CB27" s="119">
        <f>IF(AND($K27&lt;CB$2+1,$K27+$H27&gt;CB$2),IF($N27=$N$3,$C27*((1-$O27+$O27*(CB$1/INDEX($U$1:$CH$1,,MATCH($K27,$U$2:$CH$2,0)))))*$L27,$C27*((1-$R27)^(CB$2-$K27))*(((1-$O27+$O27*(CB$1/INDEX($U$1:$CH$1,,MATCH($K27,$U$2:$CH$2,0)))))*$L27*8760*$P27)),IF(AND($K27+$H27&lt;CB$2+1,$K27+$I27&gt;CB$2),IF($N27=$N$3,$C27*INDEX('Fixed O&amp;M Schedule_Gas'!BJ$3:BJ$15,MATCH($F27,'Fixed O&amp;M Schedule_Gas'!$B$3:$B$15,0)),$C27*$S27*INDEX($U$1:$CH$1,MATCH($K27,$U$2:$CH$2,0))*IF(CB$2&gt;$K27+$H27,IF($D27="Win",1.02,1.005),1)*(1+$T27)^(CB$2-$K27)),IF(AND($K27+$I27&lt;=CB$2,$K27+SUM($I27:$J27)&gt;CB$2),IF($N27=$N$3,$C27*(INDEX('Fixed O&amp;M Schedule_Gas'!BJ$3:BJ$15,MATCH($F27,'Fixed O&amp;M Schedule_Gas'!$B$3:$B$15,0))+$M27),$C27*($S27*INDEX($U$1:$CH$1,MATCH($K27+$I27,$U$2:$CH$2,0))*IF(CB$2&gt;$K27+$I27+$H27,IF($D27="Win",1.02,1.005),1)*(1+$T27)^(CB$2-($K27+$I27))+$M27)),0)))/10^6</f>
        <v>0</v>
      </c>
      <c r="CC27" s="119">
        <f>IF(AND($K27&lt;CC$2+1,$K27+$H27&gt;CC$2),IF($N27=$N$3,$C27*((1-$O27+$O27*(CC$1/INDEX($U$1:$CH$1,,MATCH($K27,$U$2:$CH$2,0)))))*$L27,$C27*((1-$R27)^(CC$2-$K27))*(((1-$O27+$O27*(CC$1/INDEX($U$1:$CH$1,,MATCH($K27,$U$2:$CH$2,0)))))*$L27*8760*$P27)),IF(AND($K27+$H27&lt;CC$2+1,$K27+$I27&gt;CC$2),IF($N27=$N$3,$C27*INDEX('Fixed O&amp;M Schedule_Gas'!BK$3:BK$15,MATCH($F27,'Fixed O&amp;M Schedule_Gas'!$B$3:$B$15,0)),$C27*$S27*INDEX($U$1:$CH$1,MATCH($K27,$U$2:$CH$2,0))*IF(CC$2&gt;$K27+$H27,IF($D27="Win",1.02,1.005),1)*(1+$T27)^(CC$2-$K27)),IF(AND($K27+$I27&lt;=CC$2,$K27+SUM($I27:$J27)&gt;CC$2),IF($N27=$N$3,$C27*(INDEX('Fixed O&amp;M Schedule_Gas'!BK$3:BK$15,MATCH($F27,'Fixed O&amp;M Schedule_Gas'!$B$3:$B$15,0))+$M27),$C27*($S27*INDEX($U$1:$CH$1,MATCH($K27+$I27,$U$2:$CH$2,0))*IF(CC$2&gt;$K27+$I27+$H27,IF($D27="Win",1.02,1.005),1)*(1+$T27)^(CC$2-($K27+$I27))+$M27)),0)))/10^6</f>
        <v>0</v>
      </c>
      <c r="CD27" s="119">
        <f>IF(AND($K27&lt;CD$2+1,$K27+$H27&gt;CD$2),IF($N27=$N$3,$C27*((1-$O27+$O27*(CD$1/INDEX($U$1:$CH$1,,MATCH($K27,$U$2:$CH$2,0)))))*$L27,$C27*((1-$R27)^(CD$2-$K27))*(((1-$O27+$O27*(CD$1/INDEX($U$1:$CH$1,,MATCH($K27,$U$2:$CH$2,0)))))*$L27*8760*$P27)),IF(AND($K27+$H27&lt;CD$2+1,$K27+$I27&gt;CD$2),IF($N27=$N$3,$C27*INDEX('Fixed O&amp;M Schedule_Gas'!BL$3:BL$15,MATCH($F27,'Fixed O&amp;M Schedule_Gas'!$B$3:$B$15,0)),$C27*$S27*INDEX($U$1:$CH$1,MATCH($K27,$U$2:$CH$2,0))*IF(CD$2&gt;$K27+$H27,IF($D27="Win",1.02,1.005),1)*(1+$T27)^(CD$2-$K27)),IF(AND($K27+$I27&lt;=CD$2,$K27+SUM($I27:$J27)&gt;CD$2),IF($N27=$N$3,$C27*(INDEX('Fixed O&amp;M Schedule_Gas'!BL$3:BL$15,MATCH($F27,'Fixed O&amp;M Schedule_Gas'!$B$3:$B$15,0))+$M27),$C27*($S27*INDEX($U$1:$CH$1,MATCH($K27+$I27,$U$2:$CH$2,0))*IF(CD$2&gt;$K27+$I27+$H27,IF($D27="Win",1.02,1.005),1)*(1+$T27)^(CD$2-($K27+$I27))+$M27)),0)))/10^6</f>
        <v>0</v>
      </c>
      <c r="CE27" s="119">
        <f>IF(AND($K27&lt;CE$2+1,$K27+$H27&gt;CE$2),IF($N27=$N$3,$C27*((1-$O27+$O27*(CE$1/INDEX($U$1:$CH$1,,MATCH($K27,$U$2:$CH$2,0)))))*$L27,$C27*((1-$R27)^(CE$2-$K27))*(((1-$O27+$O27*(CE$1/INDEX($U$1:$CH$1,,MATCH($K27,$U$2:$CH$2,0)))))*$L27*8760*$P27)),IF(AND($K27+$H27&lt;CE$2+1,$K27+$I27&gt;CE$2),IF($N27=$N$3,$C27*INDEX('Fixed O&amp;M Schedule_Gas'!BM$3:BM$15,MATCH($F27,'Fixed O&amp;M Schedule_Gas'!$B$3:$B$15,0)),$C27*$S27*INDEX($U$1:$CH$1,MATCH($K27,$U$2:$CH$2,0))*IF(CE$2&gt;$K27+$H27,IF($D27="Win",1.02,1.005),1)*(1+$T27)^(CE$2-$K27)),IF(AND($K27+$I27&lt;=CE$2,$K27+SUM($I27:$J27)&gt;CE$2),IF($N27=$N$3,$C27*(INDEX('Fixed O&amp;M Schedule_Gas'!BM$3:BM$15,MATCH($F27,'Fixed O&amp;M Schedule_Gas'!$B$3:$B$15,0))+$M27),$C27*($S27*INDEX($U$1:$CH$1,MATCH($K27+$I27,$U$2:$CH$2,0))*IF(CE$2&gt;$K27+$I27+$H27,IF($D27="Win",1.02,1.005),1)*(1+$T27)^(CE$2-($K27+$I27))+$M27)),0)))/10^6</f>
        <v>0</v>
      </c>
      <c r="CF27" s="119">
        <f>IF(AND($K27&lt;CF$2+1,$K27+$H27&gt;CF$2),IF($N27=$N$3,$C27*((1-$O27+$O27*(CF$1/INDEX($U$1:$CH$1,,MATCH($K27,$U$2:$CH$2,0)))))*$L27,$C27*((1-$R27)^(CF$2-$K27))*(((1-$O27+$O27*(CF$1/INDEX($U$1:$CH$1,,MATCH($K27,$U$2:$CH$2,0)))))*$L27*8760*$P27)),IF(AND($K27+$H27&lt;CF$2+1,$K27+$I27&gt;CF$2),IF($N27=$N$3,$C27*INDEX('Fixed O&amp;M Schedule_Gas'!BN$3:BN$15,MATCH($F27,'Fixed O&amp;M Schedule_Gas'!$B$3:$B$15,0)),$C27*$S27*INDEX($U$1:$CH$1,MATCH($K27,$U$2:$CH$2,0))*IF(CF$2&gt;$K27+$H27,IF($D27="Win",1.02,1.005),1)*(1+$T27)^(CF$2-$K27)),IF(AND($K27+$I27&lt;=CF$2,$K27+SUM($I27:$J27)&gt;CF$2),IF($N27=$N$3,$C27*(INDEX('Fixed O&amp;M Schedule_Gas'!BN$3:BN$15,MATCH($F27,'Fixed O&amp;M Schedule_Gas'!$B$3:$B$15,0))+$M27),$C27*($S27*INDEX($U$1:$CH$1,MATCH($K27+$I27,$U$2:$CH$2,0))*IF(CF$2&gt;$K27+$I27+$H27,IF($D27="Win",1.02,1.005),1)*(1+$T27)^(CF$2-($K27+$I27))+$M27)),0)))/10^6</f>
        <v>0</v>
      </c>
      <c r="CG27" s="119">
        <f>IF(AND($K27&lt;CG$2+1,$K27+$H27&gt;CG$2),IF($N27=$N$3,$C27*((1-$O27+$O27*(CG$1/INDEX($U$1:$CH$1,,MATCH($K27,$U$2:$CH$2,0)))))*$L27,$C27*((1-$R27)^(CG$2-$K27))*(((1-$O27+$O27*(CG$1/INDEX($U$1:$CH$1,,MATCH($K27,$U$2:$CH$2,0)))))*$L27*8760*$P27)),IF(AND($K27+$H27&lt;CG$2+1,$K27+$I27&gt;CG$2),IF($N27=$N$3,$C27*INDEX('Fixed O&amp;M Schedule_Gas'!BO$3:BO$15,MATCH($F27,'Fixed O&amp;M Schedule_Gas'!$B$3:$B$15,0)),$C27*$S27*INDEX($U$1:$CH$1,MATCH($K27,$U$2:$CH$2,0))*IF(CG$2&gt;$K27+$H27,IF($D27="Win",1.02,1.005),1)*(1+$T27)^(CG$2-$K27)),IF(AND($K27+$I27&lt;=CG$2,$K27+SUM($I27:$J27)&gt;CG$2),IF($N27=$N$3,$C27*(INDEX('Fixed O&amp;M Schedule_Gas'!BO$3:BO$15,MATCH($F27,'Fixed O&amp;M Schedule_Gas'!$B$3:$B$15,0))+$M27),$C27*($S27*INDEX($U$1:$CH$1,MATCH($K27+$I27,$U$2:$CH$2,0))*IF(CG$2&gt;$K27+$I27+$H27,IF($D27="Win",1.02,1.005),1)*(1+$T27)^(CG$2-($K27+$I27))+$M27)),0)))/10^6</f>
        <v>0</v>
      </c>
      <c r="CH27" s="119">
        <f>IF(AND($K27&lt;CH$2+1,$K27+$H27&gt;CH$2),IF($N27=$N$3,$C27*((1-$O27+$O27*(CH$1/INDEX($U$1:$CH$1,,MATCH($K27,$U$2:$CH$2,0)))))*$L27,$C27*((1-$R27)^(CH$2-$K27))*(((1-$O27+$O27*(CH$1/INDEX($U$1:$CH$1,,MATCH($K27,$U$2:$CH$2,0)))))*$L27*8760*$P27)),IF(AND($K27+$H27&lt;CH$2+1,$K27+$I27&gt;CH$2),IF($N27=$N$3,$C27*INDEX('Fixed O&amp;M Schedule_Gas'!BP$3:BP$15,MATCH($F27,'Fixed O&amp;M Schedule_Gas'!$B$3:$B$15,0)),$C27*$S27*INDEX($U$1:$CH$1,MATCH($K27,$U$2:$CH$2,0))*IF(CH$2&gt;$K27+$H27,IF($D27="Win",1.02,1.005),1)*(1+$T27)^(CH$2-$K27)),IF(AND($K27+$I27&lt;=CH$2,$K27+SUM($I27:$J27)&gt;CH$2),IF($N27=$N$3,$C27*(INDEX('Fixed O&amp;M Schedule_Gas'!BP$3:BP$15,MATCH($F27,'Fixed O&amp;M Schedule_Gas'!$B$3:$B$15,0))+$M27),$C27*($S27*INDEX($U$1:$CH$1,MATCH($K27+$I27,$U$2:$CH$2,0))*IF(CH$2&gt;$K27+$I27+$H27,IF($D27="Win",1.02,1.005),1)*(1+$T27)^(CH$2-($K27+$I27))+$M27)),0)))/10^6</f>
        <v>0</v>
      </c>
    </row>
    <row r="28" spans="1:86" ht="11.4" x14ac:dyDescent="0.2">
      <c r="A28" s="151"/>
      <c r="B28" s="142" t="s">
        <v>28</v>
      </c>
      <c r="C28" s="143">
        <v>427.4</v>
      </c>
      <c r="D28" s="143" t="str">
        <f t="shared" si="65"/>
        <v>Win</v>
      </c>
      <c r="E28" s="14" t="s">
        <v>34</v>
      </c>
      <c r="F28" s="142" t="s">
        <v>30</v>
      </c>
      <c r="G28" s="140">
        <f t="shared" si="66"/>
        <v>41275</v>
      </c>
      <c r="H28" s="68">
        <v>20</v>
      </c>
      <c r="I28" s="68">
        <v>25</v>
      </c>
      <c r="J28" s="68">
        <v>25</v>
      </c>
      <c r="K28" s="139">
        <v>2013</v>
      </c>
      <c r="L28" s="68">
        <v>135</v>
      </c>
      <c r="M28" s="69">
        <f>'Repower Costs'!M28</f>
        <v>234185.10229019253</v>
      </c>
      <c r="N28" s="68" t="s">
        <v>31</v>
      </c>
      <c r="O28" s="141">
        <v>0.2</v>
      </c>
      <c r="P28" s="4">
        <f>VLOOKUP($D28,Input!$B$11:$C$12,2,0)</f>
        <v>0.31967121285819711</v>
      </c>
      <c r="Q28" s="4">
        <f>VLOOKUP($D28,Input!$B$15:$C$16,2,0)</f>
        <v>0.36969999999999997</v>
      </c>
      <c r="R28" s="6">
        <f>VLOOKUP($D28,Input!$B$19:$C$20,2,0)</f>
        <v>1.6E-2</v>
      </c>
      <c r="S28" s="70">
        <f>VLOOKUP($D28,Input!$B$23:$C$25,2,0)*1000</f>
        <v>49247.984000000004</v>
      </c>
      <c r="T28" s="4">
        <f>VLOOKUP($D28,Input!$B$28:$C$30,2,0)</f>
        <v>0.02</v>
      </c>
      <c r="U28" s="119">
        <f>IF(AND($K28&lt;U$2+1,$K28+$H28&gt;U$2),IF($N28=$N$3,$C28*((1-$O28+$O28*(U$1/INDEX($U$1:$CH$1,,MATCH($K28,$U$2:$CH$2,0)))))*$L28,$C28*((1-$R28)^(U$2-$K28))*(((1-$O28+$O28*(U$1/INDEX($U$1:$CH$1,,MATCH($K28,$U$2:$CH$2,0)))))*$L28*8760*$P28)),IF(AND($K28+$H28&lt;U$2+1,$K28+$I28&gt;U$2),IF($N28=$N$3,$C28*INDEX('Fixed O&amp;M Schedule_Gas'!C$3:C$15,MATCH($F28,'Fixed O&amp;M Schedule_Gas'!$B$3:$B$15,0)),$C28*$S28*INDEX($U$1:$CH$1,MATCH($K28,$U$2:$CH$2,0))*IF(U$2&gt;$K28+$H28,IF($D28="Win",1.02,1.005),1)*(1+$T28)^(U$2-$K28)),IF(AND($K28+$I28&lt;=U$2,$K28+SUM($I28:$J28)&gt;U$2),IF($N28=$N$3,$C28*(INDEX('Fixed O&amp;M Schedule_Gas'!C$3:C$15,MATCH($F28,'Fixed O&amp;M Schedule_Gas'!$B$3:$B$15,0))+$M28),$C28*($S28*INDEX($U$1:$CH$1,MATCH($K28+$I28,$U$2:$CH$2,0))*IF(U$2&gt;$K28+$I28+$H28,IF($D28="Win",1.02,1.005),1)*(1+$T28)^(U$2-($K28+$I28))+$M28)),0)))/10^6</f>
        <v>0</v>
      </c>
      <c r="V28" s="119">
        <f>IF(AND($K28&lt;V$2+1,$K28+$H28&gt;V$2),IF($N28=$N$3,$C28*((1-$O28+$O28*(V$1/INDEX($U$1:$CH$1,,MATCH($K28,$U$2:$CH$2,0)))))*$L28,$C28*((1-$R28)^(V$2-$K28))*(((1-$O28+$O28*(V$1/INDEX($U$1:$CH$1,,MATCH($K28,$U$2:$CH$2,0)))))*$L28*8760*$P28)),IF(AND($K28+$H28&lt;V$2+1,$K28+$I28&gt;V$2),IF($N28=$N$3,$C28*INDEX('Fixed O&amp;M Schedule_Gas'!D$3:D$15,MATCH($F28,'Fixed O&amp;M Schedule_Gas'!$B$3:$B$15,0)),$C28*$S28*INDEX($U$1:$CH$1,MATCH($K28,$U$2:$CH$2,0))*IF(V$2&gt;$K28+$H28,IF($D28="Win",1.02,1.005),1)*(1+$T28)^(V$2-$K28)),IF(AND($K28+$I28&lt;=V$2,$K28+SUM($I28:$J28)&gt;V$2),IF($N28=$N$3,$C28*(INDEX('Fixed O&amp;M Schedule_Gas'!D$3:D$15,MATCH($F28,'Fixed O&amp;M Schedule_Gas'!$B$3:$B$15,0))+$M28),$C28*($S28*INDEX($U$1:$CH$1,MATCH($K28+$I28,$U$2:$CH$2,0))*IF(V$2&gt;$K28+$I28+$H28,IF($D28="Win",1.02,1.005),1)*(1+$T28)^(V$2-($K28+$I28))+$M28)),0)))/10^6</f>
        <v>0</v>
      </c>
      <c r="W28" s="119">
        <f>IF(AND($K28&lt;W$2+1,$K28+$H28&gt;W$2),IF($N28=$N$3,$C28*((1-$O28+$O28*(W$1/INDEX($U$1:$CH$1,,MATCH($K28,$U$2:$CH$2,0)))))*$L28,$C28*((1-$R28)^(W$2-$K28))*(((1-$O28+$O28*(W$1/INDEX($U$1:$CH$1,,MATCH($K28,$U$2:$CH$2,0)))))*$L28*8760*$P28)),IF(AND($K28+$H28&lt;W$2+1,$K28+$I28&gt;W$2),IF($N28=$N$3,$C28*INDEX('Fixed O&amp;M Schedule_Gas'!E$3:E$15,MATCH($F28,'Fixed O&amp;M Schedule_Gas'!$B$3:$B$15,0)),$C28*$S28*INDEX($U$1:$CH$1,MATCH($K28,$U$2:$CH$2,0))*IF(W$2&gt;$K28+$H28,IF($D28="Win",1.02,1.005),1)*(1+$T28)^(W$2-$K28)),IF(AND($K28+$I28&lt;=W$2,$K28+SUM($I28:$J28)&gt;W$2),IF($N28=$N$3,$C28*(INDEX('Fixed O&amp;M Schedule_Gas'!E$3:E$15,MATCH($F28,'Fixed O&amp;M Schedule_Gas'!$B$3:$B$15,0))+$M28),$C28*($S28*INDEX($U$1:$CH$1,MATCH($K28+$I28,$U$2:$CH$2,0))*IF(W$2&gt;$K28+$I28+$H28,IF($D28="Win",1.02,1.005),1)*(1+$T28)^(W$2-($K28+$I28))+$M28)),0)))/10^6</f>
        <v>0</v>
      </c>
      <c r="X28" s="119">
        <f>IF(AND($K28&lt;X$2+1,$K28+$H28&gt;X$2),IF($N28=$N$3,$C28*((1-$O28+$O28*(X$1/INDEX($U$1:$CH$1,,MATCH($K28,$U$2:$CH$2,0)))))*$L28,$C28*((1-$R28)^(X$2-$K28))*(((1-$O28+$O28*(X$1/INDEX($U$1:$CH$1,,MATCH($K28,$U$2:$CH$2,0)))))*$L28*8760*$P28)),IF(AND($K28+$H28&lt;X$2+1,$K28+$I28&gt;X$2),IF($N28=$N$3,$C28*INDEX('Fixed O&amp;M Schedule_Gas'!F$3:F$15,MATCH($F28,'Fixed O&amp;M Schedule_Gas'!$B$3:$B$15,0)),$C28*$S28*INDEX($U$1:$CH$1,MATCH($K28,$U$2:$CH$2,0))*IF(X$2&gt;$K28+$H28,IF($D28="Win",1.02,1.005),1)*(1+$T28)^(X$2-$K28)),IF(AND($K28+$I28&lt;=X$2,$K28+SUM($I28:$J28)&gt;X$2),IF($N28=$N$3,$C28*(INDEX('Fixed O&amp;M Schedule_Gas'!F$3:F$15,MATCH($F28,'Fixed O&amp;M Schedule_Gas'!$B$3:$B$15,0))+$M28),$C28*($S28*INDEX($U$1:$CH$1,MATCH($K28+$I28,$U$2:$CH$2,0))*IF(X$2&gt;$K28+$I28+$H28,IF($D28="Win",1.02,1.005),1)*(1+$T28)^(X$2-($K28+$I28))+$M28)),0)))/10^6</f>
        <v>0</v>
      </c>
      <c r="Y28" s="119">
        <f>IF(AND($K28&lt;Y$2+1,$K28+$H28&gt;Y$2),IF($N28=$N$3,$C28*((1-$O28+$O28*(Y$1/INDEX($U$1:$CH$1,,MATCH($K28,$U$2:$CH$2,0)))))*$L28,$C28*((1-$R28)^(Y$2-$K28))*(((1-$O28+$O28*(Y$1/INDEX($U$1:$CH$1,,MATCH($K28,$U$2:$CH$2,0)))))*$L28*8760*$P28)),IF(AND($K28+$H28&lt;Y$2+1,$K28+$I28&gt;Y$2),IF($N28=$N$3,$C28*INDEX('Fixed O&amp;M Schedule_Gas'!G$3:G$15,MATCH($F28,'Fixed O&amp;M Schedule_Gas'!$B$3:$B$15,0)),$C28*$S28*INDEX($U$1:$CH$1,MATCH($K28,$U$2:$CH$2,0))*IF(Y$2&gt;$K28+$H28,IF($D28="Win",1.02,1.005),1)*(1+$T28)^(Y$2-$K28)),IF(AND($K28+$I28&lt;=Y$2,$K28+SUM($I28:$J28)&gt;Y$2),IF($N28=$N$3,$C28*(INDEX('Fixed O&amp;M Schedule_Gas'!G$3:G$15,MATCH($F28,'Fixed O&amp;M Schedule_Gas'!$B$3:$B$15,0))+$M28),$C28*($S28*INDEX($U$1:$CH$1,MATCH($K28+$I28,$U$2:$CH$2,0))*IF(Y$2&gt;$K28+$I28+$H28,IF($D28="Win",1.02,1.005),1)*(1+$T28)^(Y$2-($K28+$I28))+$M28)),0)))/10^6</f>
        <v>0</v>
      </c>
      <c r="Z28" s="119">
        <f>IF(AND($K28&lt;Z$2+1,$K28+$H28&gt;Z$2),IF($N28=$N$3,$C28*((1-$O28+$O28*(Z$1/INDEX($U$1:$CH$1,,MATCH($K28,$U$2:$CH$2,0)))))*$L28,$C28*((1-$R28)^(Z$2-$K28))*(((1-$O28+$O28*(Z$1/INDEX($U$1:$CH$1,,MATCH($K28,$U$2:$CH$2,0)))))*$L28*8760*$P28)),IF(AND($K28+$H28&lt;Z$2+1,$K28+$I28&gt;Z$2),IF($N28=$N$3,$C28*INDEX('Fixed O&amp;M Schedule_Gas'!H$3:H$15,MATCH($F28,'Fixed O&amp;M Schedule_Gas'!$B$3:$B$15,0)),$C28*$S28*INDEX($U$1:$CH$1,MATCH($K28,$U$2:$CH$2,0))*IF(Z$2&gt;$K28+$H28,IF($D28="Win",1.02,1.005),1)*(1+$T28)^(Z$2-$K28)),IF(AND($K28+$I28&lt;=Z$2,$K28+SUM($I28:$J28)&gt;Z$2),IF($N28=$N$3,$C28*(INDEX('Fixed O&amp;M Schedule_Gas'!H$3:H$15,MATCH($F28,'Fixed O&amp;M Schedule_Gas'!$B$3:$B$15,0))+$M28),$C28*($S28*INDEX($U$1:$CH$1,MATCH($K28+$I28,$U$2:$CH$2,0))*IF(Z$2&gt;$K28+$I28+$H28,IF($D28="Win",1.02,1.005),1)*(1+$T28)^(Z$2-($K28+$I28))+$M28)),0)))/10^6</f>
        <v>0</v>
      </c>
      <c r="AA28" s="119">
        <f>IF(AND($K28&lt;AA$2+1,$K28+$H28&gt;AA$2),IF($N28=$N$3,$C28*((1-$O28+$O28*(AA$1/INDEX($U$1:$CH$1,,MATCH($K28,$U$2:$CH$2,0)))))*$L28,$C28*((1-$R28)^(AA$2-$K28))*(((1-$O28+$O28*(AA$1/INDEX($U$1:$CH$1,,MATCH($K28,$U$2:$CH$2,0)))))*$L28*8760*$P28)),IF(AND($K28+$H28&lt;AA$2+1,$K28+$I28&gt;AA$2),IF($N28=$N$3,$C28*INDEX('Fixed O&amp;M Schedule_Gas'!I$3:I$15,MATCH($F28,'Fixed O&amp;M Schedule_Gas'!$B$3:$B$15,0)),$C28*$S28*INDEX($U$1:$CH$1,MATCH($K28,$U$2:$CH$2,0))*IF(AA$2&gt;$K28+$H28,IF($D28="Win",1.02,1.005),1)*(1+$T28)^(AA$2-$K28)),IF(AND($K28+$I28&lt;=AA$2,$K28+SUM($I28:$J28)&gt;AA$2),IF($N28=$N$3,$C28*(INDEX('Fixed O&amp;M Schedule_Gas'!I$3:I$15,MATCH($F28,'Fixed O&amp;M Schedule_Gas'!$B$3:$B$15,0))+$M28),$C28*($S28*INDEX($U$1:$CH$1,MATCH($K28+$I28,$U$2:$CH$2,0))*IF(AA$2&gt;$K28+$I28+$H28,IF($D28="Win",1.02,1.005),1)*(1+$T28)^(AA$2-($K28+$I28))+$M28)),0)))/10^6</f>
        <v>0</v>
      </c>
      <c r="AB28" s="119">
        <f>IF(AND($K28&lt;AB$2+1,$K28+$H28&gt;AB$2),IF($N28=$N$3,$C28*((1-$O28+$O28*(AB$1/INDEX($U$1:$CH$1,,MATCH($K28,$U$2:$CH$2,0)))))*$L28,$C28*((1-$R28)^(AB$2-$K28))*(((1-$O28+$O28*(AB$1/INDEX($U$1:$CH$1,,MATCH($K28,$U$2:$CH$2,0)))))*$L28*8760*$P28)),IF(AND($K28+$H28&lt;AB$2+1,$K28+$I28&gt;AB$2),IF($N28=$N$3,$C28*INDEX('Fixed O&amp;M Schedule_Gas'!J$3:J$15,MATCH($F28,'Fixed O&amp;M Schedule_Gas'!$B$3:$B$15,0)),$C28*$S28*INDEX($U$1:$CH$1,MATCH($K28,$U$2:$CH$2,0))*IF(AB$2&gt;$K28+$H28,IF($D28="Win",1.02,1.005),1)*(1+$T28)^(AB$2-$K28)),IF(AND($K28+$I28&lt;=AB$2,$K28+SUM($I28:$J28)&gt;AB$2),IF($N28=$N$3,$C28*(INDEX('Fixed O&amp;M Schedule_Gas'!J$3:J$15,MATCH($F28,'Fixed O&amp;M Schedule_Gas'!$B$3:$B$15,0))+$M28),$C28*($S28*INDEX($U$1:$CH$1,MATCH($K28+$I28,$U$2:$CH$2,0))*IF(AB$2&gt;$K28+$I28+$H28,IF($D28="Win",1.02,1.005),1)*(1+$T28)^(AB$2-($K28+$I28))+$M28)),0)))/10^6</f>
        <v>0</v>
      </c>
      <c r="AC28" s="119">
        <f>IF(AND($K28&lt;AC$2+1,$K28+$H28&gt;AC$2),IF($N28=$N$3,$C28*((1-$O28+$O28*(AC$1/INDEX($U$1:$CH$1,,MATCH($K28,$U$2:$CH$2,0)))))*$L28,$C28*((1-$R28)^(AC$2-$K28))*(((1-$O28+$O28*(AC$1/INDEX($U$1:$CH$1,,MATCH($K28,$U$2:$CH$2,0)))))*$L28*8760*$P28)),IF(AND($K28+$H28&lt;AC$2+1,$K28+$I28&gt;AC$2),IF($N28=$N$3,$C28*INDEX('Fixed O&amp;M Schedule_Gas'!K$3:K$15,MATCH($F28,'Fixed O&amp;M Schedule_Gas'!$B$3:$B$15,0)),$C28*$S28*INDEX($U$1:$CH$1,MATCH($K28,$U$2:$CH$2,0))*IF(AC$2&gt;$K28+$H28,IF($D28="Win",1.02,1.005),1)*(1+$T28)^(AC$2-$K28)),IF(AND($K28+$I28&lt;=AC$2,$K28+SUM($I28:$J28)&gt;AC$2),IF($N28=$N$3,$C28*(INDEX('Fixed O&amp;M Schedule_Gas'!K$3:K$15,MATCH($F28,'Fixed O&amp;M Schedule_Gas'!$B$3:$B$15,0))+$M28),$C28*($S28*INDEX($U$1:$CH$1,MATCH($K28+$I28,$U$2:$CH$2,0))*IF(AC$2&gt;$K28+$I28+$H28,IF($D28="Win",1.02,1.005),1)*(1+$T28)^(AC$2-($K28+$I28))+$M28)),0)))/10^6</f>
        <v>161.57565356177682</v>
      </c>
      <c r="AD28" s="119">
        <f>IF(AND($K28&lt;AD$2+1,$K28+$H28&gt;AD$2),IF($N28=$N$3,$C28*((1-$O28+$O28*(AD$1/INDEX($U$1:$CH$1,,MATCH($K28,$U$2:$CH$2,0)))))*$L28,$C28*((1-$R28)^(AD$2-$K28))*(((1-$O28+$O28*(AD$1/INDEX($U$1:$CH$1,,MATCH($K28,$U$2:$CH$2,0)))))*$L28*8760*$P28)),IF(AND($K28+$H28&lt;AD$2+1,$K28+$I28&gt;AD$2),IF($N28=$N$3,$C28*INDEX('Fixed O&amp;M Schedule_Gas'!L$3:L$15,MATCH($F28,'Fixed O&amp;M Schedule_Gas'!$B$3:$B$15,0)),$C28*$S28*INDEX($U$1:$CH$1,MATCH($K28,$U$2:$CH$2,0))*IF(AD$2&gt;$K28+$H28,IF($D28="Win",1.02,1.005),1)*(1+$T28)^(AD$2-$K28)),IF(AND($K28+$I28&lt;=AD$2,$K28+SUM($I28:$J28)&gt;AD$2),IF($N28=$N$3,$C28*(INDEX('Fixed O&amp;M Schedule_Gas'!L$3:L$15,MATCH($F28,'Fixed O&amp;M Schedule_Gas'!$B$3:$B$15,0))+$M28),$C28*($S28*INDEX($U$1:$CH$1,MATCH($K28+$I28,$U$2:$CH$2,0))*IF(AD$2&gt;$K28+$I28+$H28,IF($D28="Win",1.02,1.005),1)*(1+$T28)^(AD$2-($K28+$I28))+$M28)),0)))/10^6</f>
        <v>159.72487471002725</v>
      </c>
      <c r="AE28" s="119">
        <f>IF(AND($K28&lt;AE$2+1,$K28+$H28&gt;AE$2),IF($N28=$N$3,$C28*((1-$O28+$O28*(AE$1/INDEX($U$1:$CH$1,,MATCH($K28,$U$2:$CH$2,0)))))*$L28,$C28*((1-$R28)^(AE$2-$K28))*(((1-$O28+$O28*(AE$1/INDEX($U$1:$CH$1,,MATCH($K28,$U$2:$CH$2,0)))))*$L28*8760*$P28)),IF(AND($K28+$H28&lt;AE$2+1,$K28+$I28&gt;AE$2),IF($N28=$N$3,$C28*INDEX('Fixed O&amp;M Schedule_Gas'!M$3:M$15,MATCH($F28,'Fixed O&amp;M Schedule_Gas'!$B$3:$B$15,0)),$C28*$S28*INDEX($U$1:$CH$1,MATCH($K28,$U$2:$CH$2,0))*IF(AE$2&gt;$K28+$H28,IF($D28="Win",1.02,1.005),1)*(1+$T28)^(AE$2-$K28)),IF(AND($K28+$I28&lt;=AE$2,$K28+SUM($I28:$J28)&gt;AE$2),IF($N28=$N$3,$C28*(INDEX('Fixed O&amp;M Schedule_Gas'!M$3:M$15,MATCH($F28,'Fixed O&amp;M Schedule_Gas'!$B$3:$B$15,0))+$M28),$C28*($S28*INDEX($U$1:$CH$1,MATCH($K28+$I28,$U$2:$CH$2,0))*IF(AE$2&gt;$K28+$I28+$H28,IF($D28="Win",1.02,1.005),1)*(1+$T28)^(AE$2-($K28+$I28))+$M28)),0)))/10^6</f>
        <v>157.55922759067306</v>
      </c>
      <c r="AF28" s="119">
        <f>IF(AND($K28&lt;AF$2+1,$K28+$H28&gt;AF$2),IF($N28=$N$3,$C28*((1-$O28+$O28*(AF$1/INDEX($U$1:$CH$1,,MATCH($K28,$U$2:$CH$2,0)))))*$L28,$C28*((1-$R28)^(AF$2-$K28))*(((1-$O28+$O28*(AF$1/INDEX($U$1:$CH$1,,MATCH($K28,$U$2:$CH$2,0)))))*$L28*8760*$P28)),IF(AND($K28+$H28&lt;AF$2+1,$K28+$I28&gt;AF$2),IF($N28=$N$3,$C28*INDEX('Fixed O&amp;M Schedule_Gas'!N$3:N$15,MATCH($F28,'Fixed O&amp;M Schedule_Gas'!$B$3:$B$15,0)),$C28*$S28*INDEX($U$1:$CH$1,MATCH($K28,$U$2:$CH$2,0))*IF(AF$2&gt;$K28+$H28,IF($D28="Win",1.02,1.005),1)*(1+$T28)^(AF$2-$K28)),IF(AND($K28+$I28&lt;=AF$2,$K28+SUM($I28:$J28)&gt;AF$2),IF($N28=$N$3,$C28*(INDEX('Fixed O&amp;M Schedule_Gas'!N$3:N$15,MATCH($F28,'Fixed O&amp;M Schedule_Gas'!$B$3:$B$15,0))+$M28),$C28*($S28*INDEX($U$1:$CH$1,MATCH($K28+$I28,$U$2:$CH$2,0))*IF(AF$2&gt;$K28+$I28+$H28,IF($D28="Win",1.02,1.005),1)*(1+$T28)^(AF$2-($K28+$I28))+$M28)),0)))/10^6</f>
        <v>155.60759127380544</v>
      </c>
      <c r="AG28" s="119">
        <f>IF(AND($K28&lt;AG$2+1,$K28+$H28&gt;AG$2),IF($N28=$N$3,$C28*((1-$O28+$O28*(AG$1/INDEX($U$1:$CH$1,,MATCH($K28,$U$2:$CH$2,0)))))*$L28,$C28*((1-$R28)^(AG$2-$K28))*(((1-$O28+$O28*(AG$1/INDEX($U$1:$CH$1,,MATCH($K28,$U$2:$CH$2,0)))))*$L28*8760*$P28)),IF(AND($K28+$H28&lt;AG$2+1,$K28+$I28&gt;AG$2),IF($N28=$N$3,$C28*INDEX('Fixed O&amp;M Schedule_Gas'!O$3:O$15,MATCH($F28,'Fixed O&amp;M Schedule_Gas'!$B$3:$B$15,0)),$C28*$S28*INDEX($U$1:$CH$1,MATCH($K28,$U$2:$CH$2,0))*IF(AG$2&gt;$K28+$H28,IF($D28="Win",1.02,1.005),1)*(1+$T28)^(AG$2-$K28)),IF(AND($K28+$I28&lt;=AG$2,$K28+SUM($I28:$J28)&gt;AG$2),IF($N28=$N$3,$C28*(INDEX('Fixed O&amp;M Schedule_Gas'!O$3:O$15,MATCH($F28,'Fixed O&amp;M Schedule_Gas'!$B$3:$B$15,0))+$M28),$C28*($S28*INDEX($U$1:$CH$1,MATCH($K28+$I28,$U$2:$CH$2,0))*IF(AG$2&gt;$K28+$I28+$H28,IF($D28="Win",1.02,1.005),1)*(1+$T28)^(AG$2-($K28+$I28))+$M28)),0)))/10^6</f>
        <v>153.72044061820324</v>
      </c>
      <c r="AH28" s="119">
        <f>IF(AND($K28&lt;AH$2+1,$K28+$H28&gt;AH$2),IF($N28=$N$3,$C28*((1-$O28+$O28*(AH$1/INDEX($U$1:$CH$1,,MATCH($K28,$U$2:$CH$2,0)))))*$L28,$C28*((1-$R28)^(AH$2-$K28))*(((1-$O28+$O28*(AH$1/INDEX($U$1:$CH$1,,MATCH($K28,$U$2:$CH$2,0)))))*$L28*8760*$P28)),IF(AND($K28+$H28&lt;AH$2+1,$K28+$I28&gt;AH$2),IF($N28=$N$3,$C28*INDEX('Fixed O&amp;M Schedule_Gas'!P$3:P$15,MATCH($F28,'Fixed O&amp;M Schedule_Gas'!$B$3:$B$15,0)),$C28*$S28*INDEX($U$1:$CH$1,MATCH($K28,$U$2:$CH$2,0))*IF(AH$2&gt;$K28+$H28,IF($D28="Win",1.02,1.005),1)*(1+$T28)^(AH$2-$K28)),IF(AND($K28+$I28&lt;=AH$2,$K28+SUM($I28:$J28)&gt;AH$2),IF($N28=$N$3,$C28*(INDEX('Fixed O&amp;M Schedule_Gas'!P$3:P$15,MATCH($F28,'Fixed O&amp;M Schedule_Gas'!$B$3:$B$15,0))+$M28),$C28*($S28*INDEX($U$1:$CH$1,MATCH($K28+$I28,$U$2:$CH$2,0))*IF(AH$2&gt;$K28+$I28+$H28,IF($D28="Win",1.02,1.005),1)*(1+$T28)^(AH$2-($K28+$I28))+$M28)),0)))/10^6</f>
        <v>151.9012251262883</v>
      </c>
      <c r="AI28" s="119">
        <f>IF(AND($K28&lt;AI$2+1,$K28+$H28&gt;AI$2),IF($N28=$N$3,$C28*((1-$O28+$O28*(AI$1/INDEX($U$1:$CH$1,,MATCH($K28,$U$2:$CH$2,0)))))*$L28,$C28*((1-$R28)^(AI$2-$K28))*(((1-$O28+$O28*(AI$1/INDEX($U$1:$CH$1,,MATCH($K28,$U$2:$CH$2,0)))))*$L28*8760*$P28)),IF(AND($K28+$H28&lt;AI$2+1,$K28+$I28&gt;AI$2),IF($N28=$N$3,$C28*INDEX('Fixed O&amp;M Schedule_Gas'!Q$3:Q$15,MATCH($F28,'Fixed O&amp;M Schedule_Gas'!$B$3:$B$15,0)),$C28*$S28*INDEX($U$1:$CH$1,MATCH($K28,$U$2:$CH$2,0))*IF(AI$2&gt;$K28+$H28,IF($D28="Win",1.02,1.005),1)*(1+$T28)^(AI$2-$K28)),IF(AND($K28+$I28&lt;=AI$2,$K28+SUM($I28:$J28)&gt;AI$2),IF($N28=$N$3,$C28*(INDEX('Fixed O&amp;M Schedule_Gas'!Q$3:Q$15,MATCH($F28,'Fixed O&amp;M Schedule_Gas'!$B$3:$B$15,0))+$M28),$C28*($S28*INDEX($U$1:$CH$1,MATCH($K28+$I28,$U$2:$CH$2,0))*IF(AI$2&gt;$K28+$I28+$H28,IF($D28="Win",1.02,1.005),1)*(1+$T28)^(AI$2-($K28+$I28))+$M28)),0)))/10^6</f>
        <v>150.11347342877741</v>
      </c>
      <c r="AJ28" s="119">
        <f>IF(AND($K28&lt;AJ$2+1,$K28+$H28&gt;AJ$2),IF($N28=$N$3,$C28*((1-$O28+$O28*(AJ$1/INDEX($U$1:$CH$1,,MATCH($K28,$U$2:$CH$2,0)))))*$L28,$C28*((1-$R28)^(AJ$2-$K28))*(((1-$O28+$O28*(AJ$1/INDEX($U$1:$CH$1,,MATCH($K28,$U$2:$CH$2,0)))))*$L28*8760*$P28)),IF(AND($K28+$H28&lt;AJ$2+1,$K28+$I28&gt;AJ$2),IF($N28=$N$3,$C28*INDEX('Fixed O&amp;M Schedule_Gas'!R$3:R$15,MATCH($F28,'Fixed O&amp;M Schedule_Gas'!$B$3:$B$15,0)),$C28*$S28*INDEX($U$1:$CH$1,MATCH($K28,$U$2:$CH$2,0))*IF(AJ$2&gt;$K28+$H28,IF($D28="Win",1.02,1.005),1)*(1+$T28)^(AJ$2-$K28)),IF(AND($K28+$I28&lt;=AJ$2,$K28+SUM($I28:$J28)&gt;AJ$2),IF($N28=$N$3,$C28*(INDEX('Fixed O&amp;M Schedule_Gas'!R$3:R$15,MATCH($F28,'Fixed O&amp;M Schedule_Gas'!$B$3:$B$15,0))+$M28),$C28*($S28*INDEX($U$1:$CH$1,MATCH($K28+$I28,$U$2:$CH$2,0))*IF(AJ$2&gt;$K28+$I28+$H28,IF($D28="Win",1.02,1.005),1)*(1+$T28)^(AJ$2-($K28+$I28))+$M28)),0)))/10^6</f>
        <v>148.35669077631525</v>
      </c>
      <c r="AK28" s="119">
        <f>IF(AND($K28&lt;AK$2+1,$K28+$H28&gt;AK$2),IF($N28=$N$3,$C28*((1-$O28+$O28*(AK$1/INDEX($U$1:$CH$1,,MATCH($K28,$U$2:$CH$2,0)))))*$L28,$C28*((1-$R28)^(AK$2-$K28))*(((1-$O28+$O28*(AK$1/INDEX($U$1:$CH$1,,MATCH($K28,$U$2:$CH$2,0)))))*$L28*8760*$P28)),IF(AND($K28+$H28&lt;AK$2+1,$K28+$I28&gt;AK$2),IF($N28=$N$3,$C28*INDEX('Fixed O&amp;M Schedule_Gas'!S$3:S$15,MATCH($F28,'Fixed O&amp;M Schedule_Gas'!$B$3:$B$15,0)),$C28*$S28*INDEX($U$1:$CH$1,MATCH($K28,$U$2:$CH$2,0))*IF(AK$2&gt;$K28+$H28,IF($D28="Win",1.02,1.005),1)*(1+$T28)^(AK$2-$K28)),IF(AND($K28+$I28&lt;=AK$2,$K28+SUM($I28:$J28)&gt;AK$2),IF($N28=$N$3,$C28*(INDEX('Fixed O&amp;M Schedule_Gas'!S$3:S$15,MATCH($F28,'Fixed O&amp;M Schedule_Gas'!$B$3:$B$15,0))+$M28),$C28*($S28*INDEX($U$1:$CH$1,MATCH($K28+$I28,$U$2:$CH$2,0))*IF(AK$2&gt;$K28+$I28+$H28,IF($D28="Win",1.02,1.005),1)*(1+$T28)^(AK$2-($K28+$I28))+$M28)),0)))/10^6</f>
        <v>146.63039036744692</v>
      </c>
      <c r="AL28" s="119">
        <f>IF(AND($K28&lt;AL$2+1,$K28+$H28&gt;AL$2),IF($N28=$N$3,$C28*((1-$O28+$O28*(AL$1/INDEX($U$1:$CH$1,,MATCH($K28,$U$2:$CH$2,0)))))*$L28,$C28*((1-$R28)^(AL$2-$K28))*(((1-$O28+$O28*(AL$1/INDEX($U$1:$CH$1,,MATCH($K28,$U$2:$CH$2,0)))))*$L28*8760*$P28)),IF(AND($K28+$H28&lt;AL$2+1,$K28+$I28&gt;AL$2),IF($N28=$N$3,$C28*INDEX('Fixed O&amp;M Schedule_Gas'!T$3:T$15,MATCH($F28,'Fixed O&amp;M Schedule_Gas'!$B$3:$B$15,0)),$C28*$S28*INDEX($U$1:$CH$1,MATCH($K28,$U$2:$CH$2,0))*IF(AL$2&gt;$K28+$H28,IF($D28="Win",1.02,1.005),1)*(1+$T28)^(AL$2-$K28)),IF(AND($K28+$I28&lt;=AL$2,$K28+SUM($I28:$J28)&gt;AL$2),IF($N28=$N$3,$C28*(INDEX('Fixed O&amp;M Schedule_Gas'!T$3:T$15,MATCH($F28,'Fixed O&amp;M Schedule_Gas'!$B$3:$B$15,0))+$M28),$C28*($S28*INDEX($U$1:$CH$1,MATCH($K28+$I28,$U$2:$CH$2,0))*IF(AL$2&gt;$K28+$I28+$H28,IF($D28="Win",1.02,1.005),1)*(1+$T28)^(AL$2-($K28+$I28))+$M28)),0)))/10^6</f>
        <v>144.93409322156873</v>
      </c>
      <c r="AM28" s="119">
        <f>IF(AND($K28&lt;AM$2+1,$K28+$H28&gt;AM$2),IF($N28=$N$3,$C28*((1-$O28+$O28*(AM$1/INDEX($U$1:$CH$1,,MATCH($K28,$U$2:$CH$2,0)))))*$L28,$C28*((1-$R28)^(AM$2-$K28))*(((1-$O28+$O28*(AM$1/INDEX($U$1:$CH$1,,MATCH($K28,$U$2:$CH$2,0)))))*$L28*8760*$P28)),IF(AND($K28+$H28&lt;AM$2+1,$K28+$I28&gt;AM$2),IF($N28=$N$3,$C28*INDEX('Fixed O&amp;M Schedule_Gas'!U$3:U$15,MATCH($F28,'Fixed O&amp;M Schedule_Gas'!$B$3:$B$15,0)),$C28*$S28*INDEX($U$1:$CH$1,MATCH($K28,$U$2:$CH$2,0))*IF(AM$2&gt;$K28+$H28,IF($D28="Win",1.02,1.005),1)*(1+$T28)^(AM$2-$K28)),IF(AND($K28+$I28&lt;=AM$2,$K28+SUM($I28:$J28)&gt;AM$2),IF($N28=$N$3,$C28*(INDEX('Fixed O&amp;M Schedule_Gas'!U$3:U$15,MATCH($F28,'Fixed O&amp;M Schedule_Gas'!$B$3:$B$15,0))+$M28),$C28*($S28*INDEX($U$1:$CH$1,MATCH($K28+$I28,$U$2:$CH$2,0))*IF(AM$2&gt;$K28+$I28+$H28,IF($D28="Win",1.02,1.005),1)*(1+$T28)^(AM$2-($K28+$I28))+$M28)),0)))/10^6</f>
        <v>143.26732805391265</v>
      </c>
      <c r="AN28" s="119">
        <f>IF(AND($K28&lt;AN$2+1,$K28+$H28&gt;AN$2),IF($N28=$N$3,$C28*((1-$O28+$O28*(AN$1/INDEX($U$1:$CH$1,,MATCH($K28,$U$2:$CH$2,0)))))*$L28,$C28*((1-$R28)^(AN$2-$K28))*(((1-$O28+$O28*(AN$1/INDEX($U$1:$CH$1,,MATCH($K28,$U$2:$CH$2,0)))))*$L28*8760*$P28)),IF(AND($K28+$H28&lt;AN$2+1,$K28+$I28&gt;AN$2),IF($N28=$N$3,$C28*INDEX('Fixed O&amp;M Schedule_Gas'!V$3:V$15,MATCH($F28,'Fixed O&amp;M Schedule_Gas'!$B$3:$B$15,0)),$C28*$S28*INDEX($U$1:$CH$1,MATCH($K28,$U$2:$CH$2,0))*IF(AN$2&gt;$K28+$H28,IF($D28="Win",1.02,1.005),1)*(1+$T28)^(AN$2-$K28)),IF(AND($K28+$I28&lt;=AN$2,$K28+SUM($I28:$J28)&gt;AN$2),IF($N28=$N$3,$C28*(INDEX('Fixed O&amp;M Schedule_Gas'!V$3:V$15,MATCH($F28,'Fixed O&amp;M Schedule_Gas'!$B$3:$B$15,0))+$M28),$C28*($S28*INDEX($U$1:$CH$1,MATCH($K28+$I28,$U$2:$CH$2,0))*IF(AN$2&gt;$K28+$I28+$H28,IF($D28="Win",1.02,1.005),1)*(1+$T28)^(AN$2-($K28+$I28))+$M28)),0)))/10^6</f>
        <v>141.62963115253092</v>
      </c>
      <c r="AO28" s="119">
        <f>IF(AND($K28&lt;AO$2+1,$K28+$H28&gt;AO$2),IF($N28=$N$3,$C28*((1-$O28+$O28*(AO$1/INDEX($U$1:$CH$1,,MATCH($K28,$U$2:$CH$2,0)))))*$L28,$C28*((1-$R28)^(AO$2-$K28))*(((1-$O28+$O28*(AO$1/INDEX($U$1:$CH$1,,MATCH($K28,$U$2:$CH$2,0)))))*$L28*8760*$P28)),IF(AND($K28+$H28&lt;AO$2+1,$K28+$I28&gt;AO$2),IF($N28=$N$3,$C28*INDEX('Fixed O&amp;M Schedule_Gas'!W$3:W$15,MATCH($F28,'Fixed O&amp;M Schedule_Gas'!$B$3:$B$15,0)),$C28*$S28*INDEX($U$1:$CH$1,MATCH($K28,$U$2:$CH$2,0))*IF(AO$2&gt;$K28+$H28,IF($D28="Win",1.02,1.005),1)*(1+$T28)^(AO$2-$K28)),IF(AND($K28+$I28&lt;=AO$2,$K28+SUM($I28:$J28)&gt;AO$2),IF($N28=$N$3,$C28*(INDEX('Fixed O&amp;M Schedule_Gas'!W$3:W$15,MATCH($F28,'Fixed O&amp;M Schedule_Gas'!$B$3:$B$15,0))+$M28),$C28*($S28*INDEX($U$1:$CH$1,MATCH($K28+$I28,$U$2:$CH$2,0))*IF(AO$2&gt;$K28+$I28+$H28,IF($D28="Win",1.02,1.005),1)*(1+$T28)^(AO$2-($K28+$I28))+$M28)),0)))/10^6</f>
        <v>140.02054625725003</v>
      </c>
      <c r="AP28" s="119">
        <f>IF(AND($K28&lt;AP$2+1,$K28+$H28&gt;AP$2),IF($N28=$N$3,$C28*((1-$O28+$O28*(AP$1/INDEX($U$1:$CH$1,,MATCH($K28,$U$2:$CH$2,0)))))*$L28,$C28*((1-$R28)^(AP$2-$K28))*(((1-$O28+$O28*(AP$1/INDEX($U$1:$CH$1,,MATCH($K28,$U$2:$CH$2,0)))))*$L28*8760*$P28)),IF(AND($K28+$H28&lt;AP$2+1,$K28+$I28&gt;AP$2),IF($N28=$N$3,$C28*INDEX('Fixed O&amp;M Schedule_Gas'!X$3:X$15,MATCH($F28,'Fixed O&amp;M Schedule_Gas'!$B$3:$B$15,0)),$C28*$S28*INDEX($U$1:$CH$1,MATCH($K28,$U$2:$CH$2,0))*IF(AP$2&gt;$K28+$H28,IF($D28="Win",1.02,1.005),1)*(1+$T28)^(AP$2-$K28)),IF(AND($K28+$I28&lt;=AP$2,$K28+SUM($I28:$J28)&gt;AP$2),IF($N28=$N$3,$C28*(INDEX('Fixed O&amp;M Schedule_Gas'!X$3:X$15,MATCH($F28,'Fixed O&amp;M Schedule_Gas'!$B$3:$B$15,0))+$M28),$C28*($S28*INDEX($U$1:$CH$1,MATCH($K28+$I28,$U$2:$CH$2,0))*IF(AP$2&gt;$K28+$I28+$H28,IF($D28="Win",1.02,1.005),1)*(1+$T28)^(AP$2-($K28+$I28))+$M28)),0)))/10^6</f>
        <v>138.43962444056135</v>
      </c>
      <c r="AQ28" s="119">
        <f>IF(AND($K28&lt;AQ$2+1,$K28+$H28&gt;AQ$2),IF($N28=$N$3,$C28*((1-$O28+$O28*(AQ$1/INDEX($U$1:$CH$1,,MATCH($K28,$U$2:$CH$2,0)))))*$L28,$C28*((1-$R28)^(AQ$2-$K28))*(((1-$O28+$O28*(AQ$1/INDEX($U$1:$CH$1,,MATCH($K28,$U$2:$CH$2,0)))))*$L28*8760*$P28)),IF(AND($K28+$H28&lt;AQ$2+1,$K28+$I28&gt;AQ$2),IF($N28=$N$3,$C28*INDEX('Fixed O&amp;M Schedule_Gas'!Y$3:Y$15,MATCH($F28,'Fixed O&amp;M Schedule_Gas'!$B$3:$B$15,0)),$C28*$S28*INDEX($U$1:$CH$1,MATCH($K28,$U$2:$CH$2,0))*IF(AQ$2&gt;$K28+$H28,IF($D28="Win",1.02,1.005),1)*(1+$T28)^(AQ$2-$K28)),IF(AND($K28+$I28&lt;=AQ$2,$K28+SUM($I28:$J28)&gt;AQ$2),IF($N28=$N$3,$C28*(INDEX('Fixed O&amp;M Schedule_Gas'!Y$3:Y$15,MATCH($F28,'Fixed O&amp;M Schedule_Gas'!$B$3:$B$15,0))+$M28),$C28*($S28*INDEX($U$1:$CH$1,MATCH($K28+$I28,$U$2:$CH$2,0))*IF(AQ$2&gt;$K28+$I28+$H28,IF($D28="Win",1.02,1.005),1)*(1+$T28)^(AQ$2-($K28+$I28))+$M28)),0)))/10^6</f>
        <v>136.88642399041782</v>
      </c>
      <c r="AR28" s="119">
        <f>IF(AND($K28&lt;AR$2+1,$K28+$H28&gt;AR$2),IF($N28=$N$3,$C28*((1-$O28+$O28*(AR$1/INDEX($U$1:$CH$1,,MATCH($K28,$U$2:$CH$2,0)))))*$L28,$C28*((1-$R28)^(AR$2-$K28))*(((1-$O28+$O28*(AR$1/INDEX($U$1:$CH$1,,MATCH($K28,$U$2:$CH$2,0)))))*$L28*8760*$P28)),IF(AND($K28+$H28&lt;AR$2+1,$K28+$I28&gt;AR$2),IF($N28=$N$3,$C28*INDEX('Fixed O&amp;M Schedule_Gas'!Z$3:Z$15,MATCH($F28,'Fixed O&amp;M Schedule_Gas'!$B$3:$B$15,0)),$C28*$S28*INDEX($U$1:$CH$1,MATCH($K28,$U$2:$CH$2,0))*IF(AR$2&gt;$K28+$H28,IF($D28="Win",1.02,1.005),1)*(1+$T28)^(AR$2-$K28)),IF(AND($K28+$I28&lt;=AR$2,$K28+SUM($I28:$J28)&gt;AR$2),IF($N28=$N$3,$C28*(INDEX('Fixed O&amp;M Schedule_Gas'!Z$3:Z$15,MATCH($F28,'Fixed O&amp;M Schedule_Gas'!$B$3:$B$15,0))+$M28),$C28*($S28*INDEX($U$1:$CH$1,MATCH($K28+$I28,$U$2:$CH$2,0))*IF(AR$2&gt;$K28+$I28+$H28,IF($D28="Win",1.02,1.005),1)*(1+$T28)^(AR$2-($K28+$I28))+$M28)),0)))/10^6</f>
        <v>135.36051029490716</v>
      </c>
      <c r="AS28" s="119">
        <f>IF(AND($K28&lt;AS$2+1,$K28+$H28&gt;AS$2),IF($N28=$N$3,$C28*((1-$O28+$O28*(AS$1/INDEX($U$1:$CH$1,,MATCH($K28,$U$2:$CH$2,0)))))*$L28,$C28*((1-$R28)^(AS$2-$K28))*(((1-$O28+$O28*(AS$1/INDEX($U$1:$CH$1,,MATCH($K28,$U$2:$CH$2,0)))))*$L28*8760*$P28)),IF(AND($K28+$H28&lt;AS$2+1,$K28+$I28&gt;AS$2),IF($N28=$N$3,$C28*INDEX('Fixed O&amp;M Schedule_Gas'!AA$3:AA$15,MATCH($F28,'Fixed O&amp;M Schedule_Gas'!$B$3:$B$15,0)),$C28*$S28*INDEX($U$1:$CH$1,MATCH($K28,$U$2:$CH$2,0))*IF(AS$2&gt;$K28+$H28,IF($D28="Win",1.02,1.005),1)*(1+$T28)^(AS$2-$K28)),IF(AND($K28+$I28&lt;=AS$2,$K28+SUM($I28:$J28)&gt;AS$2),IF($N28=$N$3,$C28*(INDEX('Fixed O&amp;M Schedule_Gas'!AA$3:AA$15,MATCH($F28,'Fixed O&amp;M Schedule_Gas'!$B$3:$B$15,0))+$M28),$C28*($S28*INDEX($U$1:$CH$1,MATCH($K28+$I28,$U$2:$CH$2,0))*IF(AS$2&gt;$K28+$I28+$H28,IF($D28="Win",1.02,1.005),1)*(1+$T28)^(AS$2-($K28+$I28))+$M28)),0)))/10^6</f>
        <v>133.8614557287697</v>
      </c>
      <c r="AT28" s="119">
        <f>IF(AND($K28&lt;AT$2+1,$K28+$H28&gt;AT$2),IF($N28=$N$3,$C28*((1-$O28+$O28*(AT$1/INDEX($U$1:$CH$1,,MATCH($K28,$U$2:$CH$2,0)))))*$L28,$C28*((1-$R28)^(AT$2-$K28))*(((1-$O28+$O28*(AT$1/INDEX($U$1:$CH$1,,MATCH($K28,$U$2:$CH$2,0)))))*$L28*8760*$P28)),IF(AND($K28+$H28&lt;AT$2+1,$K28+$I28&gt;AT$2),IF($N28=$N$3,$C28*INDEX('Fixed O&amp;M Schedule_Gas'!AB$3:AB$15,MATCH($F28,'Fixed O&amp;M Schedule_Gas'!$B$3:$B$15,0)),$C28*$S28*INDEX($U$1:$CH$1,MATCH($K28,$U$2:$CH$2,0))*IF(AT$2&gt;$K28+$H28,IF($D28="Win",1.02,1.005),1)*(1+$T28)^(AT$2-$K28)),IF(AND($K28+$I28&lt;=AT$2,$K28+SUM($I28:$J28)&gt;AT$2),IF($N28=$N$3,$C28*(INDEX('Fixed O&amp;M Schedule_Gas'!AB$3:AB$15,MATCH($F28,'Fixed O&amp;M Schedule_Gas'!$B$3:$B$15,0))+$M28),$C28*($S28*INDEX($U$1:$CH$1,MATCH($K28+$I28,$U$2:$CH$2,0))*IF(AT$2&gt;$K28+$I28+$H28,IF($D28="Win",1.02,1.005),1)*(1+$T28)^(AT$2-($K28+$I28))+$M28)),0)))/10^6</f>
        <v>132.38883954173323</v>
      </c>
      <c r="AU28" s="119">
        <f>IF(AND($K28&lt;AU$2+1,$K28+$H28&gt;AU$2),IF($N28=$N$3,$C28*((1-$O28+$O28*(AU$1/INDEX($U$1:$CH$1,,MATCH($K28,$U$2:$CH$2,0)))))*$L28,$C28*((1-$R28)^(AU$2-$K28))*(((1-$O28+$O28*(AU$1/INDEX($U$1:$CH$1,,MATCH($K28,$U$2:$CH$2,0)))))*$L28*8760*$P28)),IF(AND($K28+$H28&lt;AU$2+1,$K28+$I28&gt;AU$2),IF($N28=$N$3,$C28*INDEX('Fixed O&amp;M Schedule_Gas'!AC$3:AC$15,MATCH($F28,'Fixed O&amp;M Schedule_Gas'!$B$3:$B$15,0)),$C28*$S28*INDEX($U$1:$CH$1,MATCH($K28,$U$2:$CH$2,0))*IF(AU$2&gt;$K28+$H28,IF($D28="Win",1.02,1.005),1)*(1+$T28)^(AU$2-$K28)),IF(AND($K28+$I28&lt;=AU$2,$K28+SUM($I28:$J28)&gt;AU$2),IF($N28=$N$3,$C28*(INDEX('Fixed O&amp;M Schedule_Gas'!AC$3:AC$15,MATCH($F28,'Fixed O&amp;M Schedule_Gas'!$B$3:$B$15,0))+$M28),$C28*($S28*INDEX($U$1:$CH$1,MATCH($K28+$I28,$U$2:$CH$2,0))*IF(AU$2&gt;$K28+$I28+$H28,IF($D28="Win",1.02,1.005),1)*(1+$T28)^(AU$2-($K28+$I28))+$M28)),0)))/10^6</f>
        <v>130.9422477486344</v>
      </c>
      <c r="AV28" s="119">
        <f>IF(AND($K28&lt;AV$2+1,$K28+$H28&gt;AV$2),IF($N28=$N$3,$C28*((1-$O28+$O28*(AV$1/INDEX($U$1:$CH$1,,MATCH($K28,$U$2:$CH$2,0)))))*$L28,$C28*((1-$R28)^(AV$2-$K28))*(((1-$O28+$O28*(AV$1/INDEX($U$1:$CH$1,,MATCH($K28,$U$2:$CH$2,0)))))*$L28*8760*$P28)),IF(AND($K28+$H28&lt;AV$2+1,$K28+$I28&gt;AV$2),IF($N28=$N$3,$C28*INDEX('Fixed O&amp;M Schedule_Gas'!AD$3:AD$15,MATCH($F28,'Fixed O&amp;M Schedule_Gas'!$B$3:$B$15,0)),$C28*$S28*INDEX($U$1:$CH$1,MATCH($K28,$U$2:$CH$2,0))*IF(AV$2&gt;$K28+$H28,IF($D28="Win",1.02,1.005),1)*(1+$T28)^(AV$2-$K28)),IF(AND($K28+$I28&lt;=AV$2,$K28+SUM($I28:$J28)&gt;AV$2),IF($N28=$N$3,$C28*(INDEX('Fixed O&amp;M Schedule_Gas'!AD$3:AD$15,MATCH($F28,'Fixed O&amp;M Schedule_Gas'!$B$3:$B$15,0))+$M28),$C28*($S28*INDEX($U$1:$CH$1,MATCH($K28+$I28,$U$2:$CH$2,0))*IF(AV$2&gt;$K28+$I28+$H28,IF($D28="Win",1.02,1.005),1)*(1+$T28)^(AV$2-($K28+$I28))+$M28)),0)))/10^6</f>
        <v>129.52127302129873</v>
      </c>
      <c r="AW28" s="119">
        <f>IF(AND($K28&lt;AW$2+1,$K28+$H28&gt;AW$2),IF($N28=$N$3,$C28*((1-$O28+$O28*(AW$1/INDEX($U$1:$CH$1,,MATCH($K28,$U$2:$CH$2,0)))))*$L28,$C28*((1-$R28)^(AW$2-$K28))*(((1-$O28+$O28*(AW$1/INDEX($U$1:$CH$1,,MATCH($K28,$U$2:$CH$2,0)))))*$L28*8760*$P28)),IF(AND($K28+$H28&lt;AW$2+1,$K28+$I28&gt;AW$2),IF($N28=$N$3,$C28*INDEX('Fixed O&amp;M Schedule_Gas'!AE$3:AE$15,MATCH($F28,'Fixed O&amp;M Schedule_Gas'!$B$3:$B$15,0)),$C28*$S28*INDEX($U$1:$CH$1,MATCH($K28,$U$2:$CH$2,0))*IF(AW$2&gt;$K28+$H28,IF($D28="Win",1.02,1.005),1)*(1+$T28)^(AW$2-$K28)),IF(AND($K28+$I28&lt;=AW$2,$K28+SUM($I28:$J28)&gt;AW$2),IF($N28=$N$3,$C28*(INDEX('Fixed O&amp;M Schedule_Gas'!AE$3:AE$15,MATCH($F28,'Fixed O&amp;M Schedule_Gas'!$B$3:$B$15,0))+$M28),$C28*($S28*INDEX($U$1:$CH$1,MATCH($K28+$I28,$U$2:$CH$2,0))*IF(AW$2&gt;$K28+$I28+$H28,IF($D28="Win",1.02,1.005),1)*(1+$T28)^(AW$2-($K28+$I28))+$M28)),0)))/10^6</f>
        <v>29.123694967905518</v>
      </c>
      <c r="AX28" s="119">
        <f>IF(AND($K28&lt;AX$2+1,$K28+$H28&gt;AX$2),IF($N28=$N$3,$C28*((1-$O28+$O28*(AX$1/INDEX($U$1:$CH$1,,MATCH($K28,$U$2:$CH$2,0)))))*$L28,$C28*((1-$R28)^(AX$2-$K28))*(((1-$O28+$O28*(AX$1/INDEX($U$1:$CH$1,,MATCH($K28,$U$2:$CH$2,0)))))*$L28*8760*$P28)),IF(AND($K28+$H28&lt;AX$2+1,$K28+$I28&gt;AX$2),IF($N28=$N$3,$C28*INDEX('Fixed O&amp;M Schedule_Gas'!AF$3:AF$15,MATCH($F28,'Fixed O&amp;M Schedule_Gas'!$B$3:$B$15,0)),$C28*$S28*INDEX($U$1:$CH$1,MATCH($K28,$U$2:$CH$2,0))*IF(AX$2&gt;$K28+$H28,IF($D28="Win",1.02,1.005),1)*(1+$T28)^(AX$2-$K28)),IF(AND($K28+$I28&lt;=AX$2,$K28+SUM($I28:$J28)&gt;AX$2),IF($N28=$N$3,$C28*(INDEX('Fixed O&amp;M Schedule_Gas'!AF$3:AF$15,MATCH($F28,'Fixed O&amp;M Schedule_Gas'!$B$3:$B$15,0))+$M28),$C28*($S28*INDEX($U$1:$CH$1,MATCH($K28+$I28,$U$2:$CH$2,0))*IF(AX$2&gt;$K28+$I28+$H28,IF($D28="Win",1.02,1.005),1)*(1+$T28)^(AX$2-($K28+$I28))+$M28)),0)))/10^6</f>
        <v>30.300292244608897</v>
      </c>
      <c r="AY28" s="119">
        <f>IF(AND($K28&lt;AY$2+1,$K28+$H28&gt;AY$2),IF($N28=$N$3,$C28*((1-$O28+$O28*(AY$1/INDEX($U$1:$CH$1,,MATCH($K28,$U$2:$CH$2,0)))))*$L28,$C28*((1-$R28)^(AY$2-$K28))*(((1-$O28+$O28*(AY$1/INDEX($U$1:$CH$1,,MATCH($K28,$U$2:$CH$2,0)))))*$L28*8760*$P28)),IF(AND($K28+$H28&lt;AY$2+1,$K28+$I28&gt;AY$2),IF($N28=$N$3,$C28*INDEX('Fixed O&amp;M Schedule_Gas'!AG$3:AG$15,MATCH($F28,'Fixed O&amp;M Schedule_Gas'!$B$3:$B$15,0)),$C28*$S28*INDEX($U$1:$CH$1,MATCH($K28,$U$2:$CH$2,0))*IF(AY$2&gt;$K28+$H28,IF($D28="Win",1.02,1.005),1)*(1+$T28)^(AY$2-$K28)),IF(AND($K28+$I28&lt;=AY$2,$K28+SUM($I28:$J28)&gt;AY$2),IF($N28=$N$3,$C28*(INDEX('Fixed O&amp;M Schedule_Gas'!AG$3:AG$15,MATCH($F28,'Fixed O&amp;M Schedule_Gas'!$B$3:$B$15,0))+$M28),$C28*($S28*INDEX($U$1:$CH$1,MATCH($K28+$I28,$U$2:$CH$2,0))*IF(AY$2&gt;$K28+$I28+$H28,IF($D28="Win",1.02,1.005),1)*(1+$T28)^(AY$2-($K28+$I28))+$M28)),0)))/10^6</f>
        <v>30.906298089501075</v>
      </c>
      <c r="AZ28" s="119">
        <f>IF(AND($K28&lt;AZ$2+1,$K28+$H28&gt;AZ$2),IF($N28=$N$3,$C28*((1-$O28+$O28*(AZ$1/INDEX($U$1:$CH$1,,MATCH($K28,$U$2:$CH$2,0)))))*$L28,$C28*((1-$R28)^(AZ$2-$K28))*(((1-$O28+$O28*(AZ$1/INDEX($U$1:$CH$1,,MATCH($K28,$U$2:$CH$2,0)))))*$L28*8760*$P28)),IF(AND($K28+$H28&lt;AZ$2+1,$K28+$I28&gt;AZ$2),IF($N28=$N$3,$C28*INDEX('Fixed O&amp;M Schedule_Gas'!AH$3:AH$15,MATCH($F28,'Fixed O&amp;M Schedule_Gas'!$B$3:$B$15,0)),$C28*$S28*INDEX($U$1:$CH$1,MATCH($K28,$U$2:$CH$2,0))*IF(AZ$2&gt;$K28+$H28,IF($D28="Win",1.02,1.005),1)*(1+$T28)^(AZ$2-$K28)),IF(AND($K28+$I28&lt;=AZ$2,$K28+SUM($I28:$J28)&gt;AZ$2),IF($N28=$N$3,$C28*(INDEX('Fixed O&amp;M Schedule_Gas'!AH$3:AH$15,MATCH($F28,'Fixed O&amp;M Schedule_Gas'!$B$3:$B$15,0))+$M28),$C28*($S28*INDEX($U$1:$CH$1,MATCH($K28+$I28,$U$2:$CH$2,0))*IF(AZ$2&gt;$K28+$I28+$H28,IF($D28="Win",1.02,1.005),1)*(1+$T28)^(AZ$2-($K28+$I28))+$M28)),0)))/10^6</f>
        <v>31.524424051291092</v>
      </c>
      <c r="BA28" s="119">
        <f>IF(AND($K28&lt;BA$2+1,$K28+$H28&gt;BA$2),IF($N28=$N$3,$C28*((1-$O28+$O28*(BA$1/INDEX($U$1:$CH$1,,MATCH($K28,$U$2:$CH$2,0)))))*$L28,$C28*((1-$R28)^(BA$2-$K28))*(((1-$O28+$O28*(BA$1/INDEX($U$1:$CH$1,,MATCH($K28,$U$2:$CH$2,0)))))*$L28*8760*$P28)),IF(AND($K28+$H28&lt;BA$2+1,$K28+$I28&gt;BA$2),IF($N28=$N$3,$C28*INDEX('Fixed O&amp;M Schedule_Gas'!AI$3:AI$15,MATCH($F28,'Fixed O&amp;M Schedule_Gas'!$B$3:$B$15,0)),$C28*$S28*INDEX($U$1:$CH$1,MATCH($K28,$U$2:$CH$2,0))*IF(BA$2&gt;$K28+$H28,IF($D28="Win",1.02,1.005),1)*(1+$T28)^(BA$2-$K28)),IF(AND($K28+$I28&lt;=BA$2,$K28+SUM($I28:$J28)&gt;BA$2),IF($N28=$N$3,$C28*(INDEX('Fixed O&amp;M Schedule_Gas'!AI$3:AI$15,MATCH($F28,'Fixed O&amp;M Schedule_Gas'!$B$3:$B$15,0))+$M28),$C28*($S28*INDEX($U$1:$CH$1,MATCH($K28+$I28,$U$2:$CH$2,0))*IF(BA$2&gt;$K28+$I28+$H28,IF($D28="Win",1.02,1.005),1)*(1+$T28)^(BA$2-($K28+$I28))+$M28)),0)))/10^6</f>
        <v>32.154912532316914</v>
      </c>
      <c r="BB28" s="119">
        <f>IF(AND($K28&lt;BB$2+1,$K28+$H28&gt;BB$2),IF($N28=$N$3,$C28*((1-$O28+$O28*(BB$1/INDEX($U$1:$CH$1,,MATCH($K28,$U$2:$CH$2,0)))))*$L28,$C28*((1-$R28)^(BB$2-$K28))*(((1-$O28+$O28*(BB$1/INDEX($U$1:$CH$1,,MATCH($K28,$U$2:$CH$2,0)))))*$L28*8760*$P28)),IF(AND($K28+$H28&lt;BB$2+1,$K28+$I28&gt;BB$2),IF($N28=$N$3,$C28*INDEX('Fixed O&amp;M Schedule_Gas'!AJ$3:AJ$15,MATCH($F28,'Fixed O&amp;M Schedule_Gas'!$B$3:$B$15,0)),$C28*$S28*INDEX($U$1:$CH$1,MATCH($K28,$U$2:$CH$2,0))*IF(BB$2&gt;$K28+$H28,IF($D28="Win",1.02,1.005),1)*(1+$T28)^(BB$2-$K28)),IF(AND($K28+$I28&lt;=BB$2,$K28+SUM($I28:$J28)&gt;BB$2),IF($N28=$N$3,$C28*(INDEX('Fixed O&amp;M Schedule_Gas'!AJ$3:AJ$15,MATCH($F28,'Fixed O&amp;M Schedule_Gas'!$B$3:$B$15,0))+$M28),$C28*($S28*INDEX($U$1:$CH$1,MATCH($K28+$I28,$U$2:$CH$2,0))*IF(BB$2&gt;$K28+$I28+$H28,IF($D28="Win",1.02,1.005),1)*(1+$T28)^(BB$2-($K28+$I28))+$M28)),0)))/10^6</f>
        <v>131.9933496850669</v>
      </c>
      <c r="BC28" s="119">
        <f>IF(AND($K28&lt;BC$2+1,$K28+$H28&gt;BC$2),IF($N28=$N$3,$C28*((1-$O28+$O28*(BC$1/INDEX($U$1:$CH$1,,MATCH($K28,$U$2:$CH$2,0)))))*$L28,$C28*((1-$R28)^(BC$2-$K28))*(((1-$O28+$O28*(BC$1/INDEX($U$1:$CH$1,,MATCH($K28,$U$2:$CH$2,0)))))*$L28*8760*$P28)),IF(AND($K28+$H28&lt;BC$2+1,$K28+$I28&gt;BC$2),IF($N28=$N$3,$C28*INDEX('Fixed O&amp;M Schedule_Gas'!AK$3:AK$15,MATCH($F28,'Fixed O&amp;M Schedule_Gas'!$B$3:$B$15,0)),$C28*$S28*INDEX($U$1:$CH$1,MATCH($K28,$U$2:$CH$2,0))*IF(BC$2&gt;$K28+$H28,IF($D28="Win",1.02,1.005),1)*(1+$T28)^(BC$2-$K28)),IF(AND($K28+$I28&lt;=BC$2,$K28+SUM($I28:$J28)&gt;BC$2),IF($N28=$N$3,$C28*(INDEX('Fixed O&amp;M Schedule_Gas'!AK$3:AK$15,MATCH($F28,'Fixed O&amp;M Schedule_Gas'!$B$3:$B$15,0))+$M28),$C28*($S28*INDEX($U$1:$CH$1,MATCH($K28+$I28,$U$2:$CH$2,0))*IF(BC$2&gt;$K28+$I28+$H28,IF($D28="Win",1.02,1.005),1)*(1+$T28)^(BC$2-($K28+$I28))+$M28)),0)))/10^6</f>
        <v>132.63140242439167</v>
      </c>
      <c r="BD28" s="119">
        <f>IF(AND($K28&lt;BD$2+1,$K28+$H28&gt;BD$2),IF($N28=$N$3,$C28*((1-$O28+$O28*(BD$1/INDEX($U$1:$CH$1,,MATCH($K28,$U$2:$CH$2,0)))))*$L28,$C28*((1-$R28)^(BD$2-$K28))*(((1-$O28+$O28*(BD$1/INDEX($U$1:$CH$1,,MATCH($K28,$U$2:$CH$2,0)))))*$L28*8760*$P28)),IF(AND($K28+$H28&lt;BD$2+1,$K28+$I28&gt;BD$2),IF($N28=$N$3,$C28*INDEX('Fixed O&amp;M Schedule_Gas'!AL$3:AL$15,MATCH($F28,'Fixed O&amp;M Schedule_Gas'!$B$3:$B$15,0)),$C28*$S28*INDEX($U$1:$CH$1,MATCH($K28,$U$2:$CH$2,0))*IF(BD$2&gt;$K28+$H28,IF($D28="Win",1.02,1.005),1)*(1+$T28)^(BD$2-$K28)),IF(AND($K28+$I28&lt;=BD$2,$K28+SUM($I28:$J28)&gt;BD$2),IF($N28=$N$3,$C28*(INDEX('Fixed O&amp;M Schedule_Gas'!AL$3:AL$15,MATCH($F28,'Fixed O&amp;M Schedule_Gas'!$B$3:$B$15,0))+$M28),$C28*($S28*INDEX($U$1:$CH$1,MATCH($K28+$I28,$U$2:$CH$2,0))*IF(BD$2&gt;$K28+$I28+$H28,IF($D28="Win",1.02,1.005),1)*(1+$T28)^(BD$2-($K28+$I28))+$M28)),0)))/10^6</f>
        <v>133.28221621850295</v>
      </c>
      <c r="BE28" s="119">
        <f>IF(AND($K28&lt;BE$2+1,$K28+$H28&gt;BE$2),IF($N28=$N$3,$C28*((1-$O28+$O28*(BE$1/INDEX($U$1:$CH$1,,MATCH($K28,$U$2:$CH$2,0)))))*$L28,$C28*((1-$R28)^(BE$2-$K28))*(((1-$O28+$O28*(BE$1/INDEX($U$1:$CH$1,,MATCH($K28,$U$2:$CH$2,0)))))*$L28*8760*$P28)),IF(AND($K28+$H28&lt;BE$2+1,$K28+$I28&gt;BE$2),IF($N28=$N$3,$C28*INDEX('Fixed O&amp;M Schedule_Gas'!AM$3:AM$15,MATCH($F28,'Fixed O&amp;M Schedule_Gas'!$B$3:$B$15,0)),$C28*$S28*INDEX($U$1:$CH$1,MATCH($K28,$U$2:$CH$2,0))*IF(BE$2&gt;$K28+$H28,IF($D28="Win",1.02,1.005),1)*(1+$T28)^(BE$2-$K28)),IF(AND($K28+$I28&lt;=BE$2,$K28+SUM($I28:$J28)&gt;BE$2),IF($N28=$N$3,$C28*(INDEX('Fixed O&amp;M Schedule_Gas'!AM$3:AM$15,MATCH($F28,'Fixed O&amp;M Schedule_Gas'!$B$3:$B$15,0))+$M28),$C28*($S28*INDEX($U$1:$CH$1,MATCH($K28+$I28,$U$2:$CH$2,0))*IF(BE$2&gt;$K28+$I28+$H28,IF($D28="Win",1.02,1.005),1)*(1+$T28)^(BE$2-($K28+$I28))+$M28)),0)))/10^6</f>
        <v>133.94604628849646</v>
      </c>
      <c r="BF28" s="119">
        <f>IF(AND($K28&lt;BF$2+1,$K28+$H28&gt;BF$2),IF($N28=$N$3,$C28*((1-$O28+$O28*(BF$1/INDEX($U$1:$CH$1,,MATCH($K28,$U$2:$CH$2,0)))))*$L28,$C28*((1-$R28)^(BF$2-$K28))*(((1-$O28+$O28*(BF$1/INDEX($U$1:$CH$1,,MATCH($K28,$U$2:$CH$2,0)))))*$L28*8760*$P28)),IF(AND($K28+$H28&lt;BF$2+1,$K28+$I28&gt;BF$2),IF($N28=$N$3,$C28*INDEX('Fixed O&amp;M Schedule_Gas'!AN$3:AN$15,MATCH($F28,'Fixed O&amp;M Schedule_Gas'!$B$3:$B$15,0)),$C28*$S28*INDEX($U$1:$CH$1,MATCH($K28,$U$2:$CH$2,0))*IF(BF$2&gt;$K28+$H28,IF($D28="Win",1.02,1.005),1)*(1+$T28)^(BF$2-$K28)),IF(AND($K28+$I28&lt;=BF$2,$K28+SUM($I28:$J28)&gt;BF$2),IF($N28=$N$3,$C28*(INDEX('Fixed O&amp;M Schedule_Gas'!AN$3:AN$15,MATCH($F28,'Fixed O&amp;M Schedule_Gas'!$B$3:$B$15,0))+$M28),$C28*($S28*INDEX($U$1:$CH$1,MATCH($K28+$I28,$U$2:$CH$2,0))*IF(BF$2&gt;$K28+$I28+$H28,IF($D28="Win",1.02,1.005),1)*(1+$T28)^(BF$2-($K28+$I28))+$M28)),0)))/10^6</f>
        <v>134.62315295988981</v>
      </c>
      <c r="BG28" s="119">
        <f>IF(AND($K28&lt;BG$2+1,$K28+$H28&gt;BG$2),IF($N28=$N$3,$C28*((1-$O28+$O28*(BG$1/INDEX($U$1:$CH$1,,MATCH($K28,$U$2:$CH$2,0)))))*$L28,$C28*((1-$R28)^(BG$2-$K28))*(((1-$O28+$O28*(BG$1/INDEX($U$1:$CH$1,,MATCH($K28,$U$2:$CH$2,0)))))*$L28*8760*$P28)),IF(AND($K28+$H28&lt;BG$2+1,$K28+$I28&gt;BG$2),IF($N28=$N$3,$C28*INDEX('Fixed O&amp;M Schedule_Gas'!AO$3:AO$15,MATCH($F28,'Fixed O&amp;M Schedule_Gas'!$B$3:$B$15,0)),$C28*$S28*INDEX($U$1:$CH$1,MATCH($K28,$U$2:$CH$2,0))*IF(BG$2&gt;$K28+$H28,IF($D28="Win",1.02,1.005),1)*(1+$T28)^(BG$2-$K28)),IF(AND($K28+$I28&lt;=BG$2,$K28+SUM($I28:$J28)&gt;BG$2),IF($N28=$N$3,$C28*(INDEX('Fixed O&amp;M Schedule_Gas'!AO$3:AO$15,MATCH($F28,'Fixed O&amp;M Schedule_Gas'!$B$3:$B$15,0))+$M28),$C28*($S28*INDEX($U$1:$CH$1,MATCH($K28+$I28,$U$2:$CH$2,0))*IF(BG$2&gt;$K28+$I28+$H28,IF($D28="Win",1.02,1.005),1)*(1+$T28)^(BG$2-($K28+$I28))+$M28)),0)))/10^6</f>
        <v>135.31380176471103</v>
      </c>
      <c r="BH28" s="119">
        <f>IF(AND($K28&lt;BH$2+1,$K28+$H28&gt;BH$2),IF($N28=$N$3,$C28*((1-$O28+$O28*(BH$1/INDEX($U$1:$CH$1,,MATCH($K28,$U$2:$CH$2,0)))))*$L28,$C28*((1-$R28)^(BH$2-$K28))*(((1-$O28+$O28*(BH$1/INDEX($U$1:$CH$1,,MATCH($K28,$U$2:$CH$2,0)))))*$L28*8760*$P28)),IF(AND($K28+$H28&lt;BH$2+1,$K28+$I28&gt;BH$2),IF($N28=$N$3,$C28*INDEX('Fixed O&amp;M Schedule_Gas'!AP$3:AP$15,MATCH($F28,'Fixed O&amp;M Schedule_Gas'!$B$3:$B$15,0)),$C28*$S28*INDEX($U$1:$CH$1,MATCH($K28,$U$2:$CH$2,0))*IF(BH$2&gt;$K28+$H28,IF($D28="Win",1.02,1.005),1)*(1+$T28)^(BH$2-$K28)),IF(AND($K28+$I28&lt;=BH$2,$K28+SUM($I28:$J28)&gt;BH$2),IF($N28=$N$3,$C28*(INDEX('Fixed O&amp;M Schedule_Gas'!AP$3:AP$15,MATCH($F28,'Fixed O&amp;M Schedule_Gas'!$B$3:$B$15,0))+$M28),$C28*($S28*INDEX($U$1:$CH$1,MATCH($K28+$I28,$U$2:$CH$2,0))*IF(BH$2&gt;$K28+$I28+$H28,IF($D28="Win",1.02,1.005),1)*(1+$T28)^(BH$2-($K28+$I28))+$M28)),0)))/10^6</f>
        <v>136.01826354562868</v>
      </c>
      <c r="BI28" s="119">
        <f>IF(AND($K28&lt;BI$2+1,$K28+$H28&gt;BI$2),IF($N28=$N$3,$C28*((1-$O28+$O28*(BI$1/INDEX($U$1:$CH$1,,MATCH($K28,$U$2:$CH$2,0)))))*$L28,$C28*((1-$R28)^(BI$2-$K28))*(((1-$O28+$O28*(BI$1/INDEX($U$1:$CH$1,,MATCH($K28,$U$2:$CH$2,0)))))*$L28*8760*$P28)),IF(AND($K28+$H28&lt;BI$2+1,$K28+$I28&gt;BI$2),IF($N28=$N$3,$C28*INDEX('Fixed O&amp;M Schedule_Gas'!AQ$3:AQ$15,MATCH($F28,'Fixed O&amp;M Schedule_Gas'!$B$3:$B$15,0)),$C28*$S28*INDEX($U$1:$CH$1,MATCH($K28,$U$2:$CH$2,0))*IF(BI$2&gt;$K28+$H28,IF($D28="Win",1.02,1.005),1)*(1+$T28)^(BI$2-$K28)),IF(AND($K28+$I28&lt;=BI$2,$K28+SUM($I28:$J28)&gt;BI$2),IF($N28=$N$3,$C28*(INDEX('Fixed O&amp;M Schedule_Gas'!AQ$3:AQ$15,MATCH($F28,'Fixed O&amp;M Schedule_Gas'!$B$3:$B$15,0))+$M28),$C28*($S28*INDEX($U$1:$CH$1,MATCH($K28+$I28,$U$2:$CH$2,0))*IF(BI$2&gt;$K28+$I28+$H28,IF($D28="Win",1.02,1.005),1)*(1+$T28)^(BI$2-($K28+$I28))+$M28)),0)))/10^6</f>
        <v>136.73681456216468</v>
      </c>
      <c r="BJ28" s="119">
        <f>IF(AND($K28&lt;BJ$2+1,$K28+$H28&gt;BJ$2),IF($N28=$N$3,$C28*((1-$O28+$O28*(BJ$1/INDEX($U$1:$CH$1,,MATCH($K28,$U$2:$CH$2,0)))))*$L28,$C28*((1-$R28)^(BJ$2-$K28))*(((1-$O28+$O28*(BJ$1/INDEX($U$1:$CH$1,,MATCH($K28,$U$2:$CH$2,0)))))*$L28*8760*$P28)),IF(AND($K28+$H28&lt;BJ$2+1,$K28+$I28&gt;BJ$2),IF($N28=$N$3,$C28*INDEX('Fixed O&amp;M Schedule_Gas'!AR$3:AR$15,MATCH($F28,'Fixed O&amp;M Schedule_Gas'!$B$3:$B$15,0)),$C28*$S28*INDEX($U$1:$CH$1,MATCH($K28,$U$2:$CH$2,0))*IF(BJ$2&gt;$K28+$H28,IF($D28="Win",1.02,1.005),1)*(1+$T28)^(BJ$2-$K28)),IF(AND($K28+$I28&lt;=BJ$2,$K28+SUM($I28:$J28)&gt;BJ$2),IF($N28=$N$3,$C28*(INDEX('Fixed O&amp;M Schedule_Gas'!AR$3:AR$15,MATCH($F28,'Fixed O&amp;M Schedule_Gas'!$B$3:$B$15,0))+$M28),$C28*($S28*INDEX($U$1:$CH$1,MATCH($K28+$I28,$U$2:$CH$2,0))*IF(BJ$2&gt;$K28+$I28+$H28,IF($D28="Win",1.02,1.005),1)*(1+$T28)^(BJ$2-($K28+$I28))+$M28)),0)))/10^6</f>
        <v>137.46973659903142</v>
      </c>
      <c r="BK28" s="119">
        <f>IF(AND($K28&lt;BK$2+1,$K28+$H28&gt;BK$2),IF($N28=$N$3,$C28*((1-$O28+$O28*(BK$1/INDEX($U$1:$CH$1,,MATCH($K28,$U$2:$CH$2,0)))))*$L28,$C28*((1-$R28)^(BK$2-$K28))*(((1-$O28+$O28*(BK$1/INDEX($U$1:$CH$1,,MATCH($K28,$U$2:$CH$2,0)))))*$L28*8760*$P28)),IF(AND($K28+$H28&lt;BK$2+1,$K28+$I28&gt;BK$2),IF($N28=$N$3,$C28*INDEX('Fixed O&amp;M Schedule_Gas'!AS$3:AS$15,MATCH($F28,'Fixed O&amp;M Schedule_Gas'!$B$3:$B$15,0)),$C28*$S28*INDEX($U$1:$CH$1,MATCH($K28,$U$2:$CH$2,0))*IF(BK$2&gt;$K28+$H28,IF($D28="Win",1.02,1.005),1)*(1+$T28)^(BK$2-$K28)),IF(AND($K28+$I28&lt;=BK$2,$K28+SUM($I28:$J28)&gt;BK$2),IF($N28=$N$3,$C28*(INDEX('Fixed O&amp;M Schedule_Gas'!AS$3:AS$15,MATCH($F28,'Fixed O&amp;M Schedule_Gas'!$B$3:$B$15,0))+$M28),$C28*($S28*INDEX($U$1:$CH$1,MATCH($K28+$I28,$U$2:$CH$2,0))*IF(BK$2&gt;$K28+$I28+$H28,IF($D28="Win",1.02,1.005),1)*(1+$T28)^(BK$2-($K28+$I28))+$M28)),0)))/10^6</f>
        <v>138.21731707663548</v>
      </c>
      <c r="BL28" s="119">
        <f>IF(AND($K28&lt;BL$2+1,$K28+$H28&gt;BL$2),IF($N28=$N$3,$C28*((1-$O28+$O28*(BL$1/INDEX($U$1:$CH$1,,MATCH($K28,$U$2:$CH$2,0)))))*$L28,$C28*((1-$R28)^(BL$2-$K28))*(((1-$O28+$O28*(BL$1/INDEX($U$1:$CH$1,,MATCH($K28,$U$2:$CH$2,0)))))*$L28*8760*$P28)),IF(AND($K28+$H28&lt;BL$2+1,$K28+$I28&gt;BL$2),IF($N28=$N$3,$C28*INDEX('Fixed O&amp;M Schedule_Gas'!AT$3:AT$15,MATCH($F28,'Fixed O&amp;M Schedule_Gas'!$B$3:$B$15,0)),$C28*$S28*INDEX($U$1:$CH$1,MATCH($K28,$U$2:$CH$2,0))*IF(BL$2&gt;$K28+$H28,IF($D28="Win",1.02,1.005),1)*(1+$T28)^(BL$2-$K28)),IF(AND($K28+$I28&lt;=BL$2,$K28+SUM($I28:$J28)&gt;BL$2),IF($N28=$N$3,$C28*(INDEX('Fixed O&amp;M Schedule_Gas'!AT$3:AT$15,MATCH($F28,'Fixed O&amp;M Schedule_Gas'!$B$3:$B$15,0))+$M28),$C28*($S28*INDEX($U$1:$CH$1,MATCH($K28+$I28,$U$2:$CH$2,0))*IF(BL$2&gt;$K28+$I28+$H28,IF($D28="Win",1.02,1.005),1)*(1+$T28)^(BL$2-($K28+$I28))+$M28)),0)))/10^6</f>
        <v>138.97984916379167</v>
      </c>
      <c r="BM28" s="119">
        <f>IF(AND($K28&lt;BM$2+1,$K28+$H28&gt;BM$2),IF($N28=$N$3,$C28*((1-$O28+$O28*(BM$1/INDEX($U$1:$CH$1,,MATCH($K28,$U$2:$CH$2,0)))))*$L28,$C28*((1-$R28)^(BM$2-$K28))*(((1-$O28+$O28*(BM$1/INDEX($U$1:$CH$1,,MATCH($K28,$U$2:$CH$2,0)))))*$L28*8760*$P28)),IF(AND($K28+$H28&lt;BM$2+1,$K28+$I28&gt;BM$2),IF($N28=$N$3,$C28*INDEX('Fixed O&amp;M Schedule_Gas'!AU$3:AU$15,MATCH($F28,'Fixed O&amp;M Schedule_Gas'!$B$3:$B$15,0)),$C28*$S28*INDEX($U$1:$CH$1,MATCH($K28,$U$2:$CH$2,0))*IF(BM$2&gt;$K28+$H28,IF($D28="Win",1.02,1.005),1)*(1+$T28)^(BM$2-$K28)),IF(AND($K28+$I28&lt;=BM$2,$K28+SUM($I28:$J28)&gt;BM$2),IF($N28=$N$3,$C28*(INDEX('Fixed O&amp;M Schedule_Gas'!AU$3:AU$15,MATCH($F28,'Fixed O&amp;M Schedule_Gas'!$B$3:$B$15,0))+$M28),$C28*($S28*INDEX($U$1:$CH$1,MATCH($K28+$I28,$U$2:$CH$2,0))*IF(BM$2&gt;$K28+$I28+$H28,IF($D28="Win",1.02,1.005),1)*(1+$T28)^(BM$2-($K28+$I28))+$M28)),0)))/10^6</f>
        <v>139.75763189269091</v>
      </c>
      <c r="BN28" s="119">
        <f>IF(AND($K28&lt;BN$2+1,$K28+$H28&gt;BN$2),IF($N28=$N$3,$C28*((1-$O28+$O28*(BN$1/INDEX($U$1:$CH$1,,MATCH($K28,$U$2:$CH$2,0)))))*$L28,$C28*((1-$R28)^(BN$2-$K28))*(((1-$O28+$O28*(BN$1/INDEX($U$1:$CH$1,,MATCH($K28,$U$2:$CH$2,0)))))*$L28*8760*$P28)),IF(AND($K28+$H28&lt;BN$2+1,$K28+$I28&gt;BN$2),IF($N28=$N$3,$C28*INDEX('Fixed O&amp;M Schedule_Gas'!AV$3:AV$15,MATCH($F28,'Fixed O&amp;M Schedule_Gas'!$B$3:$B$15,0)),$C28*$S28*INDEX($U$1:$CH$1,MATCH($K28,$U$2:$CH$2,0))*IF(BN$2&gt;$K28+$H28,IF($D28="Win",1.02,1.005),1)*(1+$T28)^(BN$2-$K28)),IF(AND($K28+$I28&lt;=BN$2,$K28+SUM($I28:$J28)&gt;BN$2),IF($N28=$N$3,$C28*(INDEX('Fixed O&amp;M Schedule_Gas'!AV$3:AV$15,MATCH($F28,'Fixed O&amp;M Schedule_Gas'!$B$3:$B$15,0))+$M28),$C28*($S28*INDEX($U$1:$CH$1,MATCH($K28+$I28,$U$2:$CH$2,0))*IF(BN$2&gt;$K28+$I28+$H28,IF($D28="Win",1.02,1.005),1)*(1+$T28)^(BN$2-($K28+$I28))+$M28)),0)))/10^6</f>
        <v>140.55097027616813</v>
      </c>
      <c r="BO28" s="119">
        <f>IF(AND($K28&lt;BO$2+1,$K28+$H28&gt;BO$2),IF($N28=$N$3,$C28*((1-$O28+$O28*(BO$1/INDEX($U$1:$CH$1,,MATCH($K28,$U$2:$CH$2,0)))))*$L28,$C28*((1-$R28)^(BO$2-$K28))*(((1-$O28+$O28*(BO$1/INDEX($U$1:$CH$1,,MATCH($K28,$U$2:$CH$2,0)))))*$L28*8760*$P28)),IF(AND($K28+$H28&lt;BO$2+1,$K28+$I28&gt;BO$2),IF($N28=$N$3,$C28*INDEX('Fixed O&amp;M Schedule_Gas'!AW$3:AW$15,MATCH($F28,'Fixed O&amp;M Schedule_Gas'!$B$3:$B$15,0)),$C28*$S28*INDEX($U$1:$CH$1,MATCH($K28,$U$2:$CH$2,0))*IF(BO$2&gt;$K28+$H28,IF($D28="Win",1.02,1.005),1)*(1+$T28)^(BO$2-$K28)),IF(AND($K28+$I28&lt;=BO$2,$K28+SUM($I28:$J28)&gt;BO$2),IF($N28=$N$3,$C28*(INDEX('Fixed O&amp;M Schedule_Gas'!AW$3:AW$15,MATCH($F28,'Fixed O&amp;M Schedule_Gas'!$B$3:$B$15,0))+$M28),$C28*($S28*INDEX($U$1:$CH$1,MATCH($K28+$I28,$U$2:$CH$2,0))*IF(BO$2&gt;$K28+$I28+$H28,IF($D28="Win",1.02,1.005),1)*(1+$T28)^(BO$2-($K28+$I28))+$M28)),0)))/10^6</f>
        <v>141.36017542731494</v>
      </c>
      <c r="BP28" s="119">
        <f>IF(AND($K28&lt;BP$2+1,$K28+$H28&gt;BP$2),IF($N28=$N$3,$C28*((1-$O28+$O28*(BP$1/INDEX($U$1:$CH$1,,MATCH($K28,$U$2:$CH$2,0)))))*$L28,$C28*((1-$R28)^(BP$2-$K28))*(((1-$O28+$O28*(BP$1/INDEX($U$1:$CH$1,,MATCH($K28,$U$2:$CH$2,0)))))*$L28*8760*$P28)),IF(AND($K28+$H28&lt;BP$2+1,$K28+$I28&gt;BP$2),IF($N28=$N$3,$C28*INDEX('Fixed O&amp;M Schedule_Gas'!AX$3:AX$15,MATCH($F28,'Fixed O&amp;M Schedule_Gas'!$B$3:$B$15,0)),$C28*$S28*INDEX($U$1:$CH$1,MATCH($K28,$U$2:$CH$2,0))*IF(BP$2&gt;$K28+$H28,IF($D28="Win",1.02,1.005),1)*(1+$T28)^(BP$2-$K28)),IF(AND($K28+$I28&lt;=BP$2,$K28+SUM($I28:$J28)&gt;BP$2),IF($N28=$N$3,$C28*(INDEX('Fixed O&amp;M Schedule_Gas'!AX$3:AX$15,MATCH($F28,'Fixed O&amp;M Schedule_Gas'!$B$3:$B$15,0))+$M28),$C28*($S28*INDEX($U$1:$CH$1,MATCH($K28+$I28,$U$2:$CH$2,0))*IF(BP$2&gt;$K28+$I28+$H28,IF($D28="Win",1.02,1.005),1)*(1+$T28)^(BP$2-($K28+$I28))+$M28)),0)))/10^6</f>
        <v>142.18556468148469</v>
      </c>
      <c r="BQ28" s="119">
        <f>IF(AND($K28&lt;BQ$2+1,$K28+$H28&gt;BQ$2),IF($N28=$N$3,$C28*((1-$O28+$O28*(BQ$1/INDEX($U$1:$CH$1,,MATCH($K28,$U$2:$CH$2,0)))))*$L28,$C28*((1-$R28)^(BQ$2-$K28))*(((1-$O28+$O28*(BQ$1/INDEX($U$1:$CH$1,,MATCH($K28,$U$2:$CH$2,0)))))*$L28*8760*$P28)),IF(AND($K28+$H28&lt;BQ$2+1,$K28+$I28&gt;BQ$2),IF($N28=$N$3,$C28*INDEX('Fixed O&amp;M Schedule_Gas'!AY$3:AY$15,MATCH($F28,'Fixed O&amp;M Schedule_Gas'!$B$3:$B$15,0)),$C28*$S28*INDEX($U$1:$CH$1,MATCH($K28,$U$2:$CH$2,0))*IF(BQ$2&gt;$K28+$H28,IF($D28="Win",1.02,1.005),1)*(1+$T28)^(BQ$2-$K28)),IF(AND($K28+$I28&lt;=BQ$2,$K28+SUM($I28:$J28)&gt;BQ$2),IF($N28=$N$3,$C28*(INDEX('Fixed O&amp;M Schedule_Gas'!AY$3:AY$15,MATCH($F28,'Fixed O&amp;M Schedule_Gas'!$B$3:$B$15,0))+$M28),$C28*($S28*INDEX($U$1:$CH$1,MATCH($K28+$I28,$U$2:$CH$2,0))*IF(BQ$2&gt;$K28+$I28+$H28,IF($D28="Win",1.02,1.005),1)*(1+$T28)^(BQ$2-($K28+$I28))+$M28)),0)))/10^6</f>
        <v>143.02746172073782</v>
      </c>
      <c r="BR28" s="119">
        <f>IF(AND($K28&lt;BR$2+1,$K28+$H28&gt;BR$2),IF($N28=$N$3,$C28*((1-$O28+$O28*(BR$1/INDEX($U$1:$CH$1,,MATCH($K28,$U$2:$CH$2,0)))))*$L28,$C28*((1-$R28)^(BR$2-$K28))*(((1-$O28+$O28*(BR$1/INDEX($U$1:$CH$1,,MATCH($K28,$U$2:$CH$2,0)))))*$L28*8760*$P28)),IF(AND($K28+$H28&lt;BR$2+1,$K28+$I28&gt;BR$2),IF($N28=$N$3,$C28*INDEX('Fixed O&amp;M Schedule_Gas'!AZ$3:AZ$15,MATCH($F28,'Fixed O&amp;M Schedule_Gas'!$B$3:$B$15,0)),$C28*$S28*INDEX($U$1:$CH$1,MATCH($K28,$U$2:$CH$2,0))*IF(BR$2&gt;$K28+$H28,IF($D28="Win",1.02,1.005),1)*(1+$T28)^(BR$2-$K28)),IF(AND($K28+$I28&lt;=BR$2,$K28+SUM($I28:$J28)&gt;BR$2),IF($N28=$N$3,$C28*(INDEX('Fixed O&amp;M Schedule_Gas'!AZ$3:AZ$15,MATCH($F28,'Fixed O&amp;M Schedule_Gas'!$B$3:$B$15,0))+$M28),$C28*($S28*INDEX($U$1:$CH$1,MATCH($K28+$I28,$U$2:$CH$2,0))*IF(BR$2&gt;$K28+$I28+$H28,IF($D28="Win",1.02,1.005),1)*(1+$T28)^(BR$2-($K28+$I28))+$M28)),0)))/10^6</f>
        <v>143.886196700776</v>
      </c>
      <c r="BS28" s="119">
        <f>IF(AND($K28&lt;BS$2+1,$K28+$H28&gt;BS$2),IF($N28=$N$3,$C28*((1-$O28+$O28*(BS$1/INDEX($U$1:$CH$1,,MATCH($K28,$U$2:$CH$2,0)))))*$L28,$C28*((1-$R28)^(BS$2-$K28))*(((1-$O28+$O28*(BS$1/INDEX($U$1:$CH$1,,MATCH($K28,$U$2:$CH$2,0)))))*$L28*8760*$P28)),IF(AND($K28+$H28&lt;BS$2+1,$K28+$I28&gt;BS$2),IF($N28=$N$3,$C28*INDEX('Fixed O&amp;M Schedule_Gas'!BA$3:BA$15,MATCH($F28,'Fixed O&amp;M Schedule_Gas'!$B$3:$B$15,0)),$C28*$S28*INDEX($U$1:$CH$1,MATCH($K28,$U$2:$CH$2,0))*IF(BS$2&gt;$K28+$H28,IF($D28="Win",1.02,1.005),1)*(1+$T28)^(BS$2-$K28)),IF(AND($K28+$I28&lt;=BS$2,$K28+SUM($I28:$J28)&gt;BS$2),IF($N28=$N$3,$C28*(INDEX('Fixed O&amp;M Schedule_Gas'!BA$3:BA$15,MATCH($F28,'Fixed O&amp;M Schedule_Gas'!$B$3:$B$15,0))+$M28),$C28*($S28*INDEX($U$1:$CH$1,MATCH($K28+$I28,$U$2:$CH$2,0))*IF(BS$2&gt;$K28+$I28+$H28,IF($D28="Win",1.02,1.005),1)*(1+$T28)^(BS$2-($K28+$I28))+$M28)),0)))/10^6</f>
        <v>144.76210638041496</v>
      </c>
      <c r="BT28" s="119">
        <f>IF(AND($K28&lt;BT$2+1,$K28+$H28&gt;BT$2),IF($N28=$N$3,$C28*((1-$O28+$O28*(BT$1/INDEX($U$1:$CH$1,,MATCH($K28,$U$2:$CH$2,0)))))*$L28,$C28*((1-$R28)^(BT$2-$K28))*(((1-$O28+$O28*(BT$1/INDEX($U$1:$CH$1,,MATCH($K28,$U$2:$CH$2,0)))))*$L28*8760*$P28)),IF(AND($K28+$H28&lt;BT$2+1,$K28+$I28&gt;BT$2),IF($N28=$N$3,$C28*INDEX('Fixed O&amp;M Schedule_Gas'!BB$3:BB$15,MATCH($F28,'Fixed O&amp;M Schedule_Gas'!$B$3:$B$15,0)),$C28*$S28*INDEX($U$1:$CH$1,MATCH($K28,$U$2:$CH$2,0))*IF(BT$2&gt;$K28+$H28,IF($D28="Win",1.02,1.005),1)*(1+$T28)^(BT$2-$K28)),IF(AND($K28+$I28&lt;=BT$2,$K28+SUM($I28:$J28)&gt;BT$2),IF($N28=$N$3,$C28*(INDEX('Fixed O&amp;M Schedule_Gas'!BB$3:BB$15,MATCH($F28,'Fixed O&amp;M Schedule_Gas'!$B$3:$B$15,0))+$M28),$C28*($S28*INDEX($U$1:$CH$1,MATCH($K28+$I28,$U$2:$CH$2,0))*IF(BT$2&gt;$K28+$I28+$H28,IF($D28="Win",1.02,1.005),1)*(1+$T28)^(BT$2-($K28+$I28))+$M28)),0)))/10^6</f>
        <v>145.65553425364666</v>
      </c>
      <c r="BU28" s="119">
        <f>IF(AND($K28&lt;BU$2+1,$K28+$H28&gt;BU$2),IF($N28=$N$3,$C28*((1-$O28+$O28*(BU$1/INDEX($U$1:$CH$1,,MATCH($K28,$U$2:$CH$2,0)))))*$L28,$C28*((1-$R28)^(BU$2-$K28))*(((1-$O28+$O28*(BU$1/INDEX($U$1:$CH$1,,MATCH($K28,$U$2:$CH$2,0)))))*$L28*8760*$P28)),IF(AND($K28+$H28&lt;BU$2+1,$K28+$I28&gt;BU$2),IF($N28=$N$3,$C28*INDEX('Fixed O&amp;M Schedule_Gas'!BC$3:BC$15,MATCH($F28,'Fixed O&amp;M Schedule_Gas'!$B$3:$B$15,0)),$C28*$S28*INDEX($U$1:$CH$1,MATCH($K28,$U$2:$CH$2,0))*IF(BU$2&gt;$K28+$H28,IF($D28="Win",1.02,1.005),1)*(1+$T28)^(BU$2-$K28)),IF(AND($K28+$I28&lt;=BU$2,$K28+SUM($I28:$J28)&gt;BU$2),IF($N28=$N$3,$C28*(INDEX('Fixed O&amp;M Schedule_Gas'!BC$3:BC$15,MATCH($F28,'Fixed O&amp;M Schedule_Gas'!$B$3:$B$15,0))+$M28),$C28*($S28*INDEX($U$1:$CH$1,MATCH($K28+$I28,$U$2:$CH$2,0))*IF(BU$2&gt;$K28+$I28+$H28,IF($D28="Win",1.02,1.005),1)*(1+$T28)^(BU$2-($K28+$I28))+$M28)),0)))/10^6</f>
        <v>146.56683068434305</v>
      </c>
      <c r="BV28" s="119">
        <f>IF(AND($K28&lt;BV$2+1,$K28+$H28&gt;BV$2),IF($N28=$N$3,$C28*((1-$O28+$O28*(BV$1/INDEX($U$1:$CH$1,,MATCH($K28,$U$2:$CH$2,0)))))*$L28,$C28*((1-$R28)^(BV$2-$K28))*(((1-$O28+$O28*(BV$1/INDEX($U$1:$CH$1,,MATCH($K28,$U$2:$CH$2,0)))))*$L28*8760*$P28)),IF(AND($K28+$H28&lt;BV$2+1,$K28+$I28&gt;BV$2),IF($N28=$N$3,$C28*INDEX('Fixed O&amp;M Schedule_Gas'!BD$3:BD$15,MATCH($F28,'Fixed O&amp;M Schedule_Gas'!$B$3:$B$15,0)),$C28*$S28*INDEX($U$1:$CH$1,MATCH($K28,$U$2:$CH$2,0))*IF(BV$2&gt;$K28+$H28,IF($D28="Win",1.02,1.005),1)*(1+$T28)^(BV$2-$K28)),IF(AND($K28+$I28&lt;=BV$2,$K28+SUM($I28:$J28)&gt;BV$2),IF($N28=$N$3,$C28*(INDEX('Fixed O&amp;M Schedule_Gas'!BD$3:BD$15,MATCH($F28,'Fixed O&amp;M Schedule_Gas'!$B$3:$B$15,0))+$M28),$C28*($S28*INDEX($U$1:$CH$1,MATCH($K28+$I28,$U$2:$CH$2,0))*IF(BV$2&gt;$K28+$I28+$H28,IF($D28="Win",1.02,1.005),1)*(1+$T28)^(BV$2-($K28+$I28))+$M28)),0)))/10^6</f>
        <v>147.49635304365336</v>
      </c>
      <c r="BW28" s="119">
        <f>IF(AND($K28&lt;BW$2+1,$K28+$H28&gt;BW$2),IF($N28=$N$3,$C28*((1-$O28+$O28*(BW$1/INDEX($U$1:$CH$1,,MATCH($K28,$U$2:$CH$2,0)))))*$L28,$C28*((1-$R28)^(BW$2-$K28))*(((1-$O28+$O28*(BW$1/INDEX($U$1:$CH$1,,MATCH($K28,$U$2:$CH$2,0)))))*$L28*8760*$P28)),IF(AND($K28+$H28&lt;BW$2+1,$K28+$I28&gt;BW$2),IF($N28=$N$3,$C28*INDEX('Fixed O&amp;M Schedule_Gas'!BE$3:BE$15,MATCH($F28,'Fixed O&amp;M Schedule_Gas'!$B$3:$B$15,0)),$C28*$S28*INDEX($U$1:$CH$1,MATCH($K28,$U$2:$CH$2,0))*IF(BW$2&gt;$K28+$H28,IF($D28="Win",1.02,1.005),1)*(1+$T28)^(BW$2-$K28)),IF(AND($K28+$I28&lt;=BW$2,$K28+SUM($I28:$J28)&gt;BW$2),IF($N28=$N$3,$C28*(INDEX('Fixed O&amp;M Schedule_Gas'!BE$3:BE$15,MATCH($F28,'Fixed O&amp;M Schedule_Gas'!$B$3:$B$15,0))+$M28),$C28*($S28*INDEX($U$1:$CH$1,MATCH($K28+$I28,$U$2:$CH$2,0))*IF(BW$2&gt;$K28+$I28+$H28,IF($D28="Win",1.02,1.005),1)*(1+$T28)^(BW$2-($K28+$I28))+$M28)),0)))/10^6</f>
        <v>149.41154091277627</v>
      </c>
      <c r="BX28" s="119">
        <f>IF(AND($K28&lt;BX$2+1,$K28+$H28&gt;BX$2),IF($N28=$N$3,$C28*((1-$O28+$O28*(BX$1/INDEX($U$1:$CH$1,,MATCH($K28,$U$2:$CH$2,0)))))*$L28,$C28*((1-$R28)^(BX$2-$K28))*(((1-$O28+$O28*(BX$1/INDEX($U$1:$CH$1,,MATCH($K28,$U$2:$CH$2,0)))))*$L28*8760*$P28)),IF(AND($K28+$H28&lt;BX$2+1,$K28+$I28&gt;BX$2),IF($N28=$N$3,$C28*INDEX('Fixed O&amp;M Schedule_Gas'!BF$3:BF$15,MATCH($F28,'Fixed O&amp;M Schedule_Gas'!$B$3:$B$15,0)),$C28*$S28*INDEX($U$1:$CH$1,MATCH($K28,$U$2:$CH$2,0))*IF(BX$2&gt;$K28+$H28,IF($D28="Win",1.02,1.005),1)*(1+$T28)^(BX$2-$K28)),IF(AND($K28+$I28&lt;=BX$2,$K28+SUM($I28:$J28)&gt;BX$2),IF($N28=$N$3,$C28*(INDEX('Fixed O&amp;M Schedule_Gas'!BF$3:BF$15,MATCH($F28,'Fixed O&amp;M Schedule_Gas'!$B$3:$B$15,0))+$M28),$C28*($S28*INDEX($U$1:$CH$1,MATCH($K28+$I28,$U$2:$CH$2,0))*IF(BX$2&gt;$K28+$I28+$H28,IF($D28="Win",1.02,1.005),1)*(1+$T28)^(BX$2-($K28+$I28))+$M28)),0)))/10^6</f>
        <v>150.39795747665525</v>
      </c>
      <c r="BY28" s="119">
        <f>IF(AND($K28&lt;BY$2+1,$K28+$H28&gt;BY$2),IF($N28=$N$3,$C28*((1-$O28+$O28*(BY$1/INDEX($U$1:$CH$1,,MATCH($K28,$U$2:$CH$2,0)))))*$L28,$C28*((1-$R28)^(BY$2-$K28))*(((1-$O28+$O28*(BY$1/INDEX($U$1:$CH$1,,MATCH($K28,$U$2:$CH$2,0)))))*$L28*8760*$P28)),IF(AND($K28+$H28&lt;BY$2+1,$K28+$I28&gt;BY$2),IF($N28=$N$3,$C28*INDEX('Fixed O&amp;M Schedule_Gas'!BG$3:BG$15,MATCH($F28,'Fixed O&amp;M Schedule_Gas'!$B$3:$B$15,0)),$C28*$S28*INDEX($U$1:$CH$1,MATCH($K28,$U$2:$CH$2,0))*IF(BY$2&gt;$K28+$H28,IF($D28="Win",1.02,1.005),1)*(1+$T28)^(BY$2-$K28)),IF(AND($K28+$I28&lt;=BY$2,$K28+SUM($I28:$J28)&gt;BY$2),IF($N28=$N$3,$C28*(INDEX('Fixed O&amp;M Schedule_Gas'!BG$3:BG$15,MATCH($F28,'Fixed O&amp;M Schedule_Gas'!$B$3:$B$15,0))+$M28),$C28*($S28*INDEX($U$1:$CH$1,MATCH($K28+$I28,$U$2:$CH$2,0))*IF(BY$2&gt;$K28+$I28+$H28,IF($D28="Win",1.02,1.005),1)*(1+$T28)^(BY$2-($K28+$I28))+$M28)),0)))/10^6</f>
        <v>151.40410237181177</v>
      </c>
      <c r="BZ28" s="119">
        <f>IF(AND($K28&lt;BZ$2+1,$K28+$H28&gt;BZ$2),IF($N28=$N$3,$C28*((1-$O28+$O28*(BZ$1/INDEX($U$1:$CH$1,,MATCH($K28,$U$2:$CH$2,0)))))*$L28,$C28*((1-$R28)^(BZ$2-$K28))*(((1-$O28+$O28*(BZ$1/INDEX($U$1:$CH$1,,MATCH($K28,$U$2:$CH$2,0)))))*$L28*8760*$P28)),IF(AND($K28+$H28&lt;BZ$2+1,$K28+$I28&gt;BZ$2),IF($N28=$N$3,$C28*INDEX('Fixed O&amp;M Schedule_Gas'!BH$3:BH$15,MATCH($F28,'Fixed O&amp;M Schedule_Gas'!$B$3:$B$15,0)),$C28*$S28*INDEX($U$1:$CH$1,MATCH($K28,$U$2:$CH$2,0))*IF(BZ$2&gt;$K28+$H28,IF($D28="Win",1.02,1.005),1)*(1+$T28)^(BZ$2-$K28)),IF(AND($K28+$I28&lt;=BZ$2,$K28+SUM($I28:$J28)&gt;BZ$2),IF($N28=$N$3,$C28*(INDEX('Fixed O&amp;M Schedule_Gas'!BH$3:BH$15,MATCH($F28,'Fixed O&amp;M Schedule_Gas'!$B$3:$B$15,0))+$M28),$C28*($S28*INDEX($U$1:$CH$1,MATCH($K28+$I28,$U$2:$CH$2,0))*IF(BZ$2&gt;$K28+$I28+$H28,IF($D28="Win",1.02,1.005),1)*(1+$T28)^(BZ$2-($K28+$I28))+$M28)),0)))/10^6</f>
        <v>152.43037016487145</v>
      </c>
      <c r="CA28" s="119">
        <f>IF(AND($K28&lt;CA$2+1,$K28+$H28&gt;CA$2),IF($N28=$N$3,$C28*((1-$O28+$O28*(CA$1/INDEX($U$1:$CH$1,,MATCH($K28,$U$2:$CH$2,0)))))*$L28,$C28*((1-$R28)^(CA$2-$K28))*(((1-$O28+$O28*(CA$1/INDEX($U$1:$CH$1,,MATCH($K28,$U$2:$CH$2,0)))))*$L28*8760*$P28)),IF(AND($K28+$H28&lt;CA$2+1,$K28+$I28&gt;CA$2),IF($N28=$N$3,$C28*INDEX('Fixed O&amp;M Schedule_Gas'!BI$3:BI$15,MATCH($F28,'Fixed O&amp;M Schedule_Gas'!$B$3:$B$15,0)),$C28*$S28*INDEX($U$1:$CH$1,MATCH($K28,$U$2:$CH$2,0))*IF(CA$2&gt;$K28+$H28,IF($D28="Win",1.02,1.005),1)*(1+$T28)^(CA$2-$K28)),IF(AND($K28+$I28&lt;=CA$2,$K28+SUM($I28:$J28)&gt;CA$2),IF($N28=$N$3,$C28*(INDEX('Fixed O&amp;M Schedule_Gas'!BI$3:BI$15,MATCH($F28,'Fixed O&amp;M Schedule_Gas'!$B$3:$B$15,0))+$M28),$C28*($S28*INDEX($U$1:$CH$1,MATCH($K28+$I28,$U$2:$CH$2,0))*IF(CA$2&gt;$K28+$I28+$H28,IF($D28="Win",1.02,1.005),1)*(1+$T28)^(CA$2-($K28+$I28))+$M28)),0)))/10^6</f>
        <v>0</v>
      </c>
      <c r="CB28" s="119">
        <f>IF(AND($K28&lt;CB$2+1,$K28+$H28&gt;CB$2),IF($N28=$N$3,$C28*((1-$O28+$O28*(CB$1/INDEX($U$1:$CH$1,,MATCH($K28,$U$2:$CH$2,0)))))*$L28,$C28*((1-$R28)^(CB$2-$K28))*(((1-$O28+$O28*(CB$1/INDEX($U$1:$CH$1,,MATCH($K28,$U$2:$CH$2,0)))))*$L28*8760*$P28)),IF(AND($K28+$H28&lt;CB$2+1,$K28+$I28&gt;CB$2),IF($N28=$N$3,$C28*INDEX('Fixed O&amp;M Schedule_Gas'!BJ$3:BJ$15,MATCH($F28,'Fixed O&amp;M Schedule_Gas'!$B$3:$B$15,0)),$C28*$S28*INDEX($U$1:$CH$1,MATCH($K28,$U$2:$CH$2,0))*IF(CB$2&gt;$K28+$H28,IF($D28="Win",1.02,1.005),1)*(1+$T28)^(CB$2-$K28)),IF(AND($K28+$I28&lt;=CB$2,$K28+SUM($I28:$J28)&gt;CB$2),IF($N28=$N$3,$C28*(INDEX('Fixed O&amp;M Schedule_Gas'!BJ$3:BJ$15,MATCH($F28,'Fixed O&amp;M Schedule_Gas'!$B$3:$B$15,0))+$M28),$C28*($S28*INDEX($U$1:$CH$1,MATCH($K28+$I28,$U$2:$CH$2,0))*IF(CB$2&gt;$K28+$I28+$H28,IF($D28="Win",1.02,1.005),1)*(1+$T28)^(CB$2-($K28+$I28))+$M28)),0)))/10^6</f>
        <v>0</v>
      </c>
      <c r="CC28" s="119">
        <f>IF(AND($K28&lt;CC$2+1,$K28+$H28&gt;CC$2),IF($N28=$N$3,$C28*((1-$O28+$O28*(CC$1/INDEX($U$1:$CH$1,,MATCH($K28,$U$2:$CH$2,0)))))*$L28,$C28*((1-$R28)^(CC$2-$K28))*(((1-$O28+$O28*(CC$1/INDEX($U$1:$CH$1,,MATCH($K28,$U$2:$CH$2,0)))))*$L28*8760*$P28)),IF(AND($K28+$H28&lt;CC$2+1,$K28+$I28&gt;CC$2),IF($N28=$N$3,$C28*INDEX('Fixed O&amp;M Schedule_Gas'!BK$3:BK$15,MATCH($F28,'Fixed O&amp;M Schedule_Gas'!$B$3:$B$15,0)),$C28*$S28*INDEX($U$1:$CH$1,MATCH($K28,$U$2:$CH$2,0))*IF(CC$2&gt;$K28+$H28,IF($D28="Win",1.02,1.005),1)*(1+$T28)^(CC$2-$K28)),IF(AND($K28+$I28&lt;=CC$2,$K28+SUM($I28:$J28)&gt;CC$2),IF($N28=$N$3,$C28*(INDEX('Fixed O&amp;M Schedule_Gas'!BK$3:BK$15,MATCH($F28,'Fixed O&amp;M Schedule_Gas'!$B$3:$B$15,0))+$M28),$C28*($S28*INDEX($U$1:$CH$1,MATCH($K28+$I28,$U$2:$CH$2,0))*IF(CC$2&gt;$K28+$I28+$H28,IF($D28="Win",1.02,1.005),1)*(1+$T28)^(CC$2-($K28+$I28))+$M28)),0)))/10^6</f>
        <v>0</v>
      </c>
      <c r="CD28" s="119">
        <f>IF(AND($K28&lt;CD$2+1,$K28+$H28&gt;CD$2),IF($N28=$N$3,$C28*((1-$O28+$O28*(CD$1/INDEX($U$1:$CH$1,,MATCH($K28,$U$2:$CH$2,0)))))*$L28,$C28*((1-$R28)^(CD$2-$K28))*(((1-$O28+$O28*(CD$1/INDEX($U$1:$CH$1,,MATCH($K28,$U$2:$CH$2,0)))))*$L28*8760*$P28)),IF(AND($K28+$H28&lt;CD$2+1,$K28+$I28&gt;CD$2),IF($N28=$N$3,$C28*INDEX('Fixed O&amp;M Schedule_Gas'!BL$3:BL$15,MATCH($F28,'Fixed O&amp;M Schedule_Gas'!$B$3:$B$15,0)),$C28*$S28*INDEX($U$1:$CH$1,MATCH($K28,$U$2:$CH$2,0))*IF(CD$2&gt;$K28+$H28,IF($D28="Win",1.02,1.005),1)*(1+$T28)^(CD$2-$K28)),IF(AND($K28+$I28&lt;=CD$2,$K28+SUM($I28:$J28)&gt;CD$2),IF($N28=$N$3,$C28*(INDEX('Fixed O&amp;M Schedule_Gas'!BL$3:BL$15,MATCH($F28,'Fixed O&amp;M Schedule_Gas'!$B$3:$B$15,0))+$M28),$C28*($S28*INDEX($U$1:$CH$1,MATCH($K28+$I28,$U$2:$CH$2,0))*IF(CD$2&gt;$K28+$I28+$H28,IF($D28="Win",1.02,1.005),1)*(1+$T28)^(CD$2-($K28+$I28))+$M28)),0)))/10^6</f>
        <v>0</v>
      </c>
      <c r="CE28" s="119">
        <f>IF(AND($K28&lt;CE$2+1,$K28+$H28&gt;CE$2),IF($N28=$N$3,$C28*((1-$O28+$O28*(CE$1/INDEX($U$1:$CH$1,,MATCH($K28,$U$2:$CH$2,0)))))*$L28,$C28*((1-$R28)^(CE$2-$K28))*(((1-$O28+$O28*(CE$1/INDEX($U$1:$CH$1,,MATCH($K28,$U$2:$CH$2,0)))))*$L28*8760*$P28)),IF(AND($K28+$H28&lt;CE$2+1,$K28+$I28&gt;CE$2),IF($N28=$N$3,$C28*INDEX('Fixed O&amp;M Schedule_Gas'!BM$3:BM$15,MATCH($F28,'Fixed O&amp;M Schedule_Gas'!$B$3:$B$15,0)),$C28*$S28*INDEX($U$1:$CH$1,MATCH($K28,$U$2:$CH$2,0))*IF(CE$2&gt;$K28+$H28,IF($D28="Win",1.02,1.005),1)*(1+$T28)^(CE$2-$K28)),IF(AND($K28+$I28&lt;=CE$2,$K28+SUM($I28:$J28)&gt;CE$2),IF($N28=$N$3,$C28*(INDEX('Fixed O&amp;M Schedule_Gas'!BM$3:BM$15,MATCH($F28,'Fixed O&amp;M Schedule_Gas'!$B$3:$B$15,0))+$M28),$C28*($S28*INDEX($U$1:$CH$1,MATCH($K28+$I28,$U$2:$CH$2,0))*IF(CE$2&gt;$K28+$I28+$H28,IF($D28="Win",1.02,1.005),1)*(1+$T28)^(CE$2-($K28+$I28))+$M28)),0)))/10^6</f>
        <v>0</v>
      </c>
      <c r="CF28" s="119">
        <f>IF(AND($K28&lt;CF$2+1,$K28+$H28&gt;CF$2),IF($N28=$N$3,$C28*((1-$O28+$O28*(CF$1/INDEX($U$1:$CH$1,,MATCH($K28,$U$2:$CH$2,0)))))*$L28,$C28*((1-$R28)^(CF$2-$K28))*(((1-$O28+$O28*(CF$1/INDEX($U$1:$CH$1,,MATCH($K28,$U$2:$CH$2,0)))))*$L28*8760*$P28)),IF(AND($K28+$H28&lt;CF$2+1,$K28+$I28&gt;CF$2),IF($N28=$N$3,$C28*INDEX('Fixed O&amp;M Schedule_Gas'!BN$3:BN$15,MATCH($F28,'Fixed O&amp;M Schedule_Gas'!$B$3:$B$15,0)),$C28*$S28*INDEX($U$1:$CH$1,MATCH($K28,$U$2:$CH$2,0))*IF(CF$2&gt;$K28+$H28,IF($D28="Win",1.02,1.005),1)*(1+$T28)^(CF$2-$K28)),IF(AND($K28+$I28&lt;=CF$2,$K28+SUM($I28:$J28)&gt;CF$2),IF($N28=$N$3,$C28*(INDEX('Fixed O&amp;M Schedule_Gas'!BN$3:BN$15,MATCH($F28,'Fixed O&amp;M Schedule_Gas'!$B$3:$B$15,0))+$M28),$C28*($S28*INDEX($U$1:$CH$1,MATCH($K28+$I28,$U$2:$CH$2,0))*IF(CF$2&gt;$K28+$I28+$H28,IF($D28="Win",1.02,1.005),1)*(1+$T28)^(CF$2-($K28+$I28))+$M28)),0)))/10^6</f>
        <v>0</v>
      </c>
      <c r="CG28" s="119">
        <f>IF(AND($K28&lt;CG$2+1,$K28+$H28&gt;CG$2),IF($N28=$N$3,$C28*((1-$O28+$O28*(CG$1/INDEX($U$1:$CH$1,,MATCH($K28,$U$2:$CH$2,0)))))*$L28,$C28*((1-$R28)^(CG$2-$K28))*(((1-$O28+$O28*(CG$1/INDEX($U$1:$CH$1,,MATCH($K28,$U$2:$CH$2,0)))))*$L28*8760*$P28)),IF(AND($K28+$H28&lt;CG$2+1,$K28+$I28&gt;CG$2),IF($N28=$N$3,$C28*INDEX('Fixed O&amp;M Schedule_Gas'!BO$3:BO$15,MATCH($F28,'Fixed O&amp;M Schedule_Gas'!$B$3:$B$15,0)),$C28*$S28*INDEX($U$1:$CH$1,MATCH($K28,$U$2:$CH$2,0))*IF(CG$2&gt;$K28+$H28,IF($D28="Win",1.02,1.005),1)*(1+$T28)^(CG$2-$K28)),IF(AND($K28+$I28&lt;=CG$2,$K28+SUM($I28:$J28)&gt;CG$2),IF($N28=$N$3,$C28*(INDEX('Fixed O&amp;M Schedule_Gas'!BO$3:BO$15,MATCH($F28,'Fixed O&amp;M Schedule_Gas'!$B$3:$B$15,0))+$M28),$C28*($S28*INDEX($U$1:$CH$1,MATCH($K28+$I28,$U$2:$CH$2,0))*IF(CG$2&gt;$K28+$I28+$H28,IF($D28="Win",1.02,1.005),1)*(1+$T28)^(CG$2-($K28+$I28))+$M28)),0)))/10^6</f>
        <v>0</v>
      </c>
      <c r="CH28" s="119">
        <f>IF(AND($K28&lt;CH$2+1,$K28+$H28&gt;CH$2),IF($N28=$N$3,$C28*((1-$O28+$O28*(CH$1/INDEX($U$1:$CH$1,,MATCH($K28,$U$2:$CH$2,0)))))*$L28,$C28*((1-$R28)^(CH$2-$K28))*(((1-$O28+$O28*(CH$1/INDEX($U$1:$CH$1,,MATCH($K28,$U$2:$CH$2,0)))))*$L28*8760*$P28)),IF(AND($K28+$H28&lt;CH$2+1,$K28+$I28&gt;CH$2),IF($N28=$N$3,$C28*INDEX('Fixed O&amp;M Schedule_Gas'!BP$3:BP$15,MATCH($F28,'Fixed O&amp;M Schedule_Gas'!$B$3:$B$15,0)),$C28*$S28*INDEX($U$1:$CH$1,MATCH($K28,$U$2:$CH$2,0))*IF(CH$2&gt;$K28+$H28,IF($D28="Win",1.02,1.005),1)*(1+$T28)^(CH$2-$K28)),IF(AND($K28+$I28&lt;=CH$2,$K28+SUM($I28:$J28)&gt;CH$2),IF($N28=$N$3,$C28*(INDEX('Fixed O&amp;M Schedule_Gas'!BP$3:BP$15,MATCH($F28,'Fixed O&amp;M Schedule_Gas'!$B$3:$B$15,0))+$M28),$C28*($S28*INDEX($U$1:$CH$1,MATCH($K28+$I28,$U$2:$CH$2,0))*IF(CH$2&gt;$K28+$I28+$H28,IF($D28="Win",1.02,1.005),1)*(1+$T28)^(CH$2-($K28+$I28))+$M28)),0)))/10^6</f>
        <v>0</v>
      </c>
    </row>
    <row r="29" spans="1:86" ht="11.4" x14ac:dyDescent="0.2">
      <c r="A29" s="151"/>
      <c r="B29" s="142" t="s">
        <v>28</v>
      </c>
      <c r="C29" s="143">
        <v>564.88699999999994</v>
      </c>
      <c r="D29" s="143" t="str">
        <f t="shared" si="65"/>
        <v>Win</v>
      </c>
      <c r="E29" s="14" t="s">
        <v>34</v>
      </c>
      <c r="F29" s="142" t="s">
        <v>30</v>
      </c>
      <c r="G29" s="140">
        <f t="shared" si="66"/>
        <v>41640</v>
      </c>
      <c r="H29" s="68">
        <v>20</v>
      </c>
      <c r="I29" s="68">
        <v>25</v>
      </c>
      <c r="J29" s="68">
        <v>25</v>
      </c>
      <c r="K29" s="139">
        <v>2014</v>
      </c>
      <c r="L29" s="68">
        <v>135</v>
      </c>
      <c r="M29" s="69">
        <f>'Repower Costs'!M29</f>
        <v>238868.80433599639</v>
      </c>
      <c r="N29" s="68" t="s">
        <v>31</v>
      </c>
      <c r="O29" s="141">
        <v>0.2</v>
      </c>
      <c r="P29" s="4">
        <f>VLOOKUP($D29,Input!$B$11:$C$12,2,0)</f>
        <v>0.31967121285819711</v>
      </c>
      <c r="Q29" s="4">
        <f>VLOOKUP($D29,Input!$B$15:$C$16,2,0)</f>
        <v>0.36969999999999997</v>
      </c>
      <c r="R29" s="6">
        <f>VLOOKUP($D29,Input!$B$19:$C$20,2,0)</f>
        <v>1.6E-2</v>
      </c>
      <c r="S29" s="70">
        <f>VLOOKUP($D29,Input!$B$23:$C$25,2,0)*1000</f>
        <v>49247.984000000004</v>
      </c>
      <c r="T29" s="4">
        <f>VLOOKUP($D29,Input!$B$28:$C$30,2,0)</f>
        <v>0.02</v>
      </c>
      <c r="U29" s="119">
        <f>IF(AND($K29&lt;U$2+1,$K29+$H29&gt;U$2),IF($N29=$N$3,$C29*((1-$O29+$O29*(U$1/INDEX($U$1:$CH$1,,MATCH($K29,$U$2:$CH$2,0)))))*$L29,$C29*((1-$R29)^(U$2-$K29))*(((1-$O29+$O29*(U$1/INDEX($U$1:$CH$1,,MATCH($K29,$U$2:$CH$2,0)))))*$L29*8760*$P29)),IF(AND($K29+$H29&lt;U$2+1,$K29+$I29&gt;U$2),IF($N29=$N$3,$C29*INDEX('Fixed O&amp;M Schedule_Gas'!C$3:C$15,MATCH($F29,'Fixed O&amp;M Schedule_Gas'!$B$3:$B$15,0)),$C29*$S29*INDEX($U$1:$CH$1,MATCH($K29,$U$2:$CH$2,0))*IF(U$2&gt;$K29+$H29,IF($D29="Win",1.02,1.005),1)*(1+$T29)^(U$2-$K29)),IF(AND($K29+$I29&lt;=U$2,$K29+SUM($I29:$J29)&gt;U$2),IF($N29=$N$3,$C29*(INDEX('Fixed O&amp;M Schedule_Gas'!C$3:C$15,MATCH($F29,'Fixed O&amp;M Schedule_Gas'!$B$3:$B$15,0))+$M29),$C29*($S29*INDEX($U$1:$CH$1,MATCH($K29+$I29,$U$2:$CH$2,0))*IF(U$2&gt;$K29+$I29+$H29,IF($D29="Win",1.02,1.005),1)*(1+$T29)^(U$2-($K29+$I29))+$M29)),0)))/10^6</f>
        <v>0</v>
      </c>
      <c r="V29" s="119">
        <f>IF(AND($K29&lt;V$2+1,$K29+$H29&gt;V$2),IF($N29=$N$3,$C29*((1-$O29+$O29*(V$1/INDEX($U$1:$CH$1,,MATCH($K29,$U$2:$CH$2,0)))))*$L29,$C29*((1-$R29)^(V$2-$K29))*(((1-$O29+$O29*(V$1/INDEX($U$1:$CH$1,,MATCH($K29,$U$2:$CH$2,0)))))*$L29*8760*$P29)),IF(AND($K29+$H29&lt;V$2+1,$K29+$I29&gt;V$2),IF($N29=$N$3,$C29*INDEX('Fixed O&amp;M Schedule_Gas'!D$3:D$15,MATCH($F29,'Fixed O&amp;M Schedule_Gas'!$B$3:$B$15,0)),$C29*$S29*INDEX($U$1:$CH$1,MATCH($K29,$U$2:$CH$2,0))*IF(V$2&gt;$K29+$H29,IF($D29="Win",1.02,1.005),1)*(1+$T29)^(V$2-$K29)),IF(AND($K29+$I29&lt;=V$2,$K29+SUM($I29:$J29)&gt;V$2),IF($N29=$N$3,$C29*(INDEX('Fixed O&amp;M Schedule_Gas'!D$3:D$15,MATCH($F29,'Fixed O&amp;M Schedule_Gas'!$B$3:$B$15,0))+$M29),$C29*($S29*INDEX($U$1:$CH$1,MATCH($K29+$I29,$U$2:$CH$2,0))*IF(V$2&gt;$K29+$I29+$H29,IF($D29="Win",1.02,1.005),1)*(1+$T29)^(V$2-($K29+$I29))+$M29)),0)))/10^6</f>
        <v>0</v>
      </c>
      <c r="W29" s="119">
        <f>IF(AND($K29&lt;W$2+1,$K29+$H29&gt;W$2),IF($N29=$N$3,$C29*((1-$O29+$O29*(W$1/INDEX($U$1:$CH$1,,MATCH($K29,$U$2:$CH$2,0)))))*$L29,$C29*((1-$R29)^(W$2-$K29))*(((1-$O29+$O29*(W$1/INDEX($U$1:$CH$1,,MATCH($K29,$U$2:$CH$2,0)))))*$L29*8760*$P29)),IF(AND($K29+$H29&lt;W$2+1,$K29+$I29&gt;W$2),IF($N29=$N$3,$C29*INDEX('Fixed O&amp;M Schedule_Gas'!E$3:E$15,MATCH($F29,'Fixed O&amp;M Schedule_Gas'!$B$3:$B$15,0)),$C29*$S29*INDEX($U$1:$CH$1,MATCH($K29,$U$2:$CH$2,0))*IF(W$2&gt;$K29+$H29,IF($D29="Win",1.02,1.005),1)*(1+$T29)^(W$2-$K29)),IF(AND($K29+$I29&lt;=W$2,$K29+SUM($I29:$J29)&gt;W$2),IF($N29=$N$3,$C29*(INDEX('Fixed O&amp;M Schedule_Gas'!E$3:E$15,MATCH($F29,'Fixed O&amp;M Schedule_Gas'!$B$3:$B$15,0))+$M29),$C29*($S29*INDEX($U$1:$CH$1,MATCH($K29+$I29,$U$2:$CH$2,0))*IF(W$2&gt;$K29+$I29+$H29,IF($D29="Win",1.02,1.005),1)*(1+$T29)^(W$2-($K29+$I29))+$M29)),0)))/10^6</f>
        <v>0</v>
      </c>
      <c r="X29" s="119">
        <f>IF(AND($K29&lt;X$2+1,$K29+$H29&gt;X$2),IF($N29=$N$3,$C29*((1-$O29+$O29*(X$1/INDEX($U$1:$CH$1,,MATCH($K29,$U$2:$CH$2,0)))))*$L29,$C29*((1-$R29)^(X$2-$K29))*(((1-$O29+$O29*(X$1/INDEX($U$1:$CH$1,,MATCH($K29,$U$2:$CH$2,0)))))*$L29*8760*$P29)),IF(AND($K29+$H29&lt;X$2+1,$K29+$I29&gt;X$2),IF($N29=$N$3,$C29*INDEX('Fixed O&amp;M Schedule_Gas'!F$3:F$15,MATCH($F29,'Fixed O&amp;M Schedule_Gas'!$B$3:$B$15,0)),$C29*$S29*INDEX($U$1:$CH$1,MATCH($K29,$U$2:$CH$2,0))*IF(X$2&gt;$K29+$H29,IF($D29="Win",1.02,1.005),1)*(1+$T29)^(X$2-$K29)),IF(AND($K29+$I29&lt;=X$2,$K29+SUM($I29:$J29)&gt;X$2),IF($N29=$N$3,$C29*(INDEX('Fixed O&amp;M Schedule_Gas'!F$3:F$15,MATCH($F29,'Fixed O&amp;M Schedule_Gas'!$B$3:$B$15,0))+$M29),$C29*($S29*INDEX($U$1:$CH$1,MATCH($K29+$I29,$U$2:$CH$2,0))*IF(X$2&gt;$K29+$I29+$H29,IF($D29="Win",1.02,1.005),1)*(1+$T29)^(X$2-($K29+$I29))+$M29)),0)))/10^6</f>
        <v>0</v>
      </c>
      <c r="Y29" s="119">
        <f>IF(AND($K29&lt;Y$2+1,$K29+$H29&gt;Y$2),IF($N29=$N$3,$C29*((1-$O29+$O29*(Y$1/INDEX($U$1:$CH$1,,MATCH($K29,$U$2:$CH$2,0)))))*$L29,$C29*((1-$R29)^(Y$2-$K29))*(((1-$O29+$O29*(Y$1/INDEX($U$1:$CH$1,,MATCH($K29,$U$2:$CH$2,0)))))*$L29*8760*$P29)),IF(AND($K29+$H29&lt;Y$2+1,$K29+$I29&gt;Y$2),IF($N29=$N$3,$C29*INDEX('Fixed O&amp;M Schedule_Gas'!G$3:G$15,MATCH($F29,'Fixed O&amp;M Schedule_Gas'!$B$3:$B$15,0)),$C29*$S29*INDEX($U$1:$CH$1,MATCH($K29,$U$2:$CH$2,0))*IF(Y$2&gt;$K29+$H29,IF($D29="Win",1.02,1.005),1)*(1+$T29)^(Y$2-$K29)),IF(AND($K29+$I29&lt;=Y$2,$K29+SUM($I29:$J29)&gt;Y$2),IF($N29=$N$3,$C29*(INDEX('Fixed O&amp;M Schedule_Gas'!G$3:G$15,MATCH($F29,'Fixed O&amp;M Schedule_Gas'!$B$3:$B$15,0))+$M29),$C29*($S29*INDEX($U$1:$CH$1,MATCH($K29+$I29,$U$2:$CH$2,0))*IF(Y$2&gt;$K29+$I29+$H29,IF($D29="Win",1.02,1.005),1)*(1+$T29)^(Y$2-($K29+$I29))+$M29)),0)))/10^6</f>
        <v>0</v>
      </c>
      <c r="Z29" s="119">
        <f>IF(AND($K29&lt;Z$2+1,$K29+$H29&gt;Z$2),IF($N29=$N$3,$C29*((1-$O29+$O29*(Z$1/INDEX($U$1:$CH$1,,MATCH($K29,$U$2:$CH$2,0)))))*$L29,$C29*((1-$R29)^(Z$2-$K29))*(((1-$O29+$O29*(Z$1/INDEX($U$1:$CH$1,,MATCH($K29,$U$2:$CH$2,0)))))*$L29*8760*$P29)),IF(AND($K29+$H29&lt;Z$2+1,$K29+$I29&gt;Z$2),IF($N29=$N$3,$C29*INDEX('Fixed O&amp;M Schedule_Gas'!H$3:H$15,MATCH($F29,'Fixed O&amp;M Schedule_Gas'!$B$3:$B$15,0)),$C29*$S29*INDEX($U$1:$CH$1,MATCH($K29,$U$2:$CH$2,0))*IF(Z$2&gt;$K29+$H29,IF($D29="Win",1.02,1.005),1)*(1+$T29)^(Z$2-$K29)),IF(AND($K29+$I29&lt;=Z$2,$K29+SUM($I29:$J29)&gt;Z$2),IF($N29=$N$3,$C29*(INDEX('Fixed O&amp;M Schedule_Gas'!H$3:H$15,MATCH($F29,'Fixed O&amp;M Schedule_Gas'!$B$3:$B$15,0))+$M29),$C29*($S29*INDEX($U$1:$CH$1,MATCH($K29+$I29,$U$2:$CH$2,0))*IF(Z$2&gt;$K29+$I29+$H29,IF($D29="Win",1.02,1.005),1)*(1+$T29)^(Z$2-($K29+$I29))+$M29)),0)))/10^6</f>
        <v>0</v>
      </c>
      <c r="AA29" s="119">
        <f>IF(AND($K29&lt;AA$2+1,$K29+$H29&gt;AA$2),IF($N29=$N$3,$C29*((1-$O29+$O29*(AA$1/INDEX($U$1:$CH$1,,MATCH($K29,$U$2:$CH$2,0)))))*$L29,$C29*((1-$R29)^(AA$2-$K29))*(((1-$O29+$O29*(AA$1/INDEX($U$1:$CH$1,,MATCH($K29,$U$2:$CH$2,0)))))*$L29*8760*$P29)),IF(AND($K29+$H29&lt;AA$2+1,$K29+$I29&gt;AA$2),IF($N29=$N$3,$C29*INDEX('Fixed O&amp;M Schedule_Gas'!I$3:I$15,MATCH($F29,'Fixed O&amp;M Schedule_Gas'!$B$3:$B$15,0)),$C29*$S29*INDEX($U$1:$CH$1,MATCH($K29,$U$2:$CH$2,0))*IF(AA$2&gt;$K29+$H29,IF($D29="Win",1.02,1.005),1)*(1+$T29)^(AA$2-$K29)),IF(AND($K29+$I29&lt;=AA$2,$K29+SUM($I29:$J29)&gt;AA$2),IF($N29=$N$3,$C29*(INDEX('Fixed O&amp;M Schedule_Gas'!I$3:I$15,MATCH($F29,'Fixed O&amp;M Schedule_Gas'!$B$3:$B$15,0))+$M29),$C29*($S29*INDEX($U$1:$CH$1,MATCH($K29+$I29,$U$2:$CH$2,0))*IF(AA$2&gt;$K29+$I29+$H29,IF($D29="Win",1.02,1.005),1)*(1+$T29)^(AA$2-($K29+$I29))+$M29)),0)))/10^6</f>
        <v>0</v>
      </c>
      <c r="AB29" s="119">
        <f>IF(AND($K29&lt;AB$2+1,$K29+$H29&gt;AB$2),IF($N29=$N$3,$C29*((1-$O29+$O29*(AB$1/INDEX($U$1:$CH$1,,MATCH($K29,$U$2:$CH$2,0)))))*$L29,$C29*((1-$R29)^(AB$2-$K29))*(((1-$O29+$O29*(AB$1/INDEX($U$1:$CH$1,,MATCH($K29,$U$2:$CH$2,0)))))*$L29*8760*$P29)),IF(AND($K29+$H29&lt;AB$2+1,$K29+$I29&gt;AB$2),IF($N29=$N$3,$C29*INDEX('Fixed O&amp;M Schedule_Gas'!J$3:J$15,MATCH($F29,'Fixed O&amp;M Schedule_Gas'!$B$3:$B$15,0)),$C29*$S29*INDEX($U$1:$CH$1,MATCH($K29,$U$2:$CH$2,0))*IF(AB$2&gt;$K29+$H29,IF($D29="Win",1.02,1.005),1)*(1+$T29)^(AB$2-$K29)),IF(AND($K29+$I29&lt;=AB$2,$K29+SUM($I29:$J29)&gt;AB$2),IF($N29=$N$3,$C29*(INDEX('Fixed O&amp;M Schedule_Gas'!J$3:J$15,MATCH($F29,'Fixed O&amp;M Schedule_Gas'!$B$3:$B$15,0))+$M29),$C29*($S29*INDEX($U$1:$CH$1,MATCH($K29+$I29,$U$2:$CH$2,0))*IF(AB$2&gt;$K29+$I29+$H29,IF($D29="Win",1.02,1.005),1)*(1+$T29)^(AB$2-($K29+$I29))+$M29)),0)))/10^6</f>
        <v>0</v>
      </c>
      <c r="AC29" s="119">
        <f>IF(AND($K29&lt;AC$2+1,$K29+$H29&gt;AC$2),IF($N29=$N$3,$C29*((1-$O29+$O29*(AC$1/INDEX($U$1:$CH$1,,MATCH($K29,$U$2:$CH$2,0)))))*$L29,$C29*((1-$R29)^(AC$2-$K29))*(((1-$O29+$O29*(AC$1/INDEX($U$1:$CH$1,,MATCH($K29,$U$2:$CH$2,0)))))*$L29*8760*$P29)),IF(AND($K29+$H29&lt;AC$2+1,$K29+$I29&gt;AC$2),IF($N29=$N$3,$C29*INDEX('Fixed O&amp;M Schedule_Gas'!K$3:K$15,MATCH($F29,'Fixed O&amp;M Schedule_Gas'!$B$3:$B$15,0)),$C29*$S29*INDEX($U$1:$CH$1,MATCH($K29,$U$2:$CH$2,0))*IF(AC$2&gt;$K29+$H29,IF($D29="Win",1.02,1.005),1)*(1+$T29)^(AC$2-$K29)),IF(AND($K29+$I29&lt;=AC$2,$K29+SUM($I29:$J29)&gt;AC$2),IF($N29=$N$3,$C29*(INDEX('Fixed O&amp;M Schedule_Gas'!K$3:K$15,MATCH($F29,'Fixed O&amp;M Schedule_Gas'!$B$3:$B$15,0))+$M29),$C29*($S29*INDEX($U$1:$CH$1,MATCH($K29+$I29,$U$2:$CH$2,0))*IF(AC$2&gt;$K29+$I29+$H29,IF($D29="Win",1.02,1.005),1)*(1+$T29)^(AC$2-($K29+$I29))+$M29)),0)))/10^6</f>
        <v>0</v>
      </c>
      <c r="AD29" s="119">
        <f>IF(AND($K29&lt;AD$2+1,$K29+$H29&gt;AD$2),IF($N29=$N$3,$C29*((1-$O29+$O29*(AD$1/INDEX($U$1:$CH$1,,MATCH($K29,$U$2:$CH$2,0)))))*$L29,$C29*((1-$R29)^(AD$2-$K29))*(((1-$O29+$O29*(AD$1/INDEX($U$1:$CH$1,,MATCH($K29,$U$2:$CH$2,0)))))*$L29*8760*$P29)),IF(AND($K29+$H29&lt;AD$2+1,$K29+$I29&gt;AD$2),IF($N29=$N$3,$C29*INDEX('Fixed O&amp;M Schedule_Gas'!L$3:L$15,MATCH($F29,'Fixed O&amp;M Schedule_Gas'!$B$3:$B$15,0)),$C29*$S29*INDEX($U$1:$CH$1,MATCH($K29,$U$2:$CH$2,0))*IF(AD$2&gt;$K29+$H29,IF($D29="Win",1.02,1.005),1)*(1+$T29)^(AD$2-$K29)),IF(AND($K29+$I29&lt;=AD$2,$K29+SUM($I29:$J29)&gt;AD$2),IF($N29=$N$3,$C29*(INDEX('Fixed O&amp;M Schedule_Gas'!L$3:L$15,MATCH($F29,'Fixed O&amp;M Schedule_Gas'!$B$3:$B$15,0))+$M29),$C29*($S29*INDEX($U$1:$CH$1,MATCH($K29+$I29,$U$2:$CH$2,0))*IF(AD$2&gt;$K29+$I29+$H29,IF($D29="Win",1.02,1.005),1)*(1+$T29)^(AD$2-($K29+$I29))+$M29)),0)))/10^6</f>
        <v>213.55167574532385</v>
      </c>
      <c r="AE29" s="119">
        <f>IF(AND($K29&lt;AE$2+1,$K29+$H29&gt;AE$2),IF($N29=$N$3,$C29*((1-$O29+$O29*(AE$1/INDEX($U$1:$CH$1,,MATCH($K29,$U$2:$CH$2,0)))))*$L29,$C29*((1-$R29)^(AE$2-$K29))*(((1-$O29+$O29*(AE$1/INDEX($U$1:$CH$1,,MATCH($K29,$U$2:$CH$2,0)))))*$L29*8760*$P29)),IF(AND($K29+$H29&lt;AE$2+1,$K29+$I29&gt;AE$2),IF($N29=$N$3,$C29*INDEX('Fixed O&amp;M Schedule_Gas'!M$3:M$15,MATCH($F29,'Fixed O&amp;M Schedule_Gas'!$B$3:$B$15,0)),$C29*$S29*INDEX($U$1:$CH$1,MATCH($K29,$U$2:$CH$2,0))*IF(AE$2&gt;$K29+$H29,IF($D29="Win",1.02,1.005),1)*(1+$T29)^(AE$2-$K29)),IF(AND($K29+$I29&lt;=AE$2,$K29+SUM($I29:$J29)&gt;AE$2),IF($N29=$N$3,$C29*(INDEX('Fixed O&amp;M Schedule_Gas'!M$3:M$15,MATCH($F29,'Fixed O&amp;M Schedule_Gas'!$B$3:$B$15,0))+$M29),$C29*($S29*INDEX($U$1:$CH$1,MATCH($K29+$I29,$U$2:$CH$2,0))*IF(AE$2&gt;$K29+$I29+$H29,IF($D29="Win",1.02,1.005),1)*(1+$T29)^(AE$2-($K29+$I29))+$M29)),0)))/10^6</f>
        <v>210.646796132389</v>
      </c>
      <c r="AF29" s="119">
        <f>IF(AND($K29&lt;AF$2+1,$K29+$H29&gt;AF$2),IF($N29=$N$3,$C29*((1-$O29+$O29*(AF$1/INDEX($U$1:$CH$1,,MATCH($K29,$U$2:$CH$2,0)))))*$L29,$C29*((1-$R29)^(AF$2-$K29))*(((1-$O29+$O29*(AF$1/INDEX($U$1:$CH$1,,MATCH($K29,$U$2:$CH$2,0)))))*$L29*8760*$P29)),IF(AND($K29+$H29&lt;AF$2+1,$K29+$I29&gt;AF$2),IF($N29=$N$3,$C29*INDEX('Fixed O&amp;M Schedule_Gas'!N$3:N$15,MATCH($F29,'Fixed O&amp;M Schedule_Gas'!$B$3:$B$15,0)),$C29*$S29*INDEX($U$1:$CH$1,MATCH($K29,$U$2:$CH$2,0))*IF(AF$2&gt;$K29+$H29,IF($D29="Win",1.02,1.005),1)*(1+$T29)^(AF$2-$K29)),IF(AND($K29+$I29&lt;=AF$2,$K29+SUM($I29:$J29)&gt;AF$2),IF($N29=$N$3,$C29*(INDEX('Fixed O&amp;M Schedule_Gas'!N$3:N$15,MATCH($F29,'Fixed O&amp;M Schedule_Gas'!$B$3:$B$15,0))+$M29),$C29*($S29*INDEX($U$1:$CH$1,MATCH($K29+$I29,$U$2:$CH$2,0))*IF(AF$2&gt;$K29+$I29+$H29,IF($D29="Win",1.02,1.005),1)*(1+$T29)^(AF$2-($K29+$I29))+$M29)),0)))/10^6</f>
        <v>208.02386804622284</v>
      </c>
      <c r="AG29" s="119">
        <f>IF(AND($K29&lt;AG$2+1,$K29+$H29&gt;AG$2),IF($N29=$N$3,$C29*((1-$O29+$O29*(AG$1/INDEX($U$1:$CH$1,,MATCH($K29,$U$2:$CH$2,0)))))*$L29,$C29*((1-$R29)^(AG$2-$K29))*(((1-$O29+$O29*(AG$1/INDEX($U$1:$CH$1,,MATCH($K29,$U$2:$CH$2,0)))))*$L29*8760*$P29)),IF(AND($K29+$H29&lt;AG$2+1,$K29+$I29&gt;AG$2),IF($N29=$N$3,$C29*INDEX('Fixed O&amp;M Schedule_Gas'!O$3:O$15,MATCH($F29,'Fixed O&amp;M Schedule_Gas'!$B$3:$B$15,0)),$C29*$S29*INDEX($U$1:$CH$1,MATCH($K29,$U$2:$CH$2,0))*IF(AG$2&gt;$K29+$H29,IF($D29="Win",1.02,1.005),1)*(1+$T29)^(AG$2-$K29)),IF(AND($K29+$I29&lt;=AG$2,$K29+SUM($I29:$J29)&gt;AG$2),IF($N29=$N$3,$C29*(INDEX('Fixed O&amp;M Schedule_Gas'!O$3:O$15,MATCH($F29,'Fixed O&amp;M Schedule_Gas'!$B$3:$B$15,0))+$M29),$C29*($S29*INDEX($U$1:$CH$1,MATCH($K29+$I29,$U$2:$CH$2,0))*IF(AG$2&gt;$K29+$I29+$H29,IF($D29="Win",1.02,1.005),1)*(1+$T29)^(AG$2-($K29+$I29))+$M29)),0)))/10^6</f>
        <v>205.48657153433683</v>
      </c>
      <c r="AH29" s="119">
        <f>IF(AND($K29&lt;AH$2+1,$K29+$H29&gt;AH$2),IF($N29=$N$3,$C29*((1-$O29+$O29*(AH$1/INDEX($U$1:$CH$1,,MATCH($K29,$U$2:$CH$2,0)))))*$L29,$C29*((1-$R29)^(AH$2-$K29))*(((1-$O29+$O29*(AH$1/INDEX($U$1:$CH$1,,MATCH($K29,$U$2:$CH$2,0)))))*$L29*8760*$P29)),IF(AND($K29+$H29&lt;AH$2+1,$K29+$I29&gt;AH$2),IF($N29=$N$3,$C29*INDEX('Fixed O&amp;M Schedule_Gas'!P$3:P$15,MATCH($F29,'Fixed O&amp;M Schedule_Gas'!$B$3:$B$15,0)),$C29*$S29*INDEX($U$1:$CH$1,MATCH($K29,$U$2:$CH$2,0))*IF(AH$2&gt;$K29+$H29,IF($D29="Win",1.02,1.005),1)*(1+$T29)^(AH$2-$K29)),IF(AND($K29+$I29&lt;=AH$2,$K29+SUM($I29:$J29)&gt;AH$2),IF($N29=$N$3,$C29*(INDEX('Fixed O&amp;M Schedule_Gas'!P$3:P$15,MATCH($F29,'Fixed O&amp;M Schedule_Gas'!$B$3:$B$15,0))+$M29),$C29*($S29*INDEX($U$1:$CH$1,MATCH($K29+$I29,$U$2:$CH$2,0))*IF(AH$2&gt;$K29+$I29+$H29,IF($D29="Win",1.02,1.005),1)*(1+$T29)^(AH$2-($K29+$I29))+$M29)),0)))/10^6</f>
        <v>203.03941973300346</v>
      </c>
      <c r="AI29" s="119">
        <f>IF(AND($K29&lt;AI$2+1,$K29+$H29&gt;AI$2),IF($N29=$N$3,$C29*((1-$O29+$O29*(AI$1/INDEX($U$1:$CH$1,,MATCH($K29,$U$2:$CH$2,0)))))*$L29,$C29*((1-$R29)^(AI$2-$K29))*(((1-$O29+$O29*(AI$1/INDEX($U$1:$CH$1,,MATCH($K29,$U$2:$CH$2,0)))))*$L29*8760*$P29)),IF(AND($K29+$H29&lt;AI$2+1,$K29+$I29&gt;AI$2),IF($N29=$N$3,$C29*INDEX('Fixed O&amp;M Schedule_Gas'!Q$3:Q$15,MATCH($F29,'Fixed O&amp;M Schedule_Gas'!$B$3:$B$15,0)),$C29*$S29*INDEX($U$1:$CH$1,MATCH($K29,$U$2:$CH$2,0))*IF(AI$2&gt;$K29+$H29,IF($D29="Win",1.02,1.005),1)*(1+$T29)^(AI$2-$K29)),IF(AND($K29+$I29&lt;=AI$2,$K29+SUM($I29:$J29)&gt;AI$2),IF($N29=$N$3,$C29*(INDEX('Fixed O&amp;M Schedule_Gas'!Q$3:Q$15,MATCH($F29,'Fixed O&amp;M Schedule_Gas'!$B$3:$B$15,0))+$M29),$C29*($S29*INDEX($U$1:$CH$1,MATCH($K29+$I29,$U$2:$CH$2,0))*IF(AI$2&gt;$K29+$I29+$H29,IF($D29="Win",1.02,1.005),1)*(1+$T29)^(AI$2-($K29+$I29))+$M29)),0)))/10^6</f>
        <v>200.63451589119441</v>
      </c>
      <c r="AJ29" s="119">
        <f>IF(AND($K29&lt;AJ$2+1,$K29+$H29&gt;AJ$2),IF($N29=$N$3,$C29*((1-$O29+$O29*(AJ$1/INDEX($U$1:$CH$1,,MATCH($K29,$U$2:$CH$2,0)))))*$L29,$C29*((1-$R29)^(AJ$2-$K29))*(((1-$O29+$O29*(AJ$1/INDEX($U$1:$CH$1,,MATCH($K29,$U$2:$CH$2,0)))))*$L29*8760*$P29)),IF(AND($K29+$H29&lt;AJ$2+1,$K29+$I29&gt;AJ$2),IF($N29=$N$3,$C29*INDEX('Fixed O&amp;M Schedule_Gas'!R$3:R$15,MATCH($F29,'Fixed O&amp;M Schedule_Gas'!$B$3:$B$15,0)),$C29*$S29*INDEX($U$1:$CH$1,MATCH($K29,$U$2:$CH$2,0))*IF(AJ$2&gt;$K29+$H29,IF($D29="Win",1.02,1.005),1)*(1+$T29)^(AJ$2-$K29)),IF(AND($K29+$I29&lt;=AJ$2,$K29+SUM($I29:$J29)&gt;AJ$2),IF($N29=$N$3,$C29*(INDEX('Fixed O&amp;M Schedule_Gas'!R$3:R$15,MATCH($F29,'Fixed O&amp;M Schedule_Gas'!$B$3:$B$15,0))+$M29),$C29*($S29*INDEX($U$1:$CH$1,MATCH($K29+$I29,$U$2:$CH$2,0))*IF(AJ$2&gt;$K29+$I29+$H29,IF($D29="Win",1.02,1.005),1)*(1+$T29)^(AJ$2-($K29+$I29))+$M29)),0)))/10^6</f>
        <v>198.27119542575031</v>
      </c>
      <c r="AK29" s="119">
        <f>IF(AND($K29&lt;AK$2+1,$K29+$H29&gt;AK$2),IF($N29=$N$3,$C29*((1-$O29+$O29*(AK$1/INDEX($U$1:$CH$1,,MATCH($K29,$U$2:$CH$2,0)))))*$L29,$C29*((1-$R29)^(AK$2-$K29))*(((1-$O29+$O29*(AK$1/INDEX($U$1:$CH$1,,MATCH($K29,$U$2:$CH$2,0)))))*$L29*8760*$P29)),IF(AND($K29+$H29&lt;AK$2+1,$K29+$I29&gt;AK$2),IF($N29=$N$3,$C29*INDEX('Fixed O&amp;M Schedule_Gas'!S$3:S$15,MATCH($F29,'Fixed O&amp;M Schedule_Gas'!$B$3:$B$15,0)),$C29*$S29*INDEX($U$1:$CH$1,MATCH($K29,$U$2:$CH$2,0))*IF(AK$2&gt;$K29+$H29,IF($D29="Win",1.02,1.005),1)*(1+$T29)^(AK$2-$K29)),IF(AND($K29+$I29&lt;=AK$2,$K29+SUM($I29:$J29)&gt;AK$2),IF($N29=$N$3,$C29*(INDEX('Fixed O&amp;M Schedule_Gas'!S$3:S$15,MATCH($F29,'Fixed O&amp;M Schedule_Gas'!$B$3:$B$15,0))+$M29),$C29*($S29*INDEX($U$1:$CH$1,MATCH($K29+$I29,$U$2:$CH$2,0))*IF(AK$2&gt;$K29+$I29+$H29,IF($D29="Win",1.02,1.005),1)*(1+$T29)^(AK$2-($K29+$I29))+$M29)),0)))/10^6</f>
        <v>195.9488044287362</v>
      </c>
      <c r="AL29" s="119">
        <f>IF(AND($K29&lt;AL$2+1,$K29+$H29&gt;AL$2),IF($N29=$N$3,$C29*((1-$O29+$O29*(AL$1/INDEX($U$1:$CH$1,,MATCH($K29,$U$2:$CH$2,0)))))*$L29,$C29*((1-$R29)^(AL$2-$K29))*(((1-$O29+$O29*(AL$1/INDEX($U$1:$CH$1,,MATCH($K29,$U$2:$CH$2,0)))))*$L29*8760*$P29)),IF(AND($K29+$H29&lt;AL$2+1,$K29+$I29&gt;AL$2),IF($N29=$N$3,$C29*INDEX('Fixed O&amp;M Schedule_Gas'!T$3:T$15,MATCH($F29,'Fixed O&amp;M Schedule_Gas'!$B$3:$B$15,0)),$C29*$S29*INDEX($U$1:$CH$1,MATCH($K29,$U$2:$CH$2,0))*IF(AL$2&gt;$K29+$H29,IF($D29="Win",1.02,1.005),1)*(1+$T29)^(AL$2-$K29)),IF(AND($K29+$I29&lt;=AL$2,$K29+SUM($I29:$J29)&gt;AL$2),IF($N29=$N$3,$C29*(INDEX('Fixed O&amp;M Schedule_Gas'!T$3:T$15,MATCH($F29,'Fixed O&amp;M Schedule_Gas'!$B$3:$B$15,0))+$M29),$C29*($S29*INDEX($U$1:$CH$1,MATCH($K29+$I29,$U$2:$CH$2,0))*IF(AL$2&gt;$K29+$I29+$H29,IF($D29="Win",1.02,1.005),1)*(1+$T29)^(AL$2-($K29+$I29))+$M29)),0)))/10^6</f>
        <v>193.66669949679195</v>
      </c>
      <c r="AM29" s="119">
        <f>IF(AND($K29&lt;AM$2+1,$K29+$H29&gt;AM$2),IF($N29=$N$3,$C29*((1-$O29+$O29*(AM$1/INDEX($U$1:$CH$1,,MATCH($K29,$U$2:$CH$2,0)))))*$L29,$C29*((1-$R29)^(AM$2-$K29))*(((1-$O29+$O29*(AM$1/INDEX($U$1:$CH$1,,MATCH($K29,$U$2:$CH$2,0)))))*$L29*8760*$P29)),IF(AND($K29+$H29&lt;AM$2+1,$K29+$I29&gt;AM$2),IF($N29=$N$3,$C29*INDEX('Fixed O&amp;M Schedule_Gas'!U$3:U$15,MATCH($F29,'Fixed O&amp;M Schedule_Gas'!$B$3:$B$15,0)),$C29*$S29*INDEX($U$1:$CH$1,MATCH($K29,$U$2:$CH$2,0))*IF(AM$2&gt;$K29+$H29,IF($D29="Win",1.02,1.005),1)*(1+$T29)^(AM$2-$K29)),IF(AND($K29+$I29&lt;=AM$2,$K29+SUM($I29:$J29)&gt;AM$2),IF($N29=$N$3,$C29*(INDEX('Fixed O&amp;M Schedule_Gas'!U$3:U$15,MATCH($F29,'Fixed O&amp;M Schedule_Gas'!$B$3:$B$15,0))+$M29),$C29*($S29*INDEX($U$1:$CH$1,MATCH($K29+$I29,$U$2:$CH$2,0))*IF(AM$2&gt;$K29+$I29+$H29,IF($D29="Win",1.02,1.005),1)*(1+$T29)^(AM$2-($K29+$I29))+$M29)),0)))/10^6</f>
        <v>191.42424756321404</v>
      </c>
      <c r="AN29" s="119">
        <f>IF(AND($K29&lt;AN$2+1,$K29+$H29&gt;AN$2),IF($N29=$N$3,$C29*((1-$O29+$O29*(AN$1/INDEX($U$1:$CH$1,,MATCH($K29,$U$2:$CH$2,0)))))*$L29,$C29*((1-$R29)^(AN$2-$K29))*(((1-$O29+$O29*(AN$1/INDEX($U$1:$CH$1,,MATCH($K29,$U$2:$CH$2,0)))))*$L29*8760*$P29)),IF(AND($K29+$H29&lt;AN$2+1,$K29+$I29&gt;AN$2),IF($N29=$N$3,$C29*INDEX('Fixed O&amp;M Schedule_Gas'!V$3:V$15,MATCH($F29,'Fixed O&amp;M Schedule_Gas'!$B$3:$B$15,0)),$C29*$S29*INDEX($U$1:$CH$1,MATCH($K29,$U$2:$CH$2,0))*IF(AN$2&gt;$K29+$H29,IF($D29="Win",1.02,1.005),1)*(1+$T29)^(AN$2-$K29)),IF(AND($K29+$I29&lt;=AN$2,$K29+SUM($I29:$J29)&gt;AN$2),IF($N29=$N$3,$C29*(INDEX('Fixed O&amp;M Schedule_Gas'!V$3:V$15,MATCH($F29,'Fixed O&amp;M Schedule_Gas'!$B$3:$B$15,0))+$M29),$C29*($S29*INDEX($U$1:$CH$1,MATCH($K29+$I29,$U$2:$CH$2,0))*IF(AN$2&gt;$K29+$I29+$H29,IF($D29="Win",1.02,1.005),1)*(1+$T29)^(AN$2-($K29+$I29))+$M29)),0)))/10^6</f>
        <v>189.22082573272417</v>
      </c>
      <c r="AO29" s="119">
        <f>IF(AND($K29&lt;AO$2+1,$K29+$H29&gt;AO$2),IF($N29=$N$3,$C29*((1-$O29+$O29*(AO$1/INDEX($U$1:$CH$1,,MATCH($K29,$U$2:$CH$2,0)))))*$L29,$C29*((1-$R29)^(AO$2-$K29))*(((1-$O29+$O29*(AO$1/INDEX($U$1:$CH$1,,MATCH($K29,$U$2:$CH$2,0)))))*$L29*8760*$P29)),IF(AND($K29+$H29&lt;AO$2+1,$K29+$I29&gt;AO$2),IF($N29=$N$3,$C29*INDEX('Fixed O&amp;M Schedule_Gas'!W$3:W$15,MATCH($F29,'Fixed O&amp;M Schedule_Gas'!$B$3:$B$15,0)),$C29*$S29*INDEX($U$1:$CH$1,MATCH($K29,$U$2:$CH$2,0))*IF(AO$2&gt;$K29+$H29,IF($D29="Win",1.02,1.005),1)*(1+$T29)^(AO$2-$K29)),IF(AND($K29+$I29&lt;=AO$2,$K29+SUM($I29:$J29)&gt;AO$2),IF($N29=$N$3,$C29*(INDEX('Fixed O&amp;M Schedule_Gas'!W$3:W$15,MATCH($F29,'Fixed O&amp;M Schedule_Gas'!$B$3:$B$15,0))+$M29),$C29*($S29*INDEX($U$1:$CH$1,MATCH($K29+$I29,$U$2:$CH$2,0))*IF(AO$2&gt;$K29+$I29+$H29,IF($D29="Win",1.02,1.005),1)*(1+$T29)^(AO$2-($K29+$I29))+$M29)),0)))/10^6</f>
        <v>187.05582111888245</v>
      </c>
      <c r="AP29" s="119">
        <f>IF(AND($K29&lt;AP$2+1,$K29+$H29&gt;AP$2),IF($N29=$N$3,$C29*((1-$O29+$O29*(AP$1/INDEX($U$1:$CH$1,,MATCH($K29,$U$2:$CH$2,0)))))*$L29,$C29*((1-$R29)^(AP$2-$K29))*(((1-$O29+$O29*(AP$1/INDEX($U$1:$CH$1,,MATCH($K29,$U$2:$CH$2,0)))))*$L29*8760*$P29)),IF(AND($K29+$H29&lt;AP$2+1,$K29+$I29&gt;AP$2),IF($N29=$N$3,$C29*INDEX('Fixed O&amp;M Schedule_Gas'!X$3:X$15,MATCH($F29,'Fixed O&amp;M Schedule_Gas'!$B$3:$B$15,0)),$C29*$S29*INDEX($U$1:$CH$1,MATCH($K29,$U$2:$CH$2,0))*IF(AP$2&gt;$K29+$H29,IF($D29="Win",1.02,1.005),1)*(1+$T29)^(AP$2-$K29)),IF(AND($K29+$I29&lt;=AP$2,$K29+SUM($I29:$J29)&gt;AP$2),IF($N29=$N$3,$C29*(INDEX('Fixed O&amp;M Schedule_Gas'!X$3:X$15,MATCH($F29,'Fixed O&amp;M Schedule_Gas'!$B$3:$B$15,0))+$M29),$C29*($S29*INDEX($U$1:$CH$1,MATCH($K29+$I29,$U$2:$CH$2,0))*IF(AP$2&gt;$K29+$I29+$H29,IF($D29="Win",1.02,1.005),1)*(1+$T29)^(AP$2-($K29+$I29))+$M29)),0)))/10^6</f>
        <v>184.92863068410239</v>
      </c>
      <c r="AQ29" s="119">
        <f>IF(AND($K29&lt;AQ$2+1,$K29+$H29&gt;AQ$2),IF($N29=$N$3,$C29*((1-$O29+$O29*(AQ$1/INDEX($U$1:$CH$1,,MATCH($K29,$U$2:$CH$2,0)))))*$L29,$C29*((1-$R29)^(AQ$2-$K29))*(((1-$O29+$O29*(AQ$1/INDEX($U$1:$CH$1,,MATCH($K29,$U$2:$CH$2,0)))))*$L29*8760*$P29)),IF(AND($K29+$H29&lt;AQ$2+1,$K29+$I29&gt;AQ$2),IF($N29=$N$3,$C29*INDEX('Fixed O&amp;M Schedule_Gas'!Y$3:Y$15,MATCH($F29,'Fixed O&amp;M Schedule_Gas'!$B$3:$B$15,0)),$C29*$S29*INDEX($U$1:$CH$1,MATCH($K29,$U$2:$CH$2,0))*IF(AQ$2&gt;$K29+$H29,IF($D29="Win",1.02,1.005),1)*(1+$T29)^(AQ$2-$K29)),IF(AND($K29+$I29&lt;=AQ$2,$K29+SUM($I29:$J29)&gt;AQ$2),IF($N29=$N$3,$C29*(INDEX('Fixed O&amp;M Schedule_Gas'!Y$3:Y$15,MATCH($F29,'Fixed O&amp;M Schedule_Gas'!$B$3:$B$15,0))+$M29),$C29*($S29*INDEX($U$1:$CH$1,MATCH($K29+$I29,$U$2:$CH$2,0))*IF(AQ$2&gt;$K29+$I29+$H29,IF($D29="Win",1.02,1.005),1)*(1+$T29)^(AQ$2-($K29+$I29))+$M29)),0)))/10^6</f>
        <v>182.83866108222634</v>
      </c>
      <c r="AR29" s="119">
        <f>IF(AND($K29&lt;AR$2+1,$K29+$H29&gt;AR$2),IF($N29=$N$3,$C29*((1-$O29+$O29*(AR$1/INDEX($U$1:$CH$1,,MATCH($K29,$U$2:$CH$2,0)))))*$L29,$C29*((1-$R29)^(AR$2-$K29))*(((1-$O29+$O29*(AR$1/INDEX($U$1:$CH$1,,MATCH($K29,$U$2:$CH$2,0)))))*$L29*8760*$P29)),IF(AND($K29+$H29&lt;AR$2+1,$K29+$I29&gt;AR$2),IF($N29=$N$3,$C29*INDEX('Fixed O&amp;M Schedule_Gas'!Z$3:Z$15,MATCH($F29,'Fixed O&amp;M Schedule_Gas'!$B$3:$B$15,0)),$C29*$S29*INDEX($U$1:$CH$1,MATCH($K29,$U$2:$CH$2,0))*IF(AR$2&gt;$K29+$H29,IF($D29="Win",1.02,1.005),1)*(1+$T29)^(AR$2-$K29)),IF(AND($K29+$I29&lt;=AR$2,$K29+SUM($I29:$J29)&gt;AR$2),IF($N29=$N$3,$C29*(INDEX('Fixed O&amp;M Schedule_Gas'!Z$3:Z$15,MATCH($F29,'Fixed O&amp;M Schedule_Gas'!$B$3:$B$15,0))+$M29),$C29*($S29*INDEX($U$1:$CH$1,MATCH($K29+$I29,$U$2:$CH$2,0))*IF(AR$2&gt;$K29+$I29+$H29,IF($D29="Win",1.02,1.005),1)*(1+$T29)^(AR$2-($K29+$I29))+$M29)),0)))/10^6</f>
        <v>180.78532850362001</v>
      </c>
      <c r="AS29" s="119">
        <f>IF(AND($K29&lt;AS$2+1,$K29+$H29&gt;AS$2),IF($N29=$N$3,$C29*((1-$O29+$O29*(AS$1/INDEX($U$1:$CH$1,,MATCH($K29,$U$2:$CH$2,0)))))*$L29,$C29*((1-$R29)^(AS$2-$K29))*(((1-$O29+$O29*(AS$1/INDEX($U$1:$CH$1,,MATCH($K29,$U$2:$CH$2,0)))))*$L29*8760*$P29)),IF(AND($K29+$H29&lt;AS$2+1,$K29+$I29&gt;AS$2),IF($N29=$N$3,$C29*INDEX('Fixed O&amp;M Schedule_Gas'!AA$3:AA$15,MATCH($F29,'Fixed O&amp;M Schedule_Gas'!$B$3:$B$15,0)),$C29*$S29*INDEX($U$1:$CH$1,MATCH($K29,$U$2:$CH$2,0))*IF(AS$2&gt;$K29+$H29,IF($D29="Win",1.02,1.005),1)*(1+$T29)^(AS$2-$K29)),IF(AND($K29+$I29&lt;=AS$2,$K29+SUM($I29:$J29)&gt;AS$2),IF($N29=$N$3,$C29*(INDEX('Fixed O&amp;M Schedule_Gas'!AA$3:AA$15,MATCH($F29,'Fixed O&amp;M Schedule_Gas'!$B$3:$B$15,0))+$M29),$C29*($S29*INDEX($U$1:$CH$1,MATCH($K29+$I29,$U$2:$CH$2,0))*IF(AS$2&gt;$K29+$I29+$H29,IF($D29="Win",1.02,1.005),1)*(1+$T29)^(AS$2-($K29+$I29))+$M29)),0)))/10^6</f>
        <v>178.76805852274671</v>
      </c>
      <c r="AT29" s="119">
        <f>IF(AND($K29&lt;AT$2+1,$K29+$H29&gt;AT$2),IF($N29=$N$3,$C29*((1-$O29+$O29*(AT$1/INDEX($U$1:$CH$1,,MATCH($K29,$U$2:$CH$2,0)))))*$L29,$C29*((1-$R29)^(AT$2-$K29))*(((1-$O29+$O29*(AT$1/INDEX($U$1:$CH$1,,MATCH($K29,$U$2:$CH$2,0)))))*$L29*8760*$P29)),IF(AND($K29+$H29&lt;AT$2+1,$K29+$I29&gt;AT$2),IF($N29=$N$3,$C29*INDEX('Fixed O&amp;M Schedule_Gas'!AB$3:AB$15,MATCH($F29,'Fixed O&amp;M Schedule_Gas'!$B$3:$B$15,0)),$C29*$S29*INDEX($U$1:$CH$1,MATCH($K29,$U$2:$CH$2,0))*IF(AT$2&gt;$K29+$H29,IF($D29="Win",1.02,1.005),1)*(1+$T29)^(AT$2-$K29)),IF(AND($K29+$I29&lt;=AT$2,$K29+SUM($I29:$J29)&gt;AT$2),IF($N29=$N$3,$C29*(INDEX('Fixed O&amp;M Schedule_Gas'!AB$3:AB$15,MATCH($F29,'Fixed O&amp;M Schedule_Gas'!$B$3:$B$15,0))+$M29),$C29*($S29*INDEX($U$1:$CH$1,MATCH($K29+$I29,$U$2:$CH$2,0))*IF(AT$2&gt;$K29+$I29+$H29,IF($D29="Win",1.02,1.005),1)*(1+$T29)^(AT$2-($K29+$I29))+$M29)),0)))/10^6</f>
        <v>176.78628594818005</v>
      </c>
      <c r="AU29" s="119">
        <f>IF(AND($K29&lt;AU$2+1,$K29+$H29&gt;AU$2),IF($N29=$N$3,$C29*((1-$O29+$O29*(AU$1/INDEX($U$1:$CH$1,,MATCH($K29,$U$2:$CH$2,0)))))*$L29,$C29*((1-$R29)^(AU$2-$K29))*(((1-$O29+$O29*(AU$1/INDEX($U$1:$CH$1,,MATCH($K29,$U$2:$CH$2,0)))))*$L29*8760*$P29)),IF(AND($K29+$H29&lt;AU$2+1,$K29+$I29&gt;AU$2),IF($N29=$N$3,$C29*INDEX('Fixed O&amp;M Schedule_Gas'!AC$3:AC$15,MATCH($F29,'Fixed O&amp;M Schedule_Gas'!$B$3:$B$15,0)),$C29*$S29*INDEX($U$1:$CH$1,MATCH($K29,$U$2:$CH$2,0))*IF(AU$2&gt;$K29+$H29,IF($D29="Win",1.02,1.005),1)*(1+$T29)^(AU$2-$K29)),IF(AND($K29+$I29&lt;=AU$2,$K29+SUM($I29:$J29)&gt;AU$2),IF($N29=$N$3,$C29*(INDEX('Fixed O&amp;M Schedule_Gas'!AC$3:AC$15,MATCH($F29,'Fixed O&amp;M Schedule_Gas'!$B$3:$B$15,0))+$M29),$C29*($S29*INDEX($U$1:$CH$1,MATCH($K29+$I29,$U$2:$CH$2,0))*IF(AU$2&gt;$K29+$I29+$H29,IF($D29="Win",1.02,1.005),1)*(1+$T29)^(AU$2-($K29+$I29))+$M29)),0)))/10^6</f>
        <v>174.83945467501783</v>
      </c>
      <c r="AV29" s="119">
        <f>IF(AND($K29&lt;AV$2+1,$K29+$H29&gt;AV$2),IF($N29=$N$3,$C29*((1-$O29+$O29*(AV$1/INDEX($U$1:$CH$1,,MATCH($K29,$U$2:$CH$2,0)))))*$L29,$C29*((1-$R29)^(AV$2-$K29))*(((1-$O29+$O29*(AV$1/INDEX($U$1:$CH$1,,MATCH($K29,$U$2:$CH$2,0)))))*$L29*8760*$P29)),IF(AND($K29+$H29&lt;AV$2+1,$K29+$I29&gt;AV$2),IF($N29=$N$3,$C29*INDEX('Fixed O&amp;M Schedule_Gas'!AD$3:AD$15,MATCH($F29,'Fixed O&amp;M Schedule_Gas'!$B$3:$B$15,0)),$C29*$S29*INDEX($U$1:$CH$1,MATCH($K29,$U$2:$CH$2,0))*IF(AV$2&gt;$K29+$H29,IF($D29="Win",1.02,1.005),1)*(1+$T29)^(AV$2-$K29)),IF(AND($K29+$I29&lt;=AV$2,$K29+SUM($I29:$J29)&gt;AV$2),IF($N29=$N$3,$C29*(INDEX('Fixed O&amp;M Schedule_Gas'!AD$3:AD$15,MATCH($F29,'Fixed O&amp;M Schedule_Gas'!$B$3:$B$15,0))+$M29),$C29*($S29*INDEX($U$1:$CH$1,MATCH($K29+$I29,$U$2:$CH$2,0))*IF(AV$2&gt;$K29+$I29+$H29,IF($D29="Win",1.02,1.005),1)*(1+$T29)^(AV$2-($K29+$I29))+$M29)),0)))/10^6</f>
        <v>172.92701753965764</v>
      </c>
      <c r="AW29" s="119">
        <f>IF(AND($K29&lt;AW$2+1,$K29+$H29&gt;AW$2),IF($N29=$N$3,$C29*((1-$O29+$O29*(AW$1/INDEX($U$1:$CH$1,,MATCH($K29,$U$2:$CH$2,0)))))*$L29,$C29*((1-$R29)^(AW$2-$K29))*(((1-$O29+$O29*(AW$1/INDEX($U$1:$CH$1,,MATCH($K29,$U$2:$CH$2,0)))))*$L29*8760*$P29)),IF(AND($K29+$H29&lt;AW$2+1,$K29+$I29&gt;AW$2),IF($N29=$N$3,$C29*INDEX('Fixed O&amp;M Schedule_Gas'!AE$3:AE$15,MATCH($F29,'Fixed O&amp;M Schedule_Gas'!$B$3:$B$15,0)),$C29*$S29*INDEX($U$1:$CH$1,MATCH($K29,$U$2:$CH$2,0))*IF(AW$2&gt;$K29+$H29,IF($D29="Win",1.02,1.005),1)*(1+$T29)^(AW$2-$K29)),IF(AND($K29+$I29&lt;=AW$2,$K29+SUM($I29:$J29)&gt;AW$2),IF($N29=$N$3,$C29*(INDEX('Fixed O&amp;M Schedule_Gas'!AE$3:AE$15,MATCH($F29,'Fixed O&amp;M Schedule_Gas'!$B$3:$B$15,0))+$M29),$C29*($S29*INDEX($U$1:$CH$1,MATCH($K29+$I29,$U$2:$CH$2,0))*IF(AW$2&gt;$K29+$I29+$H29,IF($D29="Win",1.02,1.005),1)*(1+$T29)^(AW$2-($K29+$I29))+$M29)),0)))/10^6</f>
        <v>171.04843617689633</v>
      </c>
      <c r="AX29" s="119">
        <f>IF(AND($K29&lt;AX$2+1,$K29+$H29&gt;AX$2),IF($N29=$N$3,$C29*((1-$O29+$O29*(AX$1/INDEX($U$1:$CH$1,,MATCH($K29,$U$2:$CH$2,0)))))*$L29,$C29*((1-$R29)^(AX$2-$K29))*(((1-$O29+$O29*(AX$1/INDEX($U$1:$CH$1,,MATCH($K29,$U$2:$CH$2,0)))))*$L29*8760*$P29)),IF(AND($K29+$H29&lt;AX$2+1,$K29+$I29&gt;AX$2),IF($N29=$N$3,$C29*INDEX('Fixed O&amp;M Schedule_Gas'!AF$3:AF$15,MATCH($F29,'Fixed O&amp;M Schedule_Gas'!$B$3:$B$15,0)),$C29*$S29*INDEX($U$1:$CH$1,MATCH($K29,$U$2:$CH$2,0))*IF(AX$2&gt;$K29+$H29,IF($D29="Win",1.02,1.005),1)*(1+$T29)^(AX$2-$K29)),IF(AND($K29+$I29&lt;=AX$2,$K29+SUM($I29:$J29)&gt;AX$2),IF($N29=$N$3,$C29*(INDEX('Fixed O&amp;M Schedule_Gas'!AF$3:AF$15,MATCH($F29,'Fixed O&amp;M Schedule_Gas'!$B$3:$B$15,0))+$M29),$C29*($S29*INDEX($U$1:$CH$1,MATCH($K29+$I29,$U$2:$CH$2,0))*IF(AX$2&gt;$K29+$I29+$H29,IF($D29="Win",1.02,1.005),1)*(1+$T29)^(AX$2-($K29+$I29))+$M29)),0)))/10^6</f>
        <v>39.381316402137472</v>
      </c>
      <c r="AY29" s="119">
        <f>IF(AND($K29&lt;AY$2+1,$K29+$H29&gt;AY$2),IF($N29=$N$3,$C29*((1-$O29+$O29*(AY$1/INDEX($U$1:$CH$1,,MATCH($K29,$U$2:$CH$2,0)))))*$L29,$C29*((1-$R29)^(AY$2-$K29))*(((1-$O29+$O29*(AY$1/INDEX($U$1:$CH$1,,MATCH($K29,$U$2:$CH$2,0)))))*$L29*8760*$P29)),IF(AND($K29+$H29&lt;AY$2+1,$K29+$I29&gt;AY$2),IF($N29=$N$3,$C29*INDEX('Fixed O&amp;M Schedule_Gas'!AG$3:AG$15,MATCH($F29,'Fixed O&amp;M Schedule_Gas'!$B$3:$B$15,0)),$C29*$S29*INDEX($U$1:$CH$1,MATCH($K29,$U$2:$CH$2,0))*IF(AY$2&gt;$K29+$H29,IF($D29="Win",1.02,1.005),1)*(1+$T29)^(AY$2-$K29)),IF(AND($K29+$I29&lt;=AY$2,$K29+SUM($I29:$J29)&gt;AY$2),IF($N29=$N$3,$C29*(INDEX('Fixed O&amp;M Schedule_Gas'!AG$3:AG$15,MATCH($F29,'Fixed O&amp;M Schedule_Gas'!$B$3:$B$15,0))+$M29),$C29*($S29*INDEX($U$1:$CH$1,MATCH($K29+$I29,$U$2:$CH$2,0))*IF(AY$2&gt;$K29+$I29+$H29,IF($D29="Win",1.02,1.005),1)*(1+$T29)^(AY$2-($K29+$I29))+$M29)),0)))/10^6</f>
        <v>40.97232158478382</v>
      </c>
      <c r="AZ29" s="119">
        <f>IF(AND($K29&lt;AZ$2+1,$K29+$H29&gt;AZ$2),IF($N29=$N$3,$C29*((1-$O29+$O29*(AZ$1/INDEX($U$1:$CH$1,,MATCH($K29,$U$2:$CH$2,0)))))*$L29,$C29*((1-$R29)^(AZ$2-$K29))*(((1-$O29+$O29*(AZ$1/INDEX($U$1:$CH$1,,MATCH($K29,$U$2:$CH$2,0)))))*$L29*8760*$P29)),IF(AND($K29+$H29&lt;AZ$2+1,$K29+$I29&gt;AZ$2),IF($N29=$N$3,$C29*INDEX('Fixed O&amp;M Schedule_Gas'!AH$3:AH$15,MATCH($F29,'Fixed O&amp;M Schedule_Gas'!$B$3:$B$15,0)),$C29*$S29*INDEX($U$1:$CH$1,MATCH($K29,$U$2:$CH$2,0))*IF(AZ$2&gt;$K29+$H29,IF($D29="Win",1.02,1.005),1)*(1+$T29)^(AZ$2-$K29)),IF(AND($K29+$I29&lt;=AZ$2,$K29+SUM($I29:$J29)&gt;AZ$2),IF($N29=$N$3,$C29*(INDEX('Fixed O&amp;M Schedule_Gas'!AH$3:AH$15,MATCH($F29,'Fixed O&amp;M Schedule_Gas'!$B$3:$B$15,0))+$M29),$C29*($S29*INDEX($U$1:$CH$1,MATCH($K29+$I29,$U$2:$CH$2,0))*IF(AZ$2&gt;$K29+$I29+$H29,IF($D29="Win",1.02,1.005),1)*(1+$T29)^(AZ$2-($K29+$I29))+$M29)),0)))/10^6</f>
        <v>41.791768016479509</v>
      </c>
      <c r="BA29" s="119">
        <f>IF(AND($K29&lt;BA$2+1,$K29+$H29&gt;BA$2),IF($N29=$N$3,$C29*((1-$O29+$O29*(BA$1/INDEX($U$1:$CH$1,,MATCH($K29,$U$2:$CH$2,0)))))*$L29,$C29*((1-$R29)^(BA$2-$K29))*(((1-$O29+$O29*(BA$1/INDEX($U$1:$CH$1,,MATCH($K29,$U$2:$CH$2,0)))))*$L29*8760*$P29)),IF(AND($K29+$H29&lt;BA$2+1,$K29+$I29&gt;BA$2),IF($N29=$N$3,$C29*INDEX('Fixed O&amp;M Schedule_Gas'!AI$3:AI$15,MATCH($F29,'Fixed O&amp;M Schedule_Gas'!$B$3:$B$15,0)),$C29*$S29*INDEX($U$1:$CH$1,MATCH($K29,$U$2:$CH$2,0))*IF(BA$2&gt;$K29+$H29,IF($D29="Win",1.02,1.005),1)*(1+$T29)^(BA$2-$K29)),IF(AND($K29+$I29&lt;=BA$2,$K29+SUM($I29:$J29)&gt;BA$2),IF($N29=$N$3,$C29*(INDEX('Fixed O&amp;M Schedule_Gas'!AI$3:AI$15,MATCH($F29,'Fixed O&amp;M Schedule_Gas'!$B$3:$B$15,0))+$M29),$C29*($S29*INDEX($U$1:$CH$1,MATCH($K29+$I29,$U$2:$CH$2,0))*IF(BA$2&gt;$K29+$I29+$H29,IF($D29="Win",1.02,1.005),1)*(1+$T29)^(BA$2-($K29+$I29))+$M29)),0)))/10^6</f>
        <v>42.627603376809084</v>
      </c>
      <c r="BB29" s="119">
        <f>IF(AND($K29&lt;BB$2+1,$K29+$H29&gt;BB$2),IF($N29=$N$3,$C29*((1-$O29+$O29*(BB$1/INDEX($U$1:$CH$1,,MATCH($K29,$U$2:$CH$2,0)))))*$L29,$C29*((1-$R29)^(BB$2-$K29))*(((1-$O29+$O29*(BB$1/INDEX($U$1:$CH$1,,MATCH($K29,$U$2:$CH$2,0)))))*$L29*8760*$P29)),IF(AND($K29+$H29&lt;BB$2+1,$K29+$I29&gt;BB$2),IF($N29=$N$3,$C29*INDEX('Fixed O&amp;M Schedule_Gas'!AJ$3:AJ$15,MATCH($F29,'Fixed O&amp;M Schedule_Gas'!$B$3:$B$15,0)),$C29*$S29*INDEX($U$1:$CH$1,MATCH($K29,$U$2:$CH$2,0))*IF(BB$2&gt;$K29+$H29,IF($D29="Win",1.02,1.005),1)*(1+$T29)^(BB$2-$K29)),IF(AND($K29+$I29&lt;=BB$2,$K29+SUM($I29:$J29)&gt;BB$2),IF($N29=$N$3,$C29*(INDEX('Fixed O&amp;M Schedule_Gas'!AJ$3:AJ$15,MATCH($F29,'Fixed O&amp;M Schedule_Gas'!$B$3:$B$15,0))+$M29),$C29*($S29*INDEX($U$1:$CH$1,MATCH($K29+$I29,$U$2:$CH$2,0))*IF(BB$2&gt;$K29+$I29+$H29,IF($D29="Win",1.02,1.005),1)*(1+$T29)^(BB$2-($K29+$I29))+$M29)),0)))/10^6</f>
        <v>43.480155444345272</v>
      </c>
      <c r="BC29" s="119">
        <f>IF(AND($K29&lt;BC$2+1,$K29+$H29&gt;BC$2),IF($N29=$N$3,$C29*((1-$O29+$O29*(BC$1/INDEX($U$1:$CH$1,,MATCH($K29,$U$2:$CH$2,0)))))*$L29,$C29*((1-$R29)^(BC$2-$K29))*(((1-$O29+$O29*(BC$1/INDEX($U$1:$CH$1,,MATCH($K29,$U$2:$CH$2,0)))))*$L29*8760*$P29)),IF(AND($K29+$H29&lt;BC$2+1,$K29+$I29&gt;BC$2),IF($N29=$N$3,$C29*INDEX('Fixed O&amp;M Schedule_Gas'!AK$3:AK$15,MATCH($F29,'Fixed O&amp;M Schedule_Gas'!$B$3:$B$15,0)),$C29*$S29*INDEX($U$1:$CH$1,MATCH($K29,$U$2:$CH$2,0))*IF(BC$2&gt;$K29+$H29,IF($D29="Win",1.02,1.005),1)*(1+$T29)^(BC$2-$K29)),IF(AND($K29+$I29&lt;=BC$2,$K29+SUM($I29:$J29)&gt;BC$2),IF($N29=$N$3,$C29*(INDEX('Fixed O&amp;M Schedule_Gas'!AK$3:AK$15,MATCH($F29,'Fixed O&amp;M Schedule_Gas'!$B$3:$B$15,0))+$M29),$C29*($S29*INDEX($U$1:$CH$1,MATCH($K29+$I29,$U$2:$CH$2,0))*IF(BC$2&gt;$K29+$I29+$H29,IF($D29="Win",1.02,1.005),1)*(1+$T29)^(BC$2-($K29+$I29))+$M29)),0)))/10^6</f>
        <v>177.94233474501488</v>
      </c>
      <c r="BD29" s="119">
        <f>IF(AND($K29&lt;BD$2+1,$K29+$H29&gt;BD$2),IF($N29=$N$3,$C29*((1-$O29+$O29*(BD$1/INDEX($U$1:$CH$1,,MATCH($K29,$U$2:$CH$2,0)))))*$L29,$C29*((1-$R29)^(BD$2-$K29))*(((1-$O29+$O29*(BD$1/INDEX($U$1:$CH$1,,MATCH($K29,$U$2:$CH$2,0)))))*$L29*8760*$P29)),IF(AND($K29+$H29&lt;BD$2+1,$K29+$I29&gt;BD$2),IF($N29=$N$3,$C29*INDEX('Fixed O&amp;M Schedule_Gas'!AL$3:AL$15,MATCH($F29,'Fixed O&amp;M Schedule_Gas'!$B$3:$B$15,0)),$C29*$S29*INDEX($U$1:$CH$1,MATCH($K29,$U$2:$CH$2,0))*IF(BD$2&gt;$K29+$H29,IF($D29="Win",1.02,1.005),1)*(1+$T29)^(BD$2-$K29)),IF(AND($K29+$I29&lt;=BD$2,$K29+SUM($I29:$J29)&gt;BD$2),IF($N29=$N$3,$C29*(INDEX('Fixed O&amp;M Schedule_Gas'!AL$3:AL$15,MATCH($F29,'Fixed O&amp;M Schedule_Gas'!$B$3:$B$15,0))+$M29),$C29*($S29*INDEX($U$1:$CH$1,MATCH($K29+$I29,$U$2:$CH$2,0))*IF(BD$2&gt;$K29+$I29+$H29,IF($D29="Win",1.02,1.005),1)*(1+$T29)^(BD$2-($K29+$I29))+$M29)),0)))/10^6</f>
        <v>178.80250379441622</v>
      </c>
      <c r="BE29" s="119">
        <f>IF(AND($K29&lt;BE$2+1,$K29+$H29&gt;BE$2),IF($N29=$N$3,$C29*((1-$O29+$O29*(BE$1/INDEX($U$1:$CH$1,,MATCH($K29,$U$2:$CH$2,0)))))*$L29,$C29*((1-$R29)^(BE$2-$K29))*(((1-$O29+$O29*(BE$1/INDEX($U$1:$CH$1,,MATCH($K29,$U$2:$CH$2,0)))))*$L29*8760*$P29)),IF(AND($K29+$H29&lt;BE$2+1,$K29+$I29&gt;BE$2),IF($N29=$N$3,$C29*INDEX('Fixed O&amp;M Schedule_Gas'!AM$3:AM$15,MATCH($F29,'Fixed O&amp;M Schedule_Gas'!$B$3:$B$15,0)),$C29*$S29*INDEX($U$1:$CH$1,MATCH($K29,$U$2:$CH$2,0))*IF(BE$2&gt;$K29+$H29,IF($D29="Win",1.02,1.005),1)*(1+$T29)^(BE$2-$K29)),IF(AND($K29+$I29&lt;=BE$2,$K29+SUM($I29:$J29)&gt;BE$2),IF($N29=$N$3,$C29*(INDEX('Fixed O&amp;M Schedule_Gas'!AM$3:AM$15,MATCH($F29,'Fixed O&amp;M Schedule_Gas'!$B$3:$B$15,0))+$M29),$C29*($S29*INDEX($U$1:$CH$1,MATCH($K29+$I29,$U$2:$CH$2,0))*IF(BE$2&gt;$K29+$I29+$H29,IF($D29="Win",1.02,1.005),1)*(1+$T29)^(BE$2-($K29+$I29))+$M29)),0)))/10^6</f>
        <v>179.67987622480555</v>
      </c>
      <c r="BF29" s="119">
        <f>IF(AND($K29&lt;BF$2+1,$K29+$H29&gt;BF$2),IF($N29=$N$3,$C29*((1-$O29+$O29*(BF$1/INDEX($U$1:$CH$1,,MATCH($K29,$U$2:$CH$2,0)))))*$L29,$C29*((1-$R29)^(BF$2-$K29))*(((1-$O29+$O29*(BF$1/INDEX($U$1:$CH$1,,MATCH($K29,$U$2:$CH$2,0)))))*$L29*8760*$P29)),IF(AND($K29+$H29&lt;BF$2+1,$K29+$I29&gt;BF$2),IF($N29=$N$3,$C29*INDEX('Fixed O&amp;M Schedule_Gas'!AN$3:AN$15,MATCH($F29,'Fixed O&amp;M Schedule_Gas'!$B$3:$B$15,0)),$C29*$S29*INDEX($U$1:$CH$1,MATCH($K29,$U$2:$CH$2,0))*IF(BF$2&gt;$K29+$H29,IF($D29="Win",1.02,1.005),1)*(1+$T29)^(BF$2-$K29)),IF(AND($K29+$I29&lt;=BF$2,$K29+SUM($I29:$J29)&gt;BF$2),IF($N29=$N$3,$C29*(INDEX('Fixed O&amp;M Schedule_Gas'!AN$3:AN$15,MATCH($F29,'Fixed O&amp;M Schedule_Gas'!$B$3:$B$15,0))+$M29),$C29*($S29*INDEX($U$1:$CH$1,MATCH($K29+$I29,$U$2:$CH$2,0))*IF(BF$2&gt;$K29+$I29+$H29,IF($D29="Win",1.02,1.005),1)*(1+$T29)^(BF$2-($K29+$I29))+$M29)),0)))/10^6</f>
        <v>180.57479610380275</v>
      </c>
      <c r="BG29" s="119">
        <f>IF(AND($K29&lt;BG$2+1,$K29+$H29&gt;BG$2),IF($N29=$N$3,$C29*((1-$O29+$O29*(BG$1/INDEX($U$1:$CH$1,,MATCH($K29,$U$2:$CH$2,0)))))*$L29,$C29*((1-$R29)^(BG$2-$K29))*(((1-$O29+$O29*(BG$1/INDEX($U$1:$CH$1,,MATCH($K29,$U$2:$CH$2,0)))))*$L29*8760*$P29)),IF(AND($K29+$H29&lt;BG$2+1,$K29+$I29&gt;BG$2),IF($N29=$N$3,$C29*INDEX('Fixed O&amp;M Schedule_Gas'!AO$3:AO$15,MATCH($F29,'Fixed O&amp;M Schedule_Gas'!$B$3:$B$15,0)),$C29*$S29*INDEX($U$1:$CH$1,MATCH($K29,$U$2:$CH$2,0))*IF(BG$2&gt;$K29+$H29,IF($D29="Win",1.02,1.005),1)*(1+$T29)^(BG$2-$K29)),IF(AND($K29+$I29&lt;=BG$2,$K29+SUM($I29:$J29)&gt;BG$2),IF($N29=$N$3,$C29*(INDEX('Fixed O&amp;M Schedule_Gas'!AO$3:AO$15,MATCH($F29,'Fixed O&amp;M Schedule_Gas'!$B$3:$B$15,0))+$M29),$C29*($S29*INDEX($U$1:$CH$1,MATCH($K29+$I29,$U$2:$CH$2,0))*IF(BG$2&gt;$K29+$I29+$H29,IF($D29="Win",1.02,1.005),1)*(1+$T29)^(BG$2-($K29+$I29))+$M29)),0)))/10^6</f>
        <v>181.48761438037982</v>
      </c>
      <c r="BH29" s="119">
        <f>IF(AND($K29&lt;BH$2+1,$K29+$H29&gt;BH$2),IF($N29=$N$3,$C29*((1-$O29+$O29*(BH$1/INDEX($U$1:$CH$1,,MATCH($K29,$U$2:$CH$2,0)))))*$L29,$C29*((1-$R29)^(BH$2-$K29))*(((1-$O29+$O29*(BH$1/INDEX($U$1:$CH$1,,MATCH($K29,$U$2:$CH$2,0)))))*$L29*8760*$P29)),IF(AND($K29+$H29&lt;BH$2+1,$K29+$I29&gt;BH$2),IF($N29=$N$3,$C29*INDEX('Fixed O&amp;M Schedule_Gas'!AP$3:AP$15,MATCH($F29,'Fixed O&amp;M Schedule_Gas'!$B$3:$B$15,0)),$C29*$S29*INDEX($U$1:$CH$1,MATCH($K29,$U$2:$CH$2,0))*IF(BH$2&gt;$K29+$H29,IF($D29="Win",1.02,1.005),1)*(1+$T29)^(BH$2-$K29)),IF(AND($K29+$I29&lt;=BH$2,$K29+SUM($I29:$J29)&gt;BH$2),IF($N29=$N$3,$C29*(INDEX('Fixed O&amp;M Schedule_Gas'!AP$3:AP$15,MATCH($F29,'Fixed O&amp;M Schedule_Gas'!$B$3:$B$15,0))+$M29),$C29*($S29*INDEX($U$1:$CH$1,MATCH($K29+$I29,$U$2:$CH$2,0))*IF(BH$2&gt;$K29+$I29+$H29,IF($D29="Win",1.02,1.005),1)*(1+$T29)^(BH$2-($K29+$I29))+$M29)),0)))/10^6</f>
        <v>182.41868902248848</v>
      </c>
      <c r="BI29" s="119">
        <f>IF(AND($K29&lt;BI$2+1,$K29+$H29&gt;BI$2),IF($N29=$N$3,$C29*((1-$O29+$O29*(BI$1/INDEX($U$1:$CH$1,,MATCH($K29,$U$2:$CH$2,0)))))*$L29,$C29*((1-$R29)^(BI$2-$K29))*(((1-$O29+$O29*(BI$1/INDEX($U$1:$CH$1,,MATCH($K29,$U$2:$CH$2,0)))))*$L29*8760*$P29)),IF(AND($K29+$H29&lt;BI$2+1,$K29+$I29&gt;BI$2),IF($N29=$N$3,$C29*INDEX('Fixed O&amp;M Schedule_Gas'!AQ$3:AQ$15,MATCH($F29,'Fixed O&amp;M Schedule_Gas'!$B$3:$B$15,0)),$C29*$S29*INDEX($U$1:$CH$1,MATCH($K29,$U$2:$CH$2,0))*IF(BI$2&gt;$K29+$H29,IF($D29="Win",1.02,1.005),1)*(1+$T29)^(BI$2-$K29)),IF(AND($K29+$I29&lt;=BI$2,$K29+SUM($I29:$J29)&gt;BI$2),IF($N29=$N$3,$C29*(INDEX('Fixed O&amp;M Schedule_Gas'!AQ$3:AQ$15,MATCH($F29,'Fixed O&amp;M Schedule_Gas'!$B$3:$B$15,0))+$M29),$C29*($S29*INDEX($U$1:$CH$1,MATCH($K29+$I29,$U$2:$CH$2,0))*IF(BI$2&gt;$K29+$I29+$H29,IF($D29="Win",1.02,1.005),1)*(1+$T29)^(BI$2-($K29+$I29))+$M29)),0)))/10^6</f>
        <v>183.36838515743926</v>
      </c>
      <c r="BJ29" s="119">
        <f>IF(AND($K29&lt;BJ$2+1,$K29+$H29&gt;BJ$2),IF($N29=$N$3,$C29*((1-$O29+$O29*(BJ$1/INDEX($U$1:$CH$1,,MATCH($K29,$U$2:$CH$2,0)))))*$L29,$C29*((1-$R29)^(BJ$2-$K29))*(((1-$O29+$O29*(BJ$1/INDEX($U$1:$CH$1,,MATCH($K29,$U$2:$CH$2,0)))))*$L29*8760*$P29)),IF(AND($K29+$H29&lt;BJ$2+1,$K29+$I29&gt;BJ$2),IF($N29=$N$3,$C29*INDEX('Fixed O&amp;M Schedule_Gas'!AR$3:AR$15,MATCH($F29,'Fixed O&amp;M Schedule_Gas'!$B$3:$B$15,0)),$C29*$S29*INDEX($U$1:$CH$1,MATCH($K29,$U$2:$CH$2,0))*IF(BJ$2&gt;$K29+$H29,IF($D29="Win",1.02,1.005),1)*(1+$T29)^(BJ$2-$K29)),IF(AND($K29+$I29&lt;=BJ$2,$K29+SUM($I29:$J29)&gt;BJ$2),IF($N29=$N$3,$C29*(INDEX('Fixed O&amp;M Schedule_Gas'!AR$3:AR$15,MATCH($F29,'Fixed O&amp;M Schedule_Gas'!$B$3:$B$15,0))+$M29),$C29*($S29*INDEX($U$1:$CH$1,MATCH($K29+$I29,$U$2:$CH$2,0))*IF(BJ$2&gt;$K29+$I29+$H29,IF($D29="Win",1.02,1.005),1)*(1+$T29)^(BJ$2-($K29+$I29))+$M29)),0)))/10^6</f>
        <v>184.3370752150891</v>
      </c>
      <c r="BK29" s="119">
        <f>IF(AND($K29&lt;BK$2+1,$K29+$H29&gt;BK$2),IF($N29=$N$3,$C29*((1-$O29+$O29*(BK$1/INDEX($U$1:$CH$1,,MATCH($K29,$U$2:$CH$2,0)))))*$L29,$C29*((1-$R29)^(BK$2-$K29))*(((1-$O29+$O29*(BK$1/INDEX($U$1:$CH$1,,MATCH($K29,$U$2:$CH$2,0)))))*$L29*8760*$P29)),IF(AND($K29+$H29&lt;BK$2+1,$K29+$I29&gt;BK$2),IF($N29=$N$3,$C29*INDEX('Fixed O&amp;M Schedule_Gas'!AS$3:AS$15,MATCH($F29,'Fixed O&amp;M Schedule_Gas'!$B$3:$B$15,0)),$C29*$S29*INDEX($U$1:$CH$1,MATCH($K29,$U$2:$CH$2,0))*IF(BK$2&gt;$K29+$H29,IF($D29="Win",1.02,1.005),1)*(1+$T29)^(BK$2-$K29)),IF(AND($K29+$I29&lt;=BK$2,$K29+SUM($I29:$J29)&gt;BK$2),IF($N29=$N$3,$C29*(INDEX('Fixed O&amp;M Schedule_Gas'!AS$3:AS$15,MATCH($F29,'Fixed O&amp;M Schedule_Gas'!$B$3:$B$15,0))+$M29),$C29*($S29*INDEX($U$1:$CH$1,MATCH($K29+$I29,$U$2:$CH$2,0))*IF(BK$2&gt;$K29+$I29+$H29,IF($D29="Win",1.02,1.005),1)*(1+$T29)^(BK$2-($K29+$I29))+$M29)),0)))/10^6</f>
        <v>185.32513907389193</v>
      </c>
      <c r="BL29" s="119">
        <f>IF(AND($K29&lt;BL$2+1,$K29+$H29&gt;BL$2),IF($N29=$N$3,$C29*((1-$O29+$O29*(BL$1/INDEX($U$1:$CH$1,,MATCH($K29,$U$2:$CH$2,0)))))*$L29,$C29*((1-$R29)^(BL$2-$K29))*(((1-$O29+$O29*(BL$1/INDEX($U$1:$CH$1,,MATCH($K29,$U$2:$CH$2,0)))))*$L29*8760*$P29)),IF(AND($K29+$H29&lt;BL$2+1,$K29+$I29&gt;BL$2),IF($N29=$N$3,$C29*INDEX('Fixed O&amp;M Schedule_Gas'!AT$3:AT$15,MATCH($F29,'Fixed O&amp;M Schedule_Gas'!$B$3:$B$15,0)),$C29*$S29*INDEX($U$1:$CH$1,MATCH($K29,$U$2:$CH$2,0))*IF(BL$2&gt;$K29+$H29,IF($D29="Win",1.02,1.005),1)*(1+$T29)^(BL$2-$K29)),IF(AND($K29+$I29&lt;=BL$2,$K29+SUM($I29:$J29)&gt;BL$2),IF($N29=$N$3,$C29*(INDEX('Fixed O&amp;M Schedule_Gas'!AT$3:AT$15,MATCH($F29,'Fixed O&amp;M Schedule_Gas'!$B$3:$B$15,0))+$M29),$C29*($S29*INDEX($U$1:$CH$1,MATCH($K29+$I29,$U$2:$CH$2,0))*IF(BL$2&gt;$K29+$I29+$H29,IF($D29="Win",1.02,1.005),1)*(1+$T29)^(BL$2-($K29+$I29))+$M29)),0)))/10^6</f>
        <v>186.3329642098708</v>
      </c>
      <c r="BM29" s="119">
        <f>IF(AND($K29&lt;BM$2+1,$K29+$H29&gt;BM$2),IF($N29=$N$3,$C29*((1-$O29+$O29*(BM$1/INDEX($U$1:$CH$1,,MATCH($K29,$U$2:$CH$2,0)))))*$L29,$C29*((1-$R29)^(BM$2-$K29))*(((1-$O29+$O29*(BM$1/INDEX($U$1:$CH$1,,MATCH($K29,$U$2:$CH$2,0)))))*$L29*8760*$P29)),IF(AND($K29+$H29&lt;BM$2+1,$K29+$I29&gt;BM$2),IF($N29=$N$3,$C29*INDEX('Fixed O&amp;M Schedule_Gas'!AU$3:AU$15,MATCH($F29,'Fixed O&amp;M Schedule_Gas'!$B$3:$B$15,0)),$C29*$S29*INDEX($U$1:$CH$1,MATCH($K29,$U$2:$CH$2,0))*IF(BM$2&gt;$K29+$H29,IF($D29="Win",1.02,1.005),1)*(1+$T29)^(BM$2-$K29)),IF(AND($K29+$I29&lt;=BM$2,$K29+SUM($I29:$J29)&gt;BM$2),IF($N29=$N$3,$C29*(INDEX('Fixed O&amp;M Schedule_Gas'!AU$3:AU$15,MATCH($F29,'Fixed O&amp;M Schedule_Gas'!$B$3:$B$15,0))+$M29),$C29*($S29*INDEX($U$1:$CH$1,MATCH($K29+$I29,$U$2:$CH$2,0))*IF(BM$2&gt;$K29+$I29+$H29,IF($D29="Win",1.02,1.005),1)*(1+$T29)^(BM$2-($K29+$I29))+$M29)),0)))/10^6</f>
        <v>187.36094584856929</v>
      </c>
      <c r="BN29" s="119">
        <f>IF(AND($K29&lt;BN$2+1,$K29+$H29&gt;BN$2),IF($N29=$N$3,$C29*((1-$O29+$O29*(BN$1/INDEX($U$1:$CH$1,,MATCH($K29,$U$2:$CH$2,0)))))*$L29,$C29*((1-$R29)^(BN$2-$K29))*(((1-$O29+$O29*(BN$1/INDEX($U$1:$CH$1,,MATCH($K29,$U$2:$CH$2,0)))))*$L29*8760*$P29)),IF(AND($K29+$H29&lt;BN$2+1,$K29+$I29&gt;BN$2),IF($N29=$N$3,$C29*INDEX('Fixed O&amp;M Schedule_Gas'!AV$3:AV$15,MATCH($F29,'Fixed O&amp;M Schedule_Gas'!$B$3:$B$15,0)),$C29*$S29*INDEX($U$1:$CH$1,MATCH($K29,$U$2:$CH$2,0))*IF(BN$2&gt;$K29+$H29,IF($D29="Win",1.02,1.005),1)*(1+$T29)^(BN$2-$K29)),IF(AND($K29+$I29&lt;=BN$2,$K29+SUM($I29:$J29)&gt;BN$2),IF($N29=$N$3,$C29*(INDEX('Fixed O&amp;M Schedule_Gas'!AV$3:AV$15,MATCH($F29,'Fixed O&amp;M Schedule_Gas'!$B$3:$B$15,0))+$M29),$C29*($S29*INDEX($U$1:$CH$1,MATCH($K29+$I29,$U$2:$CH$2,0))*IF(BN$2&gt;$K29+$I29+$H29,IF($D29="Win",1.02,1.005),1)*(1+$T29)^(BN$2-($K29+$I29))+$M29)),0)))/10^6</f>
        <v>188.40948712004166</v>
      </c>
      <c r="BO29" s="119">
        <f>IF(AND($K29&lt;BO$2+1,$K29+$H29&gt;BO$2),IF($N29=$N$3,$C29*((1-$O29+$O29*(BO$1/INDEX($U$1:$CH$1,,MATCH($K29,$U$2:$CH$2,0)))))*$L29,$C29*((1-$R29)^(BO$2-$K29))*(((1-$O29+$O29*(BO$1/INDEX($U$1:$CH$1,,MATCH($K29,$U$2:$CH$2,0)))))*$L29*8760*$P29)),IF(AND($K29+$H29&lt;BO$2+1,$K29+$I29&gt;BO$2),IF($N29=$N$3,$C29*INDEX('Fixed O&amp;M Schedule_Gas'!AW$3:AW$15,MATCH($F29,'Fixed O&amp;M Schedule_Gas'!$B$3:$B$15,0)),$C29*$S29*INDEX($U$1:$CH$1,MATCH($K29,$U$2:$CH$2,0))*IF(BO$2&gt;$K29+$H29,IF($D29="Win",1.02,1.005),1)*(1+$T29)^(BO$2-$K29)),IF(AND($K29+$I29&lt;=BO$2,$K29+SUM($I29:$J29)&gt;BO$2),IF($N29=$N$3,$C29*(INDEX('Fixed O&amp;M Schedule_Gas'!AW$3:AW$15,MATCH($F29,'Fixed O&amp;M Schedule_Gas'!$B$3:$B$15,0))+$M29),$C29*($S29*INDEX($U$1:$CH$1,MATCH($K29+$I29,$U$2:$CH$2,0))*IF(BO$2&gt;$K29+$I29+$H29,IF($D29="Win",1.02,1.005),1)*(1+$T29)^(BO$2-($K29+$I29))+$M29)),0)))/10^6</f>
        <v>189.47899921694355</v>
      </c>
      <c r="BP29" s="119">
        <f>IF(AND($K29&lt;BP$2+1,$K29+$H29&gt;BP$2),IF($N29=$N$3,$C29*((1-$O29+$O29*(BP$1/INDEX($U$1:$CH$1,,MATCH($K29,$U$2:$CH$2,0)))))*$L29,$C29*((1-$R29)^(BP$2-$K29))*(((1-$O29+$O29*(BP$1/INDEX($U$1:$CH$1,,MATCH($K29,$U$2:$CH$2,0)))))*$L29*8760*$P29)),IF(AND($K29+$H29&lt;BP$2+1,$K29+$I29&gt;BP$2),IF($N29=$N$3,$C29*INDEX('Fixed O&amp;M Schedule_Gas'!AX$3:AX$15,MATCH($F29,'Fixed O&amp;M Schedule_Gas'!$B$3:$B$15,0)),$C29*$S29*INDEX($U$1:$CH$1,MATCH($K29,$U$2:$CH$2,0))*IF(BP$2&gt;$K29+$H29,IF($D29="Win",1.02,1.005),1)*(1+$T29)^(BP$2-$K29)),IF(AND($K29+$I29&lt;=BP$2,$K29+SUM($I29:$J29)&gt;BP$2),IF($N29=$N$3,$C29*(INDEX('Fixed O&amp;M Schedule_Gas'!AX$3:AX$15,MATCH($F29,'Fixed O&amp;M Schedule_Gas'!$B$3:$B$15,0))+$M29),$C29*($S29*INDEX($U$1:$CH$1,MATCH($K29+$I29,$U$2:$CH$2,0))*IF(BP$2&gt;$K29+$I29+$H29,IF($D29="Win",1.02,1.005),1)*(1+$T29)^(BP$2-($K29+$I29))+$M29)),0)))/10^6</f>
        <v>190.56990155578345</v>
      </c>
      <c r="BQ29" s="119">
        <f>IF(AND($K29&lt;BQ$2+1,$K29+$H29&gt;BQ$2),IF($N29=$N$3,$C29*((1-$O29+$O29*(BQ$1/INDEX($U$1:$CH$1,,MATCH($K29,$U$2:$CH$2,0)))))*$L29,$C29*((1-$R29)^(BQ$2-$K29))*(((1-$O29+$O29*(BQ$1/INDEX($U$1:$CH$1,,MATCH($K29,$U$2:$CH$2,0)))))*$L29*8760*$P29)),IF(AND($K29+$H29&lt;BQ$2+1,$K29+$I29&gt;BQ$2),IF($N29=$N$3,$C29*INDEX('Fixed O&amp;M Schedule_Gas'!AY$3:AY$15,MATCH($F29,'Fixed O&amp;M Schedule_Gas'!$B$3:$B$15,0)),$C29*$S29*INDEX($U$1:$CH$1,MATCH($K29,$U$2:$CH$2,0))*IF(BQ$2&gt;$K29+$H29,IF($D29="Win",1.02,1.005),1)*(1+$T29)^(BQ$2-$K29)),IF(AND($K29+$I29&lt;=BQ$2,$K29+SUM($I29:$J29)&gt;BQ$2),IF($N29=$N$3,$C29*(INDEX('Fixed O&amp;M Schedule_Gas'!AY$3:AY$15,MATCH($F29,'Fixed O&amp;M Schedule_Gas'!$B$3:$B$15,0))+$M29),$C29*($S29*INDEX($U$1:$CH$1,MATCH($K29+$I29,$U$2:$CH$2,0))*IF(BQ$2&gt;$K29+$I29+$H29,IF($D29="Win",1.02,1.005),1)*(1+$T29)^(BQ$2-($K29+$I29))+$M29)),0)))/10^6</f>
        <v>191.68262194140021</v>
      </c>
      <c r="BR29" s="119">
        <f>IF(AND($K29&lt;BR$2+1,$K29+$H29&gt;BR$2),IF($N29=$N$3,$C29*((1-$O29+$O29*(BR$1/INDEX($U$1:$CH$1,,MATCH($K29,$U$2:$CH$2,0)))))*$L29,$C29*((1-$R29)^(BR$2-$K29))*(((1-$O29+$O29*(BR$1/INDEX($U$1:$CH$1,,MATCH($K29,$U$2:$CH$2,0)))))*$L29*8760*$P29)),IF(AND($K29+$H29&lt;BR$2+1,$K29+$I29&gt;BR$2),IF($N29=$N$3,$C29*INDEX('Fixed O&amp;M Schedule_Gas'!AZ$3:AZ$15,MATCH($F29,'Fixed O&amp;M Schedule_Gas'!$B$3:$B$15,0)),$C29*$S29*INDEX($U$1:$CH$1,MATCH($K29,$U$2:$CH$2,0))*IF(BR$2&gt;$K29+$H29,IF($D29="Win",1.02,1.005),1)*(1+$T29)^(BR$2-$K29)),IF(AND($K29+$I29&lt;=BR$2,$K29+SUM($I29:$J29)&gt;BR$2),IF($N29=$N$3,$C29*(INDEX('Fixed O&amp;M Schedule_Gas'!AZ$3:AZ$15,MATCH($F29,'Fixed O&amp;M Schedule_Gas'!$B$3:$B$15,0))+$M29),$C29*($S29*INDEX($U$1:$CH$1,MATCH($K29+$I29,$U$2:$CH$2,0))*IF(BR$2&gt;$K29+$I29+$H29,IF($D29="Win",1.02,1.005),1)*(1+$T29)^(BR$2-($K29+$I29))+$M29)),0)))/10^6</f>
        <v>192.81759673472922</v>
      </c>
      <c r="BS29" s="119">
        <f>IF(AND($K29&lt;BS$2+1,$K29+$H29&gt;BS$2),IF($N29=$N$3,$C29*((1-$O29+$O29*(BS$1/INDEX($U$1:$CH$1,,MATCH($K29,$U$2:$CH$2,0)))))*$L29,$C29*((1-$R29)^(BS$2-$K29))*(((1-$O29+$O29*(BS$1/INDEX($U$1:$CH$1,,MATCH($K29,$U$2:$CH$2,0)))))*$L29*8760*$P29)),IF(AND($K29+$H29&lt;BS$2+1,$K29+$I29&gt;BS$2),IF($N29=$N$3,$C29*INDEX('Fixed O&amp;M Schedule_Gas'!BA$3:BA$15,MATCH($F29,'Fixed O&amp;M Schedule_Gas'!$B$3:$B$15,0)),$C29*$S29*INDEX($U$1:$CH$1,MATCH($K29,$U$2:$CH$2,0))*IF(BS$2&gt;$K29+$H29,IF($D29="Win",1.02,1.005),1)*(1+$T29)^(BS$2-$K29)),IF(AND($K29+$I29&lt;=BS$2,$K29+SUM($I29:$J29)&gt;BS$2),IF($N29=$N$3,$C29*(INDEX('Fixed O&amp;M Schedule_Gas'!BA$3:BA$15,MATCH($F29,'Fixed O&amp;M Schedule_Gas'!$B$3:$B$15,0))+$M29),$C29*($S29*INDEX($U$1:$CH$1,MATCH($K29+$I29,$U$2:$CH$2,0))*IF(BS$2&gt;$K29+$I29+$H29,IF($D29="Win",1.02,1.005),1)*(1+$T29)^(BS$2-($K29+$I29))+$M29)),0)))/10^6</f>
        <v>193.97527102392485</v>
      </c>
      <c r="BT29" s="119">
        <f>IF(AND($K29&lt;BT$2+1,$K29+$H29&gt;BT$2),IF($N29=$N$3,$C29*((1-$O29+$O29*(BT$1/INDEX($U$1:$CH$1,,MATCH($K29,$U$2:$CH$2,0)))))*$L29,$C29*((1-$R29)^(BT$2-$K29))*(((1-$O29+$O29*(BT$1/INDEX($U$1:$CH$1,,MATCH($K29,$U$2:$CH$2,0)))))*$L29*8760*$P29)),IF(AND($K29+$H29&lt;BT$2+1,$K29+$I29&gt;BT$2),IF($N29=$N$3,$C29*INDEX('Fixed O&amp;M Schedule_Gas'!BB$3:BB$15,MATCH($F29,'Fixed O&amp;M Schedule_Gas'!$B$3:$B$15,0)),$C29*$S29*INDEX($U$1:$CH$1,MATCH($K29,$U$2:$CH$2,0))*IF(BT$2&gt;$K29+$H29,IF($D29="Win",1.02,1.005),1)*(1+$T29)^(BT$2-$K29)),IF(AND($K29+$I29&lt;=BT$2,$K29+SUM($I29:$J29)&gt;BT$2),IF($N29=$N$3,$C29*(INDEX('Fixed O&amp;M Schedule_Gas'!BB$3:BB$15,MATCH($F29,'Fixed O&amp;M Schedule_Gas'!$B$3:$B$15,0))+$M29),$C29*($S29*INDEX($U$1:$CH$1,MATCH($K29+$I29,$U$2:$CH$2,0))*IF(BT$2&gt;$K29+$I29+$H29,IF($D29="Win",1.02,1.005),1)*(1+$T29)^(BT$2-($K29+$I29))+$M29)),0)))/10^6</f>
        <v>195.1560987989044</v>
      </c>
      <c r="BU29" s="119">
        <f>IF(AND($K29&lt;BU$2+1,$K29+$H29&gt;BU$2),IF($N29=$N$3,$C29*((1-$O29+$O29*(BU$1/INDEX($U$1:$CH$1,,MATCH($K29,$U$2:$CH$2,0)))))*$L29,$C29*((1-$R29)^(BU$2-$K29))*(((1-$O29+$O29*(BU$1/INDEX($U$1:$CH$1,,MATCH($K29,$U$2:$CH$2,0)))))*$L29*8760*$P29)),IF(AND($K29+$H29&lt;BU$2+1,$K29+$I29&gt;BU$2),IF($N29=$N$3,$C29*INDEX('Fixed O&amp;M Schedule_Gas'!BC$3:BC$15,MATCH($F29,'Fixed O&amp;M Schedule_Gas'!$B$3:$B$15,0)),$C29*$S29*INDEX($U$1:$CH$1,MATCH($K29,$U$2:$CH$2,0))*IF(BU$2&gt;$K29+$H29,IF($D29="Win",1.02,1.005),1)*(1+$T29)^(BU$2-$K29)),IF(AND($K29+$I29&lt;=BU$2,$K29+SUM($I29:$J29)&gt;BU$2),IF($N29=$N$3,$C29*(INDEX('Fixed O&amp;M Schedule_Gas'!BC$3:BC$15,MATCH($F29,'Fixed O&amp;M Schedule_Gas'!$B$3:$B$15,0))+$M29),$C29*($S29*INDEX($U$1:$CH$1,MATCH($K29+$I29,$U$2:$CH$2,0))*IF(BU$2&gt;$K29+$I29+$H29,IF($D29="Win",1.02,1.005),1)*(1+$T29)^(BU$2-($K29+$I29))+$M29)),0)))/10^6</f>
        <v>196.3605431293835</v>
      </c>
      <c r="BV29" s="119">
        <f>IF(AND($K29&lt;BV$2+1,$K29+$H29&gt;BV$2),IF($N29=$N$3,$C29*((1-$O29+$O29*(BV$1/INDEX($U$1:$CH$1,,MATCH($K29,$U$2:$CH$2,0)))))*$L29,$C29*((1-$R29)^(BV$2-$K29))*(((1-$O29+$O29*(BV$1/INDEX($U$1:$CH$1,,MATCH($K29,$U$2:$CH$2,0)))))*$L29*8760*$P29)),IF(AND($K29+$H29&lt;BV$2+1,$K29+$I29&gt;BV$2),IF($N29=$N$3,$C29*INDEX('Fixed O&amp;M Schedule_Gas'!BD$3:BD$15,MATCH($F29,'Fixed O&amp;M Schedule_Gas'!$B$3:$B$15,0)),$C29*$S29*INDEX($U$1:$CH$1,MATCH($K29,$U$2:$CH$2,0))*IF(BV$2&gt;$K29+$H29,IF($D29="Win",1.02,1.005),1)*(1+$T29)^(BV$2-$K29)),IF(AND($K29+$I29&lt;=BV$2,$K29+SUM($I29:$J29)&gt;BV$2),IF($N29=$N$3,$C29*(INDEX('Fixed O&amp;M Schedule_Gas'!BD$3:BD$15,MATCH($F29,'Fixed O&amp;M Schedule_Gas'!$B$3:$B$15,0))+$M29),$C29*($S29*INDEX($U$1:$CH$1,MATCH($K29+$I29,$U$2:$CH$2,0))*IF(BV$2&gt;$K29+$I29+$H29,IF($D29="Win",1.02,1.005),1)*(1+$T29)^(BV$2-($K29+$I29))+$M29)),0)))/10^6</f>
        <v>197.58907634647221</v>
      </c>
      <c r="BW29" s="119">
        <f>IF(AND($K29&lt;BW$2+1,$K29+$H29&gt;BW$2),IF($N29=$N$3,$C29*((1-$O29+$O29*(BW$1/INDEX($U$1:$CH$1,,MATCH($K29,$U$2:$CH$2,0)))))*$L29,$C29*((1-$R29)^(BW$2-$K29))*(((1-$O29+$O29*(BW$1/INDEX($U$1:$CH$1,,MATCH($K29,$U$2:$CH$2,0)))))*$L29*8760*$P29)),IF(AND($K29+$H29&lt;BW$2+1,$K29+$I29&gt;BW$2),IF($N29=$N$3,$C29*INDEX('Fixed O&amp;M Schedule_Gas'!BE$3:BE$15,MATCH($F29,'Fixed O&amp;M Schedule_Gas'!$B$3:$B$15,0)),$C29*$S29*INDEX($U$1:$CH$1,MATCH($K29,$U$2:$CH$2,0))*IF(BW$2&gt;$K29+$H29,IF($D29="Win",1.02,1.005),1)*(1+$T29)^(BW$2-$K29)),IF(AND($K29+$I29&lt;=BW$2,$K29+SUM($I29:$J29)&gt;BW$2),IF($N29=$N$3,$C29*(INDEX('Fixed O&amp;M Schedule_Gas'!BE$3:BE$15,MATCH($F29,'Fixed O&amp;M Schedule_Gas'!$B$3:$B$15,0))+$M29),$C29*($S29*INDEX($U$1:$CH$1,MATCH($K29+$I29,$U$2:$CH$2,0))*IF(BW$2&gt;$K29+$I29+$H29,IF($D29="Win",1.02,1.005),1)*(1+$T29)^(BW$2-($K29+$I29))+$M29)),0)))/10^6</f>
        <v>198.8421802279027</v>
      </c>
      <c r="BX29" s="119">
        <f>IF(AND($K29&lt;BX$2+1,$K29+$H29&gt;BX$2),IF($N29=$N$3,$C29*((1-$O29+$O29*(BX$1/INDEX($U$1:$CH$1,,MATCH($K29,$U$2:$CH$2,0)))))*$L29,$C29*((1-$R29)^(BX$2-$K29))*(((1-$O29+$O29*(BX$1/INDEX($U$1:$CH$1,,MATCH($K29,$U$2:$CH$2,0)))))*$L29*8760*$P29)),IF(AND($K29+$H29&lt;BX$2+1,$K29+$I29&gt;BX$2),IF($N29=$N$3,$C29*INDEX('Fixed O&amp;M Schedule_Gas'!BF$3:BF$15,MATCH($F29,'Fixed O&amp;M Schedule_Gas'!$B$3:$B$15,0)),$C29*$S29*INDEX($U$1:$CH$1,MATCH($K29,$U$2:$CH$2,0))*IF(BX$2&gt;$K29+$H29,IF($D29="Win",1.02,1.005),1)*(1+$T29)^(BX$2-$K29)),IF(AND($K29+$I29&lt;=BX$2,$K29+SUM($I29:$J29)&gt;BX$2),IF($N29=$N$3,$C29*(INDEX('Fixed O&amp;M Schedule_Gas'!BF$3:BF$15,MATCH($F29,'Fixed O&amp;M Schedule_Gas'!$B$3:$B$15,0))+$M29),$C29*($S29*INDEX($U$1:$CH$1,MATCH($K29+$I29,$U$2:$CH$2,0))*IF(BX$2&gt;$K29+$I29+$H29,IF($D29="Win",1.02,1.005),1)*(1+$T29)^(BX$2-($K29+$I29))+$M29)),0)))/10^6</f>
        <v>201.42407546520207</v>
      </c>
      <c r="BY29" s="119">
        <f>IF(AND($K29&lt;BY$2+1,$K29+$H29&gt;BY$2),IF($N29=$N$3,$C29*((1-$O29+$O29*(BY$1/INDEX($U$1:$CH$1,,MATCH($K29,$U$2:$CH$2,0)))))*$L29,$C29*((1-$R29)^(BY$2-$K29))*(((1-$O29+$O29*(BY$1/INDEX($U$1:$CH$1,,MATCH($K29,$U$2:$CH$2,0)))))*$L29*8760*$P29)),IF(AND($K29+$H29&lt;BY$2+1,$K29+$I29&gt;BY$2),IF($N29=$N$3,$C29*INDEX('Fixed O&amp;M Schedule_Gas'!BG$3:BG$15,MATCH($F29,'Fixed O&amp;M Schedule_Gas'!$B$3:$B$15,0)),$C29*$S29*INDEX($U$1:$CH$1,MATCH($K29,$U$2:$CH$2,0))*IF(BY$2&gt;$K29+$H29,IF($D29="Win",1.02,1.005),1)*(1+$T29)^(BY$2-$K29)),IF(AND($K29+$I29&lt;=BY$2,$K29+SUM($I29:$J29)&gt;BY$2),IF($N29=$N$3,$C29*(INDEX('Fixed O&amp;M Schedule_Gas'!BG$3:BG$15,MATCH($F29,'Fixed O&amp;M Schedule_Gas'!$B$3:$B$15,0))+$M29),$C29*($S29*INDEX($U$1:$CH$1,MATCH($K29+$I29,$U$2:$CH$2,0))*IF(BY$2&gt;$K29+$I29+$H29,IF($D29="Win",1.02,1.005),1)*(1+$T29)^(BY$2-($K29+$I29))+$M29)),0)))/10^6</f>
        <v>202.75387932900716</v>
      </c>
      <c r="BZ29" s="119">
        <f>IF(AND($K29&lt;BZ$2+1,$K29+$H29&gt;BZ$2),IF($N29=$N$3,$C29*((1-$O29+$O29*(BZ$1/INDEX($U$1:$CH$1,,MATCH($K29,$U$2:$CH$2,0)))))*$L29,$C29*((1-$R29)^(BZ$2-$K29))*(((1-$O29+$O29*(BZ$1/INDEX($U$1:$CH$1,,MATCH($K29,$U$2:$CH$2,0)))))*$L29*8760*$P29)),IF(AND($K29+$H29&lt;BZ$2+1,$K29+$I29&gt;BZ$2),IF($N29=$N$3,$C29*INDEX('Fixed O&amp;M Schedule_Gas'!BH$3:BH$15,MATCH($F29,'Fixed O&amp;M Schedule_Gas'!$B$3:$B$15,0)),$C29*$S29*INDEX($U$1:$CH$1,MATCH($K29,$U$2:$CH$2,0))*IF(BZ$2&gt;$K29+$H29,IF($D29="Win",1.02,1.005),1)*(1+$T29)^(BZ$2-$K29)),IF(AND($K29+$I29&lt;=BZ$2,$K29+SUM($I29:$J29)&gt;BZ$2),IF($N29=$N$3,$C29*(INDEX('Fixed O&amp;M Schedule_Gas'!BH$3:BH$15,MATCH($F29,'Fixed O&amp;M Schedule_Gas'!$B$3:$B$15,0))+$M29),$C29*($S29*INDEX($U$1:$CH$1,MATCH($K29+$I29,$U$2:$CH$2,0))*IF(BZ$2&gt;$K29+$I29+$H29,IF($D29="Win",1.02,1.005),1)*(1+$T29)^(BZ$2-($K29+$I29))+$M29)),0)))/10^6</f>
        <v>204.11027927008834</v>
      </c>
      <c r="CA29" s="119">
        <f>IF(AND($K29&lt;CA$2+1,$K29+$H29&gt;CA$2),IF($N29=$N$3,$C29*((1-$O29+$O29*(CA$1/INDEX($U$1:$CH$1,,MATCH($K29,$U$2:$CH$2,0)))))*$L29,$C29*((1-$R29)^(CA$2-$K29))*(((1-$O29+$O29*(CA$1/INDEX($U$1:$CH$1,,MATCH($K29,$U$2:$CH$2,0)))))*$L29*8760*$P29)),IF(AND($K29+$H29&lt;CA$2+1,$K29+$I29&gt;CA$2),IF($N29=$N$3,$C29*INDEX('Fixed O&amp;M Schedule_Gas'!BI$3:BI$15,MATCH($F29,'Fixed O&amp;M Schedule_Gas'!$B$3:$B$15,0)),$C29*$S29*INDEX($U$1:$CH$1,MATCH($K29,$U$2:$CH$2,0))*IF(CA$2&gt;$K29+$H29,IF($D29="Win",1.02,1.005),1)*(1+$T29)^(CA$2-$K29)),IF(AND($K29+$I29&lt;=CA$2,$K29+SUM($I29:$J29)&gt;CA$2),IF($N29=$N$3,$C29*(INDEX('Fixed O&amp;M Schedule_Gas'!BI$3:BI$15,MATCH($F29,'Fixed O&amp;M Schedule_Gas'!$B$3:$B$15,0))+$M29),$C29*($S29*INDEX($U$1:$CH$1,MATCH($K29+$I29,$U$2:$CH$2,0))*IF(CA$2&gt;$K29+$I29+$H29,IF($D29="Win",1.02,1.005),1)*(1+$T29)^(CA$2-($K29+$I29))+$M29)),0)))/10^6</f>
        <v>205.49380720999113</v>
      </c>
      <c r="CB29" s="119">
        <f>IF(AND($K29&lt;CB$2+1,$K29+$H29&gt;CB$2),IF($N29=$N$3,$C29*((1-$O29+$O29*(CB$1/INDEX($U$1:$CH$1,,MATCH($K29,$U$2:$CH$2,0)))))*$L29,$C29*((1-$R29)^(CB$2-$K29))*(((1-$O29+$O29*(CB$1/INDEX($U$1:$CH$1,,MATCH($K29,$U$2:$CH$2,0)))))*$L29*8760*$P29)),IF(AND($K29+$H29&lt;CB$2+1,$K29+$I29&gt;CB$2),IF($N29=$N$3,$C29*INDEX('Fixed O&amp;M Schedule_Gas'!BJ$3:BJ$15,MATCH($F29,'Fixed O&amp;M Schedule_Gas'!$B$3:$B$15,0)),$C29*$S29*INDEX($U$1:$CH$1,MATCH($K29,$U$2:$CH$2,0))*IF(CB$2&gt;$K29+$H29,IF($D29="Win",1.02,1.005),1)*(1+$T29)^(CB$2-$K29)),IF(AND($K29+$I29&lt;=CB$2,$K29+SUM($I29:$J29)&gt;CB$2),IF($N29=$N$3,$C29*(INDEX('Fixed O&amp;M Schedule_Gas'!BJ$3:BJ$15,MATCH($F29,'Fixed O&amp;M Schedule_Gas'!$B$3:$B$15,0))+$M29),$C29*($S29*INDEX($U$1:$CH$1,MATCH($K29+$I29,$U$2:$CH$2,0))*IF(CB$2&gt;$K29+$I29+$H29,IF($D29="Win",1.02,1.005),1)*(1+$T29)^(CB$2-($K29+$I29))+$M29)),0)))/10^6</f>
        <v>0</v>
      </c>
      <c r="CC29" s="119">
        <f>IF(AND($K29&lt;CC$2+1,$K29+$H29&gt;CC$2),IF($N29=$N$3,$C29*((1-$O29+$O29*(CC$1/INDEX($U$1:$CH$1,,MATCH($K29,$U$2:$CH$2,0)))))*$L29,$C29*((1-$R29)^(CC$2-$K29))*(((1-$O29+$O29*(CC$1/INDEX($U$1:$CH$1,,MATCH($K29,$U$2:$CH$2,0)))))*$L29*8760*$P29)),IF(AND($K29+$H29&lt;CC$2+1,$K29+$I29&gt;CC$2),IF($N29=$N$3,$C29*INDEX('Fixed O&amp;M Schedule_Gas'!BK$3:BK$15,MATCH($F29,'Fixed O&amp;M Schedule_Gas'!$B$3:$B$15,0)),$C29*$S29*INDEX($U$1:$CH$1,MATCH($K29,$U$2:$CH$2,0))*IF(CC$2&gt;$K29+$H29,IF($D29="Win",1.02,1.005),1)*(1+$T29)^(CC$2-$K29)),IF(AND($K29+$I29&lt;=CC$2,$K29+SUM($I29:$J29)&gt;CC$2),IF($N29=$N$3,$C29*(INDEX('Fixed O&amp;M Schedule_Gas'!BK$3:BK$15,MATCH($F29,'Fixed O&amp;M Schedule_Gas'!$B$3:$B$15,0))+$M29),$C29*($S29*INDEX($U$1:$CH$1,MATCH($K29+$I29,$U$2:$CH$2,0))*IF(CC$2&gt;$K29+$I29+$H29,IF($D29="Win",1.02,1.005),1)*(1+$T29)^(CC$2-($K29+$I29))+$M29)),0)))/10^6</f>
        <v>0</v>
      </c>
      <c r="CD29" s="119">
        <f>IF(AND($K29&lt;CD$2+1,$K29+$H29&gt;CD$2),IF($N29=$N$3,$C29*((1-$O29+$O29*(CD$1/INDEX($U$1:$CH$1,,MATCH($K29,$U$2:$CH$2,0)))))*$L29,$C29*((1-$R29)^(CD$2-$K29))*(((1-$O29+$O29*(CD$1/INDEX($U$1:$CH$1,,MATCH($K29,$U$2:$CH$2,0)))))*$L29*8760*$P29)),IF(AND($K29+$H29&lt;CD$2+1,$K29+$I29&gt;CD$2),IF($N29=$N$3,$C29*INDEX('Fixed O&amp;M Schedule_Gas'!BL$3:BL$15,MATCH($F29,'Fixed O&amp;M Schedule_Gas'!$B$3:$B$15,0)),$C29*$S29*INDEX($U$1:$CH$1,MATCH($K29,$U$2:$CH$2,0))*IF(CD$2&gt;$K29+$H29,IF($D29="Win",1.02,1.005),1)*(1+$T29)^(CD$2-$K29)),IF(AND($K29+$I29&lt;=CD$2,$K29+SUM($I29:$J29)&gt;CD$2),IF($N29=$N$3,$C29*(INDEX('Fixed O&amp;M Schedule_Gas'!BL$3:BL$15,MATCH($F29,'Fixed O&amp;M Schedule_Gas'!$B$3:$B$15,0))+$M29),$C29*($S29*INDEX($U$1:$CH$1,MATCH($K29+$I29,$U$2:$CH$2,0))*IF(CD$2&gt;$K29+$I29+$H29,IF($D29="Win",1.02,1.005),1)*(1+$T29)^(CD$2-($K29+$I29))+$M29)),0)))/10^6</f>
        <v>0</v>
      </c>
      <c r="CE29" s="119">
        <f>IF(AND($K29&lt;CE$2+1,$K29+$H29&gt;CE$2),IF($N29=$N$3,$C29*((1-$O29+$O29*(CE$1/INDEX($U$1:$CH$1,,MATCH($K29,$U$2:$CH$2,0)))))*$L29,$C29*((1-$R29)^(CE$2-$K29))*(((1-$O29+$O29*(CE$1/INDEX($U$1:$CH$1,,MATCH($K29,$U$2:$CH$2,0)))))*$L29*8760*$P29)),IF(AND($K29+$H29&lt;CE$2+1,$K29+$I29&gt;CE$2),IF($N29=$N$3,$C29*INDEX('Fixed O&amp;M Schedule_Gas'!BM$3:BM$15,MATCH($F29,'Fixed O&amp;M Schedule_Gas'!$B$3:$B$15,0)),$C29*$S29*INDEX($U$1:$CH$1,MATCH($K29,$U$2:$CH$2,0))*IF(CE$2&gt;$K29+$H29,IF($D29="Win",1.02,1.005),1)*(1+$T29)^(CE$2-$K29)),IF(AND($K29+$I29&lt;=CE$2,$K29+SUM($I29:$J29)&gt;CE$2),IF($N29=$N$3,$C29*(INDEX('Fixed O&amp;M Schedule_Gas'!BM$3:BM$15,MATCH($F29,'Fixed O&amp;M Schedule_Gas'!$B$3:$B$15,0))+$M29),$C29*($S29*INDEX($U$1:$CH$1,MATCH($K29+$I29,$U$2:$CH$2,0))*IF(CE$2&gt;$K29+$I29+$H29,IF($D29="Win",1.02,1.005),1)*(1+$T29)^(CE$2-($K29+$I29))+$M29)),0)))/10^6</f>
        <v>0</v>
      </c>
      <c r="CF29" s="119">
        <f>IF(AND($K29&lt;CF$2+1,$K29+$H29&gt;CF$2),IF($N29=$N$3,$C29*((1-$O29+$O29*(CF$1/INDEX($U$1:$CH$1,,MATCH($K29,$U$2:$CH$2,0)))))*$L29,$C29*((1-$R29)^(CF$2-$K29))*(((1-$O29+$O29*(CF$1/INDEX($U$1:$CH$1,,MATCH($K29,$U$2:$CH$2,0)))))*$L29*8760*$P29)),IF(AND($K29+$H29&lt;CF$2+1,$K29+$I29&gt;CF$2),IF($N29=$N$3,$C29*INDEX('Fixed O&amp;M Schedule_Gas'!BN$3:BN$15,MATCH($F29,'Fixed O&amp;M Schedule_Gas'!$B$3:$B$15,0)),$C29*$S29*INDEX($U$1:$CH$1,MATCH($K29,$U$2:$CH$2,0))*IF(CF$2&gt;$K29+$H29,IF($D29="Win",1.02,1.005),1)*(1+$T29)^(CF$2-$K29)),IF(AND($K29+$I29&lt;=CF$2,$K29+SUM($I29:$J29)&gt;CF$2),IF($N29=$N$3,$C29*(INDEX('Fixed O&amp;M Schedule_Gas'!BN$3:BN$15,MATCH($F29,'Fixed O&amp;M Schedule_Gas'!$B$3:$B$15,0))+$M29),$C29*($S29*INDEX($U$1:$CH$1,MATCH($K29+$I29,$U$2:$CH$2,0))*IF(CF$2&gt;$K29+$I29+$H29,IF($D29="Win",1.02,1.005),1)*(1+$T29)^(CF$2-($K29+$I29))+$M29)),0)))/10^6</f>
        <v>0</v>
      </c>
      <c r="CG29" s="119">
        <f>IF(AND($K29&lt;CG$2+1,$K29+$H29&gt;CG$2),IF($N29=$N$3,$C29*((1-$O29+$O29*(CG$1/INDEX($U$1:$CH$1,,MATCH($K29,$U$2:$CH$2,0)))))*$L29,$C29*((1-$R29)^(CG$2-$K29))*(((1-$O29+$O29*(CG$1/INDEX($U$1:$CH$1,,MATCH($K29,$U$2:$CH$2,0)))))*$L29*8760*$P29)),IF(AND($K29+$H29&lt;CG$2+1,$K29+$I29&gt;CG$2),IF($N29=$N$3,$C29*INDEX('Fixed O&amp;M Schedule_Gas'!BO$3:BO$15,MATCH($F29,'Fixed O&amp;M Schedule_Gas'!$B$3:$B$15,0)),$C29*$S29*INDEX($U$1:$CH$1,MATCH($K29,$U$2:$CH$2,0))*IF(CG$2&gt;$K29+$H29,IF($D29="Win",1.02,1.005),1)*(1+$T29)^(CG$2-$K29)),IF(AND($K29+$I29&lt;=CG$2,$K29+SUM($I29:$J29)&gt;CG$2),IF($N29=$N$3,$C29*(INDEX('Fixed O&amp;M Schedule_Gas'!BO$3:BO$15,MATCH($F29,'Fixed O&amp;M Schedule_Gas'!$B$3:$B$15,0))+$M29),$C29*($S29*INDEX($U$1:$CH$1,MATCH($K29+$I29,$U$2:$CH$2,0))*IF(CG$2&gt;$K29+$I29+$H29,IF($D29="Win",1.02,1.005),1)*(1+$T29)^(CG$2-($K29+$I29))+$M29)),0)))/10^6</f>
        <v>0</v>
      </c>
      <c r="CH29" s="119">
        <f>IF(AND($K29&lt;CH$2+1,$K29+$H29&gt;CH$2),IF($N29=$N$3,$C29*((1-$O29+$O29*(CH$1/INDEX($U$1:$CH$1,,MATCH($K29,$U$2:$CH$2,0)))))*$L29,$C29*((1-$R29)^(CH$2-$K29))*(((1-$O29+$O29*(CH$1/INDEX($U$1:$CH$1,,MATCH($K29,$U$2:$CH$2,0)))))*$L29*8760*$P29)),IF(AND($K29+$H29&lt;CH$2+1,$K29+$I29&gt;CH$2),IF($N29=$N$3,$C29*INDEX('Fixed O&amp;M Schedule_Gas'!BP$3:BP$15,MATCH($F29,'Fixed O&amp;M Schedule_Gas'!$B$3:$B$15,0)),$C29*$S29*INDEX($U$1:$CH$1,MATCH($K29,$U$2:$CH$2,0))*IF(CH$2&gt;$K29+$H29,IF($D29="Win",1.02,1.005),1)*(1+$T29)^(CH$2-$K29)),IF(AND($K29+$I29&lt;=CH$2,$K29+SUM($I29:$J29)&gt;CH$2),IF($N29=$N$3,$C29*(INDEX('Fixed O&amp;M Schedule_Gas'!BP$3:BP$15,MATCH($F29,'Fixed O&amp;M Schedule_Gas'!$B$3:$B$15,0))+$M29),$C29*($S29*INDEX($U$1:$CH$1,MATCH($K29+$I29,$U$2:$CH$2,0))*IF(CH$2&gt;$K29+$I29+$H29,IF($D29="Win",1.02,1.005),1)*(1+$T29)^(CH$2-($K29+$I29))+$M29)),0)))/10^6</f>
        <v>0</v>
      </c>
    </row>
    <row r="30" spans="1:86" ht="11.4" x14ac:dyDescent="0.2">
      <c r="A30" s="151"/>
      <c r="B30" s="142" t="s">
        <v>28</v>
      </c>
      <c r="C30" s="143">
        <v>421.32</v>
      </c>
      <c r="D30" s="143" t="str">
        <f t="shared" si="65"/>
        <v>Win</v>
      </c>
      <c r="E30" s="14" t="s">
        <v>34</v>
      </c>
      <c r="F30" s="142" t="s">
        <v>30</v>
      </c>
      <c r="G30" s="140">
        <f t="shared" si="66"/>
        <v>42005</v>
      </c>
      <c r="H30" s="68">
        <v>20</v>
      </c>
      <c r="I30" s="68">
        <v>25</v>
      </c>
      <c r="J30" s="68">
        <v>25</v>
      </c>
      <c r="K30" s="139">
        <v>2015</v>
      </c>
      <c r="L30" s="68">
        <v>115</v>
      </c>
      <c r="M30" s="69">
        <f>'Repower Costs'!M30</f>
        <v>243646.18042271628</v>
      </c>
      <c r="N30" s="68" t="s">
        <v>31</v>
      </c>
      <c r="O30" s="141">
        <v>0.2</v>
      </c>
      <c r="P30" s="4">
        <f>VLOOKUP($D30,Input!$B$11:$C$12,2,0)</f>
        <v>0.31967121285819711</v>
      </c>
      <c r="Q30" s="4">
        <f>VLOOKUP($D30,Input!$B$15:$C$16,2,0)</f>
        <v>0.36969999999999997</v>
      </c>
      <c r="R30" s="6">
        <f>VLOOKUP($D30,Input!$B$19:$C$20,2,0)</f>
        <v>1.6E-2</v>
      </c>
      <c r="S30" s="70">
        <f>VLOOKUP($D30,Input!$B$23:$C$25,2,0)*1000</f>
        <v>49247.984000000004</v>
      </c>
      <c r="T30" s="4">
        <f>VLOOKUP($D30,Input!$B$28:$C$30,2,0)</f>
        <v>0.02</v>
      </c>
      <c r="U30" s="119">
        <f>IF(AND($K30&lt;U$2+1,$K30+$H30&gt;U$2),IF($N30=$N$3,$C30*((1-$O30+$O30*(U$1/INDEX($U$1:$CH$1,,MATCH($K30,$U$2:$CH$2,0)))))*$L30,$C30*((1-$R30)^(U$2-$K30))*(((1-$O30+$O30*(U$1/INDEX($U$1:$CH$1,,MATCH($K30,$U$2:$CH$2,0)))))*$L30*8760*$P30)),IF(AND($K30+$H30&lt;U$2+1,$K30+$I30&gt;U$2),IF($N30=$N$3,$C30*INDEX('Fixed O&amp;M Schedule_Gas'!C$3:C$15,MATCH($F30,'Fixed O&amp;M Schedule_Gas'!$B$3:$B$15,0)),$C30*$S30*INDEX($U$1:$CH$1,MATCH($K30,$U$2:$CH$2,0))*IF(U$2&gt;$K30+$H30,IF($D30="Win",1.02,1.005),1)*(1+$T30)^(U$2-$K30)),IF(AND($K30+$I30&lt;=U$2,$K30+SUM($I30:$J30)&gt;U$2),IF($N30=$N$3,$C30*(INDEX('Fixed O&amp;M Schedule_Gas'!C$3:C$15,MATCH($F30,'Fixed O&amp;M Schedule_Gas'!$B$3:$B$15,0))+$M30),$C30*($S30*INDEX($U$1:$CH$1,MATCH($K30+$I30,$U$2:$CH$2,0))*IF(U$2&gt;$K30+$I30+$H30,IF($D30="Win",1.02,1.005),1)*(1+$T30)^(U$2-($K30+$I30))+$M30)),0)))/10^6</f>
        <v>0</v>
      </c>
      <c r="V30" s="119">
        <f>IF(AND($K30&lt;V$2+1,$K30+$H30&gt;V$2),IF($N30=$N$3,$C30*((1-$O30+$O30*(V$1/INDEX($U$1:$CH$1,,MATCH($K30,$U$2:$CH$2,0)))))*$L30,$C30*((1-$R30)^(V$2-$K30))*(((1-$O30+$O30*(V$1/INDEX($U$1:$CH$1,,MATCH($K30,$U$2:$CH$2,0)))))*$L30*8760*$P30)),IF(AND($K30+$H30&lt;V$2+1,$K30+$I30&gt;V$2),IF($N30=$N$3,$C30*INDEX('Fixed O&amp;M Schedule_Gas'!D$3:D$15,MATCH($F30,'Fixed O&amp;M Schedule_Gas'!$B$3:$B$15,0)),$C30*$S30*INDEX($U$1:$CH$1,MATCH($K30,$U$2:$CH$2,0))*IF(V$2&gt;$K30+$H30,IF($D30="Win",1.02,1.005),1)*(1+$T30)^(V$2-$K30)),IF(AND($K30+$I30&lt;=V$2,$K30+SUM($I30:$J30)&gt;V$2),IF($N30=$N$3,$C30*(INDEX('Fixed O&amp;M Schedule_Gas'!D$3:D$15,MATCH($F30,'Fixed O&amp;M Schedule_Gas'!$B$3:$B$15,0))+$M30),$C30*($S30*INDEX($U$1:$CH$1,MATCH($K30+$I30,$U$2:$CH$2,0))*IF(V$2&gt;$K30+$I30+$H30,IF($D30="Win",1.02,1.005),1)*(1+$T30)^(V$2-($K30+$I30))+$M30)),0)))/10^6</f>
        <v>0</v>
      </c>
      <c r="W30" s="119">
        <f>IF(AND($K30&lt;W$2+1,$K30+$H30&gt;W$2),IF($N30=$N$3,$C30*((1-$O30+$O30*(W$1/INDEX($U$1:$CH$1,,MATCH($K30,$U$2:$CH$2,0)))))*$L30,$C30*((1-$R30)^(W$2-$K30))*(((1-$O30+$O30*(W$1/INDEX($U$1:$CH$1,,MATCH($K30,$U$2:$CH$2,0)))))*$L30*8760*$P30)),IF(AND($K30+$H30&lt;W$2+1,$K30+$I30&gt;W$2),IF($N30=$N$3,$C30*INDEX('Fixed O&amp;M Schedule_Gas'!E$3:E$15,MATCH($F30,'Fixed O&amp;M Schedule_Gas'!$B$3:$B$15,0)),$C30*$S30*INDEX($U$1:$CH$1,MATCH($K30,$U$2:$CH$2,0))*IF(W$2&gt;$K30+$H30,IF($D30="Win",1.02,1.005),1)*(1+$T30)^(W$2-$K30)),IF(AND($K30+$I30&lt;=W$2,$K30+SUM($I30:$J30)&gt;W$2),IF($N30=$N$3,$C30*(INDEX('Fixed O&amp;M Schedule_Gas'!E$3:E$15,MATCH($F30,'Fixed O&amp;M Schedule_Gas'!$B$3:$B$15,0))+$M30),$C30*($S30*INDEX($U$1:$CH$1,MATCH($K30+$I30,$U$2:$CH$2,0))*IF(W$2&gt;$K30+$I30+$H30,IF($D30="Win",1.02,1.005),1)*(1+$T30)^(W$2-($K30+$I30))+$M30)),0)))/10^6</f>
        <v>0</v>
      </c>
      <c r="X30" s="119">
        <f>IF(AND($K30&lt;X$2+1,$K30+$H30&gt;X$2),IF($N30=$N$3,$C30*((1-$O30+$O30*(X$1/INDEX($U$1:$CH$1,,MATCH($K30,$U$2:$CH$2,0)))))*$L30,$C30*((1-$R30)^(X$2-$K30))*(((1-$O30+$O30*(X$1/INDEX($U$1:$CH$1,,MATCH($K30,$U$2:$CH$2,0)))))*$L30*8760*$P30)),IF(AND($K30+$H30&lt;X$2+1,$K30+$I30&gt;X$2),IF($N30=$N$3,$C30*INDEX('Fixed O&amp;M Schedule_Gas'!F$3:F$15,MATCH($F30,'Fixed O&amp;M Schedule_Gas'!$B$3:$B$15,0)),$C30*$S30*INDEX($U$1:$CH$1,MATCH($K30,$U$2:$CH$2,0))*IF(X$2&gt;$K30+$H30,IF($D30="Win",1.02,1.005),1)*(1+$T30)^(X$2-$K30)),IF(AND($K30+$I30&lt;=X$2,$K30+SUM($I30:$J30)&gt;X$2),IF($N30=$N$3,$C30*(INDEX('Fixed O&amp;M Schedule_Gas'!F$3:F$15,MATCH($F30,'Fixed O&amp;M Schedule_Gas'!$B$3:$B$15,0))+$M30),$C30*($S30*INDEX($U$1:$CH$1,MATCH($K30+$I30,$U$2:$CH$2,0))*IF(X$2&gt;$K30+$I30+$H30,IF($D30="Win",1.02,1.005),1)*(1+$T30)^(X$2-($K30+$I30))+$M30)),0)))/10^6</f>
        <v>0</v>
      </c>
      <c r="Y30" s="119">
        <f>IF(AND($K30&lt;Y$2+1,$K30+$H30&gt;Y$2),IF($N30=$N$3,$C30*((1-$O30+$O30*(Y$1/INDEX($U$1:$CH$1,,MATCH($K30,$U$2:$CH$2,0)))))*$L30,$C30*((1-$R30)^(Y$2-$K30))*(((1-$O30+$O30*(Y$1/INDEX($U$1:$CH$1,,MATCH($K30,$U$2:$CH$2,0)))))*$L30*8760*$P30)),IF(AND($K30+$H30&lt;Y$2+1,$K30+$I30&gt;Y$2),IF($N30=$N$3,$C30*INDEX('Fixed O&amp;M Schedule_Gas'!G$3:G$15,MATCH($F30,'Fixed O&amp;M Schedule_Gas'!$B$3:$B$15,0)),$C30*$S30*INDEX($U$1:$CH$1,MATCH($K30,$U$2:$CH$2,0))*IF(Y$2&gt;$K30+$H30,IF($D30="Win",1.02,1.005),1)*(1+$T30)^(Y$2-$K30)),IF(AND($K30+$I30&lt;=Y$2,$K30+SUM($I30:$J30)&gt;Y$2),IF($N30=$N$3,$C30*(INDEX('Fixed O&amp;M Schedule_Gas'!G$3:G$15,MATCH($F30,'Fixed O&amp;M Schedule_Gas'!$B$3:$B$15,0))+$M30),$C30*($S30*INDEX($U$1:$CH$1,MATCH($K30+$I30,$U$2:$CH$2,0))*IF(Y$2&gt;$K30+$I30+$H30,IF($D30="Win",1.02,1.005),1)*(1+$T30)^(Y$2-($K30+$I30))+$M30)),0)))/10^6</f>
        <v>0</v>
      </c>
      <c r="Z30" s="119">
        <f>IF(AND($K30&lt;Z$2+1,$K30+$H30&gt;Z$2),IF($N30=$N$3,$C30*((1-$O30+$O30*(Z$1/INDEX($U$1:$CH$1,,MATCH($K30,$U$2:$CH$2,0)))))*$L30,$C30*((1-$R30)^(Z$2-$K30))*(((1-$O30+$O30*(Z$1/INDEX($U$1:$CH$1,,MATCH($K30,$U$2:$CH$2,0)))))*$L30*8760*$P30)),IF(AND($K30+$H30&lt;Z$2+1,$K30+$I30&gt;Z$2),IF($N30=$N$3,$C30*INDEX('Fixed O&amp;M Schedule_Gas'!H$3:H$15,MATCH($F30,'Fixed O&amp;M Schedule_Gas'!$B$3:$B$15,0)),$C30*$S30*INDEX($U$1:$CH$1,MATCH($K30,$U$2:$CH$2,0))*IF(Z$2&gt;$K30+$H30,IF($D30="Win",1.02,1.005),1)*(1+$T30)^(Z$2-$K30)),IF(AND($K30+$I30&lt;=Z$2,$K30+SUM($I30:$J30)&gt;Z$2),IF($N30=$N$3,$C30*(INDEX('Fixed O&amp;M Schedule_Gas'!H$3:H$15,MATCH($F30,'Fixed O&amp;M Schedule_Gas'!$B$3:$B$15,0))+$M30),$C30*($S30*INDEX($U$1:$CH$1,MATCH($K30+$I30,$U$2:$CH$2,0))*IF(Z$2&gt;$K30+$I30+$H30,IF($D30="Win",1.02,1.005),1)*(1+$T30)^(Z$2-($K30+$I30))+$M30)),0)))/10^6</f>
        <v>0</v>
      </c>
      <c r="AA30" s="119">
        <f>IF(AND($K30&lt;AA$2+1,$K30+$H30&gt;AA$2),IF($N30=$N$3,$C30*((1-$O30+$O30*(AA$1/INDEX($U$1:$CH$1,,MATCH($K30,$U$2:$CH$2,0)))))*$L30,$C30*((1-$R30)^(AA$2-$K30))*(((1-$O30+$O30*(AA$1/INDEX($U$1:$CH$1,,MATCH($K30,$U$2:$CH$2,0)))))*$L30*8760*$P30)),IF(AND($K30+$H30&lt;AA$2+1,$K30+$I30&gt;AA$2),IF($N30=$N$3,$C30*INDEX('Fixed O&amp;M Schedule_Gas'!I$3:I$15,MATCH($F30,'Fixed O&amp;M Schedule_Gas'!$B$3:$B$15,0)),$C30*$S30*INDEX($U$1:$CH$1,MATCH($K30,$U$2:$CH$2,0))*IF(AA$2&gt;$K30+$H30,IF($D30="Win",1.02,1.005),1)*(1+$T30)^(AA$2-$K30)),IF(AND($K30+$I30&lt;=AA$2,$K30+SUM($I30:$J30)&gt;AA$2),IF($N30=$N$3,$C30*(INDEX('Fixed O&amp;M Schedule_Gas'!I$3:I$15,MATCH($F30,'Fixed O&amp;M Schedule_Gas'!$B$3:$B$15,0))+$M30),$C30*($S30*INDEX($U$1:$CH$1,MATCH($K30+$I30,$U$2:$CH$2,0))*IF(AA$2&gt;$K30+$I30+$H30,IF($D30="Win",1.02,1.005),1)*(1+$T30)^(AA$2-($K30+$I30))+$M30)),0)))/10^6</f>
        <v>0</v>
      </c>
      <c r="AB30" s="119">
        <f>IF(AND($K30&lt;AB$2+1,$K30+$H30&gt;AB$2),IF($N30=$N$3,$C30*((1-$O30+$O30*(AB$1/INDEX($U$1:$CH$1,,MATCH($K30,$U$2:$CH$2,0)))))*$L30,$C30*((1-$R30)^(AB$2-$K30))*(((1-$O30+$O30*(AB$1/INDEX($U$1:$CH$1,,MATCH($K30,$U$2:$CH$2,0)))))*$L30*8760*$P30)),IF(AND($K30+$H30&lt;AB$2+1,$K30+$I30&gt;AB$2),IF($N30=$N$3,$C30*INDEX('Fixed O&amp;M Schedule_Gas'!J$3:J$15,MATCH($F30,'Fixed O&amp;M Schedule_Gas'!$B$3:$B$15,0)),$C30*$S30*INDEX($U$1:$CH$1,MATCH($K30,$U$2:$CH$2,0))*IF(AB$2&gt;$K30+$H30,IF($D30="Win",1.02,1.005),1)*(1+$T30)^(AB$2-$K30)),IF(AND($K30+$I30&lt;=AB$2,$K30+SUM($I30:$J30)&gt;AB$2),IF($N30=$N$3,$C30*(INDEX('Fixed O&amp;M Schedule_Gas'!J$3:J$15,MATCH($F30,'Fixed O&amp;M Schedule_Gas'!$B$3:$B$15,0))+$M30),$C30*($S30*INDEX($U$1:$CH$1,MATCH($K30+$I30,$U$2:$CH$2,0))*IF(AB$2&gt;$K30+$I30+$H30,IF($D30="Win",1.02,1.005),1)*(1+$T30)^(AB$2-($K30+$I30))+$M30)),0)))/10^6</f>
        <v>0</v>
      </c>
      <c r="AC30" s="119">
        <f>IF(AND($K30&lt;AC$2+1,$K30+$H30&gt;AC$2),IF($N30=$N$3,$C30*((1-$O30+$O30*(AC$1/INDEX($U$1:$CH$1,,MATCH($K30,$U$2:$CH$2,0)))))*$L30,$C30*((1-$R30)^(AC$2-$K30))*(((1-$O30+$O30*(AC$1/INDEX($U$1:$CH$1,,MATCH($K30,$U$2:$CH$2,0)))))*$L30*8760*$P30)),IF(AND($K30+$H30&lt;AC$2+1,$K30+$I30&gt;AC$2),IF($N30=$N$3,$C30*INDEX('Fixed O&amp;M Schedule_Gas'!K$3:K$15,MATCH($F30,'Fixed O&amp;M Schedule_Gas'!$B$3:$B$15,0)),$C30*$S30*INDEX($U$1:$CH$1,MATCH($K30,$U$2:$CH$2,0))*IF(AC$2&gt;$K30+$H30,IF($D30="Win",1.02,1.005),1)*(1+$T30)^(AC$2-$K30)),IF(AND($K30+$I30&lt;=AC$2,$K30+SUM($I30:$J30)&gt;AC$2),IF($N30=$N$3,$C30*(INDEX('Fixed O&amp;M Schedule_Gas'!K$3:K$15,MATCH($F30,'Fixed O&amp;M Schedule_Gas'!$B$3:$B$15,0))+$M30),$C30*($S30*INDEX($U$1:$CH$1,MATCH($K30+$I30,$U$2:$CH$2,0))*IF(AC$2&gt;$K30+$I30+$H30,IF($D30="Win",1.02,1.005),1)*(1+$T30)^(AC$2-($K30+$I30))+$M30)),0)))/10^6</f>
        <v>0</v>
      </c>
      <c r="AD30" s="119">
        <f>IF(AND($K30&lt;AD$2+1,$K30+$H30&gt;AD$2),IF($N30=$N$3,$C30*((1-$O30+$O30*(AD$1/INDEX($U$1:$CH$1,,MATCH($K30,$U$2:$CH$2,0)))))*$L30,$C30*((1-$R30)^(AD$2-$K30))*(((1-$O30+$O30*(AD$1/INDEX($U$1:$CH$1,,MATCH($K30,$U$2:$CH$2,0)))))*$L30*8760*$P30)),IF(AND($K30+$H30&lt;AD$2+1,$K30+$I30&gt;AD$2),IF($N30=$N$3,$C30*INDEX('Fixed O&amp;M Schedule_Gas'!L$3:L$15,MATCH($F30,'Fixed O&amp;M Schedule_Gas'!$B$3:$B$15,0)),$C30*$S30*INDEX($U$1:$CH$1,MATCH($K30,$U$2:$CH$2,0))*IF(AD$2&gt;$K30+$H30,IF($D30="Win",1.02,1.005),1)*(1+$T30)^(AD$2-$K30)),IF(AND($K30+$I30&lt;=AD$2,$K30+SUM($I30:$J30)&gt;AD$2),IF($N30=$N$3,$C30*(INDEX('Fixed O&amp;M Schedule_Gas'!L$3:L$15,MATCH($F30,'Fixed O&amp;M Schedule_Gas'!$B$3:$B$15,0))+$M30),$C30*($S30*INDEX($U$1:$CH$1,MATCH($K30+$I30,$U$2:$CH$2,0))*IF(AD$2&gt;$K30+$I30+$H30,IF($D30="Win",1.02,1.005),1)*(1+$T30)^(AD$2-($K30+$I30))+$M30)),0)))/10^6</f>
        <v>0</v>
      </c>
      <c r="AE30" s="119">
        <f>IF(AND($K30&lt;AE$2+1,$K30+$H30&gt;AE$2),IF($N30=$N$3,$C30*((1-$O30+$O30*(AE$1/INDEX($U$1:$CH$1,,MATCH($K30,$U$2:$CH$2,0)))))*$L30,$C30*((1-$R30)^(AE$2-$K30))*(((1-$O30+$O30*(AE$1/INDEX($U$1:$CH$1,,MATCH($K30,$U$2:$CH$2,0)))))*$L30*8760*$P30)),IF(AND($K30+$H30&lt;AE$2+1,$K30+$I30&gt;AE$2),IF($N30=$N$3,$C30*INDEX('Fixed O&amp;M Schedule_Gas'!M$3:M$15,MATCH($F30,'Fixed O&amp;M Schedule_Gas'!$B$3:$B$15,0)),$C30*$S30*INDEX($U$1:$CH$1,MATCH($K30,$U$2:$CH$2,0))*IF(AE$2&gt;$K30+$H30,IF($D30="Win",1.02,1.005),1)*(1+$T30)^(AE$2-$K30)),IF(AND($K30+$I30&lt;=AE$2,$K30+SUM($I30:$J30)&gt;AE$2),IF($N30=$N$3,$C30*(INDEX('Fixed O&amp;M Schedule_Gas'!M$3:M$15,MATCH($F30,'Fixed O&amp;M Schedule_Gas'!$B$3:$B$15,0))+$M30),$C30*($S30*INDEX($U$1:$CH$1,MATCH($K30+$I30,$U$2:$CH$2,0))*IF(AE$2&gt;$K30+$I30+$H30,IF($D30="Win",1.02,1.005),1)*(1+$T30)^(AE$2-($K30+$I30))+$M30)),0)))/10^6</f>
        <v>135.68053607938609</v>
      </c>
      <c r="AF30" s="119">
        <f>IF(AND($K30&lt;AF$2+1,$K30+$H30&gt;AF$2),IF($N30=$N$3,$C30*((1-$O30+$O30*(AF$1/INDEX($U$1:$CH$1,,MATCH($K30,$U$2:$CH$2,0)))))*$L30,$C30*((1-$R30)^(AF$2-$K30))*(((1-$O30+$O30*(AF$1/INDEX($U$1:$CH$1,,MATCH($K30,$U$2:$CH$2,0)))))*$L30*8760*$P30)),IF(AND($K30+$H30&lt;AF$2+1,$K30+$I30&gt;AF$2),IF($N30=$N$3,$C30*INDEX('Fixed O&amp;M Schedule_Gas'!N$3:N$15,MATCH($F30,'Fixed O&amp;M Schedule_Gas'!$B$3:$B$15,0)),$C30*$S30*INDEX($U$1:$CH$1,MATCH($K30,$U$2:$CH$2,0))*IF(AF$2&gt;$K30+$H30,IF($D30="Win",1.02,1.005),1)*(1+$T30)^(AF$2-$K30)),IF(AND($K30+$I30&lt;=AF$2,$K30+SUM($I30:$J30)&gt;AF$2),IF($N30=$N$3,$C30*(INDEX('Fixed O&amp;M Schedule_Gas'!N$3:N$15,MATCH($F30,'Fixed O&amp;M Schedule_Gas'!$B$3:$B$15,0))+$M30),$C30*($S30*INDEX($U$1:$CH$1,MATCH($K30+$I30,$U$2:$CH$2,0))*IF(AF$2&gt;$K30+$I30+$H30,IF($D30="Win",1.02,1.005),1)*(1+$T30)^(AF$2-($K30+$I30))+$M30)),0)))/10^6</f>
        <v>133.98643648462723</v>
      </c>
      <c r="AG30" s="119">
        <f>IF(AND($K30&lt;AG$2+1,$K30+$H30&gt;AG$2),IF($N30=$N$3,$C30*((1-$O30+$O30*(AG$1/INDEX($U$1:$CH$1,,MATCH($K30,$U$2:$CH$2,0)))))*$L30,$C30*((1-$R30)^(AG$2-$K30))*(((1-$O30+$O30*(AG$1/INDEX($U$1:$CH$1,,MATCH($K30,$U$2:$CH$2,0)))))*$L30*8760*$P30)),IF(AND($K30+$H30&lt;AG$2+1,$K30+$I30&gt;AG$2),IF($N30=$N$3,$C30*INDEX('Fixed O&amp;M Schedule_Gas'!O$3:O$15,MATCH($F30,'Fixed O&amp;M Schedule_Gas'!$B$3:$B$15,0)),$C30*$S30*INDEX($U$1:$CH$1,MATCH($K30,$U$2:$CH$2,0))*IF(AG$2&gt;$K30+$H30,IF($D30="Win",1.02,1.005),1)*(1+$T30)^(AG$2-$K30)),IF(AND($K30+$I30&lt;=AG$2,$K30+SUM($I30:$J30)&gt;AG$2),IF($N30=$N$3,$C30*(INDEX('Fixed O&amp;M Schedule_Gas'!O$3:O$15,MATCH($F30,'Fixed O&amp;M Schedule_Gas'!$B$3:$B$15,0))+$M30),$C30*($S30*INDEX($U$1:$CH$1,MATCH($K30+$I30,$U$2:$CH$2,0))*IF(AG$2&gt;$K30+$I30+$H30,IF($D30="Win",1.02,1.005),1)*(1+$T30)^(AG$2-($K30+$I30))+$M30)),0)))/10^6</f>
        <v>132.34729675755136</v>
      </c>
      <c r="AH30" s="119">
        <f>IF(AND($K30&lt;AH$2+1,$K30+$H30&gt;AH$2),IF($N30=$N$3,$C30*((1-$O30+$O30*(AH$1/INDEX($U$1:$CH$1,,MATCH($K30,$U$2:$CH$2,0)))))*$L30,$C30*((1-$R30)^(AH$2-$K30))*(((1-$O30+$O30*(AH$1/INDEX($U$1:$CH$1,,MATCH($K30,$U$2:$CH$2,0)))))*$L30*8760*$P30)),IF(AND($K30+$H30&lt;AH$2+1,$K30+$I30&gt;AH$2),IF($N30=$N$3,$C30*INDEX('Fixed O&amp;M Schedule_Gas'!P$3:P$15,MATCH($F30,'Fixed O&amp;M Schedule_Gas'!$B$3:$B$15,0)),$C30*$S30*INDEX($U$1:$CH$1,MATCH($K30,$U$2:$CH$2,0))*IF(AH$2&gt;$K30+$H30,IF($D30="Win",1.02,1.005),1)*(1+$T30)^(AH$2-$K30)),IF(AND($K30+$I30&lt;=AH$2,$K30+SUM($I30:$J30)&gt;AH$2),IF($N30=$N$3,$C30*(INDEX('Fixed O&amp;M Schedule_Gas'!P$3:P$15,MATCH($F30,'Fixed O&amp;M Schedule_Gas'!$B$3:$B$15,0))+$M30),$C30*($S30*INDEX($U$1:$CH$1,MATCH($K30+$I30,$U$2:$CH$2,0))*IF(AH$2&gt;$K30+$I30+$H30,IF($D30="Win",1.02,1.005),1)*(1+$T30)^(AH$2-($K30+$I30))+$M30)),0)))/10^6</f>
        <v>130.76599053359018</v>
      </c>
      <c r="AI30" s="119">
        <f>IF(AND($K30&lt;AI$2+1,$K30+$H30&gt;AI$2),IF($N30=$N$3,$C30*((1-$O30+$O30*(AI$1/INDEX($U$1:$CH$1,,MATCH($K30,$U$2:$CH$2,0)))))*$L30,$C30*((1-$R30)^(AI$2-$K30))*(((1-$O30+$O30*(AI$1/INDEX($U$1:$CH$1,,MATCH($K30,$U$2:$CH$2,0)))))*$L30*8760*$P30)),IF(AND($K30+$H30&lt;AI$2+1,$K30+$I30&gt;AI$2),IF($N30=$N$3,$C30*INDEX('Fixed O&amp;M Schedule_Gas'!Q$3:Q$15,MATCH($F30,'Fixed O&amp;M Schedule_Gas'!$B$3:$B$15,0)),$C30*$S30*INDEX($U$1:$CH$1,MATCH($K30,$U$2:$CH$2,0))*IF(AI$2&gt;$K30+$H30,IF($D30="Win",1.02,1.005),1)*(1+$T30)^(AI$2-$K30)),IF(AND($K30+$I30&lt;=AI$2,$K30+SUM($I30:$J30)&gt;AI$2),IF($N30=$N$3,$C30*(INDEX('Fixed O&amp;M Schedule_Gas'!Q$3:Q$15,MATCH($F30,'Fixed O&amp;M Schedule_Gas'!$B$3:$B$15,0))+$M30),$C30*($S30*INDEX($U$1:$CH$1,MATCH($K30+$I30,$U$2:$CH$2,0))*IF(AI$2&gt;$K30+$I30+$H30,IF($D30="Win",1.02,1.005),1)*(1+$T30)^(AI$2-($K30+$I30))+$M30)),0)))/10^6</f>
        <v>129.21195861114134</v>
      </c>
      <c r="AJ30" s="119">
        <f>IF(AND($K30&lt;AJ$2+1,$K30+$H30&gt;AJ$2),IF($N30=$N$3,$C30*((1-$O30+$O30*(AJ$1/INDEX($U$1:$CH$1,,MATCH($K30,$U$2:$CH$2,0)))))*$L30,$C30*((1-$R30)^(AJ$2-$K30))*(((1-$O30+$O30*(AJ$1/INDEX($U$1:$CH$1,,MATCH($K30,$U$2:$CH$2,0)))))*$L30*8760*$P30)),IF(AND($K30+$H30&lt;AJ$2+1,$K30+$I30&gt;AJ$2),IF($N30=$N$3,$C30*INDEX('Fixed O&amp;M Schedule_Gas'!R$3:R$15,MATCH($F30,'Fixed O&amp;M Schedule_Gas'!$B$3:$B$15,0)),$C30*$S30*INDEX($U$1:$CH$1,MATCH($K30,$U$2:$CH$2,0))*IF(AJ$2&gt;$K30+$H30,IF($D30="Win",1.02,1.005),1)*(1+$T30)^(AJ$2-$K30)),IF(AND($K30+$I30&lt;=AJ$2,$K30+SUM($I30:$J30)&gt;AJ$2),IF($N30=$N$3,$C30*(INDEX('Fixed O&amp;M Schedule_Gas'!R$3:R$15,MATCH($F30,'Fixed O&amp;M Schedule_Gas'!$B$3:$B$15,0))+$M30),$C30*($S30*INDEX($U$1:$CH$1,MATCH($K30+$I30,$U$2:$CH$2,0))*IF(AJ$2&gt;$K30+$I30+$H30,IF($D30="Win",1.02,1.005),1)*(1+$T30)^(AJ$2-($K30+$I30))+$M30)),0)))/10^6</f>
        <v>127.68477186349971</v>
      </c>
      <c r="AK30" s="119">
        <f>IF(AND($K30&lt;AK$2+1,$K30+$H30&gt;AK$2),IF($N30=$N$3,$C30*((1-$O30+$O30*(AK$1/INDEX($U$1:$CH$1,,MATCH($K30,$U$2:$CH$2,0)))))*$L30,$C30*((1-$R30)^(AK$2-$K30))*(((1-$O30+$O30*(AK$1/INDEX($U$1:$CH$1,,MATCH($K30,$U$2:$CH$2,0)))))*$L30*8760*$P30)),IF(AND($K30+$H30&lt;AK$2+1,$K30+$I30&gt;AK$2),IF($N30=$N$3,$C30*INDEX('Fixed O&amp;M Schedule_Gas'!S$3:S$15,MATCH($F30,'Fixed O&amp;M Schedule_Gas'!$B$3:$B$15,0)),$C30*$S30*INDEX($U$1:$CH$1,MATCH($K30,$U$2:$CH$2,0))*IF(AK$2&gt;$K30+$H30,IF($D30="Win",1.02,1.005),1)*(1+$T30)^(AK$2-$K30)),IF(AND($K30+$I30&lt;=AK$2,$K30+SUM($I30:$J30)&gt;AK$2),IF($N30=$N$3,$C30*(INDEX('Fixed O&amp;M Schedule_Gas'!S$3:S$15,MATCH($F30,'Fixed O&amp;M Schedule_Gas'!$B$3:$B$15,0))+$M30),$C30*($S30*INDEX($U$1:$CH$1,MATCH($K30+$I30,$U$2:$CH$2,0))*IF(AK$2&gt;$K30+$I30+$H30,IF($D30="Win",1.02,1.005),1)*(1+$T30)^(AK$2-($K30+$I30))+$M30)),0)))/10^6</f>
        <v>126.184008056712</v>
      </c>
      <c r="AL30" s="119">
        <f>IF(AND($K30&lt;AL$2+1,$K30+$H30&gt;AL$2),IF($N30=$N$3,$C30*((1-$O30+$O30*(AL$1/INDEX($U$1:$CH$1,,MATCH($K30,$U$2:$CH$2,0)))))*$L30,$C30*((1-$R30)^(AL$2-$K30))*(((1-$O30+$O30*(AL$1/INDEX($U$1:$CH$1,,MATCH($K30,$U$2:$CH$2,0)))))*$L30*8760*$P30)),IF(AND($K30+$H30&lt;AL$2+1,$K30+$I30&gt;AL$2),IF($N30=$N$3,$C30*INDEX('Fixed O&amp;M Schedule_Gas'!T$3:T$15,MATCH($F30,'Fixed O&amp;M Schedule_Gas'!$B$3:$B$15,0)),$C30*$S30*INDEX($U$1:$CH$1,MATCH($K30,$U$2:$CH$2,0))*IF(AL$2&gt;$K30+$H30,IF($D30="Win",1.02,1.005),1)*(1+$T30)^(AL$2-$K30)),IF(AND($K30+$I30&lt;=AL$2,$K30+SUM($I30:$J30)&gt;AL$2),IF($N30=$N$3,$C30*(INDEX('Fixed O&amp;M Schedule_Gas'!T$3:T$15,MATCH($F30,'Fixed O&amp;M Schedule_Gas'!$B$3:$B$15,0))+$M30),$C30*($S30*INDEX($U$1:$CH$1,MATCH($K30+$I30,$U$2:$CH$2,0))*IF(AL$2&gt;$K30+$I30+$H30,IF($D30="Win",1.02,1.005),1)*(1+$T30)^(AL$2-($K30+$I30))+$M30)),0)))/10^6</f>
        <v>124.70925173939122</v>
      </c>
      <c r="AM30" s="119">
        <f>IF(AND($K30&lt;AM$2+1,$K30+$H30&gt;AM$2),IF($N30=$N$3,$C30*((1-$O30+$O30*(AM$1/INDEX($U$1:$CH$1,,MATCH($K30,$U$2:$CH$2,0)))))*$L30,$C30*((1-$R30)^(AM$2-$K30))*(((1-$O30+$O30*(AM$1/INDEX($U$1:$CH$1,,MATCH($K30,$U$2:$CH$2,0)))))*$L30*8760*$P30)),IF(AND($K30+$H30&lt;AM$2+1,$K30+$I30&gt;AM$2),IF($N30=$N$3,$C30*INDEX('Fixed O&amp;M Schedule_Gas'!U$3:U$15,MATCH($F30,'Fixed O&amp;M Schedule_Gas'!$B$3:$B$15,0)),$C30*$S30*INDEX($U$1:$CH$1,MATCH($K30,$U$2:$CH$2,0))*IF(AM$2&gt;$K30+$H30,IF($D30="Win",1.02,1.005),1)*(1+$T30)^(AM$2-$K30)),IF(AND($K30+$I30&lt;=AM$2,$K30+SUM($I30:$J30)&gt;AM$2),IF($N30=$N$3,$C30*(INDEX('Fixed O&amp;M Schedule_Gas'!U$3:U$15,MATCH($F30,'Fixed O&amp;M Schedule_Gas'!$B$3:$B$15,0))+$M30),$C30*($S30*INDEX($U$1:$CH$1,MATCH($K30+$I30,$U$2:$CH$2,0))*IF(AM$2&gt;$K30+$I30+$H30,IF($D30="Win",1.02,1.005),1)*(1+$T30)^(AM$2-($K30+$I30))+$M30)),0)))/10^6</f>
        <v>123.26009413429422</v>
      </c>
      <c r="AN30" s="119">
        <f>IF(AND($K30&lt;AN$2+1,$K30+$H30&gt;AN$2),IF($N30=$N$3,$C30*((1-$O30+$O30*(AN$1/INDEX($U$1:$CH$1,,MATCH($K30,$U$2:$CH$2,0)))))*$L30,$C30*((1-$R30)^(AN$2-$K30))*(((1-$O30+$O30*(AN$1/INDEX($U$1:$CH$1,,MATCH($K30,$U$2:$CH$2,0)))))*$L30*8760*$P30)),IF(AND($K30+$H30&lt;AN$2+1,$K30+$I30&gt;AN$2),IF($N30=$N$3,$C30*INDEX('Fixed O&amp;M Schedule_Gas'!V$3:V$15,MATCH($F30,'Fixed O&amp;M Schedule_Gas'!$B$3:$B$15,0)),$C30*$S30*INDEX($U$1:$CH$1,MATCH($K30,$U$2:$CH$2,0))*IF(AN$2&gt;$K30+$H30,IF($D30="Win",1.02,1.005),1)*(1+$T30)^(AN$2-$K30)),IF(AND($K30+$I30&lt;=AN$2,$K30+SUM($I30:$J30)&gt;AN$2),IF($N30=$N$3,$C30*(INDEX('Fixed O&amp;M Schedule_Gas'!V$3:V$15,MATCH($F30,'Fixed O&amp;M Schedule_Gas'!$B$3:$B$15,0))+$M30),$C30*($S30*INDEX($U$1:$CH$1,MATCH($K30+$I30,$U$2:$CH$2,0))*IF(AN$2&gt;$K30+$I30+$H30,IF($D30="Win",1.02,1.005),1)*(1+$T30)^(AN$2-($K30+$I30))+$M30)),0)))/10^6</f>
        <v>121.83613303163446</v>
      </c>
      <c r="AO30" s="119">
        <f>IF(AND($K30&lt;AO$2+1,$K30+$H30&gt;AO$2),IF($N30=$N$3,$C30*((1-$O30+$O30*(AO$1/INDEX($U$1:$CH$1,,MATCH($K30,$U$2:$CH$2,0)))))*$L30,$C30*((1-$R30)^(AO$2-$K30))*(((1-$O30+$O30*(AO$1/INDEX($U$1:$CH$1,,MATCH($K30,$U$2:$CH$2,0)))))*$L30*8760*$P30)),IF(AND($K30+$H30&lt;AO$2+1,$K30+$I30&gt;AO$2),IF($N30=$N$3,$C30*INDEX('Fixed O&amp;M Schedule_Gas'!W$3:W$15,MATCH($F30,'Fixed O&amp;M Schedule_Gas'!$B$3:$B$15,0)),$C30*$S30*INDEX($U$1:$CH$1,MATCH($K30,$U$2:$CH$2,0))*IF(AO$2&gt;$K30+$H30,IF($D30="Win",1.02,1.005),1)*(1+$T30)^(AO$2-$K30)),IF(AND($K30+$I30&lt;=AO$2,$K30+SUM($I30:$J30)&gt;AO$2),IF($N30=$N$3,$C30*(INDEX('Fixed O&amp;M Schedule_Gas'!W$3:W$15,MATCH($F30,'Fixed O&amp;M Schedule_Gas'!$B$3:$B$15,0))+$M30),$C30*($S30*INDEX($U$1:$CH$1,MATCH($K30+$I30,$U$2:$CH$2,0))*IF(AO$2&gt;$K30+$I30+$H30,IF($D30="Win",1.02,1.005),1)*(1+$T30)^(AO$2-($K30+$I30))+$M30)),0)))/10^6</f>
        <v>120.43697268410207</v>
      </c>
      <c r="AP30" s="119">
        <f>IF(AND($K30&lt;AP$2+1,$K30+$H30&gt;AP$2),IF($N30=$N$3,$C30*((1-$O30+$O30*(AP$1/INDEX($U$1:$CH$1,,MATCH($K30,$U$2:$CH$2,0)))))*$L30,$C30*((1-$R30)^(AP$2-$K30))*(((1-$O30+$O30*(AP$1/INDEX($U$1:$CH$1,,MATCH($K30,$U$2:$CH$2,0)))))*$L30*8760*$P30)),IF(AND($K30+$H30&lt;AP$2+1,$K30+$I30&gt;AP$2),IF($N30=$N$3,$C30*INDEX('Fixed O&amp;M Schedule_Gas'!X$3:X$15,MATCH($F30,'Fixed O&amp;M Schedule_Gas'!$B$3:$B$15,0)),$C30*$S30*INDEX($U$1:$CH$1,MATCH($K30,$U$2:$CH$2,0))*IF(AP$2&gt;$K30+$H30,IF($D30="Win",1.02,1.005),1)*(1+$T30)^(AP$2-$K30)),IF(AND($K30+$I30&lt;=AP$2,$K30+SUM($I30:$J30)&gt;AP$2),IF($N30=$N$3,$C30*(INDEX('Fixed O&amp;M Schedule_Gas'!X$3:X$15,MATCH($F30,'Fixed O&amp;M Schedule_Gas'!$B$3:$B$15,0))+$M30),$C30*($S30*INDEX($U$1:$CH$1,MATCH($K30+$I30,$U$2:$CH$2,0))*IF(AP$2&gt;$K30+$I30+$H30,IF($D30="Win",1.02,1.005),1)*(1+$T30)^(AP$2-($K30+$I30))+$M30)),0)))/10^6</f>
        <v>119.06222370356421</v>
      </c>
      <c r="AQ30" s="119">
        <f>IF(AND($K30&lt;AQ$2+1,$K30+$H30&gt;AQ$2),IF($N30=$N$3,$C30*((1-$O30+$O30*(AQ$1/INDEX($U$1:$CH$1,,MATCH($K30,$U$2:$CH$2,0)))))*$L30,$C30*((1-$R30)^(AQ$2-$K30))*(((1-$O30+$O30*(AQ$1/INDEX($U$1:$CH$1,,MATCH($K30,$U$2:$CH$2,0)))))*$L30*8760*$P30)),IF(AND($K30+$H30&lt;AQ$2+1,$K30+$I30&gt;AQ$2),IF($N30=$N$3,$C30*INDEX('Fixed O&amp;M Schedule_Gas'!Y$3:Y$15,MATCH($F30,'Fixed O&amp;M Schedule_Gas'!$B$3:$B$15,0)),$C30*$S30*INDEX($U$1:$CH$1,MATCH($K30,$U$2:$CH$2,0))*IF(AQ$2&gt;$K30+$H30,IF($D30="Win",1.02,1.005),1)*(1+$T30)^(AQ$2-$K30)),IF(AND($K30+$I30&lt;=AQ$2,$K30+SUM($I30:$J30)&gt;AQ$2),IF($N30=$N$3,$C30*(INDEX('Fixed O&amp;M Schedule_Gas'!Y$3:Y$15,MATCH($F30,'Fixed O&amp;M Schedule_Gas'!$B$3:$B$15,0))+$M30),$C30*($S30*INDEX($U$1:$CH$1,MATCH($K30+$I30,$U$2:$CH$2,0))*IF(AQ$2&gt;$K30+$I30+$H30,IF($D30="Win",1.02,1.005),1)*(1+$T30)^(AQ$2-($K30+$I30))+$M30)),0)))/10^6</f>
        <v>117.71150295941818</v>
      </c>
      <c r="AR30" s="119">
        <f>IF(AND($K30&lt;AR$2+1,$K30+$H30&gt;AR$2),IF($N30=$N$3,$C30*((1-$O30+$O30*(AR$1/INDEX($U$1:$CH$1,,MATCH($K30,$U$2:$CH$2,0)))))*$L30,$C30*((1-$R30)^(AR$2-$K30))*(((1-$O30+$O30*(AR$1/INDEX($U$1:$CH$1,,MATCH($K30,$U$2:$CH$2,0)))))*$L30*8760*$P30)),IF(AND($K30+$H30&lt;AR$2+1,$K30+$I30&gt;AR$2),IF($N30=$N$3,$C30*INDEX('Fixed O&amp;M Schedule_Gas'!Z$3:Z$15,MATCH($F30,'Fixed O&amp;M Schedule_Gas'!$B$3:$B$15,0)),$C30*$S30*INDEX($U$1:$CH$1,MATCH($K30,$U$2:$CH$2,0))*IF(AR$2&gt;$K30+$H30,IF($D30="Win",1.02,1.005),1)*(1+$T30)^(AR$2-$K30)),IF(AND($K30+$I30&lt;=AR$2,$K30+SUM($I30:$J30)&gt;AR$2),IF($N30=$N$3,$C30*(INDEX('Fixed O&amp;M Schedule_Gas'!Z$3:Z$15,MATCH($F30,'Fixed O&amp;M Schedule_Gas'!$B$3:$B$15,0))+$M30),$C30*($S30*INDEX($U$1:$CH$1,MATCH($K30+$I30,$U$2:$CH$2,0))*IF(AR$2&gt;$K30+$I30+$H30,IF($D30="Win",1.02,1.005),1)*(1+$T30)^(AR$2-($K30+$I30))+$M30)),0)))/10^6</f>
        <v>116.38443347857167</v>
      </c>
      <c r="AS30" s="119">
        <f>IF(AND($K30&lt;AS$2+1,$K30+$H30&gt;AS$2),IF($N30=$N$3,$C30*((1-$O30+$O30*(AS$1/INDEX($U$1:$CH$1,,MATCH($K30,$U$2:$CH$2,0)))))*$L30,$C30*((1-$R30)^(AS$2-$K30))*(((1-$O30+$O30*(AS$1/INDEX($U$1:$CH$1,,MATCH($K30,$U$2:$CH$2,0)))))*$L30*8760*$P30)),IF(AND($K30+$H30&lt;AS$2+1,$K30+$I30&gt;AS$2),IF($N30=$N$3,$C30*INDEX('Fixed O&amp;M Schedule_Gas'!AA$3:AA$15,MATCH($F30,'Fixed O&amp;M Schedule_Gas'!$B$3:$B$15,0)),$C30*$S30*INDEX($U$1:$CH$1,MATCH($K30,$U$2:$CH$2,0))*IF(AS$2&gt;$K30+$H30,IF($D30="Win",1.02,1.005),1)*(1+$T30)^(AS$2-$K30)),IF(AND($K30+$I30&lt;=AS$2,$K30+SUM($I30:$J30)&gt;AS$2),IF($N30=$N$3,$C30*(INDEX('Fixed O&amp;M Schedule_Gas'!AA$3:AA$15,MATCH($F30,'Fixed O&amp;M Schedule_Gas'!$B$3:$B$15,0))+$M30),$C30*($S30*INDEX($U$1:$CH$1,MATCH($K30+$I30,$U$2:$CH$2,0))*IF(AS$2&gt;$K30+$I30+$H30,IF($D30="Win",1.02,1.005),1)*(1+$T30)^(AS$2-($K30+$I30))+$M30)),0)))/10^6</f>
        <v>115.08064434702351</v>
      </c>
      <c r="AT30" s="119">
        <f>IF(AND($K30&lt;AT$2+1,$K30+$H30&gt;AT$2),IF($N30=$N$3,$C30*((1-$O30+$O30*(AT$1/INDEX($U$1:$CH$1,,MATCH($K30,$U$2:$CH$2,0)))))*$L30,$C30*((1-$R30)^(AT$2-$K30))*(((1-$O30+$O30*(AT$1/INDEX($U$1:$CH$1,,MATCH($K30,$U$2:$CH$2,0)))))*$L30*8760*$P30)),IF(AND($K30+$H30&lt;AT$2+1,$K30+$I30&gt;AT$2),IF($N30=$N$3,$C30*INDEX('Fixed O&amp;M Schedule_Gas'!AB$3:AB$15,MATCH($F30,'Fixed O&amp;M Schedule_Gas'!$B$3:$B$15,0)),$C30*$S30*INDEX($U$1:$CH$1,MATCH($K30,$U$2:$CH$2,0))*IF(AT$2&gt;$K30+$H30,IF($D30="Win",1.02,1.005),1)*(1+$T30)^(AT$2-$K30)),IF(AND($K30+$I30&lt;=AT$2,$K30+SUM($I30:$J30)&gt;AT$2),IF($N30=$N$3,$C30*(INDEX('Fixed O&amp;M Schedule_Gas'!AB$3:AB$15,MATCH($F30,'Fixed O&amp;M Schedule_Gas'!$B$3:$B$15,0))+$M30),$C30*($S30*INDEX($U$1:$CH$1,MATCH($K30+$I30,$U$2:$CH$2,0))*IF(AT$2&gt;$K30+$I30+$H30,IF($D30="Win",1.02,1.005),1)*(1+$T30)^(AT$2-($K30+$I30))+$M30)),0)))/10^6</f>
        <v>113.79977061301922</v>
      </c>
      <c r="AU30" s="119">
        <f>IF(AND($K30&lt;AU$2+1,$K30+$H30&gt;AU$2),IF($N30=$N$3,$C30*((1-$O30+$O30*(AU$1/INDEX($U$1:$CH$1,,MATCH($K30,$U$2:$CH$2,0)))))*$L30,$C30*((1-$R30)^(AU$2-$K30))*(((1-$O30+$O30*(AU$1/INDEX($U$1:$CH$1,,MATCH($K30,$U$2:$CH$2,0)))))*$L30*8760*$P30)),IF(AND($K30+$H30&lt;AU$2+1,$K30+$I30&gt;AU$2),IF($N30=$N$3,$C30*INDEX('Fixed O&amp;M Schedule_Gas'!AC$3:AC$15,MATCH($F30,'Fixed O&amp;M Schedule_Gas'!$B$3:$B$15,0)),$C30*$S30*INDEX($U$1:$CH$1,MATCH($K30,$U$2:$CH$2,0))*IF(AU$2&gt;$K30+$H30,IF($D30="Win",1.02,1.005),1)*(1+$T30)^(AU$2-$K30)),IF(AND($K30+$I30&lt;=AU$2,$K30+SUM($I30:$J30)&gt;AU$2),IF($N30=$N$3,$C30*(INDEX('Fixed O&amp;M Schedule_Gas'!AC$3:AC$15,MATCH($F30,'Fixed O&amp;M Schedule_Gas'!$B$3:$B$15,0))+$M30),$C30*($S30*INDEX($U$1:$CH$1,MATCH($K30+$I30,$U$2:$CH$2,0))*IF(AU$2&gt;$K30+$I30+$H30,IF($D30="Win",1.02,1.005),1)*(1+$T30)^(AU$2-($K30+$I30))+$M30)),0)))/10^6</f>
        <v>112.541453191757</v>
      </c>
      <c r="AV30" s="119">
        <f>IF(AND($K30&lt;AV$2+1,$K30+$H30&gt;AV$2),IF($N30=$N$3,$C30*((1-$O30+$O30*(AV$1/INDEX($U$1:$CH$1,,MATCH($K30,$U$2:$CH$2,0)))))*$L30,$C30*((1-$R30)^(AV$2-$K30))*(((1-$O30+$O30*(AV$1/INDEX($U$1:$CH$1,,MATCH($K30,$U$2:$CH$2,0)))))*$L30*8760*$P30)),IF(AND($K30+$H30&lt;AV$2+1,$K30+$I30&gt;AV$2),IF($N30=$N$3,$C30*INDEX('Fixed O&amp;M Schedule_Gas'!AD$3:AD$15,MATCH($F30,'Fixed O&amp;M Schedule_Gas'!$B$3:$B$15,0)),$C30*$S30*INDEX($U$1:$CH$1,MATCH($K30,$U$2:$CH$2,0))*IF(AV$2&gt;$K30+$H30,IF($D30="Win",1.02,1.005),1)*(1+$T30)^(AV$2-$K30)),IF(AND($K30+$I30&lt;=AV$2,$K30+SUM($I30:$J30)&gt;AV$2),IF($N30=$N$3,$C30*(INDEX('Fixed O&amp;M Schedule_Gas'!AD$3:AD$15,MATCH($F30,'Fixed O&amp;M Schedule_Gas'!$B$3:$B$15,0))+$M30),$C30*($S30*INDEX($U$1:$CH$1,MATCH($K30+$I30,$U$2:$CH$2,0))*IF(AV$2&gt;$K30+$I30+$H30,IF($D30="Win",1.02,1.005),1)*(1+$T30)^(AV$2-($K30+$I30))+$M30)),0)))/10^6</f>
        <v>111.30533877161842</v>
      </c>
      <c r="AW30" s="119">
        <f>IF(AND($K30&lt;AW$2+1,$K30+$H30&gt;AW$2),IF($N30=$N$3,$C30*((1-$O30+$O30*(AW$1/INDEX($U$1:$CH$1,,MATCH($K30,$U$2:$CH$2,0)))))*$L30,$C30*((1-$R30)^(AW$2-$K30))*(((1-$O30+$O30*(AW$1/INDEX($U$1:$CH$1,,MATCH($K30,$U$2:$CH$2,0)))))*$L30*8760*$P30)),IF(AND($K30+$H30&lt;AW$2+1,$K30+$I30&gt;AW$2),IF($N30=$N$3,$C30*INDEX('Fixed O&amp;M Schedule_Gas'!AE$3:AE$15,MATCH($F30,'Fixed O&amp;M Schedule_Gas'!$B$3:$B$15,0)),$C30*$S30*INDEX($U$1:$CH$1,MATCH($K30,$U$2:$CH$2,0))*IF(AW$2&gt;$K30+$H30,IF($D30="Win",1.02,1.005),1)*(1+$T30)^(AW$2-$K30)),IF(AND($K30+$I30&lt;=AW$2,$K30+SUM($I30:$J30)&gt;AW$2),IF($N30=$N$3,$C30*(INDEX('Fixed O&amp;M Schedule_Gas'!AE$3:AE$15,MATCH($F30,'Fixed O&amp;M Schedule_Gas'!$B$3:$B$15,0))+$M30),$C30*($S30*INDEX($U$1:$CH$1,MATCH($K30+$I30,$U$2:$CH$2,0))*IF(AW$2&gt;$K30+$I30+$H30,IF($D30="Win",1.02,1.005),1)*(1+$T30)^(AW$2-($K30+$I30))+$M30)),0)))/10^6</f>
        <v>110.0910797218999</v>
      </c>
      <c r="AX30" s="119">
        <f>IF(AND($K30&lt;AX$2+1,$K30+$H30&gt;AX$2),IF($N30=$N$3,$C30*((1-$O30+$O30*(AX$1/INDEX($U$1:$CH$1,,MATCH($K30,$U$2:$CH$2,0)))))*$L30,$C30*((1-$R30)^(AX$2-$K30))*(((1-$O30+$O30*(AX$1/INDEX($U$1:$CH$1,,MATCH($K30,$U$2:$CH$2,0)))))*$L30*8760*$P30)),IF(AND($K30+$H30&lt;AX$2+1,$K30+$I30&gt;AX$2),IF($N30=$N$3,$C30*INDEX('Fixed O&amp;M Schedule_Gas'!AF$3:AF$15,MATCH($F30,'Fixed O&amp;M Schedule_Gas'!$B$3:$B$15,0)),$C30*$S30*INDEX($U$1:$CH$1,MATCH($K30,$U$2:$CH$2,0))*IF(AX$2&gt;$K30+$H30,IF($D30="Win",1.02,1.005),1)*(1+$T30)^(AX$2-$K30)),IF(AND($K30+$I30&lt;=AX$2,$K30+SUM($I30:$J30)&gt;AX$2),IF($N30=$N$3,$C30*(INDEX('Fixed O&amp;M Schedule_Gas'!AF$3:AF$15,MATCH($F30,'Fixed O&amp;M Schedule_Gas'!$B$3:$B$15,0))+$M30),$C30*($S30*INDEX($U$1:$CH$1,MATCH($K30+$I30,$U$2:$CH$2,0))*IF(AX$2&gt;$K30+$I30+$H30,IF($D30="Win",1.02,1.005),1)*(1+$T30)^(AX$2-($K30+$I30))+$M30)),0)))/10^6</f>
        <v>108.89833400202076</v>
      </c>
      <c r="AY30" s="119">
        <f>IF(AND($K30&lt;AY$2+1,$K30+$H30&gt;AY$2),IF($N30=$N$3,$C30*((1-$O30+$O30*(AY$1/INDEX($U$1:$CH$1,,MATCH($K30,$U$2:$CH$2,0)))))*$L30,$C30*((1-$R30)^(AY$2-$K30))*(((1-$O30+$O30*(AY$1/INDEX($U$1:$CH$1,,MATCH($K30,$U$2:$CH$2,0)))))*$L30*8760*$P30)),IF(AND($K30+$H30&lt;AY$2+1,$K30+$I30&gt;AY$2),IF($N30=$N$3,$C30*INDEX('Fixed O&amp;M Schedule_Gas'!AG$3:AG$15,MATCH($F30,'Fixed O&amp;M Schedule_Gas'!$B$3:$B$15,0)),$C30*$S30*INDEX($U$1:$CH$1,MATCH($K30,$U$2:$CH$2,0))*IF(AY$2&gt;$K30+$H30,IF($D30="Win",1.02,1.005),1)*(1+$T30)^(AY$2-$K30)),IF(AND($K30+$I30&lt;=AY$2,$K30+SUM($I30:$J30)&gt;AY$2),IF($N30=$N$3,$C30*(INDEX('Fixed O&amp;M Schedule_Gas'!AG$3:AG$15,MATCH($F30,'Fixed O&amp;M Schedule_Gas'!$B$3:$B$15,0))+$M30),$C30*($S30*INDEX($U$1:$CH$1,MATCH($K30+$I30,$U$2:$CH$2,0))*IF(AY$2&gt;$K30+$I30+$H30,IF($D30="Win",1.02,1.005),1)*(1+$T30)^(AY$2-($K30+$I30))+$M30)),0)))/10^6</f>
        <v>29.730285213062672</v>
      </c>
      <c r="AZ30" s="119">
        <f>IF(AND($K30&lt;AZ$2+1,$K30+$H30&gt;AZ$2),IF($N30=$N$3,$C30*((1-$O30+$O30*(AZ$1/INDEX($U$1:$CH$1,,MATCH($K30,$U$2:$CH$2,0)))))*$L30,$C30*((1-$R30)^(AZ$2-$K30))*(((1-$O30+$O30*(AZ$1/INDEX($U$1:$CH$1,,MATCH($K30,$U$2:$CH$2,0)))))*$L30*8760*$P30)),IF(AND($K30+$H30&lt;AZ$2+1,$K30+$I30&gt;AZ$2),IF($N30=$N$3,$C30*INDEX('Fixed O&amp;M Schedule_Gas'!AH$3:AH$15,MATCH($F30,'Fixed O&amp;M Schedule_Gas'!$B$3:$B$15,0)),$C30*$S30*INDEX($U$1:$CH$1,MATCH($K30,$U$2:$CH$2,0))*IF(AZ$2&gt;$K30+$H30,IF($D30="Win",1.02,1.005),1)*(1+$T30)^(AZ$2-$K30)),IF(AND($K30+$I30&lt;=AZ$2,$K30+SUM($I30:$J30)&gt;AZ$2),IF($N30=$N$3,$C30*(INDEX('Fixed O&amp;M Schedule_Gas'!AH$3:AH$15,MATCH($F30,'Fixed O&amp;M Schedule_Gas'!$B$3:$B$15,0))+$M30),$C30*($S30*INDEX($U$1:$CH$1,MATCH($K30+$I30,$U$2:$CH$2,0))*IF(AZ$2&gt;$K30+$I30+$H30,IF($D30="Win",1.02,1.005),1)*(1+$T30)^(AZ$2-($K30+$I30))+$M30)),0)))/10^6</f>
        <v>30.931388735670399</v>
      </c>
      <c r="BA30" s="119">
        <f>IF(AND($K30&lt;BA$2+1,$K30+$H30&gt;BA$2),IF($N30=$N$3,$C30*((1-$O30+$O30*(BA$1/INDEX($U$1:$CH$1,,MATCH($K30,$U$2:$CH$2,0)))))*$L30,$C30*((1-$R30)^(BA$2-$K30))*(((1-$O30+$O30*(BA$1/INDEX($U$1:$CH$1,,MATCH($K30,$U$2:$CH$2,0)))))*$L30*8760*$P30)),IF(AND($K30+$H30&lt;BA$2+1,$K30+$I30&gt;BA$2),IF($N30=$N$3,$C30*INDEX('Fixed O&amp;M Schedule_Gas'!AI$3:AI$15,MATCH($F30,'Fixed O&amp;M Schedule_Gas'!$B$3:$B$15,0)),$C30*$S30*INDEX($U$1:$CH$1,MATCH($K30,$U$2:$CH$2,0))*IF(BA$2&gt;$K30+$H30,IF($D30="Win",1.02,1.005),1)*(1+$T30)^(BA$2-$K30)),IF(AND($K30+$I30&lt;=BA$2,$K30+SUM($I30:$J30)&gt;BA$2),IF($N30=$N$3,$C30*(INDEX('Fixed O&amp;M Schedule_Gas'!AI$3:AI$15,MATCH($F30,'Fixed O&amp;M Schedule_Gas'!$B$3:$B$15,0))+$M30),$C30*($S30*INDEX($U$1:$CH$1,MATCH($K30+$I30,$U$2:$CH$2,0))*IF(BA$2&gt;$K30+$I30+$H30,IF($D30="Win",1.02,1.005),1)*(1+$T30)^(BA$2-($K30+$I30))+$M30)),0)))/10^6</f>
        <v>31.550016510383809</v>
      </c>
      <c r="BB30" s="119">
        <f>IF(AND($K30&lt;BB$2+1,$K30+$H30&gt;BB$2),IF($N30=$N$3,$C30*((1-$O30+$O30*(BB$1/INDEX($U$1:$CH$1,,MATCH($K30,$U$2:$CH$2,0)))))*$L30,$C30*((1-$R30)^(BB$2-$K30))*(((1-$O30+$O30*(BB$1/INDEX($U$1:$CH$1,,MATCH($K30,$U$2:$CH$2,0)))))*$L30*8760*$P30)),IF(AND($K30+$H30&lt;BB$2+1,$K30+$I30&gt;BB$2),IF($N30=$N$3,$C30*INDEX('Fixed O&amp;M Schedule_Gas'!AJ$3:AJ$15,MATCH($F30,'Fixed O&amp;M Schedule_Gas'!$B$3:$B$15,0)),$C30*$S30*INDEX($U$1:$CH$1,MATCH($K30,$U$2:$CH$2,0))*IF(BB$2&gt;$K30+$H30,IF($D30="Win",1.02,1.005),1)*(1+$T30)^(BB$2-$K30)),IF(AND($K30+$I30&lt;=BB$2,$K30+SUM($I30:$J30)&gt;BB$2),IF($N30=$N$3,$C30*(INDEX('Fixed O&amp;M Schedule_Gas'!AJ$3:AJ$15,MATCH($F30,'Fixed O&amp;M Schedule_Gas'!$B$3:$B$15,0))+$M30),$C30*($S30*INDEX($U$1:$CH$1,MATCH($K30+$I30,$U$2:$CH$2,0))*IF(BB$2&gt;$K30+$I30+$H30,IF($D30="Win",1.02,1.005),1)*(1+$T30)^(BB$2-($K30+$I30))+$M30)),0)))/10^6</f>
        <v>32.181016840591482</v>
      </c>
      <c r="BC30" s="119">
        <f>IF(AND($K30&lt;BC$2+1,$K30+$H30&gt;BC$2),IF($N30=$N$3,$C30*((1-$O30+$O30*(BC$1/INDEX($U$1:$CH$1,,MATCH($K30,$U$2:$CH$2,0)))))*$L30,$C30*((1-$R30)^(BC$2-$K30))*(((1-$O30+$O30*(BC$1/INDEX($U$1:$CH$1,,MATCH($K30,$U$2:$CH$2,0)))))*$L30*8760*$P30)),IF(AND($K30+$H30&lt;BC$2+1,$K30+$I30&gt;BC$2),IF($N30=$N$3,$C30*INDEX('Fixed O&amp;M Schedule_Gas'!AK$3:AK$15,MATCH($F30,'Fixed O&amp;M Schedule_Gas'!$B$3:$B$15,0)),$C30*$S30*INDEX($U$1:$CH$1,MATCH($K30,$U$2:$CH$2,0))*IF(BC$2&gt;$K30+$H30,IF($D30="Win",1.02,1.005),1)*(1+$T30)^(BC$2-$K30)),IF(AND($K30+$I30&lt;=BC$2,$K30+SUM($I30:$J30)&gt;BC$2),IF($N30=$N$3,$C30*(INDEX('Fixed O&amp;M Schedule_Gas'!AK$3:AK$15,MATCH($F30,'Fixed O&amp;M Schedule_Gas'!$B$3:$B$15,0))+$M30),$C30*($S30*INDEX($U$1:$CH$1,MATCH($K30+$I30,$U$2:$CH$2,0))*IF(BC$2&gt;$K30+$I30+$H30,IF($D30="Win",1.02,1.005),1)*(1+$T30)^(BC$2-($K30+$I30))+$M30)),0)))/10^6</f>
        <v>32.824637177403311</v>
      </c>
      <c r="BD30" s="119">
        <f>IF(AND($K30&lt;BD$2+1,$K30+$H30&gt;BD$2),IF($N30=$N$3,$C30*((1-$O30+$O30*(BD$1/INDEX($U$1:$CH$1,,MATCH($K30,$U$2:$CH$2,0)))))*$L30,$C30*((1-$R30)^(BD$2-$K30))*(((1-$O30+$O30*(BD$1/INDEX($U$1:$CH$1,,MATCH($K30,$U$2:$CH$2,0)))))*$L30*8760*$P30)),IF(AND($K30+$H30&lt;BD$2+1,$K30+$I30&gt;BD$2),IF($N30=$N$3,$C30*INDEX('Fixed O&amp;M Schedule_Gas'!AL$3:AL$15,MATCH($F30,'Fixed O&amp;M Schedule_Gas'!$B$3:$B$15,0)),$C30*$S30*INDEX($U$1:$CH$1,MATCH($K30,$U$2:$CH$2,0))*IF(BD$2&gt;$K30+$H30,IF($D30="Win",1.02,1.005),1)*(1+$T30)^(BD$2-$K30)),IF(AND($K30+$I30&lt;=BD$2,$K30+SUM($I30:$J30)&gt;BD$2),IF($N30=$N$3,$C30*(INDEX('Fixed O&amp;M Schedule_Gas'!AL$3:AL$15,MATCH($F30,'Fixed O&amp;M Schedule_Gas'!$B$3:$B$15,0))+$M30),$C30*($S30*INDEX($U$1:$CH$1,MATCH($K30+$I30,$U$2:$CH$2,0))*IF(BD$2&gt;$K30+$I30+$H30,IF($D30="Win",1.02,1.005),1)*(1+$T30)^(BD$2-($K30+$I30))+$M30)),0)))/10^6</f>
        <v>135.37234484819982</v>
      </c>
      <c r="BE30" s="119">
        <f>IF(AND($K30&lt;BE$2+1,$K30+$H30&gt;BE$2),IF($N30=$N$3,$C30*((1-$O30+$O30*(BE$1/INDEX($U$1:$CH$1,,MATCH($K30,$U$2:$CH$2,0)))))*$L30,$C30*((1-$R30)^(BE$2-$K30))*(((1-$O30+$O30*(BE$1/INDEX($U$1:$CH$1,,MATCH($K30,$U$2:$CH$2,0)))))*$L30*8760*$P30)),IF(AND($K30+$H30&lt;BE$2+1,$K30+$I30&gt;BE$2),IF($N30=$N$3,$C30*INDEX('Fixed O&amp;M Schedule_Gas'!AM$3:AM$15,MATCH($F30,'Fixed O&amp;M Schedule_Gas'!$B$3:$B$15,0)),$C30*$S30*INDEX($U$1:$CH$1,MATCH($K30,$U$2:$CH$2,0))*IF(BE$2&gt;$K30+$H30,IF($D30="Win",1.02,1.005),1)*(1+$T30)^(BE$2-$K30)),IF(AND($K30+$I30&lt;=BE$2,$K30+SUM($I30:$J30)&gt;BE$2),IF($N30=$N$3,$C30*(INDEX('Fixed O&amp;M Schedule_Gas'!AM$3:AM$15,MATCH($F30,'Fixed O&amp;M Schedule_Gas'!$B$3:$B$15,0))+$M30),$C30*($S30*INDEX($U$1:$CH$1,MATCH($K30+$I30,$U$2:$CH$2,0))*IF(BE$2&gt;$K30+$I30+$H30,IF($D30="Win",1.02,1.005),1)*(1+$T30)^(BE$2-($K30+$I30))+$M30)),0)))/10^6</f>
        <v>136.02673157044987</v>
      </c>
      <c r="BF30" s="119">
        <f>IF(AND($K30&lt;BF$2+1,$K30+$H30&gt;BF$2),IF($N30=$N$3,$C30*((1-$O30+$O30*(BF$1/INDEX($U$1:$CH$1,,MATCH($K30,$U$2:$CH$2,0)))))*$L30,$C30*((1-$R30)^(BF$2-$K30))*(((1-$O30+$O30*(BF$1/INDEX($U$1:$CH$1,,MATCH($K30,$U$2:$CH$2,0)))))*$L30*8760*$P30)),IF(AND($K30+$H30&lt;BF$2+1,$K30+$I30&gt;BF$2),IF($N30=$N$3,$C30*INDEX('Fixed O&amp;M Schedule_Gas'!AN$3:AN$15,MATCH($F30,'Fixed O&amp;M Schedule_Gas'!$B$3:$B$15,0)),$C30*$S30*INDEX($U$1:$CH$1,MATCH($K30,$U$2:$CH$2,0))*IF(BF$2&gt;$K30+$H30,IF($D30="Win",1.02,1.005),1)*(1+$T30)^(BF$2-$K30)),IF(AND($K30+$I30&lt;=BF$2,$K30+SUM($I30:$J30)&gt;BF$2),IF($N30=$N$3,$C30*(INDEX('Fixed O&amp;M Schedule_Gas'!AN$3:AN$15,MATCH($F30,'Fixed O&amp;M Schedule_Gas'!$B$3:$B$15,0))+$M30),$C30*($S30*INDEX($U$1:$CH$1,MATCH($K30+$I30,$U$2:$CH$2,0))*IF(BF$2&gt;$K30+$I30+$H30,IF($D30="Win",1.02,1.005),1)*(1+$T30)^(BF$2-($K30+$I30))+$M30)),0)))/10^6</f>
        <v>136.69420602714487</v>
      </c>
      <c r="BG30" s="119">
        <f>IF(AND($K30&lt;BG$2+1,$K30+$H30&gt;BG$2),IF($N30=$N$3,$C30*((1-$O30+$O30*(BG$1/INDEX($U$1:$CH$1,,MATCH($K30,$U$2:$CH$2,0)))))*$L30,$C30*((1-$R30)^(BG$2-$K30))*(((1-$O30+$O30*(BG$1/INDEX($U$1:$CH$1,,MATCH($K30,$U$2:$CH$2,0)))))*$L30*8760*$P30)),IF(AND($K30+$H30&lt;BG$2+1,$K30+$I30&gt;BG$2),IF($N30=$N$3,$C30*INDEX('Fixed O&amp;M Schedule_Gas'!AO$3:AO$15,MATCH($F30,'Fixed O&amp;M Schedule_Gas'!$B$3:$B$15,0)),$C30*$S30*INDEX($U$1:$CH$1,MATCH($K30,$U$2:$CH$2,0))*IF(BG$2&gt;$K30+$H30,IF($D30="Win",1.02,1.005),1)*(1+$T30)^(BG$2-$K30)),IF(AND($K30+$I30&lt;=BG$2,$K30+SUM($I30:$J30)&gt;BG$2),IF($N30=$N$3,$C30*(INDEX('Fixed O&amp;M Schedule_Gas'!AO$3:AO$15,MATCH($F30,'Fixed O&amp;M Schedule_Gas'!$B$3:$B$15,0))+$M30),$C30*($S30*INDEX($U$1:$CH$1,MATCH($K30+$I30,$U$2:$CH$2,0))*IF(BG$2&gt;$K30+$I30+$H30,IF($D30="Win",1.02,1.005),1)*(1+$T30)^(BG$2-($K30+$I30))+$M30)),0)))/10^6</f>
        <v>137.37502997297381</v>
      </c>
      <c r="BH30" s="119">
        <f>IF(AND($K30&lt;BH$2+1,$K30+$H30&gt;BH$2),IF($N30=$N$3,$C30*((1-$O30+$O30*(BH$1/INDEX($U$1:$CH$1,,MATCH($K30,$U$2:$CH$2,0)))))*$L30,$C30*((1-$R30)^(BH$2-$K30))*(((1-$O30+$O30*(BH$1/INDEX($U$1:$CH$1,,MATCH($K30,$U$2:$CH$2,0)))))*$L30*8760*$P30)),IF(AND($K30+$H30&lt;BH$2+1,$K30+$I30&gt;BH$2),IF($N30=$N$3,$C30*INDEX('Fixed O&amp;M Schedule_Gas'!AP$3:AP$15,MATCH($F30,'Fixed O&amp;M Schedule_Gas'!$B$3:$B$15,0)),$C30*$S30*INDEX($U$1:$CH$1,MATCH($K30,$U$2:$CH$2,0))*IF(BH$2&gt;$K30+$H30,IF($D30="Win",1.02,1.005),1)*(1+$T30)^(BH$2-$K30)),IF(AND($K30+$I30&lt;=BH$2,$K30+SUM($I30:$J30)&gt;BH$2),IF($N30=$N$3,$C30*(INDEX('Fixed O&amp;M Schedule_Gas'!AP$3:AP$15,MATCH($F30,'Fixed O&amp;M Schedule_Gas'!$B$3:$B$15,0))+$M30),$C30*($S30*INDEX($U$1:$CH$1,MATCH($K30+$I30,$U$2:$CH$2,0))*IF(BH$2&gt;$K30+$I30+$H30,IF($D30="Win",1.02,1.005),1)*(1+$T30)^(BH$2-($K30+$I30))+$M30)),0)))/10^6</f>
        <v>138.0694703977193</v>
      </c>
      <c r="BI30" s="119">
        <f>IF(AND($K30&lt;BI$2+1,$K30+$H30&gt;BI$2),IF($N30=$N$3,$C30*((1-$O30+$O30*(BI$1/INDEX($U$1:$CH$1,,MATCH($K30,$U$2:$CH$2,0)))))*$L30,$C30*((1-$R30)^(BI$2-$K30))*(((1-$O30+$O30*(BI$1/INDEX($U$1:$CH$1,,MATCH($K30,$U$2:$CH$2,0)))))*$L30*8760*$P30)),IF(AND($K30+$H30&lt;BI$2+1,$K30+$I30&gt;BI$2),IF($N30=$N$3,$C30*INDEX('Fixed O&amp;M Schedule_Gas'!AQ$3:AQ$15,MATCH($F30,'Fixed O&amp;M Schedule_Gas'!$B$3:$B$15,0)),$C30*$S30*INDEX($U$1:$CH$1,MATCH($K30,$U$2:$CH$2,0))*IF(BI$2&gt;$K30+$H30,IF($D30="Win",1.02,1.005),1)*(1+$T30)^(BI$2-$K30)),IF(AND($K30+$I30&lt;=BI$2,$K30+SUM($I30:$J30)&gt;BI$2),IF($N30=$N$3,$C30*(INDEX('Fixed O&amp;M Schedule_Gas'!AQ$3:AQ$15,MATCH($F30,'Fixed O&amp;M Schedule_Gas'!$B$3:$B$15,0))+$M30),$C30*($S30*INDEX($U$1:$CH$1,MATCH($K30+$I30,$U$2:$CH$2,0))*IF(BI$2&gt;$K30+$I30+$H30,IF($D30="Win",1.02,1.005),1)*(1+$T30)^(BI$2-($K30+$I30))+$M30)),0)))/10^6</f>
        <v>138.77779963095972</v>
      </c>
      <c r="BJ30" s="119">
        <f>IF(AND($K30&lt;BJ$2+1,$K30+$H30&gt;BJ$2),IF($N30=$N$3,$C30*((1-$O30+$O30*(BJ$1/INDEX($U$1:$CH$1,,MATCH($K30,$U$2:$CH$2,0)))))*$L30,$C30*((1-$R30)^(BJ$2-$K30))*(((1-$O30+$O30*(BJ$1/INDEX($U$1:$CH$1,,MATCH($K30,$U$2:$CH$2,0)))))*$L30*8760*$P30)),IF(AND($K30+$H30&lt;BJ$2+1,$K30+$I30&gt;BJ$2),IF($N30=$N$3,$C30*INDEX('Fixed O&amp;M Schedule_Gas'!AR$3:AR$15,MATCH($F30,'Fixed O&amp;M Schedule_Gas'!$B$3:$B$15,0)),$C30*$S30*INDEX($U$1:$CH$1,MATCH($K30,$U$2:$CH$2,0))*IF(BJ$2&gt;$K30+$H30,IF($D30="Win",1.02,1.005),1)*(1+$T30)^(BJ$2-$K30)),IF(AND($K30+$I30&lt;=BJ$2,$K30+SUM($I30:$J30)&gt;BJ$2),IF($N30=$N$3,$C30*(INDEX('Fixed O&amp;M Schedule_Gas'!AR$3:AR$15,MATCH($F30,'Fixed O&amp;M Schedule_Gas'!$B$3:$B$15,0))+$M30),$C30*($S30*INDEX($U$1:$CH$1,MATCH($K30+$I30,$U$2:$CH$2,0))*IF(BJ$2&gt;$K30+$I30+$H30,IF($D30="Win",1.02,1.005),1)*(1+$T30)^(BJ$2-($K30+$I30))+$M30)),0)))/10^6</f>
        <v>139.5002954488649</v>
      </c>
      <c r="BK30" s="119">
        <f>IF(AND($K30&lt;BK$2+1,$K30+$H30&gt;BK$2),IF($N30=$N$3,$C30*((1-$O30+$O30*(BK$1/INDEX($U$1:$CH$1,,MATCH($K30,$U$2:$CH$2,0)))))*$L30,$C30*((1-$R30)^(BK$2-$K30))*(((1-$O30+$O30*(BK$1/INDEX($U$1:$CH$1,,MATCH($K30,$U$2:$CH$2,0)))))*$L30*8760*$P30)),IF(AND($K30+$H30&lt;BK$2+1,$K30+$I30&gt;BK$2),IF($N30=$N$3,$C30*INDEX('Fixed O&amp;M Schedule_Gas'!AS$3:AS$15,MATCH($F30,'Fixed O&amp;M Schedule_Gas'!$B$3:$B$15,0)),$C30*$S30*INDEX($U$1:$CH$1,MATCH($K30,$U$2:$CH$2,0))*IF(BK$2&gt;$K30+$H30,IF($D30="Win",1.02,1.005),1)*(1+$T30)^(BK$2-$K30)),IF(AND($K30+$I30&lt;=BK$2,$K30+SUM($I30:$J30)&gt;BK$2),IF($N30=$N$3,$C30*(INDEX('Fixed O&amp;M Schedule_Gas'!AS$3:AS$15,MATCH($F30,'Fixed O&amp;M Schedule_Gas'!$B$3:$B$15,0))+$M30),$C30*($S30*INDEX($U$1:$CH$1,MATCH($K30+$I30,$U$2:$CH$2,0))*IF(BK$2&gt;$K30+$I30+$H30,IF($D30="Win",1.02,1.005),1)*(1+$T30)^(BK$2-($K30+$I30))+$M30)),0)))/10^6</f>
        <v>140.23724118312825</v>
      </c>
      <c r="BL30" s="119">
        <f>IF(AND($K30&lt;BL$2+1,$K30+$H30&gt;BL$2),IF($N30=$N$3,$C30*((1-$O30+$O30*(BL$1/INDEX($U$1:$CH$1,,MATCH($K30,$U$2:$CH$2,0)))))*$L30,$C30*((1-$R30)^(BL$2-$K30))*(((1-$O30+$O30*(BL$1/INDEX($U$1:$CH$1,,MATCH($K30,$U$2:$CH$2,0)))))*$L30*8760*$P30)),IF(AND($K30+$H30&lt;BL$2+1,$K30+$I30&gt;BL$2),IF($N30=$N$3,$C30*INDEX('Fixed O&amp;M Schedule_Gas'!AT$3:AT$15,MATCH($F30,'Fixed O&amp;M Schedule_Gas'!$B$3:$B$15,0)),$C30*$S30*INDEX($U$1:$CH$1,MATCH($K30,$U$2:$CH$2,0))*IF(BL$2&gt;$K30+$H30,IF($D30="Win",1.02,1.005),1)*(1+$T30)^(BL$2-$K30)),IF(AND($K30+$I30&lt;=BL$2,$K30+SUM($I30:$J30)&gt;BL$2),IF($N30=$N$3,$C30*(INDEX('Fixed O&amp;M Schedule_Gas'!AT$3:AT$15,MATCH($F30,'Fixed O&amp;M Schedule_Gas'!$B$3:$B$15,0))+$M30),$C30*($S30*INDEX($U$1:$CH$1,MATCH($K30+$I30,$U$2:$CH$2,0))*IF(BL$2&gt;$K30+$I30+$H30,IF($D30="Win",1.02,1.005),1)*(1+$T30)^(BL$2-($K30+$I30))+$M30)),0)))/10^6</f>
        <v>140.98892583207683</v>
      </c>
      <c r="BM30" s="119">
        <f>IF(AND($K30&lt;BM$2+1,$K30+$H30&gt;BM$2),IF($N30=$N$3,$C30*((1-$O30+$O30*(BM$1/INDEX($U$1:$CH$1,,MATCH($K30,$U$2:$CH$2,0)))))*$L30,$C30*((1-$R30)^(BM$2-$K30))*(((1-$O30+$O30*(BM$1/INDEX($U$1:$CH$1,,MATCH($K30,$U$2:$CH$2,0)))))*$L30*8760*$P30)),IF(AND($K30+$H30&lt;BM$2+1,$K30+$I30&gt;BM$2),IF($N30=$N$3,$C30*INDEX('Fixed O&amp;M Schedule_Gas'!AU$3:AU$15,MATCH($F30,'Fixed O&amp;M Schedule_Gas'!$B$3:$B$15,0)),$C30*$S30*INDEX($U$1:$CH$1,MATCH($K30,$U$2:$CH$2,0))*IF(BM$2&gt;$K30+$H30,IF($D30="Win",1.02,1.005),1)*(1+$T30)^(BM$2-$K30)),IF(AND($K30+$I30&lt;=BM$2,$K30+SUM($I30:$J30)&gt;BM$2),IF($N30=$N$3,$C30*(INDEX('Fixed O&amp;M Schedule_Gas'!AU$3:AU$15,MATCH($F30,'Fixed O&amp;M Schedule_Gas'!$B$3:$B$15,0))+$M30),$C30*($S30*INDEX($U$1:$CH$1,MATCH($K30+$I30,$U$2:$CH$2,0))*IF(BM$2&gt;$K30+$I30+$H30,IF($D30="Win",1.02,1.005),1)*(1+$T30)^(BM$2-($K30+$I30))+$M30)),0)))/10^6</f>
        <v>141.75564417400437</v>
      </c>
      <c r="BN30" s="119">
        <f>IF(AND($K30&lt;BN$2+1,$K30+$H30&gt;BN$2),IF($N30=$N$3,$C30*((1-$O30+$O30*(BN$1/INDEX($U$1:$CH$1,,MATCH($K30,$U$2:$CH$2,0)))))*$L30,$C30*((1-$R30)^(BN$2-$K30))*(((1-$O30+$O30*(BN$1/INDEX($U$1:$CH$1,,MATCH($K30,$U$2:$CH$2,0)))))*$L30*8760*$P30)),IF(AND($K30+$H30&lt;BN$2+1,$K30+$I30&gt;BN$2),IF($N30=$N$3,$C30*INDEX('Fixed O&amp;M Schedule_Gas'!AV$3:AV$15,MATCH($F30,'Fixed O&amp;M Schedule_Gas'!$B$3:$B$15,0)),$C30*$S30*INDEX($U$1:$CH$1,MATCH($K30,$U$2:$CH$2,0))*IF(BN$2&gt;$K30+$H30,IF($D30="Win",1.02,1.005),1)*(1+$T30)^(BN$2-$K30)),IF(AND($K30+$I30&lt;=BN$2,$K30+SUM($I30:$J30)&gt;BN$2),IF($N30=$N$3,$C30*(INDEX('Fixed O&amp;M Schedule_Gas'!AV$3:AV$15,MATCH($F30,'Fixed O&amp;M Schedule_Gas'!$B$3:$B$15,0))+$M30),$C30*($S30*INDEX($U$1:$CH$1,MATCH($K30+$I30,$U$2:$CH$2,0))*IF(BN$2&gt;$K30+$I30+$H30,IF($D30="Win",1.02,1.005),1)*(1+$T30)^(BN$2-($K30+$I30))+$M30)),0)))/10^6</f>
        <v>142.53769688277052</v>
      </c>
      <c r="BO30" s="119">
        <f>IF(AND($K30&lt;BO$2+1,$K30+$H30&gt;BO$2),IF($N30=$N$3,$C30*((1-$O30+$O30*(BO$1/INDEX($U$1:$CH$1,,MATCH($K30,$U$2:$CH$2,0)))))*$L30,$C30*((1-$R30)^(BO$2-$K30))*(((1-$O30+$O30*(BO$1/INDEX($U$1:$CH$1,,MATCH($K30,$U$2:$CH$2,0)))))*$L30*8760*$P30)),IF(AND($K30+$H30&lt;BO$2+1,$K30+$I30&gt;BO$2),IF($N30=$N$3,$C30*INDEX('Fixed O&amp;M Schedule_Gas'!AW$3:AW$15,MATCH($F30,'Fixed O&amp;M Schedule_Gas'!$B$3:$B$15,0)),$C30*$S30*INDEX($U$1:$CH$1,MATCH($K30,$U$2:$CH$2,0))*IF(BO$2&gt;$K30+$H30,IF($D30="Win",1.02,1.005),1)*(1+$T30)^(BO$2-$K30)),IF(AND($K30+$I30&lt;=BO$2,$K30+SUM($I30:$J30)&gt;BO$2),IF($N30=$N$3,$C30*(INDEX('Fixed O&amp;M Schedule_Gas'!AW$3:AW$15,MATCH($F30,'Fixed O&amp;M Schedule_Gas'!$B$3:$B$15,0))+$M30),$C30*($S30*INDEX($U$1:$CH$1,MATCH($K30+$I30,$U$2:$CH$2,0))*IF(BO$2&gt;$K30+$I30+$H30,IF($D30="Win",1.02,1.005),1)*(1+$T30)^(BO$2-($K30+$I30))+$M30)),0)))/10^6</f>
        <v>143.33539064571193</v>
      </c>
      <c r="BP30" s="119">
        <f>IF(AND($K30&lt;BP$2+1,$K30+$H30&gt;BP$2),IF($N30=$N$3,$C30*((1-$O30+$O30*(BP$1/INDEX($U$1:$CH$1,,MATCH($K30,$U$2:$CH$2,0)))))*$L30,$C30*((1-$R30)^(BP$2-$K30))*(((1-$O30+$O30*(BP$1/INDEX($U$1:$CH$1,,MATCH($K30,$U$2:$CH$2,0)))))*$L30*8760*$P30)),IF(AND($K30+$H30&lt;BP$2+1,$K30+$I30&gt;BP$2),IF($N30=$N$3,$C30*INDEX('Fixed O&amp;M Schedule_Gas'!AX$3:AX$15,MATCH($F30,'Fixed O&amp;M Schedule_Gas'!$B$3:$B$15,0)),$C30*$S30*INDEX($U$1:$CH$1,MATCH($K30,$U$2:$CH$2,0))*IF(BP$2&gt;$K30+$H30,IF($D30="Win",1.02,1.005),1)*(1+$T30)^(BP$2-$K30)),IF(AND($K30+$I30&lt;=BP$2,$K30+SUM($I30:$J30)&gt;BP$2),IF($N30=$N$3,$C30*(INDEX('Fixed O&amp;M Schedule_Gas'!AX$3:AX$15,MATCH($F30,'Fixed O&amp;M Schedule_Gas'!$B$3:$B$15,0))+$M30),$C30*($S30*INDEX($U$1:$CH$1,MATCH($K30+$I30,$U$2:$CH$2,0))*IF(BP$2&gt;$K30+$I30+$H30,IF($D30="Win",1.02,1.005),1)*(1+$T30)^(BP$2-($K30+$I30))+$M30)),0)))/10^6</f>
        <v>144.14903828391218</v>
      </c>
      <c r="BQ30" s="119">
        <f>IF(AND($K30&lt;BQ$2+1,$K30+$H30&gt;BQ$2),IF($N30=$N$3,$C30*((1-$O30+$O30*(BQ$1/INDEX($U$1:$CH$1,,MATCH($K30,$U$2:$CH$2,0)))))*$L30,$C30*((1-$R30)^(BQ$2-$K30))*(((1-$O30+$O30*(BQ$1/INDEX($U$1:$CH$1,,MATCH($K30,$U$2:$CH$2,0)))))*$L30*8760*$P30)),IF(AND($K30+$H30&lt;BQ$2+1,$K30+$I30&gt;BQ$2),IF($N30=$N$3,$C30*INDEX('Fixed O&amp;M Schedule_Gas'!AY$3:AY$15,MATCH($F30,'Fixed O&amp;M Schedule_Gas'!$B$3:$B$15,0)),$C30*$S30*INDEX($U$1:$CH$1,MATCH($K30,$U$2:$CH$2,0))*IF(BQ$2&gt;$K30+$H30,IF($D30="Win",1.02,1.005),1)*(1+$T30)^(BQ$2-$K30)),IF(AND($K30+$I30&lt;=BQ$2,$K30+SUM($I30:$J30)&gt;BQ$2),IF($N30=$N$3,$C30*(INDEX('Fixed O&amp;M Schedule_Gas'!AY$3:AY$15,MATCH($F30,'Fixed O&amp;M Schedule_Gas'!$B$3:$B$15,0))+$M30),$C30*($S30*INDEX($U$1:$CH$1,MATCH($K30+$I30,$U$2:$CH$2,0))*IF(BQ$2&gt;$K30+$I30+$H30,IF($D30="Win",1.02,1.005),1)*(1+$T30)^(BQ$2-($K30+$I30))+$M30)),0)))/10^6</f>
        <v>144.97895887487647</v>
      </c>
      <c r="BR30" s="119">
        <f>IF(AND($K30&lt;BR$2+1,$K30+$H30&gt;BR$2),IF($N30=$N$3,$C30*((1-$O30+$O30*(BR$1/INDEX($U$1:$CH$1,,MATCH($K30,$U$2:$CH$2,0)))))*$L30,$C30*((1-$R30)^(BR$2-$K30))*(((1-$O30+$O30*(BR$1/INDEX($U$1:$CH$1,,MATCH($K30,$U$2:$CH$2,0)))))*$L30*8760*$P30)),IF(AND($K30+$H30&lt;BR$2+1,$K30+$I30&gt;BR$2),IF($N30=$N$3,$C30*INDEX('Fixed O&amp;M Schedule_Gas'!AZ$3:AZ$15,MATCH($F30,'Fixed O&amp;M Schedule_Gas'!$B$3:$B$15,0)),$C30*$S30*INDEX($U$1:$CH$1,MATCH($K30,$U$2:$CH$2,0))*IF(BR$2&gt;$K30+$H30,IF($D30="Win",1.02,1.005),1)*(1+$T30)^(BR$2-$K30)),IF(AND($K30+$I30&lt;=BR$2,$K30+SUM($I30:$J30)&gt;BR$2),IF($N30=$N$3,$C30*(INDEX('Fixed O&amp;M Schedule_Gas'!AZ$3:AZ$15,MATCH($F30,'Fixed O&amp;M Schedule_Gas'!$B$3:$B$15,0))+$M30),$C30*($S30*INDEX($U$1:$CH$1,MATCH($K30+$I30,$U$2:$CH$2,0))*IF(BR$2&gt;$K30+$I30+$H30,IF($D30="Win",1.02,1.005),1)*(1+$T30)^(BR$2-($K30+$I30))+$M30)),0)))/10^6</f>
        <v>145.82547787766001</v>
      </c>
      <c r="BS30" s="119">
        <f>IF(AND($K30&lt;BS$2+1,$K30+$H30&gt;BS$2),IF($N30=$N$3,$C30*((1-$O30+$O30*(BS$1/INDEX($U$1:$CH$1,,MATCH($K30,$U$2:$CH$2,0)))))*$L30,$C30*((1-$R30)^(BS$2-$K30))*(((1-$O30+$O30*(BS$1/INDEX($U$1:$CH$1,,MATCH($K30,$U$2:$CH$2,0)))))*$L30*8760*$P30)),IF(AND($K30+$H30&lt;BS$2+1,$K30+$I30&gt;BS$2),IF($N30=$N$3,$C30*INDEX('Fixed O&amp;M Schedule_Gas'!BA$3:BA$15,MATCH($F30,'Fixed O&amp;M Schedule_Gas'!$B$3:$B$15,0)),$C30*$S30*INDEX($U$1:$CH$1,MATCH($K30,$U$2:$CH$2,0))*IF(BS$2&gt;$K30+$H30,IF($D30="Win",1.02,1.005),1)*(1+$T30)^(BS$2-$K30)),IF(AND($K30+$I30&lt;=BS$2,$K30+SUM($I30:$J30)&gt;BS$2),IF($N30=$N$3,$C30*(INDEX('Fixed O&amp;M Schedule_Gas'!BA$3:BA$15,MATCH($F30,'Fixed O&amp;M Schedule_Gas'!$B$3:$B$15,0))+$M30),$C30*($S30*INDEX($U$1:$CH$1,MATCH($K30+$I30,$U$2:$CH$2,0))*IF(BS$2&gt;$K30+$I30+$H30,IF($D30="Win",1.02,1.005),1)*(1+$T30)^(BS$2-($K30+$I30))+$M30)),0)))/10^6</f>
        <v>146.68892726049924</v>
      </c>
      <c r="BT30" s="119">
        <f>IF(AND($K30&lt;BT$2+1,$K30+$H30&gt;BT$2),IF($N30=$N$3,$C30*((1-$O30+$O30*(BT$1/INDEX($U$1:$CH$1,,MATCH($K30,$U$2:$CH$2,0)))))*$L30,$C30*((1-$R30)^(BT$2-$K30))*(((1-$O30+$O30*(BT$1/INDEX($U$1:$CH$1,,MATCH($K30,$U$2:$CH$2,0)))))*$L30*8760*$P30)),IF(AND($K30+$H30&lt;BT$2+1,$K30+$I30&gt;BT$2),IF($N30=$N$3,$C30*INDEX('Fixed O&amp;M Schedule_Gas'!BB$3:BB$15,MATCH($F30,'Fixed O&amp;M Schedule_Gas'!$B$3:$B$15,0)),$C30*$S30*INDEX($U$1:$CH$1,MATCH($K30,$U$2:$CH$2,0))*IF(BT$2&gt;$K30+$H30,IF($D30="Win",1.02,1.005),1)*(1+$T30)^(BT$2-$K30)),IF(AND($K30+$I30&lt;=BT$2,$K30+SUM($I30:$J30)&gt;BT$2),IF($N30=$N$3,$C30*(INDEX('Fixed O&amp;M Schedule_Gas'!BB$3:BB$15,MATCH($F30,'Fixed O&amp;M Schedule_Gas'!$B$3:$B$15,0))+$M30),$C30*($S30*INDEX($U$1:$CH$1,MATCH($K30+$I30,$U$2:$CH$2,0))*IF(BT$2&gt;$K30+$I30+$H30,IF($D30="Win",1.02,1.005),1)*(1+$T30)^(BT$2-($K30+$I30))+$M30)),0)))/10^6</f>
        <v>147.56964563099524</v>
      </c>
      <c r="BU30" s="119">
        <f>IF(AND($K30&lt;BU$2+1,$K30+$H30&gt;BU$2),IF($N30=$N$3,$C30*((1-$O30+$O30*(BU$1/INDEX($U$1:$CH$1,,MATCH($K30,$U$2:$CH$2,0)))))*$L30,$C30*((1-$R30)^(BU$2-$K30))*(((1-$O30+$O30*(BU$1/INDEX($U$1:$CH$1,,MATCH($K30,$U$2:$CH$2,0)))))*$L30*8760*$P30)),IF(AND($K30+$H30&lt;BU$2+1,$K30+$I30&gt;BU$2),IF($N30=$N$3,$C30*INDEX('Fixed O&amp;M Schedule_Gas'!BC$3:BC$15,MATCH($F30,'Fixed O&amp;M Schedule_Gas'!$B$3:$B$15,0)),$C30*$S30*INDEX($U$1:$CH$1,MATCH($K30,$U$2:$CH$2,0))*IF(BU$2&gt;$K30+$H30,IF($D30="Win",1.02,1.005),1)*(1+$T30)^(BU$2-$K30)),IF(AND($K30+$I30&lt;=BU$2,$K30+SUM($I30:$J30)&gt;BU$2),IF($N30=$N$3,$C30*(INDEX('Fixed O&amp;M Schedule_Gas'!BC$3:BC$15,MATCH($F30,'Fixed O&amp;M Schedule_Gas'!$B$3:$B$15,0))+$M30),$C30*($S30*INDEX($U$1:$CH$1,MATCH($K30+$I30,$U$2:$CH$2,0))*IF(BU$2&gt;$K30+$I30+$H30,IF($D30="Win",1.02,1.005),1)*(1+$T30)^(BU$2-($K30+$I30))+$M30)),0)))/10^6</f>
        <v>148.46797836890119</v>
      </c>
      <c r="BV30" s="119">
        <f>IF(AND($K30&lt;BV$2+1,$K30+$H30&gt;BV$2),IF($N30=$N$3,$C30*((1-$O30+$O30*(BV$1/INDEX($U$1:$CH$1,,MATCH($K30,$U$2:$CH$2,0)))))*$L30,$C30*((1-$R30)^(BV$2-$K30))*(((1-$O30+$O30*(BV$1/INDEX($U$1:$CH$1,,MATCH($K30,$U$2:$CH$2,0)))))*$L30*8760*$P30)),IF(AND($K30+$H30&lt;BV$2+1,$K30+$I30&gt;BV$2),IF($N30=$N$3,$C30*INDEX('Fixed O&amp;M Schedule_Gas'!BD$3:BD$15,MATCH($F30,'Fixed O&amp;M Schedule_Gas'!$B$3:$B$15,0)),$C30*$S30*INDEX($U$1:$CH$1,MATCH($K30,$U$2:$CH$2,0))*IF(BV$2&gt;$K30+$H30,IF($D30="Win",1.02,1.005),1)*(1+$T30)^(BV$2-$K30)),IF(AND($K30+$I30&lt;=BV$2,$K30+SUM($I30:$J30)&gt;BV$2),IF($N30=$N$3,$C30*(INDEX('Fixed O&amp;M Schedule_Gas'!BD$3:BD$15,MATCH($F30,'Fixed O&amp;M Schedule_Gas'!$B$3:$B$15,0))+$M30),$C30*($S30*INDEX($U$1:$CH$1,MATCH($K30+$I30,$U$2:$CH$2,0))*IF(BV$2&gt;$K30+$I30+$H30,IF($D30="Win",1.02,1.005),1)*(1+$T30)^(BV$2-($K30+$I30))+$M30)),0)))/10^6</f>
        <v>149.38427776156524</v>
      </c>
      <c r="BW30" s="119">
        <f>IF(AND($K30&lt;BW$2+1,$K30+$H30&gt;BW$2),IF($N30=$N$3,$C30*((1-$O30+$O30*(BW$1/INDEX($U$1:$CH$1,,MATCH($K30,$U$2:$CH$2,0)))))*$L30,$C30*((1-$R30)^(BW$2-$K30))*(((1-$O30+$O30*(BW$1/INDEX($U$1:$CH$1,,MATCH($K30,$U$2:$CH$2,0)))))*$L30*8760*$P30)),IF(AND($K30+$H30&lt;BW$2+1,$K30+$I30&gt;BW$2),IF($N30=$N$3,$C30*INDEX('Fixed O&amp;M Schedule_Gas'!BE$3:BE$15,MATCH($F30,'Fixed O&amp;M Schedule_Gas'!$B$3:$B$15,0)),$C30*$S30*INDEX($U$1:$CH$1,MATCH($K30,$U$2:$CH$2,0))*IF(BW$2&gt;$K30+$H30,IF($D30="Win",1.02,1.005),1)*(1+$T30)^(BW$2-$K30)),IF(AND($K30+$I30&lt;=BW$2,$K30+SUM($I30:$J30)&gt;BW$2),IF($N30=$N$3,$C30*(INDEX('Fixed O&amp;M Schedule_Gas'!BE$3:BE$15,MATCH($F30,'Fixed O&amp;M Schedule_Gas'!$B$3:$B$15,0))+$M30),$C30*($S30*INDEX($U$1:$CH$1,MATCH($K30+$I30,$U$2:$CH$2,0))*IF(BW$2&gt;$K30+$I30+$H30,IF($D30="Win",1.02,1.005),1)*(1+$T30)^(BW$2-($K30+$I30))+$M30)),0)))/10^6</f>
        <v>150.31890314208255</v>
      </c>
      <c r="BX30" s="119">
        <f>IF(AND($K30&lt;BX$2+1,$K30+$H30&gt;BX$2),IF($N30=$N$3,$C30*((1-$O30+$O30*(BX$1/INDEX($U$1:$CH$1,,MATCH($K30,$U$2:$CH$2,0)))))*$L30,$C30*((1-$R30)^(BX$2-$K30))*(((1-$O30+$O30*(BX$1/INDEX($U$1:$CH$1,,MATCH($K30,$U$2:$CH$2,0)))))*$L30*8760*$P30)),IF(AND($K30+$H30&lt;BX$2+1,$K30+$I30&gt;BX$2),IF($N30=$N$3,$C30*INDEX('Fixed O&amp;M Schedule_Gas'!BF$3:BF$15,MATCH($F30,'Fixed O&amp;M Schedule_Gas'!$B$3:$B$15,0)),$C30*$S30*INDEX($U$1:$CH$1,MATCH($K30,$U$2:$CH$2,0))*IF(BX$2&gt;$K30+$H30,IF($D30="Win",1.02,1.005),1)*(1+$T30)^(BX$2-$K30)),IF(AND($K30+$I30&lt;=BX$2,$K30+SUM($I30:$J30)&gt;BX$2),IF($N30=$N$3,$C30*(INDEX('Fixed O&amp;M Schedule_Gas'!BF$3:BF$15,MATCH($F30,'Fixed O&amp;M Schedule_Gas'!$B$3:$B$15,0))+$M30),$C30*($S30*INDEX($U$1:$CH$1,MATCH($K30+$I30,$U$2:$CH$2,0))*IF(BX$2&gt;$K30+$I30+$H30,IF($D30="Win",1.02,1.005),1)*(1+$T30)^(BX$2-($K30+$I30))+$M30)),0)))/10^6</f>
        <v>151.27222103021023</v>
      </c>
      <c r="BY30" s="119">
        <f>IF(AND($K30&lt;BY$2+1,$K30+$H30&gt;BY$2),IF($N30=$N$3,$C30*((1-$O30+$O30*(BY$1/INDEX($U$1:$CH$1,,MATCH($K30,$U$2:$CH$2,0)))))*$L30,$C30*((1-$R30)^(BY$2-$K30))*(((1-$O30+$O30*(BY$1/INDEX($U$1:$CH$1,,MATCH($K30,$U$2:$CH$2,0)))))*$L30*8760*$P30)),IF(AND($K30+$H30&lt;BY$2+1,$K30+$I30&gt;BY$2),IF($N30=$N$3,$C30*INDEX('Fixed O&amp;M Schedule_Gas'!BG$3:BG$15,MATCH($F30,'Fixed O&amp;M Schedule_Gas'!$B$3:$B$15,0)),$C30*$S30*INDEX($U$1:$CH$1,MATCH($K30,$U$2:$CH$2,0))*IF(BY$2&gt;$K30+$H30,IF($D30="Win",1.02,1.005),1)*(1+$T30)^(BY$2-$K30)),IF(AND($K30+$I30&lt;=BY$2,$K30+SUM($I30:$J30)&gt;BY$2),IF($N30=$N$3,$C30*(INDEX('Fixed O&amp;M Schedule_Gas'!BG$3:BG$15,MATCH($F30,'Fixed O&amp;M Schedule_Gas'!$B$3:$B$15,0))+$M30),$C30*($S30*INDEX($U$1:$CH$1,MATCH($K30+$I30,$U$2:$CH$2,0))*IF(BY$2&gt;$K30+$I30+$H30,IF($D30="Win",1.02,1.005),1)*(1+$T30)^(BY$2-($K30+$I30))+$M30)),0)))/10^6</f>
        <v>153.23643720690851</v>
      </c>
      <c r="BZ30" s="119">
        <f>IF(AND($K30&lt;BZ$2+1,$K30+$H30&gt;BZ$2),IF($N30=$N$3,$C30*((1-$O30+$O30*(BZ$1/INDEX($U$1:$CH$1,,MATCH($K30,$U$2:$CH$2,0)))))*$L30,$C30*((1-$R30)^(BZ$2-$K30))*(((1-$O30+$O30*(BZ$1/INDEX($U$1:$CH$1,,MATCH($K30,$U$2:$CH$2,0)))))*$L30*8760*$P30)),IF(AND($K30+$H30&lt;BZ$2+1,$K30+$I30&gt;BZ$2),IF($N30=$N$3,$C30*INDEX('Fixed O&amp;M Schedule_Gas'!BH$3:BH$15,MATCH($F30,'Fixed O&amp;M Schedule_Gas'!$B$3:$B$15,0)),$C30*$S30*INDEX($U$1:$CH$1,MATCH($K30,$U$2:$CH$2,0))*IF(BZ$2&gt;$K30+$H30,IF($D30="Win",1.02,1.005),1)*(1+$T30)^(BZ$2-$K30)),IF(AND($K30+$I30&lt;=BZ$2,$K30+SUM($I30:$J30)&gt;BZ$2),IF($N30=$N$3,$C30*(INDEX('Fixed O&amp;M Schedule_Gas'!BH$3:BH$15,MATCH($F30,'Fixed O&amp;M Schedule_Gas'!$B$3:$B$15,0))+$M30),$C30*($S30*INDEX($U$1:$CH$1,MATCH($K30+$I30,$U$2:$CH$2,0))*IF(BZ$2&gt;$K30+$I30+$H30,IF($D30="Win",1.02,1.005),1)*(1+$T30)^(BZ$2-($K30+$I30))+$M30)),0)))/10^6</f>
        <v>154.24810577633269</v>
      </c>
      <c r="CA30" s="119">
        <f>IF(AND($K30&lt;CA$2+1,$K30+$H30&gt;CA$2),IF($N30=$N$3,$C30*((1-$O30+$O30*(CA$1/INDEX($U$1:$CH$1,,MATCH($K30,$U$2:$CH$2,0)))))*$L30,$C30*((1-$R30)^(CA$2-$K30))*(((1-$O30+$O30*(CA$1/INDEX($U$1:$CH$1,,MATCH($K30,$U$2:$CH$2,0)))))*$L30*8760*$P30)),IF(AND($K30+$H30&lt;CA$2+1,$K30+$I30&gt;CA$2),IF($N30=$N$3,$C30*INDEX('Fixed O&amp;M Schedule_Gas'!BI$3:BI$15,MATCH($F30,'Fixed O&amp;M Schedule_Gas'!$B$3:$B$15,0)),$C30*$S30*INDEX($U$1:$CH$1,MATCH($K30,$U$2:$CH$2,0))*IF(CA$2&gt;$K30+$H30,IF($D30="Win",1.02,1.005),1)*(1+$T30)^(CA$2-$K30)),IF(AND($K30+$I30&lt;=CA$2,$K30+SUM($I30:$J30)&gt;CA$2),IF($N30=$N$3,$C30*(INDEX('Fixed O&amp;M Schedule_Gas'!BI$3:BI$15,MATCH($F30,'Fixed O&amp;M Schedule_Gas'!$B$3:$B$15,0))+$M30),$C30*($S30*INDEX($U$1:$CH$1,MATCH($K30+$I30,$U$2:$CH$2,0))*IF(CA$2&gt;$K30+$I30+$H30,IF($D30="Win",1.02,1.005),1)*(1+$T30)^(CA$2-($K30+$I30))+$M30)),0)))/10^6</f>
        <v>155.28000771714531</v>
      </c>
      <c r="CB30" s="119">
        <f>IF(AND($K30&lt;CB$2+1,$K30+$H30&gt;CB$2),IF($N30=$N$3,$C30*((1-$O30+$O30*(CB$1/INDEX($U$1:$CH$1,,MATCH($K30,$U$2:$CH$2,0)))))*$L30,$C30*((1-$R30)^(CB$2-$K30))*(((1-$O30+$O30*(CB$1/INDEX($U$1:$CH$1,,MATCH($K30,$U$2:$CH$2,0)))))*$L30*8760*$P30)),IF(AND($K30+$H30&lt;CB$2+1,$K30+$I30&gt;CB$2),IF($N30=$N$3,$C30*INDEX('Fixed O&amp;M Schedule_Gas'!BJ$3:BJ$15,MATCH($F30,'Fixed O&amp;M Schedule_Gas'!$B$3:$B$15,0)),$C30*$S30*INDEX($U$1:$CH$1,MATCH($K30,$U$2:$CH$2,0))*IF(CB$2&gt;$K30+$H30,IF($D30="Win",1.02,1.005),1)*(1+$T30)^(CB$2-$K30)),IF(AND($K30+$I30&lt;=CB$2,$K30+SUM($I30:$J30)&gt;CB$2),IF($N30=$N$3,$C30*(INDEX('Fixed O&amp;M Schedule_Gas'!BJ$3:BJ$15,MATCH($F30,'Fixed O&amp;M Schedule_Gas'!$B$3:$B$15,0))+$M30),$C30*($S30*INDEX($U$1:$CH$1,MATCH($K30+$I30,$U$2:$CH$2,0))*IF(CB$2&gt;$K30+$I30+$H30,IF($D30="Win",1.02,1.005),1)*(1+$T30)^(CB$2-($K30+$I30))+$M30)),0)))/10^6</f>
        <v>156.33254769677427</v>
      </c>
      <c r="CC30" s="119">
        <f>IF(AND($K30&lt;CC$2+1,$K30+$H30&gt;CC$2),IF($N30=$N$3,$C30*((1-$O30+$O30*(CC$1/INDEX($U$1:$CH$1,,MATCH($K30,$U$2:$CH$2,0)))))*$L30,$C30*((1-$R30)^(CC$2-$K30))*(((1-$O30+$O30*(CC$1/INDEX($U$1:$CH$1,,MATCH($K30,$U$2:$CH$2,0)))))*$L30*8760*$P30)),IF(AND($K30+$H30&lt;CC$2+1,$K30+$I30&gt;CC$2),IF($N30=$N$3,$C30*INDEX('Fixed O&amp;M Schedule_Gas'!BK$3:BK$15,MATCH($F30,'Fixed O&amp;M Schedule_Gas'!$B$3:$B$15,0)),$C30*$S30*INDEX($U$1:$CH$1,MATCH($K30,$U$2:$CH$2,0))*IF(CC$2&gt;$K30+$H30,IF($D30="Win",1.02,1.005),1)*(1+$T30)^(CC$2-$K30)),IF(AND($K30+$I30&lt;=CC$2,$K30+SUM($I30:$J30)&gt;CC$2),IF($N30=$N$3,$C30*(INDEX('Fixed O&amp;M Schedule_Gas'!BK$3:BK$15,MATCH($F30,'Fixed O&amp;M Schedule_Gas'!$B$3:$B$15,0))+$M30),$C30*($S30*INDEX($U$1:$CH$1,MATCH($K30+$I30,$U$2:$CH$2,0))*IF(CC$2&gt;$K30+$I30+$H30,IF($D30="Win",1.02,1.005),1)*(1+$T30)^(CC$2-($K30+$I30))+$M30)),0)))/10^6</f>
        <v>0</v>
      </c>
      <c r="CD30" s="119">
        <f>IF(AND($K30&lt;CD$2+1,$K30+$H30&gt;CD$2),IF($N30=$N$3,$C30*((1-$O30+$O30*(CD$1/INDEX($U$1:$CH$1,,MATCH($K30,$U$2:$CH$2,0)))))*$L30,$C30*((1-$R30)^(CD$2-$K30))*(((1-$O30+$O30*(CD$1/INDEX($U$1:$CH$1,,MATCH($K30,$U$2:$CH$2,0)))))*$L30*8760*$P30)),IF(AND($K30+$H30&lt;CD$2+1,$K30+$I30&gt;CD$2),IF($N30=$N$3,$C30*INDEX('Fixed O&amp;M Schedule_Gas'!BL$3:BL$15,MATCH($F30,'Fixed O&amp;M Schedule_Gas'!$B$3:$B$15,0)),$C30*$S30*INDEX($U$1:$CH$1,MATCH($K30,$U$2:$CH$2,0))*IF(CD$2&gt;$K30+$H30,IF($D30="Win",1.02,1.005),1)*(1+$T30)^(CD$2-$K30)),IF(AND($K30+$I30&lt;=CD$2,$K30+SUM($I30:$J30)&gt;CD$2),IF($N30=$N$3,$C30*(INDEX('Fixed O&amp;M Schedule_Gas'!BL$3:BL$15,MATCH($F30,'Fixed O&amp;M Schedule_Gas'!$B$3:$B$15,0))+$M30),$C30*($S30*INDEX($U$1:$CH$1,MATCH($K30+$I30,$U$2:$CH$2,0))*IF(CD$2&gt;$K30+$I30+$H30,IF($D30="Win",1.02,1.005),1)*(1+$T30)^(CD$2-($K30+$I30))+$M30)),0)))/10^6</f>
        <v>0</v>
      </c>
      <c r="CE30" s="119">
        <f>IF(AND($K30&lt;CE$2+1,$K30+$H30&gt;CE$2),IF($N30=$N$3,$C30*((1-$O30+$O30*(CE$1/INDEX($U$1:$CH$1,,MATCH($K30,$U$2:$CH$2,0)))))*$L30,$C30*((1-$R30)^(CE$2-$K30))*(((1-$O30+$O30*(CE$1/INDEX($U$1:$CH$1,,MATCH($K30,$U$2:$CH$2,0)))))*$L30*8760*$P30)),IF(AND($K30+$H30&lt;CE$2+1,$K30+$I30&gt;CE$2),IF($N30=$N$3,$C30*INDEX('Fixed O&amp;M Schedule_Gas'!BM$3:BM$15,MATCH($F30,'Fixed O&amp;M Schedule_Gas'!$B$3:$B$15,0)),$C30*$S30*INDEX($U$1:$CH$1,MATCH($K30,$U$2:$CH$2,0))*IF(CE$2&gt;$K30+$H30,IF($D30="Win",1.02,1.005),1)*(1+$T30)^(CE$2-$K30)),IF(AND($K30+$I30&lt;=CE$2,$K30+SUM($I30:$J30)&gt;CE$2),IF($N30=$N$3,$C30*(INDEX('Fixed O&amp;M Schedule_Gas'!BM$3:BM$15,MATCH($F30,'Fixed O&amp;M Schedule_Gas'!$B$3:$B$15,0))+$M30),$C30*($S30*INDEX($U$1:$CH$1,MATCH($K30+$I30,$U$2:$CH$2,0))*IF(CE$2&gt;$K30+$I30+$H30,IF($D30="Win",1.02,1.005),1)*(1+$T30)^(CE$2-($K30+$I30))+$M30)),0)))/10^6</f>
        <v>0</v>
      </c>
      <c r="CF30" s="119">
        <f>IF(AND($K30&lt;CF$2+1,$K30+$H30&gt;CF$2),IF($N30=$N$3,$C30*((1-$O30+$O30*(CF$1/INDEX($U$1:$CH$1,,MATCH($K30,$U$2:$CH$2,0)))))*$L30,$C30*((1-$R30)^(CF$2-$K30))*(((1-$O30+$O30*(CF$1/INDEX($U$1:$CH$1,,MATCH($K30,$U$2:$CH$2,0)))))*$L30*8760*$P30)),IF(AND($K30+$H30&lt;CF$2+1,$K30+$I30&gt;CF$2),IF($N30=$N$3,$C30*INDEX('Fixed O&amp;M Schedule_Gas'!BN$3:BN$15,MATCH($F30,'Fixed O&amp;M Schedule_Gas'!$B$3:$B$15,0)),$C30*$S30*INDEX($U$1:$CH$1,MATCH($K30,$U$2:$CH$2,0))*IF(CF$2&gt;$K30+$H30,IF($D30="Win",1.02,1.005),1)*(1+$T30)^(CF$2-$K30)),IF(AND($K30+$I30&lt;=CF$2,$K30+SUM($I30:$J30)&gt;CF$2),IF($N30=$N$3,$C30*(INDEX('Fixed O&amp;M Schedule_Gas'!BN$3:BN$15,MATCH($F30,'Fixed O&amp;M Schedule_Gas'!$B$3:$B$15,0))+$M30),$C30*($S30*INDEX($U$1:$CH$1,MATCH($K30+$I30,$U$2:$CH$2,0))*IF(CF$2&gt;$K30+$I30+$H30,IF($D30="Win",1.02,1.005),1)*(1+$T30)^(CF$2-($K30+$I30))+$M30)),0)))/10^6</f>
        <v>0</v>
      </c>
      <c r="CG30" s="119">
        <f>IF(AND($K30&lt;CG$2+1,$K30+$H30&gt;CG$2),IF($N30=$N$3,$C30*((1-$O30+$O30*(CG$1/INDEX($U$1:$CH$1,,MATCH($K30,$U$2:$CH$2,0)))))*$L30,$C30*((1-$R30)^(CG$2-$K30))*(((1-$O30+$O30*(CG$1/INDEX($U$1:$CH$1,,MATCH($K30,$U$2:$CH$2,0)))))*$L30*8760*$P30)),IF(AND($K30+$H30&lt;CG$2+1,$K30+$I30&gt;CG$2),IF($N30=$N$3,$C30*INDEX('Fixed O&amp;M Schedule_Gas'!BO$3:BO$15,MATCH($F30,'Fixed O&amp;M Schedule_Gas'!$B$3:$B$15,0)),$C30*$S30*INDEX($U$1:$CH$1,MATCH($K30,$U$2:$CH$2,0))*IF(CG$2&gt;$K30+$H30,IF($D30="Win",1.02,1.005),1)*(1+$T30)^(CG$2-$K30)),IF(AND($K30+$I30&lt;=CG$2,$K30+SUM($I30:$J30)&gt;CG$2),IF($N30=$N$3,$C30*(INDEX('Fixed O&amp;M Schedule_Gas'!BO$3:BO$15,MATCH($F30,'Fixed O&amp;M Schedule_Gas'!$B$3:$B$15,0))+$M30),$C30*($S30*INDEX($U$1:$CH$1,MATCH($K30+$I30,$U$2:$CH$2,0))*IF(CG$2&gt;$K30+$I30+$H30,IF($D30="Win",1.02,1.005),1)*(1+$T30)^(CG$2-($K30+$I30))+$M30)),0)))/10^6</f>
        <v>0</v>
      </c>
      <c r="CH30" s="119">
        <f>IF(AND($K30&lt;CH$2+1,$K30+$H30&gt;CH$2),IF($N30=$N$3,$C30*((1-$O30+$O30*(CH$1/INDEX($U$1:$CH$1,,MATCH($K30,$U$2:$CH$2,0)))))*$L30,$C30*((1-$R30)^(CH$2-$K30))*(((1-$O30+$O30*(CH$1/INDEX($U$1:$CH$1,,MATCH($K30,$U$2:$CH$2,0)))))*$L30*8760*$P30)),IF(AND($K30+$H30&lt;CH$2+1,$K30+$I30&gt;CH$2),IF($N30=$N$3,$C30*INDEX('Fixed O&amp;M Schedule_Gas'!BP$3:BP$15,MATCH($F30,'Fixed O&amp;M Schedule_Gas'!$B$3:$B$15,0)),$C30*$S30*INDEX($U$1:$CH$1,MATCH($K30,$U$2:$CH$2,0))*IF(CH$2&gt;$K30+$H30,IF($D30="Win",1.02,1.005),1)*(1+$T30)^(CH$2-$K30)),IF(AND($K30+$I30&lt;=CH$2,$K30+SUM($I30:$J30)&gt;CH$2),IF($N30=$N$3,$C30*(INDEX('Fixed O&amp;M Schedule_Gas'!BP$3:BP$15,MATCH($F30,'Fixed O&amp;M Schedule_Gas'!$B$3:$B$15,0))+$M30),$C30*($S30*INDEX($U$1:$CH$1,MATCH($K30+$I30,$U$2:$CH$2,0))*IF(CH$2&gt;$K30+$I30+$H30,IF($D30="Win",1.02,1.005),1)*(1+$T30)^(CH$2-($K30+$I30))+$M30)),0)))/10^6</f>
        <v>0</v>
      </c>
    </row>
    <row r="31" spans="1:86" ht="11.4" x14ac:dyDescent="0.2">
      <c r="A31" s="151"/>
      <c r="B31" s="142" t="s">
        <v>28</v>
      </c>
      <c r="C31" s="143">
        <v>414.3</v>
      </c>
      <c r="D31" s="143" t="str">
        <f t="shared" si="65"/>
        <v>Win</v>
      </c>
      <c r="E31" s="14" t="s">
        <v>34</v>
      </c>
      <c r="F31" s="142" t="s">
        <v>30</v>
      </c>
      <c r="G31" s="140">
        <f t="shared" si="66"/>
        <v>42370</v>
      </c>
      <c r="H31" s="68">
        <v>20</v>
      </c>
      <c r="I31" s="68">
        <v>25</v>
      </c>
      <c r="J31" s="68">
        <v>25</v>
      </c>
      <c r="K31" s="139">
        <v>2016</v>
      </c>
      <c r="L31" s="68">
        <v>115</v>
      </c>
      <c r="M31" s="69">
        <f>'Repower Costs'!M31</f>
        <v>248519.10403117063</v>
      </c>
      <c r="N31" s="68" t="s">
        <v>31</v>
      </c>
      <c r="O31" s="141">
        <v>0.2</v>
      </c>
      <c r="P31" s="4">
        <f>VLOOKUP($D31,Input!$B$11:$C$12,2,0)</f>
        <v>0.31967121285819711</v>
      </c>
      <c r="Q31" s="4">
        <f>VLOOKUP($D31,Input!$B$15:$C$16,2,0)</f>
        <v>0.36969999999999997</v>
      </c>
      <c r="R31" s="6">
        <f>VLOOKUP($D31,Input!$B$19:$C$20,2,0)</f>
        <v>1.6E-2</v>
      </c>
      <c r="S31" s="70">
        <f>VLOOKUP($D31,Input!$B$23:$C$25,2,0)*1000</f>
        <v>49247.984000000004</v>
      </c>
      <c r="T31" s="4">
        <f>VLOOKUP($D31,Input!$B$28:$C$30,2,0)</f>
        <v>0.02</v>
      </c>
      <c r="U31" s="119">
        <f>IF(AND($K31&lt;U$2+1,$K31+$H31&gt;U$2),IF($N31=$N$3,$C31*((1-$O31+$O31*(U$1/INDEX($U$1:$CH$1,,MATCH($K31,$U$2:$CH$2,0)))))*$L31,$C31*((1-$R31)^(U$2-$K31))*(((1-$O31+$O31*(U$1/INDEX($U$1:$CH$1,,MATCH($K31,$U$2:$CH$2,0)))))*$L31*8760*$P31)),IF(AND($K31+$H31&lt;U$2+1,$K31+$I31&gt;U$2),IF($N31=$N$3,$C31*INDEX('Fixed O&amp;M Schedule_Gas'!C$3:C$15,MATCH($F31,'Fixed O&amp;M Schedule_Gas'!$B$3:$B$15,0)),$C31*$S31*INDEX($U$1:$CH$1,MATCH($K31,$U$2:$CH$2,0))*IF(U$2&gt;$K31+$H31,IF($D31="Win",1.02,1.005),1)*(1+$T31)^(U$2-$K31)),IF(AND($K31+$I31&lt;=U$2,$K31+SUM($I31:$J31)&gt;U$2),IF($N31=$N$3,$C31*(INDEX('Fixed O&amp;M Schedule_Gas'!C$3:C$15,MATCH($F31,'Fixed O&amp;M Schedule_Gas'!$B$3:$B$15,0))+$M31),$C31*($S31*INDEX($U$1:$CH$1,MATCH($K31+$I31,$U$2:$CH$2,0))*IF(U$2&gt;$K31+$I31+$H31,IF($D31="Win",1.02,1.005),1)*(1+$T31)^(U$2-($K31+$I31))+$M31)),0)))/10^6</f>
        <v>0</v>
      </c>
      <c r="V31" s="119">
        <f>IF(AND($K31&lt;V$2+1,$K31+$H31&gt;V$2),IF($N31=$N$3,$C31*((1-$O31+$O31*(V$1/INDEX($U$1:$CH$1,,MATCH($K31,$U$2:$CH$2,0)))))*$L31,$C31*((1-$R31)^(V$2-$K31))*(((1-$O31+$O31*(V$1/INDEX($U$1:$CH$1,,MATCH($K31,$U$2:$CH$2,0)))))*$L31*8760*$P31)),IF(AND($K31+$H31&lt;V$2+1,$K31+$I31&gt;V$2),IF($N31=$N$3,$C31*INDEX('Fixed O&amp;M Schedule_Gas'!D$3:D$15,MATCH($F31,'Fixed O&amp;M Schedule_Gas'!$B$3:$B$15,0)),$C31*$S31*INDEX($U$1:$CH$1,MATCH($K31,$U$2:$CH$2,0))*IF(V$2&gt;$K31+$H31,IF($D31="Win",1.02,1.005),1)*(1+$T31)^(V$2-$K31)),IF(AND($K31+$I31&lt;=V$2,$K31+SUM($I31:$J31)&gt;V$2),IF($N31=$N$3,$C31*(INDEX('Fixed O&amp;M Schedule_Gas'!D$3:D$15,MATCH($F31,'Fixed O&amp;M Schedule_Gas'!$B$3:$B$15,0))+$M31),$C31*($S31*INDEX($U$1:$CH$1,MATCH($K31+$I31,$U$2:$CH$2,0))*IF(V$2&gt;$K31+$I31+$H31,IF($D31="Win",1.02,1.005),1)*(1+$T31)^(V$2-($K31+$I31))+$M31)),0)))/10^6</f>
        <v>0</v>
      </c>
      <c r="W31" s="119">
        <f>IF(AND($K31&lt;W$2+1,$K31+$H31&gt;W$2),IF($N31=$N$3,$C31*((1-$O31+$O31*(W$1/INDEX($U$1:$CH$1,,MATCH($K31,$U$2:$CH$2,0)))))*$L31,$C31*((1-$R31)^(W$2-$K31))*(((1-$O31+$O31*(W$1/INDEX($U$1:$CH$1,,MATCH($K31,$U$2:$CH$2,0)))))*$L31*8760*$P31)),IF(AND($K31+$H31&lt;W$2+1,$K31+$I31&gt;W$2),IF($N31=$N$3,$C31*INDEX('Fixed O&amp;M Schedule_Gas'!E$3:E$15,MATCH($F31,'Fixed O&amp;M Schedule_Gas'!$B$3:$B$15,0)),$C31*$S31*INDEX($U$1:$CH$1,MATCH($K31,$U$2:$CH$2,0))*IF(W$2&gt;$K31+$H31,IF($D31="Win",1.02,1.005),1)*(1+$T31)^(W$2-$K31)),IF(AND($K31+$I31&lt;=W$2,$K31+SUM($I31:$J31)&gt;W$2),IF($N31=$N$3,$C31*(INDEX('Fixed O&amp;M Schedule_Gas'!E$3:E$15,MATCH($F31,'Fixed O&amp;M Schedule_Gas'!$B$3:$B$15,0))+$M31),$C31*($S31*INDEX($U$1:$CH$1,MATCH($K31+$I31,$U$2:$CH$2,0))*IF(W$2&gt;$K31+$I31+$H31,IF($D31="Win",1.02,1.005),1)*(1+$T31)^(W$2-($K31+$I31))+$M31)),0)))/10^6</f>
        <v>0</v>
      </c>
      <c r="X31" s="119">
        <f>IF(AND($K31&lt;X$2+1,$K31+$H31&gt;X$2),IF($N31=$N$3,$C31*((1-$O31+$O31*(X$1/INDEX($U$1:$CH$1,,MATCH($K31,$U$2:$CH$2,0)))))*$L31,$C31*((1-$R31)^(X$2-$K31))*(((1-$O31+$O31*(X$1/INDEX($U$1:$CH$1,,MATCH($K31,$U$2:$CH$2,0)))))*$L31*8760*$P31)),IF(AND($K31+$H31&lt;X$2+1,$K31+$I31&gt;X$2),IF($N31=$N$3,$C31*INDEX('Fixed O&amp;M Schedule_Gas'!F$3:F$15,MATCH($F31,'Fixed O&amp;M Schedule_Gas'!$B$3:$B$15,0)),$C31*$S31*INDEX($U$1:$CH$1,MATCH($K31,$U$2:$CH$2,0))*IF(X$2&gt;$K31+$H31,IF($D31="Win",1.02,1.005),1)*(1+$T31)^(X$2-$K31)),IF(AND($K31+$I31&lt;=X$2,$K31+SUM($I31:$J31)&gt;X$2),IF($N31=$N$3,$C31*(INDEX('Fixed O&amp;M Schedule_Gas'!F$3:F$15,MATCH($F31,'Fixed O&amp;M Schedule_Gas'!$B$3:$B$15,0))+$M31),$C31*($S31*INDEX($U$1:$CH$1,MATCH($K31+$I31,$U$2:$CH$2,0))*IF(X$2&gt;$K31+$I31+$H31,IF($D31="Win",1.02,1.005),1)*(1+$T31)^(X$2-($K31+$I31))+$M31)),0)))/10^6</f>
        <v>0</v>
      </c>
      <c r="Y31" s="119">
        <f>IF(AND($K31&lt;Y$2+1,$K31+$H31&gt;Y$2),IF($N31=$N$3,$C31*((1-$O31+$O31*(Y$1/INDEX($U$1:$CH$1,,MATCH($K31,$U$2:$CH$2,0)))))*$L31,$C31*((1-$R31)^(Y$2-$K31))*(((1-$O31+$O31*(Y$1/INDEX($U$1:$CH$1,,MATCH($K31,$U$2:$CH$2,0)))))*$L31*8760*$P31)),IF(AND($K31+$H31&lt;Y$2+1,$K31+$I31&gt;Y$2),IF($N31=$N$3,$C31*INDEX('Fixed O&amp;M Schedule_Gas'!G$3:G$15,MATCH($F31,'Fixed O&amp;M Schedule_Gas'!$B$3:$B$15,0)),$C31*$S31*INDEX($U$1:$CH$1,MATCH($K31,$U$2:$CH$2,0))*IF(Y$2&gt;$K31+$H31,IF($D31="Win",1.02,1.005),1)*(1+$T31)^(Y$2-$K31)),IF(AND($K31+$I31&lt;=Y$2,$K31+SUM($I31:$J31)&gt;Y$2),IF($N31=$N$3,$C31*(INDEX('Fixed O&amp;M Schedule_Gas'!G$3:G$15,MATCH($F31,'Fixed O&amp;M Schedule_Gas'!$B$3:$B$15,0))+$M31),$C31*($S31*INDEX($U$1:$CH$1,MATCH($K31+$I31,$U$2:$CH$2,0))*IF(Y$2&gt;$K31+$I31+$H31,IF($D31="Win",1.02,1.005),1)*(1+$T31)^(Y$2-($K31+$I31))+$M31)),0)))/10^6</f>
        <v>0</v>
      </c>
      <c r="Z31" s="119">
        <f>IF(AND($K31&lt;Z$2+1,$K31+$H31&gt;Z$2),IF($N31=$N$3,$C31*((1-$O31+$O31*(Z$1/INDEX($U$1:$CH$1,,MATCH($K31,$U$2:$CH$2,0)))))*$L31,$C31*((1-$R31)^(Z$2-$K31))*(((1-$O31+$O31*(Z$1/INDEX($U$1:$CH$1,,MATCH($K31,$U$2:$CH$2,0)))))*$L31*8760*$P31)),IF(AND($K31+$H31&lt;Z$2+1,$K31+$I31&gt;Z$2),IF($N31=$N$3,$C31*INDEX('Fixed O&amp;M Schedule_Gas'!H$3:H$15,MATCH($F31,'Fixed O&amp;M Schedule_Gas'!$B$3:$B$15,0)),$C31*$S31*INDEX($U$1:$CH$1,MATCH($K31,$U$2:$CH$2,0))*IF(Z$2&gt;$K31+$H31,IF($D31="Win",1.02,1.005),1)*(1+$T31)^(Z$2-$K31)),IF(AND($K31+$I31&lt;=Z$2,$K31+SUM($I31:$J31)&gt;Z$2),IF($N31=$N$3,$C31*(INDEX('Fixed O&amp;M Schedule_Gas'!H$3:H$15,MATCH($F31,'Fixed O&amp;M Schedule_Gas'!$B$3:$B$15,0))+$M31),$C31*($S31*INDEX($U$1:$CH$1,MATCH($K31+$I31,$U$2:$CH$2,0))*IF(Z$2&gt;$K31+$I31+$H31,IF($D31="Win",1.02,1.005),1)*(1+$T31)^(Z$2-($K31+$I31))+$M31)),0)))/10^6</f>
        <v>0</v>
      </c>
      <c r="AA31" s="119">
        <f>IF(AND($K31&lt;AA$2+1,$K31+$H31&gt;AA$2),IF($N31=$N$3,$C31*((1-$O31+$O31*(AA$1/INDEX($U$1:$CH$1,,MATCH($K31,$U$2:$CH$2,0)))))*$L31,$C31*((1-$R31)^(AA$2-$K31))*(((1-$O31+$O31*(AA$1/INDEX($U$1:$CH$1,,MATCH($K31,$U$2:$CH$2,0)))))*$L31*8760*$P31)),IF(AND($K31+$H31&lt;AA$2+1,$K31+$I31&gt;AA$2),IF($N31=$N$3,$C31*INDEX('Fixed O&amp;M Schedule_Gas'!I$3:I$15,MATCH($F31,'Fixed O&amp;M Schedule_Gas'!$B$3:$B$15,0)),$C31*$S31*INDEX($U$1:$CH$1,MATCH($K31,$U$2:$CH$2,0))*IF(AA$2&gt;$K31+$H31,IF($D31="Win",1.02,1.005),1)*(1+$T31)^(AA$2-$K31)),IF(AND($K31+$I31&lt;=AA$2,$K31+SUM($I31:$J31)&gt;AA$2),IF($N31=$N$3,$C31*(INDEX('Fixed O&amp;M Schedule_Gas'!I$3:I$15,MATCH($F31,'Fixed O&amp;M Schedule_Gas'!$B$3:$B$15,0))+$M31),$C31*($S31*INDEX($U$1:$CH$1,MATCH($K31+$I31,$U$2:$CH$2,0))*IF(AA$2&gt;$K31+$I31+$H31,IF($D31="Win",1.02,1.005),1)*(1+$T31)^(AA$2-($K31+$I31))+$M31)),0)))/10^6</f>
        <v>0</v>
      </c>
      <c r="AB31" s="119">
        <f>IF(AND($K31&lt;AB$2+1,$K31+$H31&gt;AB$2),IF($N31=$N$3,$C31*((1-$O31+$O31*(AB$1/INDEX($U$1:$CH$1,,MATCH($K31,$U$2:$CH$2,0)))))*$L31,$C31*((1-$R31)^(AB$2-$K31))*(((1-$O31+$O31*(AB$1/INDEX($U$1:$CH$1,,MATCH($K31,$U$2:$CH$2,0)))))*$L31*8760*$P31)),IF(AND($K31+$H31&lt;AB$2+1,$K31+$I31&gt;AB$2),IF($N31=$N$3,$C31*INDEX('Fixed O&amp;M Schedule_Gas'!J$3:J$15,MATCH($F31,'Fixed O&amp;M Schedule_Gas'!$B$3:$B$15,0)),$C31*$S31*INDEX($U$1:$CH$1,MATCH($K31,$U$2:$CH$2,0))*IF(AB$2&gt;$K31+$H31,IF($D31="Win",1.02,1.005),1)*(1+$T31)^(AB$2-$K31)),IF(AND($K31+$I31&lt;=AB$2,$K31+SUM($I31:$J31)&gt;AB$2),IF($N31=$N$3,$C31*(INDEX('Fixed O&amp;M Schedule_Gas'!J$3:J$15,MATCH($F31,'Fixed O&amp;M Schedule_Gas'!$B$3:$B$15,0))+$M31),$C31*($S31*INDEX($U$1:$CH$1,MATCH($K31+$I31,$U$2:$CH$2,0))*IF(AB$2&gt;$K31+$I31+$H31,IF($D31="Win",1.02,1.005),1)*(1+$T31)^(AB$2-($K31+$I31))+$M31)),0)))/10^6</f>
        <v>0</v>
      </c>
      <c r="AC31" s="119">
        <f>IF(AND($K31&lt;AC$2+1,$K31+$H31&gt;AC$2),IF($N31=$N$3,$C31*((1-$O31+$O31*(AC$1/INDEX($U$1:$CH$1,,MATCH($K31,$U$2:$CH$2,0)))))*$L31,$C31*((1-$R31)^(AC$2-$K31))*(((1-$O31+$O31*(AC$1/INDEX($U$1:$CH$1,,MATCH($K31,$U$2:$CH$2,0)))))*$L31*8760*$P31)),IF(AND($K31+$H31&lt;AC$2+1,$K31+$I31&gt;AC$2),IF($N31=$N$3,$C31*INDEX('Fixed O&amp;M Schedule_Gas'!K$3:K$15,MATCH($F31,'Fixed O&amp;M Schedule_Gas'!$B$3:$B$15,0)),$C31*$S31*INDEX($U$1:$CH$1,MATCH($K31,$U$2:$CH$2,0))*IF(AC$2&gt;$K31+$H31,IF($D31="Win",1.02,1.005),1)*(1+$T31)^(AC$2-$K31)),IF(AND($K31+$I31&lt;=AC$2,$K31+SUM($I31:$J31)&gt;AC$2),IF($N31=$N$3,$C31*(INDEX('Fixed O&amp;M Schedule_Gas'!K$3:K$15,MATCH($F31,'Fixed O&amp;M Schedule_Gas'!$B$3:$B$15,0))+$M31),$C31*($S31*INDEX($U$1:$CH$1,MATCH($K31+$I31,$U$2:$CH$2,0))*IF(AC$2&gt;$K31+$I31+$H31,IF($D31="Win",1.02,1.005),1)*(1+$T31)^(AC$2-($K31+$I31))+$M31)),0)))/10^6</f>
        <v>0</v>
      </c>
      <c r="AD31" s="119">
        <f>IF(AND($K31&lt;AD$2+1,$K31+$H31&gt;AD$2),IF($N31=$N$3,$C31*((1-$O31+$O31*(AD$1/INDEX($U$1:$CH$1,,MATCH($K31,$U$2:$CH$2,0)))))*$L31,$C31*((1-$R31)^(AD$2-$K31))*(((1-$O31+$O31*(AD$1/INDEX($U$1:$CH$1,,MATCH($K31,$U$2:$CH$2,0)))))*$L31*8760*$P31)),IF(AND($K31+$H31&lt;AD$2+1,$K31+$I31&gt;AD$2),IF($N31=$N$3,$C31*INDEX('Fixed O&amp;M Schedule_Gas'!L$3:L$15,MATCH($F31,'Fixed O&amp;M Schedule_Gas'!$B$3:$B$15,0)),$C31*$S31*INDEX($U$1:$CH$1,MATCH($K31,$U$2:$CH$2,0))*IF(AD$2&gt;$K31+$H31,IF($D31="Win",1.02,1.005),1)*(1+$T31)^(AD$2-$K31)),IF(AND($K31+$I31&lt;=AD$2,$K31+SUM($I31:$J31)&gt;AD$2),IF($N31=$N$3,$C31*(INDEX('Fixed O&amp;M Schedule_Gas'!L$3:L$15,MATCH($F31,'Fixed O&amp;M Schedule_Gas'!$B$3:$B$15,0))+$M31),$C31*($S31*INDEX($U$1:$CH$1,MATCH($K31+$I31,$U$2:$CH$2,0))*IF(AD$2&gt;$K31+$I31+$H31,IF($D31="Win",1.02,1.005),1)*(1+$T31)^(AD$2-($K31+$I31))+$M31)),0)))/10^6</f>
        <v>0</v>
      </c>
      <c r="AE31" s="119">
        <f>IF(AND($K31&lt;AE$2+1,$K31+$H31&gt;AE$2),IF($N31=$N$3,$C31*((1-$O31+$O31*(AE$1/INDEX($U$1:$CH$1,,MATCH($K31,$U$2:$CH$2,0)))))*$L31,$C31*((1-$R31)^(AE$2-$K31))*(((1-$O31+$O31*(AE$1/INDEX($U$1:$CH$1,,MATCH($K31,$U$2:$CH$2,0)))))*$L31*8760*$P31)),IF(AND($K31+$H31&lt;AE$2+1,$K31+$I31&gt;AE$2),IF($N31=$N$3,$C31*INDEX('Fixed O&amp;M Schedule_Gas'!M$3:M$15,MATCH($F31,'Fixed O&amp;M Schedule_Gas'!$B$3:$B$15,0)),$C31*$S31*INDEX($U$1:$CH$1,MATCH($K31,$U$2:$CH$2,0))*IF(AE$2&gt;$K31+$H31,IF($D31="Win",1.02,1.005),1)*(1+$T31)^(AE$2-$K31)),IF(AND($K31+$I31&lt;=AE$2,$K31+SUM($I31:$J31)&gt;AE$2),IF($N31=$N$3,$C31*(INDEX('Fixed O&amp;M Schedule_Gas'!M$3:M$15,MATCH($F31,'Fixed O&amp;M Schedule_Gas'!$B$3:$B$15,0))+$M31),$C31*($S31*INDEX($U$1:$CH$1,MATCH($K31+$I31,$U$2:$CH$2,0))*IF(AE$2&gt;$K31+$I31+$H31,IF($D31="Win",1.02,1.005),1)*(1+$T31)^(AE$2-($K31+$I31))+$M31)),0)))/10^6</f>
        <v>0</v>
      </c>
      <c r="AF31" s="119">
        <f>IF(AND($K31&lt;AF$2+1,$K31+$H31&gt;AF$2),IF($N31=$N$3,$C31*((1-$O31+$O31*(AF$1/INDEX($U$1:$CH$1,,MATCH($K31,$U$2:$CH$2,0)))))*$L31,$C31*((1-$R31)^(AF$2-$K31))*(((1-$O31+$O31*(AF$1/INDEX($U$1:$CH$1,,MATCH($K31,$U$2:$CH$2,0)))))*$L31*8760*$P31)),IF(AND($K31+$H31&lt;AF$2+1,$K31+$I31&gt;AF$2),IF($N31=$N$3,$C31*INDEX('Fixed O&amp;M Schedule_Gas'!N$3:N$15,MATCH($F31,'Fixed O&amp;M Schedule_Gas'!$B$3:$B$15,0)),$C31*$S31*INDEX($U$1:$CH$1,MATCH($K31,$U$2:$CH$2,0))*IF(AF$2&gt;$K31+$H31,IF($D31="Win",1.02,1.005),1)*(1+$T31)^(AF$2-$K31)),IF(AND($K31+$I31&lt;=AF$2,$K31+SUM($I31:$J31)&gt;AF$2),IF($N31=$N$3,$C31*(INDEX('Fixed O&amp;M Schedule_Gas'!N$3:N$15,MATCH($F31,'Fixed O&amp;M Schedule_Gas'!$B$3:$B$15,0))+$M31),$C31*($S31*INDEX($U$1:$CH$1,MATCH($K31+$I31,$U$2:$CH$2,0))*IF(AF$2&gt;$K31+$I31+$H31,IF($D31="Win",1.02,1.005),1)*(1+$T31)^(AF$2-($K31+$I31))+$M31)),0)))/10^6</f>
        <v>133.419837884956</v>
      </c>
      <c r="AG31" s="119">
        <f>IF(AND($K31&lt;AG$2+1,$K31+$H31&gt;AG$2),IF($N31=$N$3,$C31*((1-$O31+$O31*(AG$1/INDEX($U$1:$CH$1,,MATCH($K31,$U$2:$CH$2,0)))))*$L31,$C31*((1-$R31)^(AG$2-$K31))*(((1-$O31+$O31*(AG$1/INDEX($U$1:$CH$1,,MATCH($K31,$U$2:$CH$2,0)))))*$L31*8760*$P31)),IF(AND($K31+$H31&lt;AG$2+1,$K31+$I31&gt;AG$2),IF($N31=$N$3,$C31*INDEX('Fixed O&amp;M Schedule_Gas'!O$3:O$15,MATCH($F31,'Fixed O&amp;M Schedule_Gas'!$B$3:$B$15,0)),$C31*$S31*INDEX($U$1:$CH$1,MATCH($K31,$U$2:$CH$2,0))*IF(AG$2&gt;$K31+$H31,IF($D31="Win",1.02,1.005),1)*(1+$T31)^(AG$2-$K31)),IF(AND($K31+$I31&lt;=AG$2,$K31+SUM($I31:$J31)&gt;AG$2),IF($N31=$N$3,$C31*(INDEX('Fixed O&amp;M Schedule_Gas'!O$3:O$15,MATCH($F31,'Fixed O&amp;M Schedule_Gas'!$B$3:$B$15,0))+$M31),$C31*($S31*INDEX($U$1:$CH$1,MATCH($K31+$I31,$U$2:$CH$2,0))*IF(AG$2&gt;$K31+$I31+$H31,IF($D31="Win",1.02,1.005),1)*(1+$T31)^(AG$2-($K31+$I31))+$M31)),0)))/10^6</f>
        <v>131.7805774043174</v>
      </c>
      <c r="AH31" s="119">
        <f>IF(AND($K31&lt;AH$2+1,$K31+$H31&gt;AH$2),IF($N31=$N$3,$C31*((1-$O31+$O31*(AH$1/INDEX($U$1:$CH$1,,MATCH($K31,$U$2:$CH$2,0)))))*$L31,$C31*((1-$R31)^(AH$2-$K31))*(((1-$O31+$O31*(AH$1/INDEX($U$1:$CH$1,,MATCH($K31,$U$2:$CH$2,0)))))*$L31*8760*$P31)),IF(AND($K31+$H31&lt;AH$2+1,$K31+$I31&gt;AH$2),IF($N31=$N$3,$C31*INDEX('Fixed O&amp;M Schedule_Gas'!P$3:P$15,MATCH($F31,'Fixed O&amp;M Schedule_Gas'!$B$3:$B$15,0)),$C31*$S31*INDEX($U$1:$CH$1,MATCH($K31,$U$2:$CH$2,0))*IF(AH$2&gt;$K31+$H31,IF($D31="Win",1.02,1.005),1)*(1+$T31)^(AH$2-$K31)),IF(AND($K31+$I31&lt;=AH$2,$K31+SUM($I31:$J31)&gt;AH$2),IF($N31=$N$3,$C31*(INDEX('Fixed O&amp;M Schedule_Gas'!P$3:P$15,MATCH($F31,'Fixed O&amp;M Schedule_Gas'!$B$3:$B$15,0))+$M31),$C31*($S31*INDEX($U$1:$CH$1,MATCH($K31+$I31,$U$2:$CH$2,0))*IF(AH$2&gt;$K31+$I31+$H31,IF($D31="Win",1.02,1.005),1)*(1+$T31)^(AH$2-($K31+$I31))+$M31)),0)))/10^6</f>
        <v>130.19857699234711</v>
      </c>
      <c r="AI31" s="119">
        <f>IF(AND($K31&lt;AI$2+1,$K31+$H31&gt;AI$2),IF($N31=$N$3,$C31*((1-$O31+$O31*(AI$1/INDEX($U$1:$CH$1,,MATCH($K31,$U$2:$CH$2,0)))))*$L31,$C31*((1-$R31)^(AI$2-$K31))*(((1-$O31+$O31*(AI$1/INDEX($U$1:$CH$1,,MATCH($K31,$U$2:$CH$2,0)))))*$L31*8760*$P31)),IF(AND($K31+$H31&lt;AI$2+1,$K31+$I31&gt;AI$2),IF($N31=$N$3,$C31*INDEX('Fixed O&amp;M Schedule_Gas'!Q$3:Q$15,MATCH($F31,'Fixed O&amp;M Schedule_Gas'!$B$3:$B$15,0)),$C31*$S31*INDEX($U$1:$CH$1,MATCH($K31,$U$2:$CH$2,0))*IF(AI$2&gt;$K31+$H31,IF($D31="Win",1.02,1.005),1)*(1+$T31)^(AI$2-$K31)),IF(AND($K31+$I31&lt;=AI$2,$K31+SUM($I31:$J31)&gt;AI$2),IF($N31=$N$3,$C31*(INDEX('Fixed O&amp;M Schedule_Gas'!Q$3:Q$15,MATCH($F31,'Fixed O&amp;M Schedule_Gas'!$B$3:$B$15,0))+$M31),$C31*($S31*INDEX($U$1:$CH$1,MATCH($K31+$I31,$U$2:$CH$2,0))*IF(AI$2&gt;$K31+$I31+$H31,IF($D31="Win",1.02,1.005),1)*(1+$T31)^(AI$2-($K31+$I31))+$M31)),0)))/10^6</f>
        <v>128.64382606584988</v>
      </c>
      <c r="AJ31" s="119">
        <f>IF(AND($K31&lt;AJ$2+1,$K31+$H31&gt;AJ$2),IF($N31=$N$3,$C31*((1-$O31+$O31*(AJ$1/INDEX($U$1:$CH$1,,MATCH($K31,$U$2:$CH$2,0)))))*$L31,$C31*((1-$R31)^(AJ$2-$K31))*(((1-$O31+$O31*(AJ$1/INDEX($U$1:$CH$1,,MATCH($K31,$U$2:$CH$2,0)))))*$L31*8760*$P31)),IF(AND($K31+$H31&lt;AJ$2+1,$K31+$I31&gt;AJ$2),IF($N31=$N$3,$C31*INDEX('Fixed O&amp;M Schedule_Gas'!R$3:R$15,MATCH($F31,'Fixed O&amp;M Schedule_Gas'!$B$3:$B$15,0)),$C31*$S31*INDEX($U$1:$CH$1,MATCH($K31,$U$2:$CH$2,0))*IF(AJ$2&gt;$K31+$H31,IF($D31="Win",1.02,1.005),1)*(1+$T31)^(AJ$2-$K31)),IF(AND($K31+$I31&lt;=AJ$2,$K31+SUM($I31:$J31)&gt;AJ$2),IF($N31=$N$3,$C31*(INDEX('Fixed O&amp;M Schedule_Gas'!R$3:R$15,MATCH($F31,'Fixed O&amp;M Schedule_Gas'!$B$3:$B$15,0))+$M31),$C31*($S31*INDEX($U$1:$CH$1,MATCH($K31+$I31,$U$2:$CH$2,0))*IF(AJ$2&gt;$K31+$I31+$H31,IF($D31="Win",1.02,1.005),1)*(1+$T31)^(AJ$2-($K31+$I31))+$M31)),0)))/10^6</f>
        <v>127.11589576298036</v>
      </c>
      <c r="AK31" s="119">
        <f>IF(AND($K31&lt;AK$2+1,$K31+$H31&gt;AK$2),IF($N31=$N$3,$C31*((1-$O31+$O31*(AK$1/INDEX($U$1:$CH$1,,MATCH($K31,$U$2:$CH$2,0)))))*$L31,$C31*((1-$R31)^(AK$2-$K31))*(((1-$O31+$O31*(AK$1/INDEX($U$1:$CH$1,,MATCH($K31,$U$2:$CH$2,0)))))*$L31*8760*$P31)),IF(AND($K31+$H31&lt;AK$2+1,$K31+$I31&gt;AK$2),IF($N31=$N$3,$C31*INDEX('Fixed O&amp;M Schedule_Gas'!S$3:S$15,MATCH($F31,'Fixed O&amp;M Schedule_Gas'!$B$3:$B$15,0)),$C31*$S31*INDEX($U$1:$CH$1,MATCH($K31,$U$2:$CH$2,0))*IF(AK$2&gt;$K31+$H31,IF($D31="Win",1.02,1.005),1)*(1+$T31)^(AK$2-$K31)),IF(AND($K31+$I31&lt;=AK$2,$K31+SUM($I31:$J31)&gt;AK$2),IF($N31=$N$3,$C31*(INDEX('Fixed O&amp;M Schedule_Gas'!S$3:S$15,MATCH($F31,'Fixed O&amp;M Schedule_Gas'!$B$3:$B$15,0))+$M31),$C31*($S31*INDEX($U$1:$CH$1,MATCH($K31+$I31,$U$2:$CH$2,0))*IF(AK$2&gt;$K31+$I31+$H31,IF($D31="Win",1.02,1.005),1)*(1+$T31)^(AK$2-($K31+$I31))+$M31)),0)))/10^6</f>
        <v>125.61436410992098</v>
      </c>
      <c r="AL31" s="119">
        <f>IF(AND($K31&lt;AL$2+1,$K31+$H31&gt;AL$2),IF($N31=$N$3,$C31*((1-$O31+$O31*(AL$1/INDEX($U$1:$CH$1,,MATCH($K31,$U$2:$CH$2,0)))))*$L31,$C31*((1-$R31)^(AL$2-$K31))*(((1-$O31+$O31*(AL$1/INDEX($U$1:$CH$1,,MATCH($K31,$U$2:$CH$2,0)))))*$L31*8760*$P31)),IF(AND($K31+$H31&lt;AL$2+1,$K31+$I31&gt;AL$2),IF($N31=$N$3,$C31*INDEX('Fixed O&amp;M Schedule_Gas'!T$3:T$15,MATCH($F31,'Fixed O&amp;M Schedule_Gas'!$B$3:$B$15,0)),$C31*$S31*INDEX($U$1:$CH$1,MATCH($K31,$U$2:$CH$2,0))*IF(AL$2&gt;$K31+$H31,IF($D31="Win",1.02,1.005),1)*(1+$T31)^(AL$2-$K31)),IF(AND($K31+$I31&lt;=AL$2,$K31+SUM($I31:$J31)&gt;AL$2),IF($N31=$N$3,$C31*(INDEX('Fixed O&amp;M Schedule_Gas'!T$3:T$15,MATCH($F31,'Fixed O&amp;M Schedule_Gas'!$B$3:$B$15,0))+$M31),$C31*($S31*INDEX($U$1:$CH$1,MATCH($K31+$I31,$U$2:$CH$2,0))*IF(AL$2&gt;$K31+$I31+$H31,IF($D31="Win",1.02,1.005),1)*(1+$T31)^(AL$2-($K31+$I31))+$M31)),0)))/10^6</f>
        <v>124.13881591076985</v>
      </c>
      <c r="AM31" s="119">
        <f>IF(AND($K31&lt;AM$2+1,$K31+$H31&gt;AM$2),IF($N31=$N$3,$C31*((1-$O31+$O31*(AM$1/INDEX($U$1:$CH$1,,MATCH($K31,$U$2:$CH$2,0)))))*$L31,$C31*((1-$R31)^(AM$2-$K31))*(((1-$O31+$O31*(AM$1/INDEX($U$1:$CH$1,,MATCH($K31,$U$2:$CH$2,0)))))*$L31*8760*$P31)),IF(AND($K31+$H31&lt;AM$2+1,$K31+$I31&gt;AM$2),IF($N31=$N$3,$C31*INDEX('Fixed O&amp;M Schedule_Gas'!U$3:U$15,MATCH($F31,'Fixed O&amp;M Schedule_Gas'!$B$3:$B$15,0)),$C31*$S31*INDEX($U$1:$CH$1,MATCH($K31,$U$2:$CH$2,0))*IF(AM$2&gt;$K31+$H31,IF($D31="Win",1.02,1.005),1)*(1+$T31)^(AM$2-$K31)),IF(AND($K31+$I31&lt;=AM$2,$K31+SUM($I31:$J31)&gt;AM$2),IF($N31=$N$3,$C31*(INDEX('Fixed O&amp;M Schedule_Gas'!U$3:U$15,MATCH($F31,'Fixed O&amp;M Schedule_Gas'!$B$3:$B$15,0))+$M31),$C31*($S31*INDEX($U$1:$CH$1,MATCH($K31+$I31,$U$2:$CH$2,0))*IF(AM$2&gt;$K31+$I31+$H31,IF($D31="Win",1.02,1.005),1)*(1+$T31)^(AM$2-($K31+$I31))+$M31)),0)))/10^6</f>
        <v>122.68884263919101</v>
      </c>
      <c r="AN31" s="119">
        <f>IF(AND($K31&lt;AN$2+1,$K31+$H31&gt;AN$2),IF($N31=$N$3,$C31*((1-$O31+$O31*(AN$1/INDEX($U$1:$CH$1,,MATCH($K31,$U$2:$CH$2,0)))))*$L31,$C31*((1-$R31)^(AN$2-$K31))*(((1-$O31+$O31*(AN$1/INDEX($U$1:$CH$1,,MATCH($K31,$U$2:$CH$2,0)))))*$L31*8760*$P31)),IF(AND($K31+$H31&lt;AN$2+1,$K31+$I31&gt;AN$2),IF($N31=$N$3,$C31*INDEX('Fixed O&amp;M Schedule_Gas'!V$3:V$15,MATCH($F31,'Fixed O&amp;M Schedule_Gas'!$B$3:$B$15,0)),$C31*$S31*INDEX($U$1:$CH$1,MATCH($K31,$U$2:$CH$2,0))*IF(AN$2&gt;$K31+$H31,IF($D31="Win",1.02,1.005),1)*(1+$T31)^(AN$2-$K31)),IF(AND($K31+$I31&lt;=AN$2,$K31+SUM($I31:$J31)&gt;AN$2),IF($N31=$N$3,$C31*(INDEX('Fixed O&amp;M Schedule_Gas'!V$3:V$15,MATCH($F31,'Fixed O&amp;M Schedule_Gas'!$B$3:$B$15,0))+$M31),$C31*($S31*INDEX($U$1:$CH$1,MATCH($K31+$I31,$U$2:$CH$2,0))*IF(AN$2&gt;$K31+$I31+$H31,IF($D31="Win",1.02,1.005),1)*(1+$T31)^(AN$2-($K31+$I31))+$M31)),0)))/10^6</f>
        <v>121.26404233179886</v>
      </c>
      <c r="AO31" s="119">
        <f>IF(AND($K31&lt;AO$2+1,$K31+$H31&gt;AO$2),IF($N31=$N$3,$C31*((1-$O31+$O31*(AO$1/INDEX($U$1:$CH$1,,MATCH($K31,$U$2:$CH$2,0)))))*$L31,$C31*((1-$R31)^(AO$2-$K31))*(((1-$O31+$O31*(AO$1/INDEX($U$1:$CH$1,,MATCH($K31,$U$2:$CH$2,0)))))*$L31*8760*$P31)),IF(AND($K31+$H31&lt;AO$2+1,$K31+$I31&gt;AO$2),IF($N31=$N$3,$C31*INDEX('Fixed O&amp;M Schedule_Gas'!W$3:W$15,MATCH($F31,'Fixed O&amp;M Schedule_Gas'!$B$3:$B$15,0)),$C31*$S31*INDEX($U$1:$CH$1,MATCH($K31,$U$2:$CH$2,0))*IF(AO$2&gt;$K31+$H31,IF($D31="Win",1.02,1.005),1)*(1+$T31)^(AO$2-$K31)),IF(AND($K31+$I31&lt;=AO$2,$K31+SUM($I31:$J31)&gt;AO$2),IF($N31=$N$3,$C31*(INDEX('Fixed O&amp;M Schedule_Gas'!W$3:W$15,MATCH($F31,'Fixed O&amp;M Schedule_Gas'!$B$3:$B$15,0))+$M31),$C31*($S31*INDEX($U$1:$CH$1,MATCH($K31+$I31,$U$2:$CH$2,0))*IF(AO$2&gt;$K31+$I31+$H31,IF($D31="Win",1.02,1.005),1)*(1+$T31)^(AO$2-($K31+$I31))+$M31)),0)))/10^6</f>
        <v>119.86401948324837</v>
      </c>
      <c r="AP31" s="119">
        <f>IF(AND($K31&lt;AP$2+1,$K31+$H31&gt;AP$2),IF($N31=$N$3,$C31*((1-$O31+$O31*(AP$1/INDEX($U$1:$CH$1,,MATCH($K31,$U$2:$CH$2,0)))))*$L31,$C31*((1-$R31)^(AP$2-$K31))*(((1-$O31+$O31*(AP$1/INDEX($U$1:$CH$1,,MATCH($K31,$U$2:$CH$2,0)))))*$L31*8760*$P31)),IF(AND($K31+$H31&lt;AP$2+1,$K31+$I31&gt;AP$2),IF($N31=$N$3,$C31*INDEX('Fixed O&amp;M Schedule_Gas'!X$3:X$15,MATCH($F31,'Fixed O&amp;M Schedule_Gas'!$B$3:$B$15,0)),$C31*$S31*INDEX($U$1:$CH$1,MATCH($K31,$U$2:$CH$2,0))*IF(AP$2&gt;$K31+$H31,IF($D31="Win",1.02,1.005),1)*(1+$T31)^(AP$2-$K31)),IF(AND($K31+$I31&lt;=AP$2,$K31+SUM($I31:$J31)&gt;AP$2),IF($N31=$N$3,$C31*(INDEX('Fixed O&amp;M Schedule_Gas'!X$3:X$15,MATCH($F31,'Fixed O&amp;M Schedule_Gas'!$B$3:$B$15,0))+$M31),$C31*($S31*INDEX($U$1:$CH$1,MATCH($K31+$I31,$U$2:$CH$2,0))*IF(AP$2&gt;$K31+$I31+$H31,IF($D31="Win",1.02,1.005),1)*(1+$T31)^(AP$2-($K31+$I31))+$M31)),0)))/10^6</f>
        <v>118.48838494300453</v>
      </c>
      <c r="AQ31" s="119">
        <f>IF(AND($K31&lt;AQ$2+1,$K31+$H31&gt;AQ$2),IF($N31=$N$3,$C31*((1-$O31+$O31*(AQ$1/INDEX($U$1:$CH$1,,MATCH($K31,$U$2:$CH$2,0)))))*$L31,$C31*((1-$R31)^(AQ$2-$K31))*(((1-$O31+$O31*(AQ$1/INDEX($U$1:$CH$1,,MATCH($K31,$U$2:$CH$2,0)))))*$L31*8760*$P31)),IF(AND($K31+$H31&lt;AQ$2+1,$K31+$I31&gt;AQ$2),IF($N31=$N$3,$C31*INDEX('Fixed O&amp;M Schedule_Gas'!Y$3:Y$15,MATCH($F31,'Fixed O&amp;M Schedule_Gas'!$B$3:$B$15,0)),$C31*$S31*INDEX($U$1:$CH$1,MATCH($K31,$U$2:$CH$2,0))*IF(AQ$2&gt;$K31+$H31,IF($D31="Win",1.02,1.005),1)*(1+$T31)^(AQ$2-$K31)),IF(AND($K31+$I31&lt;=AQ$2,$K31+SUM($I31:$J31)&gt;AQ$2),IF($N31=$N$3,$C31*(INDEX('Fixed O&amp;M Schedule_Gas'!Y$3:Y$15,MATCH($F31,'Fixed O&amp;M Schedule_Gas'!$B$3:$B$15,0))+$M31),$C31*($S31*INDEX($U$1:$CH$1,MATCH($K31+$I31,$U$2:$CH$2,0))*IF(AQ$2&gt;$K31+$I31+$H31,IF($D31="Win",1.02,1.005),1)*(1+$T31)^(AQ$2-($K31+$I31))+$M31)),0)))/10^6</f>
        <v>117.13675581376364</v>
      </c>
      <c r="AR31" s="119">
        <f>IF(AND($K31&lt;AR$2+1,$K31+$H31&gt;AR$2),IF($N31=$N$3,$C31*((1-$O31+$O31*(AR$1/INDEX($U$1:$CH$1,,MATCH($K31,$U$2:$CH$2,0)))))*$L31,$C31*((1-$R31)^(AR$2-$K31))*(((1-$O31+$O31*(AR$1/INDEX($U$1:$CH$1,,MATCH($K31,$U$2:$CH$2,0)))))*$L31*8760*$P31)),IF(AND($K31+$H31&lt;AR$2+1,$K31+$I31&gt;AR$2),IF($N31=$N$3,$C31*INDEX('Fixed O&amp;M Schedule_Gas'!Z$3:Z$15,MATCH($F31,'Fixed O&amp;M Schedule_Gas'!$B$3:$B$15,0)),$C31*$S31*INDEX($U$1:$CH$1,MATCH($K31,$U$2:$CH$2,0))*IF(AR$2&gt;$K31+$H31,IF($D31="Win",1.02,1.005),1)*(1+$T31)^(AR$2-$K31)),IF(AND($K31+$I31&lt;=AR$2,$K31+SUM($I31:$J31)&gt;AR$2),IF($N31=$N$3,$C31*(INDEX('Fixed O&amp;M Schedule_Gas'!Z$3:Z$15,MATCH($F31,'Fixed O&amp;M Schedule_Gas'!$B$3:$B$15,0))+$M31),$C31*($S31*INDEX($U$1:$CH$1,MATCH($K31+$I31,$U$2:$CH$2,0))*IF(AR$2&gt;$K31+$I31+$H31,IF($D31="Win",1.02,1.005),1)*(1+$T31)^(AR$2-($K31+$I31))+$M31)),0)))/10^6</f>
        <v>115.80875535150047</v>
      </c>
      <c r="AS31" s="119">
        <f>IF(AND($K31&lt;AS$2+1,$K31+$H31&gt;AS$2),IF($N31=$N$3,$C31*((1-$O31+$O31*(AS$1/INDEX($U$1:$CH$1,,MATCH($K31,$U$2:$CH$2,0)))))*$L31,$C31*((1-$R31)^(AS$2-$K31))*(((1-$O31+$O31*(AS$1/INDEX($U$1:$CH$1,,MATCH($K31,$U$2:$CH$2,0)))))*$L31*8760*$P31)),IF(AND($K31+$H31&lt;AS$2+1,$K31+$I31&gt;AS$2),IF($N31=$N$3,$C31*INDEX('Fixed O&amp;M Schedule_Gas'!AA$3:AA$15,MATCH($F31,'Fixed O&amp;M Schedule_Gas'!$B$3:$B$15,0)),$C31*$S31*INDEX($U$1:$CH$1,MATCH($K31,$U$2:$CH$2,0))*IF(AS$2&gt;$K31+$H31,IF($D31="Win",1.02,1.005),1)*(1+$T31)^(AS$2-$K31)),IF(AND($K31+$I31&lt;=AS$2,$K31+SUM($I31:$J31)&gt;AS$2),IF($N31=$N$3,$C31*(INDEX('Fixed O&amp;M Schedule_Gas'!AA$3:AA$15,MATCH($F31,'Fixed O&amp;M Schedule_Gas'!$B$3:$B$15,0))+$M31),$C31*($S31*INDEX($U$1:$CH$1,MATCH($K31+$I31,$U$2:$CH$2,0))*IF(AS$2&gt;$K31+$I31+$H31,IF($D31="Win",1.02,1.005),1)*(1+$T31)^(AS$2-($K31+$I31))+$M31)),0)))/10^6</f>
        <v>114.5040128671147</v>
      </c>
      <c r="AT31" s="119">
        <f>IF(AND($K31&lt;AT$2+1,$K31+$H31&gt;AT$2),IF($N31=$N$3,$C31*((1-$O31+$O31*(AT$1/INDEX($U$1:$CH$1,,MATCH($K31,$U$2:$CH$2,0)))))*$L31,$C31*((1-$R31)^(AT$2-$K31))*(((1-$O31+$O31*(AT$1/INDEX($U$1:$CH$1,,MATCH($K31,$U$2:$CH$2,0)))))*$L31*8760*$P31)),IF(AND($K31+$H31&lt;AT$2+1,$K31+$I31&gt;AT$2),IF($N31=$N$3,$C31*INDEX('Fixed O&amp;M Schedule_Gas'!AB$3:AB$15,MATCH($F31,'Fixed O&amp;M Schedule_Gas'!$B$3:$B$15,0)),$C31*$S31*INDEX($U$1:$CH$1,MATCH($K31,$U$2:$CH$2,0))*IF(AT$2&gt;$K31+$H31,IF($D31="Win",1.02,1.005),1)*(1+$T31)^(AT$2-$K31)),IF(AND($K31+$I31&lt;=AT$2,$K31+SUM($I31:$J31)&gt;AT$2),IF($N31=$N$3,$C31*(INDEX('Fixed O&amp;M Schedule_Gas'!AB$3:AB$15,MATCH($F31,'Fixed O&amp;M Schedule_Gas'!$B$3:$B$15,0))+$M31),$C31*($S31*INDEX($U$1:$CH$1,MATCH($K31+$I31,$U$2:$CH$2,0))*IF(AT$2&gt;$K31+$I31+$H31,IF($D31="Win",1.02,1.005),1)*(1+$T31)^(AT$2-($K31+$I31))+$M31)),0)))/10^6</f>
        <v>113.22216362965162</v>
      </c>
      <c r="AU31" s="119">
        <f>IF(AND($K31&lt;AU$2+1,$K31+$H31&gt;AU$2),IF($N31=$N$3,$C31*((1-$O31+$O31*(AU$1/INDEX($U$1:$CH$1,,MATCH($K31,$U$2:$CH$2,0)))))*$L31,$C31*((1-$R31)^(AU$2-$K31))*(((1-$O31+$O31*(AU$1/INDEX($U$1:$CH$1,,MATCH($K31,$U$2:$CH$2,0)))))*$L31*8760*$P31)),IF(AND($K31+$H31&lt;AU$2+1,$K31+$I31&gt;AU$2),IF($N31=$N$3,$C31*INDEX('Fixed O&amp;M Schedule_Gas'!AC$3:AC$15,MATCH($F31,'Fixed O&amp;M Schedule_Gas'!$B$3:$B$15,0)),$C31*$S31*INDEX($U$1:$CH$1,MATCH($K31,$U$2:$CH$2,0))*IF(AU$2&gt;$K31+$H31,IF($D31="Win",1.02,1.005),1)*(1+$T31)^(AU$2-$K31)),IF(AND($K31+$I31&lt;=AU$2,$K31+SUM($I31:$J31)&gt;AU$2),IF($N31=$N$3,$C31*(INDEX('Fixed O&amp;M Schedule_Gas'!AC$3:AC$15,MATCH($F31,'Fixed O&amp;M Schedule_Gas'!$B$3:$B$15,0))+$M31),$C31*($S31*INDEX($U$1:$CH$1,MATCH($K31+$I31,$U$2:$CH$2,0))*IF(AU$2&gt;$K31+$I31+$H31,IF($D31="Win",1.02,1.005),1)*(1+$T31)^(AU$2-($K31+$I31))+$M31)),0)))/10^6</f>
        <v>111.96284877107171</v>
      </c>
      <c r="AV31" s="119">
        <f>IF(AND($K31&lt;AV$2+1,$K31+$H31&gt;AV$2),IF($N31=$N$3,$C31*((1-$O31+$O31*(AV$1/INDEX($U$1:$CH$1,,MATCH($K31,$U$2:$CH$2,0)))))*$L31,$C31*((1-$R31)^(AV$2-$K31))*(((1-$O31+$O31*(AV$1/INDEX($U$1:$CH$1,,MATCH($K31,$U$2:$CH$2,0)))))*$L31*8760*$P31)),IF(AND($K31+$H31&lt;AV$2+1,$K31+$I31&gt;AV$2),IF($N31=$N$3,$C31*INDEX('Fixed O&amp;M Schedule_Gas'!AD$3:AD$15,MATCH($F31,'Fixed O&amp;M Schedule_Gas'!$B$3:$B$15,0)),$C31*$S31*INDEX($U$1:$CH$1,MATCH($K31,$U$2:$CH$2,0))*IF(AV$2&gt;$K31+$H31,IF($D31="Win",1.02,1.005),1)*(1+$T31)^(AV$2-$K31)),IF(AND($K31+$I31&lt;=AV$2,$K31+SUM($I31:$J31)&gt;AV$2),IF($N31=$N$3,$C31*(INDEX('Fixed O&amp;M Schedule_Gas'!AD$3:AD$15,MATCH($F31,'Fixed O&amp;M Schedule_Gas'!$B$3:$B$15,0))+$M31),$C31*($S31*INDEX($U$1:$CH$1,MATCH($K31+$I31,$U$2:$CH$2,0))*IF(AV$2&gt;$K31+$I31+$H31,IF($D31="Win",1.02,1.005),1)*(1+$T31)^(AV$2-($K31+$I31))+$M31)),0)))/10^6</f>
        <v>110.72571519254403</v>
      </c>
      <c r="AW31" s="119">
        <f>IF(AND($K31&lt;AW$2+1,$K31+$H31&gt;AW$2),IF($N31=$N$3,$C31*((1-$O31+$O31*(AW$1/INDEX($U$1:$CH$1,,MATCH($K31,$U$2:$CH$2,0)))))*$L31,$C31*((1-$R31)^(AW$2-$K31))*(((1-$O31+$O31*(AW$1/INDEX($U$1:$CH$1,,MATCH($K31,$U$2:$CH$2,0)))))*$L31*8760*$P31)),IF(AND($K31+$H31&lt;AW$2+1,$K31+$I31&gt;AW$2),IF($N31=$N$3,$C31*INDEX('Fixed O&amp;M Schedule_Gas'!AE$3:AE$15,MATCH($F31,'Fixed O&amp;M Schedule_Gas'!$B$3:$B$15,0)),$C31*$S31*INDEX($U$1:$CH$1,MATCH($K31,$U$2:$CH$2,0))*IF(AW$2&gt;$K31+$H31,IF($D31="Win",1.02,1.005),1)*(1+$T31)^(AW$2-$K31)),IF(AND($K31+$I31&lt;=AW$2,$K31+SUM($I31:$J31)&gt;AW$2),IF($N31=$N$3,$C31*(INDEX('Fixed O&amp;M Schedule_Gas'!AE$3:AE$15,MATCH($F31,'Fixed O&amp;M Schedule_Gas'!$B$3:$B$15,0))+$M31),$C31*($S31*INDEX($U$1:$CH$1,MATCH($K31+$I31,$U$2:$CH$2,0))*IF(AW$2&gt;$K31+$I31+$H31,IF($D31="Win",1.02,1.005),1)*(1+$T31)^(AW$2-($K31+$I31))+$M31)),0)))/10^6</f>
        <v>109.51041547223947</v>
      </c>
      <c r="AX31" s="119">
        <f>IF(AND($K31&lt;AX$2+1,$K31+$H31&gt;AX$2),IF($N31=$N$3,$C31*((1-$O31+$O31*(AX$1/INDEX($U$1:$CH$1,,MATCH($K31,$U$2:$CH$2,0)))))*$L31,$C31*((1-$R31)^(AX$2-$K31))*(((1-$O31+$O31*(AX$1/INDEX($U$1:$CH$1,,MATCH($K31,$U$2:$CH$2,0)))))*$L31*8760*$P31)),IF(AND($K31+$H31&lt;AX$2+1,$K31+$I31&gt;AX$2),IF($N31=$N$3,$C31*INDEX('Fixed O&amp;M Schedule_Gas'!AF$3:AF$15,MATCH($F31,'Fixed O&amp;M Schedule_Gas'!$B$3:$B$15,0)),$C31*$S31*INDEX($U$1:$CH$1,MATCH($K31,$U$2:$CH$2,0))*IF(AX$2&gt;$K31+$H31,IF($D31="Win",1.02,1.005),1)*(1+$T31)^(AX$2-$K31)),IF(AND($K31+$I31&lt;=AX$2,$K31+SUM($I31:$J31)&gt;AX$2),IF($N31=$N$3,$C31*(INDEX('Fixed O&amp;M Schedule_Gas'!AF$3:AF$15,MATCH($F31,'Fixed O&amp;M Schedule_Gas'!$B$3:$B$15,0))+$M31),$C31*($S31*INDEX($U$1:$CH$1,MATCH($K31+$I31,$U$2:$CH$2,0))*IF(AX$2&gt;$K31+$I31+$H31,IF($D31="Win",1.02,1.005),1)*(1+$T31)^(AX$2-($K31+$I31))+$M31)),0)))/10^6</f>
        <v>108.31660777459962</v>
      </c>
      <c r="AY31" s="119">
        <f>IF(AND($K31&lt;AY$2+1,$K31+$H31&gt;AY$2),IF($N31=$N$3,$C31*((1-$O31+$O31*(AY$1/INDEX($U$1:$CH$1,,MATCH($K31,$U$2:$CH$2,0)))))*$L31,$C31*((1-$R31)^(AY$2-$K31))*(((1-$O31+$O31*(AY$1/INDEX($U$1:$CH$1,,MATCH($K31,$U$2:$CH$2,0)))))*$L31*8760*$P31)),IF(AND($K31+$H31&lt;AY$2+1,$K31+$I31&gt;AY$2),IF($N31=$N$3,$C31*INDEX('Fixed O&amp;M Schedule_Gas'!AG$3:AG$15,MATCH($F31,'Fixed O&amp;M Schedule_Gas'!$B$3:$B$15,0)),$C31*$S31*INDEX($U$1:$CH$1,MATCH($K31,$U$2:$CH$2,0))*IF(AY$2&gt;$K31+$H31,IF($D31="Win",1.02,1.005),1)*(1+$T31)^(AY$2-$K31)),IF(AND($K31+$I31&lt;=AY$2,$K31+SUM($I31:$J31)&gt;AY$2),IF($N31=$N$3,$C31*(INDEX('Fixed O&amp;M Schedule_Gas'!AG$3:AG$15,MATCH($F31,'Fixed O&amp;M Schedule_Gas'!$B$3:$B$15,0))+$M31),$C31*($S31*INDEX($U$1:$CH$1,MATCH($K31+$I31,$U$2:$CH$2,0))*IF(AY$2&gt;$K31+$I31+$H31,IF($D31="Win",1.02,1.005),1)*(1+$T31)^(AY$2-($K31+$I31))+$M31)),0)))/10^6</f>
        <v>107.14395576105764</v>
      </c>
      <c r="AZ31" s="119">
        <f>IF(AND($K31&lt;AZ$2+1,$K31+$H31&gt;AZ$2),IF($N31=$N$3,$C31*((1-$O31+$O31*(AZ$1/INDEX($U$1:$CH$1,,MATCH($K31,$U$2:$CH$2,0)))))*$L31,$C31*((1-$R31)^(AZ$2-$K31))*(((1-$O31+$O31*(AZ$1/INDEX($U$1:$CH$1,,MATCH($K31,$U$2:$CH$2,0)))))*$L31*8760*$P31)),IF(AND($K31+$H31&lt;AZ$2+1,$K31+$I31&gt;AZ$2),IF($N31=$N$3,$C31*INDEX('Fixed O&amp;M Schedule_Gas'!AH$3:AH$15,MATCH($F31,'Fixed O&amp;M Schedule_Gas'!$B$3:$B$15,0)),$C31*$S31*INDEX($U$1:$CH$1,MATCH($K31,$U$2:$CH$2,0))*IF(AZ$2&gt;$K31+$H31,IF($D31="Win",1.02,1.005),1)*(1+$T31)^(AZ$2-$K31)),IF(AND($K31+$I31&lt;=AZ$2,$K31+SUM($I31:$J31)&gt;AZ$2),IF($N31=$N$3,$C31*(INDEX('Fixed O&amp;M Schedule_Gas'!AH$3:AH$15,MATCH($F31,'Fixed O&amp;M Schedule_Gas'!$B$3:$B$15,0))+$M31),$C31*($S31*INDEX($U$1:$CH$1,MATCH($K31+$I31,$U$2:$CH$2,0))*IF(AZ$2&gt;$K31+$I31+$H31,IF($D31="Win",1.02,1.005),1)*(1+$T31)^(AZ$2-($K31+$I31))+$M31)),0)))/10^6</f>
        <v>29.756939614370932</v>
      </c>
      <c r="BA31" s="119">
        <f>IF(AND($K31&lt;BA$2+1,$K31+$H31&gt;BA$2),IF($N31=$N$3,$C31*((1-$O31+$O31*(BA$1/INDEX($U$1:$CH$1,,MATCH($K31,$U$2:$CH$2,0)))))*$L31,$C31*((1-$R31)^(BA$2-$K31))*(((1-$O31+$O31*(BA$1/INDEX($U$1:$CH$1,,MATCH($K31,$U$2:$CH$2,0)))))*$L31*8760*$P31)),IF(AND($K31+$H31&lt;BA$2+1,$K31+$I31&gt;BA$2),IF($N31=$N$3,$C31*INDEX('Fixed O&amp;M Schedule_Gas'!AI$3:AI$15,MATCH($F31,'Fixed O&amp;M Schedule_Gas'!$B$3:$B$15,0)),$C31*$S31*INDEX($U$1:$CH$1,MATCH($K31,$U$2:$CH$2,0))*IF(BA$2&gt;$K31+$H31,IF($D31="Win",1.02,1.005),1)*(1+$T31)^(BA$2-$K31)),IF(AND($K31+$I31&lt;=BA$2,$K31+SUM($I31:$J31)&gt;BA$2),IF($N31=$N$3,$C31*(INDEX('Fixed O&amp;M Schedule_Gas'!AI$3:AI$15,MATCH($F31,'Fixed O&amp;M Schedule_Gas'!$B$3:$B$15,0))+$M31),$C31*($S31*INDEX($U$1:$CH$1,MATCH($K31+$I31,$U$2:$CH$2,0))*IF(BA$2&gt;$K31+$I31+$H31,IF($D31="Win",1.02,1.005),1)*(1+$T31)^(BA$2-($K31+$I31))+$M31)),0)))/10^6</f>
        <v>30.95911997479152</v>
      </c>
      <c r="BB31" s="119">
        <f>IF(AND($K31&lt;BB$2+1,$K31+$H31&gt;BB$2),IF($N31=$N$3,$C31*((1-$O31+$O31*(BB$1/INDEX($U$1:$CH$1,,MATCH($K31,$U$2:$CH$2,0)))))*$L31,$C31*((1-$R31)^(BB$2-$K31))*(((1-$O31+$O31*(BB$1/INDEX($U$1:$CH$1,,MATCH($K31,$U$2:$CH$2,0)))))*$L31*8760*$P31)),IF(AND($K31+$H31&lt;BB$2+1,$K31+$I31&gt;BB$2),IF($N31=$N$3,$C31*INDEX('Fixed O&amp;M Schedule_Gas'!AJ$3:AJ$15,MATCH($F31,'Fixed O&amp;M Schedule_Gas'!$B$3:$B$15,0)),$C31*$S31*INDEX($U$1:$CH$1,MATCH($K31,$U$2:$CH$2,0))*IF(BB$2&gt;$K31+$H31,IF($D31="Win",1.02,1.005),1)*(1+$T31)^(BB$2-$K31)),IF(AND($K31+$I31&lt;=BB$2,$K31+SUM($I31:$J31)&gt;BB$2),IF($N31=$N$3,$C31*(INDEX('Fixed O&amp;M Schedule_Gas'!AJ$3:AJ$15,MATCH($F31,'Fixed O&amp;M Schedule_Gas'!$B$3:$B$15,0))+$M31),$C31*($S31*INDEX($U$1:$CH$1,MATCH($K31+$I31,$U$2:$CH$2,0))*IF(BB$2&gt;$K31+$I31+$H31,IF($D31="Win",1.02,1.005),1)*(1+$T31)^(BB$2-($K31+$I31))+$M31)),0)))/10^6</f>
        <v>31.57830237428735</v>
      </c>
      <c r="BC31" s="119">
        <f>IF(AND($K31&lt;BC$2+1,$K31+$H31&gt;BC$2),IF($N31=$N$3,$C31*((1-$O31+$O31*(BC$1/INDEX($U$1:$CH$1,,MATCH($K31,$U$2:$CH$2,0)))))*$L31,$C31*((1-$R31)^(BC$2-$K31))*(((1-$O31+$O31*(BC$1/INDEX($U$1:$CH$1,,MATCH($K31,$U$2:$CH$2,0)))))*$L31*8760*$P31)),IF(AND($K31+$H31&lt;BC$2+1,$K31+$I31&gt;BC$2),IF($N31=$N$3,$C31*INDEX('Fixed O&amp;M Schedule_Gas'!AK$3:AK$15,MATCH($F31,'Fixed O&amp;M Schedule_Gas'!$B$3:$B$15,0)),$C31*$S31*INDEX($U$1:$CH$1,MATCH($K31,$U$2:$CH$2,0))*IF(BC$2&gt;$K31+$H31,IF($D31="Win",1.02,1.005),1)*(1+$T31)^(BC$2-$K31)),IF(AND($K31+$I31&lt;=BC$2,$K31+SUM($I31:$J31)&gt;BC$2),IF($N31=$N$3,$C31*(INDEX('Fixed O&amp;M Schedule_Gas'!AK$3:AK$15,MATCH($F31,'Fixed O&amp;M Schedule_Gas'!$B$3:$B$15,0))+$M31),$C31*($S31*INDEX($U$1:$CH$1,MATCH($K31+$I31,$U$2:$CH$2,0))*IF(BC$2&gt;$K31+$I31+$H31,IF($D31="Win",1.02,1.005),1)*(1+$T31)^(BC$2-($K31+$I31))+$M31)),0)))/10^6</f>
        <v>32.209868421773088</v>
      </c>
      <c r="BD31" s="119">
        <f>IF(AND($K31&lt;BD$2+1,$K31+$H31&gt;BD$2),IF($N31=$N$3,$C31*((1-$O31+$O31*(BD$1/INDEX($U$1:$CH$1,,MATCH($K31,$U$2:$CH$2,0)))))*$L31,$C31*((1-$R31)^(BD$2-$K31))*(((1-$O31+$O31*(BD$1/INDEX($U$1:$CH$1,,MATCH($K31,$U$2:$CH$2,0)))))*$L31*8760*$P31)),IF(AND($K31+$H31&lt;BD$2+1,$K31+$I31&gt;BD$2),IF($N31=$N$3,$C31*INDEX('Fixed O&amp;M Schedule_Gas'!AL$3:AL$15,MATCH($F31,'Fixed O&amp;M Schedule_Gas'!$B$3:$B$15,0)),$C31*$S31*INDEX($U$1:$CH$1,MATCH($K31,$U$2:$CH$2,0))*IF(BD$2&gt;$K31+$H31,IF($D31="Win",1.02,1.005),1)*(1+$T31)^(BD$2-$K31)),IF(AND($K31+$I31&lt;=BD$2,$K31+SUM($I31:$J31)&gt;BD$2),IF($N31=$N$3,$C31*(INDEX('Fixed O&amp;M Schedule_Gas'!AL$3:AL$15,MATCH($F31,'Fixed O&amp;M Schedule_Gas'!$B$3:$B$15,0))+$M31),$C31*($S31*INDEX($U$1:$CH$1,MATCH($K31+$I31,$U$2:$CH$2,0))*IF(BD$2&gt;$K31+$I31+$H31,IF($D31="Win",1.02,1.005),1)*(1+$T31)^(BD$2-($K31+$I31))+$M31)),0)))/10^6</f>
        <v>32.854065790208558</v>
      </c>
      <c r="BE31" s="119">
        <f>IF(AND($K31&lt;BE$2+1,$K31+$H31&gt;BE$2),IF($N31=$N$3,$C31*((1-$O31+$O31*(BE$1/INDEX($U$1:$CH$1,,MATCH($K31,$U$2:$CH$2,0)))))*$L31,$C31*((1-$R31)^(BE$2-$K31))*(((1-$O31+$O31*(BE$1/INDEX($U$1:$CH$1,,MATCH($K31,$U$2:$CH$2,0)))))*$L31*8760*$P31)),IF(AND($K31+$H31&lt;BE$2+1,$K31+$I31&gt;BE$2),IF($N31=$N$3,$C31*INDEX('Fixed O&amp;M Schedule_Gas'!AM$3:AM$15,MATCH($F31,'Fixed O&amp;M Schedule_Gas'!$B$3:$B$15,0)),$C31*$S31*INDEX($U$1:$CH$1,MATCH($K31,$U$2:$CH$2,0))*IF(BE$2&gt;$K31+$H31,IF($D31="Win",1.02,1.005),1)*(1+$T31)^(BE$2-$K31)),IF(AND($K31+$I31&lt;=BE$2,$K31+SUM($I31:$J31)&gt;BE$2),IF($N31=$N$3,$C31*(INDEX('Fixed O&amp;M Schedule_Gas'!AM$3:AM$15,MATCH($F31,'Fixed O&amp;M Schedule_Gas'!$B$3:$B$15,0))+$M31),$C31*($S31*INDEX($U$1:$CH$1,MATCH($K31+$I31,$U$2:$CH$2,0))*IF(BE$2&gt;$K31+$I31+$H31,IF($D31="Win",1.02,1.005),1)*(1+$T31)^(BE$2-($K31+$I31))+$M31)),0)))/10^6</f>
        <v>135.77911734553638</v>
      </c>
      <c r="BF31" s="119">
        <f>IF(AND($K31&lt;BF$2+1,$K31+$H31&gt;BF$2),IF($N31=$N$3,$C31*((1-$O31+$O31*(BF$1/INDEX($U$1:$CH$1,,MATCH($K31,$U$2:$CH$2,0)))))*$L31,$C31*((1-$R31)^(BF$2-$K31))*(((1-$O31+$O31*(BF$1/INDEX($U$1:$CH$1,,MATCH($K31,$U$2:$CH$2,0)))))*$L31*8760*$P31)),IF(AND($K31+$H31&lt;BF$2+1,$K31+$I31&gt;BF$2),IF($N31=$N$3,$C31*INDEX('Fixed O&amp;M Schedule_Gas'!AN$3:AN$15,MATCH($F31,'Fixed O&amp;M Schedule_Gas'!$B$3:$B$15,0)),$C31*$S31*INDEX($U$1:$CH$1,MATCH($K31,$U$2:$CH$2,0))*IF(BF$2&gt;$K31+$H31,IF($D31="Win",1.02,1.005),1)*(1+$T31)^(BF$2-$K31)),IF(AND($K31+$I31&lt;=BF$2,$K31+SUM($I31:$J31)&gt;BF$2),IF($N31=$N$3,$C31*(INDEX('Fixed O&amp;M Schedule_Gas'!AN$3:AN$15,MATCH($F31,'Fixed O&amp;M Schedule_Gas'!$B$3:$B$15,0))+$M31),$C31*($S31*INDEX($U$1:$CH$1,MATCH($K31+$I31,$U$2:$CH$2,0))*IF(BF$2&gt;$K31+$I31+$H31,IF($D31="Win",1.02,1.005),1)*(1+$T31)^(BF$2-($K31+$I31))+$M31)),0)))/10^6</f>
        <v>136.4354703964448</v>
      </c>
      <c r="BG31" s="119">
        <f>IF(AND($K31&lt;BG$2+1,$K31+$H31&gt;BG$2),IF($N31=$N$3,$C31*((1-$O31+$O31*(BG$1/INDEX($U$1:$CH$1,,MATCH($K31,$U$2:$CH$2,0)))))*$L31,$C31*((1-$R31)^(BG$2-$K31))*(((1-$O31+$O31*(BG$1/INDEX($U$1:$CH$1,,MATCH($K31,$U$2:$CH$2,0)))))*$L31*8760*$P31)),IF(AND($K31+$H31&lt;BG$2+1,$K31+$I31&gt;BG$2),IF($N31=$N$3,$C31*INDEX('Fixed O&amp;M Schedule_Gas'!AO$3:AO$15,MATCH($F31,'Fixed O&amp;M Schedule_Gas'!$B$3:$B$15,0)),$C31*$S31*INDEX($U$1:$CH$1,MATCH($K31,$U$2:$CH$2,0))*IF(BG$2&gt;$K31+$H31,IF($D31="Win",1.02,1.005),1)*(1+$T31)^(BG$2-$K31)),IF(AND($K31+$I31&lt;=BG$2,$K31+SUM($I31:$J31)&gt;BG$2),IF($N31=$N$3,$C31*(INDEX('Fixed O&amp;M Schedule_Gas'!AO$3:AO$15,MATCH($F31,'Fixed O&amp;M Schedule_Gas'!$B$3:$B$15,0))+$M31),$C31*($S31*INDEX($U$1:$CH$1,MATCH($K31+$I31,$U$2:$CH$2,0))*IF(BG$2&gt;$K31+$I31+$H31,IF($D31="Win",1.02,1.005),1)*(1+$T31)^(BG$2-($K31+$I31))+$M31)),0)))/10^6</f>
        <v>137.10495050837142</v>
      </c>
      <c r="BH31" s="119">
        <f>IF(AND($K31&lt;BH$2+1,$K31+$H31&gt;BH$2),IF($N31=$N$3,$C31*((1-$O31+$O31*(BH$1/INDEX($U$1:$CH$1,,MATCH($K31,$U$2:$CH$2,0)))))*$L31,$C31*((1-$R31)^(BH$2-$K31))*(((1-$O31+$O31*(BH$1/INDEX($U$1:$CH$1,,MATCH($K31,$U$2:$CH$2,0)))))*$L31*8760*$P31)),IF(AND($K31+$H31&lt;BH$2+1,$K31+$I31&gt;BH$2),IF($N31=$N$3,$C31*INDEX('Fixed O&amp;M Schedule_Gas'!AP$3:AP$15,MATCH($F31,'Fixed O&amp;M Schedule_Gas'!$B$3:$B$15,0)),$C31*$S31*INDEX($U$1:$CH$1,MATCH($K31,$U$2:$CH$2,0))*IF(BH$2&gt;$K31+$H31,IF($D31="Win",1.02,1.005),1)*(1+$T31)^(BH$2-$K31)),IF(AND($K31+$I31&lt;=BH$2,$K31+SUM($I31:$J31)&gt;BH$2),IF($N31=$N$3,$C31*(INDEX('Fixed O&amp;M Schedule_Gas'!AP$3:AP$15,MATCH($F31,'Fixed O&amp;M Schedule_Gas'!$B$3:$B$15,0))+$M31),$C31*($S31*INDEX($U$1:$CH$1,MATCH($K31+$I31,$U$2:$CH$2,0))*IF(BH$2&gt;$K31+$I31+$H31,IF($D31="Win",1.02,1.005),1)*(1+$T31)^(BH$2-($K31+$I31))+$M31)),0)))/10^6</f>
        <v>137.78782022253657</v>
      </c>
      <c r="BI31" s="119">
        <f>IF(AND($K31&lt;BI$2+1,$K31+$H31&gt;BI$2),IF($N31=$N$3,$C31*((1-$O31+$O31*(BI$1/INDEX($U$1:$CH$1,,MATCH($K31,$U$2:$CH$2,0)))))*$L31,$C31*((1-$R31)^(BI$2-$K31))*(((1-$O31+$O31*(BI$1/INDEX($U$1:$CH$1,,MATCH($K31,$U$2:$CH$2,0)))))*$L31*8760*$P31)),IF(AND($K31+$H31&lt;BI$2+1,$K31+$I31&gt;BI$2),IF($N31=$N$3,$C31*INDEX('Fixed O&amp;M Schedule_Gas'!AQ$3:AQ$15,MATCH($F31,'Fixed O&amp;M Schedule_Gas'!$B$3:$B$15,0)),$C31*$S31*INDEX($U$1:$CH$1,MATCH($K31,$U$2:$CH$2,0))*IF(BI$2&gt;$K31+$H31,IF($D31="Win",1.02,1.005),1)*(1+$T31)^(BI$2-$K31)),IF(AND($K31+$I31&lt;=BI$2,$K31+SUM($I31:$J31)&gt;BI$2),IF($N31=$N$3,$C31*(INDEX('Fixed O&amp;M Schedule_Gas'!AQ$3:AQ$15,MATCH($F31,'Fixed O&amp;M Schedule_Gas'!$B$3:$B$15,0))+$M31),$C31*($S31*INDEX($U$1:$CH$1,MATCH($K31+$I31,$U$2:$CH$2,0))*IF(BI$2&gt;$K31+$I31+$H31,IF($D31="Win",1.02,1.005),1)*(1+$T31)^(BI$2-($K31+$I31))+$M31)),0)))/10^6</f>
        <v>138.484347330985</v>
      </c>
      <c r="BJ31" s="119">
        <f>IF(AND($K31&lt;BJ$2+1,$K31+$H31&gt;BJ$2),IF($N31=$N$3,$C31*((1-$O31+$O31*(BJ$1/INDEX($U$1:$CH$1,,MATCH($K31,$U$2:$CH$2,0)))))*$L31,$C31*((1-$R31)^(BJ$2-$K31))*(((1-$O31+$O31*(BJ$1/INDEX($U$1:$CH$1,,MATCH($K31,$U$2:$CH$2,0)))))*$L31*8760*$P31)),IF(AND($K31+$H31&lt;BJ$2+1,$K31+$I31&gt;BJ$2),IF($N31=$N$3,$C31*INDEX('Fixed O&amp;M Schedule_Gas'!AR$3:AR$15,MATCH($F31,'Fixed O&amp;M Schedule_Gas'!$B$3:$B$15,0)),$C31*$S31*INDEX($U$1:$CH$1,MATCH($K31,$U$2:$CH$2,0))*IF(BJ$2&gt;$K31+$H31,IF($D31="Win",1.02,1.005),1)*(1+$T31)^(BJ$2-$K31)),IF(AND($K31+$I31&lt;=BJ$2,$K31+SUM($I31:$J31)&gt;BJ$2),IF($N31=$N$3,$C31*(INDEX('Fixed O&amp;M Schedule_Gas'!AR$3:AR$15,MATCH($F31,'Fixed O&amp;M Schedule_Gas'!$B$3:$B$15,0))+$M31),$C31*($S31*INDEX($U$1:$CH$1,MATCH($K31+$I31,$U$2:$CH$2,0))*IF(BJ$2&gt;$K31+$I31+$H31,IF($D31="Win",1.02,1.005),1)*(1+$T31)^(BJ$2-($K31+$I31))+$M31)),0)))/10^6</f>
        <v>139.19480498160243</v>
      </c>
      <c r="BK31" s="119">
        <f>IF(AND($K31&lt;BK$2+1,$K31+$H31&gt;BK$2),IF($N31=$N$3,$C31*((1-$O31+$O31*(BK$1/INDEX($U$1:$CH$1,,MATCH($K31,$U$2:$CH$2,0)))))*$L31,$C31*((1-$R31)^(BK$2-$K31))*(((1-$O31+$O31*(BK$1/INDEX($U$1:$CH$1,,MATCH($K31,$U$2:$CH$2,0)))))*$L31*8760*$P31)),IF(AND($K31+$H31&lt;BK$2+1,$K31+$I31&gt;BK$2),IF($N31=$N$3,$C31*INDEX('Fixed O&amp;M Schedule_Gas'!AS$3:AS$15,MATCH($F31,'Fixed O&amp;M Schedule_Gas'!$B$3:$B$15,0)),$C31*$S31*INDEX($U$1:$CH$1,MATCH($K31,$U$2:$CH$2,0))*IF(BK$2&gt;$K31+$H31,IF($D31="Win",1.02,1.005),1)*(1+$T31)^(BK$2-$K31)),IF(AND($K31+$I31&lt;=BK$2,$K31+SUM($I31:$J31)&gt;BK$2),IF($N31=$N$3,$C31*(INDEX('Fixed O&amp;M Schedule_Gas'!AS$3:AS$15,MATCH($F31,'Fixed O&amp;M Schedule_Gas'!$B$3:$B$15,0))+$M31),$C31*($S31*INDEX($U$1:$CH$1,MATCH($K31+$I31,$U$2:$CH$2,0))*IF(BK$2&gt;$K31+$I31+$H31,IF($D31="Win",1.02,1.005),1)*(1+$T31)^(BK$2-($K31+$I31))+$M31)),0)))/10^6</f>
        <v>139.91947178523222</v>
      </c>
      <c r="BL31" s="119">
        <f>IF(AND($K31&lt;BL$2+1,$K31+$H31&gt;BL$2),IF($N31=$N$3,$C31*((1-$O31+$O31*(BL$1/INDEX($U$1:$CH$1,,MATCH($K31,$U$2:$CH$2,0)))))*$L31,$C31*((1-$R31)^(BL$2-$K31))*(((1-$O31+$O31*(BL$1/INDEX($U$1:$CH$1,,MATCH($K31,$U$2:$CH$2,0)))))*$L31*8760*$P31)),IF(AND($K31+$H31&lt;BL$2+1,$K31+$I31&gt;BL$2),IF($N31=$N$3,$C31*INDEX('Fixed O&amp;M Schedule_Gas'!AT$3:AT$15,MATCH($F31,'Fixed O&amp;M Schedule_Gas'!$B$3:$B$15,0)),$C31*$S31*INDEX($U$1:$CH$1,MATCH($K31,$U$2:$CH$2,0))*IF(BL$2&gt;$K31+$H31,IF($D31="Win",1.02,1.005),1)*(1+$T31)^(BL$2-$K31)),IF(AND($K31+$I31&lt;=BL$2,$K31+SUM($I31:$J31)&gt;BL$2),IF($N31=$N$3,$C31*(INDEX('Fixed O&amp;M Schedule_Gas'!AT$3:AT$15,MATCH($F31,'Fixed O&amp;M Schedule_Gas'!$B$3:$B$15,0))+$M31),$C31*($S31*INDEX($U$1:$CH$1,MATCH($K31+$I31,$U$2:$CH$2,0))*IF(BL$2&gt;$K31+$I31+$H31,IF($D31="Win",1.02,1.005),1)*(1+$T31)^(BL$2-($K31+$I31))+$M31)),0)))/10^6</f>
        <v>140.65863192493458</v>
      </c>
      <c r="BM31" s="119">
        <f>IF(AND($K31&lt;BM$2+1,$K31+$H31&gt;BM$2),IF($N31=$N$3,$C31*((1-$O31+$O31*(BM$1/INDEX($U$1:$CH$1,,MATCH($K31,$U$2:$CH$2,0)))))*$L31,$C31*((1-$R31)^(BM$2-$K31))*(((1-$O31+$O31*(BM$1/INDEX($U$1:$CH$1,,MATCH($K31,$U$2:$CH$2,0)))))*$L31*8760*$P31)),IF(AND($K31+$H31&lt;BM$2+1,$K31+$I31&gt;BM$2),IF($N31=$N$3,$C31*INDEX('Fixed O&amp;M Schedule_Gas'!AU$3:AU$15,MATCH($F31,'Fixed O&amp;M Schedule_Gas'!$B$3:$B$15,0)),$C31*$S31*INDEX($U$1:$CH$1,MATCH($K31,$U$2:$CH$2,0))*IF(BM$2&gt;$K31+$H31,IF($D31="Win",1.02,1.005),1)*(1+$T31)^(BM$2-$K31)),IF(AND($K31+$I31&lt;=BM$2,$K31+SUM($I31:$J31)&gt;BM$2),IF($N31=$N$3,$C31*(INDEX('Fixed O&amp;M Schedule_Gas'!AU$3:AU$15,MATCH($F31,'Fixed O&amp;M Schedule_Gas'!$B$3:$B$15,0))+$M31),$C31*($S31*INDEX($U$1:$CH$1,MATCH($K31+$I31,$U$2:$CH$2,0))*IF(BM$2&gt;$K31+$I31+$H31,IF($D31="Win",1.02,1.005),1)*(1+$T31)^(BM$2-($K31+$I31))+$M31)),0)))/10^6</f>
        <v>141.41257526743098</v>
      </c>
      <c r="BN31" s="119">
        <f>IF(AND($K31&lt;BN$2+1,$K31+$H31&gt;BN$2),IF($N31=$N$3,$C31*((1-$O31+$O31*(BN$1/INDEX($U$1:$CH$1,,MATCH($K31,$U$2:$CH$2,0)))))*$L31,$C31*((1-$R31)^(BN$2-$K31))*(((1-$O31+$O31*(BN$1/INDEX($U$1:$CH$1,,MATCH($K31,$U$2:$CH$2,0)))))*$L31*8760*$P31)),IF(AND($K31+$H31&lt;BN$2+1,$K31+$I31&gt;BN$2),IF($N31=$N$3,$C31*INDEX('Fixed O&amp;M Schedule_Gas'!AV$3:AV$15,MATCH($F31,'Fixed O&amp;M Schedule_Gas'!$B$3:$B$15,0)),$C31*$S31*INDEX($U$1:$CH$1,MATCH($K31,$U$2:$CH$2,0))*IF(BN$2&gt;$K31+$H31,IF($D31="Win",1.02,1.005),1)*(1+$T31)^(BN$2-$K31)),IF(AND($K31+$I31&lt;=BN$2,$K31+SUM($I31:$J31)&gt;BN$2),IF($N31=$N$3,$C31*(INDEX('Fixed O&amp;M Schedule_Gas'!AV$3:AV$15,MATCH($F31,'Fixed O&amp;M Schedule_Gas'!$B$3:$B$15,0))+$M31),$C31*($S31*INDEX($U$1:$CH$1,MATCH($K31+$I31,$U$2:$CH$2,0))*IF(BN$2&gt;$K31+$I31+$H31,IF($D31="Win",1.02,1.005),1)*(1+$T31)^(BN$2-($K31+$I31))+$M31)),0)))/10^6</f>
        <v>142.18159747677731</v>
      </c>
      <c r="BO31" s="119">
        <f>IF(AND($K31&lt;BO$2+1,$K31+$H31&gt;BO$2),IF($N31=$N$3,$C31*((1-$O31+$O31*(BO$1/INDEX($U$1:$CH$1,,MATCH($K31,$U$2:$CH$2,0)))))*$L31,$C31*((1-$R31)^(BO$2-$K31))*(((1-$O31+$O31*(BO$1/INDEX($U$1:$CH$1,,MATCH($K31,$U$2:$CH$2,0)))))*$L31*8760*$P31)),IF(AND($K31+$H31&lt;BO$2+1,$K31+$I31&gt;BO$2),IF($N31=$N$3,$C31*INDEX('Fixed O&amp;M Schedule_Gas'!AW$3:AW$15,MATCH($F31,'Fixed O&amp;M Schedule_Gas'!$B$3:$B$15,0)),$C31*$S31*INDEX($U$1:$CH$1,MATCH($K31,$U$2:$CH$2,0))*IF(BO$2&gt;$K31+$H31,IF($D31="Win",1.02,1.005),1)*(1+$T31)^(BO$2-$K31)),IF(AND($K31+$I31&lt;=BO$2,$K31+SUM($I31:$J31)&gt;BO$2),IF($N31=$N$3,$C31*(INDEX('Fixed O&amp;M Schedule_Gas'!AW$3:AW$15,MATCH($F31,'Fixed O&amp;M Schedule_Gas'!$B$3:$B$15,0))+$M31),$C31*($S31*INDEX($U$1:$CH$1,MATCH($K31+$I31,$U$2:$CH$2,0))*IF(BO$2&gt;$K31+$I31+$H31,IF($D31="Win",1.02,1.005),1)*(1+$T31)^(BO$2-($K31+$I31))+$M31)),0)))/10^6</f>
        <v>142.96600013031059</v>
      </c>
      <c r="BP31" s="119">
        <f>IF(AND($K31&lt;BP$2+1,$K31+$H31&gt;BP$2),IF($N31=$N$3,$C31*((1-$O31+$O31*(BP$1/INDEX($U$1:$CH$1,,MATCH($K31,$U$2:$CH$2,0)))))*$L31,$C31*((1-$R31)^(BP$2-$K31))*(((1-$O31+$O31*(BP$1/INDEX($U$1:$CH$1,,MATCH($K31,$U$2:$CH$2,0)))))*$L31*8760*$P31)),IF(AND($K31+$H31&lt;BP$2+1,$K31+$I31&gt;BP$2),IF($N31=$N$3,$C31*INDEX('Fixed O&amp;M Schedule_Gas'!AX$3:AX$15,MATCH($F31,'Fixed O&amp;M Schedule_Gas'!$B$3:$B$15,0)),$C31*$S31*INDEX($U$1:$CH$1,MATCH($K31,$U$2:$CH$2,0))*IF(BP$2&gt;$K31+$H31,IF($D31="Win",1.02,1.005),1)*(1+$T31)^(BP$2-$K31)),IF(AND($K31+$I31&lt;=BP$2,$K31+SUM($I31:$J31)&gt;BP$2),IF($N31=$N$3,$C31*(INDEX('Fixed O&amp;M Schedule_Gas'!AX$3:AX$15,MATCH($F31,'Fixed O&amp;M Schedule_Gas'!$B$3:$B$15,0))+$M31),$C31*($S31*INDEX($U$1:$CH$1,MATCH($K31+$I31,$U$2:$CH$2,0))*IF(BP$2&gt;$K31+$I31+$H31,IF($D31="Win",1.02,1.005),1)*(1+$T31)^(BP$2-($K31+$I31))+$M31)),0)))/10^6</f>
        <v>143.76609083691451</v>
      </c>
      <c r="BQ31" s="119">
        <f>IF(AND($K31&lt;BQ$2+1,$K31+$H31&gt;BQ$2),IF($N31=$N$3,$C31*((1-$O31+$O31*(BQ$1/INDEX($U$1:$CH$1,,MATCH($K31,$U$2:$CH$2,0)))))*$L31,$C31*((1-$R31)^(BQ$2-$K31))*(((1-$O31+$O31*(BQ$1/INDEX($U$1:$CH$1,,MATCH($K31,$U$2:$CH$2,0)))))*$L31*8760*$P31)),IF(AND($K31+$H31&lt;BQ$2+1,$K31+$I31&gt;BQ$2),IF($N31=$N$3,$C31*INDEX('Fixed O&amp;M Schedule_Gas'!AY$3:AY$15,MATCH($F31,'Fixed O&amp;M Schedule_Gas'!$B$3:$B$15,0)),$C31*$S31*INDEX($U$1:$CH$1,MATCH($K31,$U$2:$CH$2,0))*IF(BQ$2&gt;$K31+$H31,IF($D31="Win",1.02,1.005),1)*(1+$T31)^(BQ$2-$K31)),IF(AND($K31+$I31&lt;=BQ$2,$K31+SUM($I31:$J31)&gt;BQ$2),IF($N31=$N$3,$C31*(INDEX('Fixed O&amp;M Schedule_Gas'!AY$3:AY$15,MATCH($F31,'Fixed O&amp;M Schedule_Gas'!$B$3:$B$15,0))+$M31),$C31*($S31*INDEX($U$1:$CH$1,MATCH($K31+$I31,$U$2:$CH$2,0))*IF(BQ$2&gt;$K31+$I31+$H31,IF($D31="Win",1.02,1.005),1)*(1+$T31)^(BQ$2-($K31+$I31))+$M31)),0)))/10^6</f>
        <v>144.58218335765054</v>
      </c>
      <c r="BR31" s="119">
        <f>IF(AND($K31&lt;BR$2+1,$K31+$H31&gt;BR$2),IF($N31=$N$3,$C31*((1-$O31+$O31*(BR$1/INDEX($U$1:$CH$1,,MATCH($K31,$U$2:$CH$2,0)))))*$L31,$C31*((1-$R31)^(BR$2-$K31))*(((1-$O31+$O31*(BR$1/INDEX($U$1:$CH$1,,MATCH($K31,$U$2:$CH$2,0)))))*$L31*8760*$P31)),IF(AND($K31+$H31&lt;BR$2+1,$K31+$I31&gt;BR$2),IF($N31=$N$3,$C31*INDEX('Fixed O&amp;M Schedule_Gas'!AZ$3:AZ$15,MATCH($F31,'Fixed O&amp;M Schedule_Gas'!$B$3:$B$15,0)),$C31*$S31*INDEX($U$1:$CH$1,MATCH($K31,$U$2:$CH$2,0))*IF(BR$2&gt;$K31+$H31,IF($D31="Win",1.02,1.005),1)*(1+$T31)^(BR$2-$K31)),IF(AND($K31+$I31&lt;=BR$2,$K31+SUM($I31:$J31)&gt;BR$2),IF($N31=$N$3,$C31*(INDEX('Fixed O&amp;M Schedule_Gas'!AZ$3:AZ$15,MATCH($F31,'Fixed O&amp;M Schedule_Gas'!$B$3:$B$15,0))+$M31),$C31*($S31*INDEX($U$1:$CH$1,MATCH($K31+$I31,$U$2:$CH$2,0))*IF(BR$2&gt;$K31+$I31+$H31,IF($D31="Win",1.02,1.005),1)*(1+$T31)^(BR$2-($K31+$I31))+$M31)),0)))/10^6</f>
        <v>145.41459772880128</v>
      </c>
      <c r="BS31" s="119">
        <f>IF(AND($K31&lt;BS$2+1,$K31+$H31&gt;BS$2),IF($N31=$N$3,$C31*((1-$O31+$O31*(BS$1/INDEX($U$1:$CH$1,,MATCH($K31,$U$2:$CH$2,0)))))*$L31,$C31*((1-$R31)^(BS$2-$K31))*(((1-$O31+$O31*(BS$1/INDEX($U$1:$CH$1,,MATCH($K31,$U$2:$CH$2,0)))))*$L31*8760*$P31)),IF(AND($K31+$H31&lt;BS$2+1,$K31+$I31&gt;BS$2),IF($N31=$N$3,$C31*INDEX('Fixed O&amp;M Schedule_Gas'!BA$3:BA$15,MATCH($F31,'Fixed O&amp;M Schedule_Gas'!$B$3:$B$15,0)),$C31*$S31*INDEX($U$1:$CH$1,MATCH($K31,$U$2:$CH$2,0))*IF(BS$2&gt;$K31+$H31,IF($D31="Win",1.02,1.005),1)*(1+$T31)^(BS$2-$K31)),IF(AND($K31+$I31&lt;=BS$2,$K31+SUM($I31:$J31)&gt;BS$2),IF($N31=$N$3,$C31*(INDEX('Fixed O&amp;M Schedule_Gas'!BA$3:BA$15,MATCH($F31,'Fixed O&amp;M Schedule_Gas'!$B$3:$B$15,0))+$M31),$C31*($S31*INDEX($U$1:$CH$1,MATCH($K31+$I31,$U$2:$CH$2,0))*IF(BS$2&gt;$K31+$I31+$H31,IF($D31="Win",1.02,1.005),1)*(1+$T31)^(BS$2-($K31+$I31))+$M31)),0)))/10^6</f>
        <v>146.26366038737498</v>
      </c>
      <c r="BT31" s="119">
        <f>IF(AND($K31&lt;BT$2+1,$K31+$H31&gt;BT$2),IF($N31=$N$3,$C31*((1-$O31+$O31*(BT$1/INDEX($U$1:$CH$1,,MATCH($K31,$U$2:$CH$2,0)))))*$L31,$C31*((1-$R31)^(BT$2-$K31))*(((1-$O31+$O31*(BT$1/INDEX($U$1:$CH$1,,MATCH($K31,$U$2:$CH$2,0)))))*$L31*8760*$P31)),IF(AND($K31+$H31&lt;BT$2+1,$K31+$I31&gt;BT$2),IF($N31=$N$3,$C31*INDEX('Fixed O&amp;M Schedule_Gas'!BB$3:BB$15,MATCH($F31,'Fixed O&amp;M Schedule_Gas'!$B$3:$B$15,0)),$C31*$S31*INDEX($U$1:$CH$1,MATCH($K31,$U$2:$CH$2,0))*IF(BT$2&gt;$K31+$H31,IF($D31="Win",1.02,1.005),1)*(1+$T31)^(BT$2-$K31)),IF(AND($K31+$I31&lt;=BT$2,$K31+SUM($I31:$J31)&gt;BT$2),IF($N31=$N$3,$C31*(INDEX('Fixed O&amp;M Schedule_Gas'!BB$3:BB$15,MATCH($F31,'Fixed O&amp;M Schedule_Gas'!$B$3:$B$15,0))+$M31),$C31*($S31*INDEX($U$1:$CH$1,MATCH($K31+$I31,$U$2:$CH$2,0))*IF(BT$2&gt;$K31+$I31+$H31,IF($D31="Win",1.02,1.005),1)*(1+$T31)^(BT$2-($K31+$I31))+$M31)),0)))/10^6</f>
        <v>147.12970429912022</v>
      </c>
      <c r="BU31" s="119">
        <f>IF(AND($K31&lt;BU$2+1,$K31+$H31&gt;BU$2),IF($N31=$N$3,$C31*((1-$O31+$O31*(BU$1/INDEX($U$1:$CH$1,,MATCH($K31,$U$2:$CH$2,0)))))*$L31,$C31*((1-$R31)^(BU$2-$K31))*(((1-$O31+$O31*(BU$1/INDEX($U$1:$CH$1,,MATCH($K31,$U$2:$CH$2,0)))))*$L31*8760*$P31)),IF(AND($K31+$H31&lt;BU$2+1,$K31+$I31&gt;BU$2),IF($N31=$N$3,$C31*INDEX('Fixed O&amp;M Schedule_Gas'!BC$3:BC$15,MATCH($F31,'Fixed O&amp;M Schedule_Gas'!$B$3:$B$15,0)),$C31*$S31*INDEX($U$1:$CH$1,MATCH($K31,$U$2:$CH$2,0))*IF(BU$2&gt;$K31+$H31,IF($D31="Win",1.02,1.005),1)*(1+$T31)^(BU$2-$K31)),IF(AND($K31+$I31&lt;=BU$2,$K31+SUM($I31:$J31)&gt;BU$2),IF($N31=$N$3,$C31*(INDEX('Fixed O&amp;M Schedule_Gas'!BC$3:BC$15,MATCH($F31,'Fixed O&amp;M Schedule_Gas'!$B$3:$B$15,0))+$M31),$C31*($S31*INDEX($U$1:$CH$1,MATCH($K31+$I31,$U$2:$CH$2,0))*IF(BU$2&gt;$K31+$I31+$H31,IF($D31="Win",1.02,1.005),1)*(1+$T31)^(BU$2-($K31+$I31))+$M31)),0)))/10^6</f>
        <v>148.01306908910036</v>
      </c>
      <c r="BV31" s="119">
        <f>IF(AND($K31&lt;BV$2+1,$K31+$H31&gt;BV$2),IF($N31=$N$3,$C31*((1-$O31+$O31*(BV$1/INDEX($U$1:$CH$1,,MATCH($K31,$U$2:$CH$2,0)))))*$L31,$C31*((1-$R31)^(BV$2-$K31))*(((1-$O31+$O31*(BV$1/INDEX($U$1:$CH$1,,MATCH($K31,$U$2:$CH$2,0)))))*$L31*8760*$P31)),IF(AND($K31+$H31&lt;BV$2+1,$K31+$I31&gt;BV$2),IF($N31=$N$3,$C31*INDEX('Fixed O&amp;M Schedule_Gas'!BD$3:BD$15,MATCH($F31,'Fixed O&amp;M Schedule_Gas'!$B$3:$B$15,0)),$C31*$S31*INDEX($U$1:$CH$1,MATCH($K31,$U$2:$CH$2,0))*IF(BV$2&gt;$K31+$H31,IF($D31="Win",1.02,1.005),1)*(1+$T31)^(BV$2-$K31)),IF(AND($K31+$I31&lt;=BV$2,$K31+SUM($I31:$J31)&gt;BV$2),IF($N31=$N$3,$C31*(INDEX('Fixed O&amp;M Schedule_Gas'!BD$3:BD$15,MATCH($F31,'Fixed O&amp;M Schedule_Gas'!$B$3:$B$15,0))+$M31),$C31*($S31*INDEX($U$1:$CH$1,MATCH($K31+$I31,$U$2:$CH$2,0))*IF(BV$2&gt;$K31+$I31+$H31,IF($D31="Win",1.02,1.005),1)*(1+$T31)^(BV$2-($K31+$I31))+$M31)),0)))/10^6</f>
        <v>148.91410117488007</v>
      </c>
      <c r="BW31" s="119">
        <f>IF(AND($K31&lt;BW$2+1,$K31+$H31&gt;BW$2),IF($N31=$N$3,$C31*((1-$O31+$O31*(BW$1/INDEX($U$1:$CH$1,,MATCH($K31,$U$2:$CH$2,0)))))*$L31,$C31*((1-$R31)^(BW$2-$K31))*(((1-$O31+$O31*(BW$1/INDEX($U$1:$CH$1,,MATCH($K31,$U$2:$CH$2,0)))))*$L31*8760*$P31)),IF(AND($K31+$H31&lt;BW$2+1,$K31+$I31&gt;BW$2),IF($N31=$N$3,$C31*INDEX('Fixed O&amp;M Schedule_Gas'!BE$3:BE$15,MATCH($F31,'Fixed O&amp;M Schedule_Gas'!$B$3:$B$15,0)),$C31*$S31*INDEX($U$1:$CH$1,MATCH($K31,$U$2:$CH$2,0))*IF(BW$2&gt;$K31+$H31,IF($D31="Win",1.02,1.005),1)*(1+$T31)^(BW$2-$K31)),IF(AND($K31+$I31&lt;=BW$2,$K31+SUM($I31:$J31)&gt;BW$2),IF($N31=$N$3,$C31*(INDEX('Fixed O&amp;M Schedule_Gas'!BE$3:BE$15,MATCH($F31,'Fixed O&amp;M Schedule_Gas'!$B$3:$B$15,0))+$M31),$C31*($S31*INDEX($U$1:$CH$1,MATCH($K31+$I31,$U$2:$CH$2,0))*IF(BW$2&gt;$K31+$I31+$H31,IF($D31="Win",1.02,1.005),1)*(1+$T31)^(BW$2-($K31+$I31))+$M31)),0)))/10^6</f>
        <v>149.83315390237539</v>
      </c>
      <c r="BX31" s="119">
        <f>IF(AND($K31&lt;BX$2+1,$K31+$H31&gt;BX$2),IF($N31=$N$3,$C31*((1-$O31+$O31*(BX$1/INDEX($U$1:$CH$1,,MATCH($K31,$U$2:$CH$2,0)))))*$L31,$C31*((1-$R31)^(BX$2-$K31))*(((1-$O31+$O31*(BX$1/INDEX($U$1:$CH$1,,MATCH($K31,$U$2:$CH$2,0)))))*$L31*8760*$P31)),IF(AND($K31+$H31&lt;BX$2+1,$K31+$I31&gt;BX$2),IF($N31=$N$3,$C31*INDEX('Fixed O&amp;M Schedule_Gas'!BF$3:BF$15,MATCH($F31,'Fixed O&amp;M Schedule_Gas'!$B$3:$B$15,0)),$C31*$S31*INDEX($U$1:$CH$1,MATCH($K31,$U$2:$CH$2,0))*IF(BX$2&gt;$K31+$H31,IF($D31="Win",1.02,1.005),1)*(1+$T31)^(BX$2-$K31)),IF(AND($K31+$I31&lt;=BX$2,$K31+SUM($I31:$J31)&gt;BX$2),IF($N31=$N$3,$C31*(INDEX('Fixed O&amp;M Schedule_Gas'!BF$3:BF$15,MATCH($F31,'Fixed O&amp;M Schedule_Gas'!$B$3:$B$15,0))+$M31),$C31*($S31*INDEX($U$1:$CH$1,MATCH($K31+$I31,$U$2:$CH$2,0))*IF(BX$2&gt;$K31+$I31+$H31,IF($D31="Win",1.02,1.005),1)*(1+$T31)^(BX$2-($K31+$I31))+$M31)),0)))/10^6</f>
        <v>150.77058768442063</v>
      </c>
      <c r="BY31" s="119">
        <f>IF(AND($K31&lt;BY$2+1,$K31+$H31&gt;BY$2),IF($N31=$N$3,$C31*((1-$O31+$O31*(BY$1/INDEX($U$1:$CH$1,,MATCH($K31,$U$2:$CH$2,0)))))*$L31,$C31*((1-$R31)^(BY$2-$K31))*(((1-$O31+$O31*(BY$1/INDEX($U$1:$CH$1,,MATCH($K31,$U$2:$CH$2,0)))))*$L31*8760*$P31)),IF(AND($K31+$H31&lt;BY$2+1,$K31+$I31&gt;BY$2),IF($N31=$N$3,$C31*INDEX('Fixed O&amp;M Schedule_Gas'!BG$3:BG$15,MATCH($F31,'Fixed O&amp;M Schedule_Gas'!$B$3:$B$15,0)),$C31*$S31*INDEX($U$1:$CH$1,MATCH($K31,$U$2:$CH$2,0))*IF(BY$2&gt;$K31+$H31,IF($D31="Win",1.02,1.005),1)*(1+$T31)^(BY$2-$K31)),IF(AND($K31+$I31&lt;=BY$2,$K31+SUM($I31:$J31)&gt;BY$2),IF($N31=$N$3,$C31*(INDEX('Fixed O&amp;M Schedule_Gas'!BG$3:BG$15,MATCH($F31,'Fixed O&amp;M Schedule_Gas'!$B$3:$B$15,0))+$M31),$C31*($S31*INDEX($U$1:$CH$1,MATCH($K31+$I31,$U$2:$CH$2,0))*IF(BY$2&gt;$K31+$I31+$H31,IF($D31="Win",1.02,1.005),1)*(1+$T31)^(BY$2-($K31+$I31))+$M31)),0)))/10^6</f>
        <v>151.72677014210677</v>
      </c>
      <c r="BZ31" s="119">
        <f>IF(AND($K31&lt;BZ$2+1,$K31+$H31&gt;BZ$2),IF($N31=$N$3,$C31*((1-$O31+$O31*(BZ$1/INDEX($U$1:$CH$1,,MATCH($K31,$U$2:$CH$2,0)))))*$L31,$C31*((1-$R31)^(BZ$2-$K31))*(((1-$O31+$O31*(BZ$1/INDEX($U$1:$CH$1,,MATCH($K31,$U$2:$CH$2,0)))))*$L31*8760*$P31)),IF(AND($K31+$H31&lt;BZ$2+1,$K31+$I31&gt;BZ$2),IF($N31=$N$3,$C31*INDEX('Fixed O&amp;M Schedule_Gas'!BH$3:BH$15,MATCH($F31,'Fixed O&amp;M Schedule_Gas'!$B$3:$B$15,0)),$C31*$S31*INDEX($U$1:$CH$1,MATCH($K31,$U$2:$CH$2,0))*IF(BZ$2&gt;$K31+$H31,IF($D31="Win",1.02,1.005),1)*(1+$T31)^(BZ$2-$K31)),IF(AND($K31+$I31&lt;=BZ$2,$K31+SUM($I31:$J31)&gt;BZ$2),IF($N31=$N$3,$C31*(INDEX('Fixed O&amp;M Schedule_Gas'!BH$3:BH$15,MATCH($F31,'Fixed O&amp;M Schedule_Gas'!$B$3:$B$15,0))+$M31),$C31*($S31*INDEX($U$1:$CH$1,MATCH($K31+$I31,$U$2:$CH$2,0))*IF(BZ$2&gt;$K31+$I31+$H31,IF($D31="Win",1.02,1.005),1)*(1+$T31)^(BZ$2-($K31+$I31))+$M31)),0)))/10^6</f>
        <v>153.69688847792327</v>
      </c>
      <c r="CA31" s="119">
        <f>IF(AND($K31&lt;CA$2+1,$K31+$H31&gt;CA$2),IF($N31=$N$3,$C31*((1-$O31+$O31*(CA$1/INDEX($U$1:$CH$1,,MATCH($K31,$U$2:$CH$2,0)))))*$L31,$C31*((1-$R31)^(CA$2-$K31))*(((1-$O31+$O31*(CA$1/INDEX($U$1:$CH$1,,MATCH($K31,$U$2:$CH$2,0)))))*$L31*8760*$P31)),IF(AND($K31+$H31&lt;CA$2+1,$K31+$I31&gt;CA$2),IF($N31=$N$3,$C31*INDEX('Fixed O&amp;M Schedule_Gas'!BI$3:BI$15,MATCH($F31,'Fixed O&amp;M Schedule_Gas'!$B$3:$B$15,0)),$C31*$S31*INDEX($U$1:$CH$1,MATCH($K31,$U$2:$CH$2,0))*IF(CA$2&gt;$K31+$H31,IF($D31="Win",1.02,1.005),1)*(1+$T31)^(CA$2-$K31)),IF(AND($K31+$I31&lt;=CA$2,$K31+SUM($I31:$J31)&gt;CA$2),IF($N31=$N$3,$C31*(INDEX('Fixed O&amp;M Schedule_Gas'!BI$3:BI$15,MATCH($F31,'Fixed O&amp;M Schedule_Gas'!$B$3:$B$15,0))+$M31),$C31*($S31*INDEX($U$1:$CH$1,MATCH($K31+$I31,$U$2:$CH$2,0))*IF(CA$2&gt;$K31+$I31+$H31,IF($D31="Win",1.02,1.005),1)*(1+$T31)^(CA$2-($K31+$I31))+$M31)),0)))/10^6</f>
        <v>154.71159695147946</v>
      </c>
      <c r="CB31" s="119">
        <f>IF(AND($K31&lt;CB$2+1,$K31+$H31&gt;CB$2),IF($N31=$N$3,$C31*((1-$O31+$O31*(CB$1/INDEX($U$1:$CH$1,,MATCH($K31,$U$2:$CH$2,0)))))*$L31,$C31*((1-$R31)^(CB$2-$K31))*(((1-$O31+$O31*(CB$1/INDEX($U$1:$CH$1,,MATCH($K31,$U$2:$CH$2,0)))))*$L31*8760*$P31)),IF(AND($K31+$H31&lt;CB$2+1,$K31+$I31&gt;CB$2),IF($N31=$N$3,$C31*INDEX('Fixed O&amp;M Schedule_Gas'!BJ$3:BJ$15,MATCH($F31,'Fixed O&amp;M Schedule_Gas'!$B$3:$B$15,0)),$C31*$S31*INDEX($U$1:$CH$1,MATCH($K31,$U$2:$CH$2,0))*IF(CB$2&gt;$K31+$H31,IF($D31="Win",1.02,1.005),1)*(1+$T31)^(CB$2-$K31)),IF(AND($K31+$I31&lt;=CB$2,$K31+SUM($I31:$J31)&gt;CB$2),IF($N31=$N$3,$C31*(INDEX('Fixed O&amp;M Schedule_Gas'!BJ$3:BJ$15,MATCH($F31,'Fixed O&amp;M Schedule_Gas'!$B$3:$B$15,0))+$M31),$C31*($S31*INDEX($U$1:$CH$1,MATCH($K31+$I31,$U$2:$CH$2,0))*IF(CB$2&gt;$K31+$I31+$H31,IF($D31="Win",1.02,1.005),1)*(1+$T31)^(CB$2-($K31+$I31))+$M31)),0)))/10^6</f>
        <v>155.74659959450676</v>
      </c>
      <c r="CC31" s="119">
        <f>IF(AND($K31&lt;CC$2+1,$K31+$H31&gt;CC$2),IF($N31=$N$3,$C31*((1-$O31+$O31*(CC$1/INDEX($U$1:$CH$1,,MATCH($K31,$U$2:$CH$2,0)))))*$L31,$C31*((1-$R31)^(CC$2-$K31))*(((1-$O31+$O31*(CC$1/INDEX($U$1:$CH$1,,MATCH($K31,$U$2:$CH$2,0)))))*$L31*8760*$P31)),IF(AND($K31+$H31&lt;CC$2+1,$K31+$I31&gt;CC$2),IF($N31=$N$3,$C31*INDEX('Fixed O&amp;M Schedule_Gas'!BK$3:BK$15,MATCH($F31,'Fixed O&amp;M Schedule_Gas'!$B$3:$B$15,0)),$C31*$S31*INDEX($U$1:$CH$1,MATCH($K31,$U$2:$CH$2,0))*IF(CC$2&gt;$K31+$H31,IF($D31="Win",1.02,1.005),1)*(1+$T31)^(CC$2-$K31)),IF(AND($K31+$I31&lt;=CC$2,$K31+SUM($I31:$J31)&gt;CC$2),IF($N31=$N$3,$C31*(INDEX('Fixed O&amp;M Schedule_Gas'!BK$3:BK$15,MATCH($F31,'Fixed O&amp;M Schedule_Gas'!$B$3:$B$15,0))+$M31),$C31*($S31*INDEX($U$1:$CH$1,MATCH($K31+$I31,$U$2:$CH$2,0))*IF(CC$2&gt;$K31+$I31+$H31,IF($D31="Win",1.02,1.005),1)*(1+$T31)^(CC$2-($K31+$I31))+$M31)),0)))/10^6</f>
        <v>156.80230229039464</v>
      </c>
      <c r="CD31" s="119">
        <f>IF(AND($K31&lt;CD$2+1,$K31+$H31&gt;CD$2),IF($N31=$N$3,$C31*((1-$O31+$O31*(CD$1/INDEX($U$1:$CH$1,,MATCH($K31,$U$2:$CH$2,0)))))*$L31,$C31*((1-$R31)^(CD$2-$K31))*(((1-$O31+$O31*(CD$1/INDEX($U$1:$CH$1,,MATCH($K31,$U$2:$CH$2,0)))))*$L31*8760*$P31)),IF(AND($K31+$H31&lt;CD$2+1,$K31+$I31&gt;CD$2),IF($N31=$N$3,$C31*INDEX('Fixed O&amp;M Schedule_Gas'!BL$3:BL$15,MATCH($F31,'Fixed O&amp;M Schedule_Gas'!$B$3:$B$15,0)),$C31*$S31*INDEX($U$1:$CH$1,MATCH($K31,$U$2:$CH$2,0))*IF(CD$2&gt;$K31+$H31,IF($D31="Win",1.02,1.005),1)*(1+$T31)^(CD$2-$K31)),IF(AND($K31+$I31&lt;=CD$2,$K31+SUM($I31:$J31)&gt;CD$2),IF($N31=$N$3,$C31*(INDEX('Fixed O&amp;M Schedule_Gas'!BL$3:BL$15,MATCH($F31,'Fixed O&amp;M Schedule_Gas'!$B$3:$B$15,0))+$M31),$C31*($S31*INDEX($U$1:$CH$1,MATCH($K31+$I31,$U$2:$CH$2,0))*IF(CD$2&gt;$K31+$I31+$H31,IF($D31="Win",1.02,1.005),1)*(1+$T31)^(CD$2-($K31+$I31))+$M31)),0)))/10^6</f>
        <v>0</v>
      </c>
      <c r="CE31" s="119">
        <f>IF(AND($K31&lt;CE$2+1,$K31+$H31&gt;CE$2),IF($N31=$N$3,$C31*((1-$O31+$O31*(CE$1/INDEX($U$1:$CH$1,,MATCH($K31,$U$2:$CH$2,0)))))*$L31,$C31*((1-$R31)^(CE$2-$K31))*(((1-$O31+$O31*(CE$1/INDEX($U$1:$CH$1,,MATCH($K31,$U$2:$CH$2,0)))))*$L31*8760*$P31)),IF(AND($K31+$H31&lt;CE$2+1,$K31+$I31&gt;CE$2),IF($N31=$N$3,$C31*INDEX('Fixed O&amp;M Schedule_Gas'!BM$3:BM$15,MATCH($F31,'Fixed O&amp;M Schedule_Gas'!$B$3:$B$15,0)),$C31*$S31*INDEX($U$1:$CH$1,MATCH($K31,$U$2:$CH$2,0))*IF(CE$2&gt;$K31+$H31,IF($D31="Win",1.02,1.005),1)*(1+$T31)^(CE$2-$K31)),IF(AND($K31+$I31&lt;=CE$2,$K31+SUM($I31:$J31)&gt;CE$2),IF($N31=$N$3,$C31*(INDEX('Fixed O&amp;M Schedule_Gas'!BM$3:BM$15,MATCH($F31,'Fixed O&amp;M Schedule_Gas'!$B$3:$B$15,0))+$M31),$C31*($S31*INDEX($U$1:$CH$1,MATCH($K31+$I31,$U$2:$CH$2,0))*IF(CE$2&gt;$K31+$I31+$H31,IF($D31="Win",1.02,1.005),1)*(1+$T31)^(CE$2-($K31+$I31))+$M31)),0)))/10^6</f>
        <v>0</v>
      </c>
      <c r="CF31" s="119">
        <f>IF(AND($K31&lt;CF$2+1,$K31+$H31&gt;CF$2),IF($N31=$N$3,$C31*((1-$O31+$O31*(CF$1/INDEX($U$1:$CH$1,,MATCH($K31,$U$2:$CH$2,0)))))*$L31,$C31*((1-$R31)^(CF$2-$K31))*(((1-$O31+$O31*(CF$1/INDEX($U$1:$CH$1,,MATCH($K31,$U$2:$CH$2,0)))))*$L31*8760*$P31)),IF(AND($K31+$H31&lt;CF$2+1,$K31+$I31&gt;CF$2),IF($N31=$N$3,$C31*INDEX('Fixed O&amp;M Schedule_Gas'!BN$3:BN$15,MATCH($F31,'Fixed O&amp;M Schedule_Gas'!$B$3:$B$15,0)),$C31*$S31*INDEX($U$1:$CH$1,MATCH($K31,$U$2:$CH$2,0))*IF(CF$2&gt;$K31+$H31,IF($D31="Win",1.02,1.005),1)*(1+$T31)^(CF$2-$K31)),IF(AND($K31+$I31&lt;=CF$2,$K31+SUM($I31:$J31)&gt;CF$2),IF($N31=$N$3,$C31*(INDEX('Fixed O&amp;M Schedule_Gas'!BN$3:BN$15,MATCH($F31,'Fixed O&amp;M Schedule_Gas'!$B$3:$B$15,0))+$M31),$C31*($S31*INDEX($U$1:$CH$1,MATCH($K31+$I31,$U$2:$CH$2,0))*IF(CF$2&gt;$K31+$I31+$H31,IF($D31="Win",1.02,1.005),1)*(1+$T31)^(CF$2-($K31+$I31))+$M31)),0)))/10^6</f>
        <v>0</v>
      </c>
      <c r="CG31" s="119">
        <f>IF(AND($K31&lt;CG$2+1,$K31+$H31&gt;CG$2),IF($N31=$N$3,$C31*((1-$O31+$O31*(CG$1/INDEX($U$1:$CH$1,,MATCH($K31,$U$2:$CH$2,0)))))*$L31,$C31*((1-$R31)^(CG$2-$K31))*(((1-$O31+$O31*(CG$1/INDEX($U$1:$CH$1,,MATCH($K31,$U$2:$CH$2,0)))))*$L31*8760*$P31)),IF(AND($K31+$H31&lt;CG$2+1,$K31+$I31&gt;CG$2),IF($N31=$N$3,$C31*INDEX('Fixed O&amp;M Schedule_Gas'!BO$3:BO$15,MATCH($F31,'Fixed O&amp;M Schedule_Gas'!$B$3:$B$15,0)),$C31*$S31*INDEX($U$1:$CH$1,MATCH($K31,$U$2:$CH$2,0))*IF(CG$2&gt;$K31+$H31,IF($D31="Win",1.02,1.005),1)*(1+$T31)^(CG$2-$K31)),IF(AND($K31+$I31&lt;=CG$2,$K31+SUM($I31:$J31)&gt;CG$2),IF($N31=$N$3,$C31*(INDEX('Fixed O&amp;M Schedule_Gas'!BO$3:BO$15,MATCH($F31,'Fixed O&amp;M Schedule_Gas'!$B$3:$B$15,0))+$M31),$C31*($S31*INDEX($U$1:$CH$1,MATCH($K31+$I31,$U$2:$CH$2,0))*IF(CG$2&gt;$K31+$I31+$H31,IF($D31="Win",1.02,1.005),1)*(1+$T31)^(CG$2-($K31+$I31))+$M31)),0)))/10^6</f>
        <v>0</v>
      </c>
      <c r="CH31" s="119">
        <f>IF(AND($K31&lt;CH$2+1,$K31+$H31&gt;CH$2),IF($N31=$N$3,$C31*((1-$O31+$O31*(CH$1/INDEX($U$1:$CH$1,,MATCH($K31,$U$2:$CH$2,0)))))*$L31,$C31*((1-$R31)^(CH$2-$K31))*(((1-$O31+$O31*(CH$1/INDEX($U$1:$CH$1,,MATCH($K31,$U$2:$CH$2,0)))))*$L31*8760*$P31)),IF(AND($K31+$H31&lt;CH$2+1,$K31+$I31&gt;CH$2),IF($N31=$N$3,$C31*INDEX('Fixed O&amp;M Schedule_Gas'!BP$3:BP$15,MATCH($F31,'Fixed O&amp;M Schedule_Gas'!$B$3:$B$15,0)),$C31*$S31*INDEX($U$1:$CH$1,MATCH($K31,$U$2:$CH$2,0))*IF(CH$2&gt;$K31+$H31,IF($D31="Win",1.02,1.005),1)*(1+$T31)^(CH$2-$K31)),IF(AND($K31+$I31&lt;=CH$2,$K31+SUM($I31:$J31)&gt;CH$2),IF($N31=$N$3,$C31*(INDEX('Fixed O&amp;M Schedule_Gas'!BP$3:BP$15,MATCH($F31,'Fixed O&amp;M Schedule_Gas'!$B$3:$B$15,0))+$M31),$C31*($S31*INDEX($U$1:$CH$1,MATCH($K31+$I31,$U$2:$CH$2,0))*IF(CH$2&gt;$K31+$I31+$H31,IF($D31="Win",1.02,1.005),1)*(1+$T31)^(CH$2-($K31+$I31))+$M31)),0)))/10^6</f>
        <v>0</v>
      </c>
    </row>
    <row r="32" spans="1:86" ht="11.4" x14ac:dyDescent="0.2">
      <c r="A32" s="151"/>
      <c r="B32" s="142" t="s">
        <v>28</v>
      </c>
      <c r="C32" s="143">
        <v>300</v>
      </c>
      <c r="D32" s="143" t="str">
        <f t="shared" si="65"/>
        <v>Win</v>
      </c>
      <c r="E32" s="14" t="s">
        <v>34</v>
      </c>
      <c r="F32" s="142" t="s">
        <v>30</v>
      </c>
      <c r="G32" s="140">
        <f t="shared" si="66"/>
        <v>43101</v>
      </c>
      <c r="H32" s="68">
        <v>20</v>
      </c>
      <c r="I32" s="68">
        <v>25</v>
      </c>
      <c r="J32" s="68">
        <v>25</v>
      </c>
      <c r="K32" s="139">
        <v>2018</v>
      </c>
      <c r="L32" s="68">
        <v>115</v>
      </c>
      <c r="M32" s="69">
        <f>'Repower Costs'!M32</f>
        <v>258559.27583402998</v>
      </c>
      <c r="N32" s="68" t="s">
        <v>31</v>
      </c>
      <c r="O32" s="141">
        <v>0.2</v>
      </c>
      <c r="P32" s="4">
        <f>VLOOKUP($D32,Input!$B$11:$C$12,2,0)</f>
        <v>0.31967121285819711</v>
      </c>
      <c r="Q32" s="4">
        <f>VLOOKUP($D32,Input!$B$15:$C$16,2,0)</f>
        <v>0.36969999999999997</v>
      </c>
      <c r="R32" s="6">
        <f>VLOOKUP($D32,Input!$B$19:$C$20,2,0)</f>
        <v>1.6E-2</v>
      </c>
      <c r="S32" s="70">
        <f>VLOOKUP($D32,Input!$B$23:$C$25,2,0)*1000</f>
        <v>49247.984000000004</v>
      </c>
      <c r="T32" s="4">
        <f>VLOOKUP($D32,Input!$B$28:$C$30,2,0)</f>
        <v>0.02</v>
      </c>
      <c r="U32" s="119">
        <f>IF(AND($K32&lt;U$2+1,$K32+$H32&gt;U$2),IF($N32=$N$3,$C32*((1-$O32+$O32*(U$1/INDEX($U$1:$CH$1,,MATCH($K32,$U$2:$CH$2,0)))))*$L32,$C32*((1-$R32)^(U$2-$K32))*(((1-$O32+$O32*(U$1/INDEX($U$1:$CH$1,,MATCH($K32,$U$2:$CH$2,0)))))*$L32*8760*$P32)),IF(AND($K32+$H32&lt;U$2+1,$K32+$I32&gt;U$2),IF($N32=$N$3,$C32*INDEX('Fixed O&amp;M Schedule_Gas'!C$3:C$15,MATCH($F32,'Fixed O&amp;M Schedule_Gas'!$B$3:$B$15,0)),$C32*$S32*INDEX($U$1:$CH$1,MATCH($K32,$U$2:$CH$2,0))*IF(U$2&gt;$K32+$H32,IF($D32="Win",1.02,1.005),1)*(1+$T32)^(U$2-$K32)),IF(AND($K32+$I32&lt;=U$2,$K32+SUM($I32:$J32)&gt;U$2),IF($N32=$N$3,$C32*(INDEX('Fixed O&amp;M Schedule_Gas'!C$3:C$15,MATCH($F32,'Fixed O&amp;M Schedule_Gas'!$B$3:$B$15,0))+$M32),$C32*($S32*INDEX($U$1:$CH$1,MATCH($K32+$I32,$U$2:$CH$2,0))*IF(U$2&gt;$K32+$I32+$H32,IF($D32="Win",1.02,1.005),1)*(1+$T32)^(U$2-($K32+$I32))+$M32)),0)))/10^6</f>
        <v>0</v>
      </c>
      <c r="V32" s="119">
        <f>IF(AND($K32&lt;V$2+1,$K32+$H32&gt;V$2),IF($N32=$N$3,$C32*((1-$O32+$O32*(V$1/INDEX($U$1:$CH$1,,MATCH($K32,$U$2:$CH$2,0)))))*$L32,$C32*((1-$R32)^(V$2-$K32))*(((1-$O32+$O32*(V$1/INDEX($U$1:$CH$1,,MATCH($K32,$U$2:$CH$2,0)))))*$L32*8760*$P32)),IF(AND($K32+$H32&lt;V$2+1,$K32+$I32&gt;V$2),IF($N32=$N$3,$C32*INDEX('Fixed O&amp;M Schedule_Gas'!D$3:D$15,MATCH($F32,'Fixed O&amp;M Schedule_Gas'!$B$3:$B$15,0)),$C32*$S32*INDEX($U$1:$CH$1,MATCH($K32,$U$2:$CH$2,0))*IF(V$2&gt;$K32+$H32,IF($D32="Win",1.02,1.005),1)*(1+$T32)^(V$2-$K32)),IF(AND($K32+$I32&lt;=V$2,$K32+SUM($I32:$J32)&gt;V$2),IF($N32=$N$3,$C32*(INDEX('Fixed O&amp;M Schedule_Gas'!D$3:D$15,MATCH($F32,'Fixed O&amp;M Schedule_Gas'!$B$3:$B$15,0))+$M32),$C32*($S32*INDEX($U$1:$CH$1,MATCH($K32+$I32,$U$2:$CH$2,0))*IF(V$2&gt;$K32+$I32+$H32,IF($D32="Win",1.02,1.005),1)*(1+$T32)^(V$2-($K32+$I32))+$M32)),0)))/10^6</f>
        <v>0</v>
      </c>
      <c r="W32" s="119">
        <f>IF(AND($K32&lt;W$2+1,$K32+$H32&gt;W$2),IF($N32=$N$3,$C32*((1-$O32+$O32*(W$1/INDEX($U$1:$CH$1,,MATCH($K32,$U$2:$CH$2,0)))))*$L32,$C32*((1-$R32)^(W$2-$K32))*(((1-$O32+$O32*(W$1/INDEX($U$1:$CH$1,,MATCH($K32,$U$2:$CH$2,0)))))*$L32*8760*$P32)),IF(AND($K32+$H32&lt;W$2+1,$K32+$I32&gt;W$2),IF($N32=$N$3,$C32*INDEX('Fixed O&amp;M Schedule_Gas'!E$3:E$15,MATCH($F32,'Fixed O&amp;M Schedule_Gas'!$B$3:$B$15,0)),$C32*$S32*INDEX($U$1:$CH$1,MATCH($K32,$U$2:$CH$2,0))*IF(W$2&gt;$K32+$H32,IF($D32="Win",1.02,1.005),1)*(1+$T32)^(W$2-$K32)),IF(AND($K32+$I32&lt;=W$2,$K32+SUM($I32:$J32)&gt;W$2),IF($N32=$N$3,$C32*(INDEX('Fixed O&amp;M Schedule_Gas'!E$3:E$15,MATCH($F32,'Fixed O&amp;M Schedule_Gas'!$B$3:$B$15,0))+$M32),$C32*($S32*INDEX($U$1:$CH$1,MATCH($K32+$I32,$U$2:$CH$2,0))*IF(W$2&gt;$K32+$I32+$H32,IF($D32="Win",1.02,1.005),1)*(1+$T32)^(W$2-($K32+$I32))+$M32)),0)))/10^6</f>
        <v>0</v>
      </c>
      <c r="X32" s="119">
        <f>IF(AND($K32&lt;X$2+1,$K32+$H32&gt;X$2),IF($N32=$N$3,$C32*((1-$O32+$O32*(X$1/INDEX($U$1:$CH$1,,MATCH($K32,$U$2:$CH$2,0)))))*$L32,$C32*((1-$R32)^(X$2-$K32))*(((1-$O32+$O32*(X$1/INDEX($U$1:$CH$1,,MATCH($K32,$U$2:$CH$2,0)))))*$L32*8760*$P32)),IF(AND($K32+$H32&lt;X$2+1,$K32+$I32&gt;X$2),IF($N32=$N$3,$C32*INDEX('Fixed O&amp;M Schedule_Gas'!F$3:F$15,MATCH($F32,'Fixed O&amp;M Schedule_Gas'!$B$3:$B$15,0)),$C32*$S32*INDEX($U$1:$CH$1,MATCH($K32,$U$2:$CH$2,0))*IF(X$2&gt;$K32+$H32,IF($D32="Win",1.02,1.005),1)*(1+$T32)^(X$2-$K32)),IF(AND($K32+$I32&lt;=X$2,$K32+SUM($I32:$J32)&gt;X$2),IF($N32=$N$3,$C32*(INDEX('Fixed O&amp;M Schedule_Gas'!F$3:F$15,MATCH($F32,'Fixed O&amp;M Schedule_Gas'!$B$3:$B$15,0))+$M32),$C32*($S32*INDEX($U$1:$CH$1,MATCH($K32+$I32,$U$2:$CH$2,0))*IF(X$2&gt;$K32+$I32+$H32,IF($D32="Win",1.02,1.005),1)*(1+$T32)^(X$2-($K32+$I32))+$M32)),0)))/10^6</f>
        <v>0</v>
      </c>
      <c r="Y32" s="119">
        <f>IF(AND($K32&lt;Y$2+1,$K32+$H32&gt;Y$2),IF($N32=$N$3,$C32*((1-$O32+$O32*(Y$1/INDEX($U$1:$CH$1,,MATCH($K32,$U$2:$CH$2,0)))))*$L32,$C32*((1-$R32)^(Y$2-$K32))*(((1-$O32+$O32*(Y$1/INDEX($U$1:$CH$1,,MATCH($K32,$U$2:$CH$2,0)))))*$L32*8760*$P32)),IF(AND($K32+$H32&lt;Y$2+1,$K32+$I32&gt;Y$2),IF($N32=$N$3,$C32*INDEX('Fixed O&amp;M Schedule_Gas'!G$3:G$15,MATCH($F32,'Fixed O&amp;M Schedule_Gas'!$B$3:$B$15,0)),$C32*$S32*INDEX($U$1:$CH$1,MATCH($K32,$U$2:$CH$2,0))*IF(Y$2&gt;$K32+$H32,IF($D32="Win",1.02,1.005),1)*(1+$T32)^(Y$2-$K32)),IF(AND($K32+$I32&lt;=Y$2,$K32+SUM($I32:$J32)&gt;Y$2),IF($N32=$N$3,$C32*(INDEX('Fixed O&amp;M Schedule_Gas'!G$3:G$15,MATCH($F32,'Fixed O&amp;M Schedule_Gas'!$B$3:$B$15,0))+$M32),$C32*($S32*INDEX($U$1:$CH$1,MATCH($K32+$I32,$U$2:$CH$2,0))*IF(Y$2&gt;$K32+$I32+$H32,IF($D32="Win",1.02,1.005),1)*(1+$T32)^(Y$2-($K32+$I32))+$M32)),0)))/10^6</f>
        <v>0</v>
      </c>
      <c r="Z32" s="119">
        <f>IF(AND($K32&lt;Z$2+1,$K32+$H32&gt;Z$2),IF($N32=$N$3,$C32*((1-$O32+$O32*(Z$1/INDEX($U$1:$CH$1,,MATCH($K32,$U$2:$CH$2,0)))))*$L32,$C32*((1-$R32)^(Z$2-$K32))*(((1-$O32+$O32*(Z$1/INDEX($U$1:$CH$1,,MATCH($K32,$U$2:$CH$2,0)))))*$L32*8760*$P32)),IF(AND($K32+$H32&lt;Z$2+1,$K32+$I32&gt;Z$2),IF($N32=$N$3,$C32*INDEX('Fixed O&amp;M Schedule_Gas'!H$3:H$15,MATCH($F32,'Fixed O&amp;M Schedule_Gas'!$B$3:$B$15,0)),$C32*$S32*INDEX($U$1:$CH$1,MATCH($K32,$U$2:$CH$2,0))*IF(Z$2&gt;$K32+$H32,IF($D32="Win",1.02,1.005),1)*(1+$T32)^(Z$2-$K32)),IF(AND($K32+$I32&lt;=Z$2,$K32+SUM($I32:$J32)&gt;Z$2),IF($N32=$N$3,$C32*(INDEX('Fixed O&amp;M Schedule_Gas'!H$3:H$15,MATCH($F32,'Fixed O&amp;M Schedule_Gas'!$B$3:$B$15,0))+$M32),$C32*($S32*INDEX($U$1:$CH$1,MATCH($K32+$I32,$U$2:$CH$2,0))*IF(Z$2&gt;$K32+$I32+$H32,IF($D32="Win",1.02,1.005),1)*(1+$T32)^(Z$2-($K32+$I32))+$M32)),0)))/10^6</f>
        <v>0</v>
      </c>
      <c r="AA32" s="119">
        <f>IF(AND($K32&lt;AA$2+1,$K32+$H32&gt;AA$2),IF($N32=$N$3,$C32*((1-$O32+$O32*(AA$1/INDEX($U$1:$CH$1,,MATCH($K32,$U$2:$CH$2,0)))))*$L32,$C32*((1-$R32)^(AA$2-$K32))*(((1-$O32+$O32*(AA$1/INDEX($U$1:$CH$1,,MATCH($K32,$U$2:$CH$2,0)))))*$L32*8760*$P32)),IF(AND($K32+$H32&lt;AA$2+1,$K32+$I32&gt;AA$2),IF($N32=$N$3,$C32*INDEX('Fixed O&amp;M Schedule_Gas'!I$3:I$15,MATCH($F32,'Fixed O&amp;M Schedule_Gas'!$B$3:$B$15,0)),$C32*$S32*INDEX($U$1:$CH$1,MATCH($K32,$U$2:$CH$2,0))*IF(AA$2&gt;$K32+$H32,IF($D32="Win",1.02,1.005),1)*(1+$T32)^(AA$2-$K32)),IF(AND($K32+$I32&lt;=AA$2,$K32+SUM($I32:$J32)&gt;AA$2),IF($N32=$N$3,$C32*(INDEX('Fixed O&amp;M Schedule_Gas'!I$3:I$15,MATCH($F32,'Fixed O&amp;M Schedule_Gas'!$B$3:$B$15,0))+$M32),$C32*($S32*INDEX($U$1:$CH$1,MATCH($K32+$I32,$U$2:$CH$2,0))*IF(AA$2&gt;$K32+$I32+$H32,IF($D32="Win",1.02,1.005),1)*(1+$T32)^(AA$2-($K32+$I32))+$M32)),0)))/10^6</f>
        <v>0</v>
      </c>
      <c r="AB32" s="119">
        <f>IF(AND($K32&lt;AB$2+1,$K32+$H32&gt;AB$2),IF($N32=$N$3,$C32*((1-$O32+$O32*(AB$1/INDEX($U$1:$CH$1,,MATCH($K32,$U$2:$CH$2,0)))))*$L32,$C32*((1-$R32)^(AB$2-$K32))*(((1-$O32+$O32*(AB$1/INDEX($U$1:$CH$1,,MATCH($K32,$U$2:$CH$2,0)))))*$L32*8760*$P32)),IF(AND($K32+$H32&lt;AB$2+1,$K32+$I32&gt;AB$2),IF($N32=$N$3,$C32*INDEX('Fixed O&amp;M Schedule_Gas'!J$3:J$15,MATCH($F32,'Fixed O&amp;M Schedule_Gas'!$B$3:$B$15,0)),$C32*$S32*INDEX($U$1:$CH$1,MATCH($K32,$U$2:$CH$2,0))*IF(AB$2&gt;$K32+$H32,IF($D32="Win",1.02,1.005),1)*(1+$T32)^(AB$2-$K32)),IF(AND($K32+$I32&lt;=AB$2,$K32+SUM($I32:$J32)&gt;AB$2),IF($N32=$N$3,$C32*(INDEX('Fixed O&amp;M Schedule_Gas'!J$3:J$15,MATCH($F32,'Fixed O&amp;M Schedule_Gas'!$B$3:$B$15,0))+$M32),$C32*($S32*INDEX($U$1:$CH$1,MATCH($K32+$I32,$U$2:$CH$2,0))*IF(AB$2&gt;$K32+$I32+$H32,IF($D32="Win",1.02,1.005),1)*(1+$T32)^(AB$2-($K32+$I32))+$M32)),0)))/10^6</f>
        <v>0</v>
      </c>
      <c r="AC32" s="119">
        <f>IF(AND($K32&lt;AC$2+1,$K32+$H32&gt;AC$2),IF($N32=$N$3,$C32*((1-$O32+$O32*(AC$1/INDEX($U$1:$CH$1,,MATCH($K32,$U$2:$CH$2,0)))))*$L32,$C32*((1-$R32)^(AC$2-$K32))*(((1-$O32+$O32*(AC$1/INDEX($U$1:$CH$1,,MATCH($K32,$U$2:$CH$2,0)))))*$L32*8760*$P32)),IF(AND($K32+$H32&lt;AC$2+1,$K32+$I32&gt;AC$2),IF($N32=$N$3,$C32*INDEX('Fixed O&amp;M Schedule_Gas'!K$3:K$15,MATCH($F32,'Fixed O&amp;M Schedule_Gas'!$B$3:$B$15,0)),$C32*$S32*INDEX($U$1:$CH$1,MATCH($K32,$U$2:$CH$2,0))*IF(AC$2&gt;$K32+$H32,IF($D32="Win",1.02,1.005),1)*(1+$T32)^(AC$2-$K32)),IF(AND($K32+$I32&lt;=AC$2,$K32+SUM($I32:$J32)&gt;AC$2),IF($N32=$N$3,$C32*(INDEX('Fixed O&amp;M Schedule_Gas'!K$3:K$15,MATCH($F32,'Fixed O&amp;M Schedule_Gas'!$B$3:$B$15,0))+$M32),$C32*($S32*INDEX($U$1:$CH$1,MATCH($K32+$I32,$U$2:$CH$2,0))*IF(AC$2&gt;$K32+$I32+$H32,IF($D32="Win",1.02,1.005),1)*(1+$T32)^(AC$2-($K32+$I32))+$M32)),0)))/10^6</f>
        <v>0</v>
      </c>
      <c r="AD32" s="119">
        <f>IF(AND($K32&lt;AD$2+1,$K32+$H32&gt;AD$2),IF($N32=$N$3,$C32*((1-$O32+$O32*(AD$1/INDEX($U$1:$CH$1,,MATCH($K32,$U$2:$CH$2,0)))))*$L32,$C32*((1-$R32)^(AD$2-$K32))*(((1-$O32+$O32*(AD$1/INDEX($U$1:$CH$1,,MATCH($K32,$U$2:$CH$2,0)))))*$L32*8760*$P32)),IF(AND($K32+$H32&lt;AD$2+1,$K32+$I32&gt;AD$2),IF($N32=$N$3,$C32*INDEX('Fixed O&amp;M Schedule_Gas'!L$3:L$15,MATCH($F32,'Fixed O&amp;M Schedule_Gas'!$B$3:$B$15,0)),$C32*$S32*INDEX($U$1:$CH$1,MATCH($K32,$U$2:$CH$2,0))*IF(AD$2&gt;$K32+$H32,IF($D32="Win",1.02,1.005),1)*(1+$T32)^(AD$2-$K32)),IF(AND($K32+$I32&lt;=AD$2,$K32+SUM($I32:$J32)&gt;AD$2),IF($N32=$N$3,$C32*(INDEX('Fixed O&amp;M Schedule_Gas'!L$3:L$15,MATCH($F32,'Fixed O&amp;M Schedule_Gas'!$B$3:$B$15,0))+$M32),$C32*($S32*INDEX($U$1:$CH$1,MATCH($K32+$I32,$U$2:$CH$2,0))*IF(AD$2&gt;$K32+$I32+$H32,IF($D32="Win",1.02,1.005),1)*(1+$T32)^(AD$2-($K32+$I32))+$M32)),0)))/10^6</f>
        <v>0</v>
      </c>
      <c r="AE32" s="119">
        <f>IF(AND($K32&lt;AE$2+1,$K32+$H32&gt;AE$2),IF($N32=$N$3,$C32*((1-$O32+$O32*(AE$1/INDEX($U$1:$CH$1,,MATCH($K32,$U$2:$CH$2,0)))))*$L32,$C32*((1-$R32)^(AE$2-$K32))*(((1-$O32+$O32*(AE$1/INDEX($U$1:$CH$1,,MATCH($K32,$U$2:$CH$2,0)))))*$L32*8760*$P32)),IF(AND($K32+$H32&lt;AE$2+1,$K32+$I32&gt;AE$2),IF($N32=$N$3,$C32*INDEX('Fixed O&amp;M Schedule_Gas'!M$3:M$15,MATCH($F32,'Fixed O&amp;M Schedule_Gas'!$B$3:$B$15,0)),$C32*$S32*INDEX($U$1:$CH$1,MATCH($K32,$U$2:$CH$2,0))*IF(AE$2&gt;$K32+$H32,IF($D32="Win",1.02,1.005),1)*(1+$T32)^(AE$2-$K32)),IF(AND($K32+$I32&lt;=AE$2,$K32+SUM($I32:$J32)&gt;AE$2),IF($N32=$N$3,$C32*(INDEX('Fixed O&amp;M Schedule_Gas'!M$3:M$15,MATCH($F32,'Fixed O&amp;M Schedule_Gas'!$B$3:$B$15,0))+$M32),$C32*($S32*INDEX($U$1:$CH$1,MATCH($K32+$I32,$U$2:$CH$2,0))*IF(AE$2&gt;$K32+$I32+$H32,IF($D32="Win",1.02,1.005),1)*(1+$T32)^(AE$2-($K32+$I32))+$M32)),0)))/10^6</f>
        <v>0</v>
      </c>
      <c r="AF32" s="119">
        <f>IF(AND($K32&lt;AF$2+1,$K32+$H32&gt;AF$2),IF($N32=$N$3,$C32*((1-$O32+$O32*(AF$1/INDEX($U$1:$CH$1,,MATCH($K32,$U$2:$CH$2,0)))))*$L32,$C32*((1-$R32)^(AF$2-$K32))*(((1-$O32+$O32*(AF$1/INDEX($U$1:$CH$1,,MATCH($K32,$U$2:$CH$2,0)))))*$L32*8760*$P32)),IF(AND($K32+$H32&lt;AF$2+1,$K32+$I32&gt;AF$2),IF($N32=$N$3,$C32*INDEX('Fixed O&amp;M Schedule_Gas'!N$3:N$15,MATCH($F32,'Fixed O&amp;M Schedule_Gas'!$B$3:$B$15,0)),$C32*$S32*INDEX($U$1:$CH$1,MATCH($K32,$U$2:$CH$2,0))*IF(AF$2&gt;$K32+$H32,IF($D32="Win",1.02,1.005),1)*(1+$T32)^(AF$2-$K32)),IF(AND($K32+$I32&lt;=AF$2,$K32+SUM($I32:$J32)&gt;AF$2),IF($N32=$N$3,$C32*(INDEX('Fixed O&amp;M Schedule_Gas'!N$3:N$15,MATCH($F32,'Fixed O&amp;M Schedule_Gas'!$B$3:$B$15,0))+$M32),$C32*($S32*INDEX($U$1:$CH$1,MATCH($K32+$I32,$U$2:$CH$2,0))*IF(AF$2&gt;$K32+$I32+$H32,IF($D32="Win",1.02,1.005),1)*(1+$T32)^(AF$2-($K32+$I32))+$M32)),0)))/10^6</f>
        <v>0</v>
      </c>
      <c r="AG32" s="119">
        <f>IF(AND($K32&lt;AG$2+1,$K32+$H32&gt;AG$2),IF($N32=$N$3,$C32*((1-$O32+$O32*(AG$1/INDEX($U$1:$CH$1,,MATCH($K32,$U$2:$CH$2,0)))))*$L32,$C32*((1-$R32)^(AG$2-$K32))*(((1-$O32+$O32*(AG$1/INDEX($U$1:$CH$1,,MATCH($K32,$U$2:$CH$2,0)))))*$L32*8760*$P32)),IF(AND($K32+$H32&lt;AG$2+1,$K32+$I32&gt;AG$2),IF($N32=$N$3,$C32*INDEX('Fixed O&amp;M Schedule_Gas'!O$3:O$15,MATCH($F32,'Fixed O&amp;M Schedule_Gas'!$B$3:$B$15,0)),$C32*$S32*INDEX($U$1:$CH$1,MATCH($K32,$U$2:$CH$2,0))*IF(AG$2&gt;$K32+$H32,IF($D32="Win",1.02,1.005),1)*(1+$T32)^(AG$2-$K32)),IF(AND($K32+$I32&lt;=AG$2,$K32+SUM($I32:$J32)&gt;AG$2),IF($N32=$N$3,$C32*(INDEX('Fixed O&amp;M Schedule_Gas'!O$3:O$15,MATCH($F32,'Fixed O&amp;M Schedule_Gas'!$B$3:$B$15,0))+$M32),$C32*($S32*INDEX($U$1:$CH$1,MATCH($K32+$I32,$U$2:$CH$2,0))*IF(AG$2&gt;$K32+$I32+$H32,IF($D32="Win",1.02,1.005),1)*(1+$T32)^(AG$2-($K32+$I32))+$M32)),0)))/10^6</f>
        <v>0</v>
      </c>
      <c r="AH32" s="119">
        <f>IF(AND($K32&lt;AH$2+1,$K32+$H32&gt;AH$2),IF($N32=$N$3,$C32*((1-$O32+$O32*(AH$1/INDEX($U$1:$CH$1,,MATCH($K32,$U$2:$CH$2,0)))))*$L32,$C32*((1-$R32)^(AH$2-$K32))*(((1-$O32+$O32*(AH$1/INDEX($U$1:$CH$1,,MATCH($K32,$U$2:$CH$2,0)))))*$L32*8760*$P32)),IF(AND($K32+$H32&lt;AH$2+1,$K32+$I32&gt;AH$2),IF($N32=$N$3,$C32*INDEX('Fixed O&amp;M Schedule_Gas'!P$3:P$15,MATCH($F32,'Fixed O&amp;M Schedule_Gas'!$B$3:$B$15,0)),$C32*$S32*INDEX($U$1:$CH$1,MATCH($K32,$U$2:$CH$2,0))*IF(AH$2&gt;$K32+$H32,IF($D32="Win",1.02,1.005),1)*(1+$T32)^(AH$2-$K32)),IF(AND($K32+$I32&lt;=AH$2,$K32+SUM($I32:$J32)&gt;AH$2),IF($N32=$N$3,$C32*(INDEX('Fixed O&amp;M Schedule_Gas'!P$3:P$15,MATCH($F32,'Fixed O&amp;M Schedule_Gas'!$B$3:$B$15,0))+$M32),$C32*($S32*INDEX($U$1:$CH$1,MATCH($K32+$I32,$U$2:$CH$2,0))*IF(AH$2&gt;$K32+$I32+$H32,IF($D32="Win",1.02,1.005),1)*(1+$T32)^(AH$2-($K32+$I32))+$M32)),0)))/10^6</f>
        <v>96.611033950004327</v>
      </c>
      <c r="AI32" s="119">
        <f>IF(AND($K32&lt;AI$2+1,$K32+$H32&gt;AI$2),IF($N32=$N$3,$C32*((1-$O32+$O32*(AI$1/INDEX($U$1:$CH$1,,MATCH($K32,$U$2:$CH$2,0)))))*$L32,$C32*((1-$R32)^(AI$2-$K32))*(((1-$O32+$O32*(AI$1/INDEX($U$1:$CH$1,,MATCH($K32,$U$2:$CH$2,0)))))*$L32*8760*$P32)),IF(AND($K32+$H32&lt;AI$2+1,$K32+$I32&gt;AI$2),IF($N32=$N$3,$C32*INDEX('Fixed O&amp;M Schedule_Gas'!Q$3:Q$15,MATCH($F32,'Fixed O&amp;M Schedule_Gas'!$B$3:$B$15,0)),$C32*$S32*INDEX($U$1:$CH$1,MATCH($K32,$U$2:$CH$2,0))*IF(AI$2&gt;$K32+$H32,IF($D32="Win",1.02,1.005),1)*(1+$T32)^(AI$2-$K32)),IF(AND($K32+$I32&lt;=AI$2,$K32+SUM($I32:$J32)&gt;AI$2),IF($N32=$N$3,$C32*(INDEX('Fixed O&amp;M Schedule_Gas'!Q$3:Q$15,MATCH($F32,'Fixed O&amp;M Schedule_Gas'!$B$3:$B$15,0))+$M32),$C32*($S32*INDEX($U$1:$CH$1,MATCH($K32+$I32,$U$2:$CH$2,0))*IF(AI$2&gt;$K32+$I32+$H32,IF($D32="Win",1.02,1.005),1)*(1+$T32)^(AI$2-($K32+$I32))+$M32)),0)))/10^6</f>
        <v>95.44551843643147</v>
      </c>
      <c r="AJ32" s="119">
        <f>IF(AND($K32&lt;AJ$2+1,$K32+$H32&gt;AJ$2),IF($N32=$N$3,$C32*((1-$O32+$O32*(AJ$1/INDEX($U$1:$CH$1,,MATCH($K32,$U$2:$CH$2,0)))))*$L32,$C32*((1-$R32)^(AJ$2-$K32))*(((1-$O32+$O32*(AJ$1/INDEX($U$1:$CH$1,,MATCH($K32,$U$2:$CH$2,0)))))*$L32*8760*$P32)),IF(AND($K32+$H32&lt;AJ$2+1,$K32+$I32&gt;AJ$2),IF($N32=$N$3,$C32*INDEX('Fixed O&amp;M Schedule_Gas'!R$3:R$15,MATCH($F32,'Fixed O&amp;M Schedule_Gas'!$B$3:$B$15,0)),$C32*$S32*INDEX($U$1:$CH$1,MATCH($K32,$U$2:$CH$2,0))*IF(AJ$2&gt;$K32+$H32,IF($D32="Win",1.02,1.005),1)*(1+$T32)^(AJ$2-$K32)),IF(AND($K32+$I32&lt;=AJ$2,$K32+SUM($I32:$J32)&gt;AJ$2),IF($N32=$N$3,$C32*(INDEX('Fixed O&amp;M Schedule_Gas'!R$3:R$15,MATCH($F32,'Fixed O&amp;M Schedule_Gas'!$B$3:$B$15,0))+$M32),$C32*($S32*INDEX($U$1:$CH$1,MATCH($K32+$I32,$U$2:$CH$2,0))*IF(AJ$2&gt;$K32+$I32+$H32,IF($D32="Win",1.02,1.005),1)*(1+$T32)^(AJ$2-($K32+$I32))+$M32)),0)))/10^6</f>
        <v>94.300050531664851</v>
      </c>
      <c r="AK32" s="119">
        <f>IF(AND($K32&lt;AK$2+1,$K32+$H32&gt;AK$2),IF($N32=$N$3,$C32*((1-$O32+$O32*(AK$1/INDEX($U$1:$CH$1,,MATCH($K32,$U$2:$CH$2,0)))))*$L32,$C32*((1-$R32)^(AK$2-$K32))*(((1-$O32+$O32*(AK$1/INDEX($U$1:$CH$1,,MATCH($K32,$U$2:$CH$2,0)))))*$L32*8760*$P32)),IF(AND($K32+$H32&lt;AK$2+1,$K32+$I32&gt;AK$2),IF($N32=$N$3,$C32*INDEX('Fixed O&amp;M Schedule_Gas'!S$3:S$15,MATCH($F32,'Fixed O&amp;M Schedule_Gas'!$B$3:$B$15,0)),$C32*$S32*INDEX($U$1:$CH$1,MATCH($K32,$U$2:$CH$2,0))*IF(AK$2&gt;$K32+$H32,IF($D32="Win",1.02,1.005),1)*(1+$T32)^(AK$2-$K32)),IF(AND($K32+$I32&lt;=AK$2,$K32+SUM($I32:$J32)&gt;AK$2),IF($N32=$N$3,$C32*(INDEX('Fixed O&amp;M Schedule_Gas'!S$3:S$15,MATCH($F32,'Fixed O&amp;M Schedule_Gas'!$B$3:$B$15,0))+$M32),$C32*($S32*INDEX($U$1:$CH$1,MATCH($K32+$I32,$U$2:$CH$2,0))*IF(AK$2&gt;$K32+$I32+$H32,IF($D32="Win",1.02,1.005),1)*(1+$T32)^(AK$2-($K32+$I32))+$M32)),0)))/10^6</f>
        <v>93.174314623610442</v>
      </c>
      <c r="AL32" s="119">
        <f>IF(AND($K32&lt;AL$2+1,$K32+$H32&gt;AL$2),IF($N32=$N$3,$C32*((1-$O32+$O32*(AL$1/INDEX($U$1:$CH$1,,MATCH($K32,$U$2:$CH$2,0)))))*$L32,$C32*((1-$R32)^(AL$2-$K32))*(((1-$O32+$O32*(AL$1/INDEX($U$1:$CH$1,,MATCH($K32,$U$2:$CH$2,0)))))*$L32*8760*$P32)),IF(AND($K32+$H32&lt;AL$2+1,$K32+$I32&gt;AL$2),IF($N32=$N$3,$C32*INDEX('Fixed O&amp;M Schedule_Gas'!T$3:T$15,MATCH($F32,'Fixed O&amp;M Schedule_Gas'!$B$3:$B$15,0)),$C32*$S32*INDEX($U$1:$CH$1,MATCH($K32,$U$2:$CH$2,0))*IF(AL$2&gt;$K32+$H32,IF($D32="Win",1.02,1.005),1)*(1+$T32)^(AL$2-$K32)),IF(AND($K32+$I32&lt;=AL$2,$K32+SUM($I32:$J32)&gt;AL$2),IF($N32=$N$3,$C32*(INDEX('Fixed O&amp;M Schedule_Gas'!T$3:T$15,MATCH($F32,'Fixed O&amp;M Schedule_Gas'!$B$3:$B$15,0))+$M32),$C32*($S32*INDEX($U$1:$CH$1,MATCH($K32+$I32,$U$2:$CH$2,0))*IF(AL$2&gt;$K32+$I32+$H32,IF($D32="Win",1.02,1.005),1)*(1+$T32)^(AL$2-($K32+$I32))+$M32)),0)))/10^6</f>
        <v>92.068000168918545</v>
      </c>
      <c r="AM32" s="119">
        <f>IF(AND($K32&lt;AM$2+1,$K32+$H32&gt;AM$2),IF($N32=$N$3,$C32*((1-$O32+$O32*(AM$1/INDEX($U$1:$CH$1,,MATCH($K32,$U$2:$CH$2,0)))))*$L32,$C32*((1-$R32)^(AM$2-$K32))*(((1-$O32+$O32*(AM$1/INDEX($U$1:$CH$1,,MATCH($K32,$U$2:$CH$2,0)))))*$L32*8760*$P32)),IF(AND($K32+$H32&lt;AM$2+1,$K32+$I32&gt;AM$2),IF($N32=$N$3,$C32*INDEX('Fixed O&amp;M Schedule_Gas'!U$3:U$15,MATCH($F32,'Fixed O&amp;M Schedule_Gas'!$B$3:$B$15,0)),$C32*$S32*INDEX($U$1:$CH$1,MATCH($K32,$U$2:$CH$2,0))*IF(AM$2&gt;$K32+$H32,IF($D32="Win",1.02,1.005),1)*(1+$T32)^(AM$2-$K32)),IF(AND($K32+$I32&lt;=AM$2,$K32+SUM($I32:$J32)&gt;AM$2),IF($N32=$N$3,$C32*(INDEX('Fixed O&amp;M Schedule_Gas'!U$3:U$15,MATCH($F32,'Fixed O&amp;M Schedule_Gas'!$B$3:$B$15,0))+$M32),$C32*($S32*INDEX($U$1:$CH$1,MATCH($K32+$I32,$U$2:$CH$2,0))*IF(AM$2&gt;$K32+$I32+$H32,IF($D32="Win",1.02,1.005),1)*(1+$T32)^(AM$2-($K32+$I32))+$M32)),0)))/10^6</f>
        <v>90.980801611953538</v>
      </c>
      <c r="AN32" s="119">
        <f>IF(AND($K32&lt;AN$2+1,$K32+$H32&gt;AN$2),IF($N32=$N$3,$C32*((1-$O32+$O32*(AN$1/INDEX($U$1:$CH$1,,MATCH($K32,$U$2:$CH$2,0)))))*$L32,$C32*((1-$R32)^(AN$2-$K32))*(((1-$O32+$O32*(AN$1/INDEX($U$1:$CH$1,,MATCH($K32,$U$2:$CH$2,0)))))*$L32*8760*$P32)),IF(AND($K32+$H32&lt;AN$2+1,$K32+$I32&gt;AN$2),IF($N32=$N$3,$C32*INDEX('Fixed O&amp;M Schedule_Gas'!V$3:V$15,MATCH($F32,'Fixed O&amp;M Schedule_Gas'!$B$3:$B$15,0)),$C32*$S32*INDEX($U$1:$CH$1,MATCH($K32,$U$2:$CH$2,0))*IF(AN$2&gt;$K32+$H32,IF($D32="Win",1.02,1.005),1)*(1+$T32)^(AN$2-$K32)),IF(AND($K32+$I32&lt;=AN$2,$K32+SUM($I32:$J32)&gt;AN$2),IF($N32=$N$3,$C32*(INDEX('Fixed O&amp;M Schedule_Gas'!V$3:V$15,MATCH($F32,'Fixed O&amp;M Schedule_Gas'!$B$3:$B$15,0))+$M32),$C32*($S32*INDEX($U$1:$CH$1,MATCH($K32+$I32,$U$2:$CH$2,0))*IF(AN$2&gt;$K32+$I32+$H32,IF($D32="Win",1.02,1.005),1)*(1+$T32)^(AN$2-($K32+$I32))+$M32)),0)))/10^6</f>
        <v>89.912418305060299</v>
      </c>
      <c r="AO32" s="119">
        <f>IF(AND($K32&lt;AO$2+1,$K32+$H32&gt;AO$2),IF($N32=$N$3,$C32*((1-$O32+$O32*(AO$1/INDEX($U$1:$CH$1,,MATCH($K32,$U$2:$CH$2,0)))))*$L32,$C32*((1-$R32)^(AO$2-$K32))*(((1-$O32+$O32*(AO$1/INDEX($U$1:$CH$1,,MATCH($K32,$U$2:$CH$2,0)))))*$L32*8760*$P32)),IF(AND($K32+$H32&lt;AO$2+1,$K32+$I32&gt;AO$2),IF($N32=$N$3,$C32*INDEX('Fixed O&amp;M Schedule_Gas'!W$3:W$15,MATCH($F32,'Fixed O&amp;M Schedule_Gas'!$B$3:$B$15,0)),$C32*$S32*INDEX($U$1:$CH$1,MATCH($K32,$U$2:$CH$2,0))*IF(AO$2&gt;$K32+$H32,IF($D32="Win",1.02,1.005),1)*(1+$T32)^(AO$2-$K32)),IF(AND($K32+$I32&lt;=AO$2,$K32+SUM($I32:$J32)&gt;AO$2),IF($N32=$N$3,$C32*(INDEX('Fixed O&amp;M Schedule_Gas'!W$3:W$15,MATCH($F32,'Fixed O&amp;M Schedule_Gas'!$B$3:$B$15,0))+$M32),$C32*($S32*INDEX($U$1:$CH$1,MATCH($K32+$I32,$U$2:$CH$2,0))*IF(AO$2&gt;$K32+$I32+$H32,IF($D32="Win",1.02,1.005),1)*(1+$T32)^(AO$2-($K32+$I32))+$M32)),0)))/10^6</f>
        <v>88.862554430106854</v>
      </c>
      <c r="AP32" s="119">
        <f>IF(AND($K32&lt;AP$2+1,$K32+$H32&gt;AP$2),IF($N32=$N$3,$C32*((1-$O32+$O32*(AP$1/INDEX($U$1:$CH$1,,MATCH($K32,$U$2:$CH$2,0)))))*$L32,$C32*((1-$R32)^(AP$2-$K32))*(((1-$O32+$O32*(AP$1/INDEX($U$1:$CH$1,,MATCH($K32,$U$2:$CH$2,0)))))*$L32*8760*$P32)),IF(AND($K32+$H32&lt;AP$2+1,$K32+$I32&gt;AP$2),IF($N32=$N$3,$C32*INDEX('Fixed O&amp;M Schedule_Gas'!X$3:X$15,MATCH($F32,'Fixed O&amp;M Schedule_Gas'!$B$3:$B$15,0)),$C32*$S32*INDEX($U$1:$CH$1,MATCH($K32,$U$2:$CH$2,0))*IF(AP$2&gt;$K32+$H32,IF($D32="Win",1.02,1.005),1)*(1+$T32)^(AP$2-$K32)),IF(AND($K32+$I32&lt;=AP$2,$K32+SUM($I32:$J32)&gt;AP$2),IF($N32=$N$3,$C32*(INDEX('Fixed O&amp;M Schedule_Gas'!X$3:X$15,MATCH($F32,'Fixed O&amp;M Schedule_Gas'!$B$3:$B$15,0))+$M32),$C32*($S32*INDEX($U$1:$CH$1,MATCH($K32+$I32,$U$2:$CH$2,0))*IF(AP$2&gt;$K32+$I32+$H32,IF($D32="Win",1.02,1.005),1)*(1+$T32)^(AP$2-($K32+$I32))+$M32)),0)))/10^6</f>
        <v>87.830918921282645</v>
      </c>
      <c r="AQ32" s="119">
        <f>IF(AND($K32&lt;AQ$2+1,$K32+$H32&gt;AQ$2),IF($N32=$N$3,$C32*((1-$O32+$O32*(AQ$1/INDEX($U$1:$CH$1,,MATCH($K32,$U$2:$CH$2,0)))))*$L32,$C32*((1-$R32)^(AQ$2-$K32))*(((1-$O32+$O32*(AQ$1/INDEX($U$1:$CH$1,,MATCH($K32,$U$2:$CH$2,0)))))*$L32*8760*$P32)),IF(AND($K32+$H32&lt;AQ$2+1,$K32+$I32&gt;AQ$2),IF($N32=$N$3,$C32*INDEX('Fixed O&amp;M Schedule_Gas'!Y$3:Y$15,MATCH($F32,'Fixed O&amp;M Schedule_Gas'!$B$3:$B$15,0)),$C32*$S32*INDEX($U$1:$CH$1,MATCH($K32,$U$2:$CH$2,0))*IF(AQ$2&gt;$K32+$H32,IF($D32="Win",1.02,1.005),1)*(1+$T32)^(AQ$2-$K32)),IF(AND($K32+$I32&lt;=AQ$2,$K32+SUM($I32:$J32)&gt;AQ$2),IF($N32=$N$3,$C32*(INDEX('Fixed O&amp;M Schedule_Gas'!Y$3:Y$15,MATCH($F32,'Fixed O&amp;M Schedule_Gas'!$B$3:$B$15,0))+$M32),$C32*($S32*INDEX($U$1:$CH$1,MATCH($K32+$I32,$U$2:$CH$2,0))*IF(AQ$2&gt;$K32+$I32+$H32,IF($D32="Win",1.02,1.005),1)*(1+$T32)^(AQ$2-($K32+$I32))+$M32)),0)))/10^6</f>
        <v>86.81722538913202</v>
      </c>
      <c r="AR32" s="119">
        <f>IF(AND($K32&lt;AR$2+1,$K32+$H32&gt;AR$2),IF($N32=$N$3,$C32*((1-$O32+$O32*(AR$1/INDEX($U$1:$CH$1,,MATCH($K32,$U$2:$CH$2,0)))))*$L32,$C32*((1-$R32)^(AR$2-$K32))*(((1-$O32+$O32*(AR$1/INDEX($U$1:$CH$1,,MATCH($K32,$U$2:$CH$2,0)))))*$L32*8760*$P32)),IF(AND($K32+$H32&lt;AR$2+1,$K32+$I32&gt;AR$2),IF($N32=$N$3,$C32*INDEX('Fixed O&amp;M Schedule_Gas'!Z$3:Z$15,MATCH($F32,'Fixed O&amp;M Schedule_Gas'!$B$3:$B$15,0)),$C32*$S32*INDEX($U$1:$CH$1,MATCH($K32,$U$2:$CH$2,0))*IF(AR$2&gt;$K32+$H32,IF($D32="Win",1.02,1.005),1)*(1+$T32)^(AR$2-$K32)),IF(AND($K32+$I32&lt;=AR$2,$K32+SUM($I32:$J32)&gt;AR$2),IF($N32=$N$3,$C32*(INDEX('Fixed O&amp;M Schedule_Gas'!Z$3:Z$15,MATCH($F32,'Fixed O&amp;M Schedule_Gas'!$B$3:$B$15,0))+$M32),$C32*($S32*INDEX($U$1:$CH$1,MATCH($K32+$I32,$U$2:$CH$2,0))*IF(AR$2&gt;$K32+$I32+$H32,IF($D32="Win",1.02,1.005),1)*(1+$T32)^(AR$2-($K32+$I32))+$M32)),0)))/10^6</f>
        <v>85.821192045803556</v>
      </c>
      <c r="AS32" s="119">
        <f>IF(AND($K32&lt;AS$2+1,$K32+$H32&gt;AS$2),IF($N32=$N$3,$C32*((1-$O32+$O32*(AS$1/INDEX($U$1:$CH$1,,MATCH($K32,$U$2:$CH$2,0)))))*$L32,$C32*((1-$R32)^(AS$2-$K32))*(((1-$O32+$O32*(AS$1/INDEX($U$1:$CH$1,,MATCH($K32,$U$2:$CH$2,0)))))*$L32*8760*$P32)),IF(AND($K32+$H32&lt;AS$2+1,$K32+$I32&gt;AS$2),IF($N32=$N$3,$C32*INDEX('Fixed O&amp;M Schedule_Gas'!AA$3:AA$15,MATCH($F32,'Fixed O&amp;M Schedule_Gas'!$B$3:$B$15,0)),$C32*$S32*INDEX($U$1:$CH$1,MATCH($K32,$U$2:$CH$2,0))*IF(AS$2&gt;$K32+$H32,IF($D32="Win",1.02,1.005),1)*(1+$T32)^(AS$2-$K32)),IF(AND($K32+$I32&lt;=AS$2,$K32+SUM($I32:$J32)&gt;AS$2),IF($N32=$N$3,$C32*(INDEX('Fixed O&amp;M Schedule_Gas'!AA$3:AA$15,MATCH($F32,'Fixed O&amp;M Schedule_Gas'!$B$3:$B$15,0))+$M32),$C32*($S32*INDEX($U$1:$CH$1,MATCH($K32+$I32,$U$2:$CH$2,0))*IF(AS$2&gt;$K32+$I32+$H32,IF($D32="Win",1.02,1.005),1)*(1+$T32)^(AS$2-($K32+$I32))+$M32)),0)))/10^6</f>
        <v>84.84254163149582</v>
      </c>
      <c r="AT32" s="119">
        <f>IF(AND($K32&lt;AT$2+1,$K32+$H32&gt;AT$2),IF($N32=$N$3,$C32*((1-$O32+$O32*(AT$1/INDEX($U$1:$CH$1,,MATCH($K32,$U$2:$CH$2,0)))))*$L32,$C32*((1-$R32)^(AT$2-$K32))*(((1-$O32+$O32*(AT$1/INDEX($U$1:$CH$1,,MATCH($K32,$U$2:$CH$2,0)))))*$L32*8760*$P32)),IF(AND($K32+$H32&lt;AT$2+1,$K32+$I32&gt;AT$2),IF($N32=$N$3,$C32*INDEX('Fixed O&amp;M Schedule_Gas'!AB$3:AB$15,MATCH($F32,'Fixed O&amp;M Schedule_Gas'!$B$3:$B$15,0)),$C32*$S32*INDEX($U$1:$CH$1,MATCH($K32,$U$2:$CH$2,0))*IF(AT$2&gt;$K32+$H32,IF($D32="Win",1.02,1.005),1)*(1+$T32)^(AT$2-$K32)),IF(AND($K32+$I32&lt;=AT$2,$K32+SUM($I32:$J32)&gt;AT$2),IF($N32=$N$3,$C32*(INDEX('Fixed O&amp;M Schedule_Gas'!AB$3:AB$15,MATCH($F32,'Fixed O&amp;M Schedule_Gas'!$B$3:$B$15,0))+$M32),$C32*($S32*INDEX($U$1:$CH$1,MATCH($K32+$I32,$U$2:$CH$2,0))*IF(AT$2&gt;$K32+$I32+$H32,IF($D32="Win",1.02,1.005),1)*(1+$T32)^(AT$2-($K32+$I32))+$M32)),0)))/10^6</f>
        <v>83.881001342080012</v>
      </c>
      <c r="AU32" s="119">
        <f>IF(AND($K32&lt;AU$2+1,$K32+$H32&gt;AU$2),IF($N32=$N$3,$C32*((1-$O32+$O32*(AU$1/INDEX($U$1:$CH$1,,MATCH($K32,$U$2:$CH$2,0)))))*$L32,$C32*((1-$R32)^(AU$2-$K32))*(((1-$O32+$O32*(AU$1/INDEX($U$1:$CH$1,,MATCH($K32,$U$2:$CH$2,0)))))*$L32*8760*$P32)),IF(AND($K32+$H32&lt;AU$2+1,$K32+$I32&gt;AU$2),IF($N32=$N$3,$C32*INDEX('Fixed O&amp;M Schedule_Gas'!AC$3:AC$15,MATCH($F32,'Fixed O&amp;M Schedule_Gas'!$B$3:$B$15,0)),$C32*$S32*INDEX($U$1:$CH$1,MATCH($K32,$U$2:$CH$2,0))*IF(AU$2&gt;$K32+$H32,IF($D32="Win",1.02,1.005),1)*(1+$T32)^(AU$2-$K32)),IF(AND($K32+$I32&lt;=AU$2,$K32+SUM($I32:$J32)&gt;AU$2),IF($N32=$N$3,$C32*(INDEX('Fixed O&amp;M Schedule_Gas'!AC$3:AC$15,MATCH($F32,'Fixed O&amp;M Schedule_Gas'!$B$3:$B$15,0))+$M32),$C32*($S32*INDEX($U$1:$CH$1,MATCH($K32+$I32,$U$2:$CH$2,0))*IF(AU$2&gt;$K32+$I32+$H32,IF($D32="Win",1.02,1.005),1)*(1+$T32)^(AU$2-($K32+$I32))+$M32)),0)))/10^6</f>
        <v>82.936302757881066</v>
      </c>
      <c r="AV32" s="119">
        <f>IF(AND($K32&lt;AV$2+1,$K32+$H32&gt;AV$2),IF($N32=$N$3,$C32*((1-$O32+$O32*(AV$1/INDEX($U$1:$CH$1,,MATCH($K32,$U$2:$CH$2,0)))))*$L32,$C32*((1-$R32)^(AV$2-$K32))*(((1-$O32+$O32*(AV$1/INDEX($U$1:$CH$1,,MATCH($K32,$U$2:$CH$2,0)))))*$L32*8760*$P32)),IF(AND($K32+$H32&lt;AV$2+1,$K32+$I32&gt;AV$2),IF($N32=$N$3,$C32*INDEX('Fixed O&amp;M Schedule_Gas'!AD$3:AD$15,MATCH($F32,'Fixed O&amp;M Schedule_Gas'!$B$3:$B$15,0)),$C32*$S32*INDEX($U$1:$CH$1,MATCH($K32,$U$2:$CH$2,0))*IF(AV$2&gt;$K32+$H32,IF($D32="Win",1.02,1.005),1)*(1+$T32)^(AV$2-$K32)),IF(AND($K32+$I32&lt;=AV$2,$K32+SUM($I32:$J32)&gt;AV$2),IF($N32=$N$3,$C32*(INDEX('Fixed O&amp;M Schedule_Gas'!AD$3:AD$15,MATCH($F32,'Fixed O&amp;M Schedule_Gas'!$B$3:$B$15,0))+$M32),$C32*($S32*INDEX($U$1:$CH$1,MATCH($K32+$I32,$U$2:$CH$2,0))*IF(AV$2&gt;$K32+$I32+$H32,IF($D32="Win",1.02,1.005),1)*(1+$T32)^(AV$2-($K32+$I32))+$M32)),0)))/10^6</f>
        <v>82.008181773598452</v>
      </c>
      <c r="AW32" s="119">
        <f>IF(AND($K32&lt;AW$2+1,$K32+$H32&gt;AW$2),IF($N32=$N$3,$C32*((1-$O32+$O32*(AW$1/INDEX($U$1:$CH$1,,MATCH($K32,$U$2:$CH$2,0)))))*$L32,$C32*((1-$R32)^(AW$2-$K32))*(((1-$O32+$O32*(AW$1/INDEX($U$1:$CH$1,,MATCH($K32,$U$2:$CH$2,0)))))*$L32*8760*$P32)),IF(AND($K32+$H32&lt;AW$2+1,$K32+$I32&gt;AW$2),IF($N32=$N$3,$C32*INDEX('Fixed O&amp;M Schedule_Gas'!AE$3:AE$15,MATCH($F32,'Fixed O&amp;M Schedule_Gas'!$B$3:$B$15,0)),$C32*$S32*INDEX($U$1:$CH$1,MATCH($K32,$U$2:$CH$2,0))*IF(AW$2&gt;$K32+$H32,IF($D32="Win",1.02,1.005),1)*(1+$T32)^(AW$2-$K32)),IF(AND($K32+$I32&lt;=AW$2,$K32+SUM($I32:$J32)&gt;AW$2),IF($N32=$N$3,$C32*(INDEX('Fixed O&amp;M Schedule_Gas'!AE$3:AE$15,MATCH($F32,'Fixed O&amp;M Schedule_Gas'!$B$3:$B$15,0))+$M32),$C32*($S32*INDEX($U$1:$CH$1,MATCH($K32+$I32,$U$2:$CH$2,0))*IF(AW$2&gt;$K32+$I32+$H32,IF($D32="Win",1.02,1.005),1)*(1+$T32)^(AW$2-($K32+$I32))+$M32)),0)))/10^6</f>
        <v>81.096378529348598</v>
      </c>
      <c r="AX32" s="119">
        <f>IF(AND($K32&lt;AX$2+1,$K32+$H32&gt;AX$2),IF($N32=$N$3,$C32*((1-$O32+$O32*(AX$1/INDEX($U$1:$CH$1,,MATCH($K32,$U$2:$CH$2,0)))))*$L32,$C32*((1-$R32)^(AX$2-$K32))*(((1-$O32+$O32*(AX$1/INDEX($U$1:$CH$1,,MATCH($K32,$U$2:$CH$2,0)))))*$L32*8760*$P32)),IF(AND($K32+$H32&lt;AX$2+1,$K32+$I32&gt;AX$2),IF($N32=$N$3,$C32*INDEX('Fixed O&amp;M Schedule_Gas'!AF$3:AF$15,MATCH($F32,'Fixed O&amp;M Schedule_Gas'!$B$3:$B$15,0)),$C32*$S32*INDEX($U$1:$CH$1,MATCH($K32,$U$2:$CH$2,0))*IF(AX$2&gt;$K32+$H32,IF($D32="Win",1.02,1.005),1)*(1+$T32)^(AX$2-$K32)),IF(AND($K32+$I32&lt;=AX$2,$K32+SUM($I32:$J32)&gt;AX$2),IF($N32=$N$3,$C32*(INDEX('Fixed O&amp;M Schedule_Gas'!AF$3:AF$15,MATCH($F32,'Fixed O&amp;M Schedule_Gas'!$B$3:$B$15,0))+$M32),$C32*($S32*INDEX($U$1:$CH$1,MATCH($K32+$I32,$U$2:$CH$2,0))*IF(AX$2&gt;$K32+$I32+$H32,IF($D32="Win",1.02,1.005),1)*(1+$T32)^(AX$2-($K32+$I32))+$M32)),0)))/10^6</f>
        <v>80.200637342810737</v>
      </c>
      <c r="AY32" s="119">
        <f>IF(AND($K32&lt;AY$2+1,$K32+$H32&gt;AY$2),IF($N32=$N$3,$C32*((1-$O32+$O32*(AY$1/INDEX($U$1:$CH$1,,MATCH($K32,$U$2:$CH$2,0)))))*$L32,$C32*((1-$R32)^(AY$2-$K32))*(((1-$O32+$O32*(AY$1/INDEX($U$1:$CH$1,,MATCH($K32,$U$2:$CH$2,0)))))*$L32*8760*$P32)),IF(AND($K32+$H32&lt;AY$2+1,$K32+$I32&gt;AY$2),IF($N32=$N$3,$C32*INDEX('Fixed O&amp;M Schedule_Gas'!AG$3:AG$15,MATCH($F32,'Fixed O&amp;M Schedule_Gas'!$B$3:$B$15,0)),$C32*$S32*INDEX($U$1:$CH$1,MATCH($K32,$U$2:$CH$2,0))*IF(AY$2&gt;$K32+$H32,IF($D32="Win",1.02,1.005),1)*(1+$T32)^(AY$2-$K32)),IF(AND($K32+$I32&lt;=AY$2,$K32+SUM($I32:$J32)&gt;AY$2),IF($N32=$N$3,$C32*(INDEX('Fixed O&amp;M Schedule_Gas'!AG$3:AG$15,MATCH($F32,'Fixed O&amp;M Schedule_Gas'!$B$3:$B$15,0))+$M32),$C32*($S32*INDEX($U$1:$CH$1,MATCH($K32+$I32,$U$2:$CH$2,0))*IF(AY$2&gt;$K32+$I32+$H32,IF($D32="Win",1.02,1.005),1)*(1+$T32)^(AY$2-($K32+$I32))+$M32)),0)))/10^6</f>
        <v>79.320706642458845</v>
      </c>
      <c r="AZ32" s="119">
        <f>IF(AND($K32&lt;AZ$2+1,$K32+$H32&gt;AZ$2),IF($N32=$N$3,$C32*((1-$O32+$O32*(AZ$1/INDEX($U$1:$CH$1,,MATCH($K32,$U$2:$CH$2,0)))))*$L32,$C32*((1-$R32)^(AZ$2-$K32))*(((1-$O32+$O32*(AZ$1/INDEX($U$1:$CH$1,,MATCH($K32,$U$2:$CH$2,0)))))*$L32*8760*$P32)),IF(AND($K32+$H32&lt;AZ$2+1,$K32+$I32&gt;AZ$2),IF($N32=$N$3,$C32*INDEX('Fixed O&amp;M Schedule_Gas'!AH$3:AH$15,MATCH($F32,'Fixed O&amp;M Schedule_Gas'!$B$3:$B$15,0)),$C32*$S32*INDEX($U$1:$CH$1,MATCH($K32,$U$2:$CH$2,0))*IF(AZ$2&gt;$K32+$H32,IF($D32="Win",1.02,1.005),1)*(1+$T32)^(AZ$2-$K32)),IF(AND($K32+$I32&lt;=AZ$2,$K32+SUM($I32:$J32)&gt;AZ$2),IF($N32=$N$3,$C32*(INDEX('Fixed O&amp;M Schedule_Gas'!AH$3:AH$15,MATCH($F32,'Fixed O&amp;M Schedule_Gas'!$B$3:$B$15,0))+$M32),$C32*($S32*INDEX($U$1:$CH$1,MATCH($K32+$I32,$U$2:$CH$2,0))*IF(AZ$2&gt;$K32+$I32+$H32,IF($D32="Win",1.02,1.005),1)*(1+$T32)^(AZ$2-($K32+$I32))+$M32)),0)))/10^6</f>
        <v>78.456338901862026</v>
      </c>
      <c r="BA32" s="119">
        <f>IF(AND($K32&lt;BA$2+1,$K32+$H32&gt;BA$2),IF($N32=$N$3,$C32*((1-$O32+$O32*(BA$1/INDEX($U$1:$CH$1,,MATCH($K32,$U$2:$CH$2,0)))))*$L32,$C32*((1-$R32)^(BA$2-$K32))*(((1-$O32+$O32*(BA$1/INDEX($U$1:$CH$1,,MATCH($K32,$U$2:$CH$2,0)))))*$L32*8760*$P32)),IF(AND($K32+$H32&lt;BA$2+1,$K32+$I32&gt;BA$2),IF($N32=$N$3,$C32*INDEX('Fixed O&amp;M Schedule_Gas'!AI$3:AI$15,MATCH($F32,'Fixed O&amp;M Schedule_Gas'!$B$3:$B$15,0)),$C32*$S32*INDEX($U$1:$CH$1,MATCH($K32,$U$2:$CH$2,0))*IF(BA$2&gt;$K32+$H32,IF($D32="Win",1.02,1.005),1)*(1+$T32)^(BA$2-$K32)),IF(AND($K32+$I32&lt;=BA$2,$K32+SUM($I32:$J32)&gt;BA$2),IF($N32=$N$3,$C32*(INDEX('Fixed O&amp;M Schedule_Gas'!AI$3:AI$15,MATCH($F32,'Fixed O&amp;M Schedule_Gas'!$B$3:$B$15,0))+$M32),$C32*($S32*INDEX($U$1:$CH$1,MATCH($K32+$I32,$U$2:$CH$2,0))*IF(BA$2&gt;$K32+$I32+$H32,IF($D32="Win",1.02,1.005),1)*(1+$T32)^(BA$2-($K32+$I32))+$M32)),0)))/10^6</f>
        <v>77.607290575036473</v>
      </c>
      <c r="BB32" s="119">
        <f>IF(AND($K32&lt;BB$2+1,$K32+$H32&gt;BB$2),IF($N32=$N$3,$C32*((1-$O32+$O32*(BB$1/INDEX($U$1:$CH$1,,MATCH($K32,$U$2:$CH$2,0)))))*$L32,$C32*((1-$R32)^(BB$2-$K32))*(((1-$O32+$O32*(BB$1/INDEX($U$1:$CH$1,,MATCH($K32,$U$2:$CH$2,0)))))*$L32*8760*$P32)),IF(AND($K32+$H32&lt;BB$2+1,$K32+$I32&gt;BB$2),IF($N32=$N$3,$C32*INDEX('Fixed O&amp;M Schedule_Gas'!AJ$3:AJ$15,MATCH($F32,'Fixed O&amp;M Schedule_Gas'!$B$3:$B$15,0)),$C32*$S32*INDEX($U$1:$CH$1,MATCH($K32,$U$2:$CH$2,0))*IF(BB$2&gt;$K32+$H32,IF($D32="Win",1.02,1.005),1)*(1+$T32)^(BB$2-$K32)),IF(AND($K32+$I32&lt;=BB$2,$K32+SUM($I32:$J32)&gt;BB$2),IF($N32=$N$3,$C32*(INDEX('Fixed O&amp;M Schedule_Gas'!AJ$3:AJ$15,MATCH($F32,'Fixed O&amp;M Schedule_Gas'!$B$3:$B$15,0))+$M32),$C32*($S32*INDEX($U$1:$CH$1,MATCH($K32+$I32,$U$2:$CH$2,0))*IF(BB$2&gt;$K32+$I32+$H32,IF($D32="Win",1.02,1.005),1)*(1+$T32)^(BB$2-($K32+$I32))+$M32)),0)))/10^6</f>
        <v>22.393053556087001</v>
      </c>
      <c r="BC32" s="119">
        <f>IF(AND($K32&lt;BC$2+1,$K32+$H32&gt;BC$2),IF($N32=$N$3,$C32*((1-$O32+$O32*(BC$1/INDEX($U$1:$CH$1,,MATCH($K32,$U$2:$CH$2,0)))))*$L32,$C32*((1-$R32)^(BC$2-$K32))*(((1-$O32+$O32*(BC$1/INDEX($U$1:$CH$1,,MATCH($K32,$U$2:$CH$2,0)))))*$L32*8760*$P32)),IF(AND($K32+$H32&lt;BC$2+1,$K32+$I32&gt;BC$2),IF($N32=$N$3,$C32*INDEX('Fixed O&amp;M Schedule_Gas'!AK$3:AK$15,MATCH($F32,'Fixed O&amp;M Schedule_Gas'!$B$3:$B$15,0)),$C32*$S32*INDEX($U$1:$CH$1,MATCH($K32,$U$2:$CH$2,0))*IF(BC$2&gt;$K32+$H32,IF($D32="Win",1.02,1.005),1)*(1+$T32)^(BC$2-$K32)),IF(AND($K32+$I32&lt;=BC$2,$K32+SUM($I32:$J32)&gt;BC$2),IF($N32=$N$3,$C32*(INDEX('Fixed O&amp;M Schedule_Gas'!AK$3:AK$15,MATCH($F32,'Fixed O&amp;M Schedule_Gas'!$B$3:$B$15,0))+$M32),$C32*($S32*INDEX($U$1:$CH$1,MATCH($K32+$I32,$U$2:$CH$2,0))*IF(BC$2&gt;$K32+$I32+$H32,IF($D32="Win",1.02,1.005),1)*(1+$T32)^(BC$2-($K32+$I32))+$M32)),0)))/10^6</f>
        <v>23.297732919752914</v>
      </c>
      <c r="BD32" s="119">
        <f>IF(AND($K32&lt;BD$2+1,$K32+$H32&gt;BD$2),IF($N32=$N$3,$C32*((1-$O32+$O32*(BD$1/INDEX($U$1:$CH$1,,MATCH($K32,$U$2:$CH$2,0)))))*$L32,$C32*((1-$R32)^(BD$2-$K32))*(((1-$O32+$O32*(BD$1/INDEX($U$1:$CH$1,,MATCH($K32,$U$2:$CH$2,0)))))*$L32*8760*$P32)),IF(AND($K32+$H32&lt;BD$2+1,$K32+$I32&gt;BD$2),IF($N32=$N$3,$C32*INDEX('Fixed O&amp;M Schedule_Gas'!AL$3:AL$15,MATCH($F32,'Fixed O&amp;M Schedule_Gas'!$B$3:$B$15,0)),$C32*$S32*INDEX($U$1:$CH$1,MATCH($K32,$U$2:$CH$2,0))*IF(BD$2&gt;$K32+$H32,IF($D32="Win",1.02,1.005),1)*(1+$T32)^(BD$2-$K32)),IF(AND($K32+$I32&lt;=BD$2,$K32+SUM($I32:$J32)&gt;BD$2),IF($N32=$N$3,$C32*(INDEX('Fixed O&amp;M Schedule_Gas'!AL$3:AL$15,MATCH($F32,'Fixed O&amp;M Schedule_Gas'!$B$3:$B$15,0))+$M32),$C32*($S32*INDEX($U$1:$CH$1,MATCH($K32+$I32,$U$2:$CH$2,0))*IF(BD$2&gt;$K32+$I32+$H32,IF($D32="Win",1.02,1.005),1)*(1+$T32)^(BD$2-($K32+$I32))+$M32)),0)))/10^6</f>
        <v>23.763687578147973</v>
      </c>
      <c r="BE32" s="119">
        <f>IF(AND($K32&lt;BE$2+1,$K32+$H32&gt;BE$2),IF($N32=$N$3,$C32*((1-$O32+$O32*(BE$1/INDEX($U$1:$CH$1,,MATCH($K32,$U$2:$CH$2,0)))))*$L32,$C32*((1-$R32)^(BE$2-$K32))*(((1-$O32+$O32*(BE$1/INDEX($U$1:$CH$1,,MATCH($K32,$U$2:$CH$2,0)))))*$L32*8760*$P32)),IF(AND($K32+$H32&lt;BE$2+1,$K32+$I32&gt;BE$2),IF($N32=$N$3,$C32*INDEX('Fixed O&amp;M Schedule_Gas'!AM$3:AM$15,MATCH($F32,'Fixed O&amp;M Schedule_Gas'!$B$3:$B$15,0)),$C32*$S32*INDEX($U$1:$CH$1,MATCH($K32,$U$2:$CH$2,0))*IF(BE$2&gt;$K32+$H32,IF($D32="Win",1.02,1.005),1)*(1+$T32)^(BE$2-$K32)),IF(AND($K32+$I32&lt;=BE$2,$K32+SUM($I32:$J32)&gt;BE$2),IF($N32=$N$3,$C32*(INDEX('Fixed O&amp;M Schedule_Gas'!AM$3:AM$15,MATCH($F32,'Fixed O&amp;M Schedule_Gas'!$B$3:$B$15,0))+$M32),$C32*($S32*INDEX($U$1:$CH$1,MATCH($K32+$I32,$U$2:$CH$2,0))*IF(BE$2&gt;$K32+$I32+$H32,IF($D32="Win",1.02,1.005),1)*(1+$T32)^(BE$2-($K32+$I32))+$M32)),0)))/10^6</f>
        <v>24.238961329710932</v>
      </c>
      <c r="BF32" s="119">
        <f>IF(AND($K32&lt;BF$2+1,$K32+$H32&gt;BF$2),IF($N32=$N$3,$C32*((1-$O32+$O32*(BF$1/INDEX($U$1:$CH$1,,MATCH($K32,$U$2:$CH$2,0)))))*$L32,$C32*((1-$R32)^(BF$2-$K32))*(((1-$O32+$O32*(BF$1/INDEX($U$1:$CH$1,,MATCH($K32,$U$2:$CH$2,0)))))*$L32*8760*$P32)),IF(AND($K32+$H32&lt;BF$2+1,$K32+$I32&gt;BF$2),IF($N32=$N$3,$C32*INDEX('Fixed O&amp;M Schedule_Gas'!AN$3:AN$15,MATCH($F32,'Fixed O&amp;M Schedule_Gas'!$B$3:$B$15,0)),$C32*$S32*INDEX($U$1:$CH$1,MATCH($K32,$U$2:$CH$2,0))*IF(BF$2&gt;$K32+$H32,IF($D32="Win",1.02,1.005),1)*(1+$T32)^(BF$2-$K32)),IF(AND($K32+$I32&lt;=BF$2,$K32+SUM($I32:$J32)&gt;BF$2),IF($N32=$N$3,$C32*(INDEX('Fixed O&amp;M Schedule_Gas'!AN$3:AN$15,MATCH($F32,'Fixed O&amp;M Schedule_Gas'!$B$3:$B$15,0))+$M32),$C32*($S32*INDEX($U$1:$CH$1,MATCH($K32+$I32,$U$2:$CH$2,0))*IF(BF$2&gt;$K32+$I32+$H32,IF($D32="Win",1.02,1.005),1)*(1+$T32)^(BF$2-($K32+$I32))+$M32)),0)))/10^6</f>
        <v>24.723740556305152</v>
      </c>
      <c r="BG32" s="119">
        <f>IF(AND($K32&lt;BG$2+1,$K32+$H32&gt;BG$2),IF($N32=$N$3,$C32*((1-$O32+$O32*(BG$1/INDEX($U$1:$CH$1,,MATCH($K32,$U$2:$CH$2,0)))))*$L32,$C32*((1-$R32)^(BG$2-$K32))*(((1-$O32+$O32*(BG$1/INDEX($U$1:$CH$1,,MATCH($K32,$U$2:$CH$2,0)))))*$L32*8760*$P32)),IF(AND($K32+$H32&lt;BG$2+1,$K32+$I32&gt;BG$2),IF($N32=$N$3,$C32*INDEX('Fixed O&amp;M Schedule_Gas'!AO$3:AO$15,MATCH($F32,'Fixed O&amp;M Schedule_Gas'!$B$3:$B$15,0)),$C32*$S32*INDEX($U$1:$CH$1,MATCH($K32,$U$2:$CH$2,0))*IF(BG$2&gt;$K32+$H32,IF($D32="Win",1.02,1.005),1)*(1+$T32)^(BG$2-$K32)),IF(AND($K32+$I32&lt;=BG$2,$K32+SUM($I32:$J32)&gt;BG$2),IF($N32=$N$3,$C32*(INDEX('Fixed O&amp;M Schedule_Gas'!AO$3:AO$15,MATCH($F32,'Fixed O&amp;M Schedule_Gas'!$B$3:$B$15,0))+$M32),$C32*($S32*INDEX($U$1:$CH$1,MATCH($K32+$I32,$U$2:$CH$2,0))*IF(BG$2&gt;$K32+$I32+$H32,IF($D32="Win",1.02,1.005),1)*(1+$T32)^(BG$2-($K32+$I32))+$M32)),0)))/10^6</f>
        <v>102.29152330651416</v>
      </c>
      <c r="BH32" s="119">
        <f>IF(AND($K32&lt;BH$2+1,$K32+$H32&gt;BH$2),IF($N32=$N$3,$C32*((1-$O32+$O32*(BH$1/INDEX($U$1:$CH$1,,MATCH($K32,$U$2:$CH$2,0)))))*$L32,$C32*((1-$R32)^(BH$2-$K32))*(((1-$O32+$O32*(BH$1/INDEX($U$1:$CH$1,,MATCH($K32,$U$2:$CH$2,0)))))*$L32*8760*$P32)),IF(AND($K32+$H32&lt;BH$2+1,$K32+$I32&gt;BH$2),IF($N32=$N$3,$C32*INDEX('Fixed O&amp;M Schedule_Gas'!AP$3:AP$15,MATCH($F32,'Fixed O&amp;M Schedule_Gas'!$B$3:$B$15,0)),$C32*$S32*INDEX($U$1:$CH$1,MATCH($K32,$U$2:$CH$2,0))*IF(BH$2&gt;$K32+$H32,IF($D32="Win",1.02,1.005),1)*(1+$T32)^(BH$2-$K32)),IF(AND($K32+$I32&lt;=BH$2,$K32+SUM($I32:$J32)&gt;BH$2),IF($N32=$N$3,$C32*(INDEX('Fixed O&amp;M Schedule_Gas'!AP$3:AP$15,MATCH($F32,'Fixed O&amp;M Schedule_Gas'!$B$3:$B$15,0))+$M32),$C32*($S32*INDEX($U$1:$CH$1,MATCH($K32+$I32,$U$2:$CH$2,0))*IF(BH$2&gt;$K32+$I32+$H32,IF($D32="Win",1.02,1.005),1)*(1+$T32)^(BH$2-($K32+$I32))+$M32)),0)))/10^6</f>
        <v>102.78599811764026</v>
      </c>
      <c r="BI32" s="119">
        <f>IF(AND($K32&lt;BI$2+1,$K32+$H32&gt;BI$2),IF($N32=$N$3,$C32*((1-$O32+$O32*(BI$1/INDEX($U$1:$CH$1,,MATCH($K32,$U$2:$CH$2,0)))))*$L32,$C32*((1-$R32)^(BI$2-$K32))*(((1-$O32+$O32*(BI$1/INDEX($U$1:$CH$1,,MATCH($K32,$U$2:$CH$2,0)))))*$L32*8760*$P32)),IF(AND($K32+$H32&lt;BI$2+1,$K32+$I32&gt;BI$2),IF($N32=$N$3,$C32*INDEX('Fixed O&amp;M Schedule_Gas'!AQ$3:AQ$15,MATCH($F32,'Fixed O&amp;M Schedule_Gas'!$B$3:$B$15,0)),$C32*$S32*INDEX($U$1:$CH$1,MATCH($K32,$U$2:$CH$2,0))*IF(BI$2&gt;$K32+$H32,IF($D32="Win",1.02,1.005),1)*(1+$T32)^(BI$2-$K32)),IF(AND($K32+$I32&lt;=BI$2,$K32+SUM($I32:$J32)&gt;BI$2),IF($N32=$N$3,$C32*(INDEX('Fixed O&amp;M Schedule_Gas'!AQ$3:AQ$15,MATCH($F32,'Fixed O&amp;M Schedule_Gas'!$B$3:$B$15,0))+$M32),$C32*($S32*INDEX($U$1:$CH$1,MATCH($K32+$I32,$U$2:$CH$2,0))*IF(BI$2&gt;$K32+$I32+$H32,IF($D32="Win",1.02,1.005),1)*(1+$T32)^(BI$2-($K32+$I32))+$M32)),0)))/10^6</f>
        <v>103.2903624249889</v>
      </c>
      <c r="BJ32" s="119">
        <f>IF(AND($K32&lt;BJ$2+1,$K32+$H32&gt;BJ$2),IF($N32=$N$3,$C32*((1-$O32+$O32*(BJ$1/INDEX($U$1:$CH$1,,MATCH($K32,$U$2:$CH$2,0)))))*$L32,$C32*((1-$R32)^(BJ$2-$K32))*(((1-$O32+$O32*(BJ$1/INDEX($U$1:$CH$1,,MATCH($K32,$U$2:$CH$2,0)))))*$L32*8760*$P32)),IF(AND($K32+$H32&lt;BJ$2+1,$K32+$I32&gt;BJ$2),IF($N32=$N$3,$C32*INDEX('Fixed O&amp;M Schedule_Gas'!AR$3:AR$15,MATCH($F32,'Fixed O&amp;M Schedule_Gas'!$B$3:$B$15,0)),$C32*$S32*INDEX($U$1:$CH$1,MATCH($K32,$U$2:$CH$2,0))*IF(BJ$2&gt;$K32+$H32,IF($D32="Win",1.02,1.005),1)*(1+$T32)^(BJ$2-$K32)),IF(AND($K32+$I32&lt;=BJ$2,$K32+SUM($I32:$J32)&gt;BJ$2),IF($N32=$N$3,$C32*(INDEX('Fixed O&amp;M Schedule_Gas'!AR$3:AR$15,MATCH($F32,'Fixed O&amp;M Schedule_Gas'!$B$3:$B$15,0))+$M32),$C32*($S32*INDEX($U$1:$CH$1,MATCH($K32+$I32,$U$2:$CH$2,0))*IF(BJ$2&gt;$K32+$I32+$H32,IF($D32="Win",1.02,1.005),1)*(1+$T32)^(BJ$2-($K32+$I32))+$M32)),0)))/10^6</f>
        <v>103.80481401848448</v>
      </c>
      <c r="BK32" s="119">
        <f>IF(AND($K32&lt;BK$2+1,$K32+$H32&gt;BK$2),IF($N32=$N$3,$C32*((1-$O32+$O32*(BK$1/INDEX($U$1:$CH$1,,MATCH($K32,$U$2:$CH$2,0)))))*$L32,$C32*((1-$R32)^(BK$2-$K32))*(((1-$O32+$O32*(BK$1/INDEX($U$1:$CH$1,,MATCH($K32,$U$2:$CH$2,0)))))*$L32*8760*$P32)),IF(AND($K32+$H32&lt;BK$2+1,$K32+$I32&gt;BK$2),IF($N32=$N$3,$C32*INDEX('Fixed O&amp;M Schedule_Gas'!AS$3:AS$15,MATCH($F32,'Fixed O&amp;M Schedule_Gas'!$B$3:$B$15,0)),$C32*$S32*INDEX($U$1:$CH$1,MATCH($K32,$U$2:$CH$2,0))*IF(BK$2&gt;$K32+$H32,IF($D32="Win",1.02,1.005),1)*(1+$T32)^(BK$2-$K32)),IF(AND($K32+$I32&lt;=BK$2,$K32+SUM($I32:$J32)&gt;BK$2),IF($N32=$N$3,$C32*(INDEX('Fixed O&amp;M Schedule_Gas'!AS$3:AS$15,MATCH($F32,'Fixed O&amp;M Schedule_Gas'!$B$3:$B$15,0))+$M32),$C32*($S32*INDEX($U$1:$CH$1,MATCH($K32+$I32,$U$2:$CH$2,0))*IF(BK$2&gt;$K32+$I32+$H32,IF($D32="Win",1.02,1.005),1)*(1+$T32)^(BK$2-($K32+$I32))+$M32)),0)))/10^6</f>
        <v>104.32955464384999</v>
      </c>
      <c r="BL32" s="119">
        <f>IF(AND($K32&lt;BL$2+1,$K32+$H32&gt;BL$2),IF($N32=$N$3,$C32*((1-$O32+$O32*(BL$1/INDEX($U$1:$CH$1,,MATCH($K32,$U$2:$CH$2,0)))))*$L32,$C32*((1-$R32)^(BL$2-$K32))*(((1-$O32+$O32*(BL$1/INDEX($U$1:$CH$1,,MATCH($K32,$U$2:$CH$2,0)))))*$L32*8760*$P32)),IF(AND($K32+$H32&lt;BL$2+1,$K32+$I32&gt;BL$2),IF($N32=$N$3,$C32*INDEX('Fixed O&amp;M Schedule_Gas'!AT$3:AT$15,MATCH($F32,'Fixed O&amp;M Schedule_Gas'!$B$3:$B$15,0)),$C32*$S32*INDEX($U$1:$CH$1,MATCH($K32,$U$2:$CH$2,0))*IF(BL$2&gt;$K32+$H32,IF($D32="Win",1.02,1.005),1)*(1+$T32)^(BL$2-$K32)),IF(AND($K32+$I32&lt;=BL$2,$K32+SUM($I32:$J32)&gt;BL$2),IF($N32=$N$3,$C32*(INDEX('Fixed O&amp;M Schedule_Gas'!AT$3:AT$15,MATCH($F32,'Fixed O&amp;M Schedule_Gas'!$B$3:$B$15,0))+$M32),$C32*($S32*INDEX($U$1:$CH$1,MATCH($K32+$I32,$U$2:$CH$2,0))*IF(BL$2&gt;$K32+$I32+$H32,IF($D32="Win",1.02,1.005),1)*(1+$T32)^(BL$2-($K32+$I32))+$M32)),0)))/10^6</f>
        <v>104.86479008172283</v>
      </c>
      <c r="BM32" s="119">
        <f>IF(AND($K32&lt;BM$2+1,$K32+$H32&gt;BM$2),IF($N32=$N$3,$C32*((1-$O32+$O32*(BM$1/INDEX($U$1:$CH$1,,MATCH($K32,$U$2:$CH$2,0)))))*$L32,$C32*((1-$R32)^(BM$2-$K32))*(((1-$O32+$O32*(BM$1/INDEX($U$1:$CH$1,,MATCH($K32,$U$2:$CH$2,0)))))*$L32*8760*$P32)),IF(AND($K32+$H32&lt;BM$2+1,$K32+$I32&gt;BM$2),IF($N32=$N$3,$C32*INDEX('Fixed O&amp;M Schedule_Gas'!AU$3:AU$15,MATCH($F32,'Fixed O&amp;M Schedule_Gas'!$B$3:$B$15,0)),$C32*$S32*INDEX($U$1:$CH$1,MATCH($K32,$U$2:$CH$2,0))*IF(BM$2&gt;$K32+$H32,IF($D32="Win",1.02,1.005),1)*(1+$T32)^(BM$2-$K32)),IF(AND($K32+$I32&lt;=BM$2,$K32+SUM($I32:$J32)&gt;BM$2),IF($N32=$N$3,$C32*(INDEX('Fixed O&amp;M Schedule_Gas'!AU$3:AU$15,MATCH($F32,'Fixed O&amp;M Schedule_Gas'!$B$3:$B$15,0))+$M32),$C32*($S32*INDEX($U$1:$CH$1,MATCH($K32+$I32,$U$2:$CH$2,0))*IF(BM$2&gt;$K32+$I32+$H32,IF($D32="Win",1.02,1.005),1)*(1+$T32)^(BM$2-($K32+$I32))+$M32)),0)))/10^6</f>
        <v>105.41073022835309</v>
      </c>
      <c r="BN32" s="119">
        <f>IF(AND($K32&lt;BN$2+1,$K32+$H32&gt;BN$2),IF($N32=$N$3,$C32*((1-$O32+$O32*(BN$1/INDEX($U$1:$CH$1,,MATCH($K32,$U$2:$CH$2,0)))))*$L32,$C32*((1-$R32)^(BN$2-$K32))*(((1-$O32+$O32*(BN$1/INDEX($U$1:$CH$1,,MATCH($K32,$U$2:$CH$2,0)))))*$L32*8760*$P32)),IF(AND($K32+$H32&lt;BN$2+1,$K32+$I32&gt;BN$2),IF($N32=$N$3,$C32*INDEX('Fixed O&amp;M Schedule_Gas'!AV$3:AV$15,MATCH($F32,'Fixed O&amp;M Schedule_Gas'!$B$3:$B$15,0)),$C32*$S32*INDEX($U$1:$CH$1,MATCH($K32,$U$2:$CH$2,0))*IF(BN$2&gt;$K32+$H32,IF($D32="Win",1.02,1.005),1)*(1+$T32)^(BN$2-$K32)),IF(AND($K32+$I32&lt;=BN$2,$K32+SUM($I32:$J32)&gt;BN$2),IF($N32=$N$3,$C32*(INDEX('Fixed O&amp;M Schedule_Gas'!AV$3:AV$15,MATCH($F32,'Fixed O&amp;M Schedule_Gas'!$B$3:$B$15,0))+$M32),$C32*($S32*INDEX($U$1:$CH$1,MATCH($K32+$I32,$U$2:$CH$2,0))*IF(BN$2&gt;$K32+$I32+$H32,IF($D32="Win",1.02,1.005),1)*(1+$T32)^(BN$2-($K32+$I32))+$M32)),0)))/10^6</f>
        <v>105.96758917791597</v>
      </c>
      <c r="BO32" s="119">
        <f>IF(AND($K32&lt;BO$2+1,$K32+$H32&gt;BO$2),IF($N32=$N$3,$C32*((1-$O32+$O32*(BO$1/INDEX($U$1:$CH$1,,MATCH($K32,$U$2:$CH$2,0)))))*$L32,$C32*((1-$R32)^(BO$2-$K32))*(((1-$O32+$O32*(BO$1/INDEX($U$1:$CH$1,,MATCH($K32,$U$2:$CH$2,0)))))*$L32*8760*$P32)),IF(AND($K32+$H32&lt;BO$2+1,$K32+$I32&gt;BO$2),IF($N32=$N$3,$C32*INDEX('Fixed O&amp;M Schedule_Gas'!AW$3:AW$15,MATCH($F32,'Fixed O&amp;M Schedule_Gas'!$B$3:$B$15,0)),$C32*$S32*INDEX($U$1:$CH$1,MATCH($K32,$U$2:$CH$2,0))*IF(BO$2&gt;$K32+$H32,IF($D32="Win",1.02,1.005),1)*(1+$T32)^(BO$2-$K32)),IF(AND($K32+$I32&lt;=BO$2,$K32+SUM($I32:$J32)&gt;BO$2),IF($N32=$N$3,$C32*(INDEX('Fixed O&amp;M Schedule_Gas'!AW$3:AW$15,MATCH($F32,'Fixed O&amp;M Schedule_Gas'!$B$3:$B$15,0))+$M32),$C32*($S32*INDEX($U$1:$CH$1,MATCH($K32+$I32,$U$2:$CH$2,0))*IF(BO$2&gt;$K32+$I32+$H32,IF($D32="Win",1.02,1.005),1)*(1+$T32)^(BO$2-($K32+$I32))+$M32)),0)))/10^6</f>
        <v>106.53558530647013</v>
      </c>
      <c r="BP32" s="119">
        <f>IF(AND($K32&lt;BP$2+1,$K32+$H32&gt;BP$2),IF($N32=$N$3,$C32*((1-$O32+$O32*(BP$1/INDEX($U$1:$CH$1,,MATCH($K32,$U$2:$CH$2,0)))))*$L32,$C32*((1-$R32)^(BP$2-$K32))*(((1-$O32+$O32*(BP$1/INDEX($U$1:$CH$1,,MATCH($K32,$U$2:$CH$2,0)))))*$L32*8760*$P32)),IF(AND($K32+$H32&lt;BP$2+1,$K32+$I32&gt;BP$2),IF($N32=$N$3,$C32*INDEX('Fixed O&amp;M Schedule_Gas'!AX$3:AX$15,MATCH($F32,'Fixed O&amp;M Schedule_Gas'!$B$3:$B$15,0)),$C32*$S32*INDEX($U$1:$CH$1,MATCH($K32,$U$2:$CH$2,0))*IF(BP$2&gt;$K32+$H32,IF($D32="Win",1.02,1.005),1)*(1+$T32)^(BP$2-$K32)),IF(AND($K32+$I32&lt;=BP$2,$K32+SUM($I32:$J32)&gt;BP$2),IF($N32=$N$3,$C32*(INDEX('Fixed O&amp;M Schedule_Gas'!AX$3:AX$15,MATCH($F32,'Fixed O&amp;M Schedule_Gas'!$B$3:$B$15,0))+$M32),$C32*($S32*INDEX($U$1:$CH$1,MATCH($K32+$I32,$U$2:$CH$2,0))*IF(BP$2&gt;$K32+$I32+$H32,IF($D32="Win",1.02,1.005),1)*(1+$T32)^(BP$2-($K32+$I32))+$M32)),0)))/10^6</f>
        <v>107.11494135759534</v>
      </c>
      <c r="BQ32" s="119">
        <f>IF(AND($K32&lt;BQ$2+1,$K32+$H32&gt;BQ$2),IF($N32=$N$3,$C32*((1-$O32+$O32*(BQ$1/INDEX($U$1:$CH$1,,MATCH($K32,$U$2:$CH$2,0)))))*$L32,$C32*((1-$R32)^(BQ$2-$K32))*(((1-$O32+$O32*(BQ$1/INDEX($U$1:$CH$1,,MATCH($K32,$U$2:$CH$2,0)))))*$L32*8760*$P32)),IF(AND($K32+$H32&lt;BQ$2+1,$K32+$I32&gt;BQ$2),IF($N32=$N$3,$C32*INDEX('Fixed O&amp;M Schedule_Gas'!AY$3:AY$15,MATCH($F32,'Fixed O&amp;M Schedule_Gas'!$B$3:$B$15,0)),$C32*$S32*INDEX($U$1:$CH$1,MATCH($K32,$U$2:$CH$2,0))*IF(BQ$2&gt;$K32+$H32,IF($D32="Win",1.02,1.005),1)*(1+$T32)^(BQ$2-$K32)),IF(AND($K32+$I32&lt;=BQ$2,$K32+SUM($I32:$J32)&gt;BQ$2),IF($N32=$N$3,$C32*(INDEX('Fixed O&amp;M Schedule_Gas'!AY$3:AY$15,MATCH($F32,'Fixed O&amp;M Schedule_Gas'!$B$3:$B$15,0))+$M32),$C32*($S32*INDEX($U$1:$CH$1,MATCH($K32+$I32,$U$2:$CH$2,0))*IF(BQ$2&gt;$K32+$I32+$H32,IF($D32="Win",1.02,1.005),1)*(1+$T32)^(BQ$2-($K32+$I32))+$M32)),0)))/10^6</f>
        <v>107.70588452974306</v>
      </c>
      <c r="BR32" s="119">
        <f>IF(AND($K32&lt;BR$2+1,$K32+$H32&gt;BR$2),IF($N32=$N$3,$C32*((1-$O32+$O32*(BR$1/INDEX($U$1:$CH$1,,MATCH($K32,$U$2:$CH$2,0)))))*$L32,$C32*((1-$R32)^(BR$2-$K32))*(((1-$O32+$O32*(BR$1/INDEX($U$1:$CH$1,,MATCH($K32,$U$2:$CH$2,0)))))*$L32*8760*$P32)),IF(AND($K32+$H32&lt;BR$2+1,$K32+$I32&gt;BR$2),IF($N32=$N$3,$C32*INDEX('Fixed O&amp;M Schedule_Gas'!AZ$3:AZ$15,MATCH($F32,'Fixed O&amp;M Schedule_Gas'!$B$3:$B$15,0)),$C32*$S32*INDEX($U$1:$CH$1,MATCH($K32,$U$2:$CH$2,0))*IF(BR$2&gt;$K32+$H32,IF($D32="Win",1.02,1.005),1)*(1+$T32)^(BR$2-$K32)),IF(AND($K32+$I32&lt;=BR$2,$K32+SUM($I32:$J32)&gt;BR$2),IF($N32=$N$3,$C32*(INDEX('Fixed O&amp;M Schedule_Gas'!AZ$3:AZ$15,MATCH($F32,'Fixed O&amp;M Schedule_Gas'!$B$3:$B$15,0))+$M32),$C32*($S32*INDEX($U$1:$CH$1,MATCH($K32+$I32,$U$2:$CH$2,0))*IF(BR$2&gt;$K32+$I32+$H32,IF($D32="Win",1.02,1.005),1)*(1+$T32)^(BR$2-($K32+$I32))+$M32)),0)))/10^6</f>
        <v>108.30864656533375</v>
      </c>
      <c r="BS32" s="119">
        <f>IF(AND($K32&lt;BS$2+1,$K32+$H32&gt;BS$2),IF($N32=$N$3,$C32*((1-$O32+$O32*(BS$1/INDEX($U$1:$CH$1,,MATCH($K32,$U$2:$CH$2,0)))))*$L32,$C32*((1-$R32)^(BS$2-$K32))*(((1-$O32+$O32*(BS$1/INDEX($U$1:$CH$1,,MATCH($K32,$U$2:$CH$2,0)))))*$L32*8760*$P32)),IF(AND($K32+$H32&lt;BS$2+1,$K32+$I32&gt;BS$2),IF($N32=$N$3,$C32*INDEX('Fixed O&amp;M Schedule_Gas'!BA$3:BA$15,MATCH($F32,'Fixed O&amp;M Schedule_Gas'!$B$3:$B$15,0)),$C32*$S32*INDEX($U$1:$CH$1,MATCH($K32,$U$2:$CH$2,0))*IF(BS$2&gt;$K32+$H32,IF($D32="Win",1.02,1.005),1)*(1+$T32)^(BS$2-$K32)),IF(AND($K32+$I32&lt;=BS$2,$K32+SUM($I32:$J32)&gt;BS$2),IF($N32=$N$3,$C32*(INDEX('Fixed O&amp;M Schedule_Gas'!BA$3:BA$15,MATCH($F32,'Fixed O&amp;M Schedule_Gas'!$B$3:$B$15,0))+$M32),$C32*($S32*INDEX($U$1:$CH$1,MATCH($K32+$I32,$U$2:$CH$2,0))*IF(BS$2&gt;$K32+$I32+$H32,IF($D32="Win",1.02,1.005),1)*(1+$T32)^(BS$2-($K32+$I32))+$M32)),0)))/10^6</f>
        <v>108.92346384163623</v>
      </c>
      <c r="BT32" s="119">
        <f>IF(AND($K32&lt;BT$2+1,$K32+$H32&gt;BT$2),IF($N32=$N$3,$C32*((1-$O32+$O32*(BT$1/INDEX($U$1:$CH$1,,MATCH($K32,$U$2:$CH$2,0)))))*$L32,$C32*((1-$R32)^(BT$2-$K32))*(((1-$O32+$O32*(BT$1/INDEX($U$1:$CH$1,,MATCH($K32,$U$2:$CH$2,0)))))*$L32*8760*$P32)),IF(AND($K32+$H32&lt;BT$2+1,$K32+$I32&gt;BT$2),IF($N32=$N$3,$C32*INDEX('Fixed O&amp;M Schedule_Gas'!BB$3:BB$15,MATCH($F32,'Fixed O&amp;M Schedule_Gas'!$B$3:$B$15,0)),$C32*$S32*INDEX($U$1:$CH$1,MATCH($K32,$U$2:$CH$2,0))*IF(BT$2&gt;$K32+$H32,IF($D32="Win",1.02,1.005),1)*(1+$T32)^(BT$2-$K32)),IF(AND($K32+$I32&lt;=BT$2,$K32+SUM($I32:$J32)&gt;BT$2),IF($N32=$N$3,$C32*(INDEX('Fixed O&amp;M Schedule_Gas'!BB$3:BB$15,MATCH($F32,'Fixed O&amp;M Schedule_Gas'!$B$3:$B$15,0))+$M32),$C32*($S32*INDEX($U$1:$CH$1,MATCH($K32+$I32,$U$2:$CH$2,0))*IF(BT$2&gt;$K32+$I32+$H32,IF($D32="Win",1.02,1.005),1)*(1+$T32)^(BT$2-($K32+$I32))+$M32)),0)))/10^6</f>
        <v>109.55057746346478</v>
      </c>
      <c r="BU32" s="119">
        <f>IF(AND($K32&lt;BU$2+1,$K32+$H32&gt;BU$2),IF($N32=$N$3,$C32*((1-$O32+$O32*(BU$1/INDEX($U$1:$CH$1,,MATCH($K32,$U$2:$CH$2,0)))))*$L32,$C32*((1-$R32)^(BU$2-$K32))*(((1-$O32+$O32*(BU$1/INDEX($U$1:$CH$1,,MATCH($K32,$U$2:$CH$2,0)))))*$L32*8760*$P32)),IF(AND($K32+$H32&lt;BU$2+1,$K32+$I32&gt;BU$2),IF($N32=$N$3,$C32*INDEX('Fixed O&amp;M Schedule_Gas'!BC$3:BC$15,MATCH($F32,'Fixed O&amp;M Schedule_Gas'!$B$3:$B$15,0)),$C32*$S32*INDEX($U$1:$CH$1,MATCH($K32,$U$2:$CH$2,0))*IF(BU$2&gt;$K32+$H32,IF($D32="Win",1.02,1.005),1)*(1+$T32)^(BU$2-$K32)),IF(AND($K32+$I32&lt;=BU$2,$K32+SUM($I32:$J32)&gt;BU$2),IF($N32=$N$3,$C32*(INDEX('Fixed O&amp;M Schedule_Gas'!BC$3:BC$15,MATCH($F32,'Fixed O&amp;M Schedule_Gas'!$B$3:$B$15,0))+$M32),$C32*($S32*INDEX($U$1:$CH$1,MATCH($K32+$I32,$U$2:$CH$2,0))*IF(BU$2&gt;$K32+$I32+$H32,IF($D32="Win",1.02,1.005),1)*(1+$T32)^(BU$2-($K32+$I32))+$M32)),0)))/10^6</f>
        <v>110.19023335772989</v>
      </c>
      <c r="BV32" s="119">
        <f>IF(AND($K32&lt;BV$2+1,$K32+$H32&gt;BV$2),IF($N32=$N$3,$C32*((1-$O32+$O32*(BV$1/INDEX($U$1:$CH$1,,MATCH($K32,$U$2:$CH$2,0)))))*$L32,$C32*((1-$R32)^(BV$2-$K32))*(((1-$O32+$O32*(BV$1/INDEX($U$1:$CH$1,,MATCH($K32,$U$2:$CH$2,0)))))*$L32*8760*$P32)),IF(AND($K32+$H32&lt;BV$2+1,$K32+$I32&gt;BV$2),IF($N32=$N$3,$C32*INDEX('Fixed O&amp;M Schedule_Gas'!BD$3:BD$15,MATCH($F32,'Fixed O&amp;M Schedule_Gas'!$B$3:$B$15,0)),$C32*$S32*INDEX($U$1:$CH$1,MATCH($K32,$U$2:$CH$2,0))*IF(BV$2&gt;$K32+$H32,IF($D32="Win",1.02,1.005),1)*(1+$T32)^(BV$2-$K32)),IF(AND($K32+$I32&lt;=BV$2,$K32+SUM($I32:$J32)&gt;BV$2),IF($N32=$N$3,$C32*(INDEX('Fixed O&amp;M Schedule_Gas'!BD$3:BD$15,MATCH($F32,'Fixed O&amp;M Schedule_Gas'!$B$3:$B$15,0))+$M32),$C32*($S32*INDEX($U$1:$CH$1,MATCH($K32+$I32,$U$2:$CH$2,0))*IF(BV$2&gt;$K32+$I32+$H32,IF($D32="Win",1.02,1.005),1)*(1+$T32)^(BV$2-($K32+$I32))+$M32)),0)))/10^6</f>
        <v>110.84268236988032</v>
      </c>
      <c r="BW32" s="119">
        <f>IF(AND($K32&lt;BW$2+1,$K32+$H32&gt;BW$2),IF($N32=$N$3,$C32*((1-$O32+$O32*(BW$1/INDEX($U$1:$CH$1,,MATCH($K32,$U$2:$CH$2,0)))))*$L32,$C32*((1-$R32)^(BW$2-$K32))*(((1-$O32+$O32*(BW$1/INDEX($U$1:$CH$1,,MATCH($K32,$U$2:$CH$2,0)))))*$L32*8760*$P32)),IF(AND($K32+$H32&lt;BW$2+1,$K32+$I32&gt;BW$2),IF($N32=$N$3,$C32*INDEX('Fixed O&amp;M Schedule_Gas'!BE$3:BE$15,MATCH($F32,'Fixed O&amp;M Schedule_Gas'!$B$3:$B$15,0)),$C32*$S32*INDEX($U$1:$CH$1,MATCH($K32,$U$2:$CH$2,0))*IF(BW$2&gt;$K32+$H32,IF($D32="Win",1.02,1.005),1)*(1+$T32)^(BW$2-$K32)),IF(AND($K32+$I32&lt;=BW$2,$K32+SUM($I32:$J32)&gt;BW$2),IF($N32=$N$3,$C32*(INDEX('Fixed O&amp;M Schedule_Gas'!BE$3:BE$15,MATCH($F32,'Fixed O&amp;M Schedule_Gas'!$B$3:$B$15,0))+$M32),$C32*($S32*INDEX($U$1:$CH$1,MATCH($K32+$I32,$U$2:$CH$2,0))*IF(BW$2&gt;$K32+$I32+$H32,IF($D32="Win",1.02,1.005),1)*(1+$T32)^(BW$2-($K32+$I32))+$M32)),0)))/10^6</f>
        <v>111.50818036227373</v>
      </c>
      <c r="BX32" s="119">
        <f>IF(AND($K32&lt;BX$2+1,$K32+$H32&gt;BX$2),IF($N32=$N$3,$C32*((1-$O32+$O32*(BX$1/INDEX($U$1:$CH$1,,MATCH($K32,$U$2:$CH$2,0)))))*$L32,$C32*((1-$R32)^(BX$2-$K32))*(((1-$O32+$O32*(BX$1/INDEX($U$1:$CH$1,,MATCH($K32,$U$2:$CH$2,0)))))*$L32*8760*$P32)),IF(AND($K32+$H32&lt;BX$2+1,$K32+$I32&gt;BX$2),IF($N32=$N$3,$C32*INDEX('Fixed O&amp;M Schedule_Gas'!BF$3:BF$15,MATCH($F32,'Fixed O&amp;M Schedule_Gas'!$B$3:$B$15,0)),$C32*$S32*INDEX($U$1:$CH$1,MATCH($K32,$U$2:$CH$2,0))*IF(BX$2&gt;$K32+$H32,IF($D32="Win",1.02,1.005),1)*(1+$T32)^(BX$2-$K32)),IF(AND($K32+$I32&lt;=BX$2,$K32+SUM($I32:$J32)&gt;BX$2),IF($N32=$N$3,$C32*(INDEX('Fixed O&amp;M Schedule_Gas'!BF$3:BF$15,MATCH($F32,'Fixed O&amp;M Schedule_Gas'!$B$3:$B$15,0))+$M32),$C32*($S32*INDEX($U$1:$CH$1,MATCH($K32+$I32,$U$2:$CH$2,0))*IF(BX$2&gt;$K32+$I32+$H32,IF($D32="Win",1.02,1.005),1)*(1+$T32)^(BX$2-($K32+$I32))+$M32)),0)))/10^6</f>
        <v>112.18698831451503</v>
      </c>
      <c r="BY32" s="119">
        <f>IF(AND($K32&lt;BY$2+1,$K32+$H32&gt;BY$2),IF($N32=$N$3,$C32*((1-$O32+$O32*(BY$1/INDEX($U$1:$CH$1,,MATCH($K32,$U$2:$CH$2,0)))))*$L32,$C32*((1-$R32)^(BY$2-$K32))*(((1-$O32+$O32*(BY$1/INDEX($U$1:$CH$1,,MATCH($K32,$U$2:$CH$2,0)))))*$L32*8760*$P32)),IF(AND($K32+$H32&lt;BY$2+1,$K32+$I32&gt;BY$2),IF($N32=$N$3,$C32*INDEX('Fixed O&amp;M Schedule_Gas'!BG$3:BG$15,MATCH($F32,'Fixed O&amp;M Schedule_Gas'!$B$3:$B$15,0)),$C32*$S32*INDEX($U$1:$CH$1,MATCH($K32,$U$2:$CH$2,0))*IF(BY$2&gt;$K32+$H32,IF($D32="Win",1.02,1.005),1)*(1+$T32)^(BY$2-$K32)),IF(AND($K32+$I32&lt;=BY$2,$K32+SUM($I32:$J32)&gt;BY$2),IF($N32=$N$3,$C32*(INDEX('Fixed O&amp;M Schedule_Gas'!BG$3:BG$15,MATCH($F32,'Fixed O&amp;M Schedule_Gas'!$B$3:$B$15,0))+$M32),$C32*($S32*INDEX($U$1:$CH$1,MATCH($K32+$I32,$U$2:$CH$2,0))*IF(BY$2&gt;$K32+$I32+$H32,IF($D32="Win",1.02,1.005),1)*(1+$T32)^(BY$2-($K32+$I32))+$M32)),0)))/10^6</f>
        <v>112.87937242580114</v>
      </c>
      <c r="BZ32" s="119">
        <f>IF(AND($K32&lt;BZ$2+1,$K32+$H32&gt;BZ$2),IF($N32=$N$3,$C32*((1-$O32+$O32*(BZ$1/INDEX($U$1:$CH$1,,MATCH($K32,$U$2:$CH$2,0)))))*$L32,$C32*((1-$R32)^(BZ$2-$K32))*(((1-$O32+$O32*(BZ$1/INDEX($U$1:$CH$1,,MATCH($K32,$U$2:$CH$2,0)))))*$L32*8760*$P32)),IF(AND($K32+$H32&lt;BZ$2+1,$K32+$I32&gt;BZ$2),IF($N32=$N$3,$C32*INDEX('Fixed O&amp;M Schedule_Gas'!BH$3:BH$15,MATCH($F32,'Fixed O&amp;M Schedule_Gas'!$B$3:$B$15,0)),$C32*$S32*INDEX($U$1:$CH$1,MATCH($K32,$U$2:$CH$2,0))*IF(BZ$2&gt;$K32+$H32,IF($D32="Win",1.02,1.005),1)*(1+$T32)^(BZ$2-$K32)),IF(AND($K32+$I32&lt;=BZ$2,$K32+SUM($I32:$J32)&gt;BZ$2),IF($N32=$N$3,$C32*(INDEX('Fixed O&amp;M Schedule_Gas'!BH$3:BH$15,MATCH($F32,'Fixed O&amp;M Schedule_Gas'!$B$3:$B$15,0))+$M32),$C32*($S32*INDEX($U$1:$CH$1,MATCH($K32+$I32,$U$2:$CH$2,0))*IF(BZ$2&gt;$K32+$I32+$H32,IF($D32="Win",1.02,1.005),1)*(1+$T32)^(BZ$2-($K32+$I32))+$M32)),0)))/10^6</f>
        <v>113.585604219313</v>
      </c>
      <c r="CA32" s="119">
        <f>IF(AND($K32&lt;CA$2+1,$K32+$H32&gt;CA$2),IF($N32=$N$3,$C32*((1-$O32+$O32*(CA$1/INDEX($U$1:$CH$1,,MATCH($K32,$U$2:$CH$2,0)))))*$L32,$C32*((1-$R32)^(CA$2-$K32))*(((1-$O32+$O32*(CA$1/INDEX($U$1:$CH$1,,MATCH($K32,$U$2:$CH$2,0)))))*$L32*8760*$P32)),IF(AND($K32+$H32&lt;CA$2+1,$K32+$I32&gt;CA$2),IF($N32=$N$3,$C32*INDEX('Fixed O&amp;M Schedule_Gas'!BI$3:BI$15,MATCH($F32,'Fixed O&amp;M Schedule_Gas'!$B$3:$B$15,0)),$C32*$S32*INDEX($U$1:$CH$1,MATCH($K32,$U$2:$CH$2,0))*IF(CA$2&gt;$K32+$H32,IF($D32="Win",1.02,1.005),1)*(1+$T32)^(CA$2-$K32)),IF(AND($K32+$I32&lt;=CA$2,$K32+SUM($I32:$J32)&gt;CA$2),IF($N32=$N$3,$C32*(INDEX('Fixed O&amp;M Schedule_Gas'!BI$3:BI$15,MATCH($F32,'Fixed O&amp;M Schedule_Gas'!$B$3:$B$15,0))+$M32),$C32*($S32*INDEX($U$1:$CH$1,MATCH($K32+$I32,$U$2:$CH$2,0))*IF(CA$2&gt;$K32+$I32+$H32,IF($D32="Win",1.02,1.005),1)*(1+$T32)^(CA$2-($K32+$I32))+$M32)),0)))/10^6</f>
        <v>114.30596064869508</v>
      </c>
      <c r="CB32" s="119">
        <f>IF(AND($K32&lt;CB$2+1,$K32+$H32&gt;CB$2),IF($N32=$N$3,$C32*((1-$O32+$O32*(CB$1/INDEX($U$1:$CH$1,,MATCH($K32,$U$2:$CH$2,0)))))*$L32,$C32*((1-$R32)^(CB$2-$K32))*(((1-$O32+$O32*(CB$1/INDEX($U$1:$CH$1,,MATCH($K32,$U$2:$CH$2,0)))))*$L32*8760*$P32)),IF(AND($K32+$H32&lt;CB$2+1,$K32+$I32&gt;CB$2),IF($N32=$N$3,$C32*INDEX('Fixed O&amp;M Schedule_Gas'!BJ$3:BJ$15,MATCH($F32,'Fixed O&amp;M Schedule_Gas'!$B$3:$B$15,0)),$C32*$S32*INDEX($U$1:$CH$1,MATCH($K32,$U$2:$CH$2,0))*IF(CB$2&gt;$K32+$H32,IF($D32="Win",1.02,1.005),1)*(1+$T32)^(CB$2-$K32)),IF(AND($K32+$I32&lt;=CB$2,$K32+SUM($I32:$J32)&gt;CB$2),IF($N32=$N$3,$C32*(INDEX('Fixed O&amp;M Schedule_Gas'!BJ$3:BJ$15,MATCH($F32,'Fixed O&amp;M Schedule_Gas'!$B$3:$B$15,0))+$M32),$C32*($S32*INDEX($U$1:$CH$1,MATCH($K32+$I32,$U$2:$CH$2,0))*IF(CB$2&gt;$K32+$I32+$H32,IF($D32="Win",1.02,1.005),1)*(1+$T32)^(CB$2-($K32+$I32))+$M32)),0)))/10^6</f>
        <v>115.79018303579393</v>
      </c>
      <c r="CC32" s="119">
        <f>IF(AND($K32&lt;CC$2+1,$K32+$H32&gt;CC$2),IF($N32=$N$3,$C32*((1-$O32+$O32*(CC$1/INDEX($U$1:$CH$1,,MATCH($K32,$U$2:$CH$2,0)))))*$L32,$C32*((1-$R32)^(CC$2-$K32))*(((1-$O32+$O32*(CC$1/INDEX($U$1:$CH$1,,MATCH($K32,$U$2:$CH$2,0)))))*$L32*8760*$P32)),IF(AND($K32+$H32&lt;CC$2+1,$K32+$I32&gt;CC$2),IF($N32=$N$3,$C32*INDEX('Fixed O&amp;M Schedule_Gas'!BK$3:BK$15,MATCH($F32,'Fixed O&amp;M Schedule_Gas'!$B$3:$B$15,0)),$C32*$S32*INDEX($U$1:$CH$1,MATCH($K32,$U$2:$CH$2,0))*IF(CC$2&gt;$K32+$H32,IF($D32="Win",1.02,1.005),1)*(1+$T32)^(CC$2-$K32)),IF(AND($K32+$I32&lt;=CC$2,$K32+SUM($I32:$J32)&gt;CC$2),IF($N32=$N$3,$C32*(INDEX('Fixed O&amp;M Schedule_Gas'!BK$3:BK$15,MATCH($F32,'Fixed O&amp;M Schedule_Gas'!$B$3:$B$15,0))+$M32),$C32*($S32*INDEX($U$1:$CH$1,MATCH($K32+$I32,$U$2:$CH$2,0))*IF(CC$2&gt;$K32+$I32+$H32,IF($D32="Win",1.02,1.005),1)*(1+$T32)^(CC$2-($K32+$I32))+$M32)),0)))/10^6</f>
        <v>116.55463104150562</v>
      </c>
      <c r="CD32" s="119">
        <f>IF(AND($K32&lt;CD$2+1,$K32+$H32&gt;CD$2),IF($N32=$N$3,$C32*((1-$O32+$O32*(CD$1/INDEX($U$1:$CH$1,,MATCH($K32,$U$2:$CH$2,0)))))*$L32,$C32*((1-$R32)^(CD$2-$K32))*(((1-$O32+$O32*(CD$1/INDEX($U$1:$CH$1,,MATCH($K32,$U$2:$CH$2,0)))))*$L32*8760*$P32)),IF(AND($K32+$H32&lt;CD$2+1,$K32+$I32&gt;CD$2),IF($N32=$N$3,$C32*INDEX('Fixed O&amp;M Schedule_Gas'!BL$3:BL$15,MATCH($F32,'Fixed O&amp;M Schedule_Gas'!$B$3:$B$15,0)),$C32*$S32*INDEX($U$1:$CH$1,MATCH($K32,$U$2:$CH$2,0))*IF(CD$2&gt;$K32+$H32,IF($D32="Win",1.02,1.005),1)*(1+$T32)^(CD$2-$K32)),IF(AND($K32+$I32&lt;=CD$2,$K32+SUM($I32:$J32)&gt;CD$2),IF($N32=$N$3,$C32*(INDEX('Fixed O&amp;M Schedule_Gas'!BL$3:BL$15,MATCH($F32,'Fixed O&amp;M Schedule_Gas'!$B$3:$B$15,0))+$M32),$C32*($S32*INDEX($U$1:$CH$1,MATCH($K32+$I32,$U$2:$CH$2,0))*IF(CD$2&gt;$K32+$I32+$H32,IF($D32="Win",1.02,1.005),1)*(1+$T32)^(CD$2-($K32+$I32))+$M32)),0)))/10^6</f>
        <v>117.33436800733155</v>
      </c>
      <c r="CE32" s="119">
        <f>IF(AND($K32&lt;CE$2+1,$K32+$H32&gt;CE$2),IF($N32=$N$3,$C32*((1-$O32+$O32*(CE$1/INDEX($U$1:$CH$1,,MATCH($K32,$U$2:$CH$2,0)))))*$L32,$C32*((1-$R32)^(CE$2-$K32))*(((1-$O32+$O32*(CE$1/INDEX($U$1:$CH$1,,MATCH($K32,$U$2:$CH$2,0)))))*$L32*8760*$P32)),IF(AND($K32+$H32&lt;CE$2+1,$K32+$I32&gt;CE$2),IF($N32=$N$3,$C32*INDEX('Fixed O&amp;M Schedule_Gas'!BM$3:BM$15,MATCH($F32,'Fixed O&amp;M Schedule_Gas'!$B$3:$B$15,0)),$C32*$S32*INDEX($U$1:$CH$1,MATCH($K32,$U$2:$CH$2,0))*IF(CE$2&gt;$K32+$H32,IF($D32="Win",1.02,1.005),1)*(1+$T32)^(CE$2-$K32)),IF(AND($K32+$I32&lt;=CE$2,$K32+SUM($I32:$J32)&gt;CE$2),IF($N32=$N$3,$C32*(INDEX('Fixed O&amp;M Schedule_Gas'!BM$3:BM$15,MATCH($F32,'Fixed O&amp;M Schedule_Gas'!$B$3:$B$15,0))+$M32),$C32*($S32*INDEX($U$1:$CH$1,MATCH($K32+$I32,$U$2:$CH$2,0))*IF(CE$2&gt;$K32+$I32+$H32,IF($D32="Win",1.02,1.005),1)*(1+$T32)^(CE$2-($K32+$I32))+$M32)),0)))/10^6</f>
        <v>118.12969971247399</v>
      </c>
      <c r="CF32" s="119">
        <f>IF(AND($K32&lt;CF$2+1,$K32+$H32&gt;CF$2),IF($N32=$N$3,$C32*((1-$O32+$O32*(CF$1/INDEX($U$1:$CH$1,,MATCH($K32,$U$2:$CH$2,0)))))*$L32,$C32*((1-$R32)^(CF$2-$K32))*(((1-$O32+$O32*(CF$1/INDEX($U$1:$CH$1,,MATCH($K32,$U$2:$CH$2,0)))))*$L32*8760*$P32)),IF(AND($K32+$H32&lt;CF$2+1,$K32+$I32&gt;CF$2),IF($N32=$N$3,$C32*INDEX('Fixed O&amp;M Schedule_Gas'!BN$3:BN$15,MATCH($F32,'Fixed O&amp;M Schedule_Gas'!$B$3:$B$15,0)),$C32*$S32*INDEX($U$1:$CH$1,MATCH($K32,$U$2:$CH$2,0))*IF(CF$2&gt;$K32+$H32,IF($D32="Win",1.02,1.005),1)*(1+$T32)^(CF$2-$K32)),IF(AND($K32+$I32&lt;=CF$2,$K32+SUM($I32:$J32)&gt;CF$2),IF($N32=$N$3,$C32*(INDEX('Fixed O&amp;M Schedule_Gas'!BN$3:BN$15,MATCH($F32,'Fixed O&amp;M Schedule_Gas'!$B$3:$B$15,0))+$M32),$C32*($S32*INDEX($U$1:$CH$1,MATCH($K32+$I32,$U$2:$CH$2,0))*IF(CF$2&gt;$K32+$I32+$H32,IF($D32="Win",1.02,1.005),1)*(1+$T32)^(CF$2-($K32+$I32))+$M32)),0)))/10^6</f>
        <v>0</v>
      </c>
      <c r="CG32" s="119">
        <f>IF(AND($K32&lt;CG$2+1,$K32+$H32&gt;CG$2),IF($N32=$N$3,$C32*((1-$O32+$O32*(CG$1/INDEX($U$1:$CH$1,,MATCH($K32,$U$2:$CH$2,0)))))*$L32,$C32*((1-$R32)^(CG$2-$K32))*(((1-$O32+$O32*(CG$1/INDEX($U$1:$CH$1,,MATCH($K32,$U$2:$CH$2,0)))))*$L32*8760*$P32)),IF(AND($K32+$H32&lt;CG$2+1,$K32+$I32&gt;CG$2),IF($N32=$N$3,$C32*INDEX('Fixed O&amp;M Schedule_Gas'!BO$3:BO$15,MATCH($F32,'Fixed O&amp;M Schedule_Gas'!$B$3:$B$15,0)),$C32*$S32*INDEX($U$1:$CH$1,MATCH($K32,$U$2:$CH$2,0))*IF(CG$2&gt;$K32+$H32,IF($D32="Win",1.02,1.005),1)*(1+$T32)^(CG$2-$K32)),IF(AND($K32+$I32&lt;=CG$2,$K32+SUM($I32:$J32)&gt;CG$2),IF($N32=$N$3,$C32*(INDEX('Fixed O&amp;M Schedule_Gas'!BO$3:BO$15,MATCH($F32,'Fixed O&amp;M Schedule_Gas'!$B$3:$B$15,0))+$M32),$C32*($S32*INDEX($U$1:$CH$1,MATCH($K32+$I32,$U$2:$CH$2,0))*IF(CG$2&gt;$K32+$I32+$H32,IF($D32="Win",1.02,1.005),1)*(1+$T32)^(CG$2-($K32+$I32))+$M32)),0)))/10^6</f>
        <v>0</v>
      </c>
      <c r="CH32" s="119">
        <f>IF(AND($K32&lt;CH$2+1,$K32+$H32&gt;CH$2),IF($N32=$N$3,$C32*((1-$O32+$O32*(CH$1/INDEX($U$1:$CH$1,,MATCH($K32,$U$2:$CH$2,0)))))*$L32,$C32*((1-$R32)^(CH$2-$K32))*(((1-$O32+$O32*(CH$1/INDEX($U$1:$CH$1,,MATCH($K32,$U$2:$CH$2,0)))))*$L32*8760*$P32)),IF(AND($K32+$H32&lt;CH$2+1,$K32+$I32&gt;CH$2),IF($N32=$N$3,$C32*INDEX('Fixed O&amp;M Schedule_Gas'!BP$3:BP$15,MATCH($F32,'Fixed O&amp;M Schedule_Gas'!$B$3:$B$15,0)),$C32*$S32*INDEX($U$1:$CH$1,MATCH($K32,$U$2:$CH$2,0))*IF(CH$2&gt;$K32+$H32,IF($D32="Win",1.02,1.005),1)*(1+$T32)^(CH$2-$K32)),IF(AND($K32+$I32&lt;=CH$2,$K32+SUM($I32:$J32)&gt;CH$2),IF($N32=$N$3,$C32*(INDEX('Fixed O&amp;M Schedule_Gas'!BP$3:BP$15,MATCH($F32,'Fixed O&amp;M Schedule_Gas'!$B$3:$B$15,0))+$M32),$C32*($S32*INDEX($U$1:$CH$1,MATCH($K32+$I32,$U$2:$CH$2,0))*IF(CH$2&gt;$K32+$I32+$H32,IF($D32="Win",1.02,1.005),1)*(1+$T32)^(CH$2-($K32+$I32))+$M32)),0)))/10^6</f>
        <v>0</v>
      </c>
    </row>
    <row r="33" spans="1:86" ht="11.4" x14ac:dyDescent="0.2">
      <c r="A33" s="151"/>
      <c r="B33" s="142" t="s">
        <v>28</v>
      </c>
      <c r="C33" s="143">
        <v>13.8</v>
      </c>
      <c r="D33" s="143" t="str">
        <f t="shared" si="65"/>
        <v>Win</v>
      </c>
      <c r="E33" s="14" t="s">
        <v>35</v>
      </c>
      <c r="F33" s="142" t="s">
        <v>30</v>
      </c>
      <c r="G33" s="140">
        <f t="shared" si="66"/>
        <v>40909</v>
      </c>
      <c r="H33" s="68">
        <v>20</v>
      </c>
      <c r="I33" s="68">
        <v>25</v>
      </c>
      <c r="J33" s="68">
        <v>25</v>
      </c>
      <c r="K33" s="139">
        <v>2012</v>
      </c>
      <c r="L33" s="68">
        <v>135</v>
      </c>
      <c r="M33" s="69">
        <f>'Repower Costs'!M33</f>
        <v>229593.23753940448</v>
      </c>
      <c r="N33" s="68" t="s">
        <v>31</v>
      </c>
      <c r="O33" s="141">
        <v>0.2</v>
      </c>
      <c r="P33" s="4">
        <f>VLOOKUP($D33,Input!$B$11:$C$12,2,0)</f>
        <v>0.31967121285819711</v>
      </c>
      <c r="Q33" s="4">
        <f>VLOOKUP($D33,Input!$B$15:$C$16,2,0)</f>
        <v>0.36969999999999997</v>
      </c>
      <c r="R33" s="6">
        <f>VLOOKUP($D33,Input!$B$19:$C$20,2,0)</f>
        <v>1.6E-2</v>
      </c>
      <c r="S33" s="70">
        <f>VLOOKUP($D33,Input!$B$23:$C$25,2,0)*1000</f>
        <v>49247.984000000004</v>
      </c>
      <c r="T33" s="4">
        <f>VLOOKUP($D33,Input!$B$28:$C$30,2,0)</f>
        <v>0.02</v>
      </c>
      <c r="U33" s="119">
        <f>IF(AND($K33&lt;U$2+1,$K33+$H33&gt;U$2),IF($N33=$N$3,$C33*((1-$O33+$O33*(U$1/INDEX($U$1:$CH$1,,MATCH($K33,$U$2:$CH$2,0)))))*$L33,$C33*((1-$R33)^(U$2-$K33))*(((1-$O33+$O33*(U$1/INDEX($U$1:$CH$1,,MATCH($K33,$U$2:$CH$2,0)))))*$L33*8760*$P33)),IF(AND($K33+$H33&lt;U$2+1,$K33+$I33&gt;U$2),IF($N33=$N$3,$C33*INDEX('Fixed O&amp;M Schedule_Gas'!C$3:C$15,MATCH($F33,'Fixed O&amp;M Schedule_Gas'!$B$3:$B$15,0)),$C33*$S33*INDEX($U$1:$CH$1,MATCH($K33,$U$2:$CH$2,0))*IF(U$2&gt;$K33+$H33,IF($D33="Win",1.02,1.005),1)*(1+$T33)^(U$2-$K33)),IF(AND($K33+$I33&lt;=U$2,$K33+SUM($I33:$J33)&gt;U$2),IF($N33=$N$3,$C33*(INDEX('Fixed O&amp;M Schedule_Gas'!C$3:C$15,MATCH($F33,'Fixed O&amp;M Schedule_Gas'!$B$3:$B$15,0))+$M33),$C33*($S33*INDEX($U$1:$CH$1,MATCH($K33+$I33,$U$2:$CH$2,0))*IF(U$2&gt;$K33+$I33+$H33,IF($D33="Win",1.02,1.005),1)*(1+$T33)^(U$2-($K33+$I33))+$M33)),0)))/10^6</f>
        <v>0</v>
      </c>
      <c r="V33" s="119">
        <f>IF(AND($K33&lt;V$2+1,$K33+$H33&gt;V$2),IF($N33=$N$3,$C33*((1-$O33+$O33*(V$1/INDEX($U$1:$CH$1,,MATCH($K33,$U$2:$CH$2,0)))))*$L33,$C33*((1-$R33)^(V$2-$K33))*(((1-$O33+$O33*(V$1/INDEX($U$1:$CH$1,,MATCH($K33,$U$2:$CH$2,0)))))*$L33*8760*$P33)),IF(AND($K33+$H33&lt;V$2+1,$K33+$I33&gt;V$2),IF($N33=$N$3,$C33*INDEX('Fixed O&amp;M Schedule_Gas'!D$3:D$15,MATCH($F33,'Fixed O&amp;M Schedule_Gas'!$B$3:$B$15,0)),$C33*$S33*INDEX($U$1:$CH$1,MATCH($K33,$U$2:$CH$2,0))*IF(V$2&gt;$K33+$H33,IF($D33="Win",1.02,1.005),1)*(1+$T33)^(V$2-$K33)),IF(AND($K33+$I33&lt;=V$2,$K33+SUM($I33:$J33)&gt;V$2),IF($N33=$N$3,$C33*(INDEX('Fixed O&amp;M Schedule_Gas'!D$3:D$15,MATCH($F33,'Fixed O&amp;M Schedule_Gas'!$B$3:$B$15,0))+$M33),$C33*($S33*INDEX($U$1:$CH$1,MATCH($K33+$I33,$U$2:$CH$2,0))*IF(V$2&gt;$K33+$I33+$H33,IF($D33="Win",1.02,1.005),1)*(1+$T33)^(V$2-($K33+$I33))+$M33)),0)))/10^6</f>
        <v>0</v>
      </c>
      <c r="W33" s="119">
        <f>IF(AND($K33&lt;W$2+1,$K33+$H33&gt;W$2),IF($N33=$N$3,$C33*((1-$O33+$O33*(W$1/INDEX($U$1:$CH$1,,MATCH($K33,$U$2:$CH$2,0)))))*$L33,$C33*((1-$R33)^(W$2-$K33))*(((1-$O33+$O33*(W$1/INDEX($U$1:$CH$1,,MATCH($K33,$U$2:$CH$2,0)))))*$L33*8760*$P33)),IF(AND($K33+$H33&lt;W$2+1,$K33+$I33&gt;W$2),IF($N33=$N$3,$C33*INDEX('Fixed O&amp;M Schedule_Gas'!E$3:E$15,MATCH($F33,'Fixed O&amp;M Schedule_Gas'!$B$3:$B$15,0)),$C33*$S33*INDEX($U$1:$CH$1,MATCH($K33,$U$2:$CH$2,0))*IF(W$2&gt;$K33+$H33,IF($D33="Win",1.02,1.005),1)*(1+$T33)^(W$2-$K33)),IF(AND($K33+$I33&lt;=W$2,$K33+SUM($I33:$J33)&gt;W$2),IF($N33=$N$3,$C33*(INDEX('Fixed O&amp;M Schedule_Gas'!E$3:E$15,MATCH($F33,'Fixed O&amp;M Schedule_Gas'!$B$3:$B$15,0))+$M33),$C33*($S33*INDEX($U$1:$CH$1,MATCH($K33+$I33,$U$2:$CH$2,0))*IF(W$2&gt;$K33+$I33+$H33,IF($D33="Win",1.02,1.005),1)*(1+$T33)^(W$2-($K33+$I33))+$M33)),0)))/10^6</f>
        <v>0</v>
      </c>
      <c r="X33" s="119">
        <f>IF(AND($K33&lt;X$2+1,$K33+$H33&gt;X$2),IF($N33=$N$3,$C33*((1-$O33+$O33*(X$1/INDEX($U$1:$CH$1,,MATCH($K33,$U$2:$CH$2,0)))))*$L33,$C33*((1-$R33)^(X$2-$K33))*(((1-$O33+$O33*(X$1/INDEX($U$1:$CH$1,,MATCH($K33,$U$2:$CH$2,0)))))*$L33*8760*$P33)),IF(AND($K33+$H33&lt;X$2+1,$K33+$I33&gt;X$2),IF($N33=$N$3,$C33*INDEX('Fixed O&amp;M Schedule_Gas'!F$3:F$15,MATCH($F33,'Fixed O&amp;M Schedule_Gas'!$B$3:$B$15,0)),$C33*$S33*INDEX($U$1:$CH$1,MATCH($K33,$U$2:$CH$2,0))*IF(X$2&gt;$K33+$H33,IF($D33="Win",1.02,1.005),1)*(1+$T33)^(X$2-$K33)),IF(AND($K33+$I33&lt;=X$2,$K33+SUM($I33:$J33)&gt;X$2),IF($N33=$N$3,$C33*(INDEX('Fixed O&amp;M Schedule_Gas'!F$3:F$15,MATCH($F33,'Fixed O&amp;M Schedule_Gas'!$B$3:$B$15,0))+$M33),$C33*($S33*INDEX($U$1:$CH$1,MATCH($K33+$I33,$U$2:$CH$2,0))*IF(X$2&gt;$K33+$I33+$H33,IF($D33="Win",1.02,1.005),1)*(1+$T33)^(X$2-($K33+$I33))+$M33)),0)))/10^6</f>
        <v>0</v>
      </c>
      <c r="Y33" s="119">
        <f>IF(AND($K33&lt;Y$2+1,$K33+$H33&gt;Y$2),IF($N33=$N$3,$C33*((1-$O33+$O33*(Y$1/INDEX($U$1:$CH$1,,MATCH($K33,$U$2:$CH$2,0)))))*$L33,$C33*((1-$R33)^(Y$2-$K33))*(((1-$O33+$O33*(Y$1/INDEX($U$1:$CH$1,,MATCH($K33,$U$2:$CH$2,0)))))*$L33*8760*$P33)),IF(AND($K33+$H33&lt;Y$2+1,$K33+$I33&gt;Y$2),IF($N33=$N$3,$C33*INDEX('Fixed O&amp;M Schedule_Gas'!G$3:G$15,MATCH($F33,'Fixed O&amp;M Schedule_Gas'!$B$3:$B$15,0)),$C33*$S33*INDEX($U$1:$CH$1,MATCH($K33,$U$2:$CH$2,0))*IF(Y$2&gt;$K33+$H33,IF($D33="Win",1.02,1.005),1)*(1+$T33)^(Y$2-$K33)),IF(AND($K33+$I33&lt;=Y$2,$K33+SUM($I33:$J33)&gt;Y$2),IF($N33=$N$3,$C33*(INDEX('Fixed O&amp;M Schedule_Gas'!G$3:G$15,MATCH($F33,'Fixed O&amp;M Schedule_Gas'!$B$3:$B$15,0))+$M33),$C33*($S33*INDEX($U$1:$CH$1,MATCH($K33+$I33,$U$2:$CH$2,0))*IF(Y$2&gt;$K33+$I33+$H33,IF($D33="Win",1.02,1.005),1)*(1+$T33)^(Y$2-($K33+$I33))+$M33)),0)))/10^6</f>
        <v>0</v>
      </c>
      <c r="Z33" s="119">
        <f>IF(AND($K33&lt;Z$2+1,$K33+$H33&gt;Z$2),IF($N33=$N$3,$C33*((1-$O33+$O33*(Z$1/INDEX($U$1:$CH$1,,MATCH($K33,$U$2:$CH$2,0)))))*$L33,$C33*((1-$R33)^(Z$2-$K33))*(((1-$O33+$O33*(Z$1/INDEX($U$1:$CH$1,,MATCH($K33,$U$2:$CH$2,0)))))*$L33*8760*$P33)),IF(AND($K33+$H33&lt;Z$2+1,$K33+$I33&gt;Z$2),IF($N33=$N$3,$C33*INDEX('Fixed O&amp;M Schedule_Gas'!H$3:H$15,MATCH($F33,'Fixed O&amp;M Schedule_Gas'!$B$3:$B$15,0)),$C33*$S33*INDEX($U$1:$CH$1,MATCH($K33,$U$2:$CH$2,0))*IF(Z$2&gt;$K33+$H33,IF($D33="Win",1.02,1.005),1)*(1+$T33)^(Z$2-$K33)),IF(AND($K33+$I33&lt;=Z$2,$K33+SUM($I33:$J33)&gt;Z$2),IF($N33=$N$3,$C33*(INDEX('Fixed O&amp;M Schedule_Gas'!H$3:H$15,MATCH($F33,'Fixed O&amp;M Schedule_Gas'!$B$3:$B$15,0))+$M33),$C33*($S33*INDEX($U$1:$CH$1,MATCH($K33+$I33,$U$2:$CH$2,0))*IF(Z$2&gt;$K33+$I33+$H33,IF($D33="Win",1.02,1.005),1)*(1+$T33)^(Z$2-($K33+$I33))+$M33)),0)))/10^6</f>
        <v>0</v>
      </c>
      <c r="AA33" s="119">
        <f>IF(AND($K33&lt;AA$2+1,$K33+$H33&gt;AA$2),IF($N33=$N$3,$C33*((1-$O33+$O33*(AA$1/INDEX($U$1:$CH$1,,MATCH($K33,$U$2:$CH$2,0)))))*$L33,$C33*((1-$R33)^(AA$2-$K33))*(((1-$O33+$O33*(AA$1/INDEX($U$1:$CH$1,,MATCH($K33,$U$2:$CH$2,0)))))*$L33*8760*$P33)),IF(AND($K33+$H33&lt;AA$2+1,$K33+$I33&gt;AA$2),IF($N33=$N$3,$C33*INDEX('Fixed O&amp;M Schedule_Gas'!I$3:I$15,MATCH($F33,'Fixed O&amp;M Schedule_Gas'!$B$3:$B$15,0)),$C33*$S33*INDEX($U$1:$CH$1,MATCH($K33,$U$2:$CH$2,0))*IF(AA$2&gt;$K33+$H33,IF($D33="Win",1.02,1.005),1)*(1+$T33)^(AA$2-$K33)),IF(AND($K33+$I33&lt;=AA$2,$K33+SUM($I33:$J33)&gt;AA$2),IF($N33=$N$3,$C33*(INDEX('Fixed O&amp;M Schedule_Gas'!I$3:I$15,MATCH($F33,'Fixed O&amp;M Schedule_Gas'!$B$3:$B$15,0))+$M33),$C33*($S33*INDEX($U$1:$CH$1,MATCH($K33+$I33,$U$2:$CH$2,0))*IF(AA$2&gt;$K33+$I33+$H33,IF($D33="Win",1.02,1.005),1)*(1+$T33)^(AA$2-($K33+$I33))+$M33)),0)))/10^6</f>
        <v>0</v>
      </c>
      <c r="AB33" s="119">
        <f>IF(AND($K33&lt;AB$2+1,$K33+$H33&gt;AB$2),IF($N33=$N$3,$C33*((1-$O33+$O33*(AB$1/INDEX($U$1:$CH$1,,MATCH($K33,$U$2:$CH$2,0)))))*$L33,$C33*((1-$R33)^(AB$2-$K33))*(((1-$O33+$O33*(AB$1/INDEX($U$1:$CH$1,,MATCH($K33,$U$2:$CH$2,0)))))*$L33*8760*$P33)),IF(AND($K33+$H33&lt;AB$2+1,$K33+$I33&gt;AB$2),IF($N33=$N$3,$C33*INDEX('Fixed O&amp;M Schedule_Gas'!J$3:J$15,MATCH($F33,'Fixed O&amp;M Schedule_Gas'!$B$3:$B$15,0)),$C33*$S33*INDEX($U$1:$CH$1,MATCH($K33,$U$2:$CH$2,0))*IF(AB$2&gt;$K33+$H33,IF($D33="Win",1.02,1.005),1)*(1+$T33)^(AB$2-$K33)),IF(AND($K33+$I33&lt;=AB$2,$K33+SUM($I33:$J33)&gt;AB$2),IF($N33=$N$3,$C33*(INDEX('Fixed O&amp;M Schedule_Gas'!J$3:J$15,MATCH($F33,'Fixed O&amp;M Schedule_Gas'!$B$3:$B$15,0))+$M33),$C33*($S33*INDEX($U$1:$CH$1,MATCH($K33+$I33,$U$2:$CH$2,0))*IF(AB$2&gt;$K33+$I33+$H33,IF($D33="Win",1.02,1.005),1)*(1+$T33)^(AB$2-($K33+$I33))+$M33)),0)))/10^6</f>
        <v>5.2169958333002349</v>
      </c>
      <c r="AC33" s="119">
        <f>IF(AND($K33&lt;AC$2+1,$K33+$H33&gt;AC$2),IF($N33=$N$3,$C33*((1-$O33+$O33*(AC$1/INDEX($U$1:$CH$1,,MATCH($K33,$U$2:$CH$2,0)))))*$L33,$C33*((1-$R33)^(AC$2-$K33))*(((1-$O33+$O33*(AC$1/INDEX($U$1:$CH$1,,MATCH($K33,$U$2:$CH$2,0)))))*$L33*8760*$P33)),IF(AND($K33+$H33&lt;AC$2+1,$K33+$I33&gt;AC$2),IF($N33=$N$3,$C33*INDEX('Fixed O&amp;M Schedule_Gas'!K$3:K$15,MATCH($F33,'Fixed O&amp;M Schedule_Gas'!$B$3:$B$15,0)),$C33*$S33*INDEX($U$1:$CH$1,MATCH($K33,$U$2:$CH$2,0))*IF(AC$2&gt;$K33+$H33,IF($D33="Win",1.02,1.005),1)*(1+$T33)^(AC$2-$K33)),IF(AND($K33+$I33&lt;=AC$2,$K33+SUM($I33:$J33)&gt;AC$2),IF($N33=$N$3,$C33*(INDEX('Fixed O&amp;M Schedule_Gas'!K$3:K$15,MATCH($F33,'Fixed O&amp;M Schedule_Gas'!$B$3:$B$15,0))+$M33),$C33*($S33*INDEX($U$1:$CH$1,MATCH($K33+$I33,$U$2:$CH$2,0))*IF(AC$2&gt;$K33+$I33+$H33,IF($D33="Win",1.02,1.005),1)*(1+$T33)^(AC$2-($K33+$I33))+$M33)),0)))/10^6</f>
        <v>5.1443461132541515</v>
      </c>
      <c r="AD33" s="119">
        <f>IF(AND($K33&lt;AD$2+1,$K33+$H33&gt;AD$2),IF($N33=$N$3,$C33*((1-$O33+$O33*(AD$1/INDEX($U$1:$CH$1,,MATCH($K33,$U$2:$CH$2,0)))))*$L33,$C33*((1-$R33)^(AD$2-$K33))*(((1-$O33+$O33*(AD$1/INDEX($U$1:$CH$1,,MATCH($K33,$U$2:$CH$2,0)))))*$L33*8760*$P33)),IF(AND($K33+$H33&lt;AD$2+1,$K33+$I33&gt;AD$2),IF($N33=$N$3,$C33*INDEX('Fixed O&amp;M Schedule_Gas'!L$3:L$15,MATCH($F33,'Fixed O&amp;M Schedule_Gas'!$B$3:$B$15,0)),$C33*$S33*INDEX($U$1:$CH$1,MATCH($K33,$U$2:$CH$2,0))*IF(AD$2&gt;$K33+$H33,IF($D33="Win",1.02,1.005),1)*(1+$T33)^(AD$2-$K33)),IF(AND($K33+$I33&lt;=AD$2,$K33+SUM($I33:$J33)&gt;AD$2),IF($N33=$N$3,$C33*(INDEX('Fixed O&amp;M Schedule_Gas'!L$3:L$15,MATCH($F33,'Fixed O&amp;M Schedule_Gas'!$B$3:$B$15,0))+$M33),$C33*($S33*INDEX($U$1:$CH$1,MATCH($K33+$I33,$U$2:$CH$2,0))*IF(AD$2&gt;$K33+$I33+$H33,IF($D33="Win",1.02,1.005),1)*(1+$T33)^(AD$2-($K33+$I33))+$M33)),0)))/10^6</f>
        <v>5.0856166321633811</v>
      </c>
      <c r="AE33" s="119">
        <f>IF(AND($K33&lt;AE$2+1,$K33+$H33&gt;AE$2),IF($N33=$N$3,$C33*((1-$O33+$O33*(AE$1/INDEX($U$1:$CH$1,,MATCH($K33,$U$2:$CH$2,0)))))*$L33,$C33*((1-$R33)^(AE$2-$K33))*(((1-$O33+$O33*(AE$1/INDEX($U$1:$CH$1,,MATCH($K33,$U$2:$CH$2,0)))))*$L33*8760*$P33)),IF(AND($K33+$H33&lt;AE$2+1,$K33+$I33&gt;AE$2),IF($N33=$N$3,$C33*INDEX('Fixed O&amp;M Schedule_Gas'!M$3:M$15,MATCH($F33,'Fixed O&amp;M Schedule_Gas'!$B$3:$B$15,0)),$C33*$S33*INDEX($U$1:$CH$1,MATCH($K33,$U$2:$CH$2,0))*IF(AE$2&gt;$K33+$H33,IF($D33="Win",1.02,1.005),1)*(1+$T33)^(AE$2-$K33)),IF(AND($K33+$I33&lt;=AE$2,$K33+SUM($I33:$J33)&gt;AE$2),IF($N33=$N$3,$C33*(INDEX('Fixed O&amp;M Schedule_Gas'!M$3:M$15,MATCH($F33,'Fixed O&amp;M Schedule_Gas'!$B$3:$B$15,0))+$M33),$C33*($S33*INDEX($U$1:$CH$1,MATCH($K33+$I33,$U$2:$CH$2,0))*IF(AE$2&gt;$K33+$I33+$H33,IF($D33="Win",1.02,1.005),1)*(1+$T33)^(AE$2-($K33+$I33))+$M33)),0)))/10^6</f>
        <v>5.016766738921878</v>
      </c>
      <c r="AF33" s="119">
        <f>IF(AND($K33&lt;AF$2+1,$K33+$H33&gt;AF$2),IF($N33=$N$3,$C33*((1-$O33+$O33*(AF$1/INDEX($U$1:$CH$1,,MATCH($K33,$U$2:$CH$2,0)))))*$L33,$C33*((1-$R33)^(AF$2-$K33))*(((1-$O33+$O33*(AF$1/INDEX($U$1:$CH$1,,MATCH($K33,$U$2:$CH$2,0)))))*$L33*8760*$P33)),IF(AND($K33+$H33&lt;AF$2+1,$K33+$I33&gt;AF$2),IF($N33=$N$3,$C33*INDEX('Fixed O&amp;M Schedule_Gas'!N$3:N$15,MATCH($F33,'Fixed O&amp;M Schedule_Gas'!$B$3:$B$15,0)),$C33*$S33*INDEX($U$1:$CH$1,MATCH($K33,$U$2:$CH$2,0))*IF(AF$2&gt;$K33+$H33,IF($D33="Win",1.02,1.005),1)*(1+$T33)^(AF$2-$K33)),IF(AND($K33+$I33&lt;=AF$2,$K33+SUM($I33:$J33)&gt;AF$2),IF($N33=$N$3,$C33*(INDEX('Fixed O&amp;M Schedule_Gas'!N$3:N$15,MATCH($F33,'Fixed O&amp;M Schedule_Gas'!$B$3:$B$15,0))+$M33),$C33*($S33*INDEX($U$1:$CH$1,MATCH($K33+$I33,$U$2:$CH$2,0))*IF(AF$2&gt;$K33+$I33+$H33,IF($D33="Win",1.02,1.005),1)*(1+$T33)^(AF$2-($K33+$I33))+$M33)),0)))/10^6</f>
        <v>4.9547770871472236</v>
      </c>
      <c r="AG33" s="119">
        <f>IF(AND($K33&lt;AG$2+1,$K33+$H33&gt;AG$2),IF($N33=$N$3,$C33*((1-$O33+$O33*(AG$1/INDEX($U$1:$CH$1,,MATCH($K33,$U$2:$CH$2,0)))))*$L33,$C33*((1-$R33)^(AG$2-$K33))*(((1-$O33+$O33*(AG$1/INDEX($U$1:$CH$1,,MATCH($K33,$U$2:$CH$2,0)))))*$L33*8760*$P33)),IF(AND($K33+$H33&lt;AG$2+1,$K33+$I33&gt;AG$2),IF($N33=$N$3,$C33*INDEX('Fixed O&amp;M Schedule_Gas'!O$3:O$15,MATCH($F33,'Fixed O&amp;M Schedule_Gas'!$B$3:$B$15,0)),$C33*$S33*INDEX($U$1:$CH$1,MATCH($K33,$U$2:$CH$2,0))*IF(AG$2&gt;$K33+$H33,IF($D33="Win",1.02,1.005),1)*(1+$T33)^(AG$2-$K33)),IF(AND($K33+$I33&lt;=AG$2,$K33+SUM($I33:$J33)&gt;AG$2),IF($N33=$N$3,$C33*(INDEX('Fixed O&amp;M Schedule_Gas'!O$3:O$15,MATCH($F33,'Fixed O&amp;M Schedule_Gas'!$B$3:$B$15,0))+$M33),$C33*($S33*INDEX($U$1:$CH$1,MATCH($K33+$I33,$U$2:$CH$2,0))*IF(AG$2&gt;$K33+$I33+$H33,IF($D33="Win",1.02,1.005),1)*(1+$T33)^(AG$2-($K33+$I33))+$M33)),0)))/10^6</f>
        <v>4.8948471165874246</v>
      </c>
      <c r="AH33" s="119">
        <f>IF(AND($K33&lt;AH$2+1,$K33+$H33&gt;AH$2),IF($N33=$N$3,$C33*((1-$O33+$O33*(AH$1/INDEX($U$1:$CH$1,,MATCH($K33,$U$2:$CH$2,0)))))*$L33,$C33*((1-$R33)^(AH$2-$K33))*(((1-$O33+$O33*(AH$1/INDEX($U$1:$CH$1,,MATCH($K33,$U$2:$CH$2,0)))))*$L33*8760*$P33)),IF(AND($K33+$H33&lt;AH$2+1,$K33+$I33&gt;AH$2),IF($N33=$N$3,$C33*INDEX('Fixed O&amp;M Schedule_Gas'!P$3:P$15,MATCH($F33,'Fixed O&amp;M Schedule_Gas'!$B$3:$B$15,0)),$C33*$S33*INDEX($U$1:$CH$1,MATCH($K33,$U$2:$CH$2,0))*IF(AH$2&gt;$K33+$H33,IF($D33="Win",1.02,1.005),1)*(1+$T33)^(AH$2-$K33)),IF(AND($K33+$I33&lt;=AH$2,$K33+SUM($I33:$J33)&gt;AH$2),IF($N33=$N$3,$C33*(INDEX('Fixed O&amp;M Schedule_Gas'!P$3:P$15,MATCH($F33,'Fixed O&amp;M Schedule_Gas'!$B$3:$B$15,0))+$M33),$C33*($S33*INDEX($U$1:$CH$1,MATCH($K33+$I33,$U$2:$CH$2,0))*IF(AH$2&gt;$K33+$I33+$H33,IF($D33="Win",1.02,1.005),1)*(1+$T33)^(AH$2-($K33+$I33))+$M33)),0)))/10^6</f>
        <v>4.8370877505079024</v>
      </c>
      <c r="AI33" s="119">
        <f>IF(AND($K33&lt;AI$2+1,$K33+$H33&gt;AI$2),IF($N33=$N$3,$C33*((1-$O33+$O33*(AI$1/INDEX($U$1:$CH$1,,MATCH($K33,$U$2:$CH$2,0)))))*$L33,$C33*((1-$R33)^(AI$2-$K33))*(((1-$O33+$O33*(AI$1/INDEX($U$1:$CH$1,,MATCH($K33,$U$2:$CH$2,0)))))*$L33*8760*$P33)),IF(AND($K33+$H33&lt;AI$2+1,$K33+$I33&gt;AI$2),IF($N33=$N$3,$C33*INDEX('Fixed O&amp;M Schedule_Gas'!Q$3:Q$15,MATCH($F33,'Fixed O&amp;M Schedule_Gas'!$B$3:$B$15,0)),$C33*$S33*INDEX($U$1:$CH$1,MATCH($K33,$U$2:$CH$2,0))*IF(AI$2&gt;$K33+$H33,IF($D33="Win",1.02,1.005),1)*(1+$T33)^(AI$2-$K33)),IF(AND($K33+$I33&lt;=AI$2,$K33+SUM($I33:$J33)&gt;AI$2),IF($N33=$N$3,$C33*(INDEX('Fixed O&amp;M Schedule_Gas'!Q$3:Q$15,MATCH($F33,'Fixed O&amp;M Schedule_Gas'!$B$3:$B$15,0))+$M33),$C33*($S33*INDEX($U$1:$CH$1,MATCH($K33+$I33,$U$2:$CH$2,0))*IF(AI$2&gt;$K33+$I33+$H33,IF($D33="Win",1.02,1.005),1)*(1+$T33)^(AI$2-($K33+$I33))+$M33)),0)))/10^6</f>
        <v>4.7803281884167053</v>
      </c>
      <c r="AJ33" s="119">
        <f>IF(AND($K33&lt;AJ$2+1,$K33+$H33&gt;AJ$2),IF($N33=$N$3,$C33*((1-$O33+$O33*(AJ$1/INDEX($U$1:$CH$1,,MATCH($K33,$U$2:$CH$2,0)))))*$L33,$C33*((1-$R33)^(AJ$2-$K33))*(((1-$O33+$O33*(AJ$1/INDEX($U$1:$CH$1,,MATCH($K33,$U$2:$CH$2,0)))))*$L33*8760*$P33)),IF(AND($K33+$H33&lt;AJ$2+1,$K33+$I33&gt;AJ$2),IF($N33=$N$3,$C33*INDEX('Fixed O&amp;M Schedule_Gas'!R$3:R$15,MATCH($F33,'Fixed O&amp;M Schedule_Gas'!$B$3:$B$15,0)),$C33*$S33*INDEX($U$1:$CH$1,MATCH($K33,$U$2:$CH$2,0))*IF(AJ$2&gt;$K33+$H33,IF($D33="Win",1.02,1.005),1)*(1+$T33)^(AJ$2-$K33)),IF(AND($K33+$I33&lt;=AJ$2,$K33+SUM($I33:$J33)&gt;AJ$2),IF($N33=$N$3,$C33*(INDEX('Fixed O&amp;M Schedule_Gas'!R$3:R$15,MATCH($F33,'Fixed O&amp;M Schedule_Gas'!$B$3:$B$15,0))+$M33),$C33*($S33*INDEX($U$1:$CH$1,MATCH($K33+$I33,$U$2:$CH$2,0))*IF(AJ$2&gt;$K33+$I33+$H33,IF($D33="Win",1.02,1.005),1)*(1+$T33)^(AJ$2-($K33+$I33))+$M33)),0)))/10^6</f>
        <v>4.724552711857223</v>
      </c>
      <c r="AK33" s="119">
        <f>IF(AND($K33&lt;AK$2+1,$K33+$H33&gt;AK$2),IF($N33=$N$3,$C33*((1-$O33+$O33*(AK$1/INDEX($U$1:$CH$1,,MATCH($K33,$U$2:$CH$2,0)))))*$L33,$C33*((1-$R33)^(AK$2-$K33))*(((1-$O33+$O33*(AK$1/INDEX($U$1:$CH$1,,MATCH($K33,$U$2:$CH$2,0)))))*$L33*8760*$P33)),IF(AND($K33+$H33&lt;AK$2+1,$K33+$I33&gt;AK$2),IF($N33=$N$3,$C33*INDEX('Fixed O&amp;M Schedule_Gas'!S$3:S$15,MATCH($F33,'Fixed O&amp;M Schedule_Gas'!$B$3:$B$15,0)),$C33*$S33*INDEX($U$1:$CH$1,MATCH($K33,$U$2:$CH$2,0))*IF(AK$2&gt;$K33+$H33,IF($D33="Win",1.02,1.005),1)*(1+$T33)^(AK$2-$K33)),IF(AND($K33+$I33&lt;=AK$2,$K33+SUM($I33:$J33)&gt;AK$2),IF($N33=$N$3,$C33*(INDEX('Fixed O&amp;M Schedule_Gas'!S$3:S$15,MATCH($F33,'Fixed O&amp;M Schedule_Gas'!$B$3:$B$15,0))+$M33),$C33*($S33*INDEX($U$1:$CH$1,MATCH($K33+$I33,$U$2:$CH$2,0))*IF(AK$2&gt;$K33+$I33+$H33,IF($D33="Win",1.02,1.005),1)*(1+$T33)^(AK$2-($K33+$I33))+$M33)),0)))/10^6</f>
        <v>4.6697458548926845</v>
      </c>
      <c r="AL33" s="119">
        <f>IF(AND($K33&lt;AL$2+1,$K33+$H33&gt;AL$2),IF($N33=$N$3,$C33*((1-$O33+$O33*(AL$1/INDEX($U$1:$CH$1,,MATCH($K33,$U$2:$CH$2,0)))))*$L33,$C33*((1-$R33)^(AL$2-$K33))*(((1-$O33+$O33*(AL$1/INDEX($U$1:$CH$1,,MATCH($K33,$U$2:$CH$2,0)))))*$L33*8760*$P33)),IF(AND($K33+$H33&lt;AL$2+1,$K33+$I33&gt;AL$2),IF($N33=$N$3,$C33*INDEX('Fixed O&amp;M Schedule_Gas'!T$3:T$15,MATCH($F33,'Fixed O&amp;M Schedule_Gas'!$B$3:$B$15,0)),$C33*$S33*INDEX($U$1:$CH$1,MATCH($K33,$U$2:$CH$2,0))*IF(AL$2&gt;$K33+$H33,IF($D33="Win",1.02,1.005),1)*(1+$T33)^(AL$2-$K33)),IF(AND($K33+$I33&lt;=AL$2,$K33+SUM($I33:$J33)&gt;AL$2),IF($N33=$N$3,$C33*(INDEX('Fixed O&amp;M Schedule_Gas'!T$3:T$15,MATCH($F33,'Fixed O&amp;M Schedule_Gas'!$B$3:$B$15,0))+$M33),$C33*($S33*INDEX($U$1:$CH$1,MATCH($K33+$I33,$U$2:$CH$2,0))*IF(AL$2&gt;$K33+$I33+$H33,IF($D33="Win",1.02,1.005),1)*(1+$T33)^(AL$2-($K33+$I33))+$M33)),0)))/10^6</f>
        <v>4.6158924000696251</v>
      </c>
      <c r="AM33" s="119">
        <f>IF(AND($K33&lt;AM$2+1,$K33+$H33&gt;AM$2),IF($N33=$N$3,$C33*((1-$O33+$O33*(AM$1/INDEX($U$1:$CH$1,,MATCH($K33,$U$2:$CH$2,0)))))*$L33,$C33*((1-$R33)^(AM$2-$K33))*(((1-$O33+$O33*(AM$1/INDEX($U$1:$CH$1,,MATCH($K33,$U$2:$CH$2,0)))))*$L33*8760*$P33)),IF(AND($K33+$H33&lt;AM$2+1,$K33+$I33&gt;AM$2),IF($N33=$N$3,$C33*INDEX('Fixed O&amp;M Schedule_Gas'!U$3:U$15,MATCH($F33,'Fixed O&amp;M Schedule_Gas'!$B$3:$B$15,0)),$C33*$S33*INDEX($U$1:$CH$1,MATCH($K33,$U$2:$CH$2,0))*IF(AM$2&gt;$K33+$H33,IF($D33="Win",1.02,1.005),1)*(1+$T33)^(AM$2-$K33)),IF(AND($K33+$I33&lt;=AM$2,$K33+SUM($I33:$J33)&gt;AM$2),IF($N33=$N$3,$C33*(INDEX('Fixed O&amp;M Schedule_Gas'!U$3:U$15,MATCH($F33,'Fixed O&amp;M Schedule_Gas'!$B$3:$B$15,0))+$M33),$C33*($S33*INDEX($U$1:$CH$1,MATCH($K33+$I33,$U$2:$CH$2,0))*IF(AM$2&gt;$K33+$I33+$H33,IF($D33="Win",1.02,1.005),1)*(1+$T33)^(AM$2-($K33+$I33))+$M33)),0)))/10^6</f>
        <v>4.5629773744459206</v>
      </c>
      <c r="AN33" s="119">
        <f>IF(AND($K33&lt;AN$2+1,$K33+$H33&gt;AN$2),IF($N33=$N$3,$C33*((1-$O33+$O33*(AN$1/INDEX($U$1:$CH$1,,MATCH($K33,$U$2:$CH$2,0)))))*$L33,$C33*((1-$R33)^(AN$2-$K33))*(((1-$O33+$O33*(AN$1/INDEX($U$1:$CH$1,,MATCH($K33,$U$2:$CH$2,0)))))*$L33*8760*$P33)),IF(AND($K33+$H33&lt;AN$2+1,$K33+$I33&gt;AN$2),IF($N33=$N$3,$C33*INDEX('Fixed O&amp;M Schedule_Gas'!V$3:V$15,MATCH($F33,'Fixed O&amp;M Schedule_Gas'!$B$3:$B$15,0)),$C33*$S33*INDEX($U$1:$CH$1,MATCH($K33,$U$2:$CH$2,0))*IF(AN$2&gt;$K33+$H33,IF($D33="Win",1.02,1.005),1)*(1+$T33)^(AN$2-$K33)),IF(AND($K33+$I33&lt;=AN$2,$K33+SUM($I33:$J33)&gt;AN$2),IF($N33=$N$3,$C33*(INDEX('Fixed O&amp;M Schedule_Gas'!V$3:V$15,MATCH($F33,'Fixed O&amp;M Schedule_Gas'!$B$3:$B$15,0))+$M33),$C33*($S33*INDEX($U$1:$CH$1,MATCH($K33+$I33,$U$2:$CH$2,0))*IF(AN$2&gt;$K33+$I33+$H33,IF($D33="Win",1.02,1.005),1)*(1+$T33)^(AN$2-($K33+$I33))+$M33)),0)))/10^6</f>
        <v>4.510986045682416</v>
      </c>
      <c r="AO33" s="119">
        <f>IF(AND($K33&lt;AO$2+1,$K33+$H33&gt;AO$2),IF($N33=$N$3,$C33*((1-$O33+$O33*(AO$1/INDEX($U$1:$CH$1,,MATCH($K33,$U$2:$CH$2,0)))))*$L33,$C33*((1-$R33)^(AO$2-$K33))*(((1-$O33+$O33*(AO$1/INDEX($U$1:$CH$1,,MATCH($K33,$U$2:$CH$2,0)))))*$L33*8760*$P33)),IF(AND($K33+$H33&lt;AO$2+1,$K33+$I33&gt;AO$2),IF($N33=$N$3,$C33*INDEX('Fixed O&amp;M Schedule_Gas'!W$3:W$15,MATCH($F33,'Fixed O&amp;M Schedule_Gas'!$B$3:$B$15,0)),$C33*$S33*INDEX($U$1:$CH$1,MATCH($K33,$U$2:$CH$2,0))*IF(AO$2&gt;$K33+$H33,IF($D33="Win",1.02,1.005),1)*(1+$T33)^(AO$2-$K33)),IF(AND($K33+$I33&lt;=AO$2,$K33+SUM($I33:$J33)&gt;AO$2),IF($N33=$N$3,$C33*(INDEX('Fixed O&amp;M Schedule_Gas'!W$3:W$15,MATCH($F33,'Fixed O&amp;M Schedule_Gas'!$B$3:$B$15,0))+$M33),$C33*($S33*INDEX($U$1:$CH$1,MATCH($K33+$I33,$U$2:$CH$2,0))*IF(AO$2&gt;$K33+$I33+$H33,IF($D33="Win",1.02,1.005),1)*(1+$T33)^(AO$2-($K33+$I33))+$M33)),0)))/10^6</f>
        <v>4.459903918197087</v>
      </c>
      <c r="AP33" s="119">
        <f>IF(AND($K33&lt;AP$2+1,$K33+$H33&gt;AP$2),IF($N33=$N$3,$C33*((1-$O33+$O33*(AP$1/INDEX($U$1:$CH$1,,MATCH($K33,$U$2:$CH$2,0)))))*$L33,$C33*((1-$R33)^(AP$2-$K33))*(((1-$O33+$O33*(AP$1/INDEX($U$1:$CH$1,,MATCH($K33,$U$2:$CH$2,0)))))*$L33*8760*$P33)),IF(AND($K33+$H33&lt;AP$2+1,$K33+$I33&gt;AP$2),IF($N33=$N$3,$C33*INDEX('Fixed O&amp;M Schedule_Gas'!X$3:X$15,MATCH($F33,'Fixed O&amp;M Schedule_Gas'!$B$3:$B$15,0)),$C33*$S33*INDEX($U$1:$CH$1,MATCH($K33,$U$2:$CH$2,0))*IF(AP$2&gt;$K33+$H33,IF($D33="Win",1.02,1.005),1)*(1+$T33)^(AP$2-$K33)),IF(AND($K33+$I33&lt;=AP$2,$K33+SUM($I33:$J33)&gt;AP$2),IF($N33=$N$3,$C33*(INDEX('Fixed O&amp;M Schedule_Gas'!X$3:X$15,MATCH($F33,'Fixed O&amp;M Schedule_Gas'!$B$3:$B$15,0))+$M33),$C33*($S33*INDEX($U$1:$CH$1,MATCH($K33+$I33,$U$2:$CH$2,0))*IF(AP$2&gt;$K33+$I33+$H33,IF($D33="Win",1.02,1.005),1)*(1+$T33)^(AP$2-($K33+$I33))+$M33)),0)))/10^6</f>
        <v>4.4097167293807455</v>
      </c>
      <c r="AQ33" s="119">
        <f>IF(AND($K33&lt;AQ$2+1,$K33+$H33&gt;AQ$2),IF($N33=$N$3,$C33*((1-$O33+$O33*(AQ$1/INDEX($U$1:$CH$1,,MATCH($K33,$U$2:$CH$2,0)))))*$L33,$C33*((1-$R33)^(AQ$2-$K33))*(((1-$O33+$O33*(AQ$1/INDEX($U$1:$CH$1,,MATCH($K33,$U$2:$CH$2,0)))))*$L33*8760*$P33)),IF(AND($K33+$H33&lt;AQ$2+1,$K33+$I33&gt;AQ$2),IF($N33=$N$3,$C33*INDEX('Fixed O&amp;M Schedule_Gas'!Y$3:Y$15,MATCH($F33,'Fixed O&amp;M Schedule_Gas'!$B$3:$B$15,0)),$C33*$S33*INDEX($U$1:$CH$1,MATCH($K33,$U$2:$CH$2,0))*IF(AQ$2&gt;$K33+$H33,IF($D33="Win",1.02,1.005),1)*(1+$T33)^(AQ$2-$K33)),IF(AND($K33+$I33&lt;=AQ$2,$K33+SUM($I33:$J33)&gt;AQ$2),IF($N33=$N$3,$C33*(INDEX('Fixed O&amp;M Schedule_Gas'!Y$3:Y$15,MATCH($F33,'Fixed O&amp;M Schedule_Gas'!$B$3:$B$15,0))+$M33),$C33*($S33*INDEX($U$1:$CH$1,MATCH($K33+$I33,$U$2:$CH$2,0))*IF(AQ$2&gt;$K33+$I33+$H33,IF($D33="Win",1.02,1.005),1)*(1+$T33)^(AQ$2-($K33+$I33))+$M33)),0)))/10^6</f>
        <v>4.3604104458733257</v>
      </c>
      <c r="AR33" s="119">
        <f>IF(AND($K33&lt;AR$2+1,$K33+$H33&gt;AR$2),IF($N33=$N$3,$C33*((1-$O33+$O33*(AR$1/INDEX($U$1:$CH$1,,MATCH($K33,$U$2:$CH$2,0)))))*$L33,$C33*((1-$R33)^(AR$2-$K33))*(((1-$O33+$O33*(AR$1/INDEX($U$1:$CH$1,,MATCH($K33,$U$2:$CH$2,0)))))*$L33*8760*$P33)),IF(AND($K33+$H33&lt;AR$2+1,$K33+$I33&gt;AR$2),IF($N33=$N$3,$C33*INDEX('Fixed O&amp;M Schedule_Gas'!Z$3:Z$15,MATCH($F33,'Fixed O&amp;M Schedule_Gas'!$B$3:$B$15,0)),$C33*$S33*INDEX($U$1:$CH$1,MATCH($K33,$U$2:$CH$2,0))*IF(AR$2&gt;$K33+$H33,IF($D33="Win",1.02,1.005),1)*(1+$T33)^(AR$2-$K33)),IF(AND($K33+$I33&lt;=AR$2,$K33+SUM($I33:$J33)&gt;AR$2),IF($N33=$N$3,$C33*(INDEX('Fixed O&amp;M Schedule_Gas'!Z$3:Z$15,MATCH($F33,'Fixed O&amp;M Schedule_Gas'!$B$3:$B$15,0))+$M33),$C33*($S33*INDEX($U$1:$CH$1,MATCH($K33+$I33,$U$2:$CH$2,0))*IF(AR$2&gt;$K33+$I33+$H33,IF($D33="Win",1.02,1.005),1)*(1+$T33)^(AR$2-($K33+$I33))+$M33)),0)))/10^6</f>
        <v>4.3119712598997433</v>
      </c>
      <c r="AS33" s="119">
        <f>IF(AND($K33&lt;AS$2+1,$K33+$H33&gt;AS$2),IF($N33=$N$3,$C33*((1-$O33+$O33*(AS$1/INDEX($U$1:$CH$1,,MATCH($K33,$U$2:$CH$2,0)))))*$L33,$C33*((1-$R33)^(AS$2-$K33))*(((1-$O33+$O33*(AS$1/INDEX($U$1:$CH$1,,MATCH($K33,$U$2:$CH$2,0)))))*$L33*8760*$P33)),IF(AND($K33+$H33&lt;AS$2+1,$K33+$I33&gt;AS$2),IF($N33=$N$3,$C33*INDEX('Fixed O&amp;M Schedule_Gas'!AA$3:AA$15,MATCH($F33,'Fixed O&amp;M Schedule_Gas'!$B$3:$B$15,0)),$C33*$S33*INDEX($U$1:$CH$1,MATCH($K33,$U$2:$CH$2,0))*IF(AS$2&gt;$K33+$H33,IF($D33="Win",1.02,1.005),1)*(1+$T33)^(AS$2-$K33)),IF(AND($K33+$I33&lt;=AS$2,$K33+SUM($I33:$J33)&gt;AS$2),IF($N33=$N$3,$C33*(INDEX('Fixed O&amp;M Schedule_Gas'!AA$3:AA$15,MATCH($F33,'Fixed O&amp;M Schedule_Gas'!$B$3:$B$15,0))+$M33),$C33*($S33*INDEX($U$1:$CH$1,MATCH($K33+$I33,$U$2:$CH$2,0))*IF(AS$2&gt;$K33+$I33+$H33,IF($D33="Win",1.02,1.005),1)*(1+$T33)^(AS$2-($K33+$I33))+$M33)),0)))/10^6</f>
        <v>4.2643855856644075</v>
      </c>
      <c r="AT33" s="119">
        <f>IF(AND($K33&lt;AT$2+1,$K33+$H33&gt;AT$2),IF($N33=$N$3,$C33*((1-$O33+$O33*(AT$1/INDEX($U$1:$CH$1,,MATCH($K33,$U$2:$CH$2,0)))))*$L33,$C33*((1-$R33)^(AT$2-$K33))*(((1-$O33+$O33*(AT$1/INDEX($U$1:$CH$1,,MATCH($K33,$U$2:$CH$2,0)))))*$L33*8760*$P33)),IF(AND($K33+$H33&lt;AT$2+1,$K33+$I33&gt;AT$2),IF($N33=$N$3,$C33*INDEX('Fixed O&amp;M Schedule_Gas'!AB$3:AB$15,MATCH($F33,'Fixed O&amp;M Schedule_Gas'!$B$3:$B$15,0)),$C33*$S33*INDEX($U$1:$CH$1,MATCH($K33,$U$2:$CH$2,0))*IF(AT$2&gt;$K33+$H33,IF($D33="Win",1.02,1.005),1)*(1+$T33)^(AT$2-$K33)),IF(AND($K33+$I33&lt;=AT$2,$K33+SUM($I33:$J33)&gt;AT$2),IF($N33=$N$3,$C33*(INDEX('Fixed O&amp;M Schedule_Gas'!AB$3:AB$15,MATCH($F33,'Fixed O&amp;M Schedule_Gas'!$B$3:$B$15,0))+$M33),$C33*($S33*INDEX($U$1:$CH$1,MATCH($K33+$I33,$U$2:$CH$2,0))*IF(AT$2&gt;$K33+$I33+$H33,IF($D33="Win",1.02,1.005),1)*(1+$T33)^(AT$2-($K33+$I33))+$M33)),0)))/10^6</f>
        <v>4.2176400558034342</v>
      </c>
      <c r="AU33" s="119">
        <f>IF(AND($K33&lt;AU$2+1,$K33+$H33&gt;AU$2),IF($N33=$N$3,$C33*((1-$O33+$O33*(AU$1/INDEX($U$1:$CH$1,,MATCH($K33,$U$2:$CH$2,0)))))*$L33,$C33*((1-$R33)^(AU$2-$K33))*(((1-$O33+$O33*(AU$1/INDEX($U$1:$CH$1,,MATCH($K33,$U$2:$CH$2,0)))))*$L33*8760*$P33)),IF(AND($K33+$H33&lt;AU$2+1,$K33+$I33&gt;AU$2),IF($N33=$N$3,$C33*INDEX('Fixed O&amp;M Schedule_Gas'!AC$3:AC$15,MATCH($F33,'Fixed O&amp;M Schedule_Gas'!$B$3:$B$15,0)),$C33*$S33*INDEX($U$1:$CH$1,MATCH($K33,$U$2:$CH$2,0))*IF(AU$2&gt;$K33+$H33,IF($D33="Win",1.02,1.005),1)*(1+$T33)^(AU$2-$K33)),IF(AND($K33+$I33&lt;=AU$2,$K33+SUM($I33:$J33)&gt;AU$2),IF($N33=$N$3,$C33*(INDEX('Fixed O&amp;M Schedule_Gas'!AC$3:AC$15,MATCH($F33,'Fixed O&amp;M Schedule_Gas'!$B$3:$B$15,0))+$M33),$C33*($S33*INDEX($U$1:$CH$1,MATCH($K33+$I33,$U$2:$CH$2,0))*IF(AU$2&gt;$K33+$I33+$H33,IF($D33="Win",1.02,1.005),1)*(1+$T33)^(AU$2-($K33+$I33))+$M33)),0)))/10^6</f>
        <v>4.1717215178936327</v>
      </c>
      <c r="AV33" s="119">
        <f>IF(AND($K33&lt;AV$2+1,$K33+$H33&gt;AV$2),IF($N33=$N$3,$C33*((1-$O33+$O33*(AV$1/INDEX($U$1:$CH$1,,MATCH($K33,$U$2:$CH$2,0)))))*$L33,$C33*((1-$R33)^(AV$2-$K33))*(((1-$O33+$O33*(AV$1/INDEX($U$1:$CH$1,,MATCH($K33,$U$2:$CH$2,0)))))*$L33*8760*$P33)),IF(AND($K33+$H33&lt;AV$2+1,$K33+$I33&gt;AV$2),IF($N33=$N$3,$C33*INDEX('Fixed O&amp;M Schedule_Gas'!AD$3:AD$15,MATCH($F33,'Fixed O&amp;M Schedule_Gas'!$B$3:$B$15,0)),$C33*$S33*INDEX($U$1:$CH$1,MATCH($K33,$U$2:$CH$2,0))*IF(AV$2&gt;$K33+$H33,IF($D33="Win",1.02,1.005),1)*(1+$T33)^(AV$2-$K33)),IF(AND($K33+$I33&lt;=AV$2,$K33+SUM($I33:$J33)&gt;AV$2),IF($N33=$N$3,$C33*(INDEX('Fixed O&amp;M Schedule_Gas'!AD$3:AD$15,MATCH($F33,'Fixed O&amp;M Schedule_Gas'!$B$3:$B$15,0))+$M33),$C33*($S33*INDEX($U$1:$CH$1,MATCH($K33+$I33,$U$2:$CH$2,0))*IF(AV$2&gt;$K33+$I33+$H33,IF($D33="Win",1.02,1.005),1)*(1+$T33)^(AV$2-($K33+$I33))+$M33)),0)))/10^6</f>
        <v>0.93054466105744171</v>
      </c>
      <c r="AW33" s="119">
        <f>IF(AND($K33&lt;AW$2+1,$K33+$H33&gt;AW$2),IF($N33=$N$3,$C33*((1-$O33+$O33*(AW$1/INDEX($U$1:$CH$1,,MATCH($K33,$U$2:$CH$2,0)))))*$L33,$C33*((1-$R33)^(AW$2-$K33))*(((1-$O33+$O33*(AW$1/INDEX($U$1:$CH$1,,MATCH($K33,$U$2:$CH$2,0)))))*$L33*8760*$P33)),IF(AND($K33+$H33&lt;AW$2+1,$K33+$I33&gt;AW$2),IF($N33=$N$3,$C33*INDEX('Fixed O&amp;M Schedule_Gas'!AE$3:AE$15,MATCH($F33,'Fixed O&amp;M Schedule_Gas'!$B$3:$B$15,0)),$C33*$S33*INDEX($U$1:$CH$1,MATCH($K33,$U$2:$CH$2,0))*IF(AW$2&gt;$K33+$H33,IF($D33="Win",1.02,1.005),1)*(1+$T33)^(AW$2-$K33)),IF(AND($K33+$I33&lt;=AW$2,$K33+SUM($I33:$J33)&gt;AW$2),IF($N33=$N$3,$C33*(INDEX('Fixed O&amp;M Schedule_Gas'!AE$3:AE$15,MATCH($F33,'Fixed O&amp;M Schedule_Gas'!$B$3:$B$15,0))+$M33),$C33*($S33*INDEX($U$1:$CH$1,MATCH($K33+$I33,$U$2:$CH$2,0))*IF(AW$2&gt;$K33+$I33+$H33,IF($D33="Win",1.02,1.005),1)*(1+$T33)^(AW$2-($K33+$I33))+$M33)),0)))/10^6</f>
        <v>0.96813866536416227</v>
      </c>
      <c r="AX33" s="119">
        <f>IF(AND($K33&lt;AX$2+1,$K33+$H33&gt;AX$2),IF($N33=$N$3,$C33*((1-$O33+$O33*(AX$1/INDEX($U$1:$CH$1,,MATCH($K33,$U$2:$CH$2,0)))))*$L33,$C33*((1-$R33)^(AX$2-$K33))*(((1-$O33+$O33*(AX$1/INDEX($U$1:$CH$1,,MATCH($K33,$U$2:$CH$2,0)))))*$L33*8760*$P33)),IF(AND($K33+$H33&lt;AX$2+1,$K33+$I33&gt;AX$2),IF($N33=$N$3,$C33*INDEX('Fixed O&amp;M Schedule_Gas'!AF$3:AF$15,MATCH($F33,'Fixed O&amp;M Schedule_Gas'!$B$3:$B$15,0)),$C33*$S33*INDEX($U$1:$CH$1,MATCH($K33,$U$2:$CH$2,0))*IF(AX$2&gt;$K33+$H33,IF($D33="Win",1.02,1.005),1)*(1+$T33)^(AX$2-$K33)),IF(AND($K33+$I33&lt;=AX$2,$K33+SUM($I33:$J33)&gt;AX$2),IF($N33=$N$3,$C33*(INDEX('Fixed O&amp;M Schedule_Gas'!AF$3:AF$15,MATCH($F33,'Fixed O&amp;M Schedule_Gas'!$B$3:$B$15,0))+$M33),$C33*($S33*INDEX($U$1:$CH$1,MATCH($K33+$I33,$U$2:$CH$2,0))*IF(AX$2&gt;$K33+$I33+$H33,IF($D33="Win",1.02,1.005),1)*(1+$T33)^(AX$2-($K33+$I33))+$M33)),0)))/10^6</f>
        <v>0.98750143867144569</v>
      </c>
      <c r="AY33" s="119">
        <f>IF(AND($K33&lt;AY$2+1,$K33+$H33&gt;AY$2),IF($N33=$N$3,$C33*((1-$O33+$O33*(AY$1/INDEX($U$1:$CH$1,,MATCH($K33,$U$2:$CH$2,0)))))*$L33,$C33*((1-$R33)^(AY$2-$K33))*(((1-$O33+$O33*(AY$1/INDEX($U$1:$CH$1,,MATCH($K33,$U$2:$CH$2,0)))))*$L33*8760*$P33)),IF(AND($K33+$H33&lt;AY$2+1,$K33+$I33&gt;AY$2),IF($N33=$N$3,$C33*INDEX('Fixed O&amp;M Schedule_Gas'!AG$3:AG$15,MATCH($F33,'Fixed O&amp;M Schedule_Gas'!$B$3:$B$15,0)),$C33*$S33*INDEX($U$1:$CH$1,MATCH($K33,$U$2:$CH$2,0))*IF(AY$2&gt;$K33+$H33,IF($D33="Win",1.02,1.005),1)*(1+$T33)^(AY$2-$K33)),IF(AND($K33+$I33&lt;=AY$2,$K33+SUM($I33:$J33)&gt;AY$2),IF($N33=$N$3,$C33*(INDEX('Fixed O&amp;M Schedule_Gas'!AG$3:AG$15,MATCH($F33,'Fixed O&amp;M Schedule_Gas'!$B$3:$B$15,0))+$M33),$C33*($S33*INDEX($U$1:$CH$1,MATCH($K33+$I33,$U$2:$CH$2,0))*IF(AY$2&gt;$K33+$I33+$H33,IF($D33="Win",1.02,1.005),1)*(1+$T33)^(AY$2-($K33+$I33))+$M33)),0)))/10^6</f>
        <v>1.0072514674448743</v>
      </c>
      <c r="AZ33" s="119">
        <f>IF(AND($K33&lt;AZ$2+1,$K33+$H33&gt;AZ$2),IF($N33=$N$3,$C33*((1-$O33+$O33*(AZ$1/INDEX($U$1:$CH$1,,MATCH($K33,$U$2:$CH$2,0)))))*$L33,$C33*((1-$R33)^(AZ$2-$K33))*(((1-$O33+$O33*(AZ$1/INDEX($U$1:$CH$1,,MATCH($K33,$U$2:$CH$2,0)))))*$L33*8760*$P33)),IF(AND($K33+$H33&lt;AZ$2+1,$K33+$I33&gt;AZ$2),IF($N33=$N$3,$C33*INDEX('Fixed O&amp;M Schedule_Gas'!AH$3:AH$15,MATCH($F33,'Fixed O&amp;M Schedule_Gas'!$B$3:$B$15,0)),$C33*$S33*INDEX($U$1:$CH$1,MATCH($K33,$U$2:$CH$2,0))*IF(AZ$2&gt;$K33+$H33,IF($D33="Win",1.02,1.005),1)*(1+$T33)^(AZ$2-$K33)),IF(AND($K33+$I33&lt;=AZ$2,$K33+SUM($I33:$J33)&gt;AZ$2),IF($N33=$N$3,$C33*(INDEX('Fixed O&amp;M Schedule_Gas'!AH$3:AH$15,MATCH($F33,'Fixed O&amp;M Schedule_Gas'!$B$3:$B$15,0))+$M33),$C33*($S33*INDEX($U$1:$CH$1,MATCH($K33+$I33,$U$2:$CH$2,0))*IF(AZ$2&gt;$K33+$I33+$H33,IF($D33="Win",1.02,1.005),1)*(1+$T33)^(AZ$2-($K33+$I33))+$M33)),0)))/10^6</f>
        <v>1.0273964967937719</v>
      </c>
      <c r="BA33" s="119">
        <f>IF(AND($K33&lt;BA$2+1,$K33+$H33&gt;BA$2),IF($N33=$N$3,$C33*((1-$O33+$O33*(BA$1/INDEX($U$1:$CH$1,,MATCH($K33,$U$2:$CH$2,0)))))*$L33,$C33*((1-$R33)^(BA$2-$K33))*(((1-$O33+$O33*(BA$1/INDEX($U$1:$CH$1,,MATCH($K33,$U$2:$CH$2,0)))))*$L33*8760*$P33)),IF(AND($K33+$H33&lt;BA$2+1,$K33+$I33&gt;BA$2),IF($N33=$N$3,$C33*INDEX('Fixed O&amp;M Schedule_Gas'!AI$3:AI$15,MATCH($F33,'Fixed O&amp;M Schedule_Gas'!$B$3:$B$15,0)),$C33*$S33*INDEX($U$1:$CH$1,MATCH($K33,$U$2:$CH$2,0))*IF(BA$2&gt;$K33+$H33,IF($D33="Win",1.02,1.005),1)*(1+$T33)^(BA$2-$K33)),IF(AND($K33+$I33&lt;=BA$2,$K33+SUM($I33:$J33)&gt;BA$2),IF($N33=$N$3,$C33*(INDEX('Fixed O&amp;M Schedule_Gas'!AI$3:AI$15,MATCH($F33,'Fixed O&amp;M Schedule_Gas'!$B$3:$B$15,0))+$M33),$C33*($S33*INDEX($U$1:$CH$1,MATCH($K33+$I33,$U$2:$CH$2,0))*IF(BA$2&gt;$K33+$I33+$H33,IF($D33="Win",1.02,1.005),1)*(1+$T33)^(BA$2-($K33+$I33))+$M33)),0)))/10^6</f>
        <v>4.1782694854751572</v>
      </c>
      <c r="BB33" s="119">
        <f>IF(AND($K33&lt;BB$2+1,$K33+$H33&gt;BB$2),IF($N33=$N$3,$C33*((1-$O33+$O33*(BB$1/INDEX($U$1:$CH$1,,MATCH($K33,$U$2:$CH$2,0)))))*$L33,$C33*((1-$R33)^(BB$2-$K33))*(((1-$O33+$O33*(BB$1/INDEX($U$1:$CH$1,,MATCH($K33,$U$2:$CH$2,0)))))*$L33*8760*$P33)),IF(AND($K33+$H33&lt;BB$2+1,$K33+$I33&gt;BB$2),IF($N33=$N$3,$C33*INDEX('Fixed O&amp;M Schedule_Gas'!AJ$3:AJ$15,MATCH($F33,'Fixed O&amp;M Schedule_Gas'!$B$3:$B$15,0)),$C33*$S33*INDEX($U$1:$CH$1,MATCH($K33,$U$2:$CH$2,0))*IF(BB$2&gt;$K33+$H33,IF($D33="Win",1.02,1.005),1)*(1+$T33)^(BB$2-$K33)),IF(AND($K33+$I33&lt;=BB$2,$K33+SUM($I33:$J33)&gt;BB$2),IF($N33=$N$3,$C33*(INDEX('Fixed O&amp;M Schedule_Gas'!AJ$3:AJ$15,MATCH($F33,'Fixed O&amp;M Schedule_Gas'!$B$3:$B$15,0))+$M33),$C33*($S33*INDEX($U$1:$CH$1,MATCH($K33+$I33,$U$2:$CH$2,0))*IF(BB$2&gt;$K33+$I33+$H33,IF($D33="Win",1.02,1.005),1)*(1+$T33)^(BB$2-($K33+$I33))+$M33)),0)))/10^6</f>
        <v>4.1984671416237846</v>
      </c>
      <c r="BC33" s="119">
        <f>IF(AND($K33&lt;BC$2+1,$K33+$H33&gt;BC$2),IF($N33=$N$3,$C33*((1-$O33+$O33*(BC$1/INDEX($U$1:$CH$1,,MATCH($K33,$U$2:$CH$2,0)))))*$L33,$C33*((1-$R33)^(BC$2-$K33))*(((1-$O33+$O33*(BC$1/INDEX($U$1:$CH$1,,MATCH($K33,$U$2:$CH$2,0)))))*$L33*8760*$P33)),IF(AND($K33+$H33&lt;BC$2+1,$K33+$I33&gt;BC$2),IF($N33=$N$3,$C33*INDEX('Fixed O&amp;M Schedule_Gas'!AK$3:AK$15,MATCH($F33,'Fixed O&amp;M Schedule_Gas'!$B$3:$B$15,0)),$C33*$S33*INDEX($U$1:$CH$1,MATCH($K33,$U$2:$CH$2,0))*IF(BC$2&gt;$K33+$H33,IF($D33="Win",1.02,1.005),1)*(1+$T33)^(BC$2-$K33)),IF(AND($K33+$I33&lt;=BC$2,$K33+SUM($I33:$J33)&gt;BC$2),IF($N33=$N$3,$C33*(INDEX('Fixed O&amp;M Schedule_Gas'!AK$3:AK$15,MATCH($F33,'Fixed O&amp;M Schedule_Gas'!$B$3:$B$15,0))+$M33),$C33*($S33*INDEX($U$1:$CH$1,MATCH($K33+$I33,$U$2:$CH$2,0))*IF(BC$2&gt;$K33+$I33+$H33,IF($D33="Win",1.02,1.005),1)*(1+$T33)^(BC$2-($K33+$I33))+$M33)),0)))/10^6</f>
        <v>4.219068750895385</v>
      </c>
      <c r="BD33" s="119">
        <f>IF(AND($K33&lt;BD$2+1,$K33+$H33&gt;BD$2),IF($N33=$N$3,$C33*((1-$O33+$O33*(BD$1/INDEX($U$1:$CH$1,,MATCH($K33,$U$2:$CH$2,0)))))*$L33,$C33*((1-$R33)^(BD$2-$K33))*(((1-$O33+$O33*(BD$1/INDEX($U$1:$CH$1,,MATCH($K33,$U$2:$CH$2,0)))))*$L33*8760*$P33)),IF(AND($K33+$H33&lt;BD$2+1,$K33+$I33&gt;BD$2),IF($N33=$N$3,$C33*INDEX('Fixed O&amp;M Schedule_Gas'!AL$3:AL$15,MATCH($F33,'Fixed O&amp;M Schedule_Gas'!$B$3:$B$15,0)),$C33*$S33*INDEX($U$1:$CH$1,MATCH($K33,$U$2:$CH$2,0))*IF(BD$2&gt;$K33+$H33,IF($D33="Win",1.02,1.005),1)*(1+$T33)^(BD$2-$K33)),IF(AND($K33+$I33&lt;=BD$2,$K33+SUM($I33:$J33)&gt;BD$2),IF($N33=$N$3,$C33*(INDEX('Fixed O&amp;M Schedule_Gas'!AL$3:AL$15,MATCH($F33,'Fixed O&amp;M Schedule_Gas'!$B$3:$B$15,0))+$M33),$C33*($S33*INDEX($U$1:$CH$1,MATCH($K33+$I33,$U$2:$CH$2,0))*IF(BD$2&gt;$K33+$I33+$H33,IF($D33="Win",1.02,1.005),1)*(1+$T33)^(BD$2-($K33+$I33))+$M33)),0)))/10^6</f>
        <v>4.2400823923524174</v>
      </c>
      <c r="BE33" s="119">
        <f>IF(AND($K33&lt;BE$2+1,$K33+$H33&gt;BE$2),IF($N33=$N$3,$C33*((1-$O33+$O33*(BE$1/INDEX($U$1:$CH$1,,MATCH($K33,$U$2:$CH$2,0)))))*$L33,$C33*((1-$R33)^(BE$2-$K33))*(((1-$O33+$O33*(BE$1/INDEX($U$1:$CH$1,,MATCH($K33,$U$2:$CH$2,0)))))*$L33*8760*$P33)),IF(AND($K33+$H33&lt;BE$2+1,$K33+$I33&gt;BE$2),IF($N33=$N$3,$C33*INDEX('Fixed O&amp;M Schedule_Gas'!AM$3:AM$15,MATCH($F33,'Fixed O&amp;M Schedule_Gas'!$B$3:$B$15,0)),$C33*$S33*INDEX($U$1:$CH$1,MATCH($K33,$U$2:$CH$2,0))*IF(BE$2&gt;$K33+$H33,IF($D33="Win",1.02,1.005),1)*(1+$T33)^(BE$2-$K33)),IF(AND($K33+$I33&lt;=BE$2,$K33+SUM($I33:$J33)&gt;BE$2),IF($N33=$N$3,$C33*(INDEX('Fixed O&amp;M Schedule_Gas'!AM$3:AM$15,MATCH($F33,'Fixed O&amp;M Schedule_Gas'!$B$3:$B$15,0))+$M33),$C33*($S33*INDEX($U$1:$CH$1,MATCH($K33+$I33,$U$2:$CH$2,0))*IF(BE$2&gt;$K33+$I33+$H33,IF($D33="Win",1.02,1.005),1)*(1+$T33)^(BE$2-($K33+$I33))+$M33)),0)))/10^6</f>
        <v>4.2615163066385895</v>
      </c>
      <c r="BF33" s="119">
        <f>IF(AND($K33&lt;BF$2+1,$K33+$H33&gt;BF$2),IF($N33=$N$3,$C33*((1-$O33+$O33*(BF$1/INDEX($U$1:$CH$1,,MATCH($K33,$U$2:$CH$2,0)))))*$L33,$C33*((1-$R33)^(BF$2-$K33))*(((1-$O33+$O33*(BF$1/INDEX($U$1:$CH$1,,MATCH($K33,$U$2:$CH$2,0)))))*$L33*8760*$P33)),IF(AND($K33+$H33&lt;BF$2+1,$K33+$I33&gt;BF$2),IF($N33=$N$3,$C33*INDEX('Fixed O&amp;M Schedule_Gas'!AN$3:AN$15,MATCH($F33,'Fixed O&amp;M Schedule_Gas'!$B$3:$B$15,0)),$C33*$S33*INDEX($U$1:$CH$1,MATCH($K33,$U$2:$CH$2,0))*IF(BF$2&gt;$K33+$H33,IF($D33="Win",1.02,1.005),1)*(1+$T33)^(BF$2-$K33)),IF(AND($K33+$I33&lt;=BF$2,$K33+SUM($I33:$J33)&gt;BF$2),IF($N33=$N$3,$C33*(INDEX('Fixed O&amp;M Schedule_Gas'!AN$3:AN$15,MATCH($F33,'Fixed O&amp;M Schedule_Gas'!$B$3:$B$15,0))+$M33),$C33*($S33*INDEX($U$1:$CH$1,MATCH($K33+$I33,$U$2:$CH$2,0))*IF(BF$2&gt;$K33+$I33+$H33,IF($D33="Win",1.02,1.005),1)*(1+$T33)^(BF$2-($K33+$I33))+$M33)),0)))/10^6</f>
        <v>4.2833788992104855</v>
      </c>
      <c r="BG33" s="119">
        <f>IF(AND($K33&lt;BG$2+1,$K33+$H33&gt;BG$2),IF($N33=$N$3,$C33*((1-$O33+$O33*(BG$1/INDEX($U$1:$CH$1,,MATCH($K33,$U$2:$CH$2,0)))))*$L33,$C33*((1-$R33)^(BG$2-$K33))*(((1-$O33+$O33*(BG$1/INDEX($U$1:$CH$1,,MATCH($K33,$U$2:$CH$2,0)))))*$L33*8760*$P33)),IF(AND($K33+$H33&lt;BG$2+1,$K33+$I33&gt;BG$2),IF($N33=$N$3,$C33*INDEX('Fixed O&amp;M Schedule_Gas'!AO$3:AO$15,MATCH($F33,'Fixed O&amp;M Schedule_Gas'!$B$3:$B$15,0)),$C33*$S33*INDEX($U$1:$CH$1,MATCH($K33,$U$2:$CH$2,0))*IF(BG$2&gt;$K33+$H33,IF($D33="Win",1.02,1.005),1)*(1+$T33)^(BG$2-$K33)),IF(AND($K33+$I33&lt;=BG$2,$K33+SUM($I33:$J33)&gt;BG$2),IF($N33=$N$3,$C33*(INDEX('Fixed O&amp;M Schedule_Gas'!AO$3:AO$15,MATCH($F33,'Fixed O&amp;M Schedule_Gas'!$B$3:$B$15,0))+$M33),$C33*($S33*INDEX($U$1:$CH$1,MATCH($K33+$I33,$U$2:$CH$2,0))*IF(BG$2&gt;$K33+$I33+$H33,IF($D33="Win",1.02,1.005),1)*(1+$T33)^(BG$2-($K33+$I33))+$M33)),0)))/10^6</f>
        <v>4.3056787436338197</v>
      </c>
      <c r="BH33" s="119">
        <f>IF(AND($K33&lt;BH$2+1,$K33+$H33&gt;BH$2),IF($N33=$N$3,$C33*((1-$O33+$O33*(BH$1/INDEX($U$1:$CH$1,,MATCH($K33,$U$2:$CH$2,0)))))*$L33,$C33*((1-$R33)^(BH$2-$K33))*(((1-$O33+$O33*(BH$1/INDEX($U$1:$CH$1,,MATCH($K33,$U$2:$CH$2,0)))))*$L33*8760*$P33)),IF(AND($K33+$H33&lt;BH$2+1,$K33+$I33&gt;BH$2),IF($N33=$N$3,$C33*INDEX('Fixed O&amp;M Schedule_Gas'!AP$3:AP$15,MATCH($F33,'Fixed O&amp;M Schedule_Gas'!$B$3:$B$15,0)),$C33*$S33*INDEX($U$1:$CH$1,MATCH($K33,$U$2:$CH$2,0))*IF(BH$2&gt;$K33+$H33,IF($D33="Win",1.02,1.005),1)*(1+$T33)^(BH$2-$K33)),IF(AND($K33+$I33&lt;=BH$2,$K33+SUM($I33:$J33)&gt;BH$2),IF($N33=$N$3,$C33*(INDEX('Fixed O&amp;M Schedule_Gas'!AP$3:AP$15,MATCH($F33,'Fixed O&amp;M Schedule_Gas'!$B$3:$B$15,0))+$M33),$C33*($S33*INDEX($U$1:$CH$1,MATCH($K33+$I33,$U$2:$CH$2,0))*IF(BH$2&gt;$K33+$I33+$H33,IF($D33="Win",1.02,1.005),1)*(1+$T33)^(BH$2-($K33+$I33))+$M33)),0)))/10^6</f>
        <v>4.32842458494562</v>
      </c>
      <c r="BI33" s="119">
        <f>IF(AND($K33&lt;BI$2+1,$K33+$H33&gt;BI$2),IF($N33=$N$3,$C33*((1-$O33+$O33*(BI$1/INDEX($U$1:$CH$1,,MATCH($K33,$U$2:$CH$2,0)))))*$L33,$C33*((1-$R33)^(BI$2-$K33))*(((1-$O33+$O33*(BI$1/INDEX($U$1:$CH$1,,MATCH($K33,$U$2:$CH$2,0)))))*$L33*8760*$P33)),IF(AND($K33+$H33&lt;BI$2+1,$K33+$I33&gt;BI$2),IF($N33=$N$3,$C33*INDEX('Fixed O&amp;M Schedule_Gas'!AQ$3:AQ$15,MATCH($F33,'Fixed O&amp;M Schedule_Gas'!$B$3:$B$15,0)),$C33*$S33*INDEX($U$1:$CH$1,MATCH($K33,$U$2:$CH$2,0))*IF(BI$2&gt;$K33+$H33,IF($D33="Win",1.02,1.005),1)*(1+$T33)^(BI$2-$K33)),IF(AND($K33+$I33&lt;=BI$2,$K33+SUM($I33:$J33)&gt;BI$2),IF($N33=$N$3,$C33*(INDEX('Fixed O&amp;M Schedule_Gas'!AQ$3:AQ$15,MATCH($F33,'Fixed O&amp;M Schedule_Gas'!$B$3:$B$15,0))+$M33),$C33*($S33*INDEX($U$1:$CH$1,MATCH($K33+$I33,$U$2:$CH$2,0))*IF(BI$2&gt;$K33+$I33+$H33,IF($D33="Win",1.02,1.005),1)*(1+$T33)^(BI$2-($K33+$I33))+$M33)),0)))/10^6</f>
        <v>4.3516253430836569</v>
      </c>
      <c r="BJ33" s="119">
        <f>IF(AND($K33&lt;BJ$2+1,$K33+$H33&gt;BJ$2),IF($N33=$N$3,$C33*((1-$O33+$O33*(BJ$1/INDEX($U$1:$CH$1,,MATCH($K33,$U$2:$CH$2,0)))))*$L33,$C33*((1-$R33)^(BJ$2-$K33))*(((1-$O33+$O33*(BJ$1/INDEX($U$1:$CH$1,,MATCH($K33,$U$2:$CH$2,0)))))*$L33*8760*$P33)),IF(AND($K33+$H33&lt;BJ$2+1,$K33+$I33&gt;BJ$2),IF($N33=$N$3,$C33*INDEX('Fixed O&amp;M Schedule_Gas'!AR$3:AR$15,MATCH($F33,'Fixed O&amp;M Schedule_Gas'!$B$3:$B$15,0)),$C33*$S33*INDEX($U$1:$CH$1,MATCH($K33,$U$2:$CH$2,0))*IF(BJ$2&gt;$K33+$H33,IF($D33="Win",1.02,1.005),1)*(1+$T33)^(BJ$2-$K33)),IF(AND($K33+$I33&lt;=BJ$2,$K33+SUM($I33:$J33)&gt;BJ$2),IF($N33=$N$3,$C33*(INDEX('Fixed O&amp;M Schedule_Gas'!AR$3:AR$15,MATCH($F33,'Fixed O&amp;M Schedule_Gas'!$B$3:$B$15,0))+$M33),$C33*($S33*INDEX($U$1:$CH$1,MATCH($K33+$I33,$U$2:$CH$2,0))*IF(BJ$2&gt;$K33+$I33+$H33,IF($D33="Win",1.02,1.005),1)*(1+$T33)^(BJ$2-($K33+$I33))+$M33)),0)))/10^6</f>
        <v>4.3752901163844546</v>
      </c>
      <c r="BK33" s="119">
        <f>IF(AND($K33&lt;BK$2+1,$K33+$H33&gt;BK$2),IF($N33=$N$3,$C33*((1-$O33+$O33*(BK$1/INDEX($U$1:$CH$1,,MATCH($K33,$U$2:$CH$2,0)))))*$L33,$C33*((1-$R33)^(BK$2-$K33))*(((1-$O33+$O33*(BK$1/INDEX($U$1:$CH$1,,MATCH($K33,$U$2:$CH$2,0)))))*$L33*8760*$P33)),IF(AND($K33+$H33&lt;BK$2+1,$K33+$I33&gt;BK$2),IF($N33=$N$3,$C33*INDEX('Fixed O&amp;M Schedule_Gas'!AS$3:AS$15,MATCH($F33,'Fixed O&amp;M Schedule_Gas'!$B$3:$B$15,0)),$C33*$S33*INDEX($U$1:$CH$1,MATCH($K33,$U$2:$CH$2,0))*IF(BK$2&gt;$K33+$H33,IF($D33="Win",1.02,1.005),1)*(1+$T33)^(BK$2-$K33)),IF(AND($K33+$I33&lt;=BK$2,$K33+SUM($I33:$J33)&gt;BK$2),IF($N33=$N$3,$C33*(INDEX('Fixed O&amp;M Schedule_Gas'!AS$3:AS$15,MATCH($F33,'Fixed O&amp;M Schedule_Gas'!$B$3:$B$15,0))+$M33),$C33*($S33*INDEX($U$1:$CH$1,MATCH($K33+$I33,$U$2:$CH$2,0))*IF(BK$2&gt;$K33+$I33+$H33,IF($D33="Win",1.02,1.005),1)*(1+$T33)^(BK$2-($K33+$I33))+$M33)),0)))/10^6</f>
        <v>4.399428185151268</v>
      </c>
      <c r="BL33" s="119">
        <f>IF(AND($K33&lt;BL$2+1,$K33+$H33&gt;BL$2),IF($N33=$N$3,$C33*((1-$O33+$O33*(BL$1/INDEX($U$1:$CH$1,,MATCH($K33,$U$2:$CH$2,0)))))*$L33,$C33*((1-$R33)^(BL$2-$K33))*(((1-$O33+$O33*(BL$1/INDEX($U$1:$CH$1,,MATCH($K33,$U$2:$CH$2,0)))))*$L33*8760*$P33)),IF(AND($K33+$H33&lt;BL$2+1,$K33+$I33&gt;BL$2),IF($N33=$N$3,$C33*INDEX('Fixed O&amp;M Schedule_Gas'!AT$3:AT$15,MATCH($F33,'Fixed O&amp;M Schedule_Gas'!$B$3:$B$15,0)),$C33*$S33*INDEX($U$1:$CH$1,MATCH($K33,$U$2:$CH$2,0))*IF(BL$2&gt;$K33+$H33,IF($D33="Win",1.02,1.005),1)*(1+$T33)^(BL$2-$K33)),IF(AND($K33+$I33&lt;=BL$2,$K33+SUM($I33:$J33)&gt;BL$2),IF($N33=$N$3,$C33*(INDEX('Fixed O&amp;M Schedule_Gas'!AT$3:AT$15,MATCH($F33,'Fixed O&amp;M Schedule_Gas'!$B$3:$B$15,0))+$M33),$C33*($S33*INDEX($U$1:$CH$1,MATCH($K33+$I33,$U$2:$CH$2,0))*IF(BL$2&gt;$K33+$I33+$H33,IF($D33="Win",1.02,1.005),1)*(1+$T33)^(BL$2-($K33+$I33))+$M33)),0)))/10^6</f>
        <v>4.4240490152934173</v>
      </c>
      <c r="BM33" s="119">
        <f>IF(AND($K33&lt;BM$2+1,$K33+$H33&gt;BM$2),IF($N33=$N$3,$C33*((1-$O33+$O33*(BM$1/INDEX($U$1:$CH$1,,MATCH($K33,$U$2:$CH$2,0)))))*$L33,$C33*((1-$R33)^(BM$2-$K33))*(((1-$O33+$O33*(BM$1/INDEX($U$1:$CH$1,,MATCH($K33,$U$2:$CH$2,0)))))*$L33*8760*$P33)),IF(AND($K33+$H33&lt;BM$2+1,$K33+$I33&gt;BM$2),IF($N33=$N$3,$C33*INDEX('Fixed O&amp;M Schedule_Gas'!AU$3:AU$15,MATCH($F33,'Fixed O&amp;M Schedule_Gas'!$B$3:$B$15,0)),$C33*$S33*INDEX($U$1:$CH$1,MATCH($K33,$U$2:$CH$2,0))*IF(BM$2&gt;$K33+$H33,IF($D33="Win",1.02,1.005),1)*(1+$T33)^(BM$2-$K33)),IF(AND($K33+$I33&lt;=BM$2,$K33+SUM($I33:$J33)&gt;BM$2),IF($N33=$N$3,$C33*(INDEX('Fixed O&amp;M Schedule_Gas'!AU$3:AU$15,MATCH($F33,'Fixed O&amp;M Schedule_Gas'!$B$3:$B$15,0))+$M33),$C33*($S33*INDEX($U$1:$CH$1,MATCH($K33+$I33,$U$2:$CH$2,0))*IF(BM$2&gt;$K33+$I33+$H33,IF($D33="Win",1.02,1.005),1)*(1+$T33)^(BM$2-($K33+$I33))+$M33)),0)))/10^6</f>
        <v>4.4491622620384099</v>
      </c>
      <c r="BN33" s="119">
        <f>IF(AND($K33&lt;BN$2+1,$K33+$H33&gt;BN$2),IF($N33=$N$3,$C33*((1-$O33+$O33*(BN$1/INDEX($U$1:$CH$1,,MATCH($K33,$U$2:$CH$2,0)))))*$L33,$C33*((1-$R33)^(BN$2-$K33))*(((1-$O33+$O33*(BN$1/INDEX($U$1:$CH$1,,MATCH($K33,$U$2:$CH$2,0)))))*$L33*8760*$P33)),IF(AND($K33+$H33&lt;BN$2+1,$K33+$I33&gt;BN$2),IF($N33=$N$3,$C33*INDEX('Fixed O&amp;M Schedule_Gas'!AV$3:AV$15,MATCH($F33,'Fixed O&amp;M Schedule_Gas'!$B$3:$B$15,0)),$C33*$S33*INDEX($U$1:$CH$1,MATCH($K33,$U$2:$CH$2,0))*IF(BN$2&gt;$K33+$H33,IF($D33="Win",1.02,1.005),1)*(1+$T33)^(BN$2-$K33)),IF(AND($K33+$I33&lt;=BN$2,$K33+SUM($I33:$J33)&gt;BN$2),IF($N33=$N$3,$C33*(INDEX('Fixed O&amp;M Schedule_Gas'!AV$3:AV$15,MATCH($F33,'Fixed O&amp;M Schedule_Gas'!$B$3:$B$15,0))+$M33),$C33*($S33*INDEX($U$1:$CH$1,MATCH($K33+$I33,$U$2:$CH$2,0))*IF(BN$2&gt;$K33+$I33+$H33,IF($D33="Win",1.02,1.005),1)*(1+$T33)^(BN$2-($K33+$I33))+$M33)),0)))/10^6</f>
        <v>4.4747777737183032</v>
      </c>
      <c r="BO33" s="119">
        <f>IF(AND($K33&lt;BO$2+1,$K33+$H33&gt;BO$2),IF($N33=$N$3,$C33*((1-$O33+$O33*(BO$1/INDEX($U$1:$CH$1,,MATCH($K33,$U$2:$CH$2,0)))))*$L33,$C33*((1-$R33)^(BO$2-$K33))*(((1-$O33+$O33*(BO$1/INDEX($U$1:$CH$1,,MATCH($K33,$U$2:$CH$2,0)))))*$L33*8760*$P33)),IF(AND($K33+$H33&lt;BO$2+1,$K33+$I33&gt;BO$2),IF($N33=$N$3,$C33*INDEX('Fixed O&amp;M Schedule_Gas'!AW$3:AW$15,MATCH($F33,'Fixed O&amp;M Schedule_Gas'!$B$3:$B$15,0)),$C33*$S33*INDEX($U$1:$CH$1,MATCH($K33,$U$2:$CH$2,0))*IF(BO$2&gt;$K33+$H33,IF($D33="Win",1.02,1.005),1)*(1+$T33)^(BO$2-$K33)),IF(AND($K33+$I33&lt;=BO$2,$K33+SUM($I33:$J33)&gt;BO$2),IF($N33=$N$3,$C33*(INDEX('Fixed O&amp;M Schedule_Gas'!AW$3:AW$15,MATCH($F33,'Fixed O&amp;M Schedule_Gas'!$B$3:$B$15,0))+$M33),$C33*($S33*INDEX($U$1:$CH$1,MATCH($K33+$I33,$U$2:$CH$2,0))*IF(BO$2&gt;$K33+$I33+$H33,IF($D33="Win",1.02,1.005),1)*(1+$T33)^(BO$2-($K33+$I33))+$M33)),0)))/10^6</f>
        <v>4.5009055956317932</v>
      </c>
      <c r="BP33" s="119">
        <f>IF(AND($K33&lt;BP$2+1,$K33+$H33&gt;BP$2),IF($N33=$N$3,$C33*((1-$O33+$O33*(BP$1/INDEX($U$1:$CH$1,,MATCH($K33,$U$2:$CH$2,0)))))*$L33,$C33*((1-$R33)^(BP$2-$K33))*(((1-$O33+$O33*(BP$1/INDEX($U$1:$CH$1,,MATCH($K33,$U$2:$CH$2,0)))))*$L33*8760*$P33)),IF(AND($K33+$H33&lt;BP$2+1,$K33+$I33&gt;BP$2),IF($N33=$N$3,$C33*INDEX('Fixed O&amp;M Schedule_Gas'!AX$3:AX$15,MATCH($F33,'Fixed O&amp;M Schedule_Gas'!$B$3:$B$15,0)),$C33*$S33*INDEX($U$1:$CH$1,MATCH($K33,$U$2:$CH$2,0))*IF(BP$2&gt;$K33+$H33,IF($D33="Win",1.02,1.005),1)*(1+$T33)^(BP$2-$K33)),IF(AND($K33+$I33&lt;=BP$2,$K33+SUM($I33:$J33)&gt;BP$2),IF($N33=$N$3,$C33*(INDEX('Fixed O&amp;M Schedule_Gas'!AX$3:AX$15,MATCH($F33,'Fixed O&amp;M Schedule_Gas'!$B$3:$B$15,0))+$M33),$C33*($S33*INDEX($U$1:$CH$1,MATCH($K33+$I33,$U$2:$CH$2,0))*IF(BP$2&gt;$K33+$I33+$H33,IF($D33="Win",1.02,1.005),1)*(1+$T33)^(BP$2-($K33+$I33))+$M33)),0)))/10^6</f>
        <v>4.5275559739835529</v>
      </c>
      <c r="BQ33" s="119">
        <f>IF(AND($K33&lt;BQ$2+1,$K33+$H33&gt;BQ$2),IF($N33=$N$3,$C33*((1-$O33+$O33*(BQ$1/INDEX($U$1:$CH$1,,MATCH($K33,$U$2:$CH$2,0)))))*$L33,$C33*((1-$R33)^(BQ$2-$K33))*(((1-$O33+$O33*(BQ$1/INDEX($U$1:$CH$1,,MATCH($K33,$U$2:$CH$2,0)))))*$L33*8760*$P33)),IF(AND($K33+$H33&lt;BQ$2+1,$K33+$I33&gt;BQ$2),IF($N33=$N$3,$C33*INDEX('Fixed O&amp;M Schedule_Gas'!AY$3:AY$15,MATCH($F33,'Fixed O&amp;M Schedule_Gas'!$B$3:$B$15,0)),$C33*$S33*INDEX($U$1:$CH$1,MATCH($K33,$U$2:$CH$2,0))*IF(BQ$2&gt;$K33+$H33,IF($D33="Win",1.02,1.005),1)*(1+$T33)^(BQ$2-$K33)),IF(AND($K33+$I33&lt;=BQ$2,$K33+SUM($I33:$J33)&gt;BQ$2),IF($N33=$N$3,$C33*(INDEX('Fixed O&amp;M Schedule_Gas'!AY$3:AY$15,MATCH($F33,'Fixed O&amp;M Schedule_Gas'!$B$3:$B$15,0))+$M33),$C33*($S33*INDEX($U$1:$CH$1,MATCH($K33+$I33,$U$2:$CH$2,0))*IF(BQ$2&gt;$K33+$I33+$H33,IF($D33="Win",1.02,1.005),1)*(1+$T33)^(BQ$2-($K33+$I33))+$M33)),0)))/10^6</f>
        <v>4.5547393599023485</v>
      </c>
      <c r="BR33" s="119">
        <f>IF(AND($K33&lt;BR$2+1,$K33+$H33&gt;BR$2),IF($N33=$N$3,$C33*((1-$O33+$O33*(BR$1/INDEX($U$1:$CH$1,,MATCH($K33,$U$2:$CH$2,0)))))*$L33,$C33*((1-$R33)^(BR$2-$K33))*(((1-$O33+$O33*(BR$1/INDEX($U$1:$CH$1,,MATCH($K33,$U$2:$CH$2,0)))))*$L33*8760*$P33)),IF(AND($K33+$H33&lt;BR$2+1,$K33+$I33&gt;BR$2),IF($N33=$N$3,$C33*INDEX('Fixed O&amp;M Schedule_Gas'!AZ$3:AZ$15,MATCH($F33,'Fixed O&amp;M Schedule_Gas'!$B$3:$B$15,0)),$C33*$S33*INDEX($U$1:$CH$1,MATCH($K33,$U$2:$CH$2,0))*IF(BR$2&gt;$K33+$H33,IF($D33="Win",1.02,1.005),1)*(1+$T33)^(BR$2-$K33)),IF(AND($K33+$I33&lt;=BR$2,$K33+SUM($I33:$J33)&gt;BR$2),IF($N33=$N$3,$C33*(INDEX('Fixed O&amp;M Schedule_Gas'!AZ$3:AZ$15,MATCH($F33,'Fixed O&amp;M Schedule_Gas'!$B$3:$B$15,0))+$M33),$C33*($S33*INDEX($U$1:$CH$1,MATCH($K33+$I33,$U$2:$CH$2,0))*IF(BR$2&gt;$K33+$I33+$H33,IF($D33="Win",1.02,1.005),1)*(1+$T33)^(BR$2-($K33+$I33))+$M33)),0)))/10^6</f>
        <v>4.5824664135395201</v>
      </c>
      <c r="BS33" s="119">
        <f>IF(AND($K33&lt;BS$2+1,$K33+$H33&gt;BS$2),IF($N33=$N$3,$C33*((1-$O33+$O33*(BS$1/INDEX($U$1:$CH$1,,MATCH($K33,$U$2:$CH$2,0)))))*$L33,$C33*((1-$R33)^(BS$2-$K33))*(((1-$O33+$O33*(BS$1/INDEX($U$1:$CH$1,,MATCH($K33,$U$2:$CH$2,0)))))*$L33*8760*$P33)),IF(AND($K33+$H33&lt;BS$2+1,$K33+$I33&gt;BS$2),IF($N33=$N$3,$C33*INDEX('Fixed O&amp;M Schedule_Gas'!BA$3:BA$15,MATCH($F33,'Fixed O&amp;M Schedule_Gas'!$B$3:$B$15,0)),$C33*$S33*INDEX($U$1:$CH$1,MATCH($K33,$U$2:$CH$2,0))*IF(BS$2&gt;$K33+$H33,IF($D33="Win",1.02,1.005),1)*(1+$T33)^(BS$2-$K33)),IF(AND($K33+$I33&lt;=BS$2,$K33+SUM($I33:$J33)&gt;BS$2),IF($N33=$N$3,$C33*(INDEX('Fixed O&amp;M Schedule_Gas'!BA$3:BA$15,MATCH($F33,'Fixed O&amp;M Schedule_Gas'!$B$3:$B$15,0))+$M33),$C33*($S33*INDEX($U$1:$CH$1,MATCH($K33+$I33,$U$2:$CH$2,0))*IF(BS$2&gt;$K33+$I33+$H33,IF($D33="Win",1.02,1.005),1)*(1+$T33)^(BS$2-($K33+$I33))+$M33)),0)))/10^6</f>
        <v>4.6107480082494359</v>
      </c>
      <c r="BT33" s="119">
        <f>IF(AND($K33&lt;BT$2+1,$K33+$H33&gt;BT$2),IF($N33=$N$3,$C33*((1-$O33+$O33*(BT$1/INDEX($U$1:$CH$1,,MATCH($K33,$U$2:$CH$2,0)))))*$L33,$C33*((1-$R33)^(BT$2-$K33))*(((1-$O33+$O33*(BT$1/INDEX($U$1:$CH$1,,MATCH($K33,$U$2:$CH$2,0)))))*$L33*8760*$P33)),IF(AND($K33+$H33&lt;BT$2+1,$K33+$I33&gt;BT$2),IF($N33=$N$3,$C33*INDEX('Fixed O&amp;M Schedule_Gas'!BB$3:BB$15,MATCH($F33,'Fixed O&amp;M Schedule_Gas'!$B$3:$B$15,0)),$C33*$S33*INDEX($U$1:$CH$1,MATCH($K33,$U$2:$CH$2,0))*IF(BT$2&gt;$K33+$H33,IF($D33="Win",1.02,1.005),1)*(1+$T33)^(BT$2-$K33)),IF(AND($K33+$I33&lt;=BT$2,$K33+SUM($I33:$J33)&gt;BT$2),IF($N33=$N$3,$C33*(INDEX('Fixed O&amp;M Schedule_Gas'!BB$3:BB$15,MATCH($F33,'Fixed O&amp;M Schedule_Gas'!$B$3:$B$15,0))+$M33),$C33*($S33*INDEX($U$1:$CH$1,MATCH($K33+$I33,$U$2:$CH$2,0))*IF(BT$2&gt;$K33+$I33+$H33,IF($D33="Win",1.02,1.005),1)*(1+$T33)^(BT$2-($K33+$I33))+$M33)),0)))/10^6</f>
        <v>4.6395952348535481</v>
      </c>
      <c r="BU33" s="119">
        <f>IF(AND($K33&lt;BU$2+1,$K33+$H33&gt;BU$2),IF($N33=$N$3,$C33*((1-$O33+$O33*(BU$1/INDEX($U$1:$CH$1,,MATCH($K33,$U$2:$CH$2,0)))))*$L33,$C33*((1-$R33)^(BU$2-$K33))*(((1-$O33+$O33*(BU$1/INDEX($U$1:$CH$1,,MATCH($K33,$U$2:$CH$2,0)))))*$L33*8760*$P33)),IF(AND($K33+$H33&lt;BU$2+1,$K33+$I33&gt;BU$2),IF($N33=$N$3,$C33*INDEX('Fixed O&amp;M Schedule_Gas'!BC$3:BC$15,MATCH($F33,'Fixed O&amp;M Schedule_Gas'!$B$3:$B$15,0)),$C33*$S33*INDEX($U$1:$CH$1,MATCH($K33,$U$2:$CH$2,0))*IF(BU$2&gt;$K33+$H33,IF($D33="Win",1.02,1.005),1)*(1+$T33)^(BU$2-$K33)),IF(AND($K33+$I33&lt;=BU$2,$K33+SUM($I33:$J33)&gt;BU$2),IF($N33=$N$3,$C33*(INDEX('Fixed O&amp;M Schedule_Gas'!BC$3:BC$15,MATCH($F33,'Fixed O&amp;M Schedule_Gas'!$B$3:$B$15,0))+$M33),$C33*($S33*INDEX($U$1:$CH$1,MATCH($K33+$I33,$U$2:$CH$2,0))*IF(BU$2&gt;$K33+$I33+$H33,IF($D33="Win",1.02,1.005),1)*(1+$T33)^(BU$2-($K33+$I33))+$M33)),0)))/10^6</f>
        <v>4.6690194059897436</v>
      </c>
      <c r="BV33" s="119">
        <f>IF(AND($K33&lt;BV$2+1,$K33+$H33&gt;BV$2),IF($N33=$N$3,$C33*((1-$O33+$O33*(BV$1/INDEX($U$1:$CH$1,,MATCH($K33,$U$2:$CH$2,0)))))*$L33,$C33*((1-$R33)^(BV$2-$K33))*(((1-$O33+$O33*(BV$1/INDEX($U$1:$CH$1,,MATCH($K33,$U$2:$CH$2,0)))))*$L33*8760*$P33)),IF(AND($K33+$H33&lt;BV$2+1,$K33+$I33&gt;BV$2),IF($N33=$N$3,$C33*INDEX('Fixed O&amp;M Schedule_Gas'!BD$3:BD$15,MATCH($F33,'Fixed O&amp;M Schedule_Gas'!$B$3:$B$15,0)),$C33*$S33*INDEX($U$1:$CH$1,MATCH($K33,$U$2:$CH$2,0))*IF(BV$2&gt;$K33+$H33,IF($D33="Win",1.02,1.005),1)*(1+$T33)^(BV$2-$K33)),IF(AND($K33+$I33&lt;=BV$2,$K33+SUM($I33:$J33)&gt;BV$2),IF($N33=$N$3,$C33*(INDEX('Fixed O&amp;M Schedule_Gas'!BD$3:BD$15,MATCH($F33,'Fixed O&amp;M Schedule_Gas'!$B$3:$B$15,0))+$M33),$C33*($S33*INDEX($U$1:$CH$1,MATCH($K33+$I33,$U$2:$CH$2,0))*IF(BV$2&gt;$K33+$I33+$H33,IF($D33="Win",1.02,1.005),1)*(1+$T33)^(BV$2-($K33+$I33))+$M33)),0)))/10^6</f>
        <v>4.7296449681987598</v>
      </c>
      <c r="BW33" s="119">
        <f>IF(AND($K33&lt;BW$2+1,$K33+$H33&gt;BW$2),IF($N33=$N$3,$C33*((1-$O33+$O33*(BW$1/INDEX($U$1:$CH$1,,MATCH($K33,$U$2:$CH$2,0)))))*$L33,$C33*((1-$R33)^(BW$2-$K33))*(((1-$O33+$O33*(BW$1/INDEX($U$1:$CH$1,,MATCH($K33,$U$2:$CH$2,0)))))*$L33*8760*$P33)),IF(AND($K33+$H33&lt;BW$2+1,$K33+$I33&gt;BW$2),IF($N33=$N$3,$C33*INDEX('Fixed O&amp;M Schedule_Gas'!BE$3:BE$15,MATCH($F33,'Fixed O&amp;M Schedule_Gas'!$B$3:$B$15,0)),$C33*$S33*INDEX($U$1:$CH$1,MATCH($K33,$U$2:$CH$2,0))*IF(BW$2&gt;$K33+$H33,IF($D33="Win",1.02,1.005),1)*(1+$T33)^(BW$2-$K33)),IF(AND($K33+$I33&lt;=BW$2,$K33+SUM($I33:$J33)&gt;BW$2),IF($N33=$N$3,$C33*(INDEX('Fixed O&amp;M Schedule_Gas'!BE$3:BE$15,MATCH($F33,'Fixed O&amp;M Schedule_Gas'!$B$3:$B$15,0))+$M33),$C33*($S33*INDEX($U$1:$CH$1,MATCH($K33+$I33,$U$2:$CH$2,0))*IF(BW$2&gt;$K33+$I33+$H33,IF($D33="Win",1.02,1.005),1)*(1+$T33)^(BW$2-($K33+$I33))+$M33)),0)))/10^6</f>
        <v>4.7608701340018591</v>
      </c>
      <c r="BX33" s="119">
        <f>IF(AND($K33&lt;BX$2+1,$K33+$H33&gt;BX$2),IF($N33=$N$3,$C33*((1-$O33+$O33*(BX$1/INDEX($U$1:$CH$1,,MATCH($K33,$U$2:$CH$2,0)))))*$L33,$C33*((1-$R33)^(BX$2-$K33))*(((1-$O33+$O33*(BX$1/INDEX($U$1:$CH$1,,MATCH($K33,$U$2:$CH$2,0)))))*$L33*8760*$P33)),IF(AND($K33+$H33&lt;BX$2+1,$K33+$I33&gt;BX$2),IF($N33=$N$3,$C33*INDEX('Fixed O&amp;M Schedule_Gas'!BF$3:BF$15,MATCH($F33,'Fixed O&amp;M Schedule_Gas'!$B$3:$B$15,0)),$C33*$S33*INDEX($U$1:$CH$1,MATCH($K33,$U$2:$CH$2,0))*IF(BX$2&gt;$K33+$H33,IF($D33="Win",1.02,1.005),1)*(1+$T33)^(BX$2-$K33)),IF(AND($K33+$I33&lt;=BX$2,$K33+SUM($I33:$J33)&gt;BX$2),IF($N33=$N$3,$C33*(INDEX('Fixed O&amp;M Schedule_Gas'!BF$3:BF$15,MATCH($F33,'Fixed O&amp;M Schedule_Gas'!$B$3:$B$15,0))+$M33),$C33*($S33*INDEX($U$1:$CH$1,MATCH($K33+$I33,$U$2:$CH$2,0))*IF(BX$2&gt;$K33+$I33+$H33,IF($D33="Win",1.02,1.005),1)*(1+$T33)^(BX$2-($K33+$I33))+$M33)),0)))/10^6</f>
        <v>4.7927198031210212</v>
      </c>
      <c r="BY33" s="119">
        <f>IF(AND($K33&lt;BY$2+1,$K33+$H33&gt;BY$2),IF($N33=$N$3,$C33*((1-$O33+$O33*(BY$1/INDEX($U$1:$CH$1,,MATCH($K33,$U$2:$CH$2,0)))))*$L33,$C33*((1-$R33)^(BY$2-$K33))*(((1-$O33+$O33*(BY$1/INDEX($U$1:$CH$1,,MATCH($K33,$U$2:$CH$2,0)))))*$L33*8760*$P33)),IF(AND($K33+$H33&lt;BY$2+1,$K33+$I33&gt;BY$2),IF($N33=$N$3,$C33*INDEX('Fixed O&amp;M Schedule_Gas'!BG$3:BG$15,MATCH($F33,'Fixed O&amp;M Schedule_Gas'!$B$3:$B$15,0)),$C33*$S33*INDEX($U$1:$CH$1,MATCH($K33,$U$2:$CH$2,0))*IF(BY$2&gt;$K33+$H33,IF($D33="Win",1.02,1.005),1)*(1+$T33)^(BY$2-$K33)),IF(AND($K33+$I33&lt;=BY$2,$K33+SUM($I33:$J33)&gt;BY$2),IF($N33=$N$3,$C33*(INDEX('Fixed O&amp;M Schedule_Gas'!BG$3:BG$15,MATCH($F33,'Fixed O&amp;M Schedule_Gas'!$B$3:$B$15,0))+$M33),$C33*($S33*INDEX($U$1:$CH$1,MATCH($K33+$I33,$U$2:$CH$2,0))*IF(BY$2&gt;$K33+$I33+$H33,IF($D33="Win",1.02,1.005),1)*(1+$T33)^(BY$2-($K33+$I33))+$M33)),0)))/10^6</f>
        <v>4.8252064656225659</v>
      </c>
      <c r="BZ33" s="119">
        <f>IF(AND($K33&lt;BZ$2+1,$K33+$H33&gt;BZ$2),IF($N33=$N$3,$C33*((1-$O33+$O33*(BZ$1/INDEX($U$1:$CH$1,,MATCH($K33,$U$2:$CH$2,0)))))*$L33,$C33*((1-$R33)^(BZ$2-$K33))*(((1-$O33+$O33*(BZ$1/INDEX($U$1:$CH$1,,MATCH($K33,$U$2:$CH$2,0)))))*$L33*8760*$P33)),IF(AND($K33+$H33&lt;BZ$2+1,$K33+$I33&gt;BZ$2),IF($N33=$N$3,$C33*INDEX('Fixed O&amp;M Schedule_Gas'!BH$3:BH$15,MATCH($F33,'Fixed O&amp;M Schedule_Gas'!$B$3:$B$15,0)),$C33*$S33*INDEX($U$1:$CH$1,MATCH($K33,$U$2:$CH$2,0))*IF(BZ$2&gt;$K33+$H33,IF($D33="Win",1.02,1.005),1)*(1+$T33)^(BZ$2-$K33)),IF(AND($K33+$I33&lt;=BZ$2,$K33+SUM($I33:$J33)&gt;BZ$2),IF($N33=$N$3,$C33*(INDEX('Fixed O&amp;M Schedule_Gas'!BH$3:BH$15,MATCH($F33,'Fixed O&amp;M Schedule_Gas'!$B$3:$B$15,0))+$M33),$C33*($S33*INDEX($U$1:$CH$1,MATCH($K33+$I33,$U$2:$CH$2,0))*IF(BZ$2&gt;$K33+$I33+$H33,IF($D33="Win",1.02,1.005),1)*(1+$T33)^(BZ$2-($K33+$I33))+$M33)),0)))/10^6</f>
        <v>0</v>
      </c>
      <c r="CA33" s="119">
        <f>IF(AND($K33&lt;CA$2+1,$K33+$H33&gt;CA$2),IF($N33=$N$3,$C33*((1-$O33+$O33*(CA$1/INDEX($U$1:$CH$1,,MATCH($K33,$U$2:$CH$2,0)))))*$L33,$C33*((1-$R33)^(CA$2-$K33))*(((1-$O33+$O33*(CA$1/INDEX($U$1:$CH$1,,MATCH($K33,$U$2:$CH$2,0)))))*$L33*8760*$P33)),IF(AND($K33+$H33&lt;CA$2+1,$K33+$I33&gt;CA$2),IF($N33=$N$3,$C33*INDEX('Fixed O&amp;M Schedule_Gas'!BI$3:BI$15,MATCH($F33,'Fixed O&amp;M Schedule_Gas'!$B$3:$B$15,0)),$C33*$S33*INDEX($U$1:$CH$1,MATCH($K33,$U$2:$CH$2,0))*IF(CA$2&gt;$K33+$H33,IF($D33="Win",1.02,1.005),1)*(1+$T33)^(CA$2-$K33)),IF(AND($K33+$I33&lt;=CA$2,$K33+SUM($I33:$J33)&gt;CA$2),IF($N33=$N$3,$C33*(INDEX('Fixed O&amp;M Schedule_Gas'!BI$3:BI$15,MATCH($F33,'Fixed O&amp;M Schedule_Gas'!$B$3:$B$15,0))+$M33),$C33*($S33*INDEX($U$1:$CH$1,MATCH($K33+$I33,$U$2:$CH$2,0))*IF(CA$2&gt;$K33+$I33+$H33,IF($D33="Win",1.02,1.005),1)*(1+$T33)^(CA$2-($K33+$I33))+$M33)),0)))/10^6</f>
        <v>0</v>
      </c>
      <c r="CB33" s="119">
        <f>IF(AND($K33&lt;CB$2+1,$K33+$H33&gt;CB$2),IF($N33=$N$3,$C33*((1-$O33+$O33*(CB$1/INDEX($U$1:$CH$1,,MATCH($K33,$U$2:$CH$2,0)))))*$L33,$C33*((1-$R33)^(CB$2-$K33))*(((1-$O33+$O33*(CB$1/INDEX($U$1:$CH$1,,MATCH($K33,$U$2:$CH$2,0)))))*$L33*8760*$P33)),IF(AND($K33+$H33&lt;CB$2+1,$K33+$I33&gt;CB$2),IF($N33=$N$3,$C33*INDEX('Fixed O&amp;M Schedule_Gas'!BJ$3:BJ$15,MATCH($F33,'Fixed O&amp;M Schedule_Gas'!$B$3:$B$15,0)),$C33*$S33*INDEX($U$1:$CH$1,MATCH($K33,$U$2:$CH$2,0))*IF(CB$2&gt;$K33+$H33,IF($D33="Win",1.02,1.005),1)*(1+$T33)^(CB$2-$K33)),IF(AND($K33+$I33&lt;=CB$2,$K33+SUM($I33:$J33)&gt;CB$2),IF($N33=$N$3,$C33*(INDEX('Fixed O&amp;M Schedule_Gas'!BJ$3:BJ$15,MATCH($F33,'Fixed O&amp;M Schedule_Gas'!$B$3:$B$15,0))+$M33),$C33*($S33*INDEX($U$1:$CH$1,MATCH($K33+$I33,$U$2:$CH$2,0))*IF(CB$2&gt;$K33+$I33+$H33,IF($D33="Win",1.02,1.005),1)*(1+$T33)^(CB$2-($K33+$I33))+$M33)),0)))/10^6</f>
        <v>0</v>
      </c>
      <c r="CC33" s="119">
        <f>IF(AND($K33&lt;CC$2+1,$K33+$H33&gt;CC$2),IF($N33=$N$3,$C33*((1-$O33+$O33*(CC$1/INDEX($U$1:$CH$1,,MATCH($K33,$U$2:$CH$2,0)))))*$L33,$C33*((1-$R33)^(CC$2-$K33))*(((1-$O33+$O33*(CC$1/INDEX($U$1:$CH$1,,MATCH($K33,$U$2:$CH$2,0)))))*$L33*8760*$P33)),IF(AND($K33+$H33&lt;CC$2+1,$K33+$I33&gt;CC$2),IF($N33=$N$3,$C33*INDEX('Fixed O&amp;M Schedule_Gas'!BK$3:BK$15,MATCH($F33,'Fixed O&amp;M Schedule_Gas'!$B$3:$B$15,0)),$C33*$S33*INDEX($U$1:$CH$1,MATCH($K33,$U$2:$CH$2,0))*IF(CC$2&gt;$K33+$H33,IF($D33="Win",1.02,1.005),1)*(1+$T33)^(CC$2-$K33)),IF(AND($K33+$I33&lt;=CC$2,$K33+SUM($I33:$J33)&gt;CC$2),IF($N33=$N$3,$C33*(INDEX('Fixed O&amp;M Schedule_Gas'!BK$3:BK$15,MATCH($F33,'Fixed O&amp;M Schedule_Gas'!$B$3:$B$15,0))+$M33),$C33*($S33*INDEX($U$1:$CH$1,MATCH($K33+$I33,$U$2:$CH$2,0))*IF(CC$2&gt;$K33+$I33+$H33,IF($D33="Win",1.02,1.005),1)*(1+$T33)^(CC$2-($K33+$I33))+$M33)),0)))/10^6</f>
        <v>0</v>
      </c>
      <c r="CD33" s="119">
        <f>IF(AND($K33&lt;CD$2+1,$K33+$H33&gt;CD$2),IF($N33=$N$3,$C33*((1-$O33+$O33*(CD$1/INDEX($U$1:$CH$1,,MATCH($K33,$U$2:$CH$2,0)))))*$L33,$C33*((1-$R33)^(CD$2-$K33))*(((1-$O33+$O33*(CD$1/INDEX($U$1:$CH$1,,MATCH($K33,$U$2:$CH$2,0)))))*$L33*8760*$P33)),IF(AND($K33+$H33&lt;CD$2+1,$K33+$I33&gt;CD$2),IF($N33=$N$3,$C33*INDEX('Fixed O&amp;M Schedule_Gas'!BL$3:BL$15,MATCH($F33,'Fixed O&amp;M Schedule_Gas'!$B$3:$B$15,0)),$C33*$S33*INDEX($U$1:$CH$1,MATCH($K33,$U$2:$CH$2,0))*IF(CD$2&gt;$K33+$H33,IF($D33="Win",1.02,1.005),1)*(1+$T33)^(CD$2-$K33)),IF(AND($K33+$I33&lt;=CD$2,$K33+SUM($I33:$J33)&gt;CD$2),IF($N33=$N$3,$C33*(INDEX('Fixed O&amp;M Schedule_Gas'!BL$3:BL$15,MATCH($F33,'Fixed O&amp;M Schedule_Gas'!$B$3:$B$15,0))+$M33),$C33*($S33*INDEX($U$1:$CH$1,MATCH($K33+$I33,$U$2:$CH$2,0))*IF(CD$2&gt;$K33+$I33+$H33,IF($D33="Win",1.02,1.005),1)*(1+$T33)^(CD$2-($K33+$I33))+$M33)),0)))/10^6</f>
        <v>0</v>
      </c>
      <c r="CE33" s="119">
        <f>IF(AND($K33&lt;CE$2+1,$K33+$H33&gt;CE$2),IF($N33=$N$3,$C33*((1-$O33+$O33*(CE$1/INDEX($U$1:$CH$1,,MATCH($K33,$U$2:$CH$2,0)))))*$L33,$C33*((1-$R33)^(CE$2-$K33))*(((1-$O33+$O33*(CE$1/INDEX($U$1:$CH$1,,MATCH($K33,$U$2:$CH$2,0)))))*$L33*8760*$P33)),IF(AND($K33+$H33&lt;CE$2+1,$K33+$I33&gt;CE$2),IF($N33=$N$3,$C33*INDEX('Fixed O&amp;M Schedule_Gas'!BM$3:BM$15,MATCH($F33,'Fixed O&amp;M Schedule_Gas'!$B$3:$B$15,0)),$C33*$S33*INDEX($U$1:$CH$1,MATCH($K33,$U$2:$CH$2,0))*IF(CE$2&gt;$K33+$H33,IF($D33="Win",1.02,1.005),1)*(1+$T33)^(CE$2-$K33)),IF(AND($K33+$I33&lt;=CE$2,$K33+SUM($I33:$J33)&gt;CE$2),IF($N33=$N$3,$C33*(INDEX('Fixed O&amp;M Schedule_Gas'!BM$3:BM$15,MATCH($F33,'Fixed O&amp;M Schedule_Gas'!$B$3:$B$15,0))+$M33),$C33*($S33*INDEX($U$1:$CH$1,MATCH($K33+$I33,$U$2:$CH$2,0))*IF(CE$2&gt;$K33+$I33+$H33,IF($D33="Win",1.02,1.005),1)*(1+$T33)^(CE$2-($K33+$I33))+$M33)),0)))/10^6</f>
        <v>0</v>
      </c>
      <c r="CF33" s="119">
        <f>IF(AND($K33&lt;CF$2+1,$K33+$H33&gt;CF$2),IF($N33=$N$3,$C33*((1-$O33+$O33*(CF$1/INDEX($U$1:$CH$1,,MATCH($K33,$U$2:$CH$2,0)))))*$L33,$C33*((1-$R33)^(CF$2-$K33))*(((1-$O33+$O33*(CF$1/INDEX($U$1:$CH$1,,MATCH($K33,$U$2:$CH$2,0)))))*$L33*8760*$P33)),IF(AND($K33+$H33&lt;CF$2+1,$K33+$I33&gt;CF$2),IF($N33=$N$3,$C33*INDEX('Fixed O&amp;M Schedule_Gas'!BN$3:BN$15,MATCH($F33,'Fixed O&amp;M Schedule_Gas'!$B$3:$B$15,0)),$C33*$S33*INDEX($U$1:$CH$1,MATCH($K33,$U$2:$CH$2,0))*IF(CF$2&gt;$K33+$H33,IF($D33="Win",1.02,1.005),1)*(1+$T33)^(CF$2-$K33)),IF(AND($K33+$I33&lt;=CF$2,$K33+SUM($I33:$J33)&gt;CF$2),IF($N33=$N$3,$C33*(INDEX('Fixed O&amp;M Schedule_Gas'!BN$3:BN$15,MATCH($F33,'Fixed O&amp;M Schedule_Gas'!$B$3:$B$15,0))+$M33),$C33*($S33*INDEX($U$1:$CH$1,MATCH($K33+$I33,$U$2:$CH$2,0))*IF(CF$2&gt;$K33+$I33+$H33,IF($D33="Win",1.02,1.005),1)*(1+$T33)^(CF$2-($K33+$I33))+$M33)),0)))/10^6</f>
        <v>0</v>
      </c>
      <c r="CG33" s="119">
        <f>IF(AND($K33&lt;CG$2+1,$K33+$H33&gt;CG$2),IF($N33=$N$3,$C33*((1-$O33+$O33*(CG$1/INDEX($U$1:$CH$1,,MATCH($K33,$U$2:$CH$2,0)))))*$L33,$C33*((1-$R33)^(CG$2-$K33))*(((1-$O33+$O33*(CG$1/INDEX($U$1:$CH$1,,MATCH($K33,$U$2:$CH$2,0)))))*$L33*8760*$P33)),IF(AND($K33+$H33&lt;CG$2+1,$K33+$I33&gt;CG$2),IF($N33=$N$3,$C33*INDEX('Fixed O&amp;M Schedule_Gas'!BO$3:BO$15,MATCH($F33,'Fixed O&amp;M Schedule_Gas'!$B$3:$B$15,0)),$C33*$S33*INDEX($U$1:$CH$1,MATCH($K33,$U$2:$CH$2,0))*IF(CG$2&gt;$K33+$H33,IF($D33="Win",1.02,1.005),1)*(1+$T33)^(CG$2-$K33)),IF(AND($K33+$I33&lt;=CG$2,$K33+SUM($I33:$J33)&gt;CG$2),IF($N33=$N$3,$C33*(INDEX('Fixed O&amp;M Schedule_Gas'!BO$3:BO$15,MATCH($F33,'Fixed O&amp;M Schedule_Gas'!$B$3:$B$15,0))+$M33),$C33*($S33*INDEX($U$1:$CH$1,MATCH($K33+$I33,$U$2:$CH$2,0))*IF(CG$2&gt;$K33+$I33+$H33,IF($D33="Win",1.02,1.005),1)*(1+$T33)^(CG$2-($K33+$I33))+$M33)),0)))/10^6</f>
        <v>0</v>
      </c>
      <c r="CH33" s="119">
        <f>IF(AND($K33&lt;CH$2+1,$K33+$H33&gt;CH$2),IF($N33=$N$3,$C33*((1-$O33+$O33*(CH$1/INDEX($U$1:$CH$1,,MATCH($K33,$U$2:$CH$2,0)))))*$L33,$C33*((1-$R33)^(CH$2-$K33))*(((1-$O33+$O33*(CH$1/INDEX($U$1:$CH$1,,MATCH($K33,$U$2:$CH$2,0)))))*$L33*8760*$P33)),IF(AND($K33+$H33&lt;CH$2+1,$K33+$I33&gt;CH$2),IF($N33=$N$3,$C33*INDEX('Fixed O&amp;M Schedule_Gas'!BP$3:BP$15,MATCH($F33,'Fixed O&amp;M Schedule_Gas'!$B$3:$B$15,0)),$C33*$S33*INDEX($U$1:$CH$1,MATCH($K33,$U$2:$CH$2,0))*IF(CH$2&gt;$K33+$H33,IF($D33="Win",1.02,1.005),1)*(1+$T33)^(CH$2-$K33)),IF(AND($K33+$I33&lt;=CH$2,$K33+SUM($I33:$J33)&gt;CH$2),IF($N33=$N$3,$C33*(INDEX('Fixed O&amp;M Schedule_Gas'!BP$3:BP$15,MATCH($F33,'Fixed O&amp;M Schedule_Gas'!$B$3:$B$15,0))+$M33),$C33*($S33*INDEX($U$1:$CH$1,MATCH($K33+$I33,$U$2:$CH$2,0))*IF(CH$2&gt;$K33+$I33+$H33,IF($D33="Win",1.02,1.005),1)*(1+$T33)^(CH$2-($K33+$I33))+$M33)),0)))/10^6</f>
        <v>0</v>
      </c>
    </row>
    <row r="34" spans="1:86" ht="11.4" x14ac:dyDescent="0.2">
      <c r="A34" s="151"/>
      <c r="B34" s="142" t="s">
        <v>28</v>
      </c>
      <c r="C34" s="143">
        <v>8</v>
      </c>
      <c r="D34" s="143" t="str">
        <f t="shared" si="65"/>
        <v>Win</v>
      </c>
      <c r="E34" s="14" t="s">
        <v>35</v>
      </c>
      <c r="F34" s="142" t="s">
        <v>30</v>
      </c>
      <c r="G34" s="140">
        <f t="shared" si="66"/>
        <v>41275</v>
      </c>
      <c r="H34" s="68">
        <v>20</v>
      </c>
      <c r="I34" s="68">
        <v>25</v>
      </c>
      <c r="J34" s="68">
        <v>25</v>
      </c>
      <c r="K34" s="139">
        <v>2013</v>
      </c>
      <c r="L34" s="68">
        <v>135</v>
      </c>
      <c r="M34" s="69">
        <f>'Repower Costs'!M34</f>
        <v>234185.10229019253</v>
      </c>
      <c r="N34" s="68" t="s">
        <v>31</v>
      </c>
      <c r="O34" s="141">
        <v>0.2</v>
      </c>
      <c r="P34" s="4">
        <f>VLOOKUP($D34,Input!$B$11:$C$12,2,0)</f>
        <v>0.31967121285819711</v>
      </c>
      <c r="Q34" s="4">
        <f>VLOOKUP($D34,Input!$B$15:$C$16,2,0)</f>
        <v>0.36969999999999997</v>
      </c>
      <c r="R34" s="6">
        <f>VLOOKUP($D34,Input!$B$19:$C$20,2,0)</f>
        <v>1.6E-2</v>
      </c>
      <c r="S34" s="70">
        <f>VLOOKUP($D34,Input!$B$23:$C$25,2,0)*1000</f>
        <v>49247.984000000004</v>
      </c>
      <c r="T34" s="4">
        <f>VLOOKUP($D34,Input!$B$28:$C$30,2,0)</f>
        <v>0.02</v>
      </c>
      <c r="U34" s="119">
        <f>IF(AND($K34&lt;U$2+1,$K34+$H34&gt;U$2),IF($N34=$N$3,$C34*((1-$O34+$O34*(U$1/INDEX($U$1:$CH$1,,MATCH($K34,$U$2:$CH$2,0)))))*$L34,$C34*((1-$R34)^(U$2-$K34))*(((1-$O34+$O34*(U$1/INDEX($U$1:$CH$1,,MATCH($K34,$U$2:$CH$2,0)))))*$L34*8760*$P34)),IF(AND($K34+$H34&lt;U$2+1,$K34+$I34&gt;U$2),IF($N34=$N$3,$C34*INDEX('Fixed O&amp;M Schedule_Gas'!C$3:C$15,MATCH($F34,'Fixed O&amp;M Schedule_Gas'!$B$3:$B$15,0)),$C34*$S34*INDEX($U$1:$CH$1,MATCH($K34,$U$2:$CH$2,0))*IF(U$2&gt;$K34+$H34,IF($D34="Win",1.02,1.005),1)*(1+$T34)^(U$2-$K34)),IF(AND($K34+$I34&lt;=U$2,$K34+SUM($I34:$J34)&gt;U$2),IF($N34=$N$3,$C34*(INDEX('Fixed O&amp;M Schedule_Gas'!C$3:C$15,MATCH($F34,'Fixed O&amp;M Schedule_Gas'!$B$3:$B$15,0))+$M34),$C34*($S34*INDEX($U$1:$CH$1,MATCH($K34+$I34,$U$2:$CH$2,0))*IF(U$2&gt;$K34+$I34+$H34,IF($D34="Win",1.02,1.005),1)*(1+$T34)^(U$2-($K34+$I34))+$M34)),0)))/10^6</f>
        <v>0</v>
      </c>
      <c r="V34" s="119">
        <f>IF(AND($K34&lt;V$2+1,$K34+$H34&gt;V$2),IF($N34=$N$3,$C34*((1-$O34+$O34*(V$1/INDEX($U$1:$CH$1,,MATCH($K34,$U$2:$CH$2,0)))))*$L34,$C34*((1-$R34)^(V$2-$K34))*(((1-$O34+$O34*(V$1/INDEX($U$1:$CH$1,,MATCH($K34,$U$2:$CH$2,0)))))*$L34*8760*$P34)),IF(AND($K34+$H34&lt;V$2+1,$K34+$I34&gt;V$2),IF($N34=$N$3,$C34*INDEX('Fixed O&amp;M Schedule_Gas'!D$3:D$15,MATCH($F34,'Fixed O&amp;M Schedule_Gas'!$B$3:$B$15,0)),$C34*$S34*INDEX($U$1:$CH$1,MATCH($K34,$U$2:$CH$2,0))*IF(V$2&gt;$K34+$H34,IF($D34="Win",1.02,1.005),1)*(1+$T34)^(V$2-$K34)),IF(AND($K34+$I34&lt;=V$2,$K34+SUM($I34:$J34)&gt;V$2),IF($N34=$N$3,$C34*(INDEX('Fixed O&amp;M Schedule_Gas'!D$3:D$15,MATCH($F34,'Fixed O&amp;M Schedule_Gas'!$B$3:$B$15,0))+$M34),$C34*($S34*INDEX($U$1:$CH$1,MATCH($K34+$I34,$U$2:$CH$2,0))*IF(V$2&gt;$K34+$I34+$H34,IF($D34="Win",1.02,1.005),1)*(1+$T34)^(V$2-($K34+$I34))+$M34)),0)))/10^6</f>
        <v>0</v>
      </c>
      <c r="W34" s="119">
        <f>IF(AND($K34&lt;W$2+1,$K34+$H34&gt;W$2),IF($N34=$N$3,$C34*((1-$O34+$O34*(W$1/INDEX($U$1:$CH$1,,MATCH($K34,$U$2:$CH$2,0)))))*$L34,$C34*((1-$R34)^(W$2-$K34))*(((1-$O34+$O34*(W$1/INDEX($U$1:$CH$1,,MATCH($K34,$U$2:$CH$2,0)))))*$L34*8760*$P34)),IF(AND($K34+$H34&lt;W$2+1,$K34+$I34&gt;W$2),IF($N34=$N$3,$C34*INDEX('Fixed O&amp;M Schedule_Gas'!E$3:E$15,MATCH($F34,'Fixed O&amp;M Schedule_Gas'!$B$3:$B$15,0)),$C34*$S34*INDEX($U$1:$CH$1,MATCH($K34,$U$2:$CH$2,0))*IF(W$2&gt;$K34+$H34,IF($D34="Win",1.02,1.005),1)*(1+$T34)^(W$2-$K34)),IF(AND($K34+$I34&lt;=W$2,$K34+SUM($I34:$J34)&gt;W$2),IF($N34=$N$3,$C34*(INDEX('Fixed O&amp;M Schedule_Gas'!E$3:E$15,MATCH($F34,'Fixed O&amp;M Schedule_Gas'!$B$3:$B$15,0))+$M34),$C34*($S34*INDEX($U$1:$CH$1,MATCH($K34+$I34,$U$2:$CH$2,0))*IF(W$2&gt;$K34+$I34+$H34,IF($D34="Win",1.02,1.005),1)*(1+$T34)^(W$2-($K34+$I34))+$M34)),0)))/10^6</f>
        <v>0</v>
      </c>
      <c r="X34" s="119">
        <f>IF(AND($K34&lt;X$2+1,$K34+$H34&gt;X$2),IF($N34=$N$3,$C34*((1-$O34+$O34*(X$1/INDEX($U$1:$CH$1,,MATCH($K34,$U$2:$CH$2,0)))))*$L34,$C34*((1-$R34)^(X$2-$K34))*(((1-$O34+$O34*(X$1/INDEX($U$1:$CH$1,,MATCH($K34,$U$2:$CH$2,0)))))*$L34*8760*$P34)),IF(AND($K34+$H34&lt;X$2+1,$K34+$I34&gt;X$2),IF($N34=$N$3,$C34*INDEX('Fixed O&amp;M Schedule_Gas'!F$3:F$15,MATCH($F34,'Fixed O&amp;M Schedule_Gas'!$B$3:$B$15,0)),$C34*$S34*INDEX($U$1:$CH$1,MATCH($K34,$U$2:$CH$2,0))*IF(X$2&gt;$K34+$H34,IF($D34="Win",1.02,1.005),1)*(1+$T34)^(X$2-$K34)),IF(AND($K34+$I34&lt;=X$2,$K34+SUM($I34:$J34)&gt;X$2),IF($N34=$N$3,$C34*(INDEX('Fixed O&amp;M Schedule_Gas'!F$3:F$15,MATCH($F34,'Fixed O&amp;M Schedule_Gas'!$B$3:$B$15,0))+$M34),$C34*($S34*INDEX($U$1:$CH$1,MATCH($K34+$I34,$U$2:$CH$2,0))*IF(X$2&gt;$K34+$I34+$H34,IF($D34="Win",1.02,1.005),1)*(1+$T34)^(X$2-($K34+$I34))+$M34)),0)))/10^6</f>
        <v>0</v>
      </c>
      <c r="Y34" s="119">
        <f>IF(AND($K34&lt;Y$2+1,$K34+$H34&gt;Y$2),IF($N34=$N$3,$C34*((1-$O34+$O34*(Y$1/INDEX($U$1:$CH$1,,MATCH($K34,$U$2:$CH$2,0)))))*$L34,$C34*((1-$R34)^(Y$2-$K34))*(((1-$O34+$O34*(Y$1/INDEX($U$1:$CH$1,,MATCH($K34,$U$2:$CH$2,0)))))*$L34*8760*$P34)),IF(AND($K34+$H34&lt;Y$2+1,$K34+$I34&gt;Y$2),IF($N34=$N$3,$C34*INDEX('Fixed O&amp;M Schedule_Gas'!G$3:G$15,MATCH($F34,'Fixed O&amp;M Schedule_Gas'!$B$3:$B$15,0)),$C34*$S34*INDEX($U$1:$CH$1,MATCH($K34,$U$2:$CH$2,0))*IF(Y$2&gt;$K34+$H34,IF($D34="Win",1.02,1.005),1)*(1+$T34)^(Y$2-$K34)),IF(AND($K34+$I34&lt;=Y$2,$K34+SUM($I34:$J34)&gt;Y$2),IF($N34=$N$3,$C34*(INDEX('Fixed O&amp;M Schedule_Gas'!G$3:G$15,MATCH($F34,'Fixed O&amp;M Schedule_Gas'!$B$3:$B$15,0))+$M34),$C34*($S34*INDEX($U$1:$CH$1,MATCH($K34+$I34,$U$2:$CH$2,0))*IF(Y$2&gt;$K34+$I34+$H34,IF($D34="Win",1.02,1.005),1)*(1+$T34)^(Y$2-($K34+$I34))+$M34)),0)))/10^6</f>
        <v>0</v>
      </c>
      <c r="Z34" s="119">
        <f>IF(AND($K34&lt;Z$2+1,$K34+$H34&gt;Z$2),IF($N34=$N$3,$C34*((1-$O34+$O34*(Z$1/INDEX($U$1:$CH$1,,MATCH($K34,$U$2:$CH$2,0)))))*$L34,$C34*((1-$R34)^(Z$2-$K34))*(((1-$O34+$O34*(Z$1/INDEX($U$1:$CH$1,,MATCH($K34,$U$2:$CH$2,0)))))*$L34*8760*$P34)),IF(AND($K34+$H34&lt;Z$2+1,$K34+$I34&gt;Z$2),IF($N34=$N$3,$C34*INDEX('Fixed O&amp;M Schedule_Gas'!H$3:H$15,MATCH($F34,'Fixed O&amp;M Schedule_Gas'!$B$3:$B$15,0)),$C34*$S34*INDEX($U$1:$CH$1,MATCH($K34,$U$2:$CH$2,0))*IF(Z$2&gt;$K34+$H34,IF($D34="Win",1.02,1.005),1)*(1+$T34)^(Z$2-$K34)),IF(AND($K34+$I34&lt;=Z$2,$K34+SUM($I34:$J34)&gt;Z$2),IF($N34=$N$3,$C34*(INDEX('Fixed O&amp;M Schedule_Gas'!H$3:H$15,MATCH($F34,'Fixed O&amp;M Schedule_Gas'!$B$3:$B$15,0))+$M34),$C34*($S34*INDEX($U$1:$CH$1,MATCH($K34+$I34,$U$2:$CH$2,0))*IF(Z$2&gt;$K34+$I34+$H34,IF($D34="Win",1.02,1.005),1)*(1+$T34)^(Z$2-($K34+$I34))+$M34)),0)))/10^6</f>
        <v>0</v>
      </c>
      <c r="AA34" s="119">
        <f>IF(AND($K34&lt;AA$2+1,$K34+$H34&gt;AA$2),IF($N34=$N$3,$C34*((1-$O34+$O34*(AA$1/INDEX($U$1:$CH$1,,MATCH($K34,$U$2:$CH$2,0)))))*$L34,$C34*((1-$R34)^(AA$2-$K34))*(((1-$O34+$O34*(AA$1/INDEX($U$1:$CH$1,,MATCH($K34,$U$2:$CH$2,0)))))*$L34*8760*$P34)),IF(AND($K34+$H34&lt;AA$2+1,$K34+$I34&gt;AA$2),IF($N34=$N$3,$C34*INDEX('Fixed O&amp;M Schedule_Gas'!I$3:I$15,MATCH($F34,'Fixed O&amp;M Schedule_Gas'!$B$3:$B$15,0)),$C34*$S34*INDEX($U$1:$CH$1,MATCH($K34,$U$2:$CH$2,0))*IF(AA$2&gt;$K34+$H34,IF($D34="Win",1.02,1.005),1)*(1+$T34)^(AA$2-$K34)),IF(AND($K34+$I34&lt;=AA$2,$K34+SUM($I34:$J34)&gt;AA$2),IF($N34=$N$3,$C34*(INDEX('Fixed O&amp;M Schedule_Gas'!I$3:I$15,MATCH($F34,'Fixed O&amp;M Schedule_Gas'!$B$3:$B$15,0))+$M34),$C34*($S34*INDEX($U$1:$CH$1,MATCH($K34+$I34,$U$2:$CH$2,0))*IF(AA$2&gt;$K34+$I34+$H34,IF($D34="Win",1.02,1.005),1)*(1+$T34)^(AA$2-($K34+$I34))+$M34)),0)))/10^6</f>
        <v>0</v>
      </c>
      <c r="AB34" s="119">
        <f>IF(AND($K34&lt;AB$2+1,$K34+$H34&gt;AB$2),IF($N34=$N$3,$C34*((1-$O34+$O34*(AB$1/INDEX($U$1:$CH$1,,MATCH($K34,$U$2:$CH$2,0)))))*$L34,$C34*((1-$R34)^(AB$2-$K34))*(((1-$O34+$O34*(AB$1/INDEX($U$1:$CH$1,,MATCH($K34,$U$2:$CH$2,0)))))*$L34*8760*$P34)),IF(AND($K34+$H34&lt;AB$2+1,$K34+$I34&gt;AB$2),IF($N34=$N$3,$C34*INDEX('Fixed O&amp;M Schedule_Gas'!J$3:J$15,MATCH($F34,'Fixed O&amp;M Schedule_Gas'!$B$3:$B$15,0)),$C34*$S34*INDEX($U$1:$CH$1,MATCH($K34,$U$2:$CH$2,0))*IF(AB$2&gt;$K34+$H34,IF($D34="Win",1.02,1.005),1)*(1+$T34)^(AB$2-$K34)),IF(AND($K34+$I34&lt;=AB$2,$K34+SUM($I34:$J34)&gt;AB$2),IF($N34=$N$3,$C34*(INDEX('Fixed O&amp;M Schedule_Gas'!J$3:J$15,MATCH($F34,'Fixed O&amp;M Schedule_Gas'!$B$3:$B$15,0))+$M34),$C34*($S34*INDEX($U$1:$CH$1,MATCH($K34+$I34,$U$2:$CH$2,0))*IF(AB$2&gt;$K34+$I34+$H34,IF($D34="Win",1.02,1.005),1)*(1+$T34)^(AB$2-($K34+$I34))+$M34)),0)))/10^6</f>
        <v>0</v>
      </c>
      <c r="AC34" s="119">
        <f>IF(AND($K34&lt;AC$2+1,$K34+$H34&gt;AC$2),IF($N34=$N$3,$C34*((1-$O34+$O34*(AC$1/INDEX($U$1:$CH$1,,MATCH($K34,$U$2:$CH$2,0)))))*$L34,$C34*((1-$R34)^(AC$2-$K34))*(((1-$O34+$O34*(AC$1/INDEX($U$1:$CH$1,,MATCH($K34,$U$2:$CH$2,0)))))*$L34*8760*$P34)),IF(AND($K34+$H34&lt;AC$2+1,$K34+$I34&gt;AC$2),IF($N34=$N$3,$C34*INDEX('Fixed O&amp;M Schedule_Gas'!K$3:K$15,MATCH($F34,'Fixed O&amp;M Schedule_Gas'!$B$3:$B$15,0)),$C34*$S34*INDEX($U$1:$CH$1,MATCH($K34,$U$2:$CH$2,0))*IF(AC$2&gt;$K34+$H34,IF($D34="Win",1.02,1.005),1)*(1+$T34)^(AC$2-$K34)),IF(AND($K34+$I34&lt;=AC$2,$K34+SUM($I34:$J34)&gt;AC$2),IF($N34=$N$3,$C34*(INDEX('Fixed O&amp;M Schedule_Gas'!K$3:K$15,MATCH($F34,'Fixed O&amp;M Schedule_Gas'!$B$3:$B$15,0))+$M34),$C34*($S34*INDEX($U$1:$CH$1,MATCH($K34+$I34,$U$2:$CH$2,0))*IF(AC$2&gt;$K34+$I34+$H34,IF($D34="Win",1.02,1.005),1)*(1+$T34)^(AC$2-($K34+$I34))+$M34)),0)))/10^6</f>
        <v>3.0243454106088312</v>
      </c>
      <c r="AD34" s="119">
        <f>IF(AND($K34&lt;AD$2+1,$K34+$H34&gt;AD$2),IF($N34=$N$3,$C34*((1-$O34+$O34*(AD$1/INDEX($U$1:$CH$1,,MATCH($K34,$U$2:$CH$2,0)))))*$L34,$C34*((1-$R34)^(AD$2-$K34))*(((1-$O34+$O34*(AD$1/INDEX($U$1:$CH$1,,MATCH($K34,$U$2:$CH$2,0)))))*$L34*8760*$P34)),IF(AND($K34+$H34&lt;AD$2+1,$K34+$I34&gt;AD$2),IF($N34=$N$3,$C34*INDEX('Fixed O&amp;M Schedule_Gas'!L$3:L$15,MATCH($F34,'Fixed O&amp;M Schedule_Gas'!$B$3:$B$15,0)),$C34*$S34*INDEX($U$1:$CH$1,MATCH($K34,$U$2:$CH$2,0))*IF(AD$2&gt;$K34+$H34,IF($D34="Win",1.02,1.005),1)*(1+$T34)^(AD$2-$K34)),IF(AND($K34+$I34&lt;=AD$2,$K34+SUM($I34:$J34)&gt;AD$2),IF($N34=$N$3,$C34*(INDEX('Fixed O&amp;M Schedule_Gas'!L$3:L$15,MATCH($F34,'Fixed O&amp;M Schedule_Gas'!$B$3:$B$15,0))+$M34),$C34*($S34*INDEX($U$1:$CH$1,MATCH($K34+$I34,$U$2:$CH$2,0))*IF(AD$2&gt;$K34+$I34+$H34,IF($D34="Win",1.02,1.005),1)*(1+$T34)^(AD$2-($K34+$I34))+$M34)),0)))/10^6</f>
        <v>2.9897028490412212</v>
      </c>
      <c r="AE34" s="119">
        <f>IF(AND($K34&lt;AE$2+1,$K34+$H34&gt;AE$2),IF($N34=$N$3,$C34*((1-$O34+$O34*(AE$1/INDEX($U$1:$CH$1,,MATCH($K34,$U$2:$CH$2,0)))))*$L34,$C34*((1-$R34)^(AE$2-$K34))*(((1-$O34+$O34*(AE$1/INDEX($U$1:$CH$1,,MATCH($K34,$U$2:$CH$2,0)))))*$L34*8760*$P34)),IF(AND($K34+$H34&lt;AE$2+1,$K34+$I34&gt;AE$2),IF($N34=$N$3,$C34*INDEX('Fixed O&amp;M Schedule_Gas'!M$3:M$15,MATCH($F34,'Fixed O&amp;M Schedule_Gas'!$B$3:$B$15,0)),$C34*$S34*INDEX($U$1:$CH$1,MATCH($K34,$U$2:$CH$2,0))*IF(AE$2&gt;$K34+$H34,IF($D34="Win",1.02,1.005),1)*(1+$T34)^(AE$2-$K34)),IF(AND($K34+$I34&lt;=AE$2,$K34+SUM($I34:$J34)&gt;AE$2),IF($N34=$N$3,$C34*(INDEX('Fixed O&amp;M Schedule_Gas'!M$3:M$15,MATCH($F34,'Fixed O&amp;M Schedule_Gas'!$B$3:$B$15,0))+$M34),$C34*($S34*INDEX($U$1:$CH$1,MATCH($K34+$I34,$U$2:$CH$2,0))*IF(AE$2&gt;$K34+$I34+$H34,IF($D34="Win",1.02,1.005),1)*(1+$T34)^(AE$2-($K34+$I34))+$M34)),0)))/10^6</f>
        <v>2.9491666371674881</v>
      </c>
      <c r="AF34" s="119">
        <f>IF(AND($K34&lt;AF$2+1,$K34+$H34&gt;AF$2),IF($N34=$N$3,$C34*((1-$O34+$O34*(AF$1/INDEX($U$1:$CH$1,,MATCH($K34,$U$2:$CH$2,0)))))*$L34,$C34*((1-$R34)^(AF$2-$K34))*(((1-$O34+$O34*(AF$1/INDEX($U$1:$CH$1,,MATCH($K34,$U$2:$CH$2,0)))))*$L34*8760*$P34)),IF(AND($K34+$H34&lt;AF$2+1,$K34+$I34&gt;AF$2),IF($N34=$N$3,$C34*INDEX('Fixed O&amp;M Schedule_Gas'!N$3:N$15,MATCH($F34,'Fixed O&amp;M Schedule_Gas'!$B$3:$B$15,0)),$C34*$S34*INDEX($U$1:$CH$1,MATCH($K34,$U$2:$CH$2,0))*IF(AF$2&gt;$K34+$H34,IF($D34="Win",1.02,1.005),1)*(1+$T34)^(AF$2-$K34)),IF(AND($K34+$I34&lt;=AF$2,$K34+SUM($I34:$J34)&gt;AF$2),IF($N34=$N$3,$C34*(INDEX('Fixed O&amp;M Schedule_Gas'!N$3:N$15,MATCH($F34,'Fixed O&amp;M Schedule_Gas'!$B$3:$B$15,0))+$M34),$C34*($S34*INDEX($U$1:$CH$1,MATCH($K34+$I34,$U$2:$CH$2,0))*IF(AF$2&gt;$K34+$I34+$H34,IF($D34="Win",1.02,1.005),1)*(1+$T34)^(AF$2-($K34+$I34))+$M34)),0)))/10^6</f>
        <v>2.9126362428414687</v>
      </c>
      <c r="AG34" s="119">
        <f>IF(AND($K34&lt;AG$2+1,$K34+$H34&gt;AG$2),IF($N34=$N$3,$C34*((1-$O34+$O34*(AG$1/INDEX($U$1:$CH$1,,MATCH($K34,$U$2:$CH$2,0)))))*$L34,$C34*((1-$R34)^(AG$2-$K34))*(((1-$O34+$O34*(AG$1/INDEX($U$1:$CH$1,,MATCH($K34,$U$2:$CH$2,0)))))*$L34*8760*$P34)),IF(AND($K34+$H34&lt;AG$2+1,$K34+$I34&gt;AG$2),IF($N34=$N$3,$C34*INDEX('Fixed O&amp;M Schedule_Gas'!O$3:O$15,MATCH($F34,'Fixed O&amp;M Schedule_Gas'!$B$3:$B$15,0)),$C34*$S34*INDEX($U$1:$CH$1,MATCH($K34,$U$2:$CH$2,0))*IF(AG$2&gt;$K34+$H34,IF($D34="Win",1.02,1.005),1)*(1+$T34)^(AG$2-$K34)),IF(AND($K34+$I34&lt;=AG$2,$K34+SUM($I34:$J34)&gt;AG$2),IF($N34=$N$3,$C34*(INDEX('Fixed O&amp;M Schedule_Gas'!O$3:O$15,MATCH($F34,'Fixed O&amp;M Schedule_Gas'!$B$3:$B$15,0))+$M34),$C34*($S34*INDEX($U$1:$CH$1,MATCH($K34+$I34,$U$2:$CH$2,0))*IF(AG$2&gt;$K34+$I34+$H34,IF($D34="Win",1.02,1.005),1)*(1+$T34)^(AG$2-($K34+$I34))+$M34)),0)))/10^6</f>
        <v>2.8773128800786756</v>
      </c>
      <c r="AH34" s="119">
        <f>IF(AND($K34&lt;AH$2+1,$K34+$H34&gt;AH$2),IF($N34=$N$3,$C34*((1-$O34+$O34*(AH$1/INDEX($U$1:$CH$1,,MATCH($K34,$U$2:$CH$2,0)))))*$L34,$C34*((1-$R34)^(AH$2-$K34))*(((1-$O34+$O34*(AH$1/INDEX($U$1:$CH$1,,MATCH($K34,$U$2:$CH$2,0)))))*$L34*8760*$P34)),IF(AND($K34+$H34&lt;AH$2+1,$K34+$I34&gt;AH$2),IF($N34=$N$3,$C34*INDEX('Fixed O&amp;M Schedule_Gas'!P$3:P$15,MATCH($F34,'Fixed O&amp;M Schedule_Gas'!$B$3:$B$15,0)),$C34*$S34*INDEX($U$1:$CH$1,MATCH($K34,$U$2:$CH$2,0))*IF(AH$2&gt;$K34+$H34,IF($D34="Win",1.02,1.005),1)*(1+$T34)^(AH$2-$K34)),IF(AND($K34+$I34&lt;=AH$2,$K34+SUM($I34:$J34)&gt;AH$2),IF($N34=$N$3,$C34*(INDEX('Fixed O&amp;M Schedule_Gas'!P$3:P$15,MATCH($F34,'Fixed O&amp;M Schedule_Gas'!$B$3:$B$15,0))+$M34),$C34*($S34*INDEX($U$1:$CH$1,MATCH($K34+$I34,$U$2:$CH$2,0))*IF(AH$2&gt;$K34+$I34+$H34,IF($D34="Win",1.02,1.005),1)*(1+$T34)^(AH$2-($K34+$I34))+$M34)),0)))/10^6</f>
        <v>2.843261116074653</v>
      </c>
      <c r="AI34" s="119">
        <f>IF(AND($K34&lt;AI$2+1,$K34+$H34&gt;AI$2),IF($N34=$N$3,$C34*((1-$O34+$O34*(AI$1/INDEX($U$1:$CH$1,,MATCH($K34,$U$2:$CH$2,0)))))*$L34,$C34*((1-$R34)^(AI$2-$K34))*(((1-$O34+$O34*(AI$1/INDEX($U$1:$CH$1,,MATCH($K34,$U$2:$CH$2,0)))))*$L34*8760*$P34)),IF(AND($K34+$H34&lt;AI$2+1,$K34+$I34&gt;AI$2),IF($N34=$N$3,$C34*INDEX('Fixed O&amp;M Schedule_Gas'!Q$3:Q$15,MATCH($F34,'Fixed O&amp;M Schedule_Gas'!$B$3:$B$15,0)),$C34*$S34*INDEX($U$1:$CH$1,MATCH($K34,$U$2:$CH$2,0))*IF(AI$2&gt;$K34+$H34,IF($D34="Win",1.02,1.005),1)*(1+$T34)^(AI$2-$K34)),IF(AND($K34+$I34&lt;=AI$2,$K34+SUM($I34:$J34)&gt;AI$2),IF($N34=$N$3,$C34*(INDEX('Fixed O&amp;M Schedule_Gas'!Q$3:Q$15,MATCH($F34,'Fixed O&amp;M Schedule_Gas'!$B$3:$B$15,0))+$M34),$C34*($S34*INDEX($U$1:$CH$1,MATCH($K34+$I34,$U$2:$CH$2,0))*IF(AI$2&gt;$K34+$I34+$H34,IF($D34="Win",1.02,1.005),1)*(1+$T34)^(AI$2-($K34+$I34))+$M34)),0)))/10^6</f>
        <v>2.809798285985539</v>
      </c>
      <c r="AJ34" s="119">
        <f>IF(AND($K34&lt;AJ$2+1,$K34+$H34&gt;AJ$2),IF($N34=$N$3,$C34*((1-$O34+$O34*(AJ$1/INDEX($U$1:$CH$1,,MATCH($K34,$U$2:$CH$2,0)))))*$L34,$C34*((1-$R34)^(AJ$2-$K34))*(((1-$O34+$O34*(AJ$1/INDEX($U$1:$CH$1,,MATCH($K34,$U$2:$CH$2,0)))))*$L34*8760*$P34)),IF(AND($K34+$H34&lt;AJ$2+1,$K34+$I34&gt;AJ$2),IF($N34=$N$3,$C34*INDEX('Fixed O&amp;M Schedule_Gas'!R$3:R$15,MATCH($F34,'Fixed O&amp;M Schedule_Gas'!$B$3:$B$15,0)),$C34*$S34*INDEX($U$1:$CH$1,MATCH($K34,$U$2:$CH$2,0))*IF(AJ$2&gt;$K34+$H34,IF($D34="Win",1.02,1.005),1)*(1+$T34)^(AJ$2-$K34)),IF(AND($K34+$I34&lt;=AJ$2,$K34+SUM($I34:$J34)&gt;AJ$2),IF($N34=$N$3,$C34*(INDEX('Fixed O&amp;M Schedule_Gas'!R$3:R$15,MATCH($F34,'Fixed O&amp;M Schedule_Gas'!$B$3:$B$15,0))+$M34),$C34*($S34*INDEX($U$1:$CH$1,MATCH($K34+$I34,$U$2:$CH$2,0))*IF(AJ$2&gt;$K34+$I34+$H34,IF($D34="Win",1.02,1.005),1)*(1+$T34)^(AJ$2-($K34+$I34))+$M34)),0)))/10^6</f>
        <v>2.7769151291776368</v>
      </c>
      <c r="AK34" s="119">
        <f>IF(AND($K34&lt;AK$2+1,$K34+$H34&gt;AK$2),IF($N34=$N$3,$C34*((1-$O34+$O34*(AK$1/INDEX($U$1:$CH$1,,MATCH($K34,$U$2:$CH$2,0)))))*$L34,$C34*((1-$R34)^(AK$2-$K34))*(((1-$O34+$O34*(AK$1/INDEX($U$1:$CH$1,,MATCH($K34,$U$2:$CH$2,0)))))*$L34*8760*$P34)),IF(AND($K34+$H34&lt;AK$2+1,$K34+$I34&gt;AK$2),IF($N34=$N$3,$C34*INDEX('Fixed O&amp;M Schedule_Gas'!S$3:S$15,MATCH($F34,'Fixed O&amp;M Schedule_Gas'!$B$3:$B$15,0)),$C34*$S34*INDEX($U$1:$CH$1,MATCH($K34,$U$2:$CH$2,0))*IF(AK$2&gt;$K34+$H34,IF($D34="Win",1.02,1.005),1)*(1+$T34)^(AK$2-$K34)),IF(AND($K34+$I34&lt;=AK$2,$K34+SUM($I34:$J34)&gt;AK$2),IF($N34=$N$3,$C34*(INDEX('Fixed O&amp;M Schedule_Gas'!S$3:S$15,MATCH($F34,'Fixed O&amp;M Schedule_Gas'!$B$3:$B$15,0))+$M34),$C34*($S34*INDEX($U$1:$CH$1,MATCH($K34+$I34,$U$2:$CH$2,0))*IF(AK$2&gt;$K34+$I34+$H34,IF($D34="Win",1.02,1.005),1)*(1+$T34)^(AK$2-($K34+$I34))+$M34)),0)))/10^6</f>
        <v>2.7446025337846875</v>
      </c>
      <c r="AL34" s="119">
        <f>IF(AND($K34&lt;AL$2+1,$K34+$H34&gt;AL$2),IF($N34=$N$3,$C34*((1-$O34+$O34*(AL$1/INDEX($U$1:$CH$1,,MATCH($K34,$U$2:$CH$2,0)))))*$L34,$C34*((1-$R34)^(AL$2-$K34))*(((1-$O34+$O34*(AL$1/INDEX($U$1:$CH$1,,MATCH($K34,$U$2:$CH$2,0)))))*$L34*8760*$P34)),IF(AND($K34+$H34&lt;AL$2+1,$K34+$I34&gt;AL$2),IF($N34=$N$3,$C34*INDEX('Fixed O&amp;M Schedule_Gas'!T$3:T$15,MATCH($F34,'Fixed O&amp;M Schedule_Gas'!$B$3:$B$15,0)),$C34*$S34*INDEX($U$1:$CH$1,MATCH($K34,$U$2:$CH$2,0))*IF(AL$2&gt;$K34+$H34,IF($D34="Win",1.02,1.005),1)*(1+$T34)^(AL$2-$K34)),IF(AND($K34+$I34&lt;=AL$2,$K34+SUM($I34:$J34)&gt;AL$2),IF($N34=$N$3,$C34*(INDEX('Fixed O&amp;M Schedule_Gas'!T$3:T$15,MATCH($F34,'Fixed O&amp;M Schedule_Gas'!$B$3:$B$15,0))+$M34),$C34*($S34*INDEX($U$1:$CH$1,MATCH($K34+$I34,$U$2:$CH$2,0))*IF(AL$2&gt;$K34+$I34+$H34,IF($D34="Win",1.02,1.005),1)*(1+$T34)^(AL$2-($K34+$I34))+$M34)),0)))/10^6</f>
        <v>2.7128515343297841</v>
      </c>
      <c r="AM34" s="119">
        <f>IF(AND($K34&lt;AM$2+1,$K34+$H34&gt;AM$2),IF($N34=$N$3,$C34*((1-$O34+$O34*(AM$1/INDEX($U$1:$CH$1,,MATCH($K34,$U$2:$CH$2,0)))))*$L34,$C34*((1-$R34)^(AM$2-$K34))*(((1-$O34+$O34*(AM$1/INDEX($U$1:$CH$1,,MATCH($K34,$U$2:$CH$2,0)))))*$L34*8760*$P34)),IF(AND($K34+$H34&lt;AM$2+1,$K34+$I34&gt;AM$2),IF($N34=$N$3,$C34*INDEX('Fixed O&amp;M Schedule_Gas'!U$3:U$15,MATCH($F34,'Fixed O&amp;M Schedule_Gas'!$B$3:$B$15,0)),$C34*$S34*INDEX($U$1:$CH$1,MATCH($K34,$U$2:$CH$2,0))*IF(AM$2&gt;$K34+$H34,IF($D34="Win",1.02,1.005),1)*(1+$T34)^(AM$2-$K34)),IF(AND($K34+$I34&lt;=AM$2,$K34+SUM($I34:$J34)&gt;AM$2),IF($N34=$N$3,$C34*(INDEX('Fixed O&amp;M Schedule_Gas'!U$3:U$15,MATCH($F34,'Fixed O&amp;M Schedule_Gas'!$B$3:$B$15,0))+$M34),$C34*($S34*INDEX($U$1:$CH$1,MATCH($K34+$I34,$U$2:$CH$2,0))*IF(AM$2&gt;$K34+$I34+$H34,IF($D34="Win",1.02,1.005),1)*(1+$T34)^(AM$2-($K34+$I34))+$M34)),0)))/10^6</f>
        <v>2.6816533093853558</v>
      </c>
      <c r="AN34" s="119">
        <f>IF(AND($K34&lt;AN$2+1,$K34+$H34&gt;AN$2),IF($N34=$N$3,$C34*((1-$O34+$O34*(AN$1/INDEX($U$1:$CH$1,,MATCH($K34,$U$2:$CH$2,0)))))*$L34,$C34*((1-$R34)^(AN$2-$K34))*(((1-$O34+$O34*(AN$1/INDEX($U$1:$CH$1,,MATCH($K34,$U$2:$CH$2,0)))))*$L34*8760*$P34)),IF(AND($K34+$H34&lt;AN$2+1,$K34+$I34&gt;AN$2),IF($N34=$N$3,$C34*INDEX('Fixed O&amp;M Schedule_Gas'!V$3:V$15,MATCH($F34,'Fixed O&amp;M Schedule_Gas'!$B$3:$B$15,0)),$C34*$S34*INDEX($U$1:$CH$1,MATCH($K34,$U$2:$CH$2,0))*IF(AN$2&gt;$K34+$H34,IF($D34="Win",1.02,1.005),1)*(1+$T34)^(AN$2-$K34)),IF(AND($K34+$I34&lt;=AN$2,$K34+SUM($I34:$J34)&gt;AN$2),IF($N34=$N$3,$C34*(INDEX('Fixed O&amp;M Schedule_Gas'!V$3:V$15,MATCH($F34,'Fixed O&amp;M Schedule_Gas'!$B$3:$B$15,0))+$M34),$C34*($S34*INDEX($U$1:$CH$1,MATCH($K34+$I34,$U$2:$CH$2,0))*IF(AN$2&gt;$K34+$I34+$H34,IF($D34="Win",1.02,1.005),1)*(1+$T34)^(AN$2-($K34+$I34))+$M34)),0)))/10^6</f>
        <v>2.6509991792705838</v>
      </c>
      <c r="AO34" s="119">
        <f>IF(AND($K34&lt;AO$2+1,$K34+$H34&gt;AO$2),IF($N34=$N$3,$C34*((1-$O34+$O34*(AO$1/INDEX($U$1:$CH$1,,MATCH($K34,$U$2:$CH$2,0)))))*$L34,$C34*((1-$R34)^(AO$2-$K34))*(((1-$O34+$O34*(AO$1/INDEX($U$1:$CH$1,,MATCH($K34,$U$2:$CH$2,0)))))*$L34*8760*$P34)),IF(AND($K34+$H34&lt;AO$2+1,$K34+$I34&gt;AO$2),IF($N34=$N$3,$C34*INDEX('Fixed O&amp;M Schedule_Gas'!W$3:W$15,MATCH($F34,'Fixed O&amp;M Schedule_Gas'!$B$3:$B$15,0)),$C34*$S34*INDEX($U$1:$CH$1,MATCH($K34,$U$2:$CH$2,0))*IF(AO$2&gt;$K34+$H34,IF($D34="Win",1.02,1.005),1)*(1+$T34)^(AO$2-$K34)),IF(AND($K34+$I34&lt;=AO$2,$K34+SUM($I34:$J34)&gt;AO$2),IF($N34=$N$3,$C34*(INDEX('Fixed O&amp;M Schedule_Gas'!W$3:W$15,MATCH($F34,'Fixed O&amp;M Schedule_Gas'!$B$3:$B$15,0))+$M34),$C34*($S34*INDEX($U$1:$CH$1,MATCH($K34+$I34,$U$2:$CH$2,0))*IF(AO$2&gt;$K34+$I34+$H34,IF($D34="Win",1.02,1.005),1)*(1+$T34)^(AO$2-($K34+$I34))+$M34)),0)))/10^6</f>
        <v>2.620880603785682</v>
      </c>
      <c r="AP34" s="119">
        <f>IF(AND($K34&lt;AP$2+1,$K34+$H34&gt;AP$2),IF($N34=$N$3,$C34*((1-$O34+$O34*(AP$1/INDEX($U$1:$CH$1,,MATCH($K34,$U$2:$CH$2,0)))))*$L34,$C34*((1-$R34)^(AP$2-$K34))*(((1-$O34+$O34*(AP$1/INDEX($U$1:$CH$1,,MATCH($K34,$U$2:$CH$2,0)))))*$L34*8760*$P34)),IF(AND($K34+$H34&lt;AP$2+1,$K34+$I34&gt;AP$2),IF($N34=$N$3,$C34*INDEX('Fixed O&amp;M Schedule_Gas'!X$3:X$15,MATCH($F34,'Fixed O&amp;M Schedule_Gas'!$B$3:$B$15,0)),$C34*$S34*INDEX($U$1:$CH$1,MATCH($K34,$U$2:$CH$2,0))*IF(AP$2&gt;$K34+$H34,IF($D34="Win",1.02,1.005),1)*(1+$T34)^(AP$2-$K34)),IF(AND($K34+$I34&lt;=AP$2,$K34+SUM($I34:$J34)&gt;AP$2),IF($N34=$N$3,$C34*(INDEX('Fixed O&amp;M Schedule_Gas'!X$3:X$15,MATCH($F34,'Fixed O&amp;M Schedule_Gas'!$B$3:$B$15,0))+$M34),$C34*($S34*INDEX($U$1:$CH$1,MATCH($K34+$I34,$U$2:$CH$2,0))*IF(AP$2&gt;$K34+$I34+$H34,IF($D34="Win",1.02,1.005),1)*(1+$T34)^(AP$2-($K34+$I34))+$M34)),0)))/10^6</f>
        <v>2.5912891799824309</v>
      </c>
      <c r="AQ34" s="119">
        <f>IF(AND($K34&lt;AQ$2+1,$K34+$H34&gt;AQ$2),IF($N34=$N$3,$C34*((1-$O34+$O34*(AQ$1/INDEX($U$1:$CH$1,,MATCH($K34,$U$2:$CH$2,0)))))*$L34,$C34*((1-$R34)^(AQ$2-$K34))*(((1-$O34+$O34*(AQ$1/INDEX($U$1:$CH$1,,MATCH($K34,$U$2:$CH$2,0)))))*$L34*8760*$P34)),IF(AND($K34+$H34&lt;AQ$2+1,$K34+$I34&gt;AQ$2),IF($N34=$N$3,$C34*INDEX('Fixed O&amp;M Schedule_Gas'!Y$3:Y$15,MATCH($F34,'Fixed O&amp;M Schedule_Gas'!$B$3:$B$15,0)),$C34*$S34*INDEX($U$1:$CH$1,MATCH($K34,$U$2:$CH$2,0))*IF(AQ$2&gt;$K34+$H34,IF($D34="Win",1.02,1.005),1)*(1+$T34)^(AQ$2-$K34)),IF(AND($K34+$I34&lt;=AQ$2,$K34+SUM($I34:$J34)&gt;AQ$2),IF($N34=$N$3,$C34*(INDEX('Fixed O&amp;M Schedule_Gas'!Y$3:Y$15,MATCH($F34,'Fixed O&amp;M Schedule_Gas'!$B$3:$B$15,0))+$M34),$C34*($S34*INDEX($U$1:$CH$1,MATCH($K34+$I34,$U$2:$CH$2,0))*IF(AQ$2&gt;$K34+$I34+$H34,IF($D34="Win",1.02,1.005),1)*(1+$T34)^(AQ$2-($K34+$I34))+$M34)),0)))/10^6</f>
        <v>2.5622166399703854</v>
      </c>
      <c r="AR34" s="119">
        <f>IF(AND($K34&lt;AR$2+1,$K34+$H34&gt;AR$2),IF($N34=$N$3,$C34*((1-$O34+$O34*(AR$1/INDEX($U$1:$CH$1,,MATCH($K34,$U$2:$CH$2,0)))))*$L34,$C34*((1-$R34)^(AR$2-$K34))*(((1-$O34+$O34*(AR$1/INDEX($U$1:$CH$1,,MATCH($K34,$U$2:$CH$2,0)))))*$L34*8760*$P34)),IF(AND($K34+$H34&lt;AR$2+1,$K34+$I34&gt;AR$2),IF($N34=$N$3,$C34*INDEX('Fixed O&amp;M Schedule_Gas'!Z$3:Z$15,MATCH($F34,'Fixed O&amp;M Schedule_Gas'!$B$3:$B$15,0)),$C34*$S34*INDEX($U$1:$CH$1,MATCH($K34,$U$2:$CH$2,0))*IF(AR$2&gt;$K34+$H34,IF($D34="Win",1.02,1.005),1)*(1+$T34)^(AR$2-$K34)),IF(AND($K34+$I34&lt;=AR$2,$K34+SUM($I34:$J34)&gt;AR$2),IF($N34=$N$3,$C34*(INDEX('Fixed O&amp;M Schedule_Gas'!Z$3:Z$15,MATCH($F34,'Fixed O&amp;M Schedule_Gas'!$B$3:$B$15,0))+$M34),$C34*($S34*INDEX($U$1:$CH$1,MATCH($K34+$I34,$U$2:$CH$2,0))*IF(AR$2&gt;$K34+$I34+$H34,IF($D34="Win",1.02,1.005),1)*(1+$T34)^(AR$2-($K34+$I34))+$M34)),0)))/10^6</f>
        <v>2.5336548487582058</v>
      </c>
      <c r="AS34" s="119">
        <f>IF(AND($K34&lt;AS$2+1,$K34+$H34&gt;AS$2),IF($N34=$N$3,$C34*((1-$O34+$O34*(AS$1/INDEX($U$1:$CH$1,,MATCH($K34,$U$2:$CH$2,0)))))*$L34,$C34*((1-$R34)^(AS$2-$K34))*(((1-$O34+$O34*(AS$1/INDEX($U$1:$CH$1,,MATCH($K34,$U$2:$CH$2,0)))))*$L34*8760*$P34)),IF(AND($K34+$H34&lt;AS$2+1,$K34+$I34&gt;AS$2),IF($N34=$N$3,$C34*INDEX('Fixed O&amp;M Schedule_Gas'!AA$3:AA$15,MATCH($F34,'Fixed O&amp;M Schedule_Gas'!$B$3:$B$15,0)),$C34*$S34*INDEX($U$1:$CH$1,MATCH($K34,$U$2:$CH$2,0))*IF(AS$2&gt;$K34+$H34,IF($D34="Win",1.02,1.005),1)*(1+$T34)^(AS$2-$K34)),IF(AND($K34+$I34&lt;=AS$2,$K34+SUM($I34:$J34)&gt;AS$2),IF($N34=$N$3,$C34*(INDEX('Fixed O&amp;M Schedule_Gas'!AA$3:AA$15,MATCH($F34,'Fixed O&amp;M Schedule_Gas'!$B$3:$B$15,0))+$M34),$C34*($S34*INDEX($U$1:$CH$1,MATCH($K34+$I34,$U$2:$CH$2,0))*IF(AS$2&gt;$K34+$I34+$H34,IF($D34="Win",1.02,1.005),1)*(1+$T34)^(AS$2-($K34+$I34))+$M34)),0)))/10^6</f>
        <v>2.5055958021295219</v>
      </c>
      <c r="AT34" s="119">
        <f>IF(AND($K34&lt;AT$2+1,$K34+$H34&gt;AT$2),IF($N34=$N$3,$C34*((1-$O34+$O34*(AT$1/INDEX($U$1:$CH$1,,MATCH($K34,$U$2:$CH$2,0)))))*$L34,$C34*((1-$R34)^(AT$2-$K34))*(((1-$O34+$O34*(AT$1/INDEX($U$1:$CH$1,,MATCH($K34,$U$2:$CH$2,0)))))*$L34*8760*$P34)),IF(AND($K34+$H34&lt;AT$2+1,$K34+$I34&gt;AT$2),IF($N34=$N$3,$C34*INDEX('Fixed O&amp;M Schedule_Gas'!AB$3:AB$15,MATCH($F34,'Fixed O&amp;M Schedule_Gas'!$B$3:$B$15,0)),$C34*$S34*INDEX($U$1:$CH$1,MATCH($K34,$U$2:$CH$2,0))*IF(AT$2&gt;$K34+$H34,IF($D34="Win",1.02,1.005),1)*(1+$T34)^(AT$2-$K34)),IF(AND($K34+$I34&lt;=AT$2,$K34+SUM($I34:$J34)&gt;AT$2),IF($N34=$N$3,$C34*(INDEX('Fixed O&amp;M Schedule_Gas'!AB$3:AB$15,MATCH($F34,'Fixed O&amp;M Schedule_Gas'!$B$3:$B$15,0))+$M34),$C34*($S34*INDEX($U$1:$CH$1,MATCH($K34+$I34,$U$2:$CH$2,0))*IF(AT$2&gt;$K34+$I34+$H34,IF($D34="Win",1.02,1.005),1)*(1+$T34)^(AT$2-($K34+$I34))+$M34)),0)))/10^6</f>
        <v>2.478031624552798</v>
      </c>
      <c r="AU34" s="119">
        <f>IF(AND($K34&lt;AU$2+1,$K34+$H34&gt;AU$2),IF($N34=$N$3,$C34*((1-$O34+$O34*(AU$1/INDEX($U$1:$CH$1,,MATCH($K34,$U$2:$CH$2,0)))))*$L34,$C34*((1-$R34)^(AU$2-$K34))*(((1-$O34+$O34*(AU$1/INDEX($U$1:$CH$1,,MATCH($K34,$U$2:$CH$2,0)))))*$L34*8760*$P34)),IF(AND($K34+$H34&lt;AU$2+1,$K34+$I34&gt;AU$2),IF($N34=$N$3,$C34*INDEX('Fixed O&amp;M Schedule_Gas'!AC$3:AC$15,MATCH($F34,'Fixed O&amp;M Schedule_Gas'!$B$3:$B$15,0)),$C34*$S34*INDEX($U$1:$CH$1,MATCH($K34,$U$2:$CH$2,0))*IF(AU$2&gt;$K34+$H34,IF($D34="Win",1.02,1.005),1)*(1+$T34)^(AU$2-$K34)),IF(AND($K34+$I34&lt;=AU$2,$K34+SUM($I34:$J34)&gt;AU$2),IF($N34=$N$3,$C34*(INDEX('Fixed O&amp;M Schedule_Gas'!AC$3:AC$15,MATCH($F34,'Fixed O&amp;M Schedule_Gas'!$B$3:$B$15,0))+$M34),$C34*($S34*INDEX($U$1:$CH$1,MATCH($K34+$I34,$U$2:$CH$2,0))*IF(AU$2&gt;$K34+$I34+$H34,IF($D34="Win",1.02,1.005),1)*(1+$T34)^(AU$2-($K34+$I34))+$M34)),0)))/10^6</f>
        <v>2.4509545671246493</v>
      </c>
      <c r="AV34" s="119">
        <f>IF(AND($K34&lt;AV$2+1,$K34+$H34&gt;AV$2),IF($N34=$N$3,$C34*((1-$O34+$O34*(AV$1/INDEX($U$1:$CH$1,,MATCH($K34,$U$2:$CH$2,0)))))*$L34,$C34*((1-$R34)^(AV$2-$K34))*(((1-$O34+$O34*(AV$1/INDEX($U$1:$CH$1,,MATCH($K34,$U$2:$CH$2,0)))))*$L34*8760*$P34)),IF(AND($K34+$H34&lt;AV$2+1,$K34+$I34&gt;AV$2),IF($N34=$N$3,$C34*INDEX('Fixed O&amp;M Schedule_Gas'!AD$3:AD$15,MATCH($F34,'Fixed O&amp;M Schedule_Gas'!$B$3:$B$15,0)),$C34*$S34*INDEX($U$1:$CH$1,MATCH($K34,$U$2:$CH$2,0))*IF(AV$2&gt;$K34+$H34,IF($D34="Win",1.02,1.005),1)*(1+$T34)^(AV$2-$K34)),IF(AND($K34+$I34&lt;=AV$2,$K34+SUM($I34:$J34)&gt;AV$2),IF($N34=$N$3,$C34*(INDEX('Fixed O&amp;M Schedule_Gas'!AD$3:AD$15,MATCH($F34,'Fixed O&amp;M Schedule_Gas'!$B$3:$B$15,0))+$M34),$C34*($S34*INDEX($U$1:$CH$1,MATCH($K34+$I34,$U$2:$CH$2,0))*IF(AV$2&gt;$K34+$I34+$H34,IF($D34="Win",1.02,1.005),1)*(1+$T34)^(AV$2-($K34+$I34))+$M34)),0)))/10^6</f>
        <v>2.424357005546069</v>
      </c>
      <c r="AW34" s="119">
        <f>IF(AND($K34&lt;AW$2+1,$K34+$H34&gt;AW$2),IF($N34=$N$3,$C34*((1-$O34+$O34*(AW$1/INDEX($U$1:$CH$1,,MATCH($K34,$U$2:$CH$2,0)))))*$L34,$C34*((1-$R34)^(AW$2-$K34))*(((1-$O34+$O34*(AW$1/INDEX($U$1:$CH$1,,MATCH($K34,$U$2:$CH$2,0)))))*$L34*8760*$P34)),IF(AND($K34+$H34&lt;AW$2+1,$K34+$I34&gt;AW$2),IF($N34=$N$3,$C34*INDEX('Fixed O&amp;M Schedule_Gas'!AE$3:AE$15,MATCH($F34,'Fixed O&amp;M Schedule_Gas'!$B$3:$B$15,0)),$C34*$S34*INDEX($U$1:$CH$1,MATCH($K34,$U$2:$CH$2,0))*IF(AW$2&gt;$K34+$H34,IF($D34="Win",1.02,1.005),1)*(1+$T34)^(AW$2-$K34)),IF(AND($K34+$I34&lt;=AW$2,$K34+SUM($I34:$J34)&gt;AW$2),IF($N34=$N$3,$C34*(INDEX('Fixed O&amp;M Schedule_Gas'!AE$3:AE$15,MATCH($F34,'Fixed O&amp;M Schedule_Gas'!$B$3:$B$15,0))+$M34),$C34*($S34*INDEX($U$1:$CH$1,MATCH($K34+$I34,$U$2:$CH$2,0))*IF(AW$2&gt;$K34+$I34+$H34,IF($D34="Win",1.02,1.005),1)*(1+$T34)^(AW$2-($K34+$I34))+$M34)),0)))/10^6</f>
        <v>0.54513233444839526</v>
      </c>
      <c r="AX34" s="119">
        <f>IF(AND($K34&lt;AX$2+1,$K34+$H34&gt;AX$2),IF($N34=$N$3,$C34*((1-$O34+$O34*(AX$1/INDEX($U$1:$CH$1,,MATCH($K34,$U$2:$CH$2,0)))))*$L34,$C34*((1-$R34)^(AX$2-$K34))*(((1-$O34+$O34*(AX$1/INDEX($U$1:$CH$1,,MATCH($K34,$U$2:$CH$2,0)))))*$L34*8760*$P34)),IF(AND($K34+$H34&lt;AX$2+1,$K34+$I34&gt;AX$2),IF($N34=$N$3,$C34*INDEX('Fixed O&amp;M Schedule_Gas'!AF$3:AF$15,MATCH($F34,'Fixed O&amp;M Schedule_Gas'!$B$3:$B$15,0)),$C34*$S34*INDEX($U$1:$CH$1,MATCH($K34,$U$2:$CH$2,0))*IF(AX$2&gt;$K34+$H34,IF($D34="Win",1.02,1.005),1)*(1+$T34)^(AX$2-$K34)),IF(AND($K34+$I34&lt;=AX$2,$K34+SUM($I34:$J34)&gt;AX$2),IF($N34=$N$3,$C34*(INDEX('Fixed O&amp;M Schedule_Gas'!AF$3:AF$15,MATCH($F34,'Fixed O&amp;M Schedule_Gas'!$B$3:$B$15,0))+$M34),$C34*($S34*INDEX($U$1:$CH$1,MATCH($K34+$I34,$U$2:$CH$2,0))*IF(AX$2&gt;$K34+$I34+$H34,IF($D34="Win",1.02,1.005),1)*(1+$T34)^(AX$2-($K34+$I34))+$M34)),0)))/10^6</f>
        <v>0.56715568076011036</v>
      </c>
      <c r="AY34" s="119">
        <f>IF(AND($K34&lt;AY$2+1,$K34+$H34&gt;AY$2),IF($N34=$N$3,$C34*((1-$O34+$O34*(AY$1/INDEX($U$1:$CH$1,,MATCH($K34,$U$2:$CH$2,0)))))*$L34,$C34*((1-$R34)^(AY$2-$K34))*(((1-$O34+$O34*(AY$1/INDEX($U$1:$CH$1,,MATCH($K34,$U$2:$CH$2,0)))))*$L34*8760*$P34)),IF(AND($K34+$H34&lt;AY$2+1,$K34+$I34&gt;AY$2),IF($N34=$N$3,$C34*INDEX('Fixed O&amp;M Schedule_Gas'!AG$3:AG$15,MATCH($F34,'Fixed O&amp;M Schedule_Gas'!$B$3:$B$15,0)),$C34*$S34*INDEX($U$1:$CH$1,MATCH($K34,$U$2:$CH$2,0))*IF(AY$2&gt;$K34+$H34,IF($D34="Win",1.02,1.005),1)*(1+$T34)^(AY$2-$K34)),IF(AND($K34+$I34&lt;=AY$2,$K34+SUM($I34:$J34)&gt;AY$2),IF($N34=$N$3,$C34*(INDEX('Fixed O&amp;M Schedule_Gas'!AG$3:AG$15,MATCH($F34,'Fixed O&amp;M Schedule_Gas'!$B$3:$B$15,0))+$M34),$C34*($S34*INDEX($U$1:$CH$1,MATCH($K34+$I34,$U$2:$CH$2,0))*IF(AY$2&gt;$K34+$I34+$H34,IF($D34="Win",1.02,1.005),1)*(1+$T34)^(AY$2-($K34+$I34))+$M34)),0)))/10^6</f>
        <v>0.5784987943753126</v>
      </c>
      <c r="AZ34" s="119">
        <f>IF(AND($K34&lt;AZ$2+1,$K34+$H34&gt;AZ$2),IF($N34=$N$3,$C34*((1-$O34+$O34*(AZ$1/INDEX($U$1:$CH$1,,MATCH($K34,$U$2:$CH$2,0)))))*$L34,$C34*((1-$R34)^(AZ$2-$K34))*(((1-$O34+$O34*(AZ$1/INDEX($U$1:$CH$1,,MATCH($K34,$U$2:$CH$2,0)))))*$L34*8760*$P34)),IF(AND($K34+$H34&lt;AZ$2+1,$K34+$I34&gt;AZ$2),IF($N34=$N$3,$C34*INDEX('Fixed O&amp;M Schedule_Gas'!AH$3:AH$15,MATCH($F34,'Fixed O&amp;M Schedule_Gas'!$B$3:$B$15,0)),$C34*$S34*INDEX($U$1:$CH$1,MATCH($K34,$U$2:$CH$2,0))*IF(AZ$2&gt;$K34+$H34,IF($D34="Win",1.02,1.005),1)*(1+$T34)^(AZ$2-$K34)),IF(AND($K34+$I34&lt;=AZ$2,$K34+SUM($I34:$J34)&gt;AZ$2),IF($N34=$N$3,$C34*(INDEX('Fixed O&amp;M Schedule_Gas'!AH$3:AH$15,MATCH($F34,'Fixed O&amp;M Schedule_Gas'!$B$3:$B$15,0))+$M34),$C34*($S34*INDEX($U$1:$CH$1,MATCH($K34+$I34,$U$2:$CH$2,0))*IF(AZ$2&gt;$K34+$I34+$H34,IF($D34="Win",1.02,1.005),1)*(1+$T34)^(AZ$2-($K34+$I34))+$M34)),0)))/10^6</f>
        <v>0.59006877026281879</v>
      </c>
      <c r="BA34" s="119">
        <f>IF(AND($K34&lt;BA$2+1,$K34+$H34&gt;BA$2),IF($N34=$N$3,$C34*((1-$O34+$O34*(BA$1/INDEX($U$1:$CH$1,,MATCH($K34,$U$2:$CH$2,0)))))*$L34,$C34*((1-$R34)^(BA$2-$K34))*(((1-$O34+$O34*(BA$1/INDEX($U$1:$CH$1,,MATCH($K34,$U$2:$CH$2,0)))))*$L34*8760*$P34)),IF(AND($K34+$H34&lt;BA$2+1,$K34+$I34&gt;BA$2),IF($N34=$N$3,$C34*INDEX('Fixed O&amp;M Schedule_Gas'!AI$3:AI$15,MATCH($F34,'Fixed O&amp;M Schedule_Gas'!$B$3:$B$15,0)),$C34*$S34*INDEX($U$1:$CH$1,MATCH($K34,$U$2:$CH$2,0))*IF(BA$2&gt;$K34+$H34,IF($D34="Win",1.02,1.005),1)*(1+$T34)^(BA$2-$K34)),IF(AND($K34+$I34&lt;=BA$2,$K34+SUM($I34:$J34)&gt;BA$2),IF($N34=$N$3,$C34*(INDEX('Fixed O&amp;M Schedule_Gas'!AI$3:AI$15,MATCH($F34,'Fixed O&amp;M Schedule_Gas'!$B$3:$B$15,0))+$M34),$C34*($S34*INDEX($U$1:$CH$1,MATCH($K34+$I34,$U$2:$CH$2,0))*IF(BA$2&gt;$K34+$I34+$H34,IF($D34="Win",1.02,1.005),1)*(1+$T34)^(BA$2-($K34+$I34))+$M34)),0)))/10^6</f>
        <v>0.60187014566807517</v>
      </c>
      <c r="BB34" s="119">
        <f>IF(AND($K34&lt;BB$2+1,$K34+$H34&gt;BB$2),IF($N34=$N$3,$C34*((1-$O34+$O34*(BB$1/INDEX($U$1:$CH$1,,MATCH($K34,$U$2:$CH$2,0)))))*$L34,$C34*((1-$R34)^(BB$2-$K34))*(((1-$O34+$O34*(BB$1/INDEX($U$1:$CH$1,,MATCH($K34,$U$2:$CH$2,0)))))*$L34*8760*$P34)),IF(AND($K34+$H34&lt;BB$2+1,$K34+$I34&gt;BB$2),IF($N34=$N$3,$C34*INDEX('Fixed O&amp;M Schedule_Gas'!AJ$3:AJ$15,MATCH($F34,'Fixed O&amp;M Schedule_Gas'!$B$3:$B$15,0)),$C34*$S34*INDEX($U$1:$CH$1,MATCH($K34,$U$2:$CH$2,0))*IF(BB$2&gt;$K34+$H34,IF($D34="Win",1.02,1.005),1)*(1+$T34)^(BB$2-$K34)),IF(AND($K34+$I34&lt;=BB$2,$K34+SUM($I34:$J34)&gt;BB$2),IF($N34=$N$3,$C34*(INDEX('Fixed O&amp;M Schedule_Gas'!AJ$3:AJ$15,MATCH($F34,'Fixed O&amp;M Schedule_Gas'!$B$3:$B$15,0))+$M34),$C34*($S34*INDEX($U$1:$CH$1,MATCH($K34+$I34,$U$2:$CH$2,0))*IF(BB$2&gt;$K34+$I34+$H34,IF($D34="Win",1.02,1.005),1)*(1+$T34)^(BB$2-($K34+$I34))+$M34)),0)))/10^6</f>
        <v>2.4706289131505272</v>
      </c>
      <c r="BC34" s="119">
        <f>IF(AND($K34&lt;BC$2+1,$K34+$H34&gt;BC$2),IF($N34=$N$3,$C34*((1-$O34+$O34*(BC$1/INDEX($U$1:$CH$1,,MATCH($K34,$U$2:$CH$2,0)))))*$L34,$C34*((1-$R34)^(BC$2-$K34))*(((1-$O34+$O34*(BC$1/INDEX($U$1:$CH$1,,MATCH($K34,$U$2:$CH$2,0)))))*$L34*8760*$P34)),IF(AND($K34+$H34&lt;BC$2+1,$K34+$I34&gt;BC$2),IF($N34=$N$3,$C34*INDEX('Fixed O&amp;M Schedule_Gas'!AK$3:AK$15,MATCH($F34,'Fixed O&amp;M Schedule_Gas'!$B$3:$B$15,0)),$C34*$S34*INDEX($U$1:$CH$1,MATCH($K34,$U$2:$CH$2,0))*IF(BC$2&gt;$K34+$H34,IF($D34="Win",1.02,1.005),1)*(1+$T34)^(BC$2-$K34)),IF(AND($K34+$I34&lt;=BC$2,$K34+SUM($I34:$J34)&gt;BC$2),IF($N34=$N$3,$C34*(INDEX('Fixed O&amp;M Schedule_Gas'!AK$3:AK$15,MATCH($F34,'Fixed O&amp;M Schedule_Gas'!$B$3:$B$15,0))+$M34),$C34*($S34*INDEX($U$1:$CH$1,MATCH($K34+$I34,$U$2:$CH$2,0))*IF(BC$2&gt;$K34+$I34+$H34,IF($D34="Win",1.02,1.005),1)*(1+$T34)^(BC$2-($K34+$I34))+$M34)),0)))/10^6</f>
        <v>2.4825718750471069</v>
      </c>
      <c r="BD34" s="119">
        <f>IF(AND($K34&lt;BD$2+1,$K34+$H34&gt;BD$2),IF($N34=$N$3,$C34*((1-$O34+$O34*(BD$1/INDEX($U$1:$CH$1,,MATCH($K34,$U$2:$CH$2,0)))))*$L34,$C34*((1-$R34)^(BD$2-$K34))*(((1-$O34+$O34*(BD$1/INDEX($U$1:$CH$1,,MATCH($K34,$U$2:$CH$2,0)))))*$L34*8760*$P34)),IF(AND($K34+$H34&lt;BD$2+1,$K34+$I34&gt;BD$2),IF($N34=$N$3,$C34*INDEX('Fixed O&amp;M Schedule_Gas'!AL$3:AL$15,MATCH($F34,'Fixed O&amp;M Schedule_Gas'!$B$3:$B$15,0)),$C34*$S34*INDEX($U$1:$CH$1,MATCH($K34,$U$2:$CH$2,0))*IF(BD$2&gt;$K34+$H34,IF($D34="Win",1.02,1.005),1)*(1+$T34)^(BD$2-$K34)),IF(AND($K34+$I34&lt;=BD$2,$K34+SUM($I34:$J34)&gt;BD$2),IF($N34=$N$3,$C34*(INDEX('Fixed O&amp;M Schedule_Gas'!AL$3:AL$15,MATCH($F34,'Fixed O&amp;M Schedule_Gas'!$B$3:$B$15,0))+$M34),$C34*($S34*INDEX($U$1:$CH$1,MATCH($K34+$I34,$U$2:$CH$2,0))*IF(BD$2&gt;$K34+$I34+$H34,IF($D34="Win",1.02,1.005),1)*(1+$T34)^(BD$2-($K34+$I34))+$M34)),0)))/10^6</f>
        <v>2.4947536961816184</v>
      </c>
      <c r="BE34" s="119">
        <f>IF(AND($K34&lt;BE$2+1,$K34+$H34&gt;BE$2),IF($N34=$N$3,$C34*((1-$O34+$O34*(BE$1/INDEX($U$1:$CH$1,,MATCH($K34,$U$2:$CH$2,0)))))*$L34,$C34*((1-$R34)^(BE$2-$K34))*(((1-$O34+$O34*(BE$1/INDEX($U$1:$CH$1,,MATCH($K34,$U$2:$CH$2,0)))))*$L34*8760*$P34)),IF(AND($K34+$H34&lt;BE$2+1,$K34+$I34&gt;BE$2),IF($N34=$N$3,$C34*INDEX('Fixed O&amp;M Schedule_Gas'!AM$3:AM$15,MATCH($F34,'Fixed O&amp;M Schedule_Gas'!$B$3:$B$15,0)),$C34*$S34*INDEX($U$1:$CH$1,MATCH($K34,$U$2:$CH$2,0))*IF(BE$2&gt;$K34+$H34,IF($D34="Win",1.02,1.005),1)*(1+$T34)^(BE$2-$K34)),IF(AND($K34+$I34&lt;=BE$2,$K34+SUM($I34:$J34)&gt;BE$2),IF($N34=$N$3,$C34*(INDEX('Fixed O&amp;M Schedule_Gas'!AM$3:AM$15,MATCH($F34,'Fixed O&amp;M Schedule_Gas'!$B$3:$B$15,0))+$M34),$C34*($S34*INDEX($U$1:$CH$1,MATCH($K34+$I34,$U$2:$CH$2,0))*IF(BE$2&gt;$K34+$I34+$H34,IF($D34="Win",1.02,1.005),1)*(1+$T34)^(BE$2-($K34+$I34))+$M34)),0)))/10^6</f>
        <v>2.5071791537388202</v>
      </c>
      <c r="BF34" s="119">
        <f>IF(AND($K34&lt;BF$2+1,$K34+$H34&gt;BF$2),IF($N34=$N$3,$C34*((1-$O34+$O34*(BF$1/INDEX($U$1:$CH$1,,MATCH($K34,$U$2:$CH$2,0)))))*$L34,$C34*((1-$R34)^(BF$2-$K34))*(((1-$O34+$O34*(BF$1/INDEX($U$1:$CH$1,,MATCH($K34,$U$2:$CH$2,0)))))*$L34*8760*$P34)),IF(AND($K34+$H34&lt;BF$2+1,$K34+$I34&gt;BF$2),IF($N34=$N$3,$C34*INDEX('Fixed O&amp;M Schedule_Gas'!AN$3:AN$15,MATCH($F34,'Fixed O&amp;M Schedule_Gas'!$B$3:$B$15,0)),$C34*$S34*INDEX($U$1:$CH$1,MATCH($K34,$U$2:$CH$2,0))*IF(BF$2&gt;$K34+$H34,IF($D34="Win",1.02,1.005),1)*(1+$T34)^(BF$2-$K34)),IF(AND($K34+$I34&lt;=BF$2,$K34+SUM($I34:$J34)&gt;BF$2),IF($N34=$N$3,$C34*(INDEX('Fixed O&amp;M Schedule_Gas'!AN$3:AN$15,MATCH($F34,'Fixed O&amp;M Schedule_Gas'!$B$3:$B$15,0))+$M34),$C34*($S34*INDEX($U$1:$CH$1,MATCH($K34+$I34,$U$2:$CH$2,0))*IF(BF$2&gt;$K34+$I34+$H34,IF($D34="Win",1.02,1.005),1)*(1+$T34)^(BF$2-($K34+$I34))+$M34)),0)))/10^6</f>
        <v>2.5198531204471655</v>
      </c>
      <c r="BG34" s="119">
        <f>IF(AND($K34&lt;BG$2+1,$K34+$H34&gt;BG$2),IF($N34=$N$3,$C34*((1-$O34+$O34*(BG$1/INDEX($U$1:$CH$1,,MATCH($K34,$U$2:$CH$2,0)))))*$L34,$C34*((1-$R34)^(BG$2-$K34))*(((1-$O34+$O34*(BG$1/INDEX($U$1:$CH$1,,MATCH($K34,$U$2:$CH$2,0)))))*$L34*8760*$P34)),IF(AND($K34+$H34&lt;BG$2+1,$K34+$I34&gt;BG$2),IF($N34=$N$3,$C34*INDEX('Fixed O&amp;M Schedule_Gas'!AO$3:AO$15,MATCH($F34,'Fixed O&amp;M Schedule_Gas'!$B$3:$B$15,0)),$C34*$S34*INDEX($U$1:$CH$1,MATCH($K34,$U$2:$CH$2,0))*IF(BG$2&gt;$K34+$H34,IF($D34="Win",1.02,1.005),1)*(1+$T34)^(BG$2-$K34)),IF(AND($K34+$I34&lt;=BG$2,$K34+SUM($I34:$J34)&gt;BG$2),IF($N34=$N$3,$C34*(INDEX('Fixed O&amp;M Schedule_Gas'!AO$3:AO$15,MATCH($F34,'Fixed O&amp;M Schedule_Gas'!$B$3:$B$15,0))+$M34),$C34*($S34*INDEX($U$1:$CH$1,MATCH($K34+$I34,$U$2:$CH$2,0))*IF(BG$2&gt;$K34+$I34+$H34,IF($D34="Win",1.02,1.005),1)*(1+$T34)^(BG$2-($K34+$I34))+$M34)),0)))/10^6</f>
        <v>2.5327805664896781</v>
      </c>
      <c r="BH34" s="119">
        <f>IF(AND($K34&lt;BH$2+1,$K34+$H34&gt;BH$2),IF($N34=$N$3,$C34*((1-$O34+$O34*(BH$1/INDEX($U$1:$CH$1,,MATCH($K34,$U$2:$CH$2,0)))))*$L34,$C34*((1-$R34)^(BH$2-$K34))*(((1-$O34+$O34*(BH$1/INDEX($U$1:$CH$1,,MATCH($K34,$U$2:$CH$2,0)))))*$L34*8760*$P34)),IF(AND($K34+$H34&lt;BH$2+1,$K34+$I34&gt;BH$2),IF($N34=$N$3,$C34*INDEX('Fixed O&amp;M Schedule_Gas'!AP$3:AP$15,MATCH($F34,'Fixed O&amp;M Schedule_Gas'!$B$3:$B$15,0)),$C34*$S34*INDEX($U$1:$CH$1,MATCH($K34,$U$2:$CH$2,0))*IF(BH$2&gt;$K34+$H34,IF($D34="Win",1.02,1.005),1)*(1+$T34)^(BH$2-$K34)),IF(AND($K34+$I34&lt;=BH$2,$K34+SUM($I34:$J34)&gt;BH$2),IF($N34=$N$3,$C34*(INDEX('Fixed O&amp;M Schedule_Gas'!AP$3:AP$15,MATCH($F34,'Fixed O&amp;M Schedule_Gas'!$B$3:$B$15,0))+$M34),$C34*($S34*INDEX($U$1:$CH$1,MATCH($K34+$I34,$U$2:$CH$2,0))*IF(BH$2&gt;$K34+$I34+$H34,IF($D34="Win",1.02,1.005),1)*(1+$T34)^(BH$2-($K34+$I34))+$M34)),0)))/10^6</f>
        <v>2.5459665614530409</v>
      </c>
      <c r="BI34" s="119">
        <f>IF(AND($K34&lt;BI$2+1,$K34+$H34&gt;BI$2),IF($N34=$N$3,$C34*((1-$O34+$O34*(BI$1/INDEX($U$1:$CH$1,,MATCH($K34,$U$2:$CH$2,0)))))*$L34,$C34*((1-$R34)^(BI$2-$K34))*(((1-$O34+$O34*(BI$1/INDEX($U$1:$CH$1,,MATCH($K34,$U$2:$CH$2,0)))))*$L34*8760*$P34)),IF(AND($K34+$H34&lt;BI$2+1,$K34+$I34&gt;BI$2),IF($N34=$N$3,$C34*INDEX('Fixed O&amp;M Schedule_Gas'!AQ$3:AQ$15,MATCH($F34,'Fixed O&amp;M Schedule_Gas'!$B$3:$B$15,0)),$C34*$S34*INDEX($U$1:$CH$1,MATCH($K34,$U$2:$CH$2,0))*IF(BI$2&gt;$K34+$H34,IF($D34="Win",1.02,1.005),1)*(1+$T34)^(BI$2-$K34)),IF(AND($K34+$I34&lt;=BI$2,$K34+SUM($I34:$J34)&gt;BI$2),IF($N34=$N$3,$C34*(INDEX('Fixed O&amp;M Schedule_Gas'!AQ$3:AQ$15,MATCH($F34,'Fixed O&amp;M Schedule_Gas'!$B$3:$B$15,0))+$M34),$C34*($S34*INDEX($U$1:$CH$1,MATCH($K34+$I34,$U$2:$CH$2,0))*IF(BI$2&gt;$K34+$I34+$H34,IF($D34="Win",1.02,1.005),1)*(1+$T34)^(BI$2-($K34+$I34))+$M34)),0)))/10^6</f>
        <v>2.5594162763156705</v>
      </c>
      <c r="BJ34" s="119">
        <f>IF(AND($K34&lt;BJ$2+1,$K34+$H34&gt;BJ$2),IF($N34=$N$3,$C34*((1-$O34+$O34*(BJ$1/INDEX($U$1:$CH$1,,MATCH($K34,$U$2:$CH$2,0)))))*$L34,$C34*((1-$R34)^(BJ$2-$K34))*(((1-$O34+$O34*(BJ$1/INDEX($U$1:$CH$1,,MATCH($K34,$U$2:$CH$2,0)))))*$L34*8760*$P34)),IF(AND($K34+$H34&lt;BJ$2+1,$K34+$I34&gt;BJ$2),IF($N34=$N$3,$C34*INDEX('Fixed O&amp;M Schedule_Gas'!AR$3:AR$15,MATCH($F34,'Fixed O&amp;M Schedule_Gas'!$B$3:$B$15,0)),$C34*$S34*INDEX($U$1:$CH$1,MATCH($K34,$U$2:$CH$2,0))*IF(BJ$2&gt;$K34+$H34,IF($D34="Win",1.02,1.005),1)*(1+$T34)^(BJ$2-$K34)),IF(AND($K34+$I34&lt;=BJ$2,$K34+SUM($I34:$J34)&gt;BJ$2),IF($N34=$N$3,$C34*(INDEX('Fixed O&amp;M Schedule_Gas'!AR$3:AR$15,MATCH($F34,'Fixed O&amp;M Schedule_Gas'!$B$3:$B$15,0))+$M34),$C34*($S34*INDEX($U$1:$CH$1,MATCH($K34+$I34,$U$2:$CH$2,0))*IF(BJ$2&gt;$K34+$I34+$H34,IF($D34="Win",1.02,1.005),1)*(1+$T34)^(BJ$2-($K34+$I34))+$M34)),0)))/10^6</f>
        <v>2.5731349854755532</v>
      </c>
      <c r="BK34" s="119">
        <f>IF(AND($K34&lt;BK$2+1,$K34+$H34&gt;BK$2),IF($N34=$N$3,$C34*((1-$O34+$O34*(BK$1/INDEX($U$1:$CH$1,,MATCH($K34,$U$2:$CH$2,0)))))*$L34,$C34*((1-$R34)^(BK$2-$K34))*(((1-$O34+$O34*(BK$1/INDEX($U$1:$CH$1,,MATCH($K34,$U$2:$CH$2,0)))))*$L34*8760*$P34)),IF(AND($K34+$H34&lt;BK$2+1,$K34+$I34&gt;BK$2),IF($N34=$N$3,$C34*INDEX('Fixed O&amp;M Schedule_Gas'!AS$3:AS$15,MATCH($F34,'Fixed O&amp;M Schedule_Gas'!$B$3:$B$15,0)),$C34*$S34*INDEX($U$1:$CH$1,MATCH($K34,$U$2:$CH$2,0))*IF(BK$2&gt;$K34+$H34,IF($D34="Win",1.02,1.005),1)*(1+$T34)^(BK$2-$K34)),IF(AND($K34+$I34&lt;=BK$2,$K34+SUM($I34:$J34)&gt;BK$2),IF($N34=$N$3,$C34*(INDEX('Fixed O&amp;M Schedule_Gas'!AS$3:AS$15,MATCH($F34,'Fixed O&amp;M Schedule_Gas'!$B$3:$B$15,0))+$M34),$C34*($S34*INDEX($U$1:$CH$1,MATCH($K34+$I34,$U$2:$CH$2,0))*IF(BK$2&gt;$K34+$I34+$H34,IF($D34="Win",1.02,1.005),1)*(1+$T34)^(BK$2-($K34+$I34))+$M34)),0)))/10^6</f>
        <v>2.5871280688186333</v>
      </c>
      <c r="BL34" s="119">
        <f>IF(AND($K34&lt;BL$2+1,$K34+$H34&gt;BL$2),IF($N34=$N$3,$C34*((1-$O34+$O34*(BL$1/INDEX($U$1:$CH$1,,MATCH($K34,$U$2:$CH$2,0)))))*$L34,$C34*((1-$R34)^(BL$2-$K34))*(((1-$O34+$O34*(BL$1/INDEX($U$1:$CH$1,,MATCH($K34,$U$2:$CH$2,0)))))*$L34*8760*$P34)),IF(AND($K34+$H34&lt;BL$2+1,$K34+$I34&gt;BL$2),IF($N34=$N$3,$C34*INDEX('Fixed O&amp;M Schedule_Gas'!AT$3:AT$15,MATCH($F34,'Fixed O&amp;M Schedule_Gas'!$B$3:$B$15,0)),$C34*$S34*INDEX($U$1:$CH$1,MATCH($K34,$U$2:$CH$2,0))*IF(BL$2&gt;$K34+$H34,IF($D34="Win",1.02,1.005),1)*(1+$T34)^(BL$2-$K34)),IF(AND($K34+$I34&lt;=BL$2,$K34+SUM($I34:$J34)&gt;BL$2),IF($N34=$N$3,$C34*(INDEX('Fixed O&amp;M Schedule_Gas'!AT$3:AT$15,MATCH($F34,'Fixed O&amp;M Schedule_Gas'!$B$3:$B$15,0))+$M34),$C34*($S34*INDEX($U$1:$CH$1,MATCH($K34+$I34,$U$2:$CH$2,0))*IF(BL$2&gt;$K34+$I34+$H34,IF($D34="Win",1.02,1.005),1)*(1+$T34)^(BL$2-($K34+$I34))+$M34)),0)))/10^6</f>
        <v>2.6014010138285757</v>
      </c>
      <c r="BM34" s="119">
        <f>IF(AND($K34&lt;BM$2+1,$K34+$H34&gt;BM$2),IF($N34=$N$3,$C34*((1-$O34+$O34*(BM$1/INDEX($U$1:$CH$1,,MATCH($K34,$U$2:$CH$2,0)))))*$L34,$C34*((1-$R34)^(BM$2-$K34))*(((1-$O34+$O34*(BM$1/INDEX($U$1:$CH$1,,MATCH($K34,$U$2:$CH$2,0)))))*$L34*8760*$P34)),IF(AND($K34+$H34&lt;BM$2+1,$K34+$I34&gt;BM$2),IF($N34=$N$3,$C34*INDEX('Fixed O&amp;M Schedule_Gas'!AU$3:AU$15,MATCH($F34,'Fixed O&amp;M Schedule_Gas'!$B$3:$B$15,0)),$C34*$S34*INDEX($U$1:$CH$1,MATCH($K34,$U$2:$CH$2,0))*IF(BM$2&gt;$K34+$H34,IF($D34="Win",1.02,1.005),1)*(1+$T34)^(BM$2-$K34)),IF(AND($K34+$I34&lt;=BM$2,$K34+SUM($I34:$J34)&gt;BM$2),IF($N34=$N$3,$C34*(INDEX('Fixed O&amp;M Schedule_Gas'!AU$3:AU$15,MATCH($F34,'Fixed O&amp;M Schedule_Gas'!$B$3:$B$15,0))+$M34),$C34*($S34*INDEX($U$1:$CH$1,MATCH($K34+$I34,$U$2:$CH$2,0))*IF(BM$2&gt;$K34+$I34+$H34,IF($D34="Win",1.02,1.005),1)*(1+$T34)^(BM$2-($K34+$I34))+$M34)),0)))/10^6</f>
        <v>2.6159594177387162</v>
      </c>
      <c r="BN34" s="119">
        <f>IF(AND($K34&lt;BN$2+1,$K34+$H34&gt;BN$2),IF($N34=$N$3,$C34*((1-$O34+$O34*(BN$1/INDEX($U$1:$CH$1,,MATCH($K34,$U$2:$CH$2,0)))))*$L34,$C34*((1-$R34)^(BN$2-$K34))*(((1-$O34+$O34*(BN$1/INDEX($U$1:$CH$1,,MATCH($K34,$U$2:$CH$2,0)))))*$L34*8760*$P34)),IF(AND($K34+$H34&lt;BN$2+1,$K34+$I34&gt;BN$2),IF($N34=$N$3,$C34*INDEX('Fixed O&amp;M Schedule_Gas'!AV$3:AV$15,MATCH($F34,'Fixed O&amp;M Schedule_Gas'!$B$3:$B$15,0)),$C34*$S34*INDEX($U$1:$CH$1,MATCH($K34,$U$2:$CH$2,0))*IF(BN$2&gt;$K34+$H34,IF($D34="Win",1.02,1.005),1)*(1+$T34)^(BN$2-$K34)),IF(AND($K34+$I34&lt;=BN$2,$K34+SUM($I34:$J34)&gt;BN$2),IF($N34=$N$3,$C34*(INDEX('Fixed O&amp;M Schedule_Gas'!AV$3:AV$15,MATCH($F34,'Fixed O&amp;M Schedule_Gas'!$B$3:$B$15,0))+$M34),$C34*($S34*INDEX($U$1:$CH$1,MATCH($K34+$I34,$U$2:$CH$2,0))*IF(BN$2&gt;$K34+$I34+$H34,IF($D34="Win",1.02,1.005),1)*(1+$T34)^(BN$2-($K34+$I34))+$M34)),0)))/10^6</f>
        <v>2.6308089897270595</v>
      </c>
      <c r="BO34" s="119">
        <f>IF(AND($K34&lt;BO$2+1,$K34+$H34&gt;BO$2),IF($N34=$N$3,$C34*((1-$O34+$O34*(BO$1/INDEX($U$1:$CH$1,,MATCH($K34,$U$2:$CH$2,0)))))*$L34,$C34*((1-$R34)^(BO$2-$K34))*(((1-$O34+$O34*(BO$1/INDEX($U$1:$CH$1,,MATCH($K34,$U$2:$CH$2,0)))))*$L34*8760*$P34)),IF(AND($K34+$H34&lt;BO$2+1,$K34+$I34&gt;BO$2),IF($N34=$N$3,$C34*INDEX('Fixed O&amp;M Schedule_Gas'!AW$3:AW$15,MATCH($F34,'Fixed O&amp;M Schedule_Gas'!$B$3:$B$15,0)),$C34*$S34*INDEX($U$1:$CH$1,MATCH($K34,$U$2:$CH$2,0))*IF(BO$2&gt;$K34+$H34,IF($D34="Win",1.02,1.005),1)*(1+$T34)^(BO$2-$K34)),IF(AND($K34+$I34&lt;=BO$2,$K34+SUM($I34:$J34)&gt;BO$2),IF($N34=$N$3,$C34*(INDEX('Fixed O&amp;M Schedule_Gas'!AW$3:AW$15,MATCH($F34,'Fixed O&amp;M Schedule_Gas'!$B$3:$B$15,0))+$M34),$C34*($S34*INDEX($U$1:$CH$1,MATCH($K34+$I34,$U$2:$CH$2,0))*IF(BO$2&gt;$K34+$I34+$H34,IF($D34="Win",1.02,1.005),1)*(1+$T34)^(BO$2-($K34+$I34))+$M34)),0)))/10^6</f>
        <v>2.6459555531551699</v>
      </c>
      <c r="BP34" s="119">
        <f>IF(AND($K34&lt;BP$2+1,$K34+$H34&gt;BP$2),IF($N34=$N$3,$C34*((1-$O34+$O34*(BP$1/INDEX($U$1:$CH$1,,MATCH($K34,$U$2:$CH$2,0)))))*$L34,$C34*((1-$R34)^(BP$2-$K34))*(((1-$O34+$O34*(BP$1/INDEX($U$1:$CH$1,,MATCH($K34,$U$2:$CH$2,0)))))*$L34*8760*$P34)),IF(AND($K34+$H34&lt;BP$2+1,$K34+$I34&gt;BP$2),IF($N34=$N$3,$C34*INDEX('Fixed O&amp;M Schedule_Gas'!AX$3:AX$15,MATCH($F34,'Fixed O&amp;M Schedule_Gas'!$B$3:$B$15,0)),$C34*$S34*INDEX($U$1:$CH$1,MATCH($K34,$U$2:$CH$2,0))*IF(BP$2&gt;$K34+$H34,IF($D34="Win",1.02,1.005),1)*(1+$T34)^(BP$2-$K34)),IF(AND($K34+$I34&lt;=BP$2,$K34+SUM($I34:$J34)&gt;BP$2),IF($N34=$N$3,$C34*(INDEX('Fixed O&amp;M Schedule_Gas'!AX$3:AX$15,MATCH($F34,'Fixed O&amp;M Schedule_Gas'!$B$3:$B$15,0))+$M34),$C34*($S34*INDEX($U$1:$CH$1,MATCH($K34+$I34,$U$2:$CH$2,0))*IF(BP$2&gt;$K34+$I34+$H34,IF($D34="Win",1.02,1.005),1)*(1+$T34)^(BP$2-($K34+$I34))+$M34)),0)))/10^6</f>
        <v>2.6614050478518427</v>
      </c>
      <c r="BQ34" s="119">
        <f>IF(AND($K34&lt;BQ$2+1,$K34+$H34&gt;BQ$2),IF($N34=$N$3,$C34*((1-$O34+$O34*(BQ$1/INDEX($U$1:$CH$1,,MATCH($K34,$U$2:$CH$2,0)))))*$L34,$C34*((1-$R34)^(BQ$2-$K34))*(((1-$O34+$O34*(BQ$1/INDEX($U$1:$CH$1,,MATCH($K34,$U$2:$CH$2,0)))))*$L34*8760*$P34)),IF(AND($K34+$H34&lt;BQ$2+1,$K34+$I34&gt;BQ$2),IF($N34=$N$3,$C34*INDEX('Fixed O&amp;M Schedule_Gas'!AY$3:AY$15,MATCH($F34,'Fixed O&amp;M Schedule_Gas'!$B$3:$B$15,0)),$C34*$S34*INDEX($U$1:$CH$1,MATCH($K34,$U$2:$CH$2,0))*IF(BQ$2&gt;$K34+$H34,IF($D34="Win",1.02,1.005),1)*(1+$T34)^(BQ$2-$K34)),IF(AND($K34+$I34&lt;=BQ$2,$K34+SUM($I34:$J34)&gt;BQ$2),IF($N34=$N$3,$C34*(INDEX('Fixed O&amp;M Schedule_Gas'!AY$3:AY$15,MATCH($F34,'Fixed O&amp;M Schedule_Gas'!$B$3:$B$15,0))+$M34),$C34*($S34*INDEX($U$1:$CH$1,MATCH($K34+$I34,$U$2:$CH$2,0))*IF(BQ$2&gt;$K34+$I34+$H34,IF($D34="Win",1.02,1.005),1)*(1+$T34)^(BQ$2-($K34+$I34))+$M34)),0)))/10^6</f>
        <v>2.6771635324424485</v>
      </c>
      <c r="BR34" s="119">
        <f>IF(AND($K34&lt;BR$2+1,$K34+$H34&gt;BR$2),IF($N34=$N$3,$C34*((1-$O34+$O34*(BR$1/INDEX($U$1:$CH$1,,MATCH($K34,$U$2:$CH$2,0)))))*$L34,$C34*((1-$R34)^(BR$2-$K34))*(((1-$O34+$O34*(BR$1/INDEX($U$1:$CH$1,,MATCH($K34,$U$2:$CH$2,0)))))*$L34*8760*$P34)),IF(AND($K34+$H34&lt;BR$2+1,$K34+$I34&gt;BR$2),IF($N34=$N$3,$C34*INDEX('Fixed O&amp;M Schedule_Gas'!AZ$3:AZ$15,MATCH($F34,'Fixed O&amp;M Schedule_Gas'!$B$3:$B$15,0)),$C34*$S34*INDEX($U$1:$CH$1,MATCH($K34,$U$2:$CH$2,0))*IF(BR$2&gt;$K34+$H34,IF($D34="Win",1.02,1.005),1)*(1+$T34)^(BR$2-$K34)),IF(AND($K34+$I34&lt;=BR$2,$K34+SUM($I34:$J34)&gt;BR$2),IF($N34=$N$3,$C34*(INDEX('Fixed O&amp;M Schedule_Gas'!AZ$3:AZ$15,MATCH($F34,'Fixed O&amp;M Schedule_Gas'!$B$3:$B$15,0))+$M34),$C34*($S34*INDEX($U$1:$CH$1,MATCH($K34+$I34,$U$2:$CH$2,0))*IF(BR$2&gt;$K34+$I34+$H34,IF($D34="Win",1.02,1.005),1)*(1+$T34)^(BR$2-($K34+$I34))+$M34)),0)))/10^6</f>
        <v>2.6932371867248666</v>
      </c>
      <c r="BS34" s="119">
        <f>IF(AND($K34&lt;BS$2+1,$K34+$H34&gt;BS$2),IF($N34=$N$3,$C34*((1-$O34+$O34*(BS$1/INDEX($U$1:$CH$1,,MATCH($K34,$U$2:$CH$2,0)))))*$L34,$C34*((1-$R34)^(BS$2-$K34))*(((1-$O34+$O34*(BS$1/INDEX($U$1:$CH$1,,MATCH($K34,$U$2:$CH$2,0)))))*$L34*8760*$P34)),IF(AND($K34+$H34&lt;BS$2+1,$K34+$I34&gt;BS$2),IF($N34=$N$3,$C34*INDEX('Fixed O&amp;M Schedule_Gas'!BA$3:BA$15,MATCH($F34,'Fixed O&amp;M Schedule_Gas'!$B$3:$B$15,0)),$C34*$S34*INDEX($U$1:$CH$1,MATCH($K34,$U$2:$CH$2,0))*IF(BS$2&gt;$K34+$H34,IF($D34="Win",1.02,1.005),1)*(1+$T34)^(BS$2-$K34)),IF(AND($K34+$I34&lt;=BS$2,$K34+SUM($I34:$J34)&gt;BS$2),IF($N34=$N$3,$C34*(INDEX('Fixed O&amp;M Schedule_Gas'!BA$3:BA$15,MATCH($F34,'Fixed O&amp;M Schedule_Gas'!$B$3:$B$15,0))+$M34),$C34*($S34*INDEX($U$1:$CH$1,MATCH($K34+$I34,$U$2:$CH$2,0))*IF(BS$2&gt;$K34+$I34+$H34,IF($D34="Win",1.02,1.005),1)*(1+$T34)^(BS$2-($K34+$I34))+$M34)),0)))/10^6</f>
        <v>2.709632314092933</v>
      </c>
      <c r="BT34" s="119">
        <f>IF(AND($K34&lt;BT$2+1,$K34+$H34&gt;BT$2),IF($N34=$N$3,$C34*((1-$O34+$O34*(BT$1/INDEX($U$1:$CH$1,,MATCH($K34,$U$2:$CH$2,0)))))*$L34,$C34*((1-$R34)^(BT$2-$K34))*(((1-$O34+$O34*(BT$1/INDEX($U$1:$CH$1,,MATCH($K34,$U$2:$CH$2,0)))))*$L34*8760*$P34)),IF(AND($K34+$H34&lt;BT$2+1,$K34+$I34&gt;BT$2),IF($N34=$N$3,$C34*INDEX('Fixed O&amp;M Schedule_Gas'!BB$3:BB$15,MATCH($F34,'Fixed O&amp;M Schedule_Gas'!$B$3:$B$15,0)),$C34*$S34*INDEX($U$1:$CH$1,MATCH($K34,$U$2:$CH$2,0))*IF(BT$2&gt;$K34+$H34,IF($D34="Win",1.02,1.005),1)*(1+$T34)^(BT$2-$K34)),IF(AND($K34+$I34&lt;=BT$2,$K34+SUM($I34:$J34)&gt;BT$2),IF($N34=$N$3,$C34*(INDEX('Fixed O&amp;M Schedule_Gas'!BB$3:BB$15,MATCH($F34,'Fixed O&amp;M Schedule_Gas'!$B$3:$B$15,0))+$M34),$C34*($S34*INDEX($U$1:$CH$1,MATCH($K34+$I34,$U$2:$CH$2,0))*IF(BT$2&gt;$K34+$I34+$H34,IF($D34="Win",1.02,1.005),1)*(1+$T34)^(BT$2-($K34+$I34))+$M34)),0)))/10^6</f>
        <v>2.7263553440083608</v>
      </c>
      <c r="BU34" s="119">
        <f>IF(AND($K34&lt;BU$2+1,$K34+$H34&gt;BU$2),IF($N34=$N$3,$C34*((1-$O34+$O34*(BU$1/INDEX($U$1:$CH$1,,MATCH($K34,$U$2:$CH$2,0)))))*$L34,$C34*((1-$R34)^(BU$2-$K34))*(((1-$O34+$O34*(BU$1/INDEX($U$1:$CH$1,,MATCH($K34,$U$2:$CH$2,0)))))*$L34*8760*$P34)),IF(AND($K34+$H34&lt;BU$2+1,$K34+$I34&gt;BU$2),IF($N34=$N$3,$C34*INDEX('Fixed O&amp;M Schedule_Gas'!BC$3:BC$15,MATCH($F34,'Fixed O&amp;M Schedule_Gas'!$B$3:$B$15,0)),$C34*$S34*INDEX($U$1:$CH$1,MATCH($K34,$U$2:$CH$2,0))*IF(BU$2&gt;$K34+$H34,IF($D34="Win",1.02,1.005),1)*(1+$T34)^(BU$2-$K34)),IF(AND($K34+$I34&lt;=BU$2,$K34+SUM($I34:$J34)&gt;BU$2),IF($N34=$N$3,$C34*(INDEX('Fixed O&amp;M Schedule_Gas'!BC$3:BC$15,MATCH($F34,'Fixed O&amp;M Schedule_Gas'!$B$3:$B$15,0))+$M34),$C34*($S34*INDEX($U$1:$CH$1,MATCH($K34+$I34,$U$2:$CH$2,0))*IF(BU$2&gt;$K34+$I34+$H34,IF($D34="Win",1.02,1.005),1)*(1+$T34)^(BU$2-($K34+$I34))+$M34)),0)))/10^6</f>
        <v>2.7434128345220974</v>
      </c>
      <c r="BV34" s="119">
        <f>IF(AND($K34&lt;BV$2+1,$K34+$H34&gt;BV$2),IF($N34=$N$3,$C34*((1-$O34+$O34*(BV$1/INDEX($U$1:$CH$1,,MATCH($K34,$U$2:$CH$2,0)))))*$L34,$C34*((1-$R34)^(BV$2-$K34))*(((1-$O34+$O34*(BV$1/INDEX($U$1:$CH$1,,MATCH($K34,$U$2:$CH$2,0)))))*$L34*8760*$P34)),IF(AND($K34+$H34&lt;BV$2+1,$K34+$I34&gt;BV$2),IF($N34=$N$3,$C34*INDEX('Fixed O&amp;M Schedule_Gas'!BD$3:BD$15,MATCH($F34,'Fixed O&amp;M Schedule_Gas'!$B$3:$B$15,0)),$C34*$S34*INDEX($U$1:$CH$1,MATCH($K34,$U$2:$CH$2,0))*IF(BV$2&gt;$K34+$H34,IF($D34="Win",1.02,1.005),1)*(1+$T34)^(BV$2-$K34)),IF(AND($K34+$I34&lt;=BV$2,$K34+SUM($I34:$J34)&gt;BV$2),IF($N34=$N$3,$C34*(INDEX('Fixed O&amp;M Schedule_Gas'!BD$3:BD$15,MATCH($F34,'Fixed O&amp;M Schedule_Gas'!$B$3:$B$15,0))+$M34),$C34*($S34*INDEX($U$1:$CH$1,MATCH($K34+$I34,$U$2:$CH$2,0))*IF(BV$2&gt;$K34+$I34+$H34,IF($D34="Win",1.02,1.005),1)*(1+$T34)^(BV$2-($K34+$I34))+$M34)),0)))/10^6</f>
        <v>2.760811474846109</v>
      </c>
      <c r="BW34" s="119">
        <f>IF(AND($K34&lt;BW$2+1,$K34+$H34&gt;BW$2),IF($N34=$N$3,$C34*((1-$O34+$O34*(BW$1/INDEX($U$1:$CH$1,,MATCH($K34,$U$2:$CH$2,0)))))*$L34,$C34*((1-$R34)^(BW$2-$K34))*(((1-$O34+$O34*(BW$1/INDEX($U$1:$CH$1,,MATCH($K34,$U$2:$CH$2,0)))))*$L34*8760*$P34)),IF(AND($K34+$H34&lt;BW$2+1,$K34+$I34&gt;BW$2),IF($N34=$N$3,$C34*INDEX('Fixed O&amp;M Schedule_Gas'!BE$3:BE$15,MATCH($F34,'Fixed O&amp;M Schedule_Gas'!$B$3:$B$15,0)),$C34*$S34*INDEX($U$1:$CH$1,MATCH($K34,$U$2:$CH$2,0))*IF(BW$2&gt;$K34+$H34,IF($D34="Win",1.02,1.005),1)*(1+$T34)^(BW$2-$K34)),IF(AND($K34+$I34&lt;=BW$2,$K34+SUM($I34:$J34)&gt;BW$2),IF($N34=$N$3,$C34*(INDEX('Fixed O&amp;M Schedule_Gas'!BE$3:BE$15,MATCH($F34,'Fixed O&amp;M Schedule_Gas'!$B$3:$B$15,0))+$M34),$C34*($S34*INDEX($U$1:$CH$1,MATCH($K34+$I34,$U$2:$CH$2,0))*IF(BW$2&gt;$K34+$I34+$H34,IF($D34="Win",1.02,1.005),1)*(1+$T34)^(BW$2-($K34+$I34))+$M34)),0)))/10^6</f>
        <v>2.7966596333697011</v>
      </c>
      <c r="BX34" s="119">
        <f>IF(AND($K34&lt;BX$2+1,$K34+$H34&gt;BX$2),IF($N34=$N$3,$C34*((1-$O34+$O34*(BX$1/INDEX($U$1:$CH$1,,MATCH($K34,$U$2:$CH$2,0)))))*$L34,$C34*((1-$R34)^(BX$2-$K34))*(((1-$O34+$O34*(BX$1/INDEX($U$1:$CH$1,,MATCH($K34,$U$2:$CH$2,0)))))*$L34*8760*$P34)),IF(AND($K34+$H34&lt;BX$2+1,$K34+$I34&gt;BX$2),IF($N34=$N$3,$C34*INDEX('Fixed O&amp;M Schedule_Gas'!BF$3:BF$15,MATCH($F34,'Fixed O&amp;M Schedule_Gas'!$B$3:$B$15,0)),$C34*$S34*INDEX($U$1:$CH$1,MATCH($K34,$U$2:$CH$2,0))*IF(BX$2&gt;$K34+$H34,IF($D34="Win",1.02,1.005),1)*(1+$T34)^(BX$2-$K34)),IF(AND($K34+$I34&lt;=BX$2,$K34+SUM($I34:$J34)&gt;BX$2),IF($N34=$N$3,$C34*(INDEX('Fixed O&amp;M Schedule_Gas'!BF$3:BF$15,MATCH($F34,'Fixed O&amp;M Schedule_Gas'!$B$3:$B$15,0))+$M34),$C34*($S34*INDEX($U$1:$CH$1,MATCH($K34+$I34,$U$2:$CH$2,0))*IF(BX$2&gt;$K34+$I34+$H34,IF($D34="Win",1.02,1.005),1)*(1+$T34)^(BX$2-($K34+$I34))+$M34)),0)))/10^6</f>
        <v>2.8151232096706642</v>
      </c>
      <c r="BY34" s="119">
        <f>IF(AND($K34&lt;BY$2+1,$K34+$H34&gt;BY$2),IF($N34=$N$3,$C34*((1-$O34+$O34*(BY$1/INDEX($U$1:$CH$1,,MATCH($K34,$U$2:$CH$2,0)))))*$L34,$C34*((1-$R34)^(BY$2-$K34))*(((1-$O34+$O34*(BY$1/INDEX($U$1:$CH$1,,MATCH($K34,$U$2:$CH$2,0)))))*$L34*8760*$P34)),IF(AND($K34+$H34&lt;BY$2+1,$K34+$I34&gt;BY$2),IF($N34=$N$3,$C34*INDEX('Fixed O&amp;M Schedule_Gas'!BG$3:BG$15,MATCH($F34,'Fixed O&amp;M Schedule_Gas'!$B$3:$B$15,0)),$C34*$S34*INDEX($U$1:$CH$1,MATCH($K34,$U$2:$CH$2,0))*IF(BY$2&gt;$K34+$H34,IF($D34="Win",1.02,1.005),1)*(1+$T34)^(BY$2-$K34)),IF(AND($K34+$I34&lt;=BY$2,$K34+SUM($I34:$J34)&gt;BY$2),IF($N34=$N$3,$C34*(INDEX('Fixed O&amp;M Schedule_Gas'!BG$3:BG$15,MATCH($F34,'Fixed O&amp;M Schedule_Gas'!$B$3:$B$15,0))+$M34),$C34*($S34*INDEX($U$1:$CH$1,MATCH($K34+$I34,$U$2:$CH$2,0))*IF(BY$2&gt;$K34+$I34+$H34,IF($D34="Win",1.02,1.005),1)*(1+$T34)^(BY$2-($K34+$I34))+$M34)),0)))/10^6</f>
        <v>2.8339560574976468</v>
      </c>
      <c r="BZ34" s="119">
        <f>IF(AND($K34&lt;BZ$2+1,$K34+$H34&gt;BZ$2),IF($N34=$N$3,$C34*((1-$O34+$O34*(BZ$1/INDEX($U$1:$CH$1,,MATCH($K34,$U$2:$CH$2,0)))))*$L34,$C34*((1-$R34)^(BZ$2-$K34))*(((1-$O34+$O34*(BZ$1/INDEX($U$1:$CH$1,,MATCH($K34,$U$2:$CH$2,0)))))*$L34*8760*$P34)),IF(AND($K34+$H34&lt;BZ$2+1,$K34+$I34&gt;BZ$2),IF($N34=$N$3,$C34*INDEX('Fixed O&amp;M Schedule_Gas'!BH$3:BH$15,MATCH($F34,'Fixed O&amp;M Schedule_Gas'!$B$3:$B$15,0)),$C34*$S34*INDEX($U$1:$CH$1,MATCH($K34,$U$2:$CH$2,0))*IF(BZ$2&gt;$K34+$H34,IF($D34="Win",1.02,1.005),1)*(1+$T34)^(BZ$2-$K34)),IF(AND($K34+$I34&lt;=BZ$2,$K34+SUM($I34:$J34)&gt;BZ$2),IF($N34=$N$3,$C34*(INDEX('Fixed O&amp;M Schedule_Gas'!BH$3:BH$15,MATCH($F34,'Fixed O&amp;M Schedule_Gas'!$B$3:$B$15,0))+$M34),$C34*($S34*INDEX($U$1:$CH$1,MATCH($K34+$I34,$U$2:$CH$2,0))*IF(BZ$2&gt;$K34+$I34+$H34,IF($D34="Win",1.02,1.005),1)*(1+$T34)^(BZ$2-($K34+$I34))+$M34)),0)))/10^6</f>
        <v>2.8531655622811689</v>
      </c>
      <c r="CA34" s="119">
        <f>IF(AND($K34&lt;CA$2+1,$K34+$H34&gt;CA$2),IF($N34=$N$3,$C34*((1-$O34+$O34*(CA$1/INDEX($U$1:$CH$1,,MATCH($K34,$U$2:$CH$2,0)))))*$L34,$C34*((1-$R34)^(CA$2-$K34))*(((1-$O34+$O34*(CA$1/INDEX($U$1:$CH$1,,MATCH($K34,$U$2:$CH$2,0)))))*$L34*8760*$P34)),IF(AND($K34+$H34&lt;CA$2+1,$K34+$I34&gt;CA$2),IF($N34=$N$3,$C34*INDEX('Fixed O&amp;M Schedule_Gas'!BI$3:BI$15,MATCH($F34,'Fixed O&amp;M Schedule_Gas'!$B$3:$B$15,0)),$C34*$S34*INDEX($U$1:$CH$1,MATCH($K34,$U$2:$CH$2,0))*IF(CA$2&gt;$K34+$H34,IF($D34="Win",1.02,1.005),1)*(1+$T34)^(CA$2-$K34)),IF(AND($K34+$I34&lt;=CA$2,$K34+SUM($I34:$J34)&gt;CA$2),IF($N34=$N$3,$C34*(INDEX('Fixed O&amp;M Schedule_Gas'!BI$3:BI$15,MATCH($F34,'Fixed O&amp;M Schedule_Gas'!$B$3:$B$15,0))+$M34),$C34*($S34*INDEX($U$1:$CH$1,MATCH($K34+$I34,$U$2:$CH$2,0))*IF(CA$2&gt;$K34+$I34+$H34,IF($D34="Win",1.02,1.005),1)*(1+$T34)^(CA$2-($K34+$I34))+$M34)),0)))/10^6</f>
        <v>0</v>
      </c>
      <c r="CB34" s="119">
        <f>IF(AND($K34&lt;CB$2+1,$K34+$H34&gt;CB$2),IF($N34=$N$3,$C34*((1-$O34+$O34*(CB$1/INDEX($U$1:$CH$1,,MATCH($K34,$U$2:$CH$2,0)))))*$L34,$C34*((1-$R34)^(CB$2-$K34))*(((1-$O34+$O34*(CB$1/INDEX($U$1:$CH$1,,MATCH($K34,$U$2:$CH$2,0)))))*$L34*8760*$P34)),IF(AND($K34+$H34&lt;CB$2+1,$K34+$I34&gt;CB$2),IF($N34=$N$3,$C34*INDEX('Fixed O&amp;M Schedule_Gas'!BJ$3:BJ$15,MATCH($F34,'Fixed O&amp;M Schedule_Gas'!$B$3:$B$15,0)),$C34*$S34*INDEX($U$1:$CH$1,MATCH($K34,$U$2:$CH$2,0))*IF(CB$2&gt;$K34+$H34,IF($D34="Win",1.02,1.005),1)*(1+$T34)^(CB$2-$K34)),IF(AND($K34+$I34&lt;=CB$2,$K34+SUM($I34:$J34)&gt;CB$2),IF($N34=$N$3,$C34*(INDEX('Fixed O&amp;M Schedule_Gas'!BJ$3:BJ$15,MATCH($F34,'Fixed O&amp;M Schedule_Gas'!$B$3:$B$15,0))+$M34),$C34*($S34*INDEX($U$1:$CH$1,MATCH($K34+$I34,$U$2:$CH$2,0))*IF(CB$2&gt;$K34+$I34+$H34,IF($D34="Win",1.02,1.005),1)*(1+$T34)^(CB$2-($K34+$I34))+$M34)),0)))/10^6</f>
        <v>0</v>
      </c>
      <c r="CC34" s="119">
        <f>IF(AND($K34&lt;CC$2+1,$K34+$H34&gt;CC$2),IF($N34=$N$3,$C34*((1-$O34+$O34*(CC$1/INDEX($U$1:$CH$1,,MATCH($K34,$U$2:$CH$2,0)))))*$L34,$C34*((1-$R34)^(CC$2-$K34))*(((1-$O34+$O34*(CC$1/INDEX($U$1:$CH$1,,MATCH($K34,$U$2:$CH$2,0)))))*$L34*8760*$P34)),IF(AND($K34+$H34&lt;CC$2+1,$K34+$I34&gt;CC$2),IF($N34=$N$3,$C34*INDEX('Fixed O&amp;M Schedule_Gas'!BK$3:BK$15,MATCH($F34,'Fixed O&amp;M Schedule_Gas'!$B$3:$B$15,0)),$C34*$S34*INDEX($U$1:$CH$1,MATCH($K34,$U$2:$CH$2,0))*IF(CC$2&gt;$K34+$H34,IF($D34="Win",1.02,1.005),1)*(1+$T34)^(CC$2-$K34)),IF(AND($K34+$I34&lt;=CC$2,$K34+SUM($I34:$J34)&gt;CC$2),IF($N34=$N$3,$C34*(INDEX('Fixed O&amp;M Schedule_Gas'!BK$3:BK$15,MATCH($F34,'Fixed O&amp;M Schedule_Gas'!$B$3:$B$15,0))+$M34),$C34*($S34*INDEX($U$1:$CH$1,MATCH($K34+$I34,$U$2:$CH$2,0))*IF(CC$2&gt;$K34+$I34+$H34,IF($D34="Win",1.02,1.005),1)*(1+$T34)^(CC$2-($K34+$I34))+$M34)),0)))/10^6</f>
        <v>0</v>
      </c>
      <c r="CD34" s="119">
        <f>IF(AND($K34&lt;CD$2+1,$K34+$H34&gt;CD$2),IF($N34=$N$3,$C34*((1-$O34+$O34*(CD$1/INDEX($U$1:$CH$1,,MATCH($K34,$U$2:$CH$2,0)))))*$L34,$C34*((1-$R34)^(CD$2-$K34))*(((1-$O34+$O34*(CD$1/INDEX($U$1:$CH$1,,MATCH($K34,$U$2:$CH$2,0)))))*$L34*8760*$P34)),IF(AND($K34+$H34&lt;CD$2+1,$K34+$I34&gt;CD$2),IF($N34=$N$3,$C34*INDEX('Fixed O&amp;M Schedule_Gas'!BL$3:BL$15,MATCH($F34,'Fixed O&amp;M Schedule_Gas'!$B$3:$B$15,0)),$C34*$S34*INDEX($U$1:$CH$1,MATCH($K34,$U$2:$CH$2,0))*IF(CD$2&gt;$K34+$H34,IF($D34="Win",1.02,1.005),1)*(1+$T34)^(CD$2-$K34)),IF(AND($K34+$I34&lt;=CD$2,$K34+SUM($I34:$J34)&gt;CD$2),IF($N34=$N$3,$C34*(INDEX('Fixed O&amp;M Schedule_Gas'!BL$3:BL$15,MATCH($F34,'Fixed O&amp;M Schedule_Gas'!$B$3:$B$15,0))+$M34),$C34*($S34*INDEX($U$1:$CH$1,MATCH($K34+$I34,$U$2:$CH$2,0))*IF(CD$2&gt;$K34+$I34+$H34,IF($D34="Win",1.02,1.005),1)*(1+$T34)^(CD$2-($K34+$I34))+$M34)),0)))/10^6</f>
        <v>0</v>
      </c>
      <c r="CE34" s="119">
        <f>IF(AND($K34&lt;CE$2+1,$K34+$H34&gt;CE$2),IF($N34=$N$3,$C34*((1-$O34+$O34*(CE$1/INDEX($U$1:$CH$1,,MATCH($K34,$U$2:$CH$2,0)))))*$L34,$C34*((1-$R34)^(CE$2-$K34))*(((1-$O34+$O34*(CE$1/INDEX($U$1:$CH$1,,MATCH($K34,$U$2:$CH$2,0)))))*$L34*8760*$P34)),IF(AND($K34+$H34&lt;CE$2+1,$K34+$I34&gt;CE$2),IF($N34=$N$3,$C34*INDEX('Fixed O&amp;M Schedule_Gas'!BM$3:BM$15,MATCH($F34,'Fixed O&amp;M Schedule_Gas'!$B$3:$B$15,0)),$C34*$S34*INDEX($U$1:$CH$1,MATCH($K34,$U$2:$CH$2,0))*IF(CE$2&gt;$K34+$H34,IF($D34="Win",1.02,1.005),1)*(1+$T34)^(CE$2-$K34)),IF(AND($K34+$I34&lt;=CE$2,$K34+SUM($I34:$J34)&gt;CE$2),IF($N34=$N$3,$C34*(INDEX('Fixed O&amp;M Schedule_Gas'!BM$3:BM$15,MATCH($F34,'Fixed O&amp;M Schedule_Gas'!$B$3:$B$15,0))+$M34),$C34*($S34*INDEX($U$1:$CH$1,MATCH($K34+$I34,$U$2:$CH$2,0))*IF(CE$2&gt;$K34+$I34+$H34,IF($D34="Win",1.02,1.005),1)*(1+$T34)^(CE$2-($K34+$I34))+$M34)),0)))/10^6</f>
        <v>0</v>
      </c>
      <c r="CF34" s="119">
        <f>IF(AND($K34&lt;CF$2+1,$K34+$H34&gt;CF$2),IF($N34=$N$3,$C34*((1-$O34+$O34*(CF$1/INDEX($U$1:$CH$1,,MATCH($K34,$U$2:$CH$2,0)))))*$L34,$C34*((1-$R34)^(CF$2-$K34))*(((1-$O34+$O34*(CF$1/INDEX($U$1:$CH$1,,MATCH($K34,$U$2:$CH$2,0)))))*$L34*8760*$P34)),IF(AND($K34+$H34&lt;CF$2+1,$K34+$I34&gt;CF$2),IF($N34=$N$3,$C34*INDEX('Fixed O&amp;M Schedule_Gas'!BN$3:BN$15,MATCH($F34,'Fixed O&amp;M Schedule_Gas'!$B$3:$B$15,0)),$C34*$S34*INDEX($U$1:$CH$1,MATCH($K34,$U$2:$CH$2,0))*IF(CF$2&gt;$K34+$H34,IF($D34="Win",1.02,1.005),1)*(1+$T34)^(CF$2-$K34)),IF(AND($K34+$I34&lt;=CF$2,$K34+SUM($I34:$J34)&gt;CF$2),IF($N34=$N$3,$C34*(INDEX('Fixed O&amp;M Schedule_Gas'!BN$3:BN$15,MATCH($F34,'Fixed O&amp;M Schedule_Gas'!$B$3:$B$15,0))+$M34),$C34*($S34*INDEX($U$1:$CH$1,MATCH($K34+$I34,$U$2:$CH$2,0))*IF(CF$2&gt;$K34+$I34+$H34,IF($D34="Win",1.02,1.005),1)*(1+$T34)^(CF$2-($K34+$I34))+$M34)),0)))/10^6</f>
        <v>0</v>
      </c>
      <c r="CG34" s="119">
        <f>IF(AND($K34&lt;CG$2+1,$K34+$H34&gt;CG$2),IF($N34=$N$3,$C34*((1-$O34+$O34*(CG$1/INDEX($U$1:$CH$1,,MATCH($K34,$U$2:$CH$2,0)))))*$L34,$C34*((1-$R34)^(CG$2-$K34))*(((1-$O34+$O34*(CG$1/INDEX($U$1:$CH$1,,MATCH($K34,$U$2:$CH$2,0)))))*$L34*8760*$P34)),IF(AND($K34+$H34&lt;CG$2+1,$K34+$I34&gt;CG$2),IF($N34=$N$3,$C34*INDEX('Fixed O&amp;M Schedule_Gas'!BO$3:BO$15,MATCH($F34,'Fixed O&amp;M Schedule_Gas'!$B$3:$B$15,0)),$C34*$S34*INDEX($U$1:$CH$1,MATCH($K34,$U$2:$CH$2,0))*IF(CG$2&gt;$K34+$H34,IF($D34="Win",1.02,1.005),1)*(1+$T34)^(CG$2-$K34)),IF(AND($K34+$I34&lt;=CG$2,$K34+SUM($I34:$J34)&gt;CG$2),IF($N34=$N$3,$C34*(INDEX('Fixed O&amp;M Schedule_Gas'!BO$3:BO$15,MATCH($F34,'Fixed O&amp;M Schedule_Gas'!$B$3:$B$15,0))+$M34),$C34*($S34*INDEX($U$1:$CH$1,MATCH($K34+$I34,$U$2:$CH$2,0))*IF(CG$2&gt;$K34+$I34+$H34,IF($D34="Win",1.02,1.005),1)*(1+$T34)^(CG$2-($K34+$I34))+$M34)),0)))/10^6</f>
        <v>0</v>
      </c>
      <c r="CH34" s="119">
        <f>IF(AND($K34&lt;CH$2+1,$K34+$H34&gt;CH$2),IF($N34=$N$3,$C34*((1-$O34+$O34*(CH$1/INDEX($U$1:$CH$1,,MATCH($K34,$U$2:$CH$2,0)))))*$L34,$C34*((1-$R34)^(CH$2-$K34))*(((1-$O34+$O34*(CH$1/INDEX($U$1:$CH$1,,MATCH($K34,$U$2:$CH$2,0)))))*$L34*8760*$P34)),IF(AND($K34+$H34&lt;CH$2+1,$K34+$I34&gt;CH$2),IF($N34=$N$3,$C34*INDEX('Fixed O&amp;M Schedule_Gas'!BP$3:BP$15,MATCH($F34,'Fixed O&amp;M Schedule_Gas'!$B$3:$B$15,0)),$C34*$S34*INDEX($U$1:$CH$1,MATCH($K34,$U$2:$CH$2,0))*IF(CH$2&gt;$K34+$H34,IF($D34="Win",1.02,1.005),1)*(1+$T34)^(CH$2-$K34)),IF(AND($K34+$I34&lt;=CH$2,$K34+SUM($I34:$J34)&gt;CH$2),IF($N34=$N$3,$C34*(INDEX('Fixed O&amp;M Schedule_Gas'!BP$3:BP$15,MATCH($F34,'Fixed O&amp;M Schedule_Gas'!$B$3:$B$15,0))+$M34),$C34*($S34*INDEX($U$1:$CH$1,MATCH($K34+$I34,$U$2:$CH$2,0))*IF(CH$2&gt;$K34+$I34+$H34,IF($D34="Win",1.02,1.005),1)*(1+$T34)^(CH$2-($K34+$I34))+$M34)),0)))/10^6</f>
        <v>0</v>
      </c>
    </row>
    <row r="35" spans="1:86" ht="11.4" x14ac:dyDescent="0.2">
      <c r="A35" s="151"/>
      <c r="B35" s="142" t="s">
        <v>28</v>
      </c>
      <c r="C35" s="143">
        <v>14.35</v>
      </c>
      <c r="D35" s="143" t="str">
        <f t="shared" si="65"/>
        <v>Win</v>
      </c>
      <c r="E35" s="14" t="s">
        <v>35</v>
      </c>
      <c r="F35" s="142" t="s">
        <v>30</v>
      </c>
      <c r="G35" s="140">
        <f t="shared" si="66"/>
        <v>41640</v>
      </c>
      <c r="H35" s="68">
        <v>20</v>
      </c>
      <c r="I35" s="68">
        <v>25</v>
      </c>
      <c r="J35" s="68">
        <v>25</v>
      </c>
      <c r="K35" s="139">
        <v>2014</v>
      </c>
      <c r="L35" s="68">
        <v>135</v>
      </c>
      <c r="M35" s="69">
        <f>'Repower Costs'!M35</f>
        <v>238868.80433599639</v>
      </c>
      <c r="N35" s="68" t="s">
        <v>31</v>
      </c>
      <c r="O35" s="141">
        <v>0.2</v>
      </c>
      <c r="P35" s="4">
        <f>VLOOKUP($D35,Input!$B$11:$C$12,2,0)</f>
        <v>0.31967121285819711</v>
      </c>
      <c r="Q35" s="4">
        <f>VLOOKUP($D35,Input!$B$15:$C$16,2,0)</f>
        <v>0.36969999999999997</v>
      </c>
      <c r="R35" s="6">
        <f>VLOOKUP($D35,Input!$B$19:$C$20,2,0)</f>
        <v>1.6E-2</v>
      </c>
      <c r="S35" s="70">
        <f>VLOOKUP($D35,Input!$B$23:$C$25,2,0)*1000</f>
        <v>49247.984000000004</v>
      </c>
      <c r="T35" s="4">
        <f>VLOOKUP($D35,Input!$B$28:$C$30,2,0)</f>
        <v>0.02</v>
      </c>
      <c r="U35" s="119">
        <f>IF(AND($K35&lt;U$2+1,$K35+$H35&gt;U$2),IF($N35=$N$3,$C35*((1-$O35+$O35*(U$1/INDEX($U$1:$CH$1,,MATCH($K35,$U$2:$CH$2,0)))))*$L35,$C35*((1-$R35)^(U$2-$K35))*(((1-$O35+$O35*(U$1/INDEX($U$1:$CH$1,,MATCH($K35,$U$2:$CH$2,0)))))*$L35*8760*$P35)),IF(AND($K35+$H35&lt;U$2+1,$K35+$I35&gt;U$2),IF($N35=$N$3,$C35*INDEX('Fixed O&amp;M Schedule_Gas'!C$3:C$15,MATCH($F35,'Fixed O&amp;M Schedule_Gas'!$B$3:$B$15,0)),$C35*$S35*INDEX($U$1:$CH$1,MATCH($K35,$U$2:$CH$2,0))*IF(U$2&gt;$K35+$H35,IF($D35="Win",1.02,1.005),1)*(1+$T35)^(U$2-$K35)),IF(AND($K35+$I35&lt;=U$2,$K35+SUM($I35:$J35)&gt;U$2),IF($N35=$N$3,$C35*(INDEX('Fixed O&amp;M Schedule_Gas'!C$3:C$15,MATCH($F35,'Fixed O&amp;M Schedule_Gas'!$B$3:$B$15,0))+$M35),$C35*($S35*INDEX($U$1:$CH$1,MATCH($K35+$I35,$U$2:$CH$2,0))*IF(U$2&gt;$K35+$I35+$H35,IF($D35="Win",1.02,1.005),1)*(1+$T35)^(U$2-($K35+$I35))+$M35)),0)))/10^6</f>
        <v>0</v>
      </c>
      <c r="V35" s="119">
        <f>IF(AND($K35&lt;V$2+1,$K35+$H35&gt;V$2),IF($N35=$N$3,$C35*((1-$O35+$O35*(V$1/INDEX($U$1:$CH$1,,MATCH($K35,$U$2:$CH$2,0)))))*$L35,$C35*((1-$R35)^(V$2-$K35))*(((1-$O35+$O35*(V$1/INDEX($U$1:$CH$1,,MATCH($K35,$U$2:$CH$2,0)))))*$L35*8760*$P35)),IF(AND($K35+$H35&lt;V$2+1,$K35+$I35&gt;V$2),IF($N35=$N$3,$C35*INDEX('Fixed O&amp;M Schedule_Gas'!D$3:D$15,MATCH($F35,'Fixed O&amp;M Schedule_Gas'!$B$3:$B$15,0)),$C35*$S35*INDEX($U$1:$CH$1,MATCH($K35,$U$2:$CH$2,0))*IF(V$2&gt;$K35+$H35,IF($D35="Win",1.02,1.005),1)*(1+$T35)^(V$2-$K35)),IF(AND($K35+$I35&lt;=V$2,$K35+SUM($I35:$J35)&gt;V$2),IF($N35=$N$3,$C35*(INDEX('Fixed O&amp;M Schedule_Gas'!D$3:D$15,MATCH($F35,'Fixed O&amp;M Schedule_Gas'!$B$3:$B$15,0))+$M35),$C35*($S35*INDEX($U$1:$CH$1,MATCH($K35+$I35,$U$2:$CH$2,0))*IF(V$2&gt;$K35+$I35+$H35,IF($D35="Win",1.02,1.005),1)*(1+$T35)^(V$2-($K35+$I35))+$M35)),0)))/10^6</f>
        <v>0</v>
      </c>
      <c r="W35" s="119">
        <f>IF(AND($K35&lt;W$2+1,$K35+$H35&gt;W$2),IF($N35=$N$3,$C35*((1-$O35+$O35*(W$1/INDEX($U$1:$CH$1,,MATCH($K35,$U$2:$CH$2,0)))))*$L35,$C35*((1-$R35)^(W$2-$K35))*(((1-$O35+$O35*(W$1/INDEX($U$1:$CH$1,,MATCH($K35,$U$2:$CH$2,0)))))*$L35*8760*$P35)),IF(AND($K35+$H35&lt;W$2+1,$K35+$I35&gt;W$2),IF($N35=$N$3,$C35*INDEX('Fixed O&amp;M Schedule_Gas'!E$3:E$15,MATCH($F35,'Fixed O&amp;M Schedule_Gas'!$B$3:$B$15,0)),$C35*$S35*INDEX($U$1:$CH$1,MATCH($K35,$U$2:$CH$2,0))*IF(W$2&gt;$K35+$H35,IF($D35="Win",1.02,1.005),1)*(1+$T35)^(W$2-$K35)),IF(AND($K35+$I35&lt;=W$2,$K35+SUM($I35:$J35)&gt;W$2),IF($N35=$N$3,$C35*(INDEX('Fixed O&amp;M Schedule_Gas'!E$3:E$15,MATCH($F35,'Fixed O&amp;M Schedule_Gas'!$B$3:$B$15,0))+$M35),$C35*($S35*INDEX($U$1:$CH$1,MATCH($K35+$I35,$U$2:$CH$2,0))*IF(W$2&gt;$K35+$I35+$H35,IF($D35="Win",1.02,1.005),1)*(1+$T35)^(W$2-($K35+$I35))+$M35)),0)))/10^6</f>
        <v>0</v>
      </c>
      <c r="X35" s="119">
        <f>IF(AND($K35&lt;X$2+1,$K35+$H35&gt;X$2),IF($N35=$N$3,$C35*((1-$O35+$O35*(X$1/INDEX($U$1:$CH$1,,MATCH($K35,$U$2:$CH$2,0)))))*$L35,$C35*((1-$R35)^(X$2-$K35))*(((1-$O35+$O35*(X$1/INDEX($U$1:$CH$1,,MATCH($K35,$U$2:$CH$2,0)))))*$L35*8760*$P35)),IF(AND($K35+$H35&lt;X$2+1,$K35+$I35&gt;X$2),IF($N35=$N$3,$C35*INDEX('Fixed O&amp;M Schedule_Gas'!F$3:F$15,MATCH($F35,'Fixed O&amp;M Schedule_Gas'!$B$3:$B$15,0)),$C35*$S35*INDEX($U$1:$CH$1,MATCH($K35,$U$2:$CH$2,0))*IF(X$2&gt;$K35+$H35,IF($D35="Win",1.02,1.005),1)*(1+$T35)^(X$2-$K35)),IF(AND($K35+$I35&lt;=X$2,$K35+SUM($I35:$J35)&gt;X$2),IF($N35=$N$3,$C35*(INDEX('Fixed O&amp;M Schedule_Gas'!F$3:F$15,MATCH($F35,'Fixed O&amp;M Schedule_Gas'!$B$3:$B$15,0))+$M35),$C35*($S35*INDEX($U$1:$CH$1,MATCH($K35+$I35,$U$2:$CH$2,0))*IF(X$2&gt;$K35+$I35+$H35,IF($D35="Win",1.02,1.005),1)*(1+$T35)^(X$2-($K35+$I35))+$M35)),0)))/10^6</f>
        <v>0</v>
      </c>
      <c r="Y35" s="119">
        <f>IF(AND($K35&lt;Y$2+1,$K35+$H35&gt;Y$2),IF($N35=$N$3,$C35*((1-$O35+$O35*(Y$1/INDEX($U$1:$CH$1,,MATCH($K35,$U$2:$CH$2,0)))))*$L35,$C35*((1-$R35)^(Y$2-$K35))*(((1-$O35+$O35*(Y$1/INDEX($U$1:$CH$1,,MATCH($K35,$U$2:$CH$2,0)))))*$L35*8760*$P35)),IF(AND($K35+$H35&lt;Y$2+1,$K35+$I35&gt;Y$2),IF($N35=$N$3,$C35*INDEX('Fixed O&amp;M Schedule_Gas'!G$3:G$15,MATCH($F35,'Fixed O&amp;M Schedule_Gas'!$B$3:$B$15,0)),$C35*$S35*INDEX($U$1:$CH$1,MATCH($K35,$U$2:$CH$2,0))*IF(Y$2&gt;$K35+$H35,IF($D35="Win",1.02,1.005),1)*(1+$T35)^(Y$2-$K35)),IF(AND($K35+$I35&lt;=Y$2,$K35+SUM($I35:$J35)&gt;Y$2),IF($N35=$N$3,$C35*(INDEX('Fixed O&amp;M Schedule_Gas'!G$3:G$15,MATCH($F35,'Fixed O&amp;M Schedule_Gas'!$B$3:$B$15,0))+$M35),$C35*($S35*INDEX($U$1:$CH$1,MATCH($K35+$I35,$U$2:$CH$2,0))*IF(Y$2&gt;$K35+$I35+$H35,IF($D35="Win",1.02,1.005),1)*(1+$T35)^(Y$2-($K35+$I35))+$M35)),0)))/10^6</f>
        <v>0</v>
      </c>
      <c r="Z35" s="119">
        <f>IF(AND($K35&lt;Z$2+1,$K35+$H35&gt;Z$2),IF($N35=$N$3,$C35*((1-$O35+$O35*(Z$1/INDEX($U$1:$CH$1,,MATCH($K35,$U$2:$CH$2,0)))))*$L35,$C35*((1-$R35)^(Z$2-$K35))*(((1-$O35+$O35*(Z$1/INDEX($U$1:$CH$1,,MATCH($K35,$U$2:$CH$2,0)))))*$L35*8760*$P35)),IF(AND($K35+$H35&lt;Z$2+1,$K35+$I35&gt;Z$2),IF($N35=$N$3,$C35*INDEX('Fixed O&amp;M Schedule_Gas'!H$3:H$15,MATCH($F35,'Fixed O&amp;M Schedule_Gas'!$B$3:$B$15,0)),$C35*$S35*INDEX($U$1:$CH$1,MATCH($K35,$U$2:$CH$2,0))*IF(Z$2&gt;$K35+$H35,IF($D35="Win",1.02,1.005),1)*(1+$T35)^(Z$2-$K35)),IF(AND($K35+$I35&lt;=Z$2,$K35+SUM($I35:$J35)&gt;Z$2),IF($N35=$N$3,$C35*(INDEX('Fixed O&amp;M Schedule_Gas'!H$3:H$15,MATCH($F35,'Fixed O&amp;M Schedule_Gas'!$B$3:$B$15,0))+$M35),$C35*($S35*INDEX($U$1:$CH$1,MATCH($K35+$I35,$U$2:$CH$2,0))*IF(Z$2&gt;$K35+$I35+$H35,IF($D35="Win",1.02,1.005),1)*(1+$T35)^(Z$2-($K35+$I35))+$M35)),0)))/10^6</f>
        <v>0</v>
      </c>
      <c r="AA35" s="119">
        <f>IF(AND($K35&lt;AA$2+1,$K35+$H35&gt;AA$2),IF($N35=$N$3,$C35*((1-$O35+$O35*(AA$1/INDEX($U$1:$CH$1,,MATCH($K35,$U$2:$CH$2,0)))))*$L35,$C35*((1-$R35)^(AA$2-$K35))*(((1-$O35+$O35*(AA$1/INDEX($U$1:$CH$1,,MATCH($K35,$U$2:$CH$2,0)))))*$L35*8760*$P35)),IF(AND($K35+$H35&lt;AA$2+1,$K35+$I35&gt;AA$2),IF($N35=$N$3,$C35*INDEX('Fixed O&amp;M Schedule_Gas'!I$3:I$15,MATCH($F35,'Fixed O&amp;M Schedule_Gas'!$B$3:$B$15,0)),$C35*$S35*INDEX($U$1:$CH$1,MATCH($K35,$U$2:$CH$2,0))*IF(AA$2&gt;$K35+$H35,IF($D35="Win",1.02,1.005),1)*(1+$T35)^(AA$2-$K35)),IF(AND($K35+$I35&lt;=AA$2,$K35+SUM($I35:$J35)&gt;AA$2),IF($N35=$N$3,$C35*(INDEX('Fixed O&amp;M Schedule_Gas'!I$3:I$15,MATCH($F35,'Fixed O&amp;M Schedule_Gas'!$B$3:$B$15,0))+$M35),$C35*($S35*INDEX($U$1:$CH$1,MATCH($K35+$I35,$U$2:$CH$2,0))*IF(AA$2&gt;$K35+$I35+$H35,IF($D35="Win",1.02,1.005),1)*(1+$T35)^(AA$2-($K35+$I35))+$M35)),0)))/10^6</f>
        <v>0</v>
      </c>
      <c r="AB35" s="119">
        <f>IF(AND($K35&lt;AB$2+1,$K35+$H35&gt;AB$2),IF($N35=$N$3,$C35*((1-$O35+$O35*(AB$1/INDEX($U$1:$CH$1,,MATCH($K35,$U$2:$CH$2,0)))))*$L35,$C35*((1-$R35)^(AB$2-$K35))*(((1-$O35+$O35*(AB$1/INDEX($U$1:$CH$1,,MATCH($K35,$U$2:$CH$2,0)))))*$L35*8760*$P35)),IF(AND($K35+$H35&lt;AB$2+1,$K35+$I35&gt;AB$2),IF($N35=$N$3,$C35*INDEX('Fixed O&amp;M Schedule_Gas'!J$3:J$15,MATCH($F35,'Fixed O&amp;M Schedule_Gas'!$B$3:$B$15,0)),$C35*$S35*INDEX($U$1:$CH$1,MATCH($K35,$U$2:$CH$2,0))*IF(AB$2&gt;$K35+$H35,IF($D35="Win",1.02,1.005),1)*(1+$T35)^(AB$2-$K35)),IF(AND($K35+$I35&lt;=AB$2,$K35+SUM($I35:$J35)&gt;AB$2),IF($N35=$N$3,$C35*(INDEX('Fixed O&amp;M Schedule_Gas'!J$3:J$15,MATCH($F35,'Fixed O&amp;M Schedule_Gas'!$B$3:$B$15,0))+$M35),$C35*($S35*INDEX($U$1:$CH$1,MATCH($K35+$I35,$U$2:$CH$2,0))*IF(AB$2&gt;$K35+$I35+$H35,IF($D35="Win",1.02,1.005),1)*(1+$T35)^(AB$2-($K35+$I35))+$M35)),0)))/10^6</f>
        <v>0</v>
      </c>
      <c r="AC35" s="119">
        <f>IF(AND($K35&lt;AC$2+1,$K35+$H35&gt;AC$2),IF($N35=$N$3,$C35*((1-$O35+$O35*(AC$1/INDEX($U$1:$CH$1,,MATCH($K35,$U$2:$CH$2,0)))))*$L35,$C35*((1-$R35)^(AC$2-$K35))*(((1-$O35+$O35*(AC$1/INDEX($U$1:$CH$1,,MATCH($K35,$U$2:$CH$2,0)))))*$L35*8760*$P35)),IF(AND($K35+$H35&lt;AC$2+1,$K35+$I35&gt;AC$2),IF($N35=$N$3,$C35*INDEX('Fixed O&amp;M Schedule_Gas'!K$3:K$15,MATCH($F35,'Fixed O&amp;M Schedule_Gas'!$B$3:$B$15,0)),$C35*$S35*INDEX($U$1:$CH$1,MATCH($K35,$U$2:$CH$2,0))*IF(AC$2&gt;$K35+$H35,IF($D35="Win",1.02,1.005),1)*(1+$T35)^(AC$2-$K35)),IF(AND($K35+$I35&lt;=AC$2,$K35+SUM($I35:$J35)&gt;AC$2),IF($N35=$N$3,$C35*(INDEX('Fixed O&amp;M Schedule_Gas'!K$3:K$15,MATCH($F35,'Fixed O&amp;M Schedule_Gas'!$B$3:$B$15,0))+$M35),$C35*($S35*INDEX($U$1:$CH$1,MATCH($K35+$I35,$U$2:$CH$2,0))*IF(AC$2&gt;$K35+$I35+$H35,IF($D35="Win",1.02,1.005),1)*(1+$T35)^(AC$2-($K35+$I35))+$M35)),0)))/10^6</f>
        <v>0</v>
      </c>
      <c r="AD35" s="119">
        <f>IF(AND($K35&lt;AD$2+1,$K35+$H35&gt;AD$2),IF($N35=$N$3,$C35*((1-$O35+$O35*(AD$1/INDEX($U$1:$CH$1,,MATCH($K35,$U$2:$CH$2,0)))))*$L35,$C35*((1-$R35)^(AD$2-$K35))*(((1-$O35+$O35*(AD$1/INDEX($U$1:$CH$1,,MATCH($K35,$U$2:$CH$2,0)))))*$L35*8760*$P35)),IF(AND($K35+$H35&lt;AD$2+1,$K35+$I35&gt;AD$2),IF($N35=$N$3,$C35*INDEX('Fixed O&amp;M Schedule_Gas'!L$3:L$15,MATCH($F35,'Fixed O&amp;M Schedule_Gas'!$B$3:$B$15,0)),$C35*$S35*INDEX($U$1:$CH$1,MATCH($K35,$U$2:$CH$2,0))*IF(AD$2&gt;$K35+$H35,IF($D35="Win",1.02,1.005),1)*(1+$T35)^(AD$2-$K35)),IF(AND($K35+$I35&lt;=AD$2,$K35+SUM($I35:$J35)&gt;AD$2),IF($N35=$N$3,$C35*(INDEX('Fixed O&amp;M Schedule_Gas'!L$3:L$15,MATCH($F35,'Fixed O&amp;M Schedule_Gas'!$B$3:$B$15,0))+$M35),$C35*($S35*INDEX($U$1:$CH$1,MATCH($K35+$I35,$U$2:$CH$2,0))*IF(AD$2&gt;$K35+$I35+$H35,IF($D35="Win",1.02,1.005),1)*(1+$T35)^(AD$2-($K35+$I35))+$M35)),0)))/10^6</f>
        <v>5.4249195802795915</v>
      </c>
      <c r="AE35" s="119">
        <f>IF(AND($K35&lt;AE$2+1,$K35+$H35&gt;AE$2),IF($N35=$N$3,$C35*((1-$O35+$O35*(AE$1/INDEX($U$1:$CH$1,,MATCH($K35,$U$2:$CH$2,0)))))*$L35,$C35*((1-$R35)^(AE$2-$K35))*(((1-$O35+$O35*(AE$1/INDEX($U$1:$CH$1,,MATCH($K35,$U$2:$CH$2,0)))))*$L35*8760*$P35)),IF(AND($K35+$H35&lt;AE$2+1,$K35+$I35&gt;AE$2),IF($N35=$N$3,$C35*INDEX('Fixed O&amp;M Schedule_Gas'!M$3:M$15,MATCH($F35,'Fixed O&amp;M Schedule_Gas'!$B$3:$B$15,0)),$C35*$S35*INDEX($U$1:$CH$1,MATCH($K35,$U$2:$CH$2,0))*IF(AE$2&gt;$K35+$H35,IF($D35="Win",1.02,1.005),1)*(1+$T35)^(AE$2-$K35)),IF(AND($K35+$I35&lt;=AE$2,$K35+SUM($I35:$J35)&gt;AE$2),IF($N35=$N$3,$C35*(INDEX('Fixed O&amp;M Schedule_Gas'!M$3:M$15,MATCH($F35,'Fixed O&amp;M Schedule_Gas'!$B$3:$B$15,0))+$M35),$C35*($S35*INDEX($U$1:$CH$1,MATCH($K35+$I35,$U$2:$CH$2,0))*IF(AE$2&gt;$K35+$I35+$H35,IF($D35="Win",1.02,1.005),1)*(1+$T35)^(AE$2-($K35+$I35))+$M35)),0)))/10^6</f>
        <v>5.3511260207789926</v>
      </c>
      <c r="AF35" s="119">
        <f>IF(AND($K35&lt;AF$2+1,$K35+$H35&gt;AF$2),IF($N35=$N$3,$C35*((1-$O35+$O35*(AF$1/INDEX($U$1:$CH$1,,MATCH($K35,$U$2:$CH$2,0)))))*$L35,$C35*((1-$R35)^(AF$2-$K35))*(((1-$O35+$O35*(AF$1/INDEX($U$1:$CH$1,,MATCH($K35,$U$2:$CH$2,0)))))*$L35*8760*$P35)),IF(AND($K35+$H35&lt;AF$2+1,$K35+$I35&gt;AF$2),IF($N35=$N$3,$C35*INDEX('Fixed O&amp;M Schedule_Gas'!N$3:N$15,MATCH($F35,'Fixed O&amp;M Schedule_Gas'!$B$3:$B$15,0)),$C35*$S35*INDEX($U$1:$CH$1,MATCH($K35,$U$2:$CH$2,0))*IF(AF$2&gt;$K35+$H35,IF($D35="Win",1.02,1.005),1)*(1+$T35)^(AF$2-$K35)),IF(AND($K35+$I35&lt;=AF$2,$K35+SUM($I35:$J35)&gt;AF$2),IF($N35=$N$3,$C35*(INDEX('Fixed O&amp;M Schedule_Gas'!N$3:N$15,MATCH($F35,'Fixed O&amp;M Schedule_Gas'!$B$3:$B$15,0))+$M35),$C35*($S35*INDEX($U$1:$CH$1,MATCH($K35+$I35,$U$2:$CH$2,0))*IF(AF$2&gt;$K35+$I35+$H35,IF($D35="Win",1.02,1.005),1)*(1+$T35)^(AF$2-($K35+$I35))+$M35)),0)))/10^6</f>
        <v>5.2844949635295162</v>
      </c>
      <c r="AG35" s="119">
        <f>IF(AND($K35&lt;AG$2+1,$K35+$H35&gt;AG$2),IF($N35=$N$3,$C35*((1-$O35+$O35*(AG$1/INDEX($U$1:$CH$1,,MATCH($K35,$U$2:$CH$2,0)))))*$L35,$C35*((1-$R35)^(AG$2-$K35))*(((1-$O35+$O35*(AG$1/INDEX($U$1:$CH$1,,MATCH($K35,$U$2:$CH$2,0)))))*$L35*8760*$P35)),IF(AND($K35+$H35&lt;AG$2+1,$K35+$I35&gt;AG$2),IF($N35=$N$3,$C35*INDEX('Fixed O&amp;M Schedule_Gas'!O$3:O$15,MATCH($F35,'Fixed O&amp;M Schedule_Gas'!$B$3:$B$15,0)),$C35*$S35*INDEX($U$1:$CH$1,MATCH($K35,$U$2:$CH$2,0))*IF(AG$2&gt;$K35+$H35,IF($D35="Win",1.02,1.005),1)*(1+$T35)^(AG$2-$K35)),IF(AND($K35+$I35&lt;=AG$2,$K35+SUM($I35:$J35)&gt;AG$2),IF($N35=$N$3,$C35*(INDEX('Fixed O&amp;M Schedule_Gas'!O$3:O$15,MATCH($F35,'Fixed O&amp;M Schedule_Gas'!$B$3:$B$15,0))+$M35),$C35*($S35*INDEX($U$1:$CH$1,MATCH($K35+$I35,$U$2:$CH$2,0))*IF(AG$2&gt;$K35+$I35+$H35,IF($D35="Win",1.02,1.005),1)*(1+$T35)^(AG$2-($K35+$I35))+$M35)),0)))/10^6</f>
        <v>5.2200392317715476</v>
      </c>
      <c r="AH35" s="119">
        <f>IF(AND($K35&lt;AH$2+1,$K35+$H35&gt;AH$2),IF($N35=$N$3,$C35*((1-$O35+$O35*(AH$1/INDEX($U$1:$CH$1,,MATCH($K35,$U$2:$CH$2,0)))))*$L35,$C35*((1-$R35)^(AH$2-$K35))*(((1-$O35+$O35*(AH$1/INDEX($U$1:$CH$1,,MATCH($K35,$U$2:$CH$2,0)))))*$L35*8760*$P35)),IF(AND($K35+$H35&lt;AH$2+1,$K35+$I35&gt;AH$2),IF($N35=$N$3,$C35*INDEX('Fixed O&amp;M Schedule_Gas'!P$3:P$15,MATCH($F35,'Fixed O&amp;M Schedule_Gas'!$B$3:$B$15,0)),$C35*$S35*INDEX($U$1:$CH$1,MATCH($K35,$U$2:$CH$2,0))*IF(AH$2&gt;$K35+$H35,IF($D35="Win",1.02,1.005),1)*(1+$T35)^(AH$2-$K35)),IF(AND($K35+$I35&lt;=AH$2,$K35+SUM($I35:$J35)&gt;AH$2),IF($N35=$N$3,$C35*(INDEX('Fixed O&amp;M Schedule_Gas'!P$3:P$15,MATCH($F35,'Fixed O&amp;M Schedule_Gas'!$B$3:$B$15,0))+$M35),$C35*($S35*INDEX($U$1:$CH$1,MATCH($K35+$I35,$U$2:$CH$2,0))*IF(AH$2&gt;$K35+$I35+$H35,IF($D35="Win",1.02,1.005),1)*(1+$T35)^(AH$2-($K35+$I35))+$M35)),0)))/10^6</f>
        <v>5.1578734741082721</v>
      </c>
      <c r="AI35" s="119">
        <f>IF(AND($K35&lt;AI$2+1,$K35+$H35&gt;AI$2),IF($N35=$N$3,$C35*((1-$O35+$O35*(AI$1/INDEX($U$1:$CH$1,,MATCH($K35,$U$2:$CH$2,0)))))*$L35,$C35*((1-$R35)^(AI$2-$K35))*(((1-$O35+$O35*(AI$1/INDEX($U$1:$CH$1,,MATCH($K35,$U$2:$CH$2,0)))))*$L35*8760*$P35)),IF(AND($K35+$H35&lt;AI$2+1,$K35+$I35&gt;AI$2),IF($N35=$N$3,$C35*INDEX('Fixed O&amp;M Schedule_Gas'!Q$3:Q$15,MATCH($F35,'Fixed O&amp;M Schedule_Gas'!$B$3:$B$15,0)),$C35*$S35*INDEX($U$1:$CH$1,MATCH($K35,$U$2:$CH$2,0))*IF(AI$2&gt;$K35+$H35,IF($D35="Win",1.02,1.005),1)*(1+$T35)^(AI$2-$K35)),IF(AND($K35+$I35&lt;=AI$2,$K35+SUM($I35:$J35)&gt;AI$2),IF($N35=$N$3,$C35*(INDEX('Fixed O&amp;M Schedule_Gas'!Q$3:Q$15,MATCH($F35,'Fixed O&amp;M Schedule_Gas'!$B$3:$B$15,0))+$M35),$C35*($S35*INDEX($U$1:$CH$1,MATCH($K35+$I35,$U$2:$CH$2,0))*IF(AI$2&gt;$K35+$I35+$H35,IF($D35="Win",1.02,1.005),1)*(1+$T35)^(AI$2-($K35+$I35))+$M35)),0)))/10^6</f>
        <v>5.0967809544893754</v>
      </c>
      <c r="AJ35" s="119">
        <f>IF(AND($K35&lt;AJ$2+1,$K35+$H35&gt;AJ$2),IF($N35=$N$3,$C35*((1-$O35+$O35*(AJ$1/INDEX($U$1:$CH$1,,MATCH($K35,$U$2:$CH$2,0)))))*$L35,$C35*((1-$R35)^(AJ$2-$K35))*(((1-$O35+$O35*(AJ$1/INDEX($U$1:$CH$1,,MATCH($K35,$U$2:$CH$2,0)))))*$L35*8760*$P35)),IF(AND($K35+$H35&lt;AJ$2+1,$K35+$I35&gt;AJ$2),IF($N35=$N$3,$C35*INDEX('Fixed O&amp;M Schedule_Gas'!R$3:R$15,MATCH($F35,'Fixed O&amp;M Schedule_Gas'!$B$3:$B$15,0)),$C35*$S35*INDEX($U$1:$CH$1,MATCH($K35,$U$2:$CH$2,0))*IF(AJ$2&gt;$K35+$H35,IF($D35="Win",1.02,1.005),1)*(1+$T35)^(AJ$2-$K35)),IF(AND($K35+$I35&lt;=AJ$2,$K35+SUM($I35:$J35)&gt;AJ$2),IF($N35=$N$3,$C35*(INDEX('Fixed O&amp;M Schedule_Gas'!R$3:R$15,MATCH($F35,'Fixed O&amp;M Schedule_Gas'!$B$3:$B$15,0))+$M35),$C35*($S35*INDEX($U$1:$CH$1,MATCH($K35+$I35,$U$2:$CH$2,0))*IF(AJ$2&gt;$K35+$I35+$H35,IF($D35="Win",1.02,1.005),1)*(1+$T35)^(AJ$2-($K35+$I35))+$M35)),0)))/10^6</f>
        <v>5.0367447903023388</v>
      </c>
      <c r="AK35" s="119">
        <f>IF(AND($K35&lt;AK$2+1,$K35+$H35&gt;AK$2),IF($N35=$N$3,$C35*((1-$O35+$O35*(AK$1/INDEX($U$1:$CH$1,,MATCH($K35,$U$2:$CH$2,0)))))*$L35,$C35*((1-$R35)^(AK$2-$K35))*(((1-$O35+$O35*(AK$1/INDEX($U$1:$CH$1,,MATCH($K35,$U$2:$CH$2,0)))))*$L35*8760*$P35)),IF(AND($K35+$H35&lt;AK$2+1,$K35+$I35&gt;AK$2),IF($N35=$N$3,$C35*INDEX('Fixed O&amp;M Schedule_Gas'!S$3:S$15,MATCH($F35,'Fixed O&amp;M Schedule_Gas'!$B$3:$B$15,0)),$C35*$S35*INDEX($U$1:$CH$1,MATCH($K35,$U$2:$CH$2,0))*IF(AK$2&gt;$K35+$H35,IF($D35="Win",1.02,1.005),1)*(1+$T35)^(AK$2-$K35)),IF(AND($K35+$I35&lt;=AK$2,$K35+SUM($I35:$J35)&gt;AK$2),IF($N35=$N$3,$C35*(INDEX('Fixed O&amp;M Schedule_Gas'!S$3:S$15,MATCH($F35,'Fixed O&amp;M Schedule_Gas'!$B$3:$B$15,0))+$M35),$C35*($S35*INDEX($U$1:$CH$1,MATCH($K35+$I35,$U$2:$CH$2,0))*IF(AK$2&gt;$K35+$I35+$H35,IF($D35="Win",1.02,1.005),1)*(1+$T35)^(AK$2-($K35+$I35))+$M35)),0)))/10^6</f>
        <v>4.977748370120687</v>
      </c>
      <c r="AL35" s="119">
        <f>IF(AND($K35&lt;AL$2+1,$K35+$H35&gt;AL$2),IF($N35=$N$3,$C35*((1-$O35+$O35*(AL$1/INDEX($U$1:$CH$1,,MATCH($K35,$U$2:$CH$2,0)))))*$L35,$C35*((1-$R35)^(AL$2-$K35))*(((1-$O35+$O35*(AL$1/INDEX($U$1:$CH$1,,MATCH($K35,$U$2:$CH$2,0)))))*$L35*8760*$P35)),IF(AND($K35+$H35&lt;AL$2+1,$K35+$I35&gt;AL$2),IF($N35=$N$3,$C35*INDEX('Fixed O&amp;M Schedule_Gas'!T$3:T$15,MATCH($F35,'Fixed O&amp;M Schedule_Gas'!$B$3:$B$15,0)),$C35*$S35*INDEX($U$1:$CH$1,MATCH($K35,$U$2:$CH$2,0))*IF(AL$2&gt;$K35+$H35,IF($D35="Win",1.02,1.005),1)*(1+$T35)^(AL$2-$K35)),IF(AND($K35+$I35&lt;=AL$2,$K35+SUM($I35:$J35)&gt;AL$2),IF($N35=$N$3,$C35*(INDEX('Fixed O&amp;M Schedule_Gas'!T$3:T$15,MATCH($F35,'Fixed O&amp;M Schedule_Gas'!$B$3:$B$15,0))+$M35),$C35*($S35*INDEX($U$1:$CH$1,MATCH($K35+$I35,$U$2:$CH$2,0))*IF(AL$2&gt;$K35+$I35+$H35,IF($D35="Win",1.02,1.005),1)*(1+$T35)^(AL$2-($K35+$I35))+$M35)),0)))/10^6</f>
        <v>4.9197753493689271</v>
      </c>
      <c r="AM35" s="119">
        <f>IF(AND($K35&lt;AM$2+1,$K35+$H35&gt;AM$2),IF($N35=$N$3,$C35*((1-$O35+$O35*(AM$1/INDEX($U$1:$CH$1,,MATCH($K35,$U$2:$CH$2,0)))))*$L35,$C35*((1-$R35)^(AM$2-$K35))*(((1-$O35+$O35*(AM$1/INDEX($U$1:$CH$1,,MATCH($K35,$U$2:$CH$2,0)))))*$L35*8760*$P35)),IF(AND($K35+$H35&lt;AM$2+1,$K35+$I35&gt;AM$2),IF($N35=$N$3,$C35*INDEX('Fixed O&amp;M Schedule_Gas'!U$3:U$15,MATCH($F35,'Fixed O&amp;M Schedule_Gas'!$B$3:$B$15,0)),$C35*$S35*INDEX($U$1:$CH$1,MATCH($K35,$U$2:$CH$2,0))*IF(AM$2&gt;$K35+$H35,IF($D35="Win",1.02,1.005),1)*(1+$T35)^(AM$2-$K35)),IF(AND($K35+$I35&lt;=AM$2,$K35+SUM($I35:$J35)&gt;AM$2),IF($N35=$N$3,$C35*(INDEX('Fixed O&amp;M Schedule_Gas'!U$3:U$15,MATCH($F35,'Fixed O&amp;M Schedule_Gas'!$B$3:$B$15,0))+$M35),$C35*($S35*INDEX($U$1:$CH$1,MATCH($K35+$I35,$U$2:$CH$2,0))*IF(AM$2&gt;$K35+$I35+$H35,IF($D35="Win",1.02,1.005),1)*(1+$T35)^(AM$2-($K35+$I35))+$M35)),0)))/10^6</f>
        <v>4.8628096460568608</v>
      </c>
      <c r="AN35" s="119">
        <f>IF(AND($K35&lt;AN$2+1,$K35+$H35&gt;AN$2),IF($N35=$N$3,$C35*((1-$O35+$O35*(AN$1/INDEX($U$1:$CH$1,,MATCH($K35,$U$2:$CH$2,0)))))*$L35,$C35*((1-$R35)^(AN$2-$K35))*(((1-$O35+$O35*(AN$1/INDEX($U$1:$CH$1,,MATCH($K35,$U$2:$CH$2,0)))))*$L35*8760*$P35)),IF(AND($K35+$H35&lt;AN$2+1,$K35+$I35&gt;AN$2),IF($N35=$N$3,$C35*INDEX('Fixed O&amp;M Schedule_Gas'!V$3:V$15,MATCH($F35,'Fixed O&amp;M Schedule_Gas'!$B$3:$B$15,0)),$C35*$S35*INDEX($U$1:$CH$1,MATCH($K35,$U$2:$CH$2,0))*IF(AN$2&gt;$K35+$H35,IF($D35="Win",1.02,1.005),1)*(1+$T35)^(AN$2-$K35)),IF(AND($K35+$I35&lt;=AN$2,$K35+SUM($I35:$J35)&gt;AN$2),IF($N35=$N$3,$C35*(INDEX('Fixed O&amp;M Schedule_Gas'!V$3:V$15,MATCH($F35,'Fixed O&amp;M Schedule_Gas'!$B$3:$B$15,0))+$M35),$C35*($S35*INDEX($U$1:$CH$1,MATCH($K35+$I35,$U$2:$CH$2,0))*IF(AN$2&gt;$K35+$I35+$H35,IF($D35="Win",1.02,1.005),1)*(1+$T35)^(AN$2-($K35+$I35))+$M35)),0)))/10^6</f>
        <v>4.8068354365821682</v>
      </c>
      <c r="AO35" s="119">
        <f>IF(AND($K35&lt;AO$2+1,$K35+$H35&gt;AO$2),IF($N35=$N$3,$C35*((1-$O35+$O35*(AO$1/INDEX($U$1:$CH$1,,MATCH($K35,$U$2:$CH$2,0)))))*$L35,$C35*((1-$R35)^(AO$2-$K35))*(((1-$O35+$O35*(AO$1/INDEX($U$1:$CH$1,,MATCH($K35,$U$2:$CH$2,0)))))*$L35*8760*$P35)),IF(AND($K35+$H35&lt;AO$2+1,$K35+$I35&gt;AO$2),IF($N35=$N$3,$C35*INDEX('Fixed O&amp;M Schedule_Gas'!W$3:W$15,MATCH($F35,'Fixed O&amp;M Schedule_Gas'!$B$3:$B$15,0)),$C35*$S35*INDEX($U$1:$CH$1,MATCH($K35,$U$2:$CH$2,0))*IF(AO$2&gt;$K35+$H35,IF($D35="Win",1.02,1.005),1)*(1+$T35)^(AO$2-$K35)),IF(AND($K35+$I35&lt;=AO$2,$K35+SUM($I35:$J35)&gt;AO$2),IF($N35=$N$3,$C35*(INDEX('Fixed O&amp;M Schedule_Gas'!W$3:W$15,MATCH($F35,'Fixed O&amp;M Schedule_Gas'!$B$3:$B$15,0))+$M35),$C35*($S35*INDEX($U$1:$CH$1,MATCH($K35+$I35,$U$2:$CH$2,0))*IF(AO$2&gt;$K35+$I35+$H35,IF($D35="Win",1.02,1.005),1)*(1+$T35)^(AO$2-($K35+$I35))+$M35)),0)))/10^6</f>
        <v>4.7518371516001663</v>
      </c>
      <c r="AP35" s="119">
        <f>IF(AND($K35&lt;AP$2+1,$K35+$H35&gt;AP$2),IF($N35=$N$3,$C35*((1-$O35+$O35*(AP$1/INDEX($U$1:$CH$1,,MATCH($K35,$U$2:$CH$2,0)))))*$L35,$C35*((1-$R35)^(AP$2-$K35))*(((1-$O35+$O35*(AP$1/INDEX($U$1:$CH$1,,MATCH($K35,$U$2:$CH$2,0)))))*$L35*8760*$P35)),IF(AND($K35+$H35&lt;AP$2+1,$K35+$I35&gt;AP$2),IF($N35=$N$3,$C35*INDEX('Fixed O&amp;M Schedule_Gas'!X$3:X$15,MATCH($F35,'Fixed O&amp;M Schedule_Gas'!$B$3:$B$15,0)),$C35*$S35*INDEX($U$1:$CH$1,MATCH($K35,$U$2:$CH$2,0))*IF(AP$2&gt;$K35+$H35,IF($D35="Win",1.02,1.005),1)*(1+$T35)^(AP$2-$K35)),IF(AND($K35+$I35&lt;=AP$2,$K35+SUM($I35:$J35)&gt;AP$2),IF($N35=$N$3,$C35*(INDEX('Fixed O&amp;M Schedule_Gas'!X$3:X$15,MATCH($F35,'Fixed O&amp;M Schedule_Gas'!$B$3:$B$15,0))+$M35),$C35*($S35*INDEX($U$1:$CH$1,MATCH($K35+$I35,$U$2:$CH$2,0))*IF(AP$2&gt;$K35+$I35+$H35,IF($D35="Win",1.02,1.005),1)*(1+$T35)^(AP$2-($K35+$I35))+$M35)),0)))/10^6</f>
        <v>4.6977994719596481</v>
      </c>
      <c r="AQ35" s="119">
        <f>IF(AND($K35&lt;AQ$2+1,$K35+$H35&gt;AQ$2),IF($N35=$N$3,$C35*((1-$O35+$O35*(AQ$1/INDEX($U$1:$CH$1,,MATCH($K35,$U$2:$CH$2,0)))))*$L35,$C35*((1-$R35)^(AQ$2-$K35))*(((1-$O35+$O35*(AQ$1/INDEX($U$1:$CH$1,,MATCH($K35,$U$2:$CH$2,0)))))*$L35*8760*$P35)),IF(AND($K35+$H35&lt;AQ$2+1,$K35+$I35&gt;AQ$2),IF($N35=$N$3,$C35*INDEX('Fixed O&amp;M Schedule_Gas'!Y$3:Y$15,MATCH($F35,'Fixed O&amp;M Schedule_Gas'!$B$3:$B$15,0)),$C35*$S35*INDEX($U$1:$CH$1,MATCH($K35,$U$2:$CH$2,0))*IF(AQ$2&gt;$K35+$H35,IF($D35="Win",1.02,1.005),1)*(1+$T35)^(AQ$2-$K35)),IF(AND($K35+$I35&lt;=AQ$2,$K35+SUM($I35:$J35)&gt;AQ$2),IF($N35=$N$3,$C35*(INDEX('Fixed O&amp;M Schedule_Gas'!Y$3:Y$15,MATCH($F35,'Fixed O&amp;M Schedule_Gas'!$B$3:$B$15,0))+$M35),$C35*($S35*INDEX($U$1:$CH$1,MATCH($K35+$I35,$U$2:$CH$2,0))*IF(AQ$2&gt;$K35+$I35+$H35,IF($D35="Win",1.02,1.005),1)*(1+$T35)^(AQ$2-($K35+$I35))+$M35)),0)))/10^6</f>
        <v>4.6447073247037878</v>
      </c>
      <c r="AR35" s="119">
        <f>IF(AND($K35&lt;AR$2+1,$K35+$H35&gt;AR$2),IF($N35=$N$3,$C35*((1-$O35+$O35*(AR$1/INDEX($U$1:$CH$1,,MATCH($K35,$U$2:$CH$2,0)))))*$L35,$C35*((1-$R35)^(AR$2-$K35))*(((1-$O35+$O35*(AR$1/INDEX($U$1:$CH$1,,MATCH($K35,$U$2:$CH$2,0)))))*$L35*8760*$P35)),IF(AND($K35+$H35&lt;AR$2+1,$K35+$I35&gt;AR$2),IF($N35=$N$3,$C35*INDEX('Fixed O&amp;M Schedule_Gas'!Z$3:Z$15,MATCH($F35,'Fixed O&amp;M Schedule_Gas'!$B$3:$B$15,0)),$C35*$S35*INDEX($U$1:$CH$1,MATCH($K35,$U$2:$CH$2,0))*IF(AR$2&gt;$K35+$H35,IF($D35="Win",1.02,1.005),1)*(1+$T35)^(AR$2-$K35)),IF(AND($K35+$I35&lt;=AR$2,$K35+SUM($I35:$J35)&gt;AR$2),IF($N35=$N$3,$C35*(INDEX('Fixed O&amp;M Schedule_Gas'!Z$3:Z$15,MATCH($F35,'Fixed O&amp;M Schedule_Gas'!$B$3:$B$15,0))+$M35),$C35*($S35*INDEX($U$1:$CH$1,MATCH($K35+$I35,$U$2:$CH$2,0))*IF(AR$2&gt;$K35+$I35+$H35,IF($D35="Win",1.02,1.005),1)*(1+$T35)^(AR$2-($K35+$I35))+$M35)),0)))/10^6</f>
        <v>4.5925458791350255</v>
      </c>
      <c r="AS35" s="119">
        <f>IF(AND($K35&lt;AS$2+1,$K35+$H35&gt;AS$2),IF($N35=$N$3,$C35*((1-$O35+$O35*(AS$1/INDEX($U$1:$CH$1,,MATCH($K35,$U$2:$CH$2,0)))))*$L35,$C35*((1-$R35)^(AS$2-$K35))*(((1-$O35+$O35*(AS$1/INDEX($U$1:$CH$1,,MATCH($K35,$U$2:$CH$2,0)))))*$L35*8760*$P35)),IF(AND($K35+$H35&lt;AS$2+1,$K35+$I35&gt;AS$2),IF($N35=$N$3,$C35*INDEX('Fixed O&amp;M Schedule_Gas'!AA$3:AA$15,MATCH($F35,'Fixed O&amp;M Schedule_Gas'!$B$3:$B$15,0)),$C35*$S35*INDEX($U$1:$CH$1,MATCH($K35,$U$2:$CH$2,0))*IF(AS$2&gt;$K35+$H35,IF($D35="Win",1.02,1.005),1)*(1+$T35)^(AS$2-$K35)),IF(AND($K35+$I35&lt;=AS$2,$K35+SUM($I35:$J35)&gt;AS$2),IF($N35=$N$3,$C35*(INDEX('Fixed O&amp;M Schedule_Gas'!AA$3:AA$15,MATCH($F35,'Fixed O&amp;M Schedule_Gas'!$B$3:$B$15,0))+$M35),$C35*($S35*INDEX($U$1:$CH$1,MATCH($K35+$I35,$U$2:$CH$2,0))*IF(AS$2&gt;$K35+$I35+$H35,IF($D35="Win",1.02,1.005),1)*(1+$T35)^(AS$2-($K35+$I35))+$M35)),0)))/10^6</f>
        <v>4.5413005429429534</v>
      </c>
      <c r="AT35" s="119">
        <f>IF(AND($K35&lt;AT$2+1,$K35+$H35&gt;AT$2),IF($N35=$N$3,$C35*((1-$O35+$O35*(AT$1/INDEX($U$1:$CH$1,,MATCH($K35,$U$2:$CH$2,0)))))*$L35,$C35*((1-$R35)^(AT$2-$K35))*(((1-$O35+$O35*(AT$1/INDEX($U$1:$CH$1,,MATCH($K35,$U$2:$CH$2,0)))))*$L35*8760*$P35)),IF(AND($K35+$H35&lt;AT$2+1,$K35+$I35&gt;AT$2),IF($N35=$N$3,$C35*INDEX('Fixed O&amp;M Schedule_Gas'!AB$3:AB$15,MATCH($F35,'Fixed O&amp;M Schedule_Gas'!$B$3:$B$15,0)),$C35*$S35*INDEX($U$1:$CH$1,MATCH($K35,$U$2:$CH$2,0))*IF(AT$2&gt;$K35+$H35,IF($D35="Win",1.02,1.005),1)*(1+$T35)^(AT$2-$K35)),IF(AND($K35+$I35&lt;=AT$2,$K35+SUM($I35:$J35)&gt;AT$2),IF($N35=$N$3,$C35*(INDEX('Fixed O&amp;M Schedule_Gas'!AB$3:AB$15,MATCH($F35,'Fixed O&amp;M Schedule_Gas'!$B$3:$B$15,0))+$M35),$C35*($S35*INDEX($U$1:$CH$1,MATCH($K35+$I35,$U$2:$CH$2,0))*IF(AT$2&gt;$K35+$I35+$H35,IF($D35="Win",1.02,1.005),1)*(1+$T35)^(AT$2-($K35+$I35))+$M35)),0)))/10^6</f>
        <v>4.4909569583941291</v>
      </c>
      <c r="AU35" s="119">
        <f>IF(AND($K35&lt;AU$2+1,$K35+$H35&gt;AU$2),IF($N35=$N$3,$C35*((1-$O35+$O35*(AU$1/INDEX($U$1:$CH$1,,MATCH($K35,$U$2:$CH$2,0)))))*$L35,$C35*((1-$R35)^(AU$2-$K35))*(((1-$O35+$O35*(AU$1/INDEX($U$1:$CH$1,,MATCH($K35,$U$2:$CH$2,0)))))*$L35*8760*$P35)),IF(AND($K35+$H35&lt;AU$2+1,$K35+$I35&gt;AU$2),IF($N35=$N$3,$C35*INDEX('Fixed O&amp;M Schedule_Gas'!AC$3:AC$15,MATCH($F35,'Fixed O&amp;M Schedule_Gas'!$B$3:$B$15,0)),$C35*$S35*INDEX($U$1:$CH$1,MATCH($K35,$U$2:$CH$2,0))*IF(AU$2&gt;$K35+$H35,IF($D35="Win",1.02,1.005),1)*(1+$T35)^(AU$2-$K35)),IF(AND($K35+$I35&lt;=AU$2,$K35+SUM($I35:$J35)&gt;AU$2),IF($N35=$N$3,$C35*(INDEX('Fixed O&amp;M Schedule_Gas'!AC$3:AC$15,MATCH($F35,'Fixed O&amp;M Schedule_Gas'!$B$3:$B$15,0))+$M35),$C35*($S35*INDEX($U$1:$CH$1,MATCH($K35+$I35,$U$2:$CH$2,0))*IF(AU$2&gt;$K35+$I35+$H35,IF($D35="Win",1.02,1.005),1)*(1+$T35)^(AU$2-($K35+$I35))+$M35)),0)))/10^6</f>
        <v>4.4415009985829128</v>
      </c>
      <c r="AV35" s="119">
        <f>IF(AND($K35&lt;AV$2+1,$K35+$H35&gt;AV$2),IF($N35=$N$3,$C35*((1-$O35+$O35*(AV$1/INDEX($U$1:$CH$1,,MATCH($K35,$U$2:$CH$2,0)))))*$L35,$C35*((1-$R35)^(AV$2-$K35))*(((1-$O35+$O35*(AV$1/INDEX($U$1:$CH$1,,MATCH($K35,$U$2:$CH$2,0)))))*$L35*8760*$P35)),IF(AND($K35+$H35&lt;AV$2+1,$K35+$I35&gt;AV$2),IF($N35=$N$3,$C35*INDEX('Fixed O&amp;M Schedule_Gas'!AD$3:AD$15,MATCH($F35,'Fixed O&amp;M Schedule_Gas'!$B$3:$B$15,0)),$C35*$S35*INDEX($U$1:$CH$1,MATCH($K35,$U$2:$CH$2,0))*IF(AV$2&gt;$K35+$H35,IF($D35="Win",1.02,1.005),1)*(1+$T35)^(AV$2-$K35)),IF(AND($K35+$I35&lt;=AV$2,$K35+SUM($I35:$J35)&gt;AV$2),IF($N35=$N$3,$C35*(INDEX('Fixed O&amp;M Schedule_Gas'!AD$3:AD$15,MATCH($F35,'Fixed O&amp;M Schedule_Gas'!$B$3:$B$15,0))+$M35),$C35*($S35*INDEX($U$1:$CH$1,MATCH($K35+$I35,$U$2:$CH$2,0))*IF(AV$2&gt;$K35+$I35+$H35,IF($D35="Win",1.02,1.005),1)*(1+$T35)^(AV$2-($K35+$I35))+$M35)),0)))/10^6</f>
        <v>4.3929187637422835</v>
      </c>
      <c r="AW35" s="119">
        <f>IF(AND($K35&lt;AW$2+1,$K35+$H35&gt;AW$2),IF($N35=$N$3,$C35*((1-$O35+$O35*(AW$1/INDEX($U$1:$CH$1,,MATCH($K35,$U$2:$CH$2,0)))))*$L35,$C35*((1-$R35)^(AW$2-$K35))*(((1-$O35+$O35*(AW$1/INDEX($U$1:$CH$1,,MATCH($K35,$U$2:$CH$2,0)))))*$L35*8760*$P35)),IF(AND($K35+$H35&lt;AW$2+1,$K35+$I35&gt;AW$2),IF($N35=$N$3,$C35*INDEX('Fixed O&amp;M Schedule_Gas'!AE$3:AE$15,MATCH($F35,'Fixed O&amp;M Schedule_Gas'!$B$3:$B$15,0)),$C35*$S35*INDEX($U$1:$CH$1,MATCH($K35,$U$2:$CH$2,0))*IF(AW$2&gt;$K35+$H35,IF($D35="Win",1.02,1.005),1)*(1+$T35)^(AW$2-$K35)),IF(AND($K35+$I35&lt;=AW$2,$K35+SUM($I35:$J35)&gt;AW$2),IF($N35=$N$3,$C35*(INDEX('Fixed O&amp;M Schedule_Gas'!AE$3:AE$15,MATCH($F35,'Fixed O&amp;M Schedule_Gas'!$B$3:$B$15,0))+$M35),$C35*($S35*INDEX($U$1:$CH$1,MATCH($K35+$I35,$U$2:$CH$2,0))*IF(AW$2&gt;$K35+$I35+$H35,IF($D35="Win",1.02,1.005),1)*(1+$T35)^(AW$2-($K35+$I35))+$M35)),0)))/10^6</f>
        <v>4.3451965776136863</v>
      </c>
      <c r="AX35" s="119">
        <f>IF(AND($K35&lt;AX$2+1,$K35+$H35&gt;AX$2),IF($N35=$N$3,$C35*((1-$O35+$O35*(AX$1/INDEX($U$1:$CH$1,,MATCH($K35,$U$2:$CH$2,0)))))*$L35,$C35*((1-$R35)^(AX$2-$K35))*(((1-$O35+$O35*(AX$1/INDEX($U$1:$CH$1,,MATCH($K35,$U$2:$CH$2,0)))))*$L35*8760*$P35)),IF(AND($K35+$H35&lt;AX$2+1,$K35+$I35&gt;AX$2),IF($N35=$N$3,$C35*INDEX('Fixed O&amp;M Schedule_Gas'!AF$3:AF$15,MATCH($F35,'Fixed O&amp;M Schedule_Gas'!$B$3:$B$15,0)),$C35*$S35*INDEX($U$1:$CH$1,MATCH($K35,$U$2:$CH$2,0))*IF(AX$2&gt;$K35+$H35,IF($D35="Win",1.02,1.005),1)*(1+$T35)^(AX$2-$K35)),IF(AND($K35+$I35&lt;=AX$2,$K35+SUM($I35:$J35)&gt;AX$2),IF($N35=$N$3,$C35*(INDEX('Fixed O&amp;M Schedule_Gas'!AF$3:AF$15,MATCH($F35,'Fixed O&amp;M Schedule_Gas'!$B$3:$B$15,0))+$M35),$C35*($S35*INDEX($U$1:$CH$1,MATCH($K35+$I35,$U$2:$CH$2,0))*IF(AX$2&gt;$K35+$I35+$H35,IF($D35="Win",1.02,1.005),1)*(1+$T35)^(AX$2-($K35+$I35))+$M35)),0)))/10^6</f>
        <v>1.0004158183329988</v>
      </c>
      <c r="AY35" s="119">
        <f>IF(AND($K35&lt;AY$2+1,$K35+$H35&gt;AY$2),IF($N35=$N$3,$C35*((1-$O35+$O35*(AY$1/INDEX($U$1:$CH$1,,MATCH($K35,$U$2:$CH$2,0)))))*$L35,$C35*((1-$R35)^(AY$2-$K35))*(((1-$O35+$O35*(AY$1/INDEX($U$1:$CH$1,,MATCH($K35,$U$2:$CH$2,0)))))*$L35*8760*$P35)),IF(AND($K35+$H35&lt;AY$2+1,$K35+$I35&gt;AY$2),IF($N35=$N$3,$C35*INDEX('Fixed O&amp;M Schedule_Gas'!AG$3:AG$15,MATCH($F35,'Fixed O&amp;M Schedule_Gas'!$B$3:$B$15,0)),$C35*$S35*INDEX($U$1:$CH$1,MATCH($K35,$U$2:$CH$2,0))*IF(AY$2&gt;$K35+$H35,IF($D35="Win",1.02,1.005),1)*(1+$T35)^(AY$2-$K35)),IF(AND($K35+$I35&lt;=AY$2,$K35+SUM($I35:$J35)&gt;AY$2),IF($N35=$N$3,$C35*(INDEX('Fixed O&amp;M Schedule_Gas'!AG$3:AG$15,MATCH($F35,'Fixed O&amp;M Schedule_Gas'!$B$3:$B$15,0))+$M35),$C35*($S35*INDEX($U$1:$CH$1,MATCH($K35+$I35,$U$2:$CH$2,0))*IF(AY$2&gt;$K35+$I35+$H35,IF($D35="Win",1.02,1.005),1)*(1+$T35)^(AY$2-($K35+$I35))+$M35)),0)))/10^6</f>
        <v>1.040832617393652</v>
      </c>
      <c r="AZ35" s="119">
        <f>IF(AND($K35&lt;AZ$2+1,$K35+$H35&gt;AZ$2),IF($N35=$N$3,$C35*((1-$O35+$O35*(AZ$1/INDEX($U$1:$CH$1,,MATCH($K35,$U$2:$CH$2,0)))))*$L35,$C35*((1-$R35)^(AZ$2-$K35))*(((1-$O35+$O35*(AZ$1/INDEX($U$1:$CH$1,,MATCH($K35,$U$2:$CH$2,0)))))*$L35*8760*$P35)),IF(AND($K35+$H35&lt;AZ$2+1,$K35+$I35&gt;AZ$2),IF($N35=$N$3,$C35*INDEX('Fixed O&amp;M Schedule_Gas'!AH$3:AH$15,MATCH($F35,'Fixed O&amp;M Schedule_Gas'!$B$3:$B$15,0)),$C35*$S35*INDEX($U$1:$CH$1,MATCH($K35,$U$2:$CH$2,0))*IF(AZ$2&gt;$K35+$H35,IF($D35="Win",1.02,1.005),1)*(1+$T35)^(AZ$2-$K35)),IF(AND($K35+$I35&lt;=AZ$2,$K35+SUM($I35:$J35)&gt;AZ$2),IF($N35=$N$3,$C35*(INDEX('Fixed O&amp;M Schedule_Gas'!AH$3:AH$15,MATCH($F35,'Fixed O&amp;M Schedule_Gas'!$B$3:$B$15,0))+$M35),$C35*($S35*INDEX($U$1:$CH$1,MATCH($K35+$I35,$U$2:$CH$2,0))*IF(AZ$2&gt;$K35+$I35+$H35,IF($D35="Win",1.02,1.005),1)*(1+$T35)^(AZ$2-($K35+$I35))+$M35)),0)))/10^6</f>
        <v>1.061649269741525</v>
      </c>
      <c r="BA35" s="119">
        <f>IF(AND($K35&lt;BA$2+1,$K35+$H35&gt;BA$2),IF($N35=$N$3,$C35*((1-$O35+$O35*(BA$1/INDEX($U$1:$CH$1,,MATCH($K35,$U$2:$CH$2,0)))))*$L35,$C35*((1-$R35)^(BA$2-$K35))*(((1-$O35+$O35*(BA$1/INDEX($U$1:$CH$1,,MATCH($K35,$U$2:$CH$2,0)))))*$L35*8760*$P35)),IF(AND($K35+$H35&lt;BA$2+1,$K35+$I35&gt;BA$2),IF($N35=$N$3,$C35*INDEX('Fixed O&amp;M Schedule_Gas'!AI$3:AI$15,MATCH($F35,'Fixed O&amp;M Schedule_Gas'!$B$3:$B$15,0)),$C35*$S35*INDEX($U$1:$CH$1,MATCH($K35,$U$2:$CH$2,0))*IF(BA$2&gt;$K35+$H35,IF($D35="Win",1.02,1.005),1)*(1+$T35)^(BA$2-$K35)),IF(AND($K35+$I35&lt;=BA$2,$K35+SUM($I35:$J35)&gt;BA$2),IF($N35=$N$3,$C35*(INDEX('Fixed O&amp;M Schedule_Gas'!AI$3:AI$15,MATCH($F35,'Fixed O&amp;M Schedule_Gas'!$B$3:$B$15,0))+$M35),$C35*($S35*INDEX($U$1:$CH$1,MATCH($K35+$I35,$U$2:$CH$2,0))*IF(BA$2&gt;$K35+$I35+$H35,IF($D35="Win",1.02,1.005),1)*(1+$T35)^(BA$2-($K35+$I35))+$M35)),0)))/10^6</f>
        <v>1.0828822551363553</v>
      </c>
      <c r="BB35" s="119">
        <f>IF(AND($K35&lt;BB$2+1,$K35+$H35&gt;BB$2),IF($N35=$N$3,$C35*((1-$O35+$O35*(BB$1/INDEX($U$1:$CH$1,,MATCH($K35,$U$2:$CH$2,0)))))*$L35,$C35*((1-$R35)^(BB$2-$K35))*(((1-$O35+$O35*(BB$1/INDEX($U$1:$CH$1,,MATCH($K35,$U$2:$CH$2,0)))))*$L35*8760*$P35)),IF(AND($K35+$H35&lt;BB$2+1,$K35+$I35&gt;BB$2),IF($N35=$N$3,$C35*INDEX('Fixed O&amp;M Schedule_Gas'!AJ$3:AJ$15,MATCH($F35,'Fixed O&amp;M Schedule_Gas'!$B$3:$B$15,0)),$C35*$S35*INDEX($U$1:$CH$1,MATCH($K35,$U$2:$CH$2,0))*IF(BB$2&gt;$K35+$H35,IF($D35="Win",1.02,1.005),1)*(1+$T35)^(BB$2-$K35)),IF(AND($K35+$I35&lt;=BB$2,$K35+SUM($I35:$J35)&gt;BB$2),IF($N35=$N$3,$C35*(INDEX('Fixed O&amp;M Schedule_Gas'!AJ$3:AJ$15,MATCH($F35,'Fixed O&amp;M Schedule_Gas'!$B$3:$B$15,0))+$M35),$C35*($S35*INDEX($U$1:$CH$1,MATCH($K35+$I35,$U$2:$CH$2,0))*IF(BB$2&gt;$K35+$I35+$H35,IF($D35="Win",1.02,1.005),1)*(1+$T35)^(BB$2-($K35+$I35))+$M35)),0)))/10^6</f>
        <v>1.1045399002390826</v>
      </c>
      <c r="BC35" s="119">
        <f>IF(AND($K35&lt;BC$2+1,$K35+$H35&gt;BC$2),IF($N35=$N$3,$C35*((1-$O35+$O35*(BC$1/INDEX($U$1:$CH$1,,MATCH($K35,$U$2:$CH$2,0)))))*$L35,$C35*((1-$R35)^(BC$2-$K35))*(((1-$O35+$O35*(BC$1/INDEX($U$1:$CH$1,,MATCH($K35,$U$2:$CH$2,0)))))*$L35*8760*$P35)),IF(AND($K35+$H35&lt;BC$2+1,$K35+$I35&gt;BC$2),IF($N35=$N$3,$C35*INDEX('Fixed O&amp;M Schedule_Gas'!AK$3:AK$15,MATCH($F35,'Fixed O&amp;M Schedule_Gas'!$B$3:$B$15,0)),$C35*$S35*INDEX($U$1:$CH$1,MATCH($K35,$U$2:$CH$2,0))*IF(BC$2&gt;$K35+$H35,IF($D35="Win",1.02,1.005),1)*(1+$T35)^(BC$2-$K35)),IF(AND($K35+$I35&lt;=BC$2,$K35+SUM($I35:$J35)&gt;BC$2),IF($N35=$N$3,$C35*(INDEX('Fixed O&amp;M Schedule_Gas'!AK$3:AK$15,MATCH($F35,'Fixed O&amp;M Schedule_Gas'!$B$3:$B$15,0))+$M35),$C35*($S35*INDEX($U$1:$CH$1,MATCH($K35+$I35,$U$2:$CH$2,0))*IF(BC$2&gt;$K35+$I35+$H35,IF($D35="Win",1.02,1.005),1)*(1+$T35)^(BC$2-($K35+$I35))+$M35)),0)))/10^6</f>
        <v>4.5203244252230341</v>
      </c>
      <c r="BD35" s="119">
        <f>IF(AND($K35&lt;BD$2+1,$K35+$H35&gt;BD$2),IF($N35=$N$3,$C35*((1-$O35+$O35*(BD$1/INDEX($U$1:$CH$1,,MATCH($K35,$U$2:$CH$2,0)))))*$L35,$C35*((1-$R35)^(BD$2-$K35))*(((1-$O35+$O35*(BD$1/INDEX($U$1:$CH$1,,MATCH($K35,$U$2:$CH$2,0)))))*$L35*8760*$P35)),IF(AND($K35+$H35&lt;BD$2+1,$K35+$I35&gt;BD$2),IF($N35=$N$3,$C35*INDEX('Fixed O&amp;M Schedule_Gas'!AL$3:AL$15,MATCH($F35,'Fixed O&amp;M Schedule_Gas'!$B$3:$B$15,0)),$C35*$S35*INDEX($U$1:$CH$1,MATCH($K35,$U$2:$CH$2,0))*IF(BD$2&gt;$K35+$H35,IF($D35="Win",1.02,1.005),1)*(1+$T35)^(BD$2-$K35)),IF(AND($K35+$I35&lt;=BD$2,$K35+SUM($I35:$J35)&gt;BD$2),IF($N35=$N$3,$C35*(INDEX('Fixed O&amp;M Schedule_Gas'!AL$3:AL$15,MATCH($F35,'Fixed O&amp;M Schedule_Gas'!$B$3:$B$15,0))+$M35),$C35*($S35*INDEX($U$1:$CH$1,MATCH($K35+$I35,$U$2:$CH$2,0))*IF(BD$2&gt;$K35+$I35+$H35,IF($D35="Win",1.02,1.005),1)*(1+$T35)^(BD$2-($K35+$I35))+$M35)),0)))/10^6</f>
        <v>4.5421755668830626</v>
      </c>
      <c r="BE35" s="119">
        <f>IF(AND($K35&lt;BE$2+1,$K35+$H35&gt;BE$2),IF($N35=$N$3,$C35*((1-$O35+$O35*(BE$1/INDEX($U$1:$CH$1,,MATCH($K35,$U$2:$CH$2,0)))))*$L35,$C35*((1-$R35)^(BE$2-$K35))*(((1-$O35+$O35*(BE$1/INDEX($U$1:$CH$1,,MATCH($K35,$U$2:$CH$2,0)))))*$L35*8760*$P35)),IF(AND($K35+$H35&lt;BE$2+1,$K35+$I35&gt;BE$2),IF($N35=$N$3,$C35*INDEX('Fixed O&amp;M Schedule_Gas'!AM$3:AM$15,MATCH($F35,'Fixed O&amp;M Schedule_Gas'!$B$3:$B$15,0)),$C35*$S35*INDEX($U$1:$CH$1,MATCH($K35,$U$2:$CH$2,0))*IF(BE$2&gt;$K35+$H35,IF($D35="Win",1.02,1.005),1)*(1+$T35)^(BE$2-$K35)),IF(AND($K35+$I35&lt;=BE$2,$K35+SUM($I35:$J35)&gt;BE$2),IF($N35=$N$3,$C35*(INDEX('Fixed O&amp;M Schedule_Gas'!AM$3:AM$15,MATCH($F35,'Fixed O&amp;M Schedule_Gas'!$B$3:$B$15,0))+$M35),$C35*($S35*INDEX($U$1:$CH$1,MATCH($K35+$I35,$U$2:$CH$2,0))*IF(BE$2&gt;$K35+$I35+$H35,IF($D35="Win",1.02,1.005),1)*(1+$T35)^(BE$2-($K35+$I35))+$M35)),0)))/10^6</f>
        <v>4.5644637313762928</v>
      </c>
      <c r="BF35" s="119">
        <f>IF(AND($K35&lt;BF$2+1,$K35+$H35&gt;BF$2),IF($N35=$N$3,$C35*((1-$O35+$O35*(BF$1/INDEX($U$1:$CH$1,,MATCH($K35,$U$2:$CH$2,0)))))*$L35,$C35*((1-$R35)^(BF$2-$K35))*(((1-$O35+$O35*(BF$1/INDEX($U$1:$CH$1,,MATCH($K35,$U$2:$CH$2,0)))))*$L35*8760*$P35)),IF(AND($K35+$H35&lt;BF$2+1,$K35+$I35&gt;BF$2),IF($N35=$N$3,$C35*INDEX('Fixed O&amp;M Schedule_Gas'!AN$3:AN$15,MATCH($F35,'Fixed O&amp;M Schedule_Gas'!$B$3:$B$15,0)),$C35*$S35*INDEX($U$1:$CH$1,MATCH($K35,$U$2:$CH$2,0))*IF(BF$2&gt;$K35+$H35,IF($D35="Win",1.02,1.005),1)*(1+$T35)^(BF$2-$K35)),IF(AND($K35+$I35&lt;=BF$2,$K35+SUM($I35:$J35)&gt;BF$2),IF($N35=$N$3,$C35*(INDEX('Fixed O&amp;M Schedule_Gas'!AN$3:AN$15,MATCH($F35,'Fixed O&amp;M Schedule_Gas'!$B$3:$B$15,0))+$M35),$C35*($S35*INDEX($U$1:$CH$1,MATCH($K35+$I35,$U$2:$CH$2,0))*IF(BF$2&gt;$K35+$I35+$H35,IF($D35="Win",1.02,1.005),1)*(1+$T35)^(BF$2-($K35+$I35))+$M35)),0)))/10^6</f>
        <v>4.5871976591593882</v>
      </c>
      <c r="BG35" s="119">
        <f>IF(AND($K35&lt;BG$2+1,$K35+$H35&gt;BG$2),IF($N35=$N$3,$C35*((1-$O35+$O35*(BG$1/INDEX($U$1:$CH$1,,MATCH($K35,$U$2:$CH$2,0)))))*$L35,$C35*((1-$R35)^(BG$2-$K35))*(((1-$O35+$O35*(BG$1/INDEX($U$1:$CH$1,,MATCH($K35,$U$2:$CH$2,0)))))*$L35*8760*$P35)),IF(AND($K35+$H35&lt;BG$2+1,$K35+$I35&gt;BG$2),IF($N35=$N$3,$C35*INDEX('Fixed O&amp;M Schedule_Gas'!AO$3:AO$15,MATCH($F35,'Fixed O&amp;M Schedule_Gas'!$B$3:$B$15,0)),$C35*$S35*INDEX($U$1:$CH$1,MATCH($K35,$U$2:$CH$2,0))*IF(BG$2&gt;$K35+$H35,IF($D35="Win",1.02,1.005),1)*(1+$T35)^(BG$2-$K35)),IF(AND($K35+$I35&lt;=BG$2,$K35+SUM($I35:$J35)&gt;BG$2),IF($N35=$N$3,$C35*(INDEX('Fixed O&amp;M Schedule_Gas'!AO$3:AO$15,MATCH($F35,'Fixed O&amp;M Schedule_Gas'!$B$3:$B$15,0))+$M35),$C35*($S35*INDEX($U$1:$CH$1,MATCH($K35+$I35,$U$2:$CH$2,0))*IF(BG$2&gt;$K35+$I35+$H35,IF($D35="Win",1.02,1.005),1)*(1+$T35)^(BG$2-($K35+$I35))+$M35)),0)))/10^6</f>
        <v>4.6103862654981453</v>
      </c>
      <c r="BH35" s="119">
        <f>IF(AND($K35&lt;BH$2+1,$K35+$H35&gt;BH$2),IF($N35=$N$3,$C35*((1-$O35+$O35*(BH$1/INDEX($U$1:$CH$1,,MATCH($K35,$U$2:$CH$2,0)))))*$L35,$C35*((1-$R35)^(BH$2-$K35))*(((1-$O35+$O35*(BH$1/INDEX($U$1:$CH$1,,MATCH($K35,$U$2:$CH$2,0)))))*$L35*8760*$P35)),IF(AND($K35+$H35&lt;BH$2+1,$K35+$I35&gt;BH$2),IF($N35=$N$3,$C35*INDEX('Fixed O&amp;M Schedule_Gas'!AP$3:AP$15,MATCH($F35,'Fixed O&amp;M Schedule_Gas'!$B$3:$B$15,0)),$C35*$S35*INDEX($U$1:$CH$1,MATCH($K35,$U$2:$CH$2,0))*IF(BH$2&gt;$K35+$H35,IF($D35="Win",1.02,1.005),1)*(1+$T35)^(BH$2-$K35)),IF(AND($K35+$I35&lt;=BH$2,$K35+SUM($I35:$J35)&gt;BH$2),IF($N35=$N$3,$C35*(INDEX('Fixed O&amp;M Schedule_Gas'!AP$3:AP$15,MATCH($F35,'Fixed O&amp;M Schedule_Gas'!$B$3:$B$15,0))+$M35),$C35*($S35*INDEX($U$1:$CH$1,MATCH($K35+$I35,$U$2:$CH$2,0))*IF(BH$2&gt;$K35+$I35+$H35,IF($D35="Win",1.02,1.005),1)*(1+$T35)^(BH$2-($K35+$I35))+$M35)),0)))/10^6</f>
        <v>4.6340386439636774</v>
      </c>
      <c r="BI35" s="119">
        <f>IF(AND($K35&lt;BI$2+1,$K35+$H35&gt;BI$2),IF($N35=$N$3,$C35*((1-$O35+$O35*(BI$1/INDEX($U$1:$CH$1,,MATCH($K35,$U$2:$CH$2,0)))))*$L35,$C35*((1-$R35)^(BI$2-$K35))*(((1-$O35+$O35*(BI$1/INDEX($U$1:$CH$1,,MATCH($K35,$U$2:$CH$2,0)))))*$L35*8760*$P35)),IF(AND($K35+$H35&lt;BI$2+1,$K35+$I35&gt;BI$2),IF($N35=$N$3,$C35*INDEX('Fixed O&amp;M Schedule_Gas'!AQ$3:AQ$15,MATCH($F35,'Fixed O&amp;M Schedule_Gas'!$B$3:$B$15,0)),$C35*$S35*INDEX($U$1:$CH$1,MATCH($K35,$U$2:$CH$2,0))*IF(BI$2&gt;$K35+$H35,IF($D35="Win",1.02,1.005),1)*(1+$T35)^(BI$2-$K35)),IF(AND($K35+$I35&lt;=BI$2,$K35+SUM($I35:$J35)&gt;BI$2),IF($N35=$N$3,$C35*(INDEX('Fixed O&amp;M Schedule_Gas'!AQ$3:AQ$15,MATCH($F35,'Fixed O&amp;M Schedule_Gas'!$B$3:$B$15,0))+$M35),$C35*($S35*INDEX($U$1:$CH$1,MATCH($K35+$I35,$U$2:$CH$2,0))*IF(BI$2&gt;$K35+$I35+$H35,IF($D35="Win",1.02,1.005),1)*(1+$T35)^(BI$2-($K35+$I35))+$M35)),0)))/10^6</f>
        <v>4.6581640699985192</v>
      </c>
      <c r="BJ35" s="119">
        <f>IF(AND($K35&lt;BJ$2+1,$K35+$H35&gt;BJ$2),IF($N35=$N$3,$C35*((1-$O35+$O35*(BJ$1/INDEX($U$1:$CH$1,,MATCH($K35,$U$2:$CH$2,0)))))*$L35,$C35*((1-$R35)^(BJ$2-$K35))*(((1-$O35+$O35*(BJ$1/INDEX($U$1:$CH$1,,MATCH($K35,$U$2:$CH$2,0)))))*$L35*8760*$P35)),IF(AND($K35+$H35&lt;BJ$2+1,$K35+$I35&gt;BJ$2),IF($N35=$N$3,$C35*INDEX('Fixed O&amp;M Schedule_Gas'!AR$3:AR$15,MATCH($F35,'Fixed O&amp;M Schedule_Gas'!$B$3:$B$15,0)),$C35*$S35*INDEX($U$1:$CH$1,MATCH($K35,$U$2:$CH$2,0))*IF(BJ$2&gt;$K35+$H35,IF($D35="Win",1.02,1.005),1)*(1+$T35)^(BJ$2-$K35)),IF(AND($K35+$I35&lt;=BJ$2,$K35+SUM($I35:$J35)&gt;BJ$2),IF($N35=$N$3,$C35*(INDEX('Fixed O&amp;M Schedule_Gas'!AR$3:AR$15,MATCH($F35,'Fixed O&amp;M Schedule_Gas'!$B$3:$B$15,0))+$M35),$C35*($S35*INDEX($U$1:$CH$1,MATCH($K35+$I35,$U$2:$CH$2,0))*IF(BJ$2&gt;$K35+$I35+$H35,IF($D35="Win",1.02,1.005),1)*(1+$T35)^(BJ$2-($K35+$I35))+$M35)),0)))/10^6</f>
        <v>4.6827720045540593</v>
      </c>
      <c r="BK35" s="119">
        <f>IF(AND($K35&lt;BK$2+1,$K35+$H35&gt;BK$2),IF($N35=$N$3,$C35*((1-$O35+$O35*(BK$1/INDEX($U$1:$CH$1,,MATCH($K35,$U$2:$CH$2,0)))))*$L35,$C35*((1-$R35)^(BK$2-$K35))*(((1-$O35+$O35*(BK$1/INDEX($U$1:$CH$1,,MATCH($K35,$U$2:$CH$2,0)))))*$L35*8760*$P35)),IF(AND($K35+$H35&lt;BK$2+1,$K35+$I35&gt;BK$2),IF($N35=$N$3,$C35*INDEX('Fixed O&amp;M Schedule_Gas'!AS$3:AS$15,MATCH($F35,'Fixed O&amp;M Schedule_Gas'!$B$3:$B$15,0)),$C35*$S35*INDEX($U$1:$CH$1,MATCH($K35,$U$2:$CH$2,0))*IF(BK$2&gt;$K35+$H35,IF($D35="Win",1.02,1.005),1)*(1+$T35)^(BK$2-$K35)),IF(AND($K35+$I35&lt;=BK$2,$K35+SUM($I35:$J35)&gt;BK$2),IF($N35=$N$3,$C35*(INDEX('Fixed O&amp;M Schedule_Gas'!AS$3:AS$15,MATCH($F35,'Fixed O&amp;M Schedule_Gas'!$B$3:$B$15,0))+$M35),$C35*($S35*INDEX($U$1:$CH$1,MATCH($K35+$I35,$U$2:$CH$2,0))*IF(BK$2&gt;$K35+$I35+$H35,IF($D35="Win",1.02,1.005),1)*(1+$T35)^(BK$2-($K35+$I35))+$M35)),0)))/10^6</f>
        <v>4.7078720978007089</v>
      </c>
      <c r="BL35" s="119">
        <f>IF(AND($K35&lt;BL$2+1,$K35+$H35&gt;BL$2),IF($N35=$N$3,$C35*((1-$O35+$O35*(BL$1/INDEX($U$1:$CH$1,,MATCH($K35,$U$2:$CH$2,0)))))*$L35,$C35*((1-$R35)^(BL$2-$K35))*(((1-$O35+$O35*(BL$1/INDEX($U$1:$CH$1,,MATCH($K35,$U$2:$CH$2,0)))))*$L35*8760*$P35)),IF(AND($K35+$H35&lt;BL$2+1,$K35+$I35&gt;BL$2),IF($N35=$N$3,$C35*INDEX('Fixed O&amp;M Schedule_Gas'!AT$3:AT$15,MATCH($F35,'Fixed O&amp;M Schedule_Gas'!$B$3:$B$15,0)),$C35*$S35*INDEX($U$1:$CH$1,MATCH($K35,$U$2:$CH$2,0))*IF(BL$2&gt;$K35+$H35,IF($D35="Win",1.02,1.005),1)*(1+$T35)^(BL$2-$K35)),IF(AND($K35+$I35&lt;=BL$2,$K35+SUM($I35:$J35)&gt;BL$2),IF($N35=$N$3,$C35*(INDEX('Fixed O&amp;M Schedule_Gas'!AT$3:AT$15,MATCH($F35,'Fixed O&amp;M Schedule_Gas'!$B$3:$B$15,0))+$M35),$C35*($S35*INDEX($U$1:$CH$1,MATCH($K35+$I35,$U$2:$CH$2,0))*IF(BL$2&gt;$K35+$I35+$H35,IF($D35="Win",1.02,1.005),1)*(1+$T35)^(BL$2-($K35+$I35))+$M35)),0)))/10^6</f>
        <v>4.7334741929122925</v>
      </c>
      <c r="BM35" s="119">
        <f>IF(AND($K35&lt;BM$2+1,$K35+$H35&gt;BM$2),IF($N35=$N$3,$C35*((1-$O35+$O35*(BM$1/INDEX($U$1:$CH$1,,MATCH($K35,$U$2:$CH$2,0)))))*$L35,$C35*((1-$R35)^(BM$2-$K35))*(((1-$O35+$O35*(BM$1/INDEX($U$1:$CH$1,,MATCH($K35,$U$2:$CH$2,0)))))*$L35*8760*$P35)),IF(AND($K35+$H35&lt;BM$2+1,$K35+$I35&gt;BM$2),IF($N35=$N$3,$C35*INDEX('Fixed O&amp;M Schedule_Gas'!AU$3:AU$15,MATCH($F35,'Fixed O&amp;M Schedule_Gas'!$B$3:$B$15,0)),$C35*$S35*INDEX($U$1:$CH$1,MATCH($K35,$U$2:$CH$2,0))*IF(BM$2&gt;$K35+$H35,IF($D35="Win",1.02,1.005),1)*(1+$T35)^(BM$2-$K35)),IF(AND($K35+$I35&lt;=BM$2,$K35+SUM($I35:$J35)&gt;BM$2),IF($N35=$N$3,$C35*(INDEX('Fixed O&amp;M Schedule_Gas'!AU$3:AU$15,MATCH($F35,'Fixed O&amp;M Schedule_Gas'!$B$3:$B$15,0))+$M35),$C35*($S35*INDEX($U$1:$CH$1,MATCH($K35+$I35,$U$2:$CH$2,0))*IF(BM$2&gt;$K35+$I35+$H35,IF($D35="Win",1.02,1.005),1)*(1+$T35)^(BM$2-($K35+$I35))+$M35)),0)))/10^6</f>
        <v>4.7595883299261077</v>
      </c>
      <c r="BN35" s="119">
        <f>IF(AND($K35&lt;BN$2+1,$K35+$H35&gt;BN$2),IF($N35=$N$3,$C35*((1-$O35+$O35*(BN$1/INDEX($U$1:$CH$1,,MATCH($K35,$U$2:$CH$2,0)))))*$L35,$C35*((1-$R35)^(BN$2-$K35))*(((1-$O35+$O35*(BN$1/INDEX($U$1:$CH$1,,MATCH($K35,$U$2:$CH$2,0)))))*$L35*8760*$P35)),IF(AND($K35+$H35&lt;BN$2+1,$K35+$I35&gt;BN$2),IF($N35=$N$3,$C35*INDEX('Fixed O&amp;M Schedule_Gas'!AV$3:AV$15,MATCH($F35,'Fixed O&amp;M Schedule_Gas'!$B$3:$B$15,0)),$C35*$S35*INDEX($U$1:$CH$1,MATCH($K35,$U$2:$CH$2,0))*IF(BN$2&gt;$K35+$H35,IF($D35="Win",1.02,1.005),1)*(1+$T35)^(BN$2-$K35)),IF(AND($K35+$I35&lt;=BN$2,$K35+SUM($I35:$J35)&gt;BN$2),IF($N35=$N$3,$C35*(INDEX('Fixed O&amp;M Schedule_Gas'!AV$3:AV$15,MATCH($F35,'Fixed O&amp;M Schedule_Gas'!$B$3:$B$15,0))+$M35),$C35*($S35*INDEX($U$1:$CH$1,MATCH($K35+$I35,$U$2:$CH$2,0))*IF(BN$2&gt;$K35+$I35+$H35,IF($D35="Win",1.02,1.005),1)*(1+$T35)^(BN$2-($K35+$I35))+$M35)),0)))/10^6</f>
        <v>4.7862247496801986</v>
      </c>
      <c r="BO35" s="119">
        <f>IF(AND($K35&lt;BO$2+1,$K35+$H35&gt;BO$2),IF($N35=$N$3,$C35*((1-$O35+$O35*(BO$1/INDEX($U$1:$CH$1,,MATCH($K35,$U$2:$CH$2,0)))))*$L35,$C35*((1-$R35)^(BO$2-$K35))*(((1-$O35+$O35*(BO$1/INDEX($U$1:$CH$1,,MATCH($K35,$U$2:$CH$2,0)))))*$L35*8760*$P35)),IF(AND($K35+$H35&lt;BO$2+1,$K35+$I35&gt;BO$2),IF($N35=$N$3,$C35*INDEX('Fixed O&amp;M Schedule_Gas'!AW$3:AW$15,MATCH($F35,'Fixed O&amp;M Schedule_Gas'!$B$3:$B$15,0)),$C35*$S35*INDEX($U$1:$CH$1,MATCH($K35,$U$2:$CH$2,0))*IF(BO$2&gt;$K35+$H35,IF($D35="Win",1.02,1.005),1)*(1+$T35)^(BO$2-$K35)),IF(AND($K35+$I35&lt;=BO$2,$K35+SUM($I35:$J35)&gt;BO$2),IF($N35=$N$3,$C35*(INDEX('Fixed O&amp;M Schedule_Gas'!AW$3:AW$15,MATCH($F35,'Fixed O&amp;M Schedule_Gas'!$B$3:$B$15,0))+$M35),$C35*($S35*INDEX($U$1:$CH$1,MATCH($K35+$I35,$U$2:$CH$2,0))*IF(BO$2&gt;$K35+$I35+$H35,IF($D35="Win",1.02,1.005),1)*(1+$T35)^(BO$2-($K35+$I35))+$M35)),0)))/10^6</f>
        <v>4.8133938978293713</v>
      </c>
      <c r="BP35" s="119">
        <f>IF(AND($K35&lt;BP$2+1,$K35+$H35&gt;BP$2),IF($N35=$N$3,$C35*((1-$O35+$O35*(BP$1/INDEX($U$1:$CH$1,,MATCH($K35,$U$2:$CH$2,0)))))*$L35,$C35*((1-$R35)^(BP$2-$K35))*(((1-$O35+$O35*(BP$1/INDEX($U$1:$CH$1,,MATCH($K35,$U$2:$CH$2,0)))))*$L35*8760*$P35)),IF(AND($K35+$H35&lt;BP$2+1,$K35+$I35&gt;BP$2),IF($N35=$N$3,$C35*INDEX('Fixed O&amp;M Schedule_Gas'!AX$3:AX$15,MATCH($F35,'Fixed O&amp;M Schedule_Gas'!$B$3:$B$15,0)),$C35*$S35*INDEX($U$1:$CH$1,MATCH($K35,$U$2:$CH$2,0))*IF(BP$2&gt;$K35+$H35,IF($D35="Win",1.02,1.005),1)*(1+$T35)^(BP$2-$K35)),IF(AND($K35+$I35&lt;=BP$2,$K35+SUM($I35:$J35)&gt;BP$2),IF($N35=$N$3,$C35*(INDEX('Fixed O&amp;M Schedule_Gas'!AX$3:AX$15,MATCH($F35,'Fixed O&amp;M Schedule_Gas'!$B$3:$B$15,0))+$M35),$C35*($S35*INDEX($U$1:$CH$1,MATCH($K35+$I35,$U$2:$CH$2,0))*IF(BP$2&gt;$K35+$I35+$H35,IF($D35="Win",1.02,1.005),1)*(1+$T35)^(BP$2-($K35+$I35))+$M35)),0)))/10^6</f>
        <v>4.8411064289415284</v>
      </c>
      <c r="BQ35" s="119">
        <f>IF(AND($K35&lt;BQ$2+1,$K35+$H35&gt;BQ$2),IF($N35=$N$3,$C35*((1-$O35+$O35*(BQ$1/INDEX($U$1:$CH$1,,MATCH($K35,$U$2:$CH$2,0)))))*$L35,$C35*((1-$R35)^(BQ$2-$K35))*(((1-$O35+$O35*(BQ$1/INDEX($U$1:$CH$1,,MATCH($K35,$U$2:$CH$2,0)))))*$L35*8760*$P35)),IF(AND($K35+$H35&lt;BQ$2+1,$K35+$I35&gt;BQ$2),IF($N35=$N$3,$C35*INDEX('Fixed O&amp;M Schedule_Gas'!AY$3:AY$15,MATCH($F35,'Fixed O&amp;M Schedule_Gas'!$B$3:$B$15,0)),$C35*$S35*INDEX($U$1:$CH$1,MATCH($K35,$U$2:$CH$2,0))*IF(BQ$2&gt;$K35+$H35,IF($D35="Win",1.02,1.005),1)*(1+$T35)^(BQ$2-$K35)),IF(AND($K35+$I35&lt;=BQ$2,$K35+SUM($I35:$J35)&gt;BQ$2),IF($N35=$N$3,$C35*(INDEX('Fixed O&amp;M Schedule_Gas'!AY$3:AY$15,MATCH($F35,'Fixed O&amp;M Schedule_Gas'!$B$3:$B$15,0))+$M35),$C35*($S35*INDEX($U$1:$CH$1,MATCH($K35+$I35,$U$2:$CH$2,0))*IF(BQ$2&gt;$K35+$I35+$H35,IF($D35="Win",1.02,1.005),1)*(1+$T35)^(BQ$2-($K35+$I35))+$M35)),0)))/10^6</f>
        <v>4.8693732106759278</v>
      </c>
      <c r="BR35" s="119">
        <f>IF(AND($K35&lt;BR$2+1,$K35+$H35&gt;BR$2),IF($N35=$N$3,$C35*((1-$O35+$O35*(BR$1/INDEX($U$1:$CH$1,,MATCH($K35,$U$2:$CH$2,0)))))*$L35,$C35*((1-$R35)^(BR$2-$K35))*(((1-$O35+$O35*(BR$1/INDEX($U$1:$CH$1,,MATCH($K35,$U$2:$CH$2,0)))))*$L35*8760*$P35)),IF(AND($K35+$H35&lt;BR$2+1,$K35+$I35&gt;BR$2),IF($N35=$N$3,$C35*INDEX('Fixed O&amp;M Schedule_Gas'!AZ$3:AZ$15,MATCH($F35,'Fixed O&amp;M Schedule_Gas'!$B$3:$B$15,0)),$C35*$S35*INDEX($U$1:$CH$1,MATCH($K35,$U$2:$CH$2,0))*IF(BR$2&gt;$K35+$H35,IF($D35="Win",1.02,1.005),1)*(1+$T35)^(BR$2-$K35)),IF(AND($K35+$I35&lt;=BR$2,$K35+SUM($I35:$J35)&gt;BR$2),IF($N35=$N$3,$C35*(INDEX('Fixed O&amp;M Schedule_Gas'!AZ$3:AZ$15,MATCH($F35,'Fixed O&amp;M Schedule_Gas'!$B$3:$B$15,0))+$M35),$C35*($S35*INDEX($U$1:$CH$1,MATCH($K35+$I35,$U$2:$CH$2,0))*IF(BR$2&gt;$K35+$I35+$H35,IF($D35="Win",1.02,1.005),1)*(1+$T35)^(BR$2-($K35+$I35))+$M35)),0)))/10^6</f>
        <v>4.8982053280450151</v>
      </c>
      <c r="BS35" s="119">
        <f>IF(AND($K35&lt;BS$2+1,$K35+$H35&gt;BS$2),IF($N35=$N$3,$C35*((1-$O35+$O35*(BS$1/INDEX($U$1:$CH$1,,MATCH($K35,$U$2:$CH$2,0)))))*$L35,$C35*((1-$R35)^(BS$2-$K35))*(((1-$O35+$O35*(BS$1/INDEX($U$1:$CH$1,,MATCH($K35,$U$2:$CH$2,0)))))*$L35*8760*$P35)),IF(AND($K35+$H35&lt;BS$2+1,$K35+$I35&gt;BS$2),IF($N35=$N$3,$C35*INDEX('Fixed O&amp;M Schedule_Gas'!BA$3:BA$15,MATCH($F35,'Fixed O&amp;M Schedule_Gas'!$B$3:$B$15,0)),$C35*$S35*INDEX($U$1:$CH$1,MATCH($K35,$U$2:$CH$2,0))*IF(BS$2&gt;$K35+$H35,IF($D35="Win",1.02,1.005),1)*(1+$T35)^(BS$2-$K35)),IF(AND($K35+$I35&lt;=BS$2,$K35+SUM($I35:$J35)&gt;BS$2),IF($N35=$N$3,$C35*(INDEX('Fixed O&amp;M Schedule_Gas'!BA$3:BA$15,MATCH($F35,'Fixed O&amp;M Schedule_Gas'!$B$3:$B$15,0))+$M35),$C35*($S35*INDEX($U$1:$CH$1,MATCH($K35+$I35,$U$2:$CH$2,0))*IF(BS$2&gt;$K35+$I35+$H35,IF($D35="Win",1.02,1.005),1)*(1+$T35)^(BS$2-($K35+$I35))+$M35)),0)))/10^6</f>
        <v>4.9276140877614854</v>
      </c>
      <c r="BT35" s="119">
        <f>IF(AND($K35&lt;BT$2+1,$K35+$H35&gt;BT$2),IF($N35=$N$3,$C35*((1-$O35+$O35*(BT$1/INDEX($U$1:$CH$1,,MATCH($K35,$U$2:$CH$2,0)))))*$L35,$C35*((1-$R35)^(BT$2-$K35))*(((1-$O35+$O35*(BT$1/INDEX($U$1:$CH$1,,MATCH($K35,$U$2:$CH$2,0)))))*$L35*8760*$P35)),IF(AND($K35+$H35&lt;BT$2+1,$K35+$I35&gt;BT$2),IF($N35=$N$3,$C35*INDEX('Fixed O&amp;M Schedule_Gas'!BB$3:BB$15,MATCH($F35,'Fixed O&amp;M Schedule_Gas'!$B$3:$B$15,0)),$C35*$S35*INDEX($U$1:$CH$1,MATCH($K35,$U$2:$CH$2,0))*IF(BT$2&gt;$K35+$H35,IF($D35="Win",1.02,1.005),1)*(1+$T35)^(BT$2-$K35)),IF(AND($K35+$I35&lt;=BT$2,$K35+SUM($I35:$J35)&gt;BT$2),IF($N35=$N$3,$C35*(INDEX('Fixed O&amp;M Schedule_Gas'!BB$3:BB$15,MATCH($F35,'Fixed O&amp;M Schedule_Gas'!$B$3:$B$15,0))+$M35),$C35*($S35*INDEX($U$1:$CH$1,MATCH($K35+$I35,$U$2:$CH$2,0))*IF(BT$2&gt;$K35+$I35+$H35,IF($D35="Win",1.02,1.005),1)*(1+$T35)^(BT$2-($K35+$I35))+$M35)),0)))/10^6</f>
        <v>4.9576110226722836</v>
      </c>
      <c r="BU35" s="119">
        <f>IF(AND($K35&lt;BU$2+1,$K35+$H35&gt;BU$2),IF($N35=$N$3,$C35*((1-$O35+$O35*(BU$1/INDEX($U$1:$CH$1,,MATCH($K35,$U$2:$CH$2,0)))))*$L35,$C35*((1-$R35)^(BU$2-$K35))*(((1-$O35+$O35*(BU$1/INDEX($U$1:$CH$1,,MATCH($K35,$U$2:$CH$2,0)))))*$L35*8760*$P35)),IF(AND($K35+$H35&lt;BU$2+1,$K35+$I35&gt;BU$2),IF($N35=$N$3,$C35*INDEX('Fixed O&amp;M Schedule_Gas'!BC$3:BC$15,MATCH($F35,'Fixed O&amp;M Schedule_Gas'!$B$3:$B$15,0)),$C35*$S35*INDEX($U$1:$CH$1,MATCH($K35,$U$2:$CH$2,0))*IF(BU$2&gt;$K35+$H35,IF($D35="Win",1.02,1.005),1)*(1+$T35)^(BU$2-$K35)),IF(AND($K35+$I35&lt;=BU$2,$K35+SUM($I35:$J35)&gt;BU$2),IF($N35=$N$3,$C35*(INDEX('Fixed O&amp;M Schedule_Gas'!BC$3:BC$15,MATCH($F35,'Fixed O&amp;M Schedule_Gas'!$B$3:$B$15,0))+$M35),$C35*($S35*INDEX($U$1:$CH$1,MATCH($K35+$I35,$U$2:$CH$2,0))*IF(BU$2&gt;$K35+$I35+$H35,IF($D35="Win",1.02,1.005),1)*(1+$T35)^(BU$2-($K35+$I35))+$M35)),0)))/10^6</f>
        <v>4.9882078962812981</v>
      </c>
      <c r="BV35" s="119">
        <f>IF(AND($K35&lt;BV$2+1,$K35+$H35&gt;BV$2),IF($N35=$N$3,$C35*((1-$O35+$O35*(BV$1/INDEX($U$1:$CH$1,,MATCH($K35,$U$2:$CH$2,0)))))*$L35,$C35*((1-$R35)^(BV$2-$K35))*(((1-$O35+$O35*(BV$1/INDEX($U$1:$CH$1,,MATCH($K35,$U$2:$CH$2,0)))))*$L35*8760*$P35)),IF(AND($K35+$H35&lt;BV$2+1,$K35+$I35&gt;BV$2),IF($N35=$N$3,$C35*INDEX('Fixed O&amp;M Schedule_Gas'!BD$3:BD$15,MATCH($F35,'Fixed O&amp;M Schedule_Gas'!$B$3:$B$15,0)),$C35*$S35*INDEX($U$1:$CH$1,MATCH($K35,$U$2:$CH$2,0))*IF(BV$2&gt;$K35+$H35,IF($D35="Win",1.02,1.005),1)*(1+$T35)^(BV$2-$K35)),IF(AND($K35+$I35&lt;=BV$2,$K35+SUM($I35:$J35)&gt;BV$2),IF($N35=$N$3,$C35*(INDEX('Fixed O&amp;M Schedule_Gas'!BD$3:BD$15,MATCH($F35,'Fixed O&amp;M Schedule_Gas'!$B$3:$B$15,0))+$M35),$C35*($S35*INDEX($U$1:$CH$1,MATCH($K35+$I35,$U$2:$CH$2,0))*IF(BV$2&gt;$K35+$I35+$H35,IF($D35="Win",1.02,1.005),1)*(1+$T35)^(BV$2-($K35+$I35))+$M35)),0)))/10^6</f>
        <v>5.0194167073624927</v>
      </c>
      <c r="BW35" s="119">
        <f>IF(AND($K35&lt;BW$2+1,$K35+$H35&gt;BW$2),IF($N35=$N$3,$C35*((1-$O35+$O35*(BW$1/INDEX($U$1:$CH$1,,MATCH($K35,$U$2:$CH$2,0)))))*$L35,$C35*((1-$R35)^(BW$2-$K35))*(((1-$O35+$O35*(BW$1/INDEX($U$1:$CH$1,,MATCH($K35,$U$2:$CH$2,0)))))*$L35*8760*$P35)),IF(AND($K35+$H35&lt;BW$2+1,$K35+$I35&gt;BW$2),IF($N35=$N$3,$C35*INDEX('Fixed O&amp;M Schedule_Gas'!BE$3:BE$15,MATCH($F35,'Fixed O&amp;M Schedule_Gas'!$B$3:$B$15,0)),$C35*$S35*INDEX($U$1:$CH$1,MATCH($K35,$U$2:$CH$2,0))*IF(BW$2&gt;$K35+$H35,IF($D35="Win",1.02,1.005),1)*(1+$T35)^(BW$2-$K35)),IF(AND($K35+$I35&lt;=BW$2,$K35+SUM($I35:$J35)&gt;BW$2),IF($N35=$N$3,$C35*(INDEX('Fixed O&amp;M Schedule_Gas'!BE$3:BE$15,MATCH($F35,'Fixed O&amp;M Schedule_Gas'!$B$3:$B$15,0))+$M35),$C35*($S35*INDEX($U$1:$CH$1,MATCH($K35+$I35,$U$2:$CH$2,0))*IF(BW$2&gt;$K35+$I35+$H35,IF($D35="Win",1.02,1.005),1)*(1+$T35)^(BW$2-($K35+$I35))+$M35)),0)))/10^6</f>
        <v>5.0512496946653123</v>
      </c>
      <c r="BX35" s="119">
        <f>IF(AND($K35&lt;BX$2+1,$K35+$H35&gt;BX$2),IF($N35=$N$3,$C35*((1-$O35+$O35*(BX$1/INDEX($U$1:$CH$1,,MATCH($K35,$U$2:$CH$2,0)))))*$L35,$C35*((1-$R35)^(BX$2-$K35))*(((1-$O35+$O35*(BX$1/INDEX($U$1:$CH$1,,MATCH($K35,$U$2:$CH$2,0)))))*$L35*8760*$P35)),IF(AND($K35+$H35&lt;BX$2+1,$K35+$I35&gt;BX$2),IF($N35=$N$3,$C35*INDEX('Fixed O&amp;M Schedule_Gas'!BF$3:BF$15,MATCH($F35,'Fixed O&amp;M Schedule_Gas'!$B$3:$B$15,0)),$C35*$S35*INDEX($U$1:$CH$1,MATCH($K35,$U$2:$CH$2,0))*IF(BX$2&gt;$K35+$H35,IF($D35="Win",1.02,1.005),1)*(1+$T35)^(BX$2-$K35)),IF(AND($K35+$I35&lt;=BX$2,$K35+SUM($I35:$J35)&gt;BX$2),IF($N35=$N$3,$C35*(INDEX('Fixed O&amp;M Schedule_Gas'!BF$3:BF$15,MATCH($F35,'Fixed O&amp;M Schedule_Gas'!$B$3:$B$15,0))+$M35),$C35*($S35*INDEX($U$1:$CH$1,MATCH($K35+$I35,$U$2:$CH$2,0))*IF(BX$2&gt;$K35+$I35+$H35,IF($D35="Win",1.02,1.005),1)*(1+$T35)^(BX$2-($K35+$I35))+$M35)),0)))/10^6</f>
        <v>5.1168383817040395</v>
      </c>
      <c r="BY35" s="119">
        <f>IF(AND($K35&lt;BY$2+1,$K35+$H35&gt;BY$2),IF($N35=$N$3,$C35*((1-$O35+$O35*(BY$1/INDEX($U$1:$CH$1,,MATCH($K35,$U$2:$CH$2,0)))))*$L35,$C35*((1-$R35)^(BY$2-$K35))*(((1-$O35+$O35*(BY$1/INDEX($U$1:$CH$1,,MATCH($K35,$U$2:$CH$2,0)))))*$L35*8760*$P35)),IF(AND($K35+$H35&lt;BY$2+1,$K35+$I35&gt;BY$2),IF($N35=$N$3,$C35*INDEX('Fixed O&amp;M Schedule_Gas'!BG$3:BG$15,MATCH($F35,'Fixed O&amp;M Schedule_Gas'!$B$3:$B$15,0)),$C35*$S35*INDEX($U$1:$CH$1,MATCH($K35,$U$2:$CH$2,0))*IF(BY$2&gt;$K35+$H35,IF($D35="Win",1.02,1.005),1)*(1+$T35)^(BY$2-$K35)),IF(AND($K35+$I35&lt;=BY$2,$K35+SUM($I35:$J35)&gt;BY$2),IF($N35=$N$3,$C35*(INDEX('Fixed O&amp;M Schedule_Gas'!BG$3:BG$15,MATCH($F35,'Fixed O&amp;M Schedule_Gas'!$B$3:$B$15,0))+$M35),$C35*($S35*INDEX($U$1:$CH$1,MATCH($K35+$I35,$U$2:$CH$2,0))*IF(BY$2&gt;$K35+$I35+$H35,IF($D35="Win",1.02,1.005),1)*(1+$T35)^(BY$2-($K35+$I35))+$M35)),0)))/10^6</f>
        <v>5.15061980249369</v>
      </c>
      <c r="BZ35" s="119">
        <f>IF(AND($K35&lt;BZ$2+1,$K35+$H35&gt;BZ$2),IF($N35=$N$3,$C35*((1-$O35+$O35*(BZ$1/INDEX($U$1:$CH$1,,MATCH($K35,$U$2:$CH$2,0)))))*$L35,$C35*((1-$R35)^(BZ$2-$K35))*(((1-$O35+$O35*(BZ$1/INDEX($U$1:$CH$1,,MATCH($K35,$U$2:$CH$2,0)))))*$L35*8760*$P35)),IF(AND($K35+$H35&lt;BZ$2+1,$K35+$I35&gt;BZ$2),IF($N35=$N$3,$C35*INDEX('Fixed O&amp;M Schedule_Gas'!BH$3:BH$15,MATCH($F35,'Fixed O&amp;M Schedule_Gas'!$B$3:$B$15,0)),$C35*$S35*INDEX($U$1:$CH$1,MATCH($K35,$U$2:$CH$2,0))*IF(BZ$2&gt;$K35+$H35,IF($D35="Win",1.02,1.005),1)*(1+$T35)^(BZ$2-$K35)),IF(AND($K35+$I35&lt;=BZ$2,$K35+SUM($I35:$J35)&gt;BZ$2),IF($N35=$N$3,$C35*(INDEX('Fixed O&amp;M Schedule_Gas'!BH$3:BH$15,MATCH($F35,'Fixed O&amp;M Schedule_Gas'!$B$3:$B$15,0))+$M35),$C35*($S35*INDEX($U$1:$CH$1,MATCH($K35+$I35,$U$2:$CH$2,0))*IF(BZ$2&gt;$K35+$I35+$H35,IF($D35="Win",1.02,1.005),1)*(1+$T35)^(BZ$2-($K35+$I35))+$M35)),0)))/10^6</f>
        <v>5.1850768516991321</v>
      </c>
      <c r="CA35" s="119">
        <f>IF(AND($K35&lt;CA$2+1,$K35+$H35&gt;CA$2),IF($N35=$N$3,$C35*((1-$O35+$O35*(CA$1/INDEX($U$1:$CH$1,,MATCH($K35,$U$2:$CH$2,0)))))*$L35,$C35*((1-$R35)^(CA$2-$K35))*(((1-$O35+$O35*(CA$1/INDEX($U$1:$CH$1,,MATCH($K35,$U$2:$CH$2,0)))))*$L35*8760*$P35)),IF(AND($K35+$H35&lt;CA$2+1,$K35+$I35&gt;CA$2),IF($N35=$N$3,$C35*INDEX('Fixed O&amp;M Schedule_Gas'!BI$3:BI$15,MATCH($F35,'Fixed O&amp;M Schedule_Gas'!$B$3:$B$15,0)),$C35*$S35*INDEX($U$1:$CH$1,MATCH($K35,$U$2:$CH$2,0))*IF(CA$2&gt;$K35+$H35,IF($D35="Win",1.02,1.005),1)*(1+$T35)^(CA$2-$K35)),IF(AND($K35+$I35&lt;=CA$2,$K35+SUM($I35:$J35)&gt;CA$2),IF($N35=$N$3,$C35*(INDEX('Fixed O&amp;M Schedule_Gas'!BI$3:BI$15,MATCH($F35,'Fixed O&amp;M Schedule_Gas'!$B$3:$B$15,0))+$M35),$C35*($S35*INDEX($U$1:$CH$1,MATCH($K35+$I35,$U$2:$CH$2,0))*IF(CA$2&gt;$K35+$I35+$H35,IF($D35="Win",1.02,1.005),1)*(1+$T35)^(CA$2-($K35+$I35))+$M35)),0)))/10^6</f>
        <v>5.2202230418886844</v>
      </c>
      <c r="CB35" s="119">
        <f>IF(AND($K35&lt;CB$2+1,$K35+$H35&gt;CB$2),IF($N35=$N$3,$C35*((1-$O35+$O35*(CB$1/INDEX($U$1:$CH$1,,MATCH($K35,$U$2:$CH$2,0)))))*$L35,$C35*((1-$R35)^(CB$2-$K35))*(((1-$O35+$O35*(CB$1/INDEX($U$1:$CH$1,,MATCH($K35,$U$2:$CH$2,0)))))*$L35*8760*$P35)),IF(AND($K35+$H35&lt;CB$2+1,$K35+$I35&gt;CB$2),IF($N35=$N$3,$C35*INDEX('Fixed O&amp;M Schedule_Gas'!BJ$3:BJ$15,MATCH($F35,'Fixed O&amp;M Schedule_Gas'!$B$3:$B$15,0)),$C35*$S35*INDEX($U$1:$CH$1,MATCH($K35,$U$2:$CH$2,0))*IF(CB$2&gt;$K35+$H35,IF($D35="Win",1.02,1.005),1)*(1+$T35)^(CB$2-$K35)),IF(AND($K35+$I35&lt;=CB$2,$K35+SUM($I35:$J35)&gt;CB$2),IF($N35=$N$3,$C35*(INDEX('Fixed O&amp;M Schedule_Gas'!BJ$3:BJ$15,MATCH($F35,'Fixed O&amp;M Schedule_Gas'!$B$3:$B$15,0))+$M35),$C35*($S35*INDEX($U$1:$CH$1,MATCH($K35+$I35,$U$2:$CH$2,0))*IF(CB$2&gt;$K35+$I35+$H35,IF($D35="Win",1.02,1.005),1)*(1+$T35)^(CB$2-($K35+$I35))+$M35)),0)))/10^6</f>
        <v>0</v>
      </c>
      <c r="CC35" s="119">
        <f>IF(AND($K35&lt;CC$2+1,$K35+$H35&gt;CC$2),IF($N35=$N$3,$C35*((1-$O35+$O35*(CC$1/INDEX($U$1:$CH$1,,MATCH($K35,$U$2:$CH$2,0)))))*$L35,$C35*((1-$R35)^(CC$2-$K35))*(((1-$O35+$O35*(CC$1/INDEX($U$1:$CH$1,,MATCH($K35,$U$2:$CH$2,0)))))*$L35*8760*$P35)),IF(AND($K35+$H35&lt;CC$2+1,$K35+$I35&gt;CC$2),IF($N35=$N$3,$C35*INDEX('Fixed O&amp;M Schedule_Gas'!BK$3:BK$15,MATCH($F35,'Fixed O&amp;M Schedule_Gas'!$B$3:$B$15,0)),$C35*$S35*INDEX($U$1:$CH$1,MATCH($K35,$U$2:$CH$2,0))*IF(CC$2&gt;$K35+$H35,IF($D35="Win",1.02,1.005),1)*(1+$T35)^(CC$2-$K35)),IF(AND($K35+$I35&lt;=CC$2,$K35+SUM($I35:$J35)&gt;CC$2),IF($N35=$N$3,$C35*(INDEX('Fixed O&amp;M Schedule_Gas'!BK$3:BK$15,MATCH($F35,'Fixed O&amp;M Schedule_Gas'!$B$3:$B$15,0))+$M35),$C35*($S35*INDEX($U$1:$CH$1,MATCH($K35+$I35,$U$2:$CH$2,0))*IF(CC$2&gt;$K35+$I35+$H35,IF($D35="Win",1.02,1.005),1)*(1+$T35)^(CC$2-($K35+$I35))+$M35)),0)))/10^6</f>
        <v>0</v>
      </c>
      <c r="CD35" s="119">
        <f>IF(AND($K35&lt;CD$2+1,$K35+$H35&gt;CD$2),IF($N35=$N$3,$C35*((1-$O35+$O35*(CD$1/INDEX($U$1:$CH$1,,MATCH($K35,$U$2:$CH$2,0)))))*$L35,$C35*((1-$R35)^(CD$2-$K35))*(((1-$O35+$O35*(CD$1/INDEX($U$1:$CH$1,,MATCH($K35,$U$2:$CH$2,0)))))*$L35*8760*$P35)),IF(AND($K35+$H35&lt;CD$2+1,$K35+$I35&gt;CD$2),IF($N35=$N$3,$C35*INDEX('Fixed O&amp;M Schedule_Gas'!BL$3:BL$15,MATCH($F35,'Fixed O&amp;M Schedule_Gas'!$B$3:$B$15,0)),$C35*$S35*INDEX($U$1:$CH$1,MATCH($K35,$U$2:$CH$2,0))*IF(CD$2&gt;$K35+$H35,IF($D35="Win",1.02,1.005),1)*(1+$T35)^(CD$2-$K35)),IF(AND($K35+$I35&lt;=CD$2,$K35+SUM($I35:$J35)&gt;CD$2),IF($N35=$N$3,$C35*(INDEX('Fixed O&amp;M Schedule_Gas'!BL$3:BL$15,MATCH($F35,'Fixed O&amp;M Schedule_Gas'!$B$3:$B$15,0))+$M35),$C35*($S35*INDEX($U$1:$CH$1,MATCH($K35+$I35,$U$2:$CH$2,0))*IF(CD$2&gt;$K35+$I35+$H35,IF($D35="Win",1.02,1.005),1)*(1+$T35)^(CD$2-($K35+$I35))+$M35)),0)))/10^6</f>
        <v>0</v>
      </c>
      <c r="CE35" s="119">
        <f>IF(AND($K35&lt;CE$2+1,$K35+$H35&gt;CE$2),IF($N35=$N$3,$C35*((1-$O35+$O35*(CE$1/INDEX($U$1:$CH$1,,MATCH($K35,$U$2:$CH$2,0)))))*$L35,$C35*((1-$R35)^(CE$2-$K35))*(((1-$O35+$O35*(CE$1/INDEX($U$1:$CH$1,,MATCH($K35,$U$2:$CH$2,0)))))*$L35*8760*$P35)),IF(AND($K35+$H35&lt;CE$2+1,$K35+$I35&gt;CE$2),IF($N35=$N$3,$C35*INDEX('Fixed O&amp;M Schedule_Gas'!BM$3:BM$15,MATCH($F35,'Fixed O&amp;M Schedule_Gas'!$B$3:$B$15,0)),$C35*$S35*INDEX($U$1:$CH$1,MATCH($K35,$U$2:$CH$2,0))*IF(CE$2&gt;$K35+$H35,IF($D35="Win",1.02,1.005),1)*(1+$T35)^(CE$2-$K35)),IF(AND($K35+$I35&lt;=CE$2,$K35+SUM($I35:$J35)&gt;CE$2),IF($N35=$N$3,$C35*(INDEX('Fixed O&amp;M Schedule_Gas'!BM$3:BM$15,MATCH($F35,'Fixed O&amp;M Schedule_Gas'!$B$3:$B$15,0))+$M35),$C35*($S35*INDEX($U$1:$CH$1,MATCH($K35+$I35,$U$2:$CH$2,0))*IF(CE$2&gt;$K35+$I35+$H35,IF($D35="Win",1.02,1.005),1)*(1+$T35)^(CE$2-($K35+$I35))+$M35)),0)))/10^6</f>
        <v>0</v>
      </c>
      <c r="CF35" s="119">
        <f>IF(AND($K35&lt;CF$2+1,$K35+$H35&gt;CF$2),IF($N35=$N$3,$C35*((1-$O35+$O35*(CF$1/INDEX($U$1:$CH$1,,MATCH($K35,$U$2:$CH$2,0)))))*$L35,$C35*((1-$R35)^(CF$2-$K35))*(((1-$O35+$O35*(CF$1/INDEX($U$1:$CH$1,,MATCH($K35,$U$2:$CH$2,0)))))*$L35*8760*$P35)),IF(AND($K35+$H35&lt;CF$2+1,$K35+$I35&gt;CF$2),IF($N35=$N$3,$C35*INDEX('Fixed O&amp;M Schedule_Gas'!BN$3:BN$15,MATCH($F35,'Fixed O&amp;M Schedule_Gas'!$B$3:$B$15,0)),$C35*$S35*INDEX($U$1:$CH$1,MATCH($K35,$U$2:$CH$2,0))*IF(CF$2&gt;$K35+$H35,IF($D35="Win",1.02,1.005),1)*(1+$T35)^(CF$2-$K35)),IF(AND($K35+$I35&lt;=CF$2,$K35+SUM($I35:$J35)&gt;CF$2),IF($N35=$N$3,$C35*(INDEX('Fixed O&amp;M Schedule_Gas'!BN$3:BN$15,MATCH($F35,'Fixed O&amp;M Schedule_Gas'!$B$3:$B$15,0))+$M35),$C35*($S35*INDEX($U$1:$CH$1,MATCH($K35+$I35,$U$2:$CH$2,0))*IF(CF$2&gt;$K35+$I35+$H35,IF($D35="Win",1.02,1.005),1)*(1+$T35)^(CF$2-($K35+$I35))+$M35)),0)))/10^6</f>
        <v>0</v>
      </c>
      <c r="CG35" s="119">
        <f>IF(AND($K35&lt;CG$2+1,$K35+$H35&gt;CG$2),IF($N35=$N$3,$C35*((1-$O35+$O35*(CG$1/INDEX($U$1:$CH$1,,MATCH($K35,$U$2:$CH$2,0)))))*$L35,$C35*((1-$R35)^(CG$2-$K35))*(((1-$O35+$O35*(CG$1/INDEX($U$1:$CH$1,,MATCH($K35,$U$2:$CH$2,0)))))*$L35*8760*$P35)),IF(AND($K35+$H35&lt;CG$2+1,$K35+$I35&gt;CG$2),IF($N35=$N$3,$C35*INDEX('Fixed O&amp;M Schedule_Gas'!BO$3:BO$15,MATCH($F35,'Fixed O&amp;M Schedule_Gas'!$B$3:$B$15,0)),$C35*$S35*INDEX($U$1:$CH$1,MATCH($K35,$U$2:$CH$2,0))*IF(CG$2&gt;$K35+$H35,IF($D35="Win",1.02,1.005),1)*(1+$T35)^(CG$2-$K35)),IF(AND($K35+$I35&lt;=CG$2,$K35+SUM($I35:$J35)&gt;CG$2),IF($N35=$N$3,$C35*(INDEX('Fixed O&amp;M Schedule_Gas'!BO$3:BO$15,MATCH($F35,'Fixed O&amp;M Schedule_Gas'!$B$3:$B$15,0))+$M35),$C35*($S35*INDEX($U$1:$CH$1,MATCH($K35+$I35,$U$2:$CH$2,0))*IF(CG$2&gt;$K35+$I35+$H35,IF($D35="Win",1.02,1.005),1)*(1+$T35)^(CG$2-($K35+$I35))+$M35)),0)))/10^6</f>
        <v>0</v>
      </c>
      <c r="CH35" s="119">
        <f>IF(AND($K35&lt;CH$2+1,$K35+$H35&gt;CH$2),IF($N35=$N$3,$C35*((1-$O35+$O35*(CH$1/INDEX($U$1:$CH$1,,MATCH($K35,$U$2:$CH$2,0)))))*$L35,$C35*((1-$R35)^(CH$2-$K35))*(((1-$O35+$O35*(CH$1/INDEX($U$1:$CH$1,,MATCH($K35,$U$2:$CH$2,0)))))*$L35*8760*$P35)),IF(AND($K35+$H35&lt;CH$2+1,$K35+$I35&gt;CH$2),IF($N35=$N$3,$C35*INDEX('Fixed O&amp;M Schedule_Gas'!BP$3:BP$15,MATCH($F35,'Fixed O&amp;M Schedule_Gas'!$B$3:$B$15,0)),$C35*$S35*INDEX($U$1:$CH$1,MATCH($K35,$U$2:$CH$2,0))*IF(CH$2&gt;$K35+$H35,IF($D35="Win",1.02,1.005),1)*(1+$T35)^(CH$2-$K35)),IF(AND($K35+$I35&lt;=CH$2,$K35+SUM($I35:$J35)&gt;CH$2),IF($N35=$N$3,$C35*(INDEX('Fixed O&amp;M Schedule_Gas'!BP$3:BP$15,MATCH($F35,'Fixed O&amp;M Schedule_Gas'!$B$3:$B$15,0))+$M35),$C35*($S35*INDEX($U$1:$CH$1,MATCH($K35+$I35,$U$2:$CH$2,0))*IF(CH$2&gt;$K35+$I35+$H35,IF($D35="Win",1.02,1.005),1)*(1+$T35)^(CH$2-($K35+$I35))+$M35)),0)))/10^6</f>
        <v>0</v>
      </c>
    </row>
    <row r="36" spans="1:86" ht="11.4" x14ac:dyDescent="0.2">
      <c r="A36" s="151"/>
      <c r="B36" s="142" t="s">
        <v>28</v>
      </c>
      <c r="C36" s="143">
        <v>6.3999999999999995</v>
      </c>
      <c r="D36" s="143" t="str">
        <f t="shared" si="65"/>
        <v>Win</v>
      </c>
      <c r="E36" s="14" t="s">
        <v>35</v>
      </c>
      <c r="F36" s="142" t="s">
        <v>30</v>
      </c>
      <c r="G36" s="140">
        <f t="shared" si="66"/>
        <v>42005</v>
      </c>
      <c r="H36" s="68">
        <v>20</v>
      </c>
      <c r="I36" s="68">
        <v>25</v>
      </c>
      <c r="J36" s="68">
        <v>25</v>
      </c>
      <c r="K36" s="139">
        <v>2015</v>
      </c>
      <c r="L36" s="68">
        <v>115</v>
      </c>
      <c r="M36" s="69">
        <f>'Repower Costs'!M36</f>
        <v>243646.18042271628</v>
      </c>
      <c r="N36" s="68" t="s">
        <v>31</v>
      </c>
      <c r="O36" s="141">
        <v>0.2</v>
      </c>
      <c r="P36" s="4">
        <f>VLOOKUP($D36,Input!$B$11:$C$12,2,0)</f>
        <v>0.31967121285819711</v>
      </c>
      <c r="Q36" s="4">
        <f>VLOOKUP($D36,Input!$B$15:$C$16,2,0)</f>
        <v>0.36969999999999997</v>
      </c>
      <c r="R36" s="6">
        <f>VLOOKUP($D36,Input!$B$19:$C$20,2,0)</f>
        <v>1.6E-2</v>
      </c>
      <c r="S36" s="70">
        <f>VLOOKUP($D36,Input!$B$23:$C$25,2,0)*1000</f>
        <v>49247.984000000004</v>
      </c>
      <c r="T36" s="4">
        <f>VLOOKUP($D36,Input!$B$28:$C$30,2,0)</f>
        <v>0.02</v>
      </c>
      <c r="U36" s="119">
        <f>IF(AND($K36&lt;U$2+1,$K36+$H36&gt;U$2),IF($N36=$N$3,$C36*((1-$O36+$O36*(U$1/INDEX($U$1:$CH$1,,MATCH($K36,$U$2:$CH$2,0)))))*$L36,$C36*((1-$R36)^(U$2-$K36))*(((1-$O36+$O36*(U$1/INDEX($U$1:$CH$1,,MATCH($K36,$U$2:$CH$2,0)))))*$L36*8760*$P36)),IF(AND($K36+$H36&lt;U$2+1,$K36+$I36&gt;U$2),IF($N36=$N$3,$C36*INDEX('Fixed O&amp;M Schedule_Gas'!C$3:C$15,MATCH($F36,'Fixed O&amp;M Schedule_Gas'!$B$3:$B$15,0)),$C36*$S36*INDEX($U$1:$CH$1,MATCH($K36,$U$2:$CH$2,0))*IF(U$2&gt;$K36+$H36,IF($D36="Win",1.02,1.005),1)*(1+$T36)^(U$2-$K36)),IF(AND($K36+$I36&lt;=U$2,$K36+SUM($I36:$J36)&gt;U$2),IF($N36=$N$3,$C36*(INDEX('Fixed O&amp;M Schedule_Gas'!C$3:C$15,MATCH($F36,'Fixed O&amp;M Schedule_Gas'!$B$3:$B$15,0))+$M36),$C36*($S36*INDEX($U$1:$CH$1,MATCH($K36+$I36,$U$2:$CH$2,0))*IF(U$2&gt;$K36+$I36+$H36,IF($D36="Win",1.02,1.005),1)*(1+$T36)^(U$2-($K36+$I36))+$M36)),0)))/10^6</f>
        <v>0</v>
      </c>
      <c r="V36" s="119">
        <f>IF(AND($K36&lt;V$2+1,$K36+$H36&gt;V$2),IF($N36=$N$3,$C36*((1-$O36+$O36*(V$1/INDEX($U$1:$CH$1,,MATCH($K36,$U$2:$CH$2,0)))))*$L36,$C36*((1-$R36)^(V$2-$K36))*(((1-$O36+$O36*(V$1/INDEX($U$1:$CH$1,,MATCH($K36,$U$2:$CH$2,0)))))*$L36*8760*$P36)),IF(AND($K36+$H36&lt;V$2+1,$K36+$I36&gt;V$2),IF($N36=$N$3,$C36*INDEX('Fixed O&amp;M Schedule_Gas'!D$3:D$15,MATCH($F36,'Fixed O&amp;M Schedule_Gas'!$B$3:$B$15,0)),$C36*$S36*INDEX($U$1:$CH$1,MATCH($K36,$U$2:$CH$2,0))*IF(V$2&gt;$K36+$H36,IF($D36="Win",1.02,1.005),1)*(1+$T36)^(V$2-$K36)),IF(AND($K36+$I36&lt;=V$2,$K36+SUM($I36:$J36)&gt;V$2),IF($N36=$N$3,$C36*(INDEX('Fixed O&amp;M Schedule_Gas'!D$3:D$15,MATCH($F36,'Fixed O&amp;M Schedule_Gas'!$B$3:$B$15,0))+$M36),$C36*($S36*INDEX($U$1:$CH$1,MATCH($K36+$I36,$U$2:$CH$2,0))*IF(V$2&gt;$K36+$I36+$H36,IF($D36="Win",1.02,1.005),1)*(1+$T36)^(V$2-($K36+$I36))+$M36)),0)))/10^6</f>
        <v>0</v>
      </c>
      <c r="W36" s="119">
        <f>IF(AND($K36&lt;W$2+1,$K36+$H36&gt;W$2),IF($N36=$N$3,$C36*((1-$O36+$O36*(W$1/INDEX($U$1:$CH$1,,MATCH($K36,$U$2:$CH$2,0)))))*$L36,$C36*((1-$R36)^(W$2-$K36))*(((1-$O36+$O36*(W$1/INDEX($U$1:$CH$1,,MATCH($K36,$U$2:$CH$2,0)))))*$L36*8760*$P36)),IF(AND($K36+$H36&lt;W$2+1,$K36+$I36&gt;W$2),IF($N36=$N$3,$C36*INDEX('Fixed O&amp;M Schedule_Gas'!E$3:E$15,MATCH($F36,'Fixed O&amp;M Schedule_Gas'!$B$3:$B$15,0)),$C36*$S36*INDEX($U$1:$CH$1,MATCH($K36,$U$2:$CH$2,0))*IF(W$2&gt;$K36+$H36,IF($D36="Win",1.02,1.005),1)*(1+$T36)^(W$2-$K36)),IF(AND($K36+$I36&lt;=W$2,$K36+SUM($I36:$J36)&gt;W$2),IF($N36=$N$3,$C36*(INDEX('Fixed O&amp;M Schedule_Gas'!E$3:E$15,MATCH($F36,'Fixed O&amp;M Schedule_Gas'!$B$3:$B$15,0))+$M36),$C36*($S36*INDEX($U$1:$CH$1,MATCH($K36+$I36,$U$2:$CH$2,0))*IF(W$2&gt;$K36+$I36+$H36,IF($D36="Win",1.02,1.005),1)*(1+$T36)^(W$2-($K36+$I36))+$M36)),0)))/10^6</f>
        <v>0</v>
      </c>
      <c r="X36" s="119">
        <f>IF(AND($K36&lt;X$2+1,$K36+$H36&gt;X$2),IF($N36=$N$3,$C36*((1-$O36+$O36*(X$1/INDEX($U$1:$CH$1,,MATCH($K36,$U$2:$CH$2,0)))))*$L36,$C36*((1-$R36)^(X$2-$K36))*(((1-$O36+$O36*(X$1/INDEX($U$1:$CH$1,,MATCH($K36,$U$2:$CH$2,0)))))*$L36*8760*$P36)),IF(AND($K36+$H36&lt;X$2+1,$K36+$I36&gt;X$2),IF($N36=$N$3,$C36*INDEX('Fixed O&amp;M Schedule_Gas'!F$3:F$15,MATCH($F36,'Fixed O&amp;M Schedule_Gas'!$B$3:$B$15,0)),$C36*$S36*INDEX($U$1:$CH$1,MATCH($K36,$U$2:$CH$2,0))*IF(X$2&gt;$K36+$H36,IF($D36="Win",1.02,1.005),1)*(1+$T36)^(X$2-$K36)),IF(AND($K36+$I36&lt;=X$2,$K36+SUM($I36:$J36)&gt;X$2),IF($N36=$N$3,$C36*(INDEX('Fixed O&amp;M Schedule_Gas'!F$3:F$15,MATCH($F36,'Fixed O&amp;M Schedule_Gas'!$B$3:$B$15,0))+$M36),$C36*($S36*INDEX($U$1:$CH$1,MATCH($K36+$I36,$U$2:$CH$2,0))*IF(X$2&gt;$K36+$I36+$H36,IF($D36="Win",1.02,1.005),1)*(1+$T36)^(X$2-($K36+$I36))+$M36)),0)))/10^6</f>
        <v>0</v>
      </c>
      <c r="Y36" s="119">
        <f>IF(AND($K36&lt;Y$2+1,$K36+$H36&gt;Y$2),IF($N36=$N$3,$C36*((1-$O36+$O36*(Y$1/INDEX($U$1:$CH$1,,MATCH($K36,$U$2:$CH$2,0)))))*$L36,$C36*((1-$R36)^(Y$2-$K36))*(((1-$O36+$O36*(Y$1/INDEX($U$1:$CH$1,,MATCH($K36,$U$2:$CH$2,0)))))*$L36*8760*$P36)),IF(AND($K36+$H36&lt;Y$2+1,$K36+$I36&gt;Y$2),IF($N36=$N$3,$C36*INDEX('Fixed O&amp;M Schedule_Gas'!G$3:G$15,MATCH($F36,'Fixed O&amp;M Schedule_Gas'!$B$3:$B$15,0)),$C36*$S36*INDEX($U$1:$CH$1,MATCH($K36,$U$2:$CH$2,0))*IF(Y$2&gt;$K36+$H36,IF($D36="Win",1.02,1.005),1)*(1+$T36)^(Y$2-$K36)),IF(AND($K36+$I36&lt;=Y$2,$K36+SUM($I36:$J36)&gt;Y$2),IF($N36=$N$3,$C36*(INDEX('Fixed O&amp;M Schedule_Gas'!G$3:G$15,MATCH($F36,'Fixed O&amp;M Schedule_Gas'!$B$3:$B$15,0))+$M36),$C36*($S36*INDEX($U$1:$CH$1,MATCH($K36+$I36,$U$2:$CH$2,0))*IF(Y$2&gt;$K36+$I36+$H36,IF($D36="Win",1.02,1.005),1)*(1+$T36)^(Y$2-($K36+$I36))+$M36)),0)))/10^6</f>
        <v>0</v>
      </c>
      <c r="Z36" s="119">
        <f>IF(AND($K36&lt;Z$2+1,$K36+$H36&gt;Z$2),IF($N36=$N$3,$C36*((1-$O36+$O36*(Z$1/INDEX($U$1:$CH$1,,MATCH($K36,$U$2:$CH$2,0)))))*$L36,$C36*((1-$R36)^(Z$2-$K36))*(((1-$O36+$O36*(Z$1/INDEX($U$1:$CH$1,,MATCH($K36,$U$2:$CH$2,0)))))*$L36*8760*$P36)),IF(AND($K36+$H36&lt;Z$2+1,$K36+$I36&gt;Z$2),IF($N36=$N$3,$C36*INDEX('Fixed O&amp;M Schedule_Gas'!H$3:H$15,MATCH($F36,'Fixed O&amp;M Schedule_Gas'!$B$3:$B$15,0)),$C36*$S36*INDEX($U$1:$CH$1,MATCH($K36,$U$2:$CH$2,0))*IF(Z$2&gt;$K36+$H36,IF($D36="Win",1.02,1.005),1)*(1+$T36)^(Z$2-$K36)),IF(AND($K36+$I36&lt;=Z$2,$K36+SUM($I36:$J36)&gt;Z$2),IF($N36=$N$3,$C36*(INDEX('Fixed O&amp;M Schedule_Gas'!H$3:H$15,MATCH($F36,'Fixed O&amp;M Schedule_Gas'!$B$3:$B$15,0))+$M36),$C36*($S36*INDEX($U$1:$CH$1,MATCH($K36+$I36,$U$2:$CH$2,0))*IF(Z$2&gt;$K36+$I36+$H36,IF($D36="Win",1.02,1.005),1)*(1+$T36)^(Z$2-($K36+$I36))+$M36)),0)))/10^6</f>
        <v>0</v>
      </c>
      <c r="AA36" s="119">
        <f>IF(AND($K36&lt;AA$2+1,$K36+$H36&gt;AA$2),IF($N36=$N$3,$C36*((1-$O36+$O36*(AA$1/INDEX($U$1:$CH$1,,MATCH($K36,$U$2:$CH$2,0)))))*$L36,$C36*((1-$R36)^(AA$2-$K36))*(((1-$O36+$O36*(AA$1/INDEX($U$1:$CH$1,,MATCH($K36,$U$2:$CH$2,0)))))*$L36*8760*$P36)),IF(AND($K36+$H36&lt;AA$2+1,$K36+$I36&gt;AA$2),IF($N36=$N$3,$C36*INDEX('Fixed O&amp;M Schedule_Gas'!I$3:I$15,MATCH($F36,'Fixed O&amp;M Schedule_Gas'!$B$3:$B$15,0)),$C36*$S36*INDEX($U$1:$CH$1,MATCH($K36,$U$2:$CH$2,0))*IF(AA$2&gt;$K36+$H36,IF($D36="Win",1.02,1.005),1)*(1+$T36)^(AA$2-$K36)),IF(AND($K36+$I36&lt;=AA$2,$K36+SUM($I36:$J36)&gt;AA$2),IF($N36=$N$3,$C36*(INDEX('Fixed O&amp;M Schedule_Gas'!I$3:I$15,MATCH($F36,'Fixed O&amp;M Schedule_Gas'!$B$3:$B$15,0))+$M36),$C36*($S36*INDEX($U$1:$CH$1,MATCH($K36+$I36,$U$2:$CH$2,0))*IF(AA$2&gt;$K36+$I36+$H36,IF($D36="Win",1.02,1.005),1)*(1+$T36)^(AA$2-($K36+$I36))+$M36)),0)))/10^6</f>
        <v>0</v>
      </c>
      <c r="AB36" s="119">
        <f>IF(AND($K36&lt;AB$2+1,$K36+$H36&gt;AB$2),IF($N36=$N$3,$C36*((1-$O36+$O36*(AB$1/INDEX($U$1:$CH$1,,MATCH($K36,$U$2:$CH$2,0)))))*$L36,$C36*((1-$R36)^(AB$2-$K36))*(((1-$O36+$O36*(AB$1/INDEX($U$1:$CH$1,,MATCH($K36,$U$2:$CH$2,0)))))*$L36*8760*$P36)),IF(AND($K36+$H36&lt;AB$2+1,$K36+$I36&gt;AB$2),IF($N36=$N$3,$C36*INDEX('Fixed O&amp;M Schedule_Gas'!J$3:J$15,MATCH($F36,'Fixed O&amp;M Schedule_Gas'!$B$3:$B$15,0)),$C36*$S36*INDEX($U$1:$CH$1,MATCH($K36,$U$2:$CH$2,0))*IF(AB$2&gt;$K36+$H36,IF($D36="Win",1.02,1.005),1)*(1+$T36)^(AB$2-$K36)),IF(AND($K36+$I36&lt;=AB$2,$K36+SUM($I36:$J36)&gt;AB$2),IF($N36=$N$3,$C36*(INDEX('Fixed O&amp;M Schedule_Gas'!J$3:J$15,MATCH($F36,'Fixed O&amp;M Schedule_Gas'!$B$3:$B$15,0))+$M36),$C36*($S36*INDEX($U$1:$CH$1,MATCH($K36+$I36,$U$2:$CH$2,0))*IF(AB$2&gt;$K36+$I36+$H36,IF($D36="Win",1.02,1.005),1)*(1+$T36)^(AB$2-($K36+$I36))+$M36)),0)))/10^6</f>
        <v>0</v>
      </c>
      <c r="AC36" s="119">
        <f>IF(AND($K36&lt;AC$2+1,$K36+$H36&gt;AC$2),IF($N36=$N$3,$C36*((1-$O36+$O36*(AC$1/INDEX($U$1:$CH$1,,MATCH($K36,$U$2:$CH$2,0)))))*$L36,$C36*((1-$R36)^(AC$2-$K36))*(((1-$O36+$O36*(AC$1/INDEX($U$1:$CH$1,,MATCH($K36,$U$2:$CH$2,0)))))*$L36*8760*$P36)),IF(AND($K36+$H36&lt;AC$2+1,$K36+$I36&gt;AC$2),IF($N36=$N$3,$C36*INDEX('Fixed O&amp;M Schedule_Gas'!K$3:K$15,MATCH($F36,'Fixed O&amp;M Schedule_Gas'!$B$3:$B$15,0)),$C36*$S36*INDEX($U$1:$CH$1,MATCH($K36,$U$2:$CH$2,0))*IF(AC$2&gt;$K36+$H36,IF($D36="Win",1.02,1.005),1)*(1+$T36)^(AC$2-$K36)),IF(AND($K36+$I36&lt;=AC$2,$K36+SUM($I36:$J36)&gt;AC$2),IF($N36=$N$3,$C36*(INDEX('Fixed O&amp;M Schedule_Gas'!K$3:K$15,MATCH($F36,'Fixed O&amp;M Schedule_Gas'!$B$3:$B$15,0))+$M36),$C36*($S36*INDEX($U$1:$CH$1,MATCH($K36+$I36,$U$2:$CH$2,0))*IF(AC$2&gt;$K36+$I36+$H36,IF($D36="Win",1.02,1.005),1)*(1+$T36)^(AC$2-($K36+$I36))+$M36)),0)))/10^6</f>
        <v>0</v>
      </c>
      <c r="AD36" s="119">
        <f>IF(AND($K36&lt;AD$2+1,$K36+$H36&gt;AD$2),IF($N36=$N$3,$C36*((1-$O36+$O36*(AD$1/INDEX($U$1:$CH$1,,MATCH($K36,$U$2:$CH$2,0)))))*$L36,$C36*((1-$R36)^(AD$2-$K36))*(((1-$O36+$O36*(AD$1/INDEX($U$1:$CH$1,,MATCH($K36,$U$2:$CH$2,0)))))*$L36*8760*$P36)),IF(AND($K36+$H36&lt;AD$2+1,$K36+$I36&gt;AD$2),IF($N36=$N$3,$C36*INDEX('Fixed O&amp;M Schedule_Gas'!L$3:L$15,MATCH($F36,'Fixed O&amp;M Schedule_Gas'!$B$3:$B$15,0)),$C36*$S36*INDEX($U$1:$CH$1,MATCH($K36,$U$2:$CH$2,0))*IF(AD$2&gt;$K36+$H36,IF($D36="Win",1.02,1.005),1)*(1+$T36)^(AD$2-$K36)),IF(AND($K36+$I36&lt;=AD$2,$K36+SUM($I36:$J36)&gt;AD$2),IF($N36=$N$3,$C36*(INDEX('Fixed O&amp;M Schedule_Gas'!L$3:L$15,MATCH($F36,'Fixed O&amp;M Schedule_Gas'!$B$3:$B$15,0))+$M36),$C36*($S36*INDEX($U$1:$CH$1,MATCH($K36+$I36,$U$2:$CH$2,0))*IF(AD$2&gt;$K36+$I36+$H36,IF($D36="Win",1.02,1.005),1)*(1+$T36)^(AD$2-($K36+$I36))+$M36)),0)))/10^6</f>
        <v>0</v>
      </c>
      <c r="AE36" s="119">
        <f>IF(AND($K36&lt;AE$2+1,$K36+$H36&gt;AE$2),IF($N36=$N$3,$C36*((1-$O36+$O36*(AE$1/INDEX($U$1:$CH$1,,MATCH($K36,$U$2:$CH$2,0)))))*$L36,$C36*((1-$R36)^(AE$2-$K36))*(((1-$O36+$O36*(AE$1/INDEX($U$1:$CH$1,,MATCH($K36,$U$2:$CH$2,0)))))*$L36*8760*$P36)),IF(AND($K36+$H36&lt;AE$2+1,$K36+$I36&gt;AE$2),IF($N36=$N$3,$C36*INDEX('Fixed O&amp;M Schedule_Gas'!M$3:M$15,MATCH($F36,'Fixed O&amp;M Schedule_Gas'!$B$3:$B$15,0)),$C36*$S36*INDEX($U$1:$CH$1,MATCH($K36,$U$2:$CH$2,0))*IF(AE$2&gt;$K36+$H36,IF($D36="Win",1.02,1.005),1)*(1+$T36)^(AE$2-$K36)),IF(AND($K36+$I36&lt;=AE$2,$K36+SUM($I36:$J36)&gt;AE$2),IF($N36=$N$3,$C36*(INDEX('Fixed O&amp;M Schedule_Gas'!M$3:M$15,MATCH($F36,'Fixed O&amp;M Schedule_Gas'!$B$3:$B$15,0))+$M36),$C36*($S36*INDEX($U$1:$CH$1,MATCH($K36+$I36,$U$2:$CH$2,0))*IF(AE$2&gt;$K36+$I36+$H36,IF($D36="Win",1.02,1.005),1)*(1+$T36)^(AE$2-($K36+$I36))+$M36)),0)))/10^6</f>
        <v>2.0610353909334256</v>
      </c>
      <c r="AF36" s="119">
        <f>IF(AND($K36&lt;AF$2+1,$K36+$H36&gt;AF$2),IF($N36=$N$3,$C36*((1-$O36+$O36*(AF$1/INDEX($U$1:$CH$1,,MATCH($K36,$U$2:$CH$2,0)))))*$L36,$C36*((1-$R36)^(AF$2-$K36))*(((1-$O36+$O36*(AF$1/INDEX($U$1:$CH$1,,MATCH($K36,$U$2:$CH$2,0)))))*$L36*8760*$P36)),IF(AND($K36+$H36&lt;AF$2+1,$K36+$I36&gt;AF$2),IF($N36=$N$3,$C36*INDEX('Fixed O&amp;M Schedule_Gas'!N$3:N$15,MATCH($F36,'Fixed O&amp;M Schedule_Gas'!$B$3:$B$15,0)),$C36*$S36*INDEX($U$1:$CH$1,MATCH($K36,$U$2:$CH$2,0))*IF(AF$2&gt;$K36+$H36,IF($D36="Win",1.02,1.005),1)*(1+$T36)^(AF$2-$K36)),IF(AND($K36+$I36&lt;=AF$2,$K36+SUM($I36:$J36)&gt;AF$2),IF($N36=$N$3,$C36*(INDEX('Fixed O&amp;M Schedule_Gas'!N$3:N$15,MATCH($F36,'Fixed O&amp;M Schedule_Gas'!$B$3:$B$15,0))+$M36),$C36*($S36*INDEX($U$1:$CH$1,MATCH($K36+$I36,$U$2:$CH$2,0))*IF(AF$2&gt;$K36+$I36+$H36,IF($D36="Win",1.02,1.005),1)*(1+$T36)^(AF$2-($K36+$I36))+$M36)),0)))/10^6</f>
        <v>2.0353014181657989</v>
      </c>
      <c r="AG36" s="119">
        <f>IF(AND($K36&lt;AG$2+1,$K36+$H36&gt;AG$2),IF($N36=$N$3,$C36*((1-$O36+$O36*(AG$1/INDEX($U$1:$CH$1,,MATCH($K36,$U$2:$CH$2,0)))))*$L36,$C36*((1-$R36)^(AG$2-$K36))*(((1-$O36+$O36*(AG$1/INDEX($U$1:$CH$1,,MATCH($K36,$U$2:$CH$2,0)))))*$L36*8760*$P36)),IF(AND($K36+$H36&lt;AG$2+1,$K36+$I36&gt;AG$2),IF($N36=$N$3,$C36*INDEX('Fixed O&amp;M Schedule_Gas'!O$3:O$15,MATCH($F36,'Fixed O&amp;M Schedule_Gas'!$B$3:$B$15,0)),$C36*$S36*INDEX($U$1:$CH$1,MATCH($K36,$U$2:$CH$2,0))*IF(AG$2&gt;$K36+$H36,IF($D36="Win",1.02,1.005),1)*(1+$T36)^(AG$2-$K36)),IF(AND($K36+$I36&lt;=AG$2,$K36+SUM($I36:$J36)&gt;AG$2),IF($N36=$N$3,$C36*(INDEX('Fixed O&amp;M Schedule_Gas'!O$3:O$15,MATCH($F36,'Fixed O&amp;M Schedule_Gas'!$B$3:$B$15,0))+$M36),$C36*($S36*INDEX($U$1:$CH$1,MATCH($K36+$I36,$U$2:$CH$2,0))*IF(AG$2&gt;$K36+$I36+$H36,IF($D36="Win",1.02,1.005),1)*(1+$T36)^(AG$2-($K36+$I36))+$M36)),0)))/10^6</f>
        <v>2.0104023052509463</v>
      </c>
      <c r="AH36" s="119">
        <f>IF(AND($K36&lt;AH$2+1,$K36+$H36&gt;AH$2),IF($N36=$N$3,$C36*((1-$O36+$O36*(AH$1/INDEX($U$1:$CH$1,,MATCH($K36,$U$2:$CH$2,0)))))*$L36,$C36*((1-$R36)^(AH$2-$K36))*(((1-$O36+$O36*(AH$1/INDEX($U$1:$CH$1,,MATCH($K36,$U$2:$CH$2,0)))))*$L36*8760*$P36)),IF(AND($K36+$H36&lt;AH$2+1,$K36+$I36&gt;AH$2),IF($N36=$N$3,$C36*INDEX('Fixed O&amp;M Schedule_Gas'!P$3:P$15,MATCH($F36,'Fixed O&amp;M Schedule_Gas'!$B$3:$B$15,0)),$C36*$S36*INDEX($U$1:$CH$1,MATCH($K36,$U$2:$CH$2,0))*IF(AH$2&gt;$K36+$H36,IF($D36="Win",1.02,1.005),1)*(1+$T36)^(AH$2-$K36)),IF(AND($K36+$I36&lt;=AH$2,$K36+SUM($I36:$J36)&gt;AH$2),IF($N36=$N$3,$C36*(INDEX('Fixed O&amp;M Schedule_Gas'!P$3:P$15,MATCH($F36,'Fixed O&amp;M Schedule_Gas'!$B$3:$B$15,0))+$M36),$C36*($S36*INDEX($U$1:$CH$1,MATCH($K36+$I36,$U$2:$CH$2,0))*IF(AH$2&gt;$K36+$I36+$H36,IF($D36="Win",1.02,1.005),1)*(1+$T36)^(AH$2-($K36+$I36))+$M36)),0)))/10^6</f>
        <v>1.9863817037287033</v>
      </c>
      <c r="AI36" s="119">
        <f>IF(AND($K36&lt;AI$2+1,$K36+$H36&gt;AI$2),IF($N36=$N$3,$C36*((1-$O36+$O36*(AI$1/INDEX($U$1:$CH$1,,MATCH($K36,$U$2:$CH$2,0)))))*$L36,$C36*((1-$R36)^(AI$2-$K36))*(((1-$O36+$O36*(AI$1/INDEX($U$1:$CH$1,,MATCH($K36,$U$2:$CH$2,0)))))*$L36*8760*$P36)),IF(AND($K36+$H36&lt;AI$2+1,$K36+$I36&gt;AI$2),IF($N36=$N$3,$C36*INDEX('Fixed O&amp;M Schedule_Gas'!Q$3:Q$15,MATCH($F36,'Fixed O&amp;M Schedule_Gas'!$B$3:$B$15,0)),$C36*$S36*INDEX($U$1:$CH$1,MATCH($K36,$U$2:$CH$2,0))*IF(AI$2&gt;$K36+$H36,IF($D36="Win",1.02,1.005),1)*(1+$T36)^(AI$2-$K36)),IF(AND($K36+$I36&lt;=AI$2,$K36+SUM($I36:$J36)&gt;AI$2),IF($N36=$N$3,$C36*(INDEX('Fixed O&amp;M Schedule_Gas'!Q$3:Q$15,MATCH($F36,'Fixed O&amp;M Schedule_Gas'!$B$3:$B$15,0))+$M36),$C36*($S36*INDEX($U$1:$CH$1,MATCH($K36+$I36,$U$2:$CH$2,0))*IF(AI$2&gt;$K36+$I36+$H36,IF($D36="Win",1.02,1.005),1)*(1+$T36)^(AI$2-($K36+$I36))+$M36)),0)))/10^6</f>
        <v>1.9627754085049476</v>
      </c>
      <c r="AJ36" s="119">
        <f>IF(AND($K36&lt;AJ$2+1,$K36+$H36&gt;AJ$2),IF($N36=$N$3,$C36*((1-$O36+$O36*(AJ$1/INDEX($U$1:$CH$1,,MATCH($K36,$U$2:$CH$2,0)))))*$L36,$C36*((1-$R36)^(AJ$2-$K36))*(((1-$O36+$O36*(AJ$1/INDEX($U$1:$CH$1,,MATCH($K36,$U$2:$CH$2,0)))))*$L36*8760*$P36)),IF(AND($K36+$H36&lt;AJ$2+1,$K36+$I36&gt;AJ$2),IF($N36=$N$3,$C36*INDEX('Fixed O&amp;M Schedule_Gas'!R$3:R$15,MATCH($F36,'Fixed O&amp;M Schedule_Gas'!$B$3:$B$15,0)),$C36*$S36*INDEX($U$1:$CH$1,MATCH($K36,$U$2:$CH$2,0))*IF(AJ$2&gt;$K36+$H36,IF($D36="Win",1.02,1.005),1)*(1+$T36)^(AJ$2-$K36)),IF(AND($K36+$I36&lt;=AJ$2,$K36+SUM($I36:$J36)&gt;AJ$2),IF($N36=$N$3,$C36*(INDEX('Fixed O&amp;M Schedule_Gas'!R$3:R$15,MATCH($F36,'Fixed O&amp;M Schedule_Gas'!$B$3:$B$15,0))+$M36),$C36*($S36*INDEX($U$1:$CH$1,MATCH($K36+$I36,$U$2:$CH$2,0))*IF(AJ$2&gt;$K36+$I36+$H36,IF($D36="Win",1.02,1.005),1)*(1+$T36)^(AJ$2-($K36+$I36))+$M36)),0)))/10^6</f>
        <v>1.9395769009930648</v>
      </c>
      <c r="AK36" s="119">
        <f>IF(AND($K36&lt;AK$2+1,$K36+$H36&gt;AK$2),IF($N36=$N$3,$C36*((1-$O36+$O36*(AK$1/INDEX($U$1:$CH$1,,MATCH($K36,$U$2:$CH$2,0)))))*$L36,$C36*((1-$R36)^(AK$2-$K36))*(((1-$O36+$O36*(AK$1/INDEX($U$1:$CH$1,,MATCH($K36,$U$2:$CH$2,0)))))*$L36*8760*$P36)),IF(AND($K36+$H36&lt;AK$2+1,$K36+$I36&gt;AK$2),IF($N36=$N$3,$C36*INDEX('Fixed O&amp;M Schedule_Gas'!S$3:S$15,MATCH($F36,'Fixed O&amp;M Schedule_Gas'!$B$3:$B$15,0)),$C36*$S36*INDEX($U$1:$CH$1,MATCH($K36,$U$2:$CH$2,0))*IF(AK$2&gt;$K36+$H36,IF($D36="Win",1.02,1.005),1)*(1+$T36)^(AK$2-$K36)),IF(AND($K36+$I36&lt;=AK$2,$K36+SUM($I36:$J36)&gt;AK$2),IF($N36=$N$3,$C36*(INDEX('Fixed O&amp;M Schedule_Gas'!S$3:S$15,MATCH($F36,'Fixed O&amp;M Schedule_Gas'!$B$3:$B$15,0))+$M36),$C36*($S36*INDEX($U$1:$CH$1,MATCH($K36+$I36,$U$2:$CH$2,0))*IF(AK$2&gt;$K36+$I36+$H36,IF($D36="Win",1.02,1.005),1)*(1+$T36)^(AK$2-($K36+$I36))+$M36)),0)))/10^6</f>
        <v>1.9167797673097804</v>
      </c>
      <c r="AL36" s="119">
        <f>IF(AND($K36&lt;AL$2+1,$K36+$H36&gt;AL$2),IF($N36=$N$3,$C36*((1-$O36+$O36*(AL$1/INDEX($U$1:$CH$1,,MATCH($K36,$U$2:$CH$2,0)))))*$L36,$C36*((1-$R36)^(AL$2-$K36))*(((1-$O36+$O36*(AL$1/INDEX($U$1:$CH$1,,MATCH($K36,$U$2:$CH$2,0)))))*$L36*8760*$P36)),IF(AND($K36+$H36&lt;AL$2+1,$K36+$I36&gt;AL$2),IF($N36=$N$3,$C36*INDEX('Fixed O&amp;M Schedule_Gas'!T$3:T$15,MATCH($F36,'Fixed O&amp;M Schedule_Gas'!$B$3:$B$15,0)),$C36*$S36*INDEX($U$1:$CH$1,MATCH($K36,$U$2:$CH$2,0))*IF(AL$2&gt;$K36+$H36,IF($D36="Win",1.02,1.005),1)*(1+$T36)^(AL$2-$K36)),IF(AND($K36+$I36&lt;=AL$2,$K36+SUM($I36:$J36)&gt;AL$2),IF($N36=$N$3,$C36*(INDEX('Fixed O&amp;M Schedule_Gas'!T$3:T$15,MATCH($F36,'Fixed O&amp;M Schedule_Gas'!$B$3:$B$15,0))+$M36),$C36*($S36*INDEX($U$1:$CH$1,MATCH($K36+$I36,$U$2:$CH$2,0))*IF(AL$2&gt;$K36+$I36+$H36,IF($D36="Win",1.02,1.005),1)*(1+$T36)^(AL$2-($K36+$I36))+$M36)),0)))/10^6</f>
        <v>1.8943776966014045</v>
      </c>
      <c r="AM36" s="119">
        <f>IF(AND($K36&lt;AM$2+1,$K36+$H36&gt;AM$2),IF($N36=$N$3,$C36*((1-$O36+$O36*(AM$1/INDEX($U$1:$CH$1,,MATCH($K36,$U$2:$CH$2,0)))))*$L36,$C36*((1-$R36)^(AM$2-$K36))*(((1-$O36+$O36*(AM$1/INDEX($U$1:$CH$1,,MATCH($K36,$U$2:$CH$2,0)))))*$L36*8760*$P36)),IF(AND($K36+$H36&lt;AM$2+1,$K36+$I36&gt;AM$2),IF($N36=$N$3,$C36*INDEX('Fixed O&amp;M Schedule_Gas'!U$3:U$15,MATCH($F36,'Fixed O&amp;M Schedule_Gas'!$B$3:$B$15,0)),$C36*$S36*INDEX($U$1:$CH$1,MATCH($K36,$U$2:$CH$2,0))*IF(AM$2&gt;$K36+$H36,IF($D36="Win",1.02,1.005),1)*(1+$T36)^(AM$2-$K36)),IF(AND($K36+$I36&lt;=AM$2,$K36+SUM($I36:$J36)&gt;AM$2),IF($N36=$N$3,$C36*(INDEX('Fixed O&amp;M Schedule_Gas'!U$3:U$15,MATCH($F36,'Fixed O&amp;M Schedule_Gas'!$B$3:$B$15,0))+$M36),$C36*($S36*INDEX($U$1:$CH$1,MATCH($K36+$I36,$U$2:$CH$2,0))*IF(AM$2&gt;$K36+$I36+$H36,IF($D36="Win",1.02,1.005),1)*(1+$T36)^(AM$2-($K36+$I36))+$M36)),0)))/10^6</f>
        <v>1.872364479396855</v>
      </c>
      <c r="AN36" s="119">
        <f>IF(AND($K36&lt;AN$2+1,$K36+$H36&gt;AN$2),IF($N36=$N$3,$C36*((1-$O36+$O36*(AN$1/INDEX($U$1:$CH$1,,MATCH($K36,$U$2:$CH$2,0)))))*$L36,$C36*((1-$R36)^(AN$2-$K36))*(((1-$O36+$O36*(AN$1/INDEX($U$1:$CH$1,,MATCH($K36,$U$2:$CH$2,0)))))*$L36*8760*$P36)),IF(AND($K36+$H36&lt;AN$2+1,$K36+$I36&gt;AN$2),IF($N36=$N$3,$C36*INDEX('Fixed O&amp;M Schedule_Gas'!V$3:V$15,MATCH($F36,'Fixed O&amp;M Schedule_Gas'!$B$3:$B$15,0)),$C36*$S36*INDEX($U$1:$CH$1,MATCH($K36,$U$2:$CH$2,0))*IF(AN$2&gt;$K36+$H36,IF($D36="Win",1.02,1.005),1)*(1+$T36)^(AN$2-$K36)),IF(AND($K36+$I36&lt;=AN$2,$K36+SUM($I36:$J36)&gt;AN$2),IF($N36=$N$3,$C36*(INDEX('Fixed O&amp;M Schedule_Gas'!V$3:V$15,MATCH($F36,'Fixed O&amp;M Schedule_Gas'!$B$3:$B$15,0))+$M36),$C36*($S36*INDEX($U$1:$CH$1,MATCH($K36+$I36,$U$2:$CH$2,0))*IF(AN$2&gt;$K36+$I36+$H36,IF($D36="Win",1.02,1.005),1)*(1+$T36)^(AN$2-($K36+$I36))+$M36)),0)))/10^6</f>
        <v>1.8507340059870419</v>
      </c>
      <c r="AO36" s="119">
        <f>IF(AND($K36&lt;AO$2+1,$K36+$H36&gt;AO$2),IF($N36=$N$3,$C36*((1-$O36+$O36*(AO$1/INDEX($U$1:$CH$1,,MATCH($K36,$U$2:$CH$2,0)))))*$L36,$C36*((1-$R36)^(AO$2-$K36))*(((1-$O36+$O36*(AO$1/INDEX($U$1:$CH$1,,MATCH($K36,$U$2:$CH$2,0)))))*$L36*8760*$P36)),IF(AND($K36+$H36&lt;AO$2+1,$K36+$I36&gt;AO$2),IF($N36=$N$3,$C36*INDEX('Fixed O&amp;M Schedule_Gas'!W$3:W$15,MATCH($F36,'Fixed O&amp;M Schedule_Gas'!$B$3:$B$15,0)),$C36*$S36*INDEX($U$1:$CH$1,MATCH($K36,$U$2:$CH$2,0))*IF(AO$2&gt;$K36+$H36,IF($D36="Win",1.02,1.005),1)*(1+$T36)^(AO$2-$K36)),IF(AND($K36+$I36&lt;=AO$2,$K36+SUM($I36:$J36)&gt;AO$2),IF($N36=$N$3,$C36*(INDEX('Fixed O&amp;M Schedule_Gas'!W$3:W$15,MATCH($F36,'Fixed O&amp;M Schedule_Gas'!$B$3:$B$15,0))+$M36),$C36*($S36*INDEX($U$1:$CH$1,MATCH($K36+$I36,$U$2:$CH$2,0))*IF(AO$2&gt;$K36+$I36+$H36,IF($D36="Win",1.02,1.005),1)*(1+$T36)^(AO$2-($K36+$I36))+$M36)),0)))/10^6</f>
        <v>1.8294802648301842</v>
      </c>
      <c r="AP36" s="119">
        <f>IF(AND($K36&lt;AP$2+1,$K36+$H36&gt;AP$2),IF($N36=$N$3,$C36*((1-$O36+$O36*(AP$1/INDEX($U$1:$CH$1,,MATCH($K36,$U$2:$CH$2,0)))))*$L36,$C36*((1-$R36)^(AP$2-$K36))*(((1-$O36+$O36*(AP$1/INDEX($U$1:$CH$1,,MATCH($K36,$U$2:$CH$2,0)))))*$L36*8760*$P36)),IF(AND($K36+$H36&lt;AP$2+1,$K36+$I36&gt;AP$2),IF($N36=$N$3,$C36*INDEX('Fixed O&amp;M Schedule_Gas'!X$3:X$15,MATCH($F36,'Fixed O&amp;M Schedule_Gas'!$B$3:$B$15,0)),$C36*$S36*INDEX($U$1:$CH$1,MATCH($K36,$U$2:$CH$2,0))*IF(AP$2&gt;$K36+$H36,IF($D36="Win",1.02,1.005),1)*(1+$T36)^(AP$2-$K36)),IF(AND($K36+$I36&lt;=AP$2,$K36+SUM($I36:$J36)&gt;AP$2),IF($N36=$N$3,$C36*(INDEX('Fixed O&amp;M Schedule_Gas'!X$3:X$15,MATCH($F36,'Fixed O&amp;M Schedule_Gas'!$B$3:$B$15,0))+$M36),$C36*($S36*INDEX($U$1:$CH$1,MATCH($K36+$I36,$U$2:$CH$2,0))*IF(AP$2&gt;$K36+$I36+$H36,IF($D36="Win",1.02,1.005),1)*(1+$T36)^(AP$2-($K36+$I36))+$M36)),0)))/10^6</f>
        <v>1.8085973409826521</v>
      </c>
      <c r="AQ36" s="119">
        <f>IF(AND($K36&lt;AQ$2+1,$K36+$H36&gt;AQ$2),IF($N36=$N$3,$C36*((1-$O36+$O36*(AQ$1/INDEX($U$1:$CH$1,,MATCH($K36,$U$2:$CH$2,0)))))*$L36,$C36*((1-$R36)^(AQ$2-$K36))*(((1-$O36+$O36*(AQ$1/INDEX($U$1:$CH$1,,MATCH($K36,$U$2:$CH$2,0)))))*$L36*8760*$P36)),IF(AND($K36+$H36&lt;AQ$2+1,$K36+$I36&gt;AQ$2),IF($N36=$N$3,$C36*INDEX('Fixed O&amp;M Schedule_Gas'!Y$3:Y$15,MATCH($F36,'Fixed O&amp;M Schedule_Gas'!$B$3:$B$15,0)),$C36*$S36*INDEX($U$1:$CH$1,MATCH($K36,$U$2:$CH$2,0))*IF(AQ$2&gt;$K36+$H36,IF($D36="Win",1.02,1.005),1)*(1+$T36)^(AQ$2-$K36)),IF(AND($K36+$I36&lt;=AQ$2,$K36+SUM($I36:$J36)&gt;AQ$2),IF($N36=$N$3,$C36*(INDEX('Fixed O&amp;M Schedule_Gas'!Y$3:Y$15,MATCH($F36,'Fixed O&amp;M Schedule_Gas'!$B$3:$B$15,0))+$M36),$C36*($S36*INDEX($U$1:$CH$1,MATCH($K36+$I36,$U$2:$CH$2,0))*IF(AQ$2&gt;$K36+$I36+$H36,IF($D36="Win",1.02,1.005),1)*(1+$T36)^(AQ$2-($K36+$I36))+$M36)),0)))/10^6</f>
        <v>1.7880794145549137</v>
      </c>
      <c r="AR36" s="119">
        <f>IF(AND($K36&lt;AR$2+1,$K36+$H36&gt;AR$2),IF($N36=$N$3,$C36*((1-$O36+$O36*(AR$1/INDEX($U$1:$CH$1,,MATCH($K36,$U$2:$CH$2,0)))))*$L36,$C36*((1-$R36)^(AR$2-$K36))*(((1-$O36+$O36*(AR$1/INDEX($U$1:$CH$1,,MATCH($K36,$U$2:$CH$2,0)))))*$L36*8760*$P36)),IF(AND($K36+$H36&lt;AR$2+1,$K36+$I36&gt;AR$2),IF($N36=$N$3,$C36*INDEX('Fixed O&amp;M Schedule_Gas'!Z$3:Z$15,MATCH($F36,'Fixed O&amp;M Schedule_Gas'!$B$3:$B$15,0)),$C36*$S36*INDEX($U$1:$CH$1,MATCH($K36,$U$2:$CH$2,0))*IF(AR$2&gt;$K36+$H36,IF($D36="Win",1.02,1.005),1)*(1+$T36)^(AR$2-$K36)),IF(AND($K36+$I36&lt;=AR$2,$K36+SUM($I36:$J36)&gt;AR$2),IF($N36=$N$3,$C36*(INDEX('Fixed O&amp;M Schedule_Gas'!Z$3:Z$15,MATCH($F36,'Fixed O&amp;M Schedule_Gas'!$B$3:$B$15,0))+$M36),$C36*($S36*INDEX($U$1:$CH$1,MATCH($K36+$I36,$U$2:$CH$2,0))*IF(AR$2&gt;$K36+$I36+$H36,IF($D36="Win",1.02,1.005),1)*(1+$T36)^(AR$2-($K36+$I36))+$M36)),0)))/10^6</f>
        <v>1.7679207591922024</v>
      </c>
      <c r="AS36" s="119">
        <f>IF(AND($K36&lt;AS$2+1,$K36+$H36&gt;AS$2),IF($N36=$N$3,$C36*((1-$O36+$O36*(AS$1/INDEX($U$1:$CH$1,,MATCH($K36,$U$2:$CH$2,0)))))*$L36,$C36*((1-$R36)^(AS$2-$K36))*(((1-$O36+$O36*(AS$1/INDEX($U$1:$CH$1,,MATCH($K36,$U$2:$CH$2,0)))))*$L36*8760*$P36)),IF(AND($K36+$H36&lt;AS$2+1,$K36+$I36&gt;AS$2),IF($N36=$N$3,$C36*INDEX('Fixed O&amp;M Schedule_Gas'!AA$3:AA$15,MATCH($F36,'Fixed O&amp;M Schedule_Gas'!$B$3:$B$15,0)),$C36*$S36*INDEX($U$1:$CH$1,MATCH($K36,$U$2:$CH$2,0))*IF(AS$2&gt;$K36+$H36,IF($D36="Win",1.02,1.005),1)*(1+$T36)^(AS$2-$K36)),IF(AND($K36+$I36&lt;=AS$2,$K36+SUM($I36:$J36)&gt;AS$2),IF($N36=$N$3,$C36*(INDEX('Fixed O&amp;M Schedule_Gas'!AA$3:AA$15,MATCH($F36,'Fixed O&amp;M Schedule_Gas'!$B$3:$B$15,0))+$M36),$C36*($S36*INDEX($U$1:$CH$1,MATCH($K36+$I36,$U$2:$CH$2,0))*IF(AS$2&gt;$K36+$I36+$H36,IF($D36="Win",1.02,1.005),1)*(1+$T36)^(AS$2-($K36+$I36))+$M36)),0)))/10^6</f>
        <v>1.7481157405794894</v>
      </c>
      <c r="AT36" s="119">
        <f>IF(AND($K36&lt;AT$2+1,$K36+$H36&gt;AT$2),IF($N36=$N$3,$C36*((1-$O36+$O36*(AT$1/INDEX($U$1:$CH$1,,MATCH($K36,$U$2:$CH$2,0)))))*$L36,$C36*((1-$R36)^(AT$2-$K36))*(((1-$O36+$O36*(AT$1/INDEX($U$1:$CH$1,,MATCH($K36,$U$2:$CH$2,0)))))*$L36*8760*$P36)),IF(AND($K36+$H36&lt;AT$2+1,$K36+$I36&gt;AT$2),IF($N36=$N$3,$C36*INDEX('Fixed O&amp;M Schedule_Gas'!AB$3:AB$15,MATCH($F36,'Fixed O&amp;M Schedule_Gas'!$B$3:$B$15,0)),$C36*$S36*INDEX($U$1:$CH$1,MATCH($K36,$U$2:$CH$2,0))*IF(AT$2&gt;$K36+$H36,IF($D36="Win",1.02,1.005),1)*(1+$T36)^(AT$2-$K36)),IF(AND($K36+$I36&lt;=AT$2,$K36+SUM($I36:$J36)&gt;AT$2),IF($N36=$N$3,$C36*(INDEX('Fixed O&amp;M Schedule_Gas'!AB$3:AB$15,MATCH($F36,'Fixed O&amp;M Schedule_Gas'!$B$3:$B$15,0))+$M36),$C36*($S36*INDEX($U$1:$CH$1,MATCH($K36+$I36,$U$2:$CH$2,0))*IF(AT$2&gt;$K36+$I36+$H36,IF($D36="Win",1.02,1.005),1)*(1+$T36)^(AT$2-($K36+$I36))+$M36)),0)))/10^6</f>
        <v>1.7286588149703856</v>
      </c>
      <c r="AU36" s="119">
        <f>IF(AND($K36&lt;AU$2+1,$K36+$H36&gt;AU$2),IF($N36=$N$3,$C36*((1-$O36+$O36*(AU$1/INDEX($U$1:$CH$1,,MATCH($K36,$U$2:$CH$2,0)))))*$L36,$C36*((1-$R36)^(AU$2-$K36))*(((1-$O36+$O36*(AU$1/INDEX($U$1:$CH$1,,MATCH($K36,$U$2:$CH$2,0)))))*$L36*8760*$P36)),IF(AND($K36+$H36&lt;AU$2+1,$K36+$I36&gt;AU$2),IF($N36=$N$3,$C36*INDEX('Fixed O&amp;M Schedule_Gas'!AC$3:AC$15,MATCH($F36,'Fixed O&amp;M Schedule_Gas'!$B$3:$B$15,0)),$C36*$S36*INDEX($U$1:$CH$1,MATCH($K36,$U$2:$CH$2,0))*IF(AU$2&gt;$K36+$H36,IF($D36="Win",1.02,1.005),1)*(1+$T36)^(AU$2-$K36)),IF(AND($K36+$I36&lt;=AU$2,$K36+SUM($I36:$J36)&gt;AU$2),IF($N36=$N$3,$C36*(INDEX('Fixed O&amp;M Schedule_Gas'!AC$3:AC$15,MATCH($F36,'Fixed O&amp;M Schedule_Gas'!$B$3:$B$15,0))+$M36),$C36*($S36*INDEX($U$1:$CH$1,MATCH($K36+$I36,$U$2:$CH$2,0))*IF(AU$2&gt;$K36+$I36+$H36,IF($D36="Win",1.02,1.005),1)*(1+$T36)^(AU$2-($K36+$I36))+$M36)),0)))/10^6</f>
        <v>1.7095445277395918</v>
      </c>
      <c r="AV36" s="119">
        <f>IF(AND($K36&lt;AV$2+1,$K36+$H36&gt;AV$2),IF($N36=$N$3,$C36*((1-$O36+$O36*(AV$1/INDEX($U$1:$CH$1,,MATCH($K36,$U$2:$CH$2,0)))))*$L36,$C36*((1-$R36)^(AV$2-$K36))*(((1-$O36+$O36*(AV$1/INDEX($U$1:$CH$1,,MATCH($K36,$U$2:$CH$2,0)))))*$L36*8760*$P36)),IF(AND($K36+$H36&lt;AV$2+1,$K36+$I36&gt;AV$2),IF($N36=$N$3,$C36*INDEX('Fixed O&amp;M Schedule_Gas'!AD$3:AD$15,MATCH($F36,'Fixed O&amp;M Schedule_Gas'!$B$3:$B$15,0)),$C36*$S36*INDEX($U$1:$CH$1,MATCH($K36,$U$2:$CH$2,0))*IF(AV$2&gt;$K36+$H36,IF($D36="Win",1.02,1.005),1)*(1+$T36)^(AV$2-$K36)),IF(AND($K36+$I36&lt;=AV$2,$K36+SUM($I36:$J36)&gt;AV$2),IF($N36=$N$3,$C36*(INDEX('Fixed O&amp;M Schedule_Gas'!AD$3:AD$15,MATCH($F36,'Fixed O&amp;M Schedule_Gas'!$B$3:$B$15,0))+$M36),$C36*($S36*INDEX($U$1:$CH$1,MATCH($K36+$I36,$U$2:$CH$2,0))*IF(AV$2&gt;$K36+$I36+$H36,IF($D36="Win",1.02,1.005),1)*(1+$T36)^(AV$2-($K36+$I36))+$M36)),0)))/10^6</f>
        <v>1.6907675119585059</v>
      </c>
      <c r="AW36" s="119">
        <f>IF(AND($K36&lt;AW$2+1,$K36+$H36&gt;AW$2),IF($N36=$N$3,$C36*((1-$O36+$O36*(AW$1/INDEX($U$1:$CH$1,,MATCH($K36,$U$2:$CH$2,0)))))*$L36,$C36*((1-$R36)^(AW$2-$K36))*(((1-$O36+$O36*(AW$1/INDEX($U$1:$CH$1,,MATCH($K36,$U$2:$CH$2,0)))))*$L36*8760*$P36)),IF(AND($K36+$H36&lt;AW$2+1,$K36+$I36&gt;AW$2),IF($N36=$N$3,$C36*INDEX('Fixed O&amp;M Schedule_Gas'!AE$3:AE$15,MATCH($F36,'Fixed O&amp;M Schedule_Gas'!$B$3:$B$15,0)),$C36*$S36*INDEX($U$1:$CH$1,MATCH($K36,$U$2:$CH$2,0))*IF(AW$2&gt;$K36+$H36,IF($D36="Win",1.02,1.005),1)*(1+$T36)^(AW$2-$K36)),IF(AND($K36+$I36&lt;=AW$2,$K36+SUM($I36:$J36)&gt;AW$2),IF($N36=$N$3,$C36*(INDEX('Fixed O&amp;M Schedule_Gas'!AE$3:AE$15,MATCH($F36,'Fixed O&amp;M Schedule_Gas'!$B$3:$B$15,0))+$M36),$C36*($S36*INDEX($U$1:$CH$1,MATCH($K36+$I36,$U$2:$CH$2,0))*IF(AW$2&gt;$K36+$I36+$H36,IF($D36="Win",1.02,1.005),1)*(1+$T36)^(AW$2-($K36+$I36))+$M36)),0)))/10^6</f>
        <v>1.6723224869936375</v>
      </c>
      <c r="AX36" s="119">
        <f>IF(AND($K36&lt;AX$2+1,$K36+$H36&gt;AX$2),IF($N36=$N$3,$C36*((1-$O36+$O36*(AX$1/INDEX($U$1:$CH$1,,MATCH($K36,$U$2:$CH$2,0)))))*$L36,$C36*((1-$R36)^(AX$2-$K36))*(((1-$O36+$O36*(AX$1/INDEX($U$1:$CH$1,,MATCH($K36,$U$2:$CH$2,0)))))*$L36*8760*$P36)),IF(AND($K36+$H36&lt;AX$2+1,$K36+$I36&gt;AX$2),IF($N36=$N$3,$C36*INDEX('Fixed O&amp;M Schedule_Gas'!AF$3:AF$15,MATCH($F36,'Fixed O&amp;M Schedule_Gas'!$B$3:$B$15,0)),$C36*$S36*INDEX($U$1:$CH$1,MATCH($K36,$U$2:$CH$2,0))*IF(AX$2&gt;$K36+$H36,IF($D36="Win",1.02,1.005),1)*(1+$T36)^(AX$2-$K36)),IF(AND($K36+$I36&lt;=AX$2,$K36+SUM($I36:$J36)&gt;AX$2),IF($N36=$N$3,$C36*(INDEX('Fixed O&amp;M Schedule_Gas'!AF$3:AF$15,MATCH($F36,'Fixed O&amp;M Schedule_Gas'!$B$3:$B$15,0))+$M36),$C36*($S36*INDEX($U$1:$CH$1,MATCH($K36+$I36,$U$2:$CH$2,0))*IF(AX$2&gt;$K36+$I36+$H36,IF($D36="Win",1.02,1.005),1)*(1+$T36)^(AX$2-($K36+$I36))+$M36)),0)))/10^6</f>
        <v>1.6542042571274396</v>
      </c>
      <c r="AY36" s="119">
        <f>IF(AND($K36&lt;AY$2+1,$K36+$H36&gt;AY$2),IF($N36=$N$3,$C36*((1-$O36+$O36*(AY$1/INDEX($U$1:$CH$1,,MATCH($K36,$U$2:$CH$2,0)))))*$L36,$C36*((1-$R36)^(AY$2-$K36))*(((1-$O36+$O36*(AY$1/INDEX($U$1:$CH$1,,MATCH($K36,$U$2:$CH$2,0)))))*$L36*8760*$P36)),IF(AND($K36+$H36&lt;AY$2+1,$K36+$I36&gt;AY$2),IF($N36=$N$3,$C36*INDEX('Fixed O&amp;M Schedule_Gas'!AG$3:AG$15,MATCH($F36,'Fixed O&amp;M Schedule_Gas'!$B$3:$B$15,0)),$C36*$S36*INDEX($U$1:$CH$1,MATCH($K36,$U$2:$CH$2,0))*IF(AY$2&gt;$K36+$H36,IF($D36="Win",1.02,1.005),1)*(1+$T36)^(AY$2-$K36)),IF(AND($K36+$I36&lt;=AY$2,$K36+SUM($I36:$J36)&gt;AY$2),IF($N36=$N$3,$C36*(INDEX('Fixed O&amp;M Schedule_Gas'!AG$3:AG$15,MATCH($F36,'Fixed O&amp;M Schedule_Gas'!$B$3:$B$15,0))+$M36),$C36*($S36*INDEX($U$1:$CH$1,MATCH($K36+$I36,$U$2:$CH$2,0))*IF(AY$2&gt;$K36+$I36+$H36,IF($D36="Win",1.02,1.005),1)*(1+$T36)^(AY$2-($K36+$I36))+$M36)),0)))/10^6</f>
        <v>0.45161356062755409</v>
      </c>
      <c r="AZ36" s="119">
        <f>IF(AND($K36&lt;AZ$2+1,$K36+$H36&gt;AZ$2),IF($N36=$N$3,$C36*((1-$O36+$O36*(AZ$1/INDEX($U$1:$CH$1,,MATCH($K36,$U$2:$CH$2,0)))))*$L36,$C36*((1-$R36)^(AZ$2-$K36))*(((1-$O36+$O36*(AZ$1/INDEX($U$1:$CH$1,,MATCH($K36,$U$2:$CH$2,0)))))*$L36*8760*$P36)),IF(AND($K36+$H36&lt;AZ$2+1,$K36+$I36&gt;AZ$2),IF($N36=$N$3,$C36*INDEX('Fixed O&amp;M Schedule_Gas'!AH$3:AH$15,MATCH($F36,'Fixed O&amp;M Schedule_Gas'!$B$3:$B$15,0)),$C36*$S36*INDEX($U$1:$CH$1,MATCH($K36,$U$2:$CH$2,0))*IF(AZ$2&gt;$K36+$H36,IF($D36="Win",1.02,1.005),1)*(1+$T36)^(AZ$2-$K36)),IF(AND($K36+$I36&lt;=AZ$2,$K36+SUM($I36:$J36)&gt;AZ$2),IF($N36=$N$3,$C36*(INDEX('Fixed O&amp;M Schedule_Gas'!AH$3:AH$15,MATCH($F36,'Fixed O&amp;M Schedule_Gas'!$B$3:$B$15,0))+$M36),$C36*($S36*INDEX($U$1:$CH$1,MATCH($K36+$I36,$U$2:$CH$2,0))*IF(AZ$2&gt;$K36+$I36+$H36,IF($D36="Win",1.02,1.005),1)*(1+$T36)^(AZ$2-($K36+$I36))+$M36)),0)))/10^6</f>
        <v>0.46985874847690728</v>
      </c>
      <c r="BA36" s="119">
        <f>IF(AND($K36&lt;BA$2+1,$K36+$H36&gt;BA$2),IF($N36=$N$3,$C36*((1-$O36+$O36*(BA$1/INDEX($U$1:$CH$1,,MATCH($K36,$U$2:$CH$2,0)))))*$L36,$C36*((1-$R36)^(BA$2-$K36))*(((1-$O36+$O36*(BA$1/INDEX($U$1:$CH$1,,MATCH($K36,$U$2:$CH$2,0)))))*$L36*8760*$P36)),IF(AND($K36+$H36&lt;BA$2+1,$K36+$I36&gt;BA$2),IF($N36=$N$3,$C36*INDEX('Fixed O&amp;M Schedule_Gas'!AI$3:AI$15,MATCH($F36,'Fixed O&amp;M Schedule_Gas'!$B$3:$B$15,0)),$C36*$S36*INDEX($U$1:$CH$1,MATCH($K36,$U$2:$CH$2,0))*IF(BA$2&gt;$K36+$H36,IF($D36="Win",1.02,1.005),1)*(1+$T36)^(BA$2-$K36)),IF(AND($K36+$I36&lt;=BA$2,$K36+SUM($I36:$J36)&gt;BA$2),IF($N36=$N$3,$C36*(INDEX('Fixed O&amp;M Schedule_Gas'!AI$3:AI$15,MATCH($F36,'Fixed O&amp;M Schedule_Gas'!$B$3:$B$15,0))+$M36),$C36*($S36*INDEX($U$1:$CH$1,MATCH($K36+$I36,$U$2:$CH$2,0))*IF(BA$2&gt;$K36+$I36+$H36,IF($D36="Win",1.02,1.005),1)*(1+$T36)^(BA$2-($K36+$I36))+$M36)),0)))/10^6</f>
        <v>0.47925592344644541</v>
      </c>
      <c r="BB36" s="119">
        <f>IF(AND($K36&lt;BB$2+1,$K36+$H36&gt;BB$2),IF($N36=$N$3,$C36*((1-$O36+$O36*(BB$1/INDEX($U$1:$CH$1,,MATCH($K36,$U$2:$CH$2,0)))))*$L36,$C36*((1-$R36)^(BB$2-$K36))*(((1-$O36+$O36*(BB$1/INDEX($U$1:$CH$1,,MATCH($K36,$U$2:$CH$2,0)))))*$L36*8760*$P36)),IF(AND($K36+$H36&lt;BB$2+1,$K36+$I36&gt;BB$2),IF($N36=$N$3,$C36*INDEX('Fixed O&amp;M Schedule_Gas'!AJ$3:AJ$15,MATCH($F36,'Fixed O&amp;M Schedule_Gas'!$B$3:$B$15,0)),$C36*$S36*INDEX($U$1:$CH$1,MATCH($K36,$U$2:$CH$2,0))*IF(BB$2&gt;$K36+$H36,IF($D36="Win",1.02,1.005),1)*(1+$T36)^(BB$2-$K36)),IF(AND($K36+$I36&lt;=BB$2,$K36+SUM($I36:$J36)&gt;BB$2),IF($N36=$N$3,$C36*(INDEX('Fixed O&amp;M Schedule_Gas'!AJ$3:AJ$15,MATCH($F36,'Fixed O&amp;M Schedule_Gas'!$B$3:$B$15,0))+$M36),$C36*($S36*INDEX($U$1:$CH$1,MATCH($K36+$I36,$U$2:$CH$2,0))*IF(BB$2&gt;$K36+$I36+$H36,IF($D36="Win",1.02,1.005),1)*(1+$T36)^(BB$2-($K36+$I36))+$M36)),0)))/10^6</f>
        <v>0.48884104191537431</v>
      </c>
      <c r="BC36" s="119">
        <f>IF(AND($K36&lt;BC$2+1,$K36+$H36&gt;BC$2),IF($N36=$N$3,$C36*((1-$O36+$O36*(BC$1/INDEX($U$1:$CH$1,,MATCH($K36,$U$2:$CH$2,0)))))*$L36,$C36*((1-$R36)^(BC$2-$K36))*(((1-$O36+$O36*(BC$1/INDEX($U$1:$CH$1,,MATCH($K36,$U$2:$CH$2,0)))))*$L36*8760*$P36)),IF(AND($K36+$H36&lt;BC$2+1,$K36+$I36&gt;BC$2),IF($N36=$N$3,$C36*INDEX('Fixed O&amp;M Schedule_Gas'!AK$3:AK$15,MATCH($F36,'Fixed O&amp;M Schedule_Gas'!$B$3:$B$15,0)),$C36*$S36*INDEX($U$1:$CH$1,MATCH($K36,$U$2:$CH$2,0))*IF(BC$2&gt;$K36+$H36,IF($D36="Win",1.02,1.005),1)*(1+$T36)^(BC$2-$K36)),IF(AND($K36+$I36&lt;=BC$2,$K36+SUM($I36:$J36)&gt;BC$2),IF($N36=$N$3,$C36*(INDEX('Fixed O&amp;M Schedule_Gas'!AK$3:AK$15,MATCH($F36,'Fixed O&amp;M Schedule_Gas'!$B$3:$B$15,0))+$M36),$C36*($S36*INDEX($U$1:$CH$1,MATCH($K36+$I36,$U$2:$CH$2,0))*IF(BC$2&gt;$K36+$I36+$H36,IF($D36="Win",1.02,1.005),1)*(1+$T36)^(BC$2-($K36+$I36))+$M36)),0)))/10^6</f>
        <v>0.49861786275368181</v>
      </c>
      <c r="BD36" s="119">
        <f>IF(AND($K36&lt;BD$2+1,$K36+$H36&gt;BD$2),IF($N36=$N$3,$C36*((1-$O36+$O36*(BD$1/INDEX($U$1:$CH$1,,MATCH($K36,$U$2:$CH$2,0)))))*$L36,$C36*((1-$R36)^(BD$2-$K36))*(((1-$O36+$O36*(BD$1/INDEX($U$1:$CH$1,,MATCH($K36,$U$2:$CH$2,0)))))*$L36*8760*$P36)),IF(AND($K36+$H36&lt;BD$2+1,$K36+$I36&gt;BD$2),IF($N36=$N$3,$C36*INDEX('Fixed O&amp;M Schedule_Gas'!AL$3:AL$15,MATCH($F36,'Fixed O&amp;M Schedule_Gas'!$B$3:$B$15,0)),$C36*$S36*INDEX($U$1:$CH$1,MATCH($K36,$U$2:$CH$2,0))*IF(BD$2&gt;$K36+$H36,IF($D36="Win",1.02,1.005),1)*(1+$T36)^(BD$2-$K36)),IF(AND($K36+$I36&lt;=BD$2,$K36+SUM($I36:$J36)&gt;BD$2),IF($N36=$N$3,$C36*(INDEX('Fixed O&amp;M Schedule_Gas'!AL$3:AL$15,MATCH($F36,'Fixed O&amp;M Schedule_Gas'!$B$3:$B$15,0))+$M36),$C36*($S36*INDEX($U$1:$CH$1,MATCH($K36+$I36,$U$2:$CH$2,0))*IF(BD$2&gt;$K36+$I36+$H36,IF($D36="Win",1.02,1.005),1)*(1+$T36)^(BD$2-($K36+$I36))+$M36)),0)))/10^6</f>
        <v>2.0563538569934465</v>
      </c>
      <c r="BE36" s="119">
        <f>IF(AND($K36&lt;BE$2+1,$K36+$H36&gt;BE$2),IF($N36=$N$3,$C36*((1-$O36+$O36*(BE$1/INDEX($U$1:$CH$1,,MATCH($K36,$U$2:$CH$2,0)))))*$L36,$C36*((1-$R36)^(BE$2-$K36))*(((1-$O36+$O36*(BE$1/INDEX($U$1:$CH$1,,MATCH($K36,$U$2:$CH$2,0)))))*$L36*8760*$P36)),IF(AND($K36+$H36&lt;BE$2+1,$K36+$I36&gt;BE$2),IF($N36=$N$3,$C36*INDEX('Fixed O&amp;M Schedule_Gas'!AM$3:AM$15,MATCH($F36,'Fixed O&amp;M Schedule_Gas'!$B$3:$B$15,0)),$C36*$S36*INDEX($U$1:$CH$1,MATCH($K36,$U$2:$CH$2,0))*IF(BE$2&gt;$K36+$H36,IF($D36="Win",1.02,1.005),1)*(1+$T36)^(BE$2-$K36)),IF(AND($K36+$I36&lt;=BE$2,$K36+SUM($I36:$J36)&gt;BE$2),IF($N36=$N$3,$C36*(INDEX('Fixed O&amp;M Schedule_Gas'!AM$3:AM$15,MATCH($F36,'Fixed O&amp;M Schedule_Gas'!$B$3:$B$15,0))+$M36),$C36*($S36*INDEX($U$1:$CH$1,MATCH($K36+$I36,$U$2:$CH$2,0))*IF(BE$2&gt;$K36+$I36+$H36,IF($D36="Win",1.02,1.005),1)*(1+$T36)^(BE$2-($K36+$I36))+$M36)),0)))/10^6</f>
        <v>2.0662942230392076</v>
      </c>
      <c r="BF36" s="119">
        <f>IF(AND($K36&lt;BF$2+1,$K36+$H36&gt;BF$2),IF($N36=$N$3,$C36*((1-$O36+$O36*(BF$1/INDEX($U$1:$CH$1,,MATCH($K36,$U$2:$CH$2,0)))))*$L36,$C36*((1-$R36)^(BF$2-$K36))*(((1-$O36+$O36*(BF$1/INDEX($U$1:$CH$1,,MATCH($K36,$U$2:$CH$2,0)))))*$L36*8760*$P36)),IF(AND($K36+$H36&lt;BF$2+1,$K36+$I36&gt;BF$2),IF($N36=$N$3,$C36*INDEX('Fixed O&amp;M Schedule_Gas'!AN$3:AN$15,MATCH($F36,'Fixed O&amp;M Schedule_Gas'!$B$3:$B$15,0)),$C36*$S36*INDEX($U$1:$CH$1,MATCH($K36,$U$2:$CH$2,0))*IF(BF$2&gt;$K36+$H36,IF($D36="Win",1.02,1.005),1)*(1+$T36)^(BF$2-$K36)),IF(AND($K36+$I36&lt;=BF$2,$K36+SUM($I36:$J36)&gt;BF$2),IF($N36=$N$3,$C36*(INDEX('Fixed O&amp;M Schedule_Gas'!AN$3:AN$15,MATCH($F36,'Fixed O&amp;M Schedule_Gas'!$B$3:$B$15,0))+$M36),$C36*($S36*INDEX($U$1:$CH$1,MATCH($K36+$I36,$U$2:$CH$2,0))*IF(BF$2&gt;$K36+$I36+$H36,IF($D36="Win",1.02,1.005),1)*(1+$T36)^(BF$2-($K36+$I36))+$M36)),0)))/10^6</f>
        <v>2.0764333964058839</v>
      </c>
      <c r="BG36" s="119">
        <f>IF(AND($K36&lt;BG$2+1,$K36+$H36&gt;BG$2),IF($N36=$N$3,$C36*((1-$O36+$O36*(BG$1/INDEX($U$1:$CH$1,,MATCH($K36,$U$2:$CH$2,0)))))*$L36,$C36*((1-$R36)^(BG$2-$K36))*(((1-$O36+$O36*(BG$1/INDEX($U$1:$CH$1,,MATCH($K36,$U$2:$CH$2,0)))))*$L36*8760*$P36)),IF(AND($K36+$H36&lt;BG$2+1,$K36+$I36&gt;BG$2),IF($N36=$N$3,$C36*INDEX('Fixed O&amp;M Schedule_Gas'!AO$3:AO$15,MATCH($F36,'Fixed O&amp;M Schedule_Gas'!$B$3:$B$15,0)),$C36*$S36*INDEX($U$1:$CH$1,MATCH($K36,$U$2:$CH$2,0))*IF(BG$2&gt;$K36+$H36,IF($D36="Win",1.02,1.005),1)*(1+$T36)^(BG$2-$K36)),IF(AND($K36+$I36&lt;=BG$2,$K36+SUM($I36:$J36)&gt;BG$2),IF($N36=$N$3,$C36*(INDEX('Fixed O&amp;M Schedule_Gas'!AO$3:AO$15,MATCH($F36,'Fixed O&amp;M Schedule_Gas'!$B$3:$B$15,0))+$M36),$C36*($S36*INDEX($U$1:$CH$1,MATCH($K36+$I36,$U$2:$CH$2,0))*IF(BG$2&gt;$K36+$I36+$H36,IF($D36="Win",1.02,1.005),1)*(1+$T36)^(BG$2-($K36+$I36))+$M36)),0)))/10^6</f>
        <v>2.086775353239894</v>
      </c>
      <c r="BH36" s="119">
        <f>IF(AND($K36&lt;BH$2+1,$K36+$H36&gt;BH$2),IF($N36=$N$3,$C36*((1-$O36+$O36*(BH$1/INDEX($U$1:$CH$1,,MATCH($K36,$U$2:$CH$2,0)))))*$L36,$C36*((1-$R36)^(BH$2-$K36))*(((1-$O36+$O36*(BH$1/INDEX($U$1:$CH$1,,MATCH($K36,$U$2:$CH$2,0)))))*$L36*8760*$P36)),IF(AND($K36+$H36&lt;BH$2+1,$K36+$I36&gt;BH$2),IF($N36=$N$3,$C36*INDEX('Fixed O&amp;M Schedule_Gas'!AP$3:AP$15,MATCH($F36,'Fixed O&amp;M Schedule_Gas'!$B$3:$B$15,0)),$C36*$S36*INDEX($U$1:$CH$1,MATCH($K36,$U$2:$CH$2,0))*IF(BH$2&gt;$K36+$H36,IF($D36="Win",1.02,1.005),1)*(1+$T36)^(BH$2-$K36)),IF(AND($K36+$I36&lt;=BH$2,$K36+SUM($I36:$J36)&gt;BH$2),IF($N36=$N$3,$C36*(INDEX('Fixed O&amp;M Schedule_Gas'!AP$3:AP$15,MATCH($F36,'Fixed O&amp;M Schedule_Gas'!$B$3:$B$15,0))+$M36),$C36*($S36*INDEX($U$1:$CH$1,MATCH($K36+$I36,$U$2:$CH$2,0))*IF(BH$2&gt;$K36+$I36+$H36,IF($D36="Win",1.02,1.005),1)*(1+$T36)^(BH$2-($K36+$I36))+$M36)),0)))/10^6</f>
        <v>2.0973241492105843</v>
      </c>
      <c r="BI36" s="119">
        <f>IF(AND($K36&lt;BI$2+1,$K36+$H36&gt;BI$2),IF($N36=$N$3,$C36*((1-$O36+$O36*(BI$1/INDEX($U$1:$CH$1,,MATCH($K36,$U$2:$CH$2,0)))))*$L36,$C36*((1-$R36)^(BI$2-$K36))*(((1-$O36+$O36*(BI$1/INDEX($U$1:$CH$1,,MATCH($K36,$U$2:$CH$2,0)))))*$L36*8760*$P36)),IF(AND($K36+$H36&lt;BI$2+1,$K36+$I36&gt;BI$2),IF($N36=$N$3,$C36*INDEX('Fixed O&amp;M Schedule_Gas'!AQ$3:AQ$15,MATCH($F36,'Fixed O&amp;M Schedule_Gas'!$B$3:$B$15,0)),$C36*$S36*INDEX($U$1:$CH$1,MATCH($K36,$U$2:$CH$2,0))*IF(BI$2&gt;$K36+$H36,IF($D36="Win",1.02,1.005),1)*(1+$T36)^(BI$2-$K36)),IF(AND($K36+$I36&lt;=BI$2,$K36+SUM($I36:$J36)&gt;BI$2),IF($N36=$N$3,$C36*(INDEX('Fixed O&amp;M Schedule_Gas'!AQ$3:AQ$15,MATCH($F36,'Fixed O&amp;M Schedule_Gas'!$B$3:$B$15,0))+$M36),$C36*($S36*INDEX($U$1:$CH$1,MATCH($K36+$I36,$U$2:$CH$2,0))*IF(BI$2&gt;$K36+$I36+$H36,IF($D36="Win",1.02,1.005),1)*(1+$T36)^(BI$2-($K36+$I36))+$M36)),0)))/10^6</f>
        <v>2.1080839211006888</v>
      </c>
      <c r="BJ36" s="119">
        <f>IF(AND($K36&lt;BJ$2+1,$K36+$H36&gt;BJ$2),IF($N36=$N$3,$C36*((1-$O36+$O36*(BJ$1/INDEX($U$1:$CH$1,,MATCH($K36,$U$2:$CH$2,0)))))*$L36,$C36*((1-$R36)^(BJ$2-$K36))*(((1-$O36+$O36*(BJ$1/INDEX($U$1:$CH$1,,MATCH($K36,$U$2:$CH$2,0)))))*$L36*8760*$P36)),IF(AND($K36+$H36&lt;BJ$2+1,$K36+$I36&gt;BJ$2),IF($N36=$N$3,$C36*INDEX('Fixed O&amp;M Schedule_Gas'!AR$3:AR$15,MATCH($F36,'Fixed O&amp;M Schedule_Gas'!$B$3:$B$15,0)),$C36*$S36*INDEX($U$1:$CH$1,MATCH($K36,$U$2:$CH$2,0))*IF(BJ$2&gt;$K36+$H36,IF($D36="Win",1.02,1.005),1)*(1+$T36)^(BJ$2-$K36)),IF(AND($K36+$I36&lt;=BJ$2,$K36+SUM($I36:$J36)&gt;BJ$2),IF($N36=$N$3,$C36*(INDEX('Fixed O&amp;M Schedule_Gas'!AR$3:AR$15,MATCH($F36,'Fixed O&amp;M Schedule_Gas'!$B$3:$B$15,0))+$M36),$C36*($S36*INDEX($U$1:$CH$1,MATCH($K36+$I36,$U$2:$CH$2,0))*IF(BJ$2&gt;$K36+$I36+$H36,IF($D36="Win",1.02,1.005),1)*(1+$T36)^(BJ$2-($K36+$I36))+$M36)),0)))/10^6</f>
        <v>2.1190588884285946</v>
      </c>
      <c r="BK36" s="119">
        <f>IF(AND($K36&lt;BK$2+1,$K36+$H36&gt;BK$2),IF($N36=$N$3,$C36*((1-$O36+$O36*(BK$1/INDEX($U$1:$CH$1,,MATCH($K36,$U$2:$CH$2,0)))))*$L36,$C36*((1-$R36)^(BK$2-$K36))*(((1-$O36+$O36*(BK$1/INDEX($U$1:$CH$1,,MATCH($K36,$U$2:$CH$2,0)))))*$L36*8760*$P36)),IF(AND($K36+$H36&lt;BK$2+1,$K36+$I36&gt;BK$2),IF($N36=$N$3,$C36*INDEX('Fixed O&amp;M Schedule_Gas'!AS$3:AS$15,MATCH($F36,'Fixed O&amp;M Schedule_Gas'!$B$3:$B$15,0)),$C36*$S36*INDEX($U$1:$CH$1,MATCH($K36,$U$2:$CH$2,0))*IF(BK$2&gt;$K36+$H36,IF($D36="Win",1.02,1.005),1)*(1+$T36)^(BK$2-$K36)),IF(AND($K36+$I36&lt;=BK$2,$K36+SUM($I36:$J36)&gt;BK$2),IF($N36=$N$3,$C36*(INDEX('Fixed O&amp;M Schedule_Gas'!AS$3:AS$15,MATCH($F36,'Fixed O&amp;M Schedule_Gas'!$B$3:$B$15,0))+$M36),$C36*($S36*INDEX($U$1:$CH$1,MATCH($K36+$I36,$U$2:$CH$2,0))*IF(BK$2&gt;$K36+$I36+$H36,IF($D36="Win",1.02,1.005),1)*(1+$T36)^(BK$2-($K36+$I36))+$M36)),0)))/10^6</f>
        <v>2.1302533551030587</v>
      </c>
      <c r="BL36" s="119">
        <f>IF(AND($K36&lt;BL$2+1,$K36+$H36&gt;BL$2),IF($N36=$N$3,$C36*((1-$O36+$O36*(BL$1/INDEX($U$1:$CH$1,,MATCH($K36,$U$2:$CH$2,0)))))*$L36,$C36*((1-$R36)^(BL$2-$K36))*(((1-$O36+$O36*(BL$1/INDEX($U$1:$CH$1,,MATCH($K36,$U$2:$CH$2,0)))))*$L36*8760*$P36)),IF(AND($K36+$H36&lt;BL$2+1,$K36+$I36&gt;BL$2),IF($N36=$N$3,$C36*INDEX('Fixed O&amp;M Schedule_Gas'!AT$3:AT$15,MATCH($F36,'Fixed O&amp;M Schedule_Gas'!$B$3:$B$15,0)),$C36*$S36*INDEX($U$1:$CH$1,MATCH($K36,$U$2:$CH$2,0))*IF(BL$2&gt;$K36+$H36,IF($D36="Win",1.02,1.005),1)*(1+$T36)^(BL$2-$K36)),IF(AND($K36+$I36&lt;=BL$2,$K36+SUM($I36:$J36)&gt;BL$2),IF($N36=$N$3,$C36*(INDEX('Fixed O&amp;M Schedule_Gas'!AT$3:AT$15,MATCH($F36,'Fixed O&amp;M Schedule_Gas'!$B$3:$B$15,0))+$M36),$C36*($S36*INDEX($U$1:$CH$1,MATCH($K36+$I36,$U$2:$CH$2,0))*IF(BL$2&gt;$K36+$I36+$H36,IF($D36="Win",1.02,1.005),1)*(1+$T36)^(BL$2-($K36+$I36))+$M36)),0)))/10^6</f>
        <v>2.141671711111012</v>
      </c>
      <c r="BM36" s="119">
        <f>IF(AND($K36&lt;BM$2+1,$K36+$H36&gt;BM$2),IF($N36=$N$3,$C36*((1-$O36+$O36*(BM$1/INDEX($U$1:$CH$1,,MATCH($K36,$U$2:$CH$2,0)))))*$L36,$C36*((1-$R36)^(BM$2-$K36))*(((1-$O36+$O36*(BM$1/INDEX($U$1:$CH$1,,MATCH($K36,$U$2:$CH$2,0)))))*$L36*8760*$P36)),IF(AND($K36+$H36&lt;BM$2+1,$K36+$I36&gt;BM$2),IF($N36=$N$3,$C36*INDEX('Fixed O&amp;M Schedule_Gas'!AU$3:AU$15,MATCH($F36,'Fixed O&amp;M Schedule_Gas'!$B$3:$B$15,0)),$C36*$S36*INDEX($U$1:$CH$1,MATCH($K36,$U$2:$CH$2,0))*IF(BM$2&gt;$K36+$H36,IF($D36="Win",1.02,1.005),1)*(1+$T36)^(BM$2-$K36)),IF(AND($K36+$I36&lt;=BM$2,$K36+SUM($I36:$J36)&gt;BM$2),IF($N36=$N$3,$C36*(INDEX('Fixed O&amp;M Schedule_Gas'!AU$3:AU$15,MATCH($F36,'Fixed O&amp;M Schedule_Gas'!$B$3:$B$15,0))+$M36),$C36*($S36*INDEX($U$1:$CH$1,MATCH($K36+$I36,$U$2:$CH$2,0))*IF(BM$2&gt;$K36+$I36+$H36,IF($D36="Win",1.02,1.005),1)*(1+$T36)^(BM$2-($K36+$I36))+$M36)),0)))/10^6</f>
        <v>2.1533184342391247</v>
      </c>
      <c r="BN36" s="119">
        <f>IF(AND($K36&lt;BN$2+1,$K36+$H36&gt;BN$2),IF($N36=$N$3,$C36*((1-$O36+$O36*(BN$1/INDEX($U$1:$CH$1,,MATCH($K36,$U$2:$CH$2,0)))))*$L36,$C36*((1-$R36)^(BN$2-$K36))*(((1-$O36+$O36*(BN$1/INDEX($U$1:$CH$1,,MATCH($K36,$U$2:$CH$2,0)))))*$L36*8760*$P36)),IF(AND($K36+$H36&lt;BN$2+1,$K36+$I36&gt;BN$2),IF($N36=$N$3,$C36*INDEX('Fixed O&amp;M Schedule_Gas'!AV$3:AV$15,MATCH($F36,'Fixed O&amp;M Schedule_Gas'!$B$3:$B$15,0)),$C36*$S36*INDEX($U$1:$CH$1,MATCH($K36,$U$2:$CH$2,0))*IF(BN$2&gt;$K36+$H36,IF($D36="Win",1.02,1.005),1)*(1+$T36)^(BN$2-$K36)),IF(AND($K36+$I36&lt;=BN$2,$K36+SUM($I36:$J36)&gt;BN$2),IF($N36=$N$3,$C36*(INDEX('Fixed O&amp;M Schedule_Gas'!AV$3:AV$15,MATCH($F36,'Fixed O&amp;M Schedule_Gas'!$B$3:$B$15,0))+$M36),$C36*($S36*INDEX($U$1:$CH$1,MATCH($K36+$I36,$U$2:$CH$2,0))*IF(BN$2&gt;$K36+$I36+$H36,IF($D36="Win",1.02,1.005),1)*(1+$T36)^(BN$2-($K36+$I36))+$M36)),0)))/10^6</f>
        <v>2.1651980918297995</v>
      </c>
      <c r="BO36" s="119">
        <f>IF(AND($K36&lt;BO$2+1,$K36+$H36&gt;BO$2),IF($N36=$N$3,$C36*((1-$O36+$O36*(BO$1/INDEX($U$1:$CH$1,,MATCH($K36,$U$2:$CH$2,0)))))*$L36,$C36*((1-$R36)^(BO$2-$K36))*(((1-$O36+$O36*(BO$1/INDEX($U$1:$CH$1,,MATCH($K36,$U$2:$CH$2,0)))))*$L36*8760*$P36)),IF(AND($K36+$H36&lt;BO$2+1,$K36+$I36&gt;BO$2),IF($N36=$N$3,$C36*INDEX('Fixed O&amp;M Schedule_Gas'!AW$3:AW$15,MATCH($F36,'Fixed O&amp;M Schedule_Gas'!$B$3:$B$15,0)),$C36*$S36*INDEX($U$1:$CH$1,MATCH($K36,$U$2:$CH$2,0))*IF(BO$2&gt;$K36+$H36,IF($D36="Win",1.02,1.005),1)*(1+$T36)^(BO$2-$K36)),IF(AND($K36+$I36&lt;=BO$2,$K36+SUM($I36:$J36)&gt;BO$2),IF($N36=$N$3,$C36*(INDEX('Fixed O&amp;M Schedule_Gas'!AW$3:AW$15,MATCH($F36,'Fixed O&amp;M Schedule_Gas'!$B$3:$B$15,0))+$M36),$C36*($S36*INDEX($U$1:$CH$1,MATCH($K36+$I36,$U$2:$CH$2,0))*IF(BO$2&gt;$K36+$I36+$H36,IF($D36="Win",1.02,1.005),1)*(1+$T36)^(BO$2-($K36+$I36))+$M36)),0)))/10^6</f>
        <v>2.1773153425722875</v>
      </c>
      <c r="BP36" s="119">
        <f>IF(AND($K36&lt;BP$2+1,$K36+$H36&gt;BP$2),IF($N36=$N$3,$C36*((1-$O36+$O36*(BP$1/INDEX($U$1:$CH$1,,MATCH($K36,$U$2:$CH$2,0)))))*$L36,$C36*((1-$R36)^(BP$2-$K36))*(((1-$O36+$O36*(BP$1/INDEX($U$1:$CH$1,,MATCH($K36,$U$2:$CH$2,0)))))*$L36*8760*$P36)),IF(AND($K36+$H36&lt;BP$2+1,$K36+$I36&gt;BP$2),IF($N36=$N$3,$C36*INDEX('Fixed O&amp;M Schedule_Gas'!AX$3:AX$15,MATCH($F36,'Fixed O&amp;M Schedule_Gas'!$B$3:$B$15,0)),$C36*$S36*INDEX($U$1:$CH$1,MATCH($K36,$U$2:$CH$2,0))*IF(BP$2&gt;$K36+$H36,IF($D36="Win",1.02,1.005),1)*(1+$T36)^(BP$2-$K36)),IF(AND($K36+$I36&lt;=BP$2,$K36+SUM($I36:$J36)&gt;BP$2),IF($N36=$N$3,$C36*(INDEX('Fixed O&amp;M Schedule_Gas'!AX$3:AX$15,MATCH($F36,'Fixed O&amp;M Schedule_Gas'!$B$3:$B$15,0))+$M36),$C36*($S36*INDEX($U$1:$CH$1,MATCH($K36+$I36,$U$2:$CH$2,0))*IF(BP$2&gt;$K36+$I36+$H36,IF($D36="Win",1.02,1.005),1)*(1+$T36)^(BP$2-($K36+$I36))+$M36)),0)))/10^6</f>
        <v>2.1896749383296257</v>
      </c>
      <c r="BQ36" s="119">
        <f>IF(AND($K36&lt;BQ$2+1,$K36+$H36&gt;BQ$2),IF($N36=$N$3,$C36*((1-$O36+$O36*(BQ$1/INDEX($U$1:$CH$1,,MATCH($K36,$U$2:$CH$2,0)))))*$L36,$C36*((1-$R36)^(BQ$2-$K36))*(((1-$O36+$O36*(BQ$1/INDEX($U$1:$CH$1,,MATCH($K36,$U$2:$CH$2,0)))))*$L36*8760*$P36)),IF(AND($K36+$H36&lt;BQ$2+1,$K36+$I36&gt;BQ$2),IF($N36=$N$3,$C36*INDEX('Fixed O&amp;M Schedule_Gas'!AY$3:AY$15,MATCH($F36,'Fixed O&amp;M Schedule_Gas'!$B$3:$B$15,0)),$C36*$S36*INDEX($U$1:$CH$1,MATCH($K36,$U$2:$CH$2,0))*IF(BQ$2&gt;$K36+$H36,IF($D36="Win",1.02,1.005),1)*(1+$T36)^(BQ$2-$K36)),IF(AND($K36+$I36&lt;=BQ$2,$K36+SUM($I36:$J36)&gt;BQ$2),IF($N36=$N$3,$C36*(INDEX('Fixed O&amp;M Schedule_Gas'!AY$3:AY$15,MATCH($F36,'Fixed O&amp;M Schedule_Gas'!$B$3:$B$15,0))+$M36),$C36*($S36*INDEX($U$1:$CH$1,MATCH($K36+$I36,$U$2:$CH$2,0))*IF(BQ$2&gt;$K36+$I36+$H36,IF($D36="Win",1.02,1.005),1)*(1+$T36)^(BQ$2-($K36+$I36))+$M36)),0)))/10^6</f>
        <v>2.2022817260021106</v>
      </c>
      <c r="BR36" s="119">
        <f>IF(AND($K36&lt;BR$2+1,$K36+$H36&gt;BR$2),IF($N36=$N$3,$C36*((1-$O36+$O36*(BR$1/INDEX($U$1:$CH$1,,MATCH($K36,$U$2:$CH$2,0)))))*$L36,$C36*((1-$R36)^(BR$2-$K36))*(((1-$O36+$O36*(BR$1/INDEX($U$1:$CH$1,,MATCH($K36,$U$2:$CH$2,0)))))*$L36*8760*$P36)),IF(AND($K36+$H36&lt;BR$2+1,$K36+$I36&gt;BR$2),IF($N36=$N$3,$C36*INDEX('Fixed O&amp;M Schedule_Gas'!AZ$3:AZ$15,MATCH($F36,'Fixed O&amp;M Schedule_Gas'!$B$3:$B$15,0)),$C36*$S36*INDEX($U$1:$CH$1,MATCH($K36,$U$2:$CH$2,0))*IF(BR$2&gt;$K36+$H36,IF($D36="Win",1.02,1.005),1)*(1+$T36)^(BR$2-$K36)),IF(AND($K36+$I36&lt;=BR$2,$K36+SUM($I36:$J36)&gt;BR$2),IF($N36=$N$3,$C36*(INDEX('Fixed O&amp;M Schedule_Gas'!AZ$3:AZ$15,MATCH($F36,'Fixed O&amp;M Schedule_Gas'!$B$3:$B$15,0))+$M36),$C36*($S36*INDEX($U$1:$CH$1,MATCH($K36+$I36,$U$2:$CH$2,0))*IF(BR$2&gt;$K36+$I36+$H36,IF($D36="Win",1.02,1.005),1)*(1+$T36)^(BR$2-($K36+$I36))+$M36)),0)))/10^6</f>
        <v>2.2151406494280454</v>
      </c>
      <c r="BS36" s="119">
        <f>IF(AND($K36&lt;BS$2+1,$K36+$H36&gt;BS$2),IF($N36=$N$3,$C36*((1-$O36+$O36*(BS$1/INDEX($U$1:$CH$1,,MATCH($K36,$U$2:$CH$2,0)))))*$L36,$C36*((1-$R36)^(BS$2-$K36))*(((1-$O36+$O36*(BS$1/INDEX($U$1:$CH$1,,MATCH($K36,$U$2:$CH$2,0)))))*$L36*8760*$P36)),IF(AND($K36+$H36&lt;BS$2+1,$K36+$I36&gt;BS$2),IF($N36=$N$3,$C36*INDEX('Fixed O&amp;M Schedule_Gas'!BA$3:BA$15,MATCH($F36,'Fixed O&amp;M Schedule_Gas'!$B$3:$B$15,0)),$C36*$S36*INDEX($U$1:$CH$1,MATCH($K36,$U$2:$CH$2,0))*IF(BS$2&gt;$K36+$H36,IF($D36="Win",1.02,1.005),1)*(1+$T36)^(BS$2-$K36)),IF(AND($K36+$I36&lt;=BS$2,$K36+SUM($I36:$J36)&gt;BS$2),IF($N36=$N$3,$C36*(INDEX('Fixed O&amp;M Schedule_Gas'!BA$3:BA$15,MATCH($F36,'Fixed O&amp;M Schedule_Gas'!$B$3:$B$15,0))+$M36),$C36*($S36*INDEX($U$1:$CH$1,MATCH($K36+$I36,$U$2:$CH$2,0))*IF(BS$2&gt;$K36+$I36+$H36,IF($D36="Win",1.02,1.005),1)*(1+$T36)^(BS$2-($K36+$I36))+$M36)),0)))/10^6</f>
        <v>2.2282567513224985</v>
      </c>
      <c r="BT36" s="119">
        <f>IF(AND($K36&lt;BT$2+1,$K36+$H36&gt;BT$2),IF($N36=$N$3,$C36*((1-$O36+$O36*(BT$1/INDEX($U$1:$CH$1,,MATCH($K36,$U$2:$CH$2,0)))))*$L36,$C36*((1-$R36)^(BT$2-$K36))*(((1-$O36+$O36*(BT$1/INDEX($U$1:$CH$1,,MATCH($K36,$U$2:$CH$2,0)))))*$L36*8760*$P36)),IF(AND($K36+$H36&lt;BT$2+1,$K36+$I36&gt;BT$2),IF($N36=$N$3,$C36*INDEX('Fixed O&amp;M Schedule_Gas'!BB$3:BB$15,MATCH($F36,'Fixed O&amp;M Schedule_Gas'!$B$3:$B$15,0)),$C36*$S36*INDEX($U$1:$CH$1,MATCH($K36,$U$2:$CH$2,0))*IF(BT$2&gt;$K36+$H36,IF($D36="Win",1.02,1.005),1)*(1+$T36)^(BT$2-$K36)),IF(AND($K36+$I36&lt;=BT$2,$K36+SUM($I36:$J36)&gt;BT$2),IF($N36=$N$3,$C36*(INDEX('Fixed O&amp;M Schedule_Gas'!BB$3:BB$15,MATCH($F36,'Fixed O&amp;M Schedule_Gas'!$B$3:$B$15,0))+$M36),$C36*($S36*INDEX($U$1:$CH$1,MATCH($K36+$I36,$U$2:$CH$2,0))*IF(BT$2&gt;$K36+$I36+$H36,IF($D36="Win",1.02,1.005),1)*(1+$T36)^(BT$2-($K36+$I36))+$M36)),0)))/10^6</f>
        <v>2.2416351752548405</v>
      </c>
      <c r="BU36" s="119">
        <f>IF(AND($K36&lt;BU$2+1,$K36+$H36&gt;BU$2),IF($N36=$N$3,$C36*((1-$O36+$O36*(BU$1/INDEX($U$1:$CH$1,,MATCH($K36,$U$2:$CH$2,0)))))*$L36,$C36*((1-$R36)^(BU$2-$K36))*(((1-$O36+$O36*(BU$1/INDEX($U$1:$CH$1,,MATCH($K36,$U$2:$CH$2,0)))))*$L36*8760*$P36)),IF(AND($K36+$H36&lt;BU$2+1,$K36+$I36&gt;BU$2),IF($N36=$N$3,$C36*INDEX('Fixed O&amp;M Schedule_Gas'!BC$3:BC$15,MATCH($F36,'Fixed O&amp;M Schedule_Gas'!$B$3:$B$15,0)),$C36*$S36*INDEX($U$1:$CH$1,MATCH($K36,$U$2:$CH$2,0))*IF(BU$2&gt;$K36+$H36,IF($D36="Win",1.02,1.005),1)*(1+$T36)^(BU$2-$K36)),IF(AND($K36+$I36&lt;=BU$2,$K36+SUM($I36:$J36)&gt;BU$2),IF($N36=$N$3,$C36*(INDEX('Fixed O&amp;M Schedule_Gas'!BC$3:BC$15,MATCH($F36,'Fixed O&amp;M Schedule_Gas'!$B$3:$B$15,0))+$M36),$C36*($S36*INDEX($U$1:$CH$1,MATCH($K36+$I36,$U$2:$CH$2,0))*IF(BU$2&gt;$K36+$I36+$H36,IF($D36="Win",1.02,1.005),1)*(1+$T36)^(BU$2-($K36+$I36))+$M36)),0)))/10^6</f>
        <v>2.2552811676658298</v>
      </c>
      <c r="BV36" s="119">
        <f>IF(AND($K36&lt;BV$2+1,$K36+$H36&gt;BV$2),IF($N36=$N$3,$C36*((1-$O36+$O36*(BV$1/INDEX($U$1:$CH$1,,MATCH($K36,$U$2:$CH$2,0)))))*$L36,$C36*((1-$R36)^(BV$2-$K36))*(((1-$O36+$O36*(BV$1/INDEX($U$1:$CH$1,,MATCH($K36,$U$2:$CH$2,0)))))*$L36*8760*$P36)),IF(AND($K36+$H36&lt;BV$2+1,$K36+$I36&gt;BV$2),IF($N36=$N$3,$C36*INDEX('Fixed O&amp;M Schedule_Gas'!BD$3:BD$15,MATCH($F36,'Fixed O&amp;M Schedule_Gas'!$B$3:$B$15,0)),$C36*$S36*INDEX($U$1:$CH$1,MATCH($K36,$U$2:$CH$2,0))*IF(BV$2&gt;$K36+$H36,IF($D36="Win",1.02,1.005),1)*(1+$T36)^(BV$2-$K36)),IF(AND($K36+$I36&lt;=BV$2,$K36+SUM($I36:$J36)&gt;BV$2),IF($N36=$N$3,$C36*(INDEX('Fixed O&amp;M Schedule_Gas'!BD$3:BD$15,MATCH($F36,'Fixed O&amp;M Schedule_Gas'!$B$3:$B$15,0))+$M36),$C36*($S36*INDEX($U$1:$CH$1,MATCH($K36+$I36,$U$2:$CH$2,0))*IF(BV$2&gt;$K36+$I36+$H36,IF($D36="Win",1.02,1.005),1)*(1+$T36)^(BV$2-($K36+$I36))+$M36)),0)))/10^6</f>
        <v>2.2692000799250387</v>
      </c>
      <c r="BW36" s="119">
        <f>IF(AND($K36&lt;BW$2+1,$K36+$H36&gt;BW$2),IF($N36=$N$3,$C36*((1-$O36+$O36*(BW$1/INDEX($U$1:$CH$1,,MATCH($K36,$U$2:$CH$2,0)))))*$L36,$C36*((1-$R36)^(BW$2-$K36))*(((1-$O36+$O36*(BW$1/INDEX($U$1:$CH$1,,MATCH($K36,$U$2:$CH$2,0)))))*$L36*8760*$P36)),IF(AND($K36+$H36&lt;BW$2+1,$K36+$I36&gt;BW$2),IF($N36=$N$3,$C36*INDEX('Fixed O&amp;M Schedule_Gas'!BE$3:BE$15,MATCH($F36,'Fixed O&amp;M Schedule_Gas'!$B$3:$B$15,0)),$C36*$S36*INDEX($U$1:$CH$1,MATCH($K36,$U$2:$CH$2,0))*IF(BW$2&gt;$K36+$H36,IF($D36="Win",1.02,1.005),1)*(1+$T36)^(BW$2-$K36)),IF(AND($K36+$I36&lt;=BW$2,$K36+SUM($I36:$J36)&gt;BW$2),IF($N36=$N$3,$C36*(INDEX('Fixed O&amp;M Schedule_Gas'!BE$3:BE$15,MATCH($F36,'Fixed O&amp;M Schedule_Gas'!$B$3:$B$15,0))+$M36),$C36*($S36*INDEX($U$1:$CH$1,MATCH($K36+$I36,$U$2:$CH$2,0))*IF(BW$2&gt;$K36+$I36+$H36,IF($D36="Win",1.02,1.005),1)*(1+$T36)^(BW$2-($K36+$I36))+$M36)),0)))/10^6</f>
        <v>2.2833973704294319</v>
      </c>
      <c r="BX36" s="119">
        <f>IF(AND($K36&lt;BX$2+1,$K36+$H36&gt;BX$2),IF($N36=$N$3,$C36*((1-$O36+$O36*(BX$1/INDEX($U$1:$CH$1,,MATCH($K36,$U$2:$CH$2,0)))))*$L36,$C36*((1-$R36)^(BX$2-$K36))*(((1-$O36+$O36*(BX$1/INDEX($U$1:$CH$1,,MATCH($K36,$U$2:$CH$2,0)))))*$L36*8760*$P36)),IF(AND($K36+$H36&lt;BX$2+1,$K36+$I36&gt;BX$2),IF($N36=$N$3,$C36*INDEX('Fixed O&amp;M Schedule_Gas'!BF$3:BF$15,MATCH($F36,'Fixed O&amp;M Schedule_Gas'!$B$3:$B$15,0)),$C36*$S36*INDEX($U$1:$CH$1,MATCH($K36,$U$2:$CH$2,0))*IF(BX$2&gt;$K36+$H36,IF($D36="Win",1.02,1.005),1)*(1+$T36)^(BX$2-$K36)),IF(AND($K36+$I36&lt;=BX$2,$K36+SUM($I36:$J36)&gt;BX$2),IF($N36=$N$3,$C36*(INDEX('Fixed O&amp;M Schedule_Gas'!BF$3:BF$15,MATCH($F36,'Fixed O&amp;M Schedule_Gas'!$B$3:$B$15,0))+$M36),$C36*($S36*INDEX($U$1:$CH$1,MATCH($K36+$I36,$U$2:$CH$2,0))*IF(BX$2&gt;$K36+$I36+$H36,IF($D36="Win",1.02,1.005),1)*(1+$T36)^(BX$2-($K36+$I36))+$M36)),0)))/10^6</f>
        <v>2.2978786067439132</v>
      </c>
      <c r="BY36" s="119">
        <f>IF(AND($K36&lt;BY$2+1,$K36+$H36&gt;BY$2),IF($N36=$N$3,$C36*((1-$O36+$O36*(BY$1/INDEX($U$1:$CH$1,,MATCH($K36,$U$2:$CH$2,0)))))*$L36,$C36*((1-$R36)^(BY$2-$K36))*(((1-$O36+$O36*(BY$1/INDEX($U$1:$CH$1,,MATCH($K36,$U$2:$CH$2,0)))))*$L36*8760*$P36)),IF(AND($K36+$H36&lt;BY$2+1,$K36+$I36&gt;BY$2),IF($N36=$N$3,$C36*INDEX('Fixed O&amp;M Schedule_Gas'!BG$3:BG$15,MATCH($F36,'Fixed O&amp;M Schedule_Gas'!$B$3:$B$15,0)),$C36*$S36*INDEX($U$1:$CH$1,MATCH($K36,$U$2:$CH$2,0))*IF(BY$2&gt;$K36+$H36,IF($D36="Win",1.02,1.005),1)*(1+$T36)^(BY$2-$K36)),IF(AND($K36+$I36&lt;=BY$2,$K36+SUM($I36:$J36)&gt;BY$2),IF($N36=$N$3,$C36*(INDEX('Fixed O&amp;M Schedule_Gas'!BG$3:BG$15,MATCH($F36,'Fixed O&amp;M Schedule_Gas'!$B$3:$B$15,0))+$M36),$C36*($S36*INDEX($U$1:$CH$1,MATCH($K36+$I36,$U$2:$CH$2,0))*IF(BY$2&gt;$K36+$I36+$H36,IF($D36="Win",1.02,1.005),1)*(1+$T36)^(BY$2-($K36+$I36))+$M36)),0)))/10^6</f>
        <v>2.3277157460462692</v>
      </c>
      <c r="BZ36" s="119">
        <f>IF(AND($K36&lt;BZ$2+1,$K36+$H36&gt;BZ$2),IF($N36=$N$3,$C36*((1-$O36+$O36*(BZ$1/INDEX($U$1:$CH$1,,MATCH($K36,$U$2:$CH$2,0)))))*$L36,$C36*((1-$R36)^(BZ$2-$K36))*(((1-$O36+$O36*(BZ$1/INDEX($U$1:$CH$1,,MATCH($K36,$U$2:$CH$2,0)))))*$L36*8760*$P36)),IF(AND($K36+$H36&lt;BZ$2+1,$K36+$I36&gt;BZ$2),IF($N36=$N$3,$C36*INDEX('Fixed O&amp;M Schedule_Gas'!BH$3:BH$15,MATCH($F36,'Fixed O&amp;M Schedule_Gas'!$B$3:$B$15,0)),$C36*$S36*INDEX($U$1:$CH$1,MATCH($K36,$U$2:$CH$2,0))*IF(BZ$2&gt;$K36+$H36,IF($D36="Win",1.02,1.005),1)*(1+$T36)^(BZ$2-$K36)),IF(AND($K36+$I36&lt;=BZ$2,$K36+SUM($I36:$J36)&gt;BZ$2),IF($N36=$N$3,$C36*(INDEX('Fixed O&amp;M Schedule_Gas'!BH$3:BH$15,MATCH($F36,'Fixed O&amp;M Schedule_Gas'!$B$3:$B$15,0))+$M36),$C36*($S36*INDEX($U$1:$CH$1,MATCH($K36+$I36,$U$2:$CH$2,0))*IF(BZ$2&gt;$K36+$I36+$H36,IF($D36="Win",1.02,1.005),1)*(1+$T36)^(BZ$2-($K36+$I36))+$M36)),0)))/10^6</f>
        <v>2.3430833498730874</v>
      </c>
      <c r="CA36" s="119">
        <f>IF(AND($K36&lt;CA$2+1,$K36+$H36&gt;CA$2),IF($N36=$N$3,$C36*((1-$O36+$O36*(CA$1/INDEX($U$1:$CH$1,,MATCH($K36,$U$2:$CH$2,0)))))*$L36,$C36*((1-$R36)^(CA$2-$K36))*(((1-$O36+$O36*(CA$1/INDEX($U$1:$CH$1,,MATCH($K36,$U$2:$CH$2,0)))))*$L36*8760*$P36)),IF(AND($K36+$H36&lt;CA$2+1,$K36+$I36&gt;CA$2),IF($N36=$N$3,$C36*INDEX('Fixed O&amp;M Schedule_Gas'!BI$3:BI$15,MATCH($F36,'Fixed O&amp;M Schedule_Gas'!$B$3:$B$15,0)),$C36*$S36*INDEX($U$1:$CH$1,MATCH($K36,$U$2:$CH$2,0))*IF(CA$2&gt;$K36+$H36,IF($D36="Win",1.02,1.005),1)*(1+$T36)^(CA$2-$K36)),IF(AND($K36+$I36&lt;=CA$2,$K36+SUM($I36:$J36)&gt;CA$2),IF($N36=$N$3,$C36*(INDEX('Fixed O&amp;M Schedule_Gas'!BI$3:BI$15,MATCH($F36,'Fixed O&amp;M Schedule_Gas'!$B$3:$B$15,0))+$M36),$C36*($S36*INDEX($U$1:$CH$1,MATCH($K36+$I36,$U$2:$CH$2,0))*IF(CA$2&gt;$K36+$I36+$H36,IF($D36="Win",1.02,1.005),1)*(1+$T36)^(CA$2-($K36+$I36))+$M36)),0)))/10^6</f>
        <v>2.358758305776441</v>
      </c>
      <c r="CB36" s="119">
        <f>IF(AND($K36&lt;CB$2+1,$K36+$H36&gt;CB$2),IF($N36=$N$3,$C36*((1-$O36+$O36*(CB$1/INDEX($U$1:$CH$1,,MATCH($K36,$U$2:$CH$2,0)))))*$L36,$C36*((1-$R36)^(CB$2-$K36))*(((1-$O36+$O36*(CB$1/INDEX($U$1:$CH$1,,MATCH($K36,$U$2:$CH$2,0)))))*$L36*8760*$P36)),IF(AND($K36+$H36&lt;CB$2+1,$K36+$I36&gt;CB$2),IF($N36=$N$3,$C36*INDEX('Fixed O&amp;M Schedule_Gas'!BJ$3:BJ$15,MATCH($F36,'Fixed O&amp;M Schedule_Gas'!$B$3:$B$15,0)),$C36*$S36*INDEX($U$1:$CH$1,MATCH($K36,$U$2:$CH$2,0))*IF(CB$2&gt;$K36+$H36,IF($D36="Win",1.02,1.005),1)*(1+$T36)^(CB$2-$K36)),IF(AND($K36+$I36&lt;=CB$2,$K36+SUM($I36:$J36)&gt;CB$2),IF($N36=$N$3,$C36*(INDEX('Fixed O&amp;M Schedule_Gas'!BJ$3:BJ$15,MATCH($F36,'Fixed O&amp;M Schedule_Gas'!$B$3:$B$15,0))+$M36),$C36*($S36*INDEX($U$1:$CH$1,MATCH($K36+$I36,$U$2:$CH$2,0))*IF(CB$2&gt;$K36+$I36+$H36,IF($D36="Win",1.02,1.005),1)*(1+$T36)^(CB$2-($K36+$I36))+$M36)),0)))/10^6</f>
        <v>2.3747467607978621</v>
      </c>
      <c r="CC36" s="119">
        <f>IF(AND($K36&lt;CC$2+1,$K36+$H36&gt;CC$2),IF($N36=$N$3,$C36*((1-$O36+$O36*(CC$1/INDEX($U$1:$CH$1,,MATCH($K36,$U$2:$CH$2,0)))))*$L36,$C36*((1-$R36)^(CC$2-$K36))*(((1-$O36+$O36*(CC$1/INDEX($U$1:$CH$1,,MATCH($K36,$U$2:$CH$2,0)))))*$L36*8760*$P36)),IF(AND($K36+$H36&lt;CC$2+1,$K36+$I36&gt;CC$2),IF($N36=$N$3,$C36*INDEX('Fixed O&amp;M Schedule_Gas'!BK$3:BK$15,MATCH($F36,'Fixed O&amp;M Schedule_Gas'!$B$3:$B$15,0)),$C36*$S36*INDEX($U$1:$CH$1,MATCH($K36,$U$2:$CH$2,0))*IF(CC$2&gt;$K36+$H36,IF($D36="Win",1.02,1.005),1)*(1+$T36)^(CC$2-$K36)),IF(AND($K36+$I36&lt;=CC$2,$K36+SUM($I36:$J36)&gt;CC$2),IF($N36=$N$3,$C36*(INDEX('Fixed O&amp;M Schedule_Gas'!BK$3:BK$15,MATCH($F36,'Fixed O&amp;M Schedule_Gas'!$B$3:$B$15,0))+$M36),$C36*($S36*INDEX($U$1:$CH$1,MATCH($K36+$I36,$U$2:$CH$2,0))*IF(CC$2&gt;$K36+$I36+$H36,IF($D36="Win",1.02,1.005),1)*(1+$T36)^(CC$2-($K36+$I36))+$M36)),0)))/10^6</f>
        <v>0</v>
      </c>
      <c r="CD36" s="119">
        <f>IF(AND($K36&lt;CD$2+1,$K36+$H36&gt;CD$2),IF($N36=$N$3,$C36*((1-$O36+$O36*(CD$1/INDEX($U$1:$CH$1,,MATCH($K36,$U$2:$CH$2,0)))))*$L36,$C36*((1-$R36)^(CD$2-$K36))*(((1-$O36+$O36*(CD$1/INDEX($U$1:$CH$1,,MATCH($K36,$U$2:$CH$2,0)))))*$L36*8760*$P36)),IF(AND($K36+$H36&lt;CD$2+1,$K36+$I36&gt;CD$2),IF($N36=$N$3,$C36*INDEX('Fixed O&amp;M Schedule_Gas'!BL$3:BL$15,MATCH($F36,'Fixed O&amp;M Schedule_Gas'!$B$3:$B$15,0)),$C36*$S36*INDEX($U$1:$CH$1,MATCH($K36,$U$2:$CH$2,0))*IF(CD$2&gt;$K36+$H36,IF($D36="Win",1.02,1.005),1)*(1+$T36)^(CD$2-$K36)),IF(AND($K36+$I36&lt;=CD$2,$K36+SUM($I36:$J36)&gt;CD$2),IF($N36=$N$3,$C36*(INDEX('Fixed O&amp;M Schedule_Gas'!BL$3:BL$15,MATCH($F36,'Fixed O&amp;M Schedule_Gas'!$B$3:$B$15,0))+$M36),$C36*($S36*INDEX($U$1:$CH$1,MATCH($K36+$I36,$U$2:$CH$2,0))*IF(CD$2&gt;$K36+$I36+$H36,IF($D36="Win",1.02,1.005),1)*(1+$T36)^(CD$2-($K36+$I36))+$M36)),0)))/10^6</f>
        <v>0</v>
      </c>
      <c r="CE36" s="119">
        <f>IF(AND($K36&lt;CE$2+1,$K36+$H36&gt;CE$2),IF($N36=$N$3,$C36*((1-$O36+$O36*(CE$1/INDEX($U$1:$CH$1,,MATCH($K36,$U$2:$CH$2,0)))))*$L36,$C36*((1-$R36)^(CE$2-$K36))*(((1-$O36+$O36*(CE$1/INDEX($U$1:$CH$1,,MATCH($K36,$U$2:$CH$2,0)))))*$L36*8760*$P36)),IF(AND($K36+$H36&lt;CE$2+1,$K36+$I36&gt;CE$2),IF($N36=$N$3,$C36*INDEX('Fixed O&amp;M Schedule_Gas'!BM$3:BM$15,MATCH($F36,'Fixed O&amp;M Schedule_Gas'!$B$3:$B$15,0)),$C36*$S36*INDEX($U$1:$CH$1,MATCH($K36,$U$2:$CH$2,0))*IF(CE$2&gt;$K36+$H36,IF($D36="Win",1.02,1.005),1)*(1+$T36)^(CE$2-$K36)),IF(AND($K36+$I36&lt;=CE$2,$K36+SUM($I36:$J36)&gt;CE$2),IF($N36=$N$3,$C36*(INDEX('Fixed O&amp;M Schedule_Gas'!BM$3:BM$15,MATCH($F36,'Fixed O&amp;M Schedule_Gas'!$B$3:$B$15,0))+$M36),$C36*($S36*INDEX($U$1:$CH$1,MATCH($K36+$I36,$U$2:$CH$2,0))*IF(CE$2&gt;$K36+$I36+$H36,IF($D36="Win",1.02,1.005),1)*(1+$T36)^(CE$2-($K36+$I36))+$M36)),0)))/10^6</f>
        <v>0</v>
      </c>
      <c r="CF36" s="119">
        <f>IF(AND($K36&lt;CF$2+1,$K36+$H36&gt;CF$2),IF($N36=$N$3,$C36*((1-$O36+$O36*(CF$1/INDEX($U$1:$CH$1,,MATCH($K36,$U$2:$CH$2,0)))))*$L36,$C36*((1-$R36)^(CF$2-$K36))*(((1-$O36+$O36*(CF$1/INDEX($U$1:$CH$1,,MATCH($K36,$U$2:$CH$2,0)))))*$L36*8760*$P36)),IF(AND($K36+$H36&lt;CF$2+1,$K36+$I36&gt;CF$2),IF($N36=$N$3,$C36*INDEX('Fixed O&amp;M Schedule_Gas'!BN$3:BN$15,MATCH($F36,'Fixed O&amp;M Schedule_Gas'!$B$3:$B$15,0)),$C36*$S36*INDEX($U$1:$CH$1,MATCH($K36,$U$2:$CH$2,0))*IF(CF$2&gt;$K36+$H36,IF($D36="Win",1.02,1.005),1)*(1+$T36)^(CF$2-$K36)),IF(AND($K36+$I36&lt;=CF$2,$K36+SUM($I36:$J36)&gt;CF$2),IF($N36=$N$3,$C36*(INDEX('Fixed O&amp;M Schedule_Gas'!BN$3:BN$15,MATCH($F36,'Fixed O&amp;M Schedule_Gas'!$B$3:$B$15,0))+$M36),$C36*($S36*INDEX($U$1:$CH$1,MATCH($K36+$I36,$U$2:$CH$2,0))*IF(CF$2&gt;$K36+$I36+$H36,IF($D36="Win",1.02,1.005),1)*(1+$T36)^(CF$2-($K36+$I36))+$M36)),0)))/10^6</f>
        <v>0</v>
      </c>
      <c r="CG36" s="119">
        <f>IF(AND($K36&lt;CG$2+1,$K36+$H36&gt;CG$2),IF($N36=$N$3,$C36*((1-$O36+$O36*(CG$1/INDEX($U$1:$CH$1,,MATCH($K36,$U$2:$CH$2,0)))))*$L36,$C36*((1-$R36)^(CG$2-$K36))*(((1-$O36+$O36*(CG$1/INDEX($U$1:$CH$1,,MATCH($K36,$U$2:$CH$2,0)))))*$L36*8760*$P36)),IF(AND($K36+$H36&lt;CG$2+1,$K36+$I36&gt;CG$2),IF($N36=$N$3,$C36*INDEX('Fixed O&amp;M Schedule_Gas'!BO$3:BO$15,MATCH($F36,'Fixed O&amp;M Schedule_Gas'!$B$3:$B$15,0)),$C36*$S36*INDEX($U$1:$CH$1,MATCH($K36,$U$2:$CH$2,0))*IF(CG$2&gt;$K36+$H36,IF($D36="Win",1.02,1.005),1)*(1+$T36)^(CG$2-$K36)),IF(AND($K36+$I36&lt;=CG$2,$K36+SUM($I36:$J36)&gt;CG$2),IF($N36=$N$3,$C36*(INDEX('Fixed O&amp;M Schedule_Gas'!BO$3:BO$15,MATCH($F36,'Fixed O&amp;M Schedule_Gas'!$B$3:$B$15,0))+$M36),$C36*($S36*INDEX($U$1:$CH$1,MATCH($K36+$I36,$U$2:$CH$2,0))*IF(CG$2&gt;$K36+$I36+$H36,IF($D36="Win",1.02,1.005),1)*(1+$T36)^(CG$2-($K36+$I36))+$M36)),0)))/10^6</f>
        <v>0</v>
      </c>
      <c r="CH36" s="119">
        <f>IF(AND($K36&lt;CH$2+1,$K36+$H36&gt;CH$2),IF($N36=$N$3,$C36*((1-$O36+$O36*(CH$1/INDEX($U$1:$CH$1,,MATCH($K36,$U$2:$CH$2,0)))))*$L36,$C36*((1-$R36)^(CH$2-$K36))*(((1-$O36+$O36*(CH$1/INDEX($U$1:$CH$1,,MATCH($K36,$U$2:$CH$2,0)))))*$L36*8760*$P36)),IF(AND($K36+$H36&lt;CH$2+1,$K36+$I36&gt;CH$2),IF($N36=$N$3,$C36*INDEX('Fixed O&amp;M Schedule_Gas'!BP$3:BP$15,MATCH($F36,'Fixed O&amp;M Schedule_Gas'!$B$3:$B$15,0)),$C36*$S36*INDEX($U$1:$CH$1,MATCH($K36,$U$2:$CH$2,0))*IF(CH$2&gt;$K36+$H36,IF($D36="Win",1.02,1.005),1)*(1+$T36)^(CH$2-$K36)),IF(AND($K36+$I36&lt;=CH$2,$K36+SUM($I36:$J36)&gt;CH$2),IF($N36=$N$3,$C36*(INDEX('Fixed O&amp;M Schedule_Gas'!BP$3:BP$15,MATCH($F36,'Fixed O&amp;M Schedule_Gas'!$B$3:$B$15,0))+$M36),$C36*($S36*INDEX($U$1:$CH$1,MATCH($K36+$I36,$U$2:$CH$2,0))*IF(CH$2&gt;$K36+$I36+$H36,IF($D36="Win",1.02,1.005),1)*(1+$T36)^(CH$2-($K36+$I36))+$M36)),0)))/10^6</f>
        <v>0</v>
      </c>
    </row>
    <row r="37" spans="1:86" ht="11.4" x14ac:dyDescent="0.2">
      <c r="A37" s="151"/>
      <c r="B37" s="142" t="s">
        <v>36</v>
      </c>
      <c r="C37" s="143">
        <v>11.2</v>
      </c>
      <c r="D37" s="143" t="str">
        <f t="shared" si="65"/>
        <v>Sol</v>
      </c>
      <c r="E37" s="14" t="s">
        <v>37</v>
      </c>
      <c r="F37" s="142" t="s">
        <v>30</v>
      </c>
      <c r="G37" s="140">
        <f t="shared" si="66"/>
        <v>42005</v>
      </c>
      <c r="H37" s="68">
        <v>20</v>
      </c>
      <c r="I37" s="68">
        <v>25</v>
      </c>
      <c r="J37" s="68">
        <v>25</v>
      </c>
      <c r="K37" s="139">
        <v>2015</v>
      </c>
      <c r="L37" s="68">
        <v>288</v>
      </c>
      <c r="M37" s="69">
        <f>'Repower Costs'!M37</f>
        <v>99238.384794628801</v>
      </c>
      <c r="N37" s="68" t="s">
        <v>31</v>
      </c>
      <c r="O37" s="141">
        <v>0</v>
      </c>
      <c r="P37" s="4">
        <f>VLOOKUP($D37,Input!$B$11:$C$12,2,0)</f>
        <v>0.16200000000000001</v>
      </c>
      <c r="Q37" s="4">
        <f>VLOOKUP($D37,Input!$B$15:$C$16,2,0)</f>
        <v>0.16200000000000001</v>
      </c>
      <c r="R37" s="6">
        <f>VLOOKUP($D37,Input!$B$19:$C$20,2,0)</f>
        <v>5.0000000000000001E-3</v>
      </c>
      <c r="S37" s="70">
        <f>VLOOKUP($D37,Input!$B$23:$C$25,2,0)*1000</f>
        <v>27000</v>
      </c>
      <c r="T37" s="4">
        <f>VLOOKUP($D37,Input!$B$28:$C$30,2,0)</f>
        <v>0.02</v>
      </c>
      <c r="U37" s="119">
        <f>IF(AND($K37&lt;U$2+1,$K37+$H37&gt;U$2),IF($N37=$N$3,$C37*((1-$O37+$O37*(U$1/INDEX($U$1:$CH$1,,MATCH($K37,$U$2:$CH$2,0)))))*$L37,$C37*((1-$R37)^(U$2-$K37))*(((1-$O37+$O37*(U$1/INDEX($U$1:$CH$1,,MATCH($K37,$U$2:$CH$2,0)))))*$L37*8760*$P37)),IF(AND($K37+$H37&lt;U$2+1,$K37+$I37&gt;U$2),IF($N37=$N$3,$C37*INDEX('Fixed O&amp;M Schedule_Gas'!C$3:C$15,MATCH($F37,'Fixed O&amp;M Schedule_Gas'!$B$3:$B$15,0)),$C37*$S37*INDEX($U$1:$CH$1,MATCH($K37,$U$2:$CH$2,0))*IF(U$2&gt;$K37+$H37,IF($D37="Win",1.02,1.005),1)*(1+$T37)^(U$2-$K37)),IF(AND($K37+$I37&lt;=U$2,$K37+SUM($I37:$J37)&gt;U$2),IF($N37=$N$3,$C37*(INDEX('Fixed O&amp;M Schedule_Gas'!C$3:C$15,MATCH($F37,'Fixed O&amp;M Schedule_Gas'!$B$3:$B$15,0))+$M37),$C37*($S37*INDEX($U$1:$CH$1,MATCH($K37+$I37,$U$2:$CH$2,0))*IF(U$2&gt;$K37+$I37+$H37,IF($D37="Win",1.02,1.005),1)*(1+$T37)^(U$2-($K37+$I37))+$M37)),0)))/10^6</f>
        <v>0</v>
      </c>
      <c r="V37" s="119">
        <f>IF(AND($K37&lt;V$2+1,$K37+$H37&gt;V$2),IF($N37=$N$3,$C37*((1-$O37+$O37*(V$1/INDEX($U$1:$CH$1,,MATCH($K37,$U$2:$CH$2,0)))))*$L37,$C37*((1-$R37)^(V$2-$K37))*(((1-$O37+$O37*(V$1/INDEX($U$1:$CH$1,,MATCH($K37,$U$2:$CH$2,0)))))*$L37*8760*$P37)),IF(AND($K37+$H37&lt;V$2+1,$K37+$I37&gt;V$2),IF($N37=$N$3,$C37*INDEX('Fixed O&amp;M Schedule_Gas'!D$3:D$15,MATCH($F37,'Fixed O&amp;M Schedule_Gas'!$B$3:$B$15,0)),$C37*$S37*INDEX($U$1:$CH$1,MATCH($K37,$U$2:$CH$2,0))*IF(V$2&gt;$K37+$H37,IF($D37="Win",1.02,1.005),1)*(1+$T37)^(V$2-$K37)),IF(AND($K37+$I37&lt;=V$2,$K37+SUM($I37:$J37)&gt;V$2),IF($N37=$N$3,$C37*(INDEX('Fixed O&amp;M Schedule_Gas'!D$3:D$15,MATCH($F37,'Fixed O&amp;M Schedule_Gas'!$B$3:$B$15,0))+$M37),$C37*($S37*INDEX($U$1:$CH$1,MATCH($K37+$I37,$U$2:$CH$2,0))*IF(V$2&gt;$K37+$I37+$H37,IF($D37="Win",1.02,1.005),1)*(1+$T37)^(V$2-($K37+$I37))+$M37)),0)))/10^6</f>
        <v>0</v>
      </c>
      <c r="W37" s="119">
        <f>IF(AND($K37&lt;W$2+1,$K37+$H37&gt;W$2),IF($N37=$N$3,$C37*((1-$O37+$O37*(W$1/INDEX($U$1:$CH$1,,MATCH($K37,$U$2:$CH$2,0)))))*$L37,$C37*((1-$R37)^(W$2-$K37))*(((1-$O37+$O37*(W$1/INDEX($U$1:$CH$1,,MATCH($K37,$U$2:$CH$2,0)))))*$L37*8760*$P37)),IF(AND($K37+$H37&lt;W$2+1,$K37+$I37&gt;W$2),IF($N37=$N$3,$C37*INDEX('Fixed O&amp;M Schedule_Gas'!E$3:E$15,MATCH($F37,'Fixed O&amp;M Schedule_Gas'!$B$3:$B$15,0)),$C37*$S37*INDEX($U$1:$CH$1,MATCH($K37,$U$2:$CH$2,0))*IF(W$2&gt;$K37+$H37,IF($D37="Win",1.02,1.005),1)*(1+$T37)^(W$2-$K37)),IF(AND($K37+$I37&lt;=W$2,$K37+SUM($I37:$J37)&gt;W$2),IF($N37=$N$3,$C37*(INDEX('Fixed O&amp;M Schedule_Gas'!E$3:E$15,MATCH($F37,'Fixed O&amp;M Schedule_Gas'!$B$3:$B$15,0))+$M37),$C37*($S37*INDEX($U$1:$CH$1,MATCH($K37+$I37,$U$2:$CH$2,0))*IF(W$2&gt;$K37+$I37+$H37,IF($D37="Win",1.02,1.005),1)*(1+$T37)^(W$2-($K37+$I37))+$M37)),0)))/10^6</f>
        <v>0</v>
      </c>
      <c r="X37" s="119">
        <f>IF(AND($K37&lt;X$2+1,$K37+$H37&gt;X$2),IF($N37=$N$3,$C37*((1-$O37+$O37*(X$1/INDEX($U$1:$CH$1,,MATCH($K37,$U$2:$CH$2,0)))))*$L37,$C37*((1-$R37)^(X$2-$K37))*(((1-$O37+$O37*(X$1/INDEX($U$1:$CH$1,,MATCH($K37,$U$2:$CH$2,0)))))*$L37*8760*$P37)),IF(AND($K37+$H37&lt;X$2+1,$K37+$I37&gt;X$2),IF($N37=$N$3,$C37*INDEX('Fixed O&amp;M Schedule_Gas'!F$3:F$15,MATCH($F37,'Fixed O&amp;M Schedule_Gas'!$B$3:$B$15,0)),$C37*$S37*INDEX($U$1:$CH$1,MATCH($K37,$U$2:$CH$2,0))*IF(X$2&gt;$K37+$H37,IF($D37="Win",1.02,1.005),1)*(1+$T37)^(X$2-$K37)),IF(AND($K37+$I37&lt;=X$2,$K37+SUM($I37:$J37)&gt;X$2),IF($N37=$N$3,$C37*(INDEX('Fixed O&amp;M Schedule_Gas'!F$3:F$15,MATCH($F37,'Fixed O&amp;M Schedule_Gas'!$B$3:$B$15,0))+$M37),$C37*($S37*INDEX($U$1:$CH$1,MATCH($K37+$I37,$U$2:$CH$2,0))*IF(X$2&gt;$K37+$I37+$H37,IF($D37="Win",1.02,1.005),1)*(1+$T37)^(X$2-($K37+$I37))+$M37)),0)))/10^6</f>
        <v>0</v>
      </c>
      <c r="Y37" s="119">
        <f>IF(AND($K37&lt;Y$2+1,$K37+$H37&gt;Y$2),IF($N37=$N$3,$C37*((1-$O37+$O37*(Y$1/INDEX($U$1:$CH$1,,MATCH($K37,$U$2:$CH$2,0)))))*$L37,$C37*((1-$R37)^(Y$2-$K37))*(((1-$O37+$O37*(Y$1/INDEX($U$1:$CH$1,,MATCH($K37,$U$2:$CH$2,0)))))*$L37*8760*$P37)),IF(AND($K37+$H37&lt;Y$2+1,$K37+$I37&gt;Y$2),IF($N37=$N$3,$C37*INDEX('Fixed O&amp;M Schedule_Gas'!G$3:G$15,MATCH($F37,'Fixed O&amp;M Schedule_Gas'!$B$3:$B$15,0)),$C37*$S37*INDEX($U$1:$CH$1,MATCH($K37,$U$2:$CH$2,0))*IF(Y$2&gt;$K37+$H37,IF($D37="Win",1.02,1.005),1)*(1+$T37)^(Y$2-$K37)),IF(AND($K37+$I37&lt;=Y$2,$K37+SUM($I37:$J37)&gt;Y$2),IF($N37=$N$3,$C37*(INDEX('Fixed O&amp;M Schedule_Gas'!G$3:G$15,MATCH($F37,'Fixed O&amp;M Schedule_Gas'!$B$3:$B$15,0))+$M37),$C37*($S37*INDEX($U$1:$CH$1,MATCH($K37+$I37,$U$2:$CH$2,0))*IF(Y$2&gt;$K37+$I37+$H37,IF($D37="Win",1.02,1.005),1)*(1+$T37)^(Y$2-($K37+$I37))+$M37)),0)))/10^6</f>
        <v>0</v>
      </c>
      <c r="Z37" s="119">
        <f>IF(AND($K37&lt;Z$2+1,$K37+$H37&gt;Z$2),IF($N37=$N$3,$C37*((1-$O37+$O37*(Z$1/INDEX($U$1:$CH$1,,MATCH($K37,$U$2:$CH$2,0)))))*$L37,$C37*((1-$R37)^(Z$2-$K37))*(((1-$O37+$O37*(Z$1/INDEX($U$1:$CH$1,,MATCH($K37,$U$2:$CH$2,0)))))*$L37*8760*$P37)),IF(AND($K37+$H37&lt;Z$2+1,$K37+$I37&gt;Z$2),IF($N37=$N$3,$C37*INDEX('Fixed O&amp;M Schedule_Gas'!H$3:H$15,MATCH($F37,'Fixed O&amp;M Schedule_Gas'!$B$3:$B$15,0)),$C37*$S37*INDEX($U$1:$CH$1,MATCH($K37,$U$2:$CH$2,0))*IF(Z$2&gt;$K37+$H37,IF($D37="Win",1.02,1.005),1)*(1+$T37)^(Z$2-$K37)),IF(AND($K37+$I37&lt;=Z$2,$K37+SUM($I37:$J37)&gt;Z$2),IF($N37=$N$3,$C37*(INDEX('Fixed O&amp;M Schedule_Gas'!H$3:H$15,MATCH($F37,'Fixed O&amp;M Schedule_Gas'!$B$3:$B$15,0))+$M37),$C37*($S37*INDEX($U$1:$CH$1,MATCH($K37+$I37,$U$2:$CH$2,0))*IF(Z$2&gt;$K37+$I37+$H37,IF($D37="Win",1.02,1.005),1)*(1+$T37)^(Z$2-($K37+$I37))+$M37)),0)))/10^6</f>
        <v>0</v>
      </c>
      <c r="AA37" s="119">
        <f>IF(AND($K37&lt;AA$2+1,$K37+$H37&gt;AA$2),IF($N37=$N$3,$C37*((1-$O37+$O37*(AA$1/INDEX($U$1:$CH$1,,MATCH($K37,$U$2:$CH$2,0)))))*$L37,$C37*((1-$R37)^(AA$2-$K37))*(((1-$O37+$O37*(AA$1/INDEX($U$1:$CH$1,,MATCH($K37,$U$2:$CH$2,0)))))*$L37*8760*$P37)),IF(AND($K37+$H37&lt;AA$2+1,$K37+$I37&gt;AA$2),IF($N37=$N$3,$C37*INDEX('Fixed O&amp;M Schedule_Gas'!I$3:I$15,MATCH($F37,'Fixed O&amp;M Schedule_Gas'!$B$3:$B$15,0)),$C37*$S37*INDEX($U$1:$CH$1,MATCH($K37,$U$2:$CH$2,0))*IF(AA$2&gt;$K37+$H37,IF($D37="Win",1.02,1.005),1)*(1+$T37)^(AA$2-$K37)),IF(AND($K37+$I37&lt;=AA$2,$K37+SUM($I37:$J37)&gt;AA$2),IF($N37=$N$3,$C37*(INDEX('Fixed O&amp;M Schedule_Gas'!I$3:I$15,MATCH($F37,'Fixed O&amp;M Schedule_Gas'!$B$3:$B$15,0))+$M37),$C37*($S37*INDEX($U$1:$CH$1,MATCH($K37+$I37,$U$2:$CH$2,0))*IF(AA$2&gt;$K37+$I37+$H37,IF($D37="Win",1.02,1.005),1)*(1+$T37)^(AA$2-($K37+$I37))+$M37)),0)))/10^6</f>
        <v>0</v>
      </c>
      <c r="AB37" s="119">
        <f>IF(AND($K37&lt;AB$2+1,$K37+$H37&gt;AB$2),IF($N37=$N$3,$C37*((1-$O37+$O37*(AB$1/INDEX($U$1:$CH$1,,MATCH($K37,$U$2:$CH$2,0)))))*$L37,$C37*((1-$R37)^(AB$2-$K37))*(((1-$O37+$O37*(AB$1/INDEX($U$1:$CH$1,,MATCH($K37,$U$2:$CH$2,0)))))*$L37*8760*$P37)),IF(AND($K37+$H37&lt;AB$2+1,$K37+$I37&gt;AB$2),IF($N37=$N$3,$C37*INDEX('Fixed O&amp;M Schedule_Gas'!J$3:J$15,MATCH($F37,'Fixed O&amp;M Schedule_Gas'!$B$3:$B$15,0)),$C37*$S37*INDEX($U$1:$CH$1,MATCH($K37,$U$2:$CH$2,0))*IF(AB$2&gt;$K37+$H37,IF($D37="Win",1.02,1.005),1)*(1+$T37)^(AB$2-$K37)),IF(AND($K37+$I37&lt;=AB$2,$K37+SUM($I37:$J37)&gt;AB$2),IF($N37=$N$3,$C37*(INDEX('Fixed O&amp;M Schedule_Gas'!J$3:J$15,MATCH($F37,'Fixed O&amp;M Schedule_Gas'!$B$3:$B$15,0))+$M37),$C37*($S37*INDEX($U$1:$CH$1,MATCH($K37+$I37,$U$2:$CH$2,0))*IF(AB$2&gt;$K37+$I37+$H37,IF($D37="Win",1.02,1.005),1)*(1+$T37)^(AB$2-($K37+$I37))+$M37)),0)))/10^6</f>
        <v>0</v>
      </c>
      <c r="AC37" s="119">
        <f>IF(AND($K37&lt;AC$2+1,$K37+$H37&gt;AC$2),IF($N37=$N$3,$C37*((1-$O37+$O37*(AC$1/INDEX($U$1:$CH$1,,MATCH($K37,$U$2:$CH$2,0)))))*$L37,$C37*((1-$R37)^(AC$2-$K37))*(((1-$O37+$O37*(AC$1/INDEX($U$1:$CH$1,,MATCH($K37,$U$2:$CH$2,0)))))*$L37*8760*$P37)),IF(AND($K37+$H37&lt;AC$2+1,$K37+$I37&gt;AC$2),IF($N37=$N$3,$C37*INDEX('Fixed O&amp;M Schedule_Gas'!K$3:K$15,MATCH($F37,'Fixed O&amp;M Schedule_Gas'!$B$3:$B$15,0)),$C37*$S37*INDEX($U$1:$CH$1,MATCH($K37,$U$2:$CH$2,0))*IF(AC$2&gt;$K37+$H37,IF($D37="Win",1.02,1.005),1)*(1+$T37)^(AC$2-$K37)),IF(AND($K37+$I37&lt;=AC$2,$K37+SUM($I37:$J37)&gt;AC$2),IF($N37=$N$3,$C37*(INDEX('Fixed O&amp;M Schedule_Gas'!K$3:K$15,MATCH($F37,'Fixed O&amp;M Schedule_Gas'!$B$3:$B$15,0))+$M37),$C37*($S37*INDEX($U$1:$CH$1,MATCH($K37+$I37,$U$2:$CH$2,0))*IF(AC$2&gt;$K37+$I37+$H37,IF($D37="Win",1.02,1.005),1)*(1+$T37)^(AC$2-($K37+$I37))+$M37)),0)))/10^6</f>
        <v>0</v>
      </c>
      <c r="AD37" s="119">
        <f>IF(AND($K37&lt;AD$2+1,$K37+$H37&gt;AD$2),IF($N37=$N$3,$C37*((1-$O37+$O37*(AD$1/INDEX($U$1:$CH$1,,MATCH($K37,$U$2:$CH$2,0)))))*$L37,$C37*((1-$R37)^(AD$2-$K37))*(((1-$O37+$O37*(AD$1/INDEX($U$1:$CH$1,,MATCH($K37,$U$2:$CH$2,0)))))*$L37*8760*$P37)),IF(AND($K37+$H37&lt;AD$2+1,$K37+$I37&gt;AD$2),IF($N37=$N$3,$C37*INDEX('Fixed O&amp;M Schedule_Gas'!L$3:L$15,MATCH($F37,'Fixed O&amp;M Schedule_Gas'!$B$3:$B$15,0)),$C37*$S37*INDEX($U$1:$CH$1,MATCH($K37,$U$2:$CH$2,0))*IF(AD$2&gt;$K37+$H37,IF($D37="Win",1.02,1.005),1)*(1+$T37)^(AD$2-$K37)),IF(AND($K37+$I37&lt;=AD$2,$K37+SUM($I37:$J37)&gt;AD$2),IF($N37=$N$3,$C37*(INDEX('Fixed O&amp;M Schedule_Gas'!L$3:L$15,MATCH($F37,'Fixed O&amp;M Schedule_Gas'!$B$3:$B$15,0))+$M37),$C37*($S37*INDEX($U$1:$CH$1,MATCH($K37+$I37,$U$2:$CH$2,0))*IF(AD$2&gt;$K37+$I37+$H37,IF($D37="Win",1.02,1.005),1)*(1+$T37)^(AD$2-($K37+$I37))+$M37)),0)))/10^6</f>
        <v>0</v>
      </c>
      <c r="AE37" s="119">
        <f>IF(AND($K37&lt;AE$2+1,$K37+$H37&gt;AE$2),IF($N37=$N$3,$C37*((1-$O37+$O37*(AE$1/INDEX($U$1:$CH$1,,MATCH($K37,$U$2:$CH$2,0)))))*$L37,$C37*((1-$R37)^(AE$2-$K37))*(((1-$O37+$O37*(AE$1/INDEX($U$1:$CH$1,,MATCH($K37,$U$2:$CH$2,0)))))*$L37*8760*$P37)),IF(AND($K37+$H37&lt;AE$2+1,$K37+$I37&gt;AE$2),IF($N37=$N$3,$C37*INDEX('Fixed O&amp;M Schedule_Gas'!M$3:M$15,MATCH($F37,'Fixed O&amp;M Schedule_Gas'!$B$3:$B$15,0)),$C37*$S37*INDEX($U$1:$CH$1,MATCH($K37,$U$2:$CH$2,0))*IF(AE$2&gt;$K37+$H37,IF($D37="Win",1.02,1.005),1)*(1+$T37)^(AE$2-$K37)),IF(AND($K37+$I37&lt;=AE$2,$K37+SUM($I37:$J37)&gt;AE$2),IF($N37=$N$3,$C37*(INDEX('Fixed O&amp;M Schedule_Gas'!M$3:M$15,MATCH($F37,'Fixed O&amp;M Schedule_Gas'!$B$3:$B$15,0))+$M37),$C37*($S37*INDEX($U$1:$CH$1,MATCH($K37+$I37,$U$2:$CH$2,0))*IF(AE$2&gt;$K37+$I37+$H37,IF($D37="Win",1.02,1.005),1)*(1+$T37)^(AE$2-($K37+$I37))+$M37)),0)))/10^6</f>
        <v>4.5775134719999997</v>
      </c>
      <c r="AF37" s="119">
        <f>IF(AND($K37&lt;AF$2+1,$K37+$H37&gt;AF$2),IF($N37=$N$3,$C37*((1-$O37+$O37*(AF$1/INDEX($U$1:$CH$1,,MATCH($K37,$U$2:$CH$2,0)))))*$L37,$C37*((1-$R37)^(AF$2-$K37))*(((1-$O37+$O37*(AF$1/INDEX($U$1:$CH$1,,MATCH($K37,$U$2:$CH$2,0)))))*$L37*8760*$P37)),IF(AND($K37+$H37&lt;AF$2+1,$K37+$I37&gt;AF$2),IF($N37=$N$3,$C37*INDEX('Fixed O&amp;M Schedule_Gas'!N$3:N$15,MATCH($F37,'Fixed O&amp;M Schedule_Gas'!$B$3:$B$15,0)),$C37*$S37*INDEX($U$1:$CH$1,MATCH($K37,$U$2:$CH$2,0))*IF(AF$2&gt;$K37+$H37,IF($D37="Win",1.02,1.005),1)*(1+$T37)^(AF$2-$K37)),IF(AND($K37+$I37&lt;=AF$2,$K37+SUM($I37:$J37)&gt;AF$2),IF($N37=$N$3,$C37*(INDEX('Fixed O&amp;M Schedule_Gas'!N$3:N$15,MATCH($F37,'Fixed O&amp;M Schedule_Gas'!$B$3:$B$15,0))+$M37),$C37*($S37*INDEX($U$1:$CH$1,MATCH($K37+$I37,$U$2:$CH$2,0))*IF(AF$2&gt;$K37+$I37+$H37,IF($D37="Win",1.02,1.005),1)*(1+$T37)^(AF$2-($K37+$I37))+$M37)),0)))/10^6</f>
        <v>4.5546259046399999</v>
      </c>
      <c r="AG37" s="119">
        <f>IF(AND($K37&lt;AG$2+1,$K37+$H37&gt;AG$2),IF($N37=$N$3,$C37*((1-$O37+$O37*(AG$1/INDEX($U$1:$CH$1,,MATCH($K37,$U$2:$CH$2,0)))))*$L37,$C37*((1-$R37)^(AG$2-$K37))*(((1-$O37+$O37*(AG$1/INDEX($U$1:$CH$1,,MATCH($K37,$U$2:$CH$2,0)))))*$L37*8760*$P37)),IF(AND($K37+$H37&lt;AG$2+1,$K37+$I37&gt;AG$2),IF($N37=$N$3,$C37*INDEX('Fixed O&amp;M Schedule_Gas'!O$3:O$15,MATCH($F37,'Fixed O&amp;M Schedule_Gas'!$B$3:$B$15,0)),$C37*$S37*INDEX($U$1:$CH$1,MATCH($K37,$U$2:$CH$2,0))*IF(AG$2&gt;$K37+$H37,IF($D37="Win",1.02,1.005),1)*(1+$T37)^(AG$2-$K37)),IF(AND($K37+$I37&lt;=AG$2,$K37+SUM($I37:$J37)&gt;AG$2),IF($N37=$N$3,$C37*(INDEX('Fixed O&amp;M Schedule_Gas'!O$3:O$15,MATCH($F37,'Fixed O&amp;M Schedule_Gas'!$B$3:$B$15,0))+$M37),$C37*($S37*INDEX($U$1:$CH$1,MATCH($K37+$I37,$U$2:$CH$2,0))*IF(AG$2&gt;$K37+$I37+$H37,IF($D37="Win",1.02,1.005),1)*(1+$T37)^(AG$2-($K37+$I37))+$M37)),0)))/10^6</f>
        <v>4.531852775116799</v>
      </c>
      <c r="AH37" s="119">
        <f>IF(AND($K37&lt;AH$2+1,$K37+$H37&gt;AH$2),IF($N37=$N$3,$C37*((1-$O37+$O37*(AH$1/INDEX($U$1:$CH$1,,MATCH($K37,$U$2:$CH$2,0)))))*$L37,$C37*((1-$R37)^(AH$2-$K37))*(((1-$O37+$O37*(AH$1/INDEX($U$1:$CH$1,,MATCH($K37,$U$2:$CH$2,0)))))*$L37*8760*$P37)),IF(AND($K37+$H37&lt;AH$2+1,$K37+$I37&gt;AH$2),IF($N37=$N$3,$C37*INDEX('Fixed O&amp;M Schedule_Gas'!P$3:P$15,MATCH($F37,'Fixed O&amp;M Schedule_Gas'!$B$3:$B$15,0)),$C37*$S37*INDEX($U$1:$CH$1,MATCH($K37,$U$2:$CH$2,0))*IF(AH$2&gt;$K37+$H37,IF($D37="Win",1.02,1.005),1)*(1+$T37)^(AH$2-$K37)),IF(AND($K37+$I37&lt;=AH$2,$K37+SUM($I37:$J37)&gt;AH$2),IF($N37=$N$3,$C37*(INDEX('Fixed O&amp;M Schedule_Gas'!P$3:P$15,MATCH($F37,'Fixed O&amp;M Schedule_Gas'!$B$3:$B$15,0))+$M37),$C37*($S37*INDEX($U$1:$CH$1,MATCH($K37+$I37,$U$2:$CH$2,0))*IF(AH$2&gt;$K37+$I37+$H37,IF($D37="Win",1.02,1.005),1)*(1+$T37)^(AH$2-($K37+$I37))+$M37)),0)))/10^6</f>
        <v>4.5091935112412163</v>
      </c>
      <c r="AI37" s="119">
        <f>IF(AND($K37&lt;AI$2+1,$K37+$H37&gt;AI$2),IF($N37=$N$3,$C37*((1-$O37+$O37*(AI$1/INDEX($U$1:$CH$1,,MATCH($K37,$U$2:$CH$2,0)))))*$L37,$C37*((1-$R37)^(AI$2-$K37))*(((1-$O37+$O37*(AI$1/INDEX($U$1:$CH$1,,MATCH($K37,$U$2:$CH$2,0)))))*$L37*8760*$P37)),IF(AND($K37+$H37&lt;AI$2+1,$K37+$I37&gt;AI$2),IF($N37=$N$3,$C37*INDEX('Fixed O&amp;M Schedule_Gas'!Q$3:Q$15,MATCH($F37,'Fixed O&amp;M Schedule_Gas'!$B$3:$B$15,0)),$C37*$S37*INDEX($U$1:$CH$1,MATCH($K37,$U$2:$CH$2,0))*IF(AI$2&gt;$K37+$H37,IF($D37="Win",1.02,1.005),1)*(1+$T37)^(AI$2-$K37)),IF(AND($K37+$I37&lt;=AI$2,$K37+SUM($I37:$J37)&gt;AI$2),IF($N37=$N$3,$C37*(INDEX('Fixed O&amp;M Schedule_Gas'!Q$3:Q$15,MATCH($F37,'Fixed O&amp;M Schedule_Gas'!$B$3:$B$15,0))+$M37),$C37*($S37*INDEX($U$1:$CH$1,MATCH($K37+$I37,$U$2:$CH$2,0))*IF(AI$2&gt;$K37+$I37+$H37,IF($D37="Win",1.02,1.005),1)*(1+$T37)^(AI$2-($K37+$I37))+$M37)),0)))/10^6</f>
        <v>4.4866475436850095</v>
      </c>
      <c r="AJ37" s="119">
        <f>IF(AND($K37&lt;AJ$2+1,$K37+$H37&gt;AJ$2),IF($N37=$N$3,$C37*((1-$O37+$O37*(AJ$1/INDEX($U$1:$CH$1,,MATCH($K37,$U$2:$CH$2,0)))))*$L37,$C37*((1-$R37)^(AJ$2-$K37))*(((1-$O37+$O37*(AJ$1/INDEX($U$1:$CH$1,,MATCH($K37,$U$2:$CH$2,0)))))*$L37*8760*$P37)),IF(AND($K37+$H37&lt;AJ$2+1,$K37+$I37&gt;AJ$2),IF($N37=$N$3,$C37*INDEX('Fixed O&amp;M Schedule_Gas'!R$3:R$15,MATCH($F37,'Fixed O&amp;M Schedule_Gas'!$B$3:$B$15,0)),$C37*$S37*INDEX($U$1:$CH$1,MATCH($K37,$U$2:$CH$2,0))*IF(AJ$2&gt;$K37+$H37,IF($D37="Win",1.02,1.005),1)*(1+$T37)^(AJ$2-$K37)),IF(AND($K37+$I37&lt;=AJ$2,$K37+SUM($I37:$J37)&gt;AJ$2),IF($N37=$N$3,$C37*(INDEX('Fixed O&amp;M Schedule_Gas'!R$3:R$15,MATCH($F37,'Fixed O&amp;M Schedule_Gas'!$B$3:$B$15,0))+$M37),$C37*($S37*INDEX($U$1:$CH$1,MATCH($K37+$I37,$U$2:$CH$2,0))*IF(AJ$2&gt;$K37+$I37+$H37,IF($D37="Win",1.02,1.005),1)*(1+$T37)^(AJ$2-($K37+$I37))+$M37)),0)))/10^6</f>
        <v>4.4642143059665846</v>
      </c>
      <c r="AK37" s="119">
        <f>IF(AND($K37&lt;AK$2+1,$K37+$H37&gt;AK$2),IF($N37=$N$3,$C37*((1-$O37+$O37*(AK$1/INDEX($U$1:$CH$1,,MATCH($K37,$U$2:$CH$2,0)))))*$L37,$C37*((1-$R37)^(AK$2-$K37))*(((1-$O37+$O37*(AK$1/INDEX($U$1:$CH$1,,MATCH($K37,$U$2:$CH$2,0)))))*$L37*8760*$P37)),IF(AND($K37+$H37&lt;AK$2+1,$K37+$I37&gt;AK$2),IF($N37=$N$3,$C37*INDEX('Fixed O&amp;M Schedule_Gas'!S$3:S$15,MATCH($F37,'Fixed O&amp;M Schedule_Gas'!$B$3:$B$15,0)),$C37*$S37*INDEX($U$1:$CH$1,MATCH($K37,$U$2:$CH$2,0))*IF(AK$2&gt;$K37+$H37,IF($D37="Win",1.02,1.005),1)*(1+$T37)^(AK$2-$K37)),IF(AND($K37+$I37&lt;=AK$2,$K37+SUM($I37:$J37)&gt;AK$2),IF($N37=$N$3,$C37*(INDEX('Fixed O&amp;M Schedule_Gas'!S$3:S$15,MATCH($F37,'Fixed O&amp;M Schedule_Gas'!$B$3:$B$15,0))+$M37),$C37*($S37*INDEX($U$1:$CH$1,MATCH($K37+$I37,$U$2:$CH$2,0))*IF(AK$2&gt;$K37+$I37+$H37,IF($D37="Win",1.02,1.005),1)*(1+$T37)^(AK$2-($K37+$I37))+$M37)),0)))/10^6</f>
        <v>4.4418932344367521</v>
      </c>
      <c r="AL37" s="119">
        <f>IF(AND($K37&lt;AL$2+1,$K37+$H37&gt;AL$2),IF($N37=$N$3,$C37*((1-$O37+$O37*(AL$1/INDEX($U$1:$CH$1,,MATCH($K37,$U$2:$CH$2,0)))))*$L37,$C37*((1-$R37)^(AL$2-$K37))*(((1-$O37+$O37*(AL$1/INDEX($U$1:$CH$1,,MATCH($K37,$U$2:$CH$2,0)))))*$L37*8760*$P37)),IF(AND($K37+$H37&lt;AL$2+1,$K37+$I37&gt;AL$2),IF($N37=$N$3,$C37*INDEX('Fixed O&amp;M Schedule_Gas'!T$3:T$15,MATCH($F37,'Fixed O&amp;M Schedule_Gas'!$B$3:$B$15,0)),$C37*$S37*INDEX($U$1:$CH$1,MATCH($K37,$U$2:$CH$2,0))*IF(AL$2&gt;$K37+$H37,IF($D37="Win",1.02,1.005),1)*(1+$T37)^(AL$2-$K37)),IF(AND($K37+$I37&lt;=AL$2,$K37+SUM($I37:$J37)&gt;AL$2),IF($N37=$N$3,$C37*(INDEX('Fixed O&amp;M Schedule_Gas'!T$3:T$15,MATCH($F37,'Fixed O&amp;M Schedule_Gas'!$B$3:$B$15,0))+$M37),$C37*($S37*INDEX($U$1:$CH$1,MATCH($K37+$I37,$U$2:$CH$2,0))*IF(AL$2&gt;$K37+$I37+$H37,IF($D37="Win",1.02,1.005),1)*(1+$T37)^(AL$2-($K37+$I37))+$M37)),0)))/10^6</f>
        <v>4.4196837682645684</v>
      </c>
      <c r="AM37" s="119">
        <f>IF(AND($K37&lt;AM$2+1,$K37+$H37&gt;AM$2),IF($N37=$N$3,$C37*((1-$O37+$O37*(AM$1/INDEX($U$1:$CH$1,,MATCH($K37,$U$2:$CH$2,0)))))*$L37,$C37*((1-$R37)^(AM$2-$K37))*(((1-$O37+$O37*(AM$1/INDEX($U$1:$CH$1,,MATCH($K37,$U$2:$CH$2,0)))))*$L37*8760*$P37)),IF(AND($K37+$H37&lt;AM$2+1,$K37+$I37&gt;AM$2),IF($N37=$N$3,$C37*INDEX('Fixed O&amp;M Schedule_Gas'!U$3:U$15,MATCH($F37,'Fixed O&amp;M Schedule_Gas'!$B$3:$B$15,0)),$C37*$S37*INDEX($U$1:$CH$1,MATCH($K37,$U$2:$CH$2,0))*IF(AM$2&gt;$K37+$H37,IF($D37="Win",1.02,1.005),1)*(1+$T37)^(AM$2-$K37)),IF(AND($K37+$I37&lt;=AM$2,$K37+SUM($I37:$J37)&gt;AM$2),IF($N37=$N$3,$C37*(INDEX('Fixed O&amp;M Schedule_Gas'!U$3:U$15,MATCH($F37,'Fixed O&amp;M Schedule_Gas'!$B$3:$B$15,0))+$M37),$C37*($S37*INDEX($U$1:$CH$1,MATCH($K37+$I37,$U$2:$CH$2,0))*IF(AM$2&gt;$K37+$I37+$H37,IF($D37="Win",1.02,1.005),1)*(1+$T37)^(AM$2-($K37+$I37))+$M37)),0)))/10^6</f>
        <v>4.3975853494232453</v>
      </c>
      <c r="AN37" s="119">
        <f>IF(AND($K37&lt;AN$2+1,$K37+$H37&gt;AN$2),IF($N37=$N$3,$C37*((1-$O37+$O37*(AN$1/INDEX($U$1:$CH$1,,MATCH($K37,$U$2:$CH$2,0)))))*$L37,$C37*((1-$R37)^(AN$2-$K37))*(((1-$O37+$O37*(AN$1/INDEX($U$1:$CH$1,,MATCH($K37,$U$2:$CH$2,0)))))*$L37*8760*$P37)),IF(AND($K37+$H37&lt;AN$2+1,$K37+$I37&gt;AN$2),IF($N37=$N$3,$C37*INDEX('Fixed O&amp;M Schedule_Gas'!V$3:V$15,MATCH($F37,'Fixed O&amp;M Schedule_Gas'!$B$3:$B$15,0)),$C37*$S37*INDEX($U$1:$CH$1,MATCH($K37,$U$2:$CH$2,0))*IF(AN$2&gt;$K37+$H37,IF($D37="Win",1.02,1.005),1)*(1+$T37)^(AN$2-$K37)),IF(AND($K37+$I37&lt;=AN$2,$K37+SUM($I37:$J37)&gt;AN$2),IF($N37=$N$3,$C37*(INDEX('Fixed O&amp;M Schedule_Gas'!V$3:V$15,MATCH($F37,'Fixed O&amp;M Schedule_Gas'!$B$3:$B$15,0))+$M37),$C37*($S37*INDEX($U$1:$CH$1,MATCH($K37+$I37,$U$2:$CH$2,0))*IF(AN$2&gt;$K37+$I37+$H37,IF($D37="Win",1.02,1.005),1)*(1+$T37)^(AN$2-($K37+$I37))+$M37)),0)))/10^6</f>
        <v>4.3755974226761296</v>
      </c>
      <c r="AO37" s="119">
        <f>IF(AND($K37&lt;AO$2+1,$K37+$H37&gt;AO$2),IF($N37=$N$3,$C37*((1-$O37+$O37*(AO$1/INDEX($U$1:$CH$1,,MATCH($K37,$U$2:$CH$2,0)))))*$L37,$C37*((1-$R37)^(AO$2-$K37))*(((1-$O37+$O37*(AO$1/INDEX($U$1:$CH$1,,MATCH($K37,$U$2:$CH$2,0)))))*$L37*8760*$P37)),IF(AND($K37+$H37&lt;AO$2+1,$K37+$I37&gt;AO$2),IF($N37=$N$3,$C37*INDEX('Fixed O&amp;M Schedule_Gas'!W$3:W$15,MATCH($F37,'Fixed O&amp;M Schedule_Gas'!$B$3:$B$15,0)),$C37*$S37*INDEX($U$1:$CH$1,MATCH($K37,$U$2:$CH$2,0))*IF(AO$2&gt;$K37+$H37,IF($D37="Win",1.02,1.005),1)*(1+$T37)^(AO$2-$K37)),IF(AND($K37+$I37&lt;=AO$2,$K37+SUM($I37:$J37)&gt;AO$2),IF($N37=$N$3,$C37*(INDEX('Fixed O&amp;M Schedule_Gas'!W$3:W$15,MATCH($F37,'Fixed O&amp;M Schedule_Gas'!$B$3:$B$15,0))+$M37),$C37*($S37*INDEX($U$1:$CH$1,MATCH($K37+$I37,$U$2:$CH$2,0))*IF(AO$2&gt;$K37+$I37+$H37,IF($D37="Win",1.02,1.005),1)*(1+$T37)^(AO$2-($K37+$I37))+$M37)),0)))/10^6</f>
        <v>4.3537194355627484</v>
      </c>
      <c r="AP37" s="119">
        <f>IF(AND($K37&lt;AP$2+1,$K37+$H37&gt;AP$2),IF($N37=$N$3,$C37*((1-$O37+$O37*(AP$1/INDEX($U$1:$CH$1,,MATCH($K37,$U$2:$CH$2,0)))))*$L37,$C37*((1-$R37)^(AP$2-$K37))*(((1-$O37+$O37*(AP$1/INDEX($U$1:$CH$1,,MATCH($K37,$U$2:$CH$2,0)))))*$L37*8760*$P37)),IF(AND($K37+$H37&lt;AP$2+1,$K37+$I37&gt;AP$2),IF($N37=$N$3,$C37*INDEX('Fixed O&amp;M Schedule_Gas'!X$3:X$15,MATCH($F37,'Fixed O&amp;M Schedule_Gas'!$B$3:$B$15,0)),$C37*$S37*INDEX($U$1:$CH$1,MATCH($K37,$U$2:$CH$2,0))*IF(AP$2&gt;$K37+$H37,IF($D37="Win",1.02,1.005),1)*(1+$T37)^(AP$2-$K37)),IF(AND($K37+$I37&lt;=AP$2,$K37+SUM($I37:$J37)&gt;AP$2),IF($N37=$N$3,$C37*(INDEX('Fixed O&amp;M Schedule_Gas'!X$3:X$15,MATCH($F37,'Fixed O&amp;M Schedule_Gas'!$B$3:$B$15,0))+$M37),$C37*($S37*INDEX($U$1:$CH$1,MATCH($K37+$I37,$U$2:$CH$2,0))*IF(AP$2&gt;$K37+$I37+$H37,IF($D37="Win",1.02,1.005),1)*(1+$T37)^(AP$2-($K37+$I37))+$M37)),0)))/10^6</f>
        <v>4.3319508383849348</v>
      </c>
      <c r="AQ37" s="119">
        <f>IF(AND($K37&lt;AQ$2+1,$K37+$H37&gt;AQ$2),IF($N37=$N$3,$C37*((1-$O37+$O37*(AQ$1/INDEX($U$1:$CH$1,,MATCH($K37,$U$2:$CH$2,0)))))*$L37,$C37*((1-$R37)^(AQ$2-$K37))*(((1-$O37+$O37*(AQ$1/INDEX($U$1:$CH$1,,MATCH($K37,$U$2:$CH$2,0)))))*$L37*8760*$P37)),IF(AND($K37+$H37&lt;AQ$2+1,$K37+$I37&gt;AQ$2),IF($N37=$N$3,$C37*INDEX('Fixed O&amp;M Schedule_Gas'!Y$3:Y$15,MATCH($F37,'Fixed O&amp;M Schedule_Gas'!$B$3:$B$15,0)),$C37*$S37*INDEX($U$1:$CH$1,MATCH($K37,$U$2:$CH$2,0))*IF(AQ$2&gt;$K37+$H37,IF($D37="Win",1.02,1.005),1)*(1+$T37)^(AQ$2-$K37)),IF(AND($K37+$I37&lt;=AQ$2,$K37+SUM($I37:$J37)&gt;AQ$2),IF($N37=$N$3,$C37*(INDEX('Fixed O&amp;M Schedule_Gas'!Y$3:Y$15,MATCH($F37,'Fixed O&amp;M Schedule_Gas'!$B$3:$B$15,0))+$M37),$C37*($S37*INDEX($U$1:$CH$1,MATCH($K37+$I37,$U$2:$CH$2,0))*IF(AQ$2&gt;$K37+$I37+$H37,IF($D37="Win",1.02,1.005),1)*(1+$T37)^(AQ$2-($K37+$I37))+$M37)),0)))/10^6</f>
        <v>4.3102910841930102</v>
      </c>
      <c r="AR37" s="119">
        <f>IF(AND($K37&lt;AR$2+1,$K37+$H37&gt;AR$2),IF($N37=$N$3,$C37*((1-$O37+$O37*(AR$1/INDEX($U$1:$CH$1,,MATCH($K37,$U$2:$CH$2,0)))))*$L37,$C37*((1-$R37)^(AR$2-$K37))*(((1-$O37+$O37*(AR$1/INDEX($U$1:$CH$1,,MATCH($K37,$U$2:$CH$2,0)))))*$L37*8760*$P37)),IF(AND($K37+$H37&lt;AR$2+1,$K37+$I37&gt;AR$2),IF($N37=$N$3,$C37*INDEX('Fixed O&amp;M Schedule_Gas'!Z$3:Z$15,MATCH($F37,'Fixed O&amp;M Schedule_Gas'!$B$3:$B$15,0)),$C37*$S37*INDEX($U$1:$CH$1,MATCH($K37,$U$2:$CH$2,0))*IF(AR$2&gt;$K37+$H37,IF($D37="Win",1.02,1.005),1)*(1+$T37)^(AR$2-$K37)),IF(AND($K37+$I37&lt;=AR$2,$K37+SUM($I37:$J37)&gt;AR$2),IF($N37=$N$3,$C37*(INDEX('Fixed O&amp;M Schedule_Gas'!Z$3:Z$15,MATCH($F37,'Fixed O&amp;M Schedule_Gas'!$B$3:$B$15,0))+$M37),$C37*($S37*INDEX($U$1:$CH$1,MATCH($K37+$I37,$U$2:$CH$2,0))*IF(AR$2&gt;$K37+$I37+$H37,IF($D37="Win",1.02,1.005),1)*(1+$T37)^(AR$2-($K37+$I37))+$M37)),0)))/10^6</f>
        <v>4.2887396287720456</v>
      </c>
      <c r="AS37" s="119">
        <f>IF(AND($K37&lt;AS$2+1,$K37+$H37&gt;AS$2),IF($N37=$N$3,$C37*((1-$O37+$O37*(AS$1/INDEX($U$1:$CH$1,,MATCH($K37,$U$2:$CH$2,0)))))*$L37,$C37*((1-$R37)^(AS$2-$K37))*(((1-$O37+$O37*(AS$1/INDEX($U$1:$CH$1,,MATCH($K37,$U$2:$CH$2,0)))))*$L37*8760*$P37)),IF(AND($K37+$H37&lt;AS$2+1,$K37+$I37&gt;AS$2),IF($N37=$N$3,$C37*INDEX('Fixed O&amp;M Schedule_Gas'!AA$3:AA$15,MATCH($F37,'Fixed O&amp;M Schedule_Gas'!$B$3:$B$15,0)),$C37*$S37*INDEX($U$1:$CH$1,MATCH($K37,$U$2:$CH$2,0))*IF(AS$2&gt;$K37+$H37,IF($D37="Win",1.02,1.005),1)*(1+$T37)^(AS$2-$K37)),IF(AND($K37+$I37&lt;=AS$2,$K37+SUM($I37:$J37)&gt;AS$2),IF($N37=$N$3,$C37*(INDEX('Fixed O&amp;M Schedule_Gas'!AA$3:AA$15,MATCH($F37,'Fixed O&amp;M Schedule_Gas'!$B$3:$B$15,0))+$M37),$C37*($S37*INDEX($U$1:$CH$1,MATCH($K37+$I37,$U$2:$CH$2,0))*IF(AS$2&gt;$K37+$I37+$H37,IF($D37="Win",1.02,1.005),1)*(1+$T37)^(AS$2-($K37+$I37))+$M37)),0)))/10^6</f>
        <v>4.267295930628185</v>
      </c>
      <c r="AT37" s="119">
        <f>IF(AND($K37&lt;AT$2+1,$K37+$H37&gt;AT$2),IF($N37=$N$3,$C37*((1-$O37+$O37*(AT$1/INDEX($U$1:$CH$1,,MATCH($K37,$U$2:$CH$2,0)))))*$L37,$C37*((1-$R37)^(AT$2-$K37))*(((1-$O37+$O37*(AT$1/INDEX($U$1:$CH$1,,MATCH($K37,$U$2:$CH$2,0)))))*$L37*8760*$P37)),IF(AND($K37+$H37&lt;AT$2+1,$K37+$I37&gt;AT$2),IF($N37=$N$3,$C37*INDEX('Fixed O&amp;M Schedule_Gas'!AB$3:AB$15,MATCH($F37,'Fixed O&amp;M Schedule_Gas'!$B$3:$B$15,0)),$C37*$S37*INDEX($U$1:$CH$1,MATCH($K37,$U$2:$CH$2,0))*IF(AT$2&gt;$K37+$H37,IF($D37="Win",1.02,1.005),1)*(1+$T37)^(AT$2-$K37)),IF(AND($K37+$I37&lt;=AT$2,$K37+SUM($I37:$J37)&gt;AT$2),IF($N37=$N$3,$C37*(INDEX('Fixed O&amp;M Schedule_Gas'!AB$3:AB$15,MATCH($F37,'Fixed O&amp;M Schedule_Gas'!$B$3:$B$15,0))+$M37),$C37*($S37*INDEX($U$1:$CH$1,MATCH($K37+$I37,$U$2:$CH$2,0))*IF(AT$2&gt;$K37+$I37+$H37,IF($D37="Win",1.02,1.005),1)*(1+$T37)^(AT$2-($K37+$I37))+$M37)),0)))/10^6</f>
        <v>4.2459594509750449</v>
      </c>
      <c r="AU37" s="119">
        <f>IF(AND($K37&lt;AU$2+1,$K37+$H37&gt;AU$2),IF($N37=$N$3,$C37*((1-$O37+$O37*(AU$1/INDEX($U$1:$CH$1,,MATCH($K37,$U$2:$CH$2,0)))))*$L37,$C37*((1-$R37)^(AU$2-$K37))*(((1-$O37+$O37*(AU$1/INDEX($U$1:$CH$1,,MATCH($K37,$U$2:$CH$2,0)))))*$L37*8760*$P37)),IF(AND($K37+$H37&lt;AU$2+1,$K37+$I37&gt;AU$2),IF($N37=$N$3,$C37*INDEX('Fixed O&amp;M Schedule_Gas'!AC$3:AC$15,MATCH($F37,'Fixed O&amp;M Schedule_Gas'!$B$3:$B$15,0)),$C37*$S37*INDEX($U$1:$CH$1,MATCH($K37,$U$2:$CH$2,0))*IF(AU$2&gt;$K37+$H37,IF($D37="Win",1.02,1.005),1)*(1+$T37)^(AU$2-$K37)),IF(AND($K37+$I37&lt;=AU$2,$K37+SUM($I37:$J37)&gt;AU$2),IF($N37=$N$3,$C37*(INDEX('Fixed O&amp;M Schedule_Gas'!AC$3:AC$15,MATCH($F37,'Fixed O&amp;M Schedule_Gas'!$B$3:$B$15,0))+$M37),$C37*($S37*INDEX($U$1:$CH$1,MATCH($K37+$I37,$U$2:$CH$2,0))*IF(AU$2&gt;$K37+$I37+$H37,IF($D37="Win",1.02,1.005),1)*(1+$T37)^(AU$2-($K37+$I37))+$M37)),0)))/10^6</f>
        <v>4.2247296537201686</v>
      </c>
      <c r="AV37" s="119">
        <f>IF(AND($K37&lt;AV$2+1,$K37+$H37&gt;AV$2),IF($N37=$N$3,$C37*((1-$O37+$O37*(AV$1/INDEX($U$1:$CH$1,,MATCH($K37,$U$2:$CH$2,0)))))*$L37,$C37*((1-$R37)^(AV$2-$K37))*(((1-$O37+$O37*(AV$1/INDEX($U$1:$CH$1,,MATCH($K37,$U$2:$CH$2,0)))))*$L37*8760*$P37)),IF(AND($K37+$H37&lt;AV$2+1,$K37+$I37&gt;AV$2),IF($N37=$N$3,$C37*INDEX('Fixed O&amp;M Schedule_Gas'!AD$3:AD$15,MATCH($F37,'Fixed O&amp;M Schedule_Gas'!$B$3:$B$15,0)),$C37*$S37*INDEX($U$1:$CH$1,MATCH($K37,$U$2:$CH$2,0))*IF(AV$2&gt;$K37+$H37,IF($D37="Win",1.02,1.005),1)*(1+$T37)^(AV$2-$K37)),IF(AND($K37+$I37&lt;=AV$2,$K37+SUM($I37:$J37)&gt;AV$2),IF($N37=$N$3,$C37*(INDEX('Fixed O&amp;M Schedule_Gas'!AD$3:AD$15,MATCH($F37,'Fixed O&amp;M Schedule_Gas'!$B$3:$B$15,0))+$M37),$C37*($S37*INDEX($U$1:$CH$1,MATCH($K37+$I37,$U$2:$CH$2,0))*IF(AV$2&gt;$K37+$I37+$H37,IF($D37="Win",1.02,1.005),1)*(1+$T37)^(AV$2-($K37+$I37))+$M37)),0)))/10^6</f>
        <v>4.2036060054515678</v>
      </c>
      <c r="AW37" s="119">
        <f>IF(AND($K37&lt;AW$2+1,$K37+$H37&gt;AW$2),IF($N37=$N$3,$C37*((1-$O37+$O37*(AW$1/INDEX($U$1:$CH$1,,MATCH($K37,$U$2:$CH$2,0)))))*$L37,$C37*((1-$R37)^(AW$2-$K37))*(((1-$O37+$O37*(AW$1/INDEX($U$1:$CH$1,,MATCH($K37,$U$2:$CH$2,0)))))*$L37*8760*$P37)),IF(AND($K37+$H37&lt;AW$2+1,$K37+$I37&gt;AW$2),IF($N37=$N$3,$C37*INDEX('Fixed O&amp;M Schedule_Gas'!AE$3:AE$15,MATCH($F37,'Fixed O&amp;M Schedule_Gas'!$B$3:$B$15,0)),$C37*$S37*INDEX($U$1:$CH$1,MATCH($K37,$U$2:$CH$2,0))*IF(AW$2&gt;$K37+$H37,IF($D37="Win",1.02,1.005),1)*(1+$T37)^(AW$2-$K37)),IF(AND($K37+$I37&lt;=AW$2,$K37+SUM($I37:$J37)&gt;AW$2),IF($N37=$N$3,$C37*(INDEX('Fixed O&amp;M Schedule_Gas'!AE$3:AE$15,MATCH($F37,'Fixed O&amp;M Schedule_Gas'!$B$3:$B$15,0))+$M37),$C37*($S37*INDEX($U$1:$CH$1,MATCH($K37+$I37,$U$2:$CH$2,0))*IF(AW$2&gt;$K37+$I37+$H37,IF($D37="Win",1.02,1.005),1)*(1+$T37)^(AW$2-($K37+$I37))+$M37)),0)))/10^6</f>
        <v>4.18258797542431</v>
      </c>
      <c r="AX37" s="119">
        <f>IF(AND($K37&lt;AX$2+1,$K37+$H37&gt;AX$2),IF($N37=$N$3,$C37*((1-$O37+$O37*(AX$1/INDEX($U$1:$CH$1,,MATCH($K37,$U$2:$CH$2,0)))))*$L37,$C37*((1-$R37)^(AX$2-$K37))*(((1-$O37+$O37*(AX$1/INDEX($U$1:$CH$1,,MATCH($K37,$U$2:$CH$2,0)))))*$L37*8760*$P37)),IF(AND($K37+$H37&lt;AX$2+1,$K37+$I37&gt;AX$2),IF($N37=$N$3,$C37*INDEX('Fixed O&amp;M Schedule_Gas'!AF$3:AF$15,MATCH($F37,'Fixed O&amp;M Schedule_Gas'!$B$3:$B$15,0)),$C37*$S37*INDEX($U$1:$CH$1,MATCH($K37,$U$2:$CH$2,0))*IF(AX$2&gt;$K37+$H37,IF($D37="Win",1.02,1.005),1)*(1+$T37)^(AX$2-$K37)),IF(AND($K37+$I37&lt;=AX$2,$K37+SUM($I37:$J37)&gt;AX$2),IF($N37=$N$3,$C37*(INDEX('Fixed O&amp;M Schedule_Gas'!AF$3:AF$15,MATCH($F37,'Fixed O&amp;M Schedule_Gas'!$B$3:$B$15,0))+$M37),$C37*($S37*INDEX($U$1:$CH$1,MATCH($K37+$I37,$U$2:$CH$2,0))*IF(AX$2&gt;$K37+$I37+$H37,IF($D37="Win",1.02,1.005),1)*(1+$T37)^(AX$2-($K37+$I37))+$M37)),0)))/10^6</f>
        <v>4.1616750355471881</v>
      </c>
      <c r="AY37" s="119">
        <f>IF(AND($K37&lt;AY$2+1,$K37+$H37&gt;AY$2),IF($N37=$N$3,$C37*((1-$O37+$O37*(AY$1/INDEX($U$1:$CH$1,,MATCH($K37,$U$2:$CH$2,0)))))*$L37,$C37*((1-$R37)^(AY$2-$K37))*(((1-$O37+$O37*(AY$1/INDEX($U$1:$CH$1,,MATCH($K37,$U$2:$CH$2,0)))))*$L37*8760*$P37)),IF(AND($K37+$H37&lt;AY$2+1,$K37+$I37&gt;AY$2),IF($N37=$N$3,$C37*INDEX('Fixed O&amp;M Schedule_Gas'!AG$3:AG$15,MATCH($F37,'Fixed O&amp;M Schedule_Gas'!$B$3:$B$15,0)),$C37*$S37*INDEX($U$1:$CH$1,MATCH($K37,$U$2:$CH$2,0))*IF(AY$2&gt;$K37+$H37,IF($D37="Win",1.02,1.005),1)*(1+$T37)^(AY$2-$K37)),IF(AND($K37+$I37&lt;=AY$2,$K37+SUM($I37:$J37)&gt;AY$2),IF($N37=$N$3,$C37*(INDEX('Fixed O&amp;M Schedule_Gas'!AG$3:AG$15,MATCH($F37,'Fixed O&amp;M Schedule_Gas'!$B$3:$B$15,0))+$M37),$C37*($S37*INDEX($U$1:$CH$1,MATCH($K37+$I37,$U$2:$CH$2,0))*IF(AY$2&gt;$K37+$I37+$H37,IF($D37="Win",1.02,1.005),1)*(1+$T37)^(AY$2-($K37+$I37))+$M37)),0)))/10^6</f>
        <v>0.43329166001296487</v>
      </c>
      <c r="AZ37" s="119">
        <f>IF(AND($K37&lt;AZ$2+1,$K37+$H37&gt;AZ$2),IF($N37=$N$3,$C37*((1-$O37+$O37*(AZ$1/INDEX($U$1:$CH$1,,MATCH($K37,$U$2:$CH$2,0)))))*$L37,$C37*((1-$R37)^(AZ$2-$K37))*(((1-$O37+$O37*(AZ$1/INDEX($U$1:$CH$1,,MATCH($K37,$U$2:$CH$2,0)))))*$L37*8760*$P37)),IF(AND($K37+$H37&lt;AZ$2+1,$K37+$I37&gt;AZ$2),IF($N37=$N$3,$C37*INDEX('Fixed O&amp;M Schedule_Gas'!AH$3:AH$15,MATCH($F37,'Fixed O&amp;M Schedule_Gas'!$B$3:$B$15,0)),$C37*$S37*INDEX($U$1:$CH$1,MATCH($K37,$U$2:$CH$2,0))*IF(AZ$2&gt;$K37+$H37,IF($D37="Win",1.02,1.005),1)*(1+$T37)^(AZ$2-$K37)),IF(AND($K37+$I37&lt;=AZ$2,$K37+SUM($I37:$J37)&gt;AZ$2),IF($N37=$N$3,$C37*(INDEX('Fixed O&amp;M Schedule_Gas'!AH$3:AH$15,MATCH($F37,'Fixed O&amp;M Schedule_Gas'!$B$3:$B$15,0))+$M37),$C37*($S37*INDEX($U$1:$CH$1,MATCH($K37+$I37,$U$2:$CH$2,0))*IF(AZ$2&gt;$K37+$I37+$H37,IF($D37="Win",1.02,1.005),1)*(1+$T37)^(AZ$2-($K37+$I37))+$M37)),0)))/10^6</f>
        <v>0.44416728067929023</v>
      </c>
      <c r="BA37" s="119">
        <f>IF(AND($K37&lt;BA$2+1,$K37+$H37&gt;BA$2),IF($N37=$N$3,$C37*((1-$O37+$O37*(BA$1/INDEX($U$1:$CH$1,,MATCH($K37,$U$2:$CH$2,0)))))*$L37,$C37*((1-$R37)^(BA$2-$K37))*(((1-$O37+$O37*(BA$1/INDEX($U$1:$CH$1,,MATCH($K37,$U$2:$CH$2,0)))))*$L37*8760*$P37)),IF(AND($K37+$H37&lt;BA$2+1,$K37+$I37&gt;BA$2),IF($N37=$N$3,$C37*INDEX('Fixed O&amp;M Schedule_Gas'!AI$3:AI$15,MATCH($F37,'Fixed O&amp;M Schedule_Gas'!$B$3:$B$15,0)),$C37*$S37*INDEX($U$1:$CH$1,MATCH($K37,$U$2:$CH$2,0))*IF(BA$2&gt;$K37+$H37,IF($D37="Win",1.02,1.005),1)*(1+$T37)^(BA$2-$K37)),IF(AND($K37+$I37&lt;=BA$2,$K37+SUM($I37:$J37)&gt;BA$2),IF($N37=$N$3,$C37*(INDEX('Fixed O&amp;M Schedule_Gas'!AI$3:AI$15,MATCH($F37,'Fixed O&amp;M Schedule_Gas'!$B$3:$B$15,0))+$M37),$C37*($S37*INDEX($U$1:$CH$1,MATCH($K37+$I37,$U$2:$CH$2,0))*IF(BA$2&gt;$K37+$I37+$H37,IF($D37="Win",1.02,1.005),1)*(1+$T37)^(BA$2-($K37+$I37))+$M37)),0)))/10^6</f>
        <v>0.45305062629287607</v>
      </c>
      <c r="BB37" s="119">
        <f>IF(AND($K37&lt;BB$2+1,$K37+$H37&gt;BB$2),IF($N37=$N$3,$C37*((1-$O37+$O37*(BB$1/INDEX($U$1:$CH$1,,MATCH($K37,$U$2:$CH$2,0)))))*$L37,$C37*((1-$R37)^(BB$2-$K37))*(((1-$O37+$O37*(BB$1/INDEX($U$1:$CH$1,,MATCH($K37,$U$2:$CH$2,0)))))*$L37*8760*$P37)),IF(AND($K37+$H37&lt;BB$2+1,$K37+$I37&gt;BB$2),IF($N37=$N$3,$C37*INDEX('Fixed O&amp;M Schedule_Gas'!AJ$3:AJ$15,MATCH($F37,'Fixed O&amp;M Schedule_Gas'!$B$3:$B$15,0)),$C37*$S37*INDEX($U$1:$CH$1,MATCH($K37,$U$2:$CH$2,0))*IF(BB$2&gt;$K37+$H37,IF($D37="Win",1.02,1.005),1)*(1+$T37)^(BB$2-$K37)),IF(AND($K37+$I37&lt;=BB$2,$K37+SUM($I37:$J37)&gt;BB$2),IF($N37=$N$3,$C37*(INDEX('Fixed O&amp;M Schedule_Gas'!AJ$3:AJ$15,MATCH($F37,'Fixed O&amp;M Schedule_Gas'!$B$3:$B$15,0))+$M37),$C37*($S37*INDEX($U$1:$CH$1,MATCH($K37+$I37,$U$2:$CH$2,0))*IF(BB$2&gt;$K37+$I37+$H37,IF($D37="Win",1.02,1.005),1)*(1+$T37)^(BB$2-($K37+$I37))+$M37)),0)))/10^6</f>
        <v>0.46211163881873352</v>
      </c>
      <c r="BC37" s="119">
        <f>IF(AND($K37&lt;BC$2+1,$K37+$H37&gt;BC$2),IF($N37=$N$3,$C37*((1-$O37+$O37*(BC$1/INDEX($U$1:$CH$1,,MATCH($K37,$U$2:$CH$2,0)))))*$L37,$C37*((1-$R37)^(BC$2-$K37))*(((1-$O37+$O37*(BC$1/INDEX($U$1:$CH$1,,MATCH($K37,$U$2:$CH$2,0)))))*$L37*8760*$P37)),IF(AND($K37+$H37&lt;BC$2+1,$K37+$I37&gt;BC$2),IF($N37=$N$3,$C37*INDEX('Fixed O&amp;M Schedule_Gas'!AK$3:AK$15,MATCH($F37,'Fixed O&amp;M Schedule_Gas'!$B$3:$B$15,0)),$C37*$S37*INDEX($U$1:$CH$1,MATCH($K37,$U$2:$CH$2,0))*IF(BC$2&gt;$K37+$H37,IF($D37="Win",1.02,1.005),1)*(1+$T37)^(BC$2-$K37)),IF(AND($K37+$I37&lt;=BC$2,$K37+SUM($I37:$J37)&gt;BC$2),IF($N37=$N$3,$C37*(INDEX('Fixed O&amp;M Schedule_Gas'!AK$3:AK$15,MATCH($F37,'Fixed O&amp;M Schedule_Gas'!$B$3:$B$15,0))+$M37),$C37*($S37*INDEX($U$1:$CH$1,MATCH($K37+$I37,$U$2:$CH$2,0))*IF(BC$2&gt;$K37+$I37+$H37,IF($D37="Win",1.02,1.005),1)*(1+$T37)^(BC$2-($K37+$I37))+$M37)),0)))/10^6</f>
        <v>0.47135387159510816</v>
      </c>
      <c r="BD37" s="119">
        <f>IF(AND($K37&lt;BD$2+1,$K37+$H37&gt;BD$2),IF($N37=$N$3,$C37*((1-$O37+$O37*(BD$1/INDEX($U$1:$CH$1,,MATCH($K37,$U$2:$CH$2,0)))))*$L37,$C37*((1-$R37)^(BD$2-$K37))*(((1-$O37+$O37*(BD$1/INDEX($U$1:$CH$1,,MATCH($K37,$U$2:$CH$2,0)))))*$L37*8760*$P37)),IF(AND($K37+$H37&lt;BD$2+1,$K37+$I37&gt;BD$2),IF($N37=$N$3,$C37*INDEX('Fixed O&amp;M Schedule_Gas'!AL$3:AL$15,MATCH($F37,'Fixed O&amp;M Schedule_Gas'!$B$3:$B$15,0)),$C37*$S37*INDEX($U$1:$CH$1,MATCH($K37,$U$2:$CH$2,0))*IF(BD$2&gt;$K37+$H37,IF($D37="Win",1.02,1.005),1)*(1+$T37)^(BD$2-$K37)),IF(AND($K37+$I37&lt;=BD$2,$K37+SUM($I37:$J37)&gt;BD$2),IF($N37=$N$3,$C37*(INDEX('Fixed O&amp;M Schedule_Gas'!AL$3:AL$15,MATCH($F37,'Fixed O&amp;M Schedule_Gas'!$B$3:$B$15,0))+$M37),$C37*($S37*INDEX($U$1:$CH$1,MATCH($K37+$I37,$U$2:$CH$2,0))*IF(BD$2&gt;$K37+$I37+$H37,IF($D37="Win",1.02,1.005),1)*(1+$T37)^(BD$2-($K37+$I37))+$M37)),0)))/10^6</f>
        <v>1.5883242471913213</v>
      </c>
      <c r="BE37" s="119">
        <f>IF(AND($K37&lt;BE$2+1,$K37+$H37&gt;BE$2),IF($N37=$N$3,$C37*((1-$O37+$O37*(BE$1/INDEX($U$1:$CH$1,,MATCH($K37,$U$2:$CH$2,0)))))*$L37,$C37*((1-$R37)^(BE$2-$K37))*(((1-$O37+$O37*(BE$1/INDEX($U$1:$CH$1,,MATCH($K37,$U$2:$CH$2,0)))))*$L37*8760*$P37)),IF(AND($K37+$H37&lt;BE$2+1,$K37+$I37&gt;BE$2),IF($N37=$N$3,$C37*INDEX('Fixed O&amp;M Schedule_Gas'!AM$3:AM$15,MATCH($F37,'Fixed O&amp;M Schedule_Gas'!$B$3:$B$15,0)),$C37*$S37*INDEX($U$1:$CH$1,MATCH($K37,$U$2:$CH$2,0))*IF(BE$2&gt;$K37+$H37,IF($D37="Win",1.02,1.005),1)*(1+$T37)^(BE$2-$K37)),IF(AND($K37+$I37&lt;=BE$2,$K37+SUM($I37:$J37)&gt;BE$2),IF($N37=$N$3,$C37*(INDEX('Fixed O&amp;M Schedule_Gas'!AM$3:AM$15,MATCH($F37,'Fixed O&amp;M Schedule_Gas'!$B$3:$B$15,0))+$M37),$C37*($S37*INDEX($U$1:$CH$1,MATCH($K37+$I37,$U$2:$CH$2,0))*IF(BE$2&gt;$K37+$I37+$H37,IF($D37="Win",1.02,1.005),1)*(1+$T37)^(BE$2-($K37+$I37))+$M37)),0)))/10^6</f>
        <v>1.5978613339411509</v>
      </c>
      <c r="BF37" s="119">
        <f>IF(AND($K37&lt;BF$2+1,$K37+$H37&gt;BF$2),IF($N37=$N$3,$C37*((1-$O37+$O37*(BF$1/INDEX($U$1:$CH$1,,MATCH($K37,$U$2:$CH$2,0)))))*$L37,$C37*((1-$R37)^(BF$2-$K37))*(((1-$O37+$O37*(BF$1/INDEX($U$1:$CH$1,,MATCH($K37,$U$2:$CH$2,0)))))*$L37*8760*$P37)),IF(AND($K37+$H37&lt;BF$2+1,$K37+$I37&gt;BF$2),IF($N37=$N$3,$C37*INDEX('Fixed O&amp;M Schedule_Gas'!AN$3:AN$15,MATCH($F37,'Fixed O&amp;M Schedule_Gas'!$B$3:$B$15,0)),$C37*$S37*INDEX($U$1:$CH$1,MATCH($K37,$U$2:$CH$2,0))*IF(BF$2&gt;$K37+$H37,IF($D37="Win",1.02,1.005),1)*(1+$T37)^(BF$2-$K37)),IF(AND($K37+$I37&lt;=BF$2,$K37+SUM($I37:$J37)&gt;BF$2),IF($N37=$N$3,$C37*(INDEX('Fixed O&amp;M Schedule_Gas'!AN$3:AN$15,MATCH($F37,'Fixed O&amp;M Schedule_Gas'!$B$3:$B$15,0))+$M37),$C37*($S37*INDEX($U$1:$CH$1,MATCH($K37+$I37,$U$2:$CH$2,0))*IF(BF$2&gt;$K37+$I37+$H37,IF($D37="Win",1.02,1.005),1)*(1+$T37)^(BF$2-($K37+$I37))+$M37)),0)))/10^6</f>
        <v>1.607589162425977</v>
      </c>
      <c r="BG37" s="119">
        <f>IF(AND($K37&lt;BG$2+1,$K37+$H37&gt;BG$2),IF($N37=$N$3,$C37*((1-$O37+$O37*(BG$1/INDEX($U$1:$CH$1,,MATCH($K37,$U$2:$CH$2,0)))))*$L37,$C37*((1-$R37)^(BG$2-$K37))*(((1-$O37+$O37*(BG$1/INDEX($U$1:$CH$1,,MATCH($K37,$U$2:$CH$2,0)))))*$L37*8760*$P37)),IF(AND($K37+$H37&lt;BG$2+1,$K37+$I37&gt;BG$2),IF($N37=$N$3,$C37*INDEX('Fixed O&amp;M Schedule_Gas'!AO$3:AO$15,MATCH($F37,'Fixed O&amp;M Schedule_Gas'!$B$3:$B$15,0)),$C37*$S37*INDEX($U$1:$CH$1,MATCH($K37,$U$2:$CH$2,0))*IF(BG$2&gt;$K37+$H37,IF($D37="Win",1.02,1.005),1)*(1+$T37)^(BG$2-$K37)),IF(AND($K37+$I37&lt;=BG$2,$K37+SUM($I37:$J37)&gt;BG$2),IF($N37=$N$3,$C37*(INDEX('Fixed O&amp;M Schedule_Gas'!AO$3:AO$15,MATCH($F37,'Fixed O&amp;M Schedule_Gas'!$B$3:$B$15,0))+$M37),$C37*($S37*INDEX($U$1:$CH$1,MATCH($K37+$I37,$U$2:$CH$2,0))*IF(BG$2&gt;$K37+$I37+$H37,IF($D37="Win",1.02,1.005),1)*(1+$T37)^(BG$2-($K37+$I37))+$M37)),0)))/10^6</f>
        <v>1.6175115474804993</v>
      </c>
      <c r="BH37" s="119">
        <f>IF(AND($K37&lt;BH$2+1,$K37+$H37&gt;BH$2),IF($N37=$N$3,$C37*((1-$O37+$O37*(BH$1/INDEX($U$1:$CH$1,,MATCH($K37,$U$2:$CH$2,0)))))*$L37,$C37*((1-$R37)^(BH$2-$K37))*(((1-$O37+$O37*(BH$1/INDEX($U$1:$CH$1,,MATCH($K37,$U$2:$CH$2,0)))))*$L37*8760*$P37)),IF(AND($K37+$H37&lt;BH$2+1,$K37+$I37&gt;BH$2),IF($N37=$N$3,$C37*INDEX('Fixed O&amp;M Schedule_Gas'!AP$3:AP$15,MATCH($F37,'Fixed O&amp;M Schedule_Gas'!$B$3:$B$15,0)),$C37*$S37*INDEX($U$1:$CH$1,MATCH($K37,$U$2:$CH$2,0))*IF(BH$2&gt;$K37+$H37,IF($D37="Win",1.02,1.005),1)*(1+$T37)^(BH$2-$K37)),IF(AND($K37+$I37&lt;=BH$2,$K37+SUM($I37:$J37)&gt;BH$2),IF($N37=$N$3,$C37*(INDEX('Fixed O&amp;M Schedule_Gas'!AP$3:AP$15,MATCH($F37,'Fixed O&amp;M Schedule_Gas'!$B$3:$B$15,0))+$M37),$C37*($S37*INDEX($U$1:$CH$1,MATCH($K37+$I37,$U$2:$CH$2,0))*IF(BH$2&gt;$K37+$I37+$H37,IF($D37="Win",1.02,1.005),1)*(1+$T37)^(BH$2-($K37+$I37))+$M37)),0)))/10^6</f>
        <v>1.627632380236113</v>
      </c>
      <c r="BI37" s="119">
        <f>IF(AND($K37&lt;BI$2+1,$K37+$H37&gt;BI$2),IF($N37=$N$3,$C37*((1-$O37+$O37*(BI$1/INDEX($U$1:$CH$1,,MATCH($K37,$U$2:$CH$2,0)))))*$L37,$C37*((1-$R37)^(BI$2-$K37))*(((1-$O37+$O37*(BI$1/INDEX($U$1:$CH$1,,MATCH($K37,$U$2:$CH$2,0)))))*$L37*8760*$P37)),IF(AND($K37+$H37&lt;BI$2+1,$K37+$I37&gt;BI$2),IF($N37=$N$3,$C37*INDEX('Fixed O&amp;M Schedule_Gas'!AQ$3:AQ$15,MATCH($F37,'Fixed O&amp;M Schedule_Gas'!$B$3:$B$15,0)),$C37*$S37*INDEX($U$1:$CH$1,MATCH($K37,$U$2:$CH$2,0))*IF(BI$2&gt;$K37+$H37,IF($D37="Win",1.02,1.005),1)*(1+$T37)^(BI$2-$K37)),IF(AND($K37+$I37&lt;=BI$2,$K37+SUM($I37:$J37)&gt;BI$2),IF($N37=$N$3,$C37*(INDEX('Fixed O&amp;M Schedule_Gas'!AQ$3:AQ$15,MATCH($F37,'Fixed O&amp;M Schedule_Gas'!$B$3:$B$15,0))+$M37),$C37*($S37*INDEX($U$1:$CH$1,MATCH($K37+$I37,$U$2:$CH$2,0))*IF(BI$2&gt;$K37+$I37+$H37,IF($D37="Win",1.02,1.005),1)*(1+$T37)^(BI$2-($K37+$I37))+$M37)),0)))/10^6</f>
        <v>1.6379556296468383</v>
      </c>
      <c r="BJ37" s="119">
        <f>IF(AND($K37&lt;BJ$2+1,$K37+$H37&gt;BJ$2),IF($N37=$N$3,$C37*((1-$O37+$O37*(BJ$1/INDEX($U$1:$CH$1,,MATCH($K37,$U$2:$CH$2,0)))))*$L37,$C37*((1-$R37)^(BJ$2-$K37))*(((1-$O37+$O37*(BJ$1/INDEX($U$1:$CH$1,,MATCH($K37,$U$2:$CH$2,0)))))*$L37*8760*$P37)),IF(AND($K37+$H37&lt;BJ$2+1,$K37+$I37&gt;BJ$2),IF($N37=$N$3,$C37*INDEX('Fixed O&amp;M Schedule_Gas'!AR$3:AR$15,MATCH($F37,'Fixed O&amp;M Schedule_Gas'!$B$3:$B$15,0)),$C37*$S37*INDEX($U$1:$CH$1,MATCH($K37,$U$2:$CH$2,0))*IF(BJ$2&gt;$K37+$H37,IF($D37="Win",1.02,1.005),1)*(1+$T37)^(BJ$2-$K37)),IF(AND($K37+$I37&lt;=BJ$2,$K37+SUM($I37:$J37)&gt;BJ$2),IF($N37=$N$3,$C37*(INDEX('Fixed O&amp;M Schedule_Gas'!AR$3:AR$15,MATCH($F37,'Fixed O&amp;M Schedule_Gas'!$B$3:$B$15,0))+$M37),$C37*($S37*INDEX($U$1:$CH$1,MATCH($K37+$I37,$U$2:$CH$2,0))*IF(BJ$2&gt;$K37+$I37+$H37,IF($D37="Win",1.02,1.005),1)*(1+$T37)^(BJ$2-($K37+$I37))+$M37)),0)))/10^6</f>
        <v>1.6484853440457781</v>
      </c>
      <c r="BK37" s="119">
        <f>IF(AND($K37&lt;BK$2+1,$K37+$H37&gt;BK$2),IF($N37=$N$3,$C37*((1-$O37+$O37*(BK$1/INDEX($U$1:$CH$1,,MATCH($K37,$U$2:$CH$2,0)))))*$L37,$C37*((1-$R37)^(BK$2-$K37))*(((1-$O37+$O37*(BK$1/INDEX($U$1:$CH$1,,MATCH($K37,$U$2:$CH$2,0)))))*$L37*8760*$P37)),IF(AND($K37+$H37&lt;BK$2+1,$K37+$I37&gt;BK$2),IF($N37=$N$3,$C37*INDEX('Fixed O&amp;M Schedule_Gas'!AS$3:AS$15,MATCH($F37,'Fixed O&amp;M Schedule_Gas'!$B$3:$B$15,0)),$C37*$S37*INDEX($U$1:$CH$1,MATCH($K37,$U$2:$CH$2,0))*IF(BK$2&gt;$K37+$H37,IF($D37="Win",1.02,1.005),1)*(1+$T37)^(BK$2-$K37)),IF(AND($K37+$I37&lt;=BK$2,$K37+SUM($I37:$J37)&gt;BK$2),IF($N37=$N$3,$C37*(INDEX('Fixed O&amp;M Schedule_Gas'!AS$3:AS$15,MATCH($F37,'Fixed O&amp;M Schedule_Gas'!$B$3:$B$15,0))+$M37),$C37*($S37*INDEX($U$1:$CH$1,MATCH($K37+$I37,$U$2:$CH$2,0))*IF(BK$2&gt;$K37+$I37+$H37,IF($D37="Win",1.02,1.005),1)*(1+$T37)^(BK$2-($K37+$I37))+$M37)),0)))/10^6</f>
        <v>1.659225652732697</v>
      </c>
      <c r="BL37" s="119">
        <f>IF(AND($K37&lt;BL$2+1,$K37+$H37&gt;BL$2),IF($N37=$N$3,$C37*((1-$O37+$O37*(BL$1/INDEX($U$1:$CH$1,,MATCH($K37,$U$2:$CH$2,0)))))*$L37,$C37*((1-$R37)^(BL$2-$K37))*(((1-$O37+$O37*(BL$1/INDEX($U$1:$CH$1,,MATCH($K37,$U$2:$CH$2,0)))))*$L37*8760*$P37)),IF(AND($K37+$H37&lt;BL$2+1,$K37+$I37&gt;BL$2),IF($N37=$N$3,$C37*INDEX('Fixed O&amp;M Schedule_Gas'!AT$3:AT$15,MATCH($F37,'Fixed O&amp;M Schedule_Gas'!$B$3:$B$15,0)),$C37*$S37*INDEX($U$1:$CH$1,MATCH($K37,$U$2:$CH$2,0))*IF(BL$2&gt;$K37+$H37,IF($D37="Win",1.02,1.005),1)*(1+$T37)^(BL$2-$K37)),IF(AND($K37+$I37&lt;=BL$2,$K37+SUM($I37:$J37)&gt;BL$2),IF($N37=$N$3,$C37*(INDEX('Fixed O&amp;M Schedule_Gas'!AT$3:AT$15,MATCH($F37,'Fixed O&amp;M Schedule_Gas'!$B$3:$B$15,0))+$M37),$C37*($S37*INDEX($U$1:$CH$1,MATCH($K37+$I37,$U$2:$CH$2,0))*IF(BL$2&gt;$K37+$I37+$H37,IF($D37="Win",1.02,1.005),1)*(1+$T37)^(BL$2-($K37+$I37))+$M37)),0)))/10^6</f>
        <v>1.670180767593354</v>
      </c>
      <c r="BM37" s="119">
        <f>IF(AND($K37&lt;BM$2+1,$K37+$H37&gt;BM$2),IF($N37=$N$3,$C37*((1-$O37+$O37*(BM$1/INDEX($U$1:$CH$1,,MATCH($K37,$U$2:$CH$2,0)))))*$L37,$C37*((1-$R37)^(BM$2-$K37))*(((1-$O37+$O37*(BM$1/INDEX($U$1:$CH$1,,MATCH($K37,$U$2:$CH$2,0)))))*$L37*8760*$P37)),IF(AND($K37+$H37&lt;BM$2+1,$K37+$I37&gt;BM$2),IF($N37=$N$3,$C37*INDEX('Fixed O&amp;M Schedule_Gas'!AU$3:AU$15,MATCH($F37,'Fixed O&amp;M Schedule_Gas'!$B$3:$B$15,0)),$C37*$S37*INDEX($U$1:$CH$1,MATCH($K37,$U$2:$CH$2,0))*IF(BM$2&gt;$K37+$H37,IF($D37="Win",1.02,1.005),1)*(1+$T37)^(BM$2-$K37)),IF(AND($K37+$I37&lt;=BM$2,$K37+SUM($I37:$J37)&gt;BM$2),IF($N37=$N$3,$C37*(INDEX('Fixed O&amp;M Schedule_Gas'!AU$3:AU$15,MATCH($F37,'Fixed O&amp;M Schedule_Gas'!$B$3:$B$15,0))+$M37),$C37*($S37*INDEX($U$1:$CH$1,MATCH($K37+$I37,$U$2:$CH$2,0))*IF(BM$2&gt;$K37+$I37+$H37,IF($D37="Win",1.02,1.005),1)*(1+$T37)^(BM$2-($K37+$I37))+$M37)),0)))/10^6</f>
        <v>1.6813549847512241</v>
      </c>
      <c r="BN37" s="119">
        <f>IF(AND($K37&lt;BN$2+1,$K37+$H37&gt;BN$2),IF($N37=$N$3,$C37*((1-$O37+$O37*(BN$1/INDEX($U$1:$CH$1,,MATCH($K37,$U$2:$CH$2,0)))))*$L37,$C37*((1-$R37)^(BN$2-$K37))*(((1-$O37+$O37*(BN$1/INDEX($U$1:$CH$1,,MATCH($K37,$U$2:$CH$2,0)))))*$L37*8760*$P37)),IF(AND($K37+$H37&lt;BN$2+1,$K37+$I37&gt;BN$2),IF($N37=$N$3,$C37*INDEX('Fixed O&amp;M Schedule_Gas'!AV$3:AV$15,MATCH($F37,'Fixed O&amp;M Schedule_Gas'!$B$3:$B$15,0)),$C37*$S37*INDEX($U$1:$CH$1,MATCH($K37,$U$2:$CH$2,0))*IF(BN$2&gt;$K37+$H37,IF($D37="Win",1.02,1.005),1)*(1+$T37)^(BN$2-$K37)),IF(AND($K37+$I37&lt;=BN$2,$K37+SUM($I37:$J37)&gt;BN$2),IF($N37=$N$3,$C37*(INDEX('Fixed O&amp;M Schedule_Gas'!AV$3:AV$15,MATCH($F37,'Fixed O&amp;M Schedule_Gas'!$B$3:$B$15,0))+$M37),$C37*($S37*INDEX($U$1:$CH$1,MATCH($K37+$I37,$U$2:$CH$2,0))*IF(BN$2&gt;$K37+$I37+$H37,IF($D37="Win",1.02,1.005),1)*(1+$T37)^(BN$2-($K37+$I37))+$M37)),0)))/10^6</f>
        <v>1.6927526862522517</v>
      </c>
      <c r="BO37" s="119">
        <f>IF(AND($K37&lt;BO$2+1,$K37+$H37&gt;BO$2),IF($N37=$N$3,$C37*((1-$O37+$O37*(BO$1/INDEX($U$1:$CH$1,,MATCH($K37,$U$2:$CH$2,0)))))*$L37,$C37*((1-$R37)^(BO$2-$K37))*(((1-$O37+$O37*(BO$1/INDEX($U$1:$CH$1,,MATCH($K37,$U$2:$CH$2,0)))))*$L37*8760*$P37)),IF(AND($K37+$H37&lt;BO$2+1,$K37+$I37&gt;BO$2),IF($N37=$N$3,$C37*INDEX('Fixed O&amp;M Schedule_Gas'!AW$3:AW$15,MATCH($F37,'Fixed O&amp;M Schedule_Gas'!$B$3:$B$15,0)),$C37*$S37*INDEX($U$1:$CH$1,MATCH($K37,$U$2:$CH$2,0))*IF(BO$2&gt;$K37+$H37,IF($D37="Win",1.02,1.005),1)*(1+$T37)^(BO$2-$K37)),IF(AND($K37+$I37&lt;=BO$2,$K37+SUM($I37:$J37)&gt;BO$2),IF($N37=$N$3,$C37*(INDEX('Fixed O&amp;M Schedule_Gas'!AW$3:AW$15,MATCH($F37,'Fixed O&amp;M Schedule_Gas'!$B$3:$B$15,0))+$M37),$C37*($S37*INDEX($U$1:$CH$1,MATCH($K37+$I37,$U$2:$CH$2,0))*IF(BO$2&gt;$K37+$I37+$H37,IF($D37="Win",1.02,1.005),1)*(1+$T37)^(BO$2-($K37+$I37))+$M37)),0)))/10^6</f>
        <v>1.7043783417833001</v>
      </c>
      <c r="BP37" s="119">
        <f>IF(AND($K37&lt;BP$2+1,$K37+$H37&gt;BP$2),IF($N37=$N$3,$C37*((1-$O37+$O37*(BP$1/INDEX($U$1:$CH$1,,MATCH($K37,$U$2:$CH$2,0)))))*$L37,$C37*((1-$R37)^(BP$2-$K37))*(((1-$O37+$O37*(BP$1/INDEX($U$1:$CH$1,,MATCH($K37,$U$2:$CH$2,0)))))*$L37*8760*$P37)),IF(AND($K37+$H37&lt;BP$2+1,$K37+$I37&gt;BP$2),IF($N37=$N$3,$C37*INDEX('Fixed O&amp;M Schedule_Gas'!AX$3:AX$15,MATCH($F37,'Fixed O&amp;M Schedule_Gas'!$B$3:$B$15,0)),$C37*$S37*INDEX($U$1:$CH$1,MATCH($K37,$U$2:$CH$2,0))*IF(BP$2&gt;$K37+$H37,IF($D37="Win",1.02,1.005),1)*(1+$T37)^(BP$2-$K37)),IF(AND($K37+$I37&lt;=BP$2,$K37+SUM($I37:$J37)&gt;BP$2),IF($N37=$N$3,$C37*(INDEX('Fixed O&amp;M Schedule_Gas'!AX$3:AX$15,MATCH($F37,'Fixed O&amp;M Schedule_Gas'!$B$3:$B$15,0))+$M37),$C37*($S37*INDEX($U$1:$CH$1,MATCH($K37+$I37,$U$2:$CH$2,0))*IF(BP$2&gt;$K37+$I37+$H37,IF($D37="Win",1.02,1.005),1)*(1+$T37)^(BP$2-($K37+$I37))+$M37)),0)))/10^6</f>
        <v>1.7162365104249693</v>
      </c>
      <c r="BQ37" s="119">
        <f>IF(AND($K37&lt;BQ$2+1,$K37+$H37&gt;BQ$2),IF($N37=$N$3,$C37*((1-$O37+$O37*(BQ$1/INDEX($U$1:$CH$1,,MATCH($K37,$U$2:$CH$2,0)))))*$L37,$C37*((1-$R37)^(BQ$2-$K37))*(((1-$O37+$O37*(BQ$1/INDEX($U$1:$CH$1,,MATCH($K37,$U$2:$CH$2,0)))))*$L37*8760*$P37)),IF(AND($K37+$H37&lt;BQ$2+1,$K37+$I37&gt;BQ$2),IF($N37=$N$3,$C37*INDEX('Fixed O&amp;M Schedule_Gas'!AY$3:AY$15,MATCH($F37,'Fixed O&amp;M Schedule_Gas'!$B$3:$B$15,0)),$C37*$S37*INDEX($U$1:$CH$1,MATCH($K37,$U$2:$CH$2,0))*IF(BQ$2&gt;$K37+$H37,IF($D37="Win",1.02,1.005),1)*(1+$T37)^(BQ$2-$K37)),IF(AND($K37+$I37&lt;=BQ$2,$K37+SUM($I37:$J37)&gt;BQ$2),IF($N37=$N$3,$C37*(INDEX('Fixed O&amp;M Schedule_Gas'!AY$3:AY$15,MATCH($F37,'Fixed O&amp;M Schedule_Gas'!$B$3:$B$15,0))+$M37),$C37*($S37*INDEX($U$1:$CH$1,MATCH($K37+$I37,$U$2:$CH$2,0))*IF(BQ$2&gt;$K37+$I37+$H37,IF($D37="Win",1.02,1.005),1)*(1+$T37)^(BQ$2-($K37+$I37))+$M37)),0)))/10^6</f>
        <v>1.7283318424394718</v>
      </c>
      <c r="BR37" s="119">
        <f>IF(AND($K37&lt;BR$2+1,$K37+$H37&gt;BR$2),IF($N37=$N$3,$C37*((1-$O37+$O37*(BR$1/INDEX($U$1:$CH$1,,MATCH($K37,$U$2:$CH$2,0)))))*$L37,$C37*((1-$R37)^(BR$2-$K37))*(((1-$O37+$O37*(BR$1/INDEX($U$1:$CH$1,,MATCH($K37,$U$2:$CH$2,0)))))*$L37*8760*$P37)),IF(AND($K37+$H37&lt;BR$2+1,$K37+$I37&gt;BR$2),IF($N37=$N$3,$C37*INDEX('Fixed O&amp;M Schedule_Gas'!AZ$3:AZ$15,MATCH($F37,'Fixed O&amp;M Schedule_Gas'!$B$3:$B$15,0)),$C37*$S37*INDEX($U$1:$CH$1,MATCH($K37,$U$2:$CH$2,0))*IF(BR$2&gt;$K37+$H37,IF($D37="Win",1.02,1.005),1)*(1+$T37)^(BR$2-$K37)),IF(AND($K37+$I37&lt;=BR$2,$K37+SUM($I37:$J37)&gt;BR$2),IF($N37=$N$3,$C37*(INDEX('Fixed O&amp;M Schedule_Gas'!AZ$3:AZ$15,MATCH($F37,'Fixed O&amp;M Schedule_Gas'!$B$3:$B$15,0))+$M37),$C37*($S37*INDEX($U$1:$CH$1,MATCH($K37+$I37,$U$2:$CH$2,0))*IF(BR$2&gt;$K37+$I37+$H37,IF($D37="Win",1.02,1.005),1)*(1+$T37)^(BR$2-($K37+$I37))+$M37)),0)))/10^6</f>
        <v>1.7406690810942642</v>
      </c>
      <c r="BS37" s="119">
        <f>IF(AND($K37&lt;BS$2+1,$K37+$H37&gt;BS$2),IF($N37=$N$3,$C37*((1-$O37+$O37*(BS$1/INDEX($U$1:$CH$1,,MATCH($K37,$U$2:$CH$2,0)))))*$L37,$C37*((1-$R37)^(BS$2-$K37))*(((1-$O37+$O37*(BS$1/INDEX($U$1:$CH$1,,MATCH($K37,$U$2:$CH$2,0)))))*$L37*8760*$P37)),IF(AND($K37+$H37&lt;BS$2+1,$K37+$I37&gt;BS$2),IF($N37=$N$3,$C37*INDEX('Fixed O&amp;M Schedule_Gas'!BA$3:BA$15,MATCH($F37,'Fixed O&amp;M Schedule_Gas'!$B$3:$B$15,0)),$C37*$S37*INDEX($U$1:$CH$1,MATCH($K37,$U$2:$CH$2,0))*IF(BS$2&gt;$K37+$H37,IF($D37="Win",1.02,1.005),1)*(1+$T37)^(BS$2-$K37)),IF(AND($K37+$I37&lt;=BS$2,$K37+SUM($I37:$J37)&gt;BS$2),IF($N37=$N$3,$C37*(INDEX('Fixed O&amp;M Schedule_Gas'!BA$3:BA$15,MATCH($F37,'Fixed O&amp;M Schedule_Gas'!$B$3:$B$15,0))+$M37),$C37*($S37*INDEX($U$1:$CH$1,MATCH($K37+$I37,$U$2:$CH$2,0))*IF(BS$2&gt;$K37+$I37+$H37,IF($D37="Win",1.02,1.005),1)*(1+$T37)^(BS$2-($K37+$I37))+$M37)),0)))/10^6</f>
        <v>1.7532530645221525</v>
      </c>
      <c r="BT37" s="119">
        <f>IF(AND($K37&lt;BT$2+1,$K37+$H37&gt;BT$2),IF($N37=$N$3,$C37*((1-$O37+$O37*(BT$1/INDEX($U$1:$CH$1,,MATCH($K37,$U$2:$CH$2,0)))))*$L37,$C37*((1-$R37)^(BT$2-$K37))*(((1-$O37+$O37*(BT$1/INDEX($U$1:$CH$1,,MATCH($K37,$U$2:$CH$2,0)))))*$L37*8760*$P37)),IF(AND($K37+$H37&lt;BT$2+1,$K37+$I37&gt;BT$2),IF($N37=$N$3,$C37*INDEX('Fixed O&amp;M Schedule_Gas'!BB$3:BB$15,MATCH($F37,'Fixed O&amp;M Schedule_Gas'!$B$3:$B$15,0)),$C37*$S37*INDEX($U$1:$CH$1,MATCH($K37,$U$2:$CH$2,0))*IF(BT$2&gt;$K37+$H37,IF($D37="Win",1.02,1.005),1)*(1+$T37)^(BT$2-$K37)),IF(AND($K37+$I37&lt;=BT$2,$K37+SUM($I37:$J37)&gt;BT$2),IF($N37=$N$3,$C37*(INDEX('Fixed O&amp;M Schedule_Gas'!BB$3:BB$15,MATCH($F37,'Fixed O&amp;M Schedule_Gas'!$B$3:$B$15,0))+$M37),$C37*($S37*INDEX($U$1:$CH$1,MATCH($K37+$I37,$U$2:$CH$2,0))*IF(BT$2&gt;$K37+$I37+$H37,IF($D37="Win",1.02,1.005),1)*(1+$T37)^(BT$2-($K37+$I37))+$M37)),0)))/10^6</f>
        <v>1.7660887276185986</v>
      </c>
      <c r="BU37" s="119">
        <f>IF(AND($K37&lt;BU$2+1,$K37+$H37&gt;BU$2),IF($N37=$N$3,$C37*((1-$O37+$O37*(BU$1/INDEX($U$1:$CH$1,,MATCH($K37,$U$2:$CH$2,0)))))*$L37,$C37*((1-$R37)^(BU$2-$K37))*(((1-$O37+$O37*(BU$1/INDEX($U$1:$CH$1,,MATCH($K37,$U$2:$CH$2,0)))))*$L37*8760*$P37)),IF(AND($K37+$H37&lt;BU$2+1,$K37+$I37&gt;BU$2),IF($N37=$N$3,$C37*INDEX('Fixed O&amp;M Schedule_Gas'!BC$3:BC$15,MATCH($F37,'Fixed O&amp;M Schedule_Gas'!$B$3:$B$15,0)),$C37*$S37*INDEX($U$1:$CH$1,MATCH($K37,$U$2:$CH$2,0))*IF(BU$2&gt;$K37+$H37,IF($D37="Win",1.02,1.005),1)*(1+$T37)^(BU$2-$K37)),IF(AND($K37+$I37&lt;=BU$2,$K37+SUM($I37:$J37)&gt;BU$2),IF($N37=$N$3,$C37*(INDEX('Fixed O&amp;M Schedule_Gas'!BC$3:BC$15,MATCH($F37,'Fixed O&amp;M Schedule_Gas'!$B$3:$B$15,0))+$M37),$C37*($S37*INDEX($U$1:$CH$1,MATCH($K37+$I37,$U$2:$CH$2,0))*IF(BU$2&gt;$K37+$I37+$H37,IF($D37="Win",1.02,1.005),1)*(1+$T37)^(BU$2-($K37+$I37))+$M37)),0)))/10^6</f>
        <v>1.779181103976974</v>
      </c>
      <c r="BV37" s="119">
        <f>IF(AND($K37&lt;BV$2+1,$K37+$H37&gt;BV$2),IF($N37=$N$3,$C37*((1-$O37+$O37*(BV$1/INDEX($U$1:$CH$1,,MATCH($K37,$U$2:$CH$2,0)))))*$L37,$C37*((1-$R37)^(BV$2-$K37))*(((1-$O37+$O37*(BV$1/INDEX($U$1:$CH$1,,MATCH($K37,$U$2:$CH$2,0)))))*$L37*8760*$P37)),IF(AND($K37+$H37&lt;BV$2+1,$K37+$I37&gt;BV$2),IF($N37=$N$3,$C37*INDEX('Fixed O&amp;M Schedule_Gas'!BD$3:BD$15,MATCH($F37,'Fixed O&amp;M Schedule_Gas'!$B$3:$B$15,0)),$C37*$S37*INDEX($U$1:$CH$1,MATCH($K37,$U$2:$CH$2,0))*IF(BV$2&gt;$K37+$H37,IF($D37="Win",1.02,1.005),1)*(1+$T37)^(BV$2-$K37)),IF(AND($K37+$I37&lt;=BV$2,$K37+SUM($I37:$J37)&gt;BV$2),IF($N37=$N$3,$C37*(INDEX('Fixed O&amp;M Schedule_Gas'!BD$3:BD$15,MATCH($F37,'Fixed O&amp;M Schedule_Gas'!$B$3:$B$15,0))+$M37),$C37*($S37*INDEX($U$1:$CH$1,MATCH($K37+$I37,$U$2:$CH$2,0))*IF(BV$2&gt;$K37+$I37+$H37,IF($D37="Win",1.02,1.005),1)*(1+$T37)^(BV$2-($K37+$I37))+$M37)),0)))/10^6</f>
        <v>1.7925353278625165</v>
      </c>
      <c r="BW37" s="119">
        <f>IF(AND($K37&lt;BW$2+1,$K37+$H37&gt;BW$2),IF($N37=$N$3,$C37*((1-$O37+$O37*(BW$1/INDEX($U$1:$CH$1,,MATCH($K37,$U$2:$CH$2,0)))))*$L37,$C37*((1-$R37)^(BW$2-$K37))*(((1-$O37+$O37*(BW$1/INDEX($U$1:$CH$1,,MATCH($K37,$U$2:$CH$2,0)))))*$L37*8760*$P37)),IF(AND($K37+$H37&lt;BW$2+1,$K37+$I37&gt;BW$2),IF($N37=$N$3,$C37*INDEX('Fixed O&amp;M Schedule_Gas'!BE$3:BE$15,MATCH($F37,'Fixed O&amp;M Schedule_Gas'!$B$3:$B$15,0)),$C37*$S37*INDEX($U$1:$CH$1,MATCH($K37,$U$2:$CH$2,0))*IF(BW$2&gt;$K37+$H37,IF($D37="Win",1.02,1.005),1)*(1+$T37)^(BW$2-$K37)),IF(AND($K37+$I37&lt;=BW$2,$K37+SUM($I37:$J37)&gt;BW$2),IF($N37=$N$3,$C37*(INDEX('Fixed O&amp;M Schedule_Gas'!BE$3:BE$15,MATCH($F37,'Fixed O&amp;M Schedule_Gas'!$B$3:$B$15,0))+$M37),$C37*($S37*INDEX($U$1:$CH$1,MATCH($K37+$I37,$U$2:$CH$2,0))*IF(BW$2&gt;$K37+$I37+$H37,IF($D37="Win",1.02,1.005),1)*(1+$T37)^(BW$2-($K37+$I37))+$M37)),0)))/10^6</f>
        <v>1.8061566362257699</v>
      </c>
      <c r="BX37" s="119">
        <f>IF(AND($K37&lt;BX$2+1,$K37+$H37&gt;BX$2),IF($N37=$N$3,$C37*((1-$O37+$O37*(BX$1/INDEX($U$1:$CH$1,,MATCH($K37,$U$2:$CH$2,0)))))*$L37,$C37*((1-$R37)^(BX$2-$K37))*(((1-$O37+$O37*(BX$1/INDEX($U$1:$CH$1,,MATCH($K37,$U$2:$CH$2,0)))))*$L37*8760*$P37)),IF(AND($K37+$H37&lt;BX$2+1,$K37+$I37&gt;BX$2),IF($N37=$N$3,$C37*INDEX('Fixed O&amp;M Schedule_Gas'!BF$3:BF$15,MATCH($F37,'Fixed O&amp;M Schedule_Gas'!$B$3:$B$15,0)),$C37*$S37*INDEX($U$1:$CH$1,MATCH($K37,$U$2:$CH$2,0))*IF(BX$2&gt;$K37+$H37,IF($D37="Win",1.02,1.005),1)*(1+$T37)^(BX$2-$K37)),IF(AND($K37+$I37&lt;=BX$2,$K37+SUM($I37:$J37)&gt;BX$2),IF($N37=$N$3,$C37*(INDEX('Fixed O&amp;M Schedule_Gas'!BF$3:BF$15,MATCH($F37,'Fixed O&amp;M Schedule_Gas'!$B$3:$B$15,0))+$M37),$C37*($S37*INDEX($U$1:$CH$1,MATCH($K37+$I37,$U$2:$CH$2,0))*IF(BX$2&gt;$K37+$I37+$H37,IF($D37="Win",1.02,1.005),1)*(1+$T37)^(BX$2-($K37+$I37))+$M37)),0)))/10^6</f>
        <v>1.8200503707562887</v>
      </c>
      <c r="BY37" s="119">
        <f>IF(AND($K37&lt;BY$2+1,$K37+$H37&gt;BY$2),IF($N37=$N$3,$C37*((1-$O37+$O37*(BY$1/INDEX($U$1:$CH$1,,MATCH($K37,$U$2:$CH$2,0)))))*$L37,$C37*((1-$R37)^(BY$2-$K37))*(((1-$O37+$O37*(BY$1/INDEX($U$1:$CH$1,,MATCH($K37,$U$2:$CH$2,0)))))*$L37*8760*$P37)),IF(AND($K37+$H37&lt;BY$2+1,$K37+$I37&gt;BY$2),IF($N37=$N$3,$C37*INDEX('Fixed O&amp;M Schedule_Gas'!BG$3:BG$15,MATCH($F37,'Fixed O&amp;M Schedule_Gas'!$B$3:$B$15,0)),$C37*$S37*INDEX($U$1:$CH$1,MATCH($K37,$U$2:$CH$2,0))*IF(BY$2&gt;$K37+$H37,IF($D37="Win",1.02,1.005),1)*(1+$T37)^(BY$2-$K37)),IF(AND($K37+$I37&lt;=BY$2,$K37+SUM($I37:$J37)&gt;BY$2),IF($N37=$N$3,$C37*(INDEX('Fixed O&amp;M Schedule_Gas'!BG$3:BG$15,MATCH($F37,'Fixed O&amp;M Schedule_Gas'!$B$3:$B$15,0))+$M37),$C37*($S37*INDEX($U$1:$CH$1,MATCH($K37+$I37,$U$2:$CH$2,0))*IF(BY$2&gt;$K37+$I37+$H37,IF($D37="Win",1.02,1.005),1)*(1+$T37)^(BY$2-($K37+$I37))+$M37)),0)))/10^6</f>
        <v>1.8378357403288053</v>
      </c>
      <c r="BZ37" s="119">
        <f>IF(AND($K37&lt;BZ$2+1,$K37+$H37&gt;BZ$2),IF($N37=$N$3,$C37*((1-$O37+$O37*(BZ$1/INDEX($U$1:$CH$1,,MATCH($K37,$U$2:$CH$2,0)))))*$L37,$C37*((1-$R37)^(BZ$2-$K37))*(((1-$O37+$O37*(BZ$1/INDEX($U$1:$CH$1,,MATCH($K37,$U$2:$CH$2,0)))))*$L37*8760*$P37)),IF(AND($K37+$H37&lt;BZ$2+1,$K37+$I37&gt;BZ$2),IF($N37=$N$3,$C37*INDEX('Fixed O&amp;M Schedule_Gas'!BH$3:BH$15,MATCH($F37,'Fixed O&amp;M Schedule_Gas'!$B$3:$B$15,0)),$C37*$S37*INDEX($U$1:$CH$1,MATCH($K37,$U$2:$CH$2,0))*IF(BZ$2&gt;$K37+$H37,IF($D37="Win",1.02,1.005),1)*(1+$T37)^(BZ$2-$K37)),IF(AND($K37+$I37&lt;=BZ$2,$K37+SUM($I37:$J37)&gt;BZ$2),IF($N37=$N$3,$C37*(INDEX('Fixed O&amp;M Schedule_Gas'!BH$3:BH$15,MATCH($F37,'Fixed O&amp;M Schedule_Gas'!$B$3:$B$15,0))+$M37),$C37*($S37*INDEX($U$1:$CH$1,MATCH($K37+$I37,$U$2:$CH$2,0))*IF(BZ$2&gt;$K37+$I37+$H37,IF($D37="Win",1.02,1.005),1)*(1+$T37)^(BZ$2-($K37+$I37))+$M37)),0)))/10^6</f>
        <v>1.8523630569413847</v>
      </c>
      <c r="CA37" s="119">
        <f>IF(AND($K37&lt;CA$2+1,$K37+$H37&gt;CA$2),IF($N37=$N$3,$C37*((1-$O37+$O37*(CA$1/INDEX($U$1:$CH$1,,MATCH($K37,$U$2:$CH$2,0)))))*$L37,$C37*((1-$R37)^(CA$2-$K37))*(((1-$O37+$O37*(CA$1/INDEX($U$1:$CH$1,,MATCH($K37,$U$2:$CH$2,0)))))*$L37*8760*$P37)),IF(AND($K37+$H37&lt;CA$2+1,$K37+$I37&gt;CA$2),IF($N37=$N$3,$C37*INDEX('Fixed O&amp;M Schedule_Gas'!BI$3:BI$15,MATCH($F37,'Fixed O&amp;M Schedule_Gas'!$B$3:$B$15,0)),$C37*$S37*INDEX($U$1:$CH$1,MATCH($K37,$U$2:$CH$2,0))*IF(CA$2&gt;$K37+$H37,IF($D37="Win",1.02,1.005),1)*(1+$T37)^(CA$2-$K37)),IF(AND($K37+$I37&lt;=CA$2,$K37+SUM($I37:$J37)&gt;CA$2),IF($N37=$N$3,$C37*(INDEX('Fixed O&amp;M Schedule_Gas'!BI$3:BI$15,MATCH($F37,'Fixed O&amp;M Schedule_Gas'!$B$3:$B$15,0))+$M37),$C37*($S37*INDEX($U$1:$CH$1,MATCH($K37+$I37,$U$2:$CH$2,0))*IF(CA$2&gt;$K37+$I37+$H37,IF($D37="Win",1.02,1.005),1)*(1+$T37)^(CA$2-($K37+$I37))+$M37)),0)))/10^6</f>
        <v>1.8671809198862153</v>
      </c>
      <c r="CB37" s="119">
        <f>IF(AND($K37&lt;CB$2+1,$K37+$H37&gt;CB$2),IF($N37=$N$3,$C37*((1-$O37+$O37*(CB$1/INDEX($U$1:$CH$1,,MATCH($K37,$U$2:$CH$2,0)))))*$L37,$C37*((1-$R37)^(CB$2-$K37))*(((1-$O37+$O37*(CB$1/INDEX($U$1:$CH$1,,MATCH($K37,$U$2:$CH$2,0)))))*$L37*8760*$P37)),IF(AND($K37+$H37&lt;CB$2+1,$K37+$I37&gt;CB$2),IF($N37=$N$3,$C37*INDEX('Fixed O&amp;M Schedule_Gas'!BJ$3:BJ$15,MATCH($F37,'Fixed O&amp;M Schedule_Gas'!$B$3:$B$15,0)),$C37*$S37*INDEX($U$1:$CH$1,MATCH($K37,$U$2:$CH$2,0))*IF(CB$2&gt;$K37+$H37,IF($D37="Win",1.02,1.005),1)*(1+$T37)^(CB$2-$K37)),IF(AND($K37+$I37&lt;=CB$2,$K37+SUM($I37:$J37)&gt;CB$2),IF($N37=$N$3,$C37*(INDEX('Fixed O&amp;M Schedule_Gas'!BJ$3:BJ$15,MATCH($F37,'Fixed O&amp;M Schedule_Gas'!$B$3:$B$15,0))+$M37),$C37*($S37*INDEX($U$1:$CH$1,MATCH($K37+$I37,$U$2:$CH$2,0))*IF(CB$2&gt;$K37+$I37+$H37,IF($D37="Win",1.02,1.005),1)*(1+$T37)^(CB$2-($K37+$I37))+$M37)),0)))/10^6</f>
        <v>1.882295140089943</v>
      </c>
      <c r="CC37" s="119">
        <f>IF(AND($K37&lt;CC$2+1,$K37+$H37&gt;CC$2),IF($N37=$N$3,$C37*((1-$O37+$O37*(CC$1/INDEX($U$1:$CH$1,,MATCH($K37,$U$2:$CH$2,0)))))*$L37,$C37*((1-$R37)^(CC$2-$K37))*(((1-$O37+$O37*(CC$1/INDEX($U$1:$CH$1,,MATCH($K37,$U$2:$CH$2,0)))))*$L37*8760*$P37)),IF(AND($K37+$H37&lt;CC$2+1,$K37+$I37&gt;CC$2),IF($N37=$N$3,$C37*INDEX('Fixed O&amp;M Schedule_Gas'!BK$3:BK$15,MATCH($F37,'Fixed O&amp;M Schedule_Gas'!$B$3:$B$15,0)),$C37*$S37*INDEX($U$1:$CH$1,MATCH($K37,$U$2:$CH$2,0))*IF(CC$2&gt;$K37+$H37,IF($D37="Win",1.02,1.005),1)*(1+$T37)^(CC$2-$K37)),IF(AND($K37+$I37&lt;=CC$2,$K37+SUM($I37:$J37)&gt;CC$2),IF($N37=$N$3,$C37*(INDEX('Fixed O&amp;M Schedule_Gas'!BK$3:BK$15,MATCH($F37,'Fixed O&amp;M Schedule_Gas'!$B$3:$B$15,0))+$M37),$C37*($S37*INDEX($U$1:$CH$1,MATCH($K37+$I37,$U$2:$CH$2,0))*IF(CC$2&gt;$K37+$I37+$H37,IF($D37="Win",1.02,1.005),1)*(1+$T37)^(CC$2-($K37+$I37))+$M37)),0)))/10^6</f>
        <v>0</v>
      </c>
      <c r="CD37" s="119">
        <f>IF(AND($K37&lt;CD$2+1,$K37+$H37&gt;CD$2),IF($N37=$N$3,$C37*((1-$O37+$O37*(CD$1/INDEX($U$1:$CH$1,,MATCH($K37,$U$2:$CH$2,0)))))*$L37,$C37*((1-$R37)^(CD$2-$K37))*(((1-$O37+$O37*(CD$1/INDEX($U$1:$CH$1,,MATCH($K37,$U$2:$CH$2,0)))))*$L37*8760*$P37)),IF(AND($K37+$H37&lt;CD$2+1,$K37+$I37&gt;CD$2),IF($N37=$N$3,$C37*INDEX('Fixed O&amp;M Schedule_Gas'!BL$3:BL$15,MATCH($F37,'Fixed O&amp;M Schedule_Gas'!$B$3:$B$15,0)),$C37*$S37*INDEX($U$1:$CH$1,MATCH($K37,$U$2:$CH$2,0))*IF(CD$2&gt;$K37+$H37,IF($D37="Win",1.02,1.005),1)*(1+$T37)^(CD$2-$K37)),IF(AND($K37+$I37&lt;=CD$2,$K37+SUM($I37:$J37)&gt;CD$2),IF($N37=$N$3,$C37*(INDEX('Fixed O&amp;M Schedule_Gas'!BL$3:BL$15,MATCH($F37,'Fixed O&amp;M Schedule_Gas'!$B$3:$B$15,0))+$M37),$C37*($S37*INDEX($U$1:$CH$1,MATCH($K37+$I37,$U$2:$CH$2,0))*IF(CD$2&gt;$K37+$I37+$H37,IF($D37="Win",1.02,1.005),1)*(1+$T37)^(CD$2-($K37+$I37))+$M37)),0)))/10^6</f>
        <v>0</v>
      </c>
      <c r="CE37" s="119">
        <f>IF(AND($K37&lt;CE$2+1,$K37+$H37&gt;CE$2),IF($N37=$N$3,$C37*((1-$O37+$O37*(CE$1/INDEX($U$1:$CH$1,,MATCH($K37,$U$2:$CH$2,0)))))*$L37,$C37*((1-$R37)^(CE$2-$K37))*(((1-$O37+$O37*(CE$1/INDEX($U$1:$CH$1,,MATCH($K37,$U$2:$CH$2,0)))))*$L37*8760*$P37)),IF(AND($K37+$H37&lt;CE$2+1,$K37+$I37&gt;CE$2),IF($N37=$N$3,$C37*INDEX('Fixed O&amp;M Schedule_Gas'!BM$3:BM$15,MATCH($F37,'Fixed O&amp;M Schedule_Gas'!$B$3:$B$15,0)),$C37*$S37*INDEX($U$1:$CH$1,MATCH($K37,$U$2:$CH$2,0))*IF(CE$2&gt;$K37+$H37,IF($D37="Win",1.02,1.005),1)*(1+$T37)^(CE$2-$K37)),IF(AND($K37+$I37&lt;=CE$2,$K37+SUM($I37:$J37)&gt;CE$2),IF($N37=$N$3,$C37*(INDEX('Fixed O&amp;M Schedule_Gas'!BM$3:BM$15,MATCH($F37,'Fixed O&amp;M Schedule_Gas'!$B$3:$B$15,0))+$M37),$C37*($S37*INDEX($U$1:$CH$1,MATCH($K37+$I37,$U$2:$CH$2,0))*IF(CE$2&gt;$K37+$I37+$H37,IF($D37="Win",1.02,1.005),1)*(1+$T37)^(CE$2-($K37+$I37))+$M37)),0)))/10^6</f>
        <v>0</v>
      </c>
      <c r="CF37" s="119">
        <f>IF(AND($K37&lt;CF$2+1,$K37+$H37&gt;CF$2),IF($N37=$N$3,$C37*((1-$O37+$O37*(CF$1/INDEX($U$1:$CH$1,,MATCH($K37,$U$2:$CH$2,0)))))*$L37,$C37*((1-$R37)^(CF$2-$K37))*(((1-$O37+$O37*(CF$1/INDEX($U$1:$CH$1,,MATCH($K37,$U$2:$CH$2,0)))))*$L37*8760*$P37)),IF(AND($K37+$H37&lt;CF$2+1,$K37+$I37&gt;CF$2),IF($N37=$N$3,$C37*INDEX('Fixed O&amp;M Schedule_Gas'!BN$3:BN$15,MATCH($F37,'Fixed O&amp;M Schedule_Gas'!$B$3:$B$15,0)),$C37*$S37*INDEX($U$1:$CH$1,MATCH($K37,$U$2:$CH$2,0))*IF(CF$2&gt;$K37+$H37,IF($D37="Win",1.02,1.005),1)*(1+$T37)^(CF$2-$K37)),IF(AND($K37+$I37&lt;=CF$2,$K37+SUM($I37:$J37)&gt;CF$2),IF($N37=$N$3,$C37*(INDEX('Fixed O&amp;M Schedule_Gas'!BN$3:BN$15,MATCH($F37,'Fixed O&amp;M Schedule_Gas'!$B$3:$B$15,0))+$M37),$C37*($S37*INDEX($U$1:$CH$1,MATCH($K37+$I37,$U$2:$CH$2,0))*IF(CF$2&gt;$K37+$I37+$H37,IF($D37="Win",1.02,1.005),1)*(1+$T37)^(CF$2-($K37+$I37))+$M37)),0)))/10^6</f>
        <v>0</v>
      </c>
      <c r="CG37" s="119">
        <f>IF(AND($K37&lt;CG$2+1,$K37+$H37&gt;CG$2),IF($N37=$N$3,$C37*((1-$O37+$O37*(CG$1/INDEX($U$1:$CH$1,,MATCH($K37,$U$2:$CH$2,0)))))*$L37,$C37*((1-$R37)^(CG$2-$K37))*(((1-$O37+$O37*(CG$1/INDEX($U$1:$CH$1,,MATCH($K37,$U$2:$CH$2,0)))))*$L37*8760*$P37)),IF(AND($K37+$H37&lt;CG$2+1,$K37+$I37&gt;CG$2),IF($N37=$N$3,$C37*INDEX('Fixed O&amp;M Schedule_Gas'!BO$3:BO$15,MATCH($F37,'Fixed O&amp;M Schedule_Gas'!$B$3:$B$15,0)),$C37*$S37*INDEX($U$1:$CH$1,MATCH($K37,$U$2:$CH$2,0))*IF(CG$2&gt;$K37+$H37,IF($D37="Win",1.02,1.005),1)*(1+$T37)^(CG$2-$K37)),IF(AND($K37+$I37&lt;=CG$2,$K37+SUM($I37:$J37)&gt;CG$2),IF($N37=$N$3,$C37*(INDEX('Fixed O&amp;M Schedule_Gas'!BO$3:BO$15,MATCH($F37,'Fixed O&amp;M Schedule_Gas'!$B$3:$B$15,0))+$M37),$C37*($S37*INDEX($U$1:$CH$1,MATCH($K37+$I37,$U$2:$CH$2,0))*IF(CG$2&gt;$K37+$I37+$H37,IF($D37="Win",1.02,1.005),1)*(1+$T37)^(CG$2-($K37+$I37))+$M37)),0)))/10^6</f>
        <v>0</v>
      </c>
      <c r="CH37" s="119">
        <f>IF(AND($K37&lt;CH$2+1,$K37+$H37&gt;CH$2),IF($N37=$N$3,$C37*((1-$O37+$O37*(CH$1/INDEX($U$1:$CH$1,,MATCH($K37,$U$2:$CH$2,0)))))*$L37,$C37*((1-$R37)^(CH$2-$K37))*(((1-$O37+$O37*(CH$1/INDEX($U$1:$CH$1,,MATCH($K37,$U$2:$CH$2,0)))))*$L37*8760*$P37)),IF(AND($K37+$H37&lt;CH$2+1,$K37+$I37&gt;CH$2),IF($N37=$N$3,$C37*INDEX('Fixed O&amp;M Schedule_Gas'!BP$3:BP$15,MATCH($F37,'Fixed O&amp;M Schedule_Gas'!$B$3:$B$15,0)),$C37*$S37*INDEX($U$1:$CH$1,MATCH($K37,$U$2:$CH$2,0))*IF(CH$2&gt;$K37+$H37,IF($D37="Win",1.02,1.005),1)*(1+$T37)^(CH$2-$K37)),IF(AND($K37+$I37&lt;=CH$2,$K37+SUM($I37:$J37)&gt;CH$2),IF($N37=$N$3,$C37*(INDEX('Fixed O&amp;M Schedule_Gas'!BP$3:BP$15,MATCH($F37,'Fixed O&amp;M Schedule_Gas'!$B$3:$B$15,0))+$M37),$C37*($S37*INDEX($U$1:$CH$1,MATCH($K37+$I37,$U$2:$CH$2,0))*IF(CH$2&gt;$K37+$I37+$H37,IF($D37="Win",1.02,1.005),1)*(1+$T37)^(CH$2-($K37+$I37))+$M37)),0)))/10^6</f>
        <v>0</v>
      </c>
    </row>
    <row r="38" spans="1:86" ht="11.4" x14ac:dyDescent="0.2">
      <c r="A38" s="151"/>
      <c r="B38" s="142" t="s">
        <v>36</v>
      </c>
      <c r="C38" s="143">
        <v>18.8</v>
      </c>
      <c r="D38" s="143" t="str">
        <f t="shared" si="65"/>
        <v>Sol</v>
      </c>
      <c r="E38" s="14" t="s">
        <v>37</v>
      </c>
      <c r="F38" s="142" t="s">
        <v>30</v>
      </c>
      <c r="G38" s="140">
        <f t="shared" si="66"/>
        <v>42370</v>
      </c>
      <c r="H38" s="68">
        <v>20</v>
      </c>
      <c r="I38" s="68">
        <v>25</v>
      </c>
      <c r="J38" s="68">
        <v>25</v>
      </c>
      <c r="K38" s="139">
        <v>2016</v>
      </c>
      <c r="L38" s="68">
        <v>288</v>
      </c>
      <c r="M38" s="69">
        <f>'Repower Costs'!M38</f>
        <v>97035.250766899713</v>
      </c>
      <c r="N38" s="68" t="s">
        <v>31</v>
      </c>
      <c r="O38" s="141">
        <v>0</v>
      </c>
      <c r="P38" s="4">
        <f>VLOOKUP($D38,Input!$B$11:$C$12,2,0)</f>
        <v>0.16200000000000001</v>
      </c>
      <c r="Q38" s="4">
        <f>VLOOKUP($D38,Input!$B$15:$C$16,2,0)</f>
        <v>0.16200000000000001</v>
      </c>
      <c r="R38" s="6">
        <f>VLOOKUP($D38,Input!$B$19:$C$20,2,0)</f>
        <v>5.0000000000000001E-3</v>
      </c>
      <c r="S38" s="70">
        <f>VLOOKUP($D38,Input!$B$23:$C$25,2,0)*1000</f>
        <v>27000</v>
      </c>
      <c r="T38" s="4">
        <f>VLOOKUP($D38,Input!$B$28:$C$30,2,0)</f>
        <v>0.02</v>
      </c>
      <c r="U38" s="119">
        <f>IF(AND($K38&lt;U$2+1,$K38+$H38&gt;U$2),IF($N38=$N$3,$C38*((1-$O38+$O38*(U$1/INDEX($U$1:$CH$1,,MATCH($K38,$U$2:$CH$2,0)))))*$L38,$C38*((1-$R38)^(U$2-$K38))*(((1-$O38+$O38*(U$1/INDEX($U$1:$CH$1,,MATCH($K38,$U$2:$CH$2,0)))))*$L38*8760*$P38)),IF(AND($K38+$H38&lt;U$2+1,$K38+$I38&gt;U$2),IF($N38=$N$3,$C38*INDEX('Fixed O&amp;M Schedule_Gas'!C$3:C$15,MATCH($F38,'Fixed O&amp;M Schedule_Gas'!$B$3:$B$15,0)),$C38*$S38*INDEX($U$1:$CH$1,MATCH($K38,$U$2:$CH$2,0))*IF(U$2&gt;$K38+$H38,IF($D38="Win",1.02,1.005),1)*(1+$T38)^(U$2-$K38)),IF(AND($K38+$I38&lt;=U$2,$K38+SUM($I38:$J38)&gt;U$2),IF($N38=$N$3,$C38*(INDEX('Fixed O&amp;M Schedule_Gas'!C$3:C$15,MATCH($F38,'Fixed O&amp;M Schedule_Gas'!$B$3:$B$15,0))+$M38),$C38*($S38*INDEX($U$1:$CH$1,MATCH($K38+$I38,$U$2:$CH$2,0))*IF(U$2&gt;$K38+$I38+$H38,IF($D38="Win",1.02,1.005),1)*(1+$T38)^(U$2-($K38+$I38))+$M38)),0)))/10^6</f>
        <v>0</v>
      </c>
      <c r="V38" s="119">
        <f>IF(AND($K38&lt;V$2+1,$K38+$H38&gt;V$2),IF($N38=$N$3,$C38*((1-$O38+$O38*(V$1/INDEX($U$1:$CH$1,,MATCH($K38,$U$2:$CH$2,0)))))*$L38,$C38*((1-$R38)^(V$2-$K38))*(((1-$O38+$O38*(V$1/INDEX($U$1:$CH$1,,MATCH($K38,$U$2:$CH$2,0)))))*$L38*8760*$P38)),IF(AND($K38+$H38&lt;V$2+1,$K38+$I38&gt;V$2),IF($N38=$N$3,$C38*INDEX('Fixed O&amp;M Schedule_Gas'!D$3:D$15,MATCH($F38,'Fixed O&amp;M Schedule_Gas'!$B$3:$B$15,0)),$C38*$S38*INDEX($U$1:$CH$1,MATCH($K38,$U$2:$CH$2,0))*IF(V$2&gt;$K38+$H38,IF($D38="Win",1.02,1.005),1)*(1+$T38)^(V$2-$K38)),IF(AND($K38+$I38&lt;=V$2,$K38+SUM($I38:$J38)&gt;V$2),IF($N38=$N$3,$C38*(INDEX('Fixed O&amp;M Schedule_Gas'!D$3:D$15,MATCH($F38,'Fixed O&amp;M Schedule_Gas'!$B$3:$B$15,0))+$M38),$C38*($S38*INDEX($U$1:$CH$1,MATCH($K38+$I38,$U$2:$CH$2,0))*IF(V$2&gt;$K38+$I38+$H38,IF($D38="Win",1.02,1.005),1)*(1+$T38)^(V$2-($K38+$I38))+$M38)),0)))/10^6</f>
        <v>0</v>
      </c>
      <c r="W38" s="119">
        <f>IF(AND($K38&lt;W$2+1,$K38+$H38&gt;W$2),IF($N38=$N$3,$C38*((1-$O38+$O38*(W$1/INDEX($U$1:$CH$1,,MATCH($K38,$U$2:$CH$2,0)))))*$L38,$C38*((1-$R38)^(W$2-$K38))*(((1-$O38+$O38*(W$1/INDEX($U$1:$CH$1,,MATCH($K38,$U$2:$CH$2,0)))))*$L38*8760*$P38)),IF(AND($K38+$H38&lt;W$2+1,$K38+$I38&gt;W$2),IF($N38=$N$3,$C38*INDEX('Fixed O&amp;M Schedule_Gas'!E$3:E$15,MATCH($F38,'Fixed O&amp;M Schedule_Gas'!$B$3:$B$15,0)),$C38*$S38*INDEX($U$1:$CH$1,MATCH($K38,$U$2:$CH$2,0))*IF(W$2&gt;$K38+$H38,IF($D38="Win",1.02,1.005),1)*(1+$T38)^(W$2-$K38)),IF(AND($K38+$I38&lt;=W$2,$K38+SUM($I38:$J38)&gt;W$2),IF($N38=$N$3,$C38*(INDEX('Fixed O&amp;M Schedule_Gas'!E$3:E$15,MATCH($F38,'Fixed O&amp;M Schedule_Gas'!$B$3:$B$15,0))+$M38),$C38*($S38*INDEX($U$1:$CH$1,MATCH($K38+$I38,$U$2:$CH$2,0))*IF(W$2&gt;$K38+$I38+$H38,IF($D38="Win",1.02,1.005),1)*(1+$T38)^(W$2-($K38+$I38))+$M38)),0)))/10^6</f>
        <v>0</v>
      </c>
      <c r="X38" s="119">
        <f>IF(AND($K38&lt;X$2+1,$K38+$H38&gt;X$2),IF($N38=$N$3,$C38*((1-$O38+$O38*(X$1/INDEX($U$1:$CH$1,,MATCH($K38,$U$2:$CH$2,0)))))*$L38,$C38*((1-$R38)^(X$2-$K38))*(((1-$O38+$O38*(X$1/INDEX($U$1:$CH$1,,MATCH($K38,$U$2:$CH$2,0)))))*$L38*8760*$P38)),IF(AND($K38+$H38&lt;X$2+1,$K38+$I38&gt;X$2),IF($N38=$N$3,$C38*INDEX('Fixed O&amp;M Schedule_Gas'!F$3:F$15,MATCH($F38,'Fixed O&amp;M Schedule_Gas'!$B$3:$B$15,0)),$C38*$S38*INDEX($U$1:$CH$1,MATCH($K38,$U$2:$CH$2,0))*IF(X$2&gt;$K38+$H38,IF($D38="Win",1.02,1.005),1)*(1+$T38)^(X$2-$K38)),IF(AND($K38+$I38&lt;=X$2,$K38+SUM($I38:$J38)&gt;X$2),IF($N38=$N$3,$C38*(INDEX('Fixed O&amp;M Schedule_Gas'!F$3:F$15,MATCH($F38,'Fixed O&amp;M Schedule_Gas'!$B$3:$B$15,0))+$M38),$C38*($S38*INDEX($U$1:$CH$1,MATCH($K38+$I38,$U$2:$CH$2,0))*IF(X$2&gt;$K38+$I38+$H38,IF($D38="Win",1.02,1.005),1)*(1+$T38)^(X$2-($K38+$I38))+$M38)),0)))/10^6</f>
        <v>0</v>
      </c>
      <c r="Y38" s="119">
        <f>IF(AND($K38&lt;Y$2+1,$K38+$H38&gt;Y$2),IF($N38=$N$3,$C38*((1-$O38+$O38*(Y$1/INDEX($U$1:$CH$1,,MATCH($K38,$U$2:$CH$2,0)))))*$L38,$C38*((1-$R38)^(Y$2-$K38))*(((1-$O38+$O38*(Y$1/INDEX($U$1:$CH$1,,MATCH($K38,$U$2:$CH$2,0)))))*$L38*8760*$P38)),IF(AND($K38+$H38&lt;Y$2+1,$K38+$I38&gt;Y$2),IF($N38=$N$3,$C38*INDEX('Fixed O&amp;M Schedule_Gas'!G$3:G$15,MATCH($F38,'Fixed O&amp;M Schedule_Gas'!$B$3:$B$15,0)),$C38*$S38*INDEX($U$1:$CH$1,MATCH($K38,$U$2:$CH$2,0))*IF(Y$2&gt;$K38+$H38,IF($D38="Win",1.02,1.005),1)*(1+$T38)^(Y$2-$K38)),IF(AND($K38+$I38&lt;=Y$2,$K38+SUM($I38:$J38)&gt;Y$2),IF($N38=$N$3,$C38*(INDEX('Fixed O&amp;M Schedule_Gas'!G$3:G$15,MATCH($F38,'Fixed O&amp;M Schedule_Gas'!$B$3:$B$15,0))+$M38),$C38*($S38*INDEX($U$1:$CH$1,MATCH($K38+$I38,$U$2:$CH$2,0))*IF(Y$2&gt;$K38+$I38+$H38,IF($D38="Win",1.02,1.005),1)*(1+$T38)^(Y$2-($K38+$I38))+$M38)),0)))/10^6</f>
        <v>0</v>
      </c>
      <c r="Z38" s="119">
        <f>IF(AND($K38&lt;Z$2+1,$K38+$H38&gt;Z$2),IF($N38=$N$3,$C38*((1-$O38+$O38*(Z$1/INDEX($U$1:$CH$1,,MATCH($K38,$U$2:$CH$2,0)))))*$L38,$C38*((1-$R38)^(Z$2-$K38))*(((1-$O38+$O38*(Z$1/INDEX($U$1:$CH$1,,MATCH($K38,$U$2:$CH$2,0)))))*$L38*8760*$P38)),IF(AND($K38+$H38&lt;Z$2+1,$K38+$I38&gt;Z$2),IF($N38=$N$3,$C38*INDEX('Fixed O&amp;M Schedule_Gas'!H$3:H$15,MATCH($F38,'Fixed O&amp;M Schedule_Gas'!$B$3:$B$15,0)),$C38*$S38*INDEX($U$1:$CH$1,MATCH($K38,$U$2:$CH$2,0))*IF(Z$2&gt;$K38+$H38,IF($D38="Win",1.02,1.005),1)*(1+$T38)^(Z$2-$K38)),IF(AND($K38+$I38&lt;=Z$2,$K38+SUM($I38:$J38)&gt;Z$2),IF($N38=$N$3,$C38*(INDEX('Fixed O&amp;M Schedule_Gas'!H$3:H$15,MATCH($F38,'Fixed O&amp;M Schedule_Gas'!$B$3:$B$15,0))+$M38),$C38*($S38*INDEX($U$1:$CH$1,MATCH($K38+$I38,$U$2:$CH$2,0))*IF(Z$2&gt;$K38+$I38+$H38,IF($D38="Win",1.02,1.005),1)*(1+$T38)^(Z$2-($K38+$I38))+$M38)),0)))/10^6</f>
        <v>0</v>
      </c>
      <c r="AA38" s="119">
        <f>IF(AND($K38&lt;AA$2+1,$K38+$H38&gt;AA$2),IF($N38=$N$3,$C38*((1-$O38+$O38*(AA$1/INDEX($U$1:$CH$1,,MATCH($K38,$U$2:$CH$2,0)))))*$L38,$C38*((1-$R38)^(AA$2-$K38))*(((1-$O38+$O38*(AA$1/INDEX($U$1:$CH$1,,MATCH($K38,$U$2:$CH$2,0)))))*$L38*8760*$P38)),IF(AND($K38+$H38&lt;AA$2+1,$K38+$I38&gt;AA$2),IF($N38=$N$3,$C38*INDEX('Fixed O&amp;M Schedule_Gas'!I$3:I$15,MATCH($F38,'Fixed O&amp;M Schedule_Gas'!$B$3:$B$15,0)),$C38*$S38*INDEX($U$1:$CH$1,MATCH($K38,$U$2:$CH$2,0))*IF(AA$2&gt;$K38+$H38,IF($D38="Win",1.02,1.005),1)*(1+$T38)^(AA$2-$K38)),IF(AND($K38+$I38&lt;=AA$2,$K38+SUM($I38:$J38)&gt;AA$2),IF($N38=$N$3,$C38*(INDEX('Fixed O&amp;M Schedule_Gas'!I$3:I$15,MATCH($F38,'Fixed O&amp;M Schedule_Gas'!$B$3:$B$15,0))+$M38),$C38*($S38*INDEX($U$1:$CH$1,MATCH($K38+$I38,$U$2:$CH$2,0))*IF(AA$2&gt;$K38+$I38+$H38,IF($D38="Win",1.02,1.005),1)*(1+$T38)^(AA$2-($K38+$I38))+$M38)),0)))/10^6</f>
        <v>0</v>
      </c>
      <c r="AB38" s="119">
        <f>IF(AND($K38&lt;AB$2+1,$K38+$H38&gt;AB$2),IF($N38=$N$3,$C38*((1-$O38+$O38*(AB$1/INDEX($U$1:$CH$1,,MATCH($K38,$U$2:$CH$2,0)))))*$L38,$C38*((1-$R38)^(AB$2-$K38))*(((1-$O38+$O38*(AB$1/INDEX($U$1:$CH$1,,MATCH($K38,$U$2:$CH$2,0)))))*$L38*8760*$P38)),IF(AND($K38+$H38&lt;AB$2+1,$K38+$I38&gt;AB$2),IF($N38=$N$3,$C38*INDEX('Fixed O&amp;M Schedule_Gas'!J$3:J$15,MATCH($F38,'Fixed O&amp;M Schedule_Gas'!$B$3:$B$15,0)),$C38*$S38*INDEX($U$1:$CH$1,MATCH($K38,$U$2:$CH$2,0))*IF(AB$2&gt;$K38+$H38,IF($D38="Win",1.02,1.005),1)*(1+$T38)^(AB$2-$K38)),IF(AND($K38+$I38&lt;=AB$2,$K38+SUM($I38:$J38)&gt;AB$2),IF($N38=$N$3,$C38*(INDEX('Fixed O&amp;M Schedule_Gas'!J$3:J$15,MATCH($F38,'Fixed O&amp;M Schedule_Gas'!$B$3:$B$15,0))+$M38),$C38*($S38*INDEX($U$1:$CH$1,MATCH($K38+$I38,$U$2:$CH$2,0))*IF(AB$2&gt;$K38+$I38+$H38,IF($D38="Win",1.02,1.005),1)*(1+$T38)^(AB$2-($K38+$I38))+$M38)),0)))/10^6</f>
        <v>0</v>
      </c>
      <c r="AC38" s="119">
        <f>IF(AND($K38&lt;AC$2+1,$K38+$H38&gt;AC$2),IF($N38=$N$3,$C38*((1-$O38+$O38*(AC$1/INDEX($U$1:$CH$1,,MATCH($K38,$U$2:$CH$2,0)))))*$L38,$C38*((1-$R38)^(AC$2-$K38))*(((1-$O38+$O38*(AC$1/INDEX($U$1:$CH$1,,MATCH($K38,$U$2:$CH$2,0)))))*$L38*8760*$P38)),IF(AND($K38+$H38&lt;AC$2+1,$K38+$I38&gt;AC$2),IF($N38=$N$3,$C38*INDEX('Fixed O&amp;M Schedule_Gas'!K$3:K$15,MATCH($F38,'Fixed O&amp;M Schedule_Gas'!$B$3:$B$15,0)),$C38*$S38*INDEX($U$1:$CH$1,MATCH($K38,$U$2:$CH$2,0))*IF(AC$2&gt;$K38+$H38,IF($D38="Win",1.02,1.005),1)*(1+$T38)^(AC$2-$K38)),IF(AND($K38+$I38&lt;=AC$2,$K38+SUM($I38:$J38)&gt;AC$2),IF($N38=$N$3,$C38*(INDEX('Fixed O&amp;M Schedule_Gas'!K$3:K$15,MATCH($F38,'Fixed O&amp;M Schedule_Gas'!$B$3:$B$15,0))+$M38),$C38*($S38*INDEX($U$1:$CH$1,MATCH($K38+$I38,$U$2:$CH$2,0))*IF(AC$2&gt;$K38+$I38+$H38,IF($D38="Win",1.02,1.005),1)*(1+$T38)^(AC$2-($K38+$I38))+$M38)),0)))/10^6</f>
        <v>0</v>
      </c>
      <c r="AD38" s="119">
        <f>IF(AND($K38&lt;AD$2+1,$K38+$H38&gt;AD$2),IF($N38=$N$3,$C38*((1-$O38+$O38*(AD$1/INDEX($U$1:$CH$1,,MATCH($K38,$U$2:$CH$2,0)))))*$L38,$C38*((1-$R38)^(AD$2-$K38))*(((1-$O38+$O38*(AD$1/INDEX($U$1:$CH$1,,MATCH($K38,$U$2:$CH$2,0)))))*$L38*8760*$P38)),IF(AND($K38+$H38&lt;AD$2+1,$K38+$I38&gt;AD$2),IF($N38=$N$3,$C38*INDEX('Fixed O&amp;M Schedule_Gas'!L$3:L$15,MATCH($F38,'Fixed O&amp;M Schedule_Gas'!$B$3:$B$15,0)),$C38*$S38*INDEX($U$1:$CH$1,MATCH($K38,$U$2:$CH$2,0))*IF(AD$2&gt;$K38+$H38,IF($D38="Win",1.02,1.005),1)*(1+$T38)^(AD$2-$K38)),IF(AND($K38+$I38&lt;=AD$2,$K38+SUM($I38:$J38)&gt;AD$2),IF($N38=$N$3,$C38*(INDEX('Fixed O&amp;M Schedule_Gas'!L$3:L$15,MATCH($F38,'Fixed O&amp;M Schedule_Gas'!$B$3:$B$15,0))+$M38),$C38*($S38*INDEX($U$1:$CH$1,MATCH($K38+$I38,$U$2:$CH$2,0))*IF(AD$2&gt;$K38+$I38+$H38,IF($D38="Win",1.02,1.005),1)*(1+$T38)^(AD$2-($K38+$I38))+$M38)),0)))/10^6</f>
        <v>0</v>
      </c>
      <c r="AE38" s="119">
        <f>IF(AND($K38&lt;AE$2+1,$K38+$H38&gt;AE$2),IF($N38=$N$3,$C38*((1-$O38+$O38*(AE$1/INDEX($U$1:$CH$1,,MATCH($K38,$U$2:$CH$2,0)))))*$L38,$C38*((1-$R38)^(AE$2-$K38))*(((1-$O38+$O38*(AE$1/INDEX($U$1:$CH$1,,MATCH($K38,$U$2:$CH$2,0)))))*$L38*8760*$P38)),IF(AND($K38+$H38&lt;AE$2+1,$K38+$I38&gt;AE$2),IF($N38=$N$3,$C38*INDEX('Fixed O&amp;M Schedule_Gas'!M$3:M$15,MATCH($F38,'Fixed O&amp;M Schedule_Gas'!$B$3:$B$15,0)),$C38*$S38*INDEX($U$1:$CH$1,MATCH($K38,$U$2:$CH$2,0))*IF(AE$2&gt;$K38+$H38,IF($D38="Win",1.02,1.005),1)*(1+$T38)^(AE$2-$K38)),IF(AND($K38+$I38&lt;=AE$2,$K38+SUM($I38:$J38)&gt;AE$2),IF($N38=$N$3,$C38*(INDEX('Fixed O&amp;M Schedule_Gas'!M$3:M$15,MATCH($F38,'Fixed O&amp;M Schedule_Gas'!$B$3:$B$15,0))+$M38),$C38*($S38*INDEX($U$1:$CH$1,MATCH($K38+$I38,$U$2:$CH$2,0))*IF(AE$2&gt;$K38+$I38+$H38,IF($D38="Win",1.02,1.005),1)*(1+$T38)^(AE$2-($K38+$I38))+$M38)),0)))/10^6</f>
        <v>0</v>
      </c>
      <c r="AF38" s="119">
        <f>IF(AND($K38&lt;AF$2+1,$K38+$H38&gt;AF$2),IF($N38=$N$3,$C38*((1-$O38+$O38*(AF$1/INDEX($U$1:$CH$1,,MATCH($K38,$U$2:$CH$2,0)))))*$L38,$C38*((1-$R38)^(AF$2-$K38))*(((1-$O38+$O38*(AF$1/INDEX($U$1:$CH$1,,MATCH($K38,$U$2:$CH$2,0)))))*$L38*8760*$P38)),IF(AND($K38+$H38&lt;AF$2+1,$K38+$I38&gt;AF$2),IF($N38=$N$3,$C38*INDEX('Fixed O&amp;M Schedule_Gas'!N$3:N$15,MATCH($F38,'Fixed O&amp;M Schedule_Gas'!$B$3:$B$15,0)),$C38*$S38*INDEX($U$1:$CH$1,MATCH($K38,$U$2:$CH$2,0))*IF(AF$2&gt;$K38+$H38,IF($D38="Win",1.02,1.005),1)*(1+$T38)^(AF$2-$K38)),IF(AND($K38+$I38&lt;=AF$2,$K38+SUM($I38:$J38)&gt;AF$2),IF($N38=$N$3,$C38*(INDEX('Fixed O&amp;M Schedule_Gas'!N$3:N$15,MATCH($F38,'Fixed O&amp;M Schedule_Gas'!$B$3:$B$15,0))+$M38),$C38*($S38*INDEX($U$1:$CH$1,MATCH($K38+$I38,$U$2:$CH$2,0))*IF(AF$2&gt;$K38+$I38+$H38,IF($D38="Win",1.02,1.005),1)*(1+$T38)^(AF$2-($K38+$I38))+$M38)),0)))/10^6</f>
        <v>7.6836833280000008</v>
      </c>
      <c r="AG38" s="119">
        <f>IF(AND($K38&lt;AG$2+1,$K38+$H38&gt;AG$2),IF($N38=$N$3,$C38*((1-$O38+$O38*(AG$1/INDEX($U$1:$CH$1,,MATCH($K38,$U$2:$CH$2,0)))))*$L38,$C38*((1-$R38)^(AG$2-$K38))*(((1-$O38+$O38*(AG$1/INDEX($U$1:$CH$1,,MATCH($K38,$U$2:$CH$2,0)))))*$L38*8760*$P38)),IF(AND($K38+$H38&lt;AG$2+1,$K38+$I38&gt;AG$2),IF($N38=$N$3,$C38*INDEX('Fixed O&amp;M Schedule_Gas'!O$3:O$15,MATCH($F38,'Fixed O&amp;M Schedule_Gas'!$B$3:$B$15,0)),$C38*$S38*INDEX($U$1:$CH$1,MATCH($K38,$U$2:$CH$2,0))*IF(AG$2&gt;$K38+$H38,IF($D38="Win",1.02,1.005),1)*(1+$T38)^(AG$2-$K38)),IF(AND($K38+$I38&lt;=AG$2,$K38+SUM($I38:$J38)&gt;AG$2),IF($N38=$N$3,$C38*(INDEX('Fixed O&amp;M Schedule_Gas'!O$3:O$15,MATCH($F38,'Fixed O&amp;M Schedule_Gas'!$B$3:$B$15,0))+$M38),$C38*($S38*INDEX($U$1:$CH$1,MATCH($K38+$I38,$U$2:$CH$2,0))*IF(AG$2&gt;$K38+$I38+$H38,IF($D38="Win",1.02,1.005),1)*(1+$T38)^(AG$2-($K38+$I38))+$M38)),0)))/10^6</f>
        <v>7.6452649113599991</v>
      </c>
      <c r="AH38" s="119">
        <f>IF(AND($K38&lt;AH$2+1,$K38+$H38&gt;AH$2),IF($N38=$N$3,$C38*((1-$O38+$O38*(AH$1/INDEX($U$1:$CH$1,,MATCH($K38,$U$2:$CH$2,0)))))*$L38,$C38*((1-$R38)^(AH$2-$K38))*(((1-$O38+$O38*(AH$1/INDEX($U$1:$CH$1,,MATCH($K38,$U$2:$CH$2,0)))))*$L38*8760*$P38)),IF(AND($K38+$H38&lt;AH$2+1,$K38+$I38&gt;AH$2),IF($N38=$N$3,$C38*INDEX('Fixed O&amp;M Schedule_Gas'!P$3:P$15,MATCH($F38,'Fixed O&amp;M Schedule_Gas'!$B$3:$B$15,0)),$C38*$S38*INDEX($U$1:$CH$1,MATCH($K38,$U$2:$CH$2,0))*IF(AH$2&gt;$K38+$H38,IF($D38="Win",1.02,1.005),1)*(1+$T38)^(AH$2-$K38)),IF(AND($K38+$I38&lt;=AH$2,$K38+SUM($I38:$J38)&gt;AH$2),IF($N38=$N$3,$C38*(INDEX('Fixed O&amp;M Schedule_Gas'!P$3:P$15,MATCH($F38,'Fixed O&amp;M Schedule_Gas'!$B$3:$B$15,0))+$M38),$C38*($S38*INDEX($U$1:$CH$1,MATCH($K38+$I38,$U$2:$CH$2,0))*IF(AH$2&gt;$K38+$I38+$H38,IF($D38="Win",1.02,1.005),1)*(1+$T38)^(AH$2-($K38+$I38))+$M38)),0)))/10^6</f>
        <v>7.6070385868032009</v>
      </c>
      <c r="AI38" s="119">
        <f>IF(AND($K38&lt;AI$2+1,$K38+$H38&gt;AI$2),IF($N38=$N$3,$C38*((1-$O38+$O38*(AI$1/INDEX($U$1:$CH$1,,MATCH($K38,$U$2:$CH$2,0)))))*$L38,$C38*((1-$R38)^(AI$2-$K38))*(((1-$O38+$O38*(AI$1/INDEX($U$1:$CH$1,,MATCH($K38,$U$2:$CH$2,0)))))*$L38*8760*$P38)),IF(AND($K38+$H38&lt;AI$2+1,$K38+$I38&gt;AI$2),IF($N38=$N$3,$C38*INDEX('Fixed O&amp;M Schedule_Gas'!Q$3:Q$15,MATCH($F38,'Fixed O&amp;M Schedule_Gas'!$B$3:$B$15,0)),$C38*$S38*INDEX($U$1:$CH$1,MATCH($K38,$U$2:$CH$2,0))*IF(AI$2&gt;$K38+$H38,IF($D38="Win",1.02,1.005),1)*(1+$T38)^(AI$2-$K38)),IF(AND($K38+$I38&lt;=AI$2,$K38+SUM($I38:$J38)&gt;AI$2),IF($N38=$N$3,$C38*(INDEX('Fixed O&amp;M Schedule_Gas'!Q$3:Q$15,MATCH($F38,'Fixed O&amp;M Schedule_Gas'!$B$3:$B$15,0))+$M38),$C38*($S38*INDEX($U$1:$CH$1,MATCH($K38+$I38,$U$2:$CH$2,0))*IF(AI$2&gt;$K38+$I38+$H38,IF($D38="Win",1.02,1.005),1)*(1+$T38)^(AI$2-($K38+$I38))+$M38)),0)))/10^6</f>
        <v>7.5690033938691847</v>
      </c>
      <c r="AJ38" s="119">
        <f>IF(AND($K38&lt;AJ$2+1,$K38+$H38&gt;AJ$2),IF($N38=$N$3,$C38*((1-$O38+$O38*(AJ$1/INDEX($U$1:$CH$1,,MATCH($K38,$U$2:$CH$2,0)))))*$L38,$C38*((1-$R38)^(AJ$2-$K38))*(((1-$O38+$O38*(AJ$1/INDEX($U$1:$CH$1,,MATCH($K38,$U$2:$CH$2,0)))))*$L38*8760*$P38)),IF(AND($K38+$H38&lt;AJ$2+1,$K38+$I38&gt;AJ$2),IF($N38=$N$3,$C38*INDEX('Fixed O&amp;M Schedule_Gas'!R$3:R$15,MATCH($F38,'Fixed O&amp;M Schedule_Gas'!$B$3:$B$15,0)),$C38*$S38*INDEX($U$1:$CH$1,MATCH($K38,$U$2:$CH$2,0))*IF(AJ$2&gt;$K38+$H38,IF($D38="Win",1.02,1.005),1)*(1+$T38)^(AJ$2-$K38)),IF(AND($K38+$I38&lt;=AJ$2,$K38+SUM($I38:$J38)&gt;AJ$2),IF($N38=$N$3,$C38*(INDEX('Fixed O&amp;M Schedule_Gas'!R$3:R$15,MATCH($F38,'Fixed O&amp;M Schedule_Gas'!$B$3:$B$15,0))+$M38),$C38*($S38*INDEX($U$1:$CH$1,MATCH($K38+$I38,$U$2:$CH$2,0))*IF(AJ$2&gt;$K38+$I38+$H38,IF($D38="Win",1.02,1.005),1)*(1+$T38)^(AJ$2-($K38+$I38))+$M38)),0)))/10^6</f>
        <v>7.5311583768998398</v>
      </c>
      <c r="AK38" s="119">
        <f>IF(AND($K38&lt;AK$2+1,$K38+$H38&gt;AK$2),IF($N38=$N$3,$C38*((1-$O38+$O38*(AK$1/INDEX($U$1:$CH$1,,MATCH($K38,$U$2:$CH$2,0)))))*$L38,$C38*((1-$R38)^(AK$2-$K38))*(((1-$O38+$O38*(AK$1/INDEX($U$1:$CH$1,,MATCH($K38,$U$2:$CH$2,0)))))*$L38*8760*$P38)),IF(AND($K38+$H38&lt;AK$2+1,$K38+$I38&gt;AK$2),IF($N38=$N$3,$C38*INDEX('Fixed O&amp;M Schedule_Gas'!S$3:S$15,MATCH($F38,'Fixed O&amp;M Schedule_Gas'!$B$3:$B$15,0)),$C38*$S38*INDEX($U$1:$CH$1,MATCH($K38,$U$2:$CH$2,0))*IF(AK$2&gt;$K38+$H38,IF($D38="Win",1.02,1.005),1)*(1+$T38)^(AK$2-$K38)),IF(AND($K38+$I38&lt;=AK$2,$K38+SUM($I38:$J38)&gt;AK$2),IF($N38=$N$3,$C38*(INDEX('Fixed O&amp;M Schedule_Gas'!S$3:S$15,MATCH($F38,'Fixed O&amp;M Schedule_Gas'!$B$3:$B$15,0))+$M38),$C38*($S38*INDEX($U$1:$CH$1,MATCH($K38+$I38,$U$2:$CH$2,0))*IF(AK$2&gt;$K38+$I38+$H38,IF($D38="Win",1.02,1.005),1)*(1+$T38)^(AK$2-($K38+$I38))+$M38)),0)))/10^6</f>
        <v>7.4935025850153396</v>
      </c>
      <c r="AL38" s="119">
        <f>IF(AND($K38&lt;AL$2+1,$K38+$H38&gt;AL$2),IF($N38=$N$3,$C38*((1-$O38+$O38*(AL$1/INDEX($U$1:$CH$1,,MATCH($K38,$U$2:$CH$2,0)))))*$L38,$C38*((1-$R38)^(AL$2-$K38))*(((1-$O38+$O38*(AL$1/INDEX($U$1:$CH$1,,MATCH($K38,$U$2:$CH$2,0)))))*$L38*8760*$P38)),IF(AND($K38+$H38&lt;AL$2+1,$K38+$I38&gt;AL$2),IF($N38=$N$3,$C38*INDEX('Fixed O&amp;M Schedule_Gas'!T$3:T$15,MATCH($F38,'Fixed O&amp;M Schedule_Gas'!$B$3:$B$15,0)),$C38*$S38*INDEX($U$1:$CH$1,MATCH($K38,$U$2:$CH$2,0))*IF(AL$2&gt;$K38+$H38,IF($D38="Win",1.02,1.005),1)*(1+$T38)^(AL$2-$K38)),IF(AND($K38+$I38&lt;=AL$2,$K38+SUM($I38:$J38)&gt;AL$2),IF($N38=$N$3,$C38*(INDEX('Fixed O&amp;M Schedule_Gas'!T$3:T$15,MATCH($F38,'Fixed O&amp;M Schedule_Gas'!$B$3:$B$15,0))+$M38),$C38*($S38*INDEX($U$1:$CH$1,MATCH($K38+$I38,$U$2:$CH$2,0))*IF(AL$2&gt;$K38+$I38+$H38,IF($D38="Win",1.02,1.005),1)*(1+$T38)^(AL$2-($K38+$I38))+$M38)),0)))/10^6</f>
        <v>7.4560350720902635</v>
      </c>
      <c r="AM38" s="119">
        <f>IF(AND($K38&lt;AM$2+1,$K38+$H38&gt;AM$2),IF($N38=$N$3,$C38*((1-$O38+$O38*(AM$1/INDEX($U$1:$CH$1,,MATCH($K38,$U$2:$CH$2,0)))))*$L38,$C38*((1-$R38)^(AM$2-$K38))*(((1-$O38+$O38*(AM$1/INDEX($U$1:$CH$1,,MATCH($K38,$U$2:$CH$2,0)))))*$L38*8760*$P38)),IF(AND($K38+$H38&lt;AM$2+1,$K38+$I38&gt;AM$2),IF($N38=$N$3,$C38*INDEX('Fixed O&amp;M Schedule_Gas'!U$3:U$15,MATCH($F38,'Fixed O&amp;M Schedule_Gas'!$B$3:$B$15,0)),$C38*$S38*INDEX($U$1:$CH$1,MATCH($K38,$U$2:$CH$2,0))*IF(AM$2&gt;$K38+$H38,IF($D38="Win",1.02,1.005),1)*(1+$T38)^(AM$2-$K38)),IF(AND($K38+$I38&lt;=AM$2,$K38+SUM($I38:$J38)&gt;AM$2),IF($N38=$N$3,$C38*(INDEX('Fixed O&amp;M Schedule_Gas'!U$3:U$15,MATCH($F38,'Fixed O&amp;M Schedule_Gas'!$B$3:$B$15,0))+$M38),$C38*($S38*INDEX($U$1:$CH$1,MATCH($K38+$I38,$U$2:$CH$2,0))*IF(AM$2&gt;$K38+$I38+$H38,IF($D38="Win",1.02,1.005),1)*(1+$T38)^(AM$2-($K38+$I38))+$M38)),0)))/10^6</f>
        <v>7.4187548967298111</v>
      </c>
      <c r="AN38" s="119">
        <f>IF(AND($K38&lt;AN$2+1,$K38+$H38&gt;AN$2),IF($N38=$N$3,$C38*((1-$O38+$O38*(AN$1/INDEX($U$1:$CH$1,,MATCH($K38,$U$2:$CH$2,0)))))*$L38,$C38*((1-$R38)^(AN$2-$K38))*(((1-$O38+$O38*(AN$1/INDEX($U$1:$CH$1,,MATCH($K38,$U$2:$CH$2,0)))))*$L38*8760*$P38)),IF(AND($K38+$H38&lt;AN$2+1,$K38+$I38&gt;AN$2),IF($N38=$N$3,$C38*INDEX('Fixed O&amp;M Schedule_Gas'!V$3:V$15,MATCH($F38,'Fixed O&amp;M Schedule_Gas'!$B$3:$B$15,0)),$C38*$S38*INDEX($U$1:$CH$1,MATCH($K38,$U$2:$CH$2,0))*IF(AN$2&gt;$K38+$H38,IF($D38="Win",1.02,1.005),1)*(1+$T38)^(AN$2-$K38)),IF(AND($K38+$I38&lt;=AN$2,$K38+SUM($I38:$J38)&gt;AN$2),IF($N38=$N$3,$C38*(INDEX('Fixed O&amp;M Schedule_Gas'!V$3:V$15,MATCH($F38,'Fixed O&amp;M Schedule_Gas'!$B$3:$B$15,0))+$M38),$C38*($S38*INDEX($U$1:$CH$1,MATCH($K38+$I38,$U$2:$CH$2,0))*IF(AN$2&gt;$K38+$I38+$H38,IF($D38="Win",1.02,1.005),1)*(1+$T38)^(AN$2-($K38+$I38))+$M38)),0)))/10^6</f>
        <v>7.3816611222461628</v>
      </c>
      <c r="AO38" s="119">
        <f>IF(AND($K38&lt;AO$2+1,$K38+$H38&gt;AO$2),IF($N38=$N$3,$C38*((1-$O38+$O38*(AO$1/INDEX($U$1:$CH$1,,MATCH($K38,$U$2:$CH$2,0)))))*$L38,$C38*((1-$R38)^(AO$2-$K38))*(((1-$O38+$O38*(AO$1/INDEX($U$1:$CH$1,,MATCH($K38,$U$2:$CH$2,0)))))*$L38*8760*$P38)),IF(AND($K38+$H38&lt;AO$2+1,$K38+$I38&gt;AO$2),IF($N38=$N$3,$C38*INDEX('Fixed O&amp;M Schedule_Gas'!W$3:W$15,MATCH($F38,'Fixed O&amp;M Schedule_Gas'!$B$3:$B$15,0)),$C38*$S38*INDEX($U$1:$CH$1,MATCH($K38,$U$2:$CH$2,0))*IF(AO$2&gt;$K38+$H38,IF($D38="Win",1.02,1.005),1)*(1+$T38)^(AO$2-$K38)),IF(AND($K38+$I38&lt;=AO$2,$K38+SUM($I38:$J38)&gt;AO$2),IF($N38=$N$3,$C38*(INDEX('Fixed O&amp;M Schedule_Gas'!W$3:W$15,MATCH($F38,'Fixed O&amp;M Schedule_Gas'!$B$3:$B$15,0))+$M38),$C38*($S38*INDEX($U$1:$CH$1,MATCH($K38+$I38,$U$2:$CH$2,0))*IF(AO$2&gt;$K38+$I38+$H38,IF($D38="Win",1.02,1.005),1)*(1+$T38)^(AO$2-($K38+$I38))+$M38)),0)))/10^6</f>
        <v>7.3447528166349318</v>
      </c>
      <c r="AP38" s="119">
        <f>IF(AND($K38&lt;AP$2+1,$K38+$H38&gt;AP$2),IF($N38=$N$3,$C38*((1-$O38+$O38*(AP$1/INDEX($U$1:$CH$1,,MATCH($K38,$U$2:$CH$2,0)))))*$L38,$C38*((1-$R38)^(AP$2-$K38))*(((1-$O38+$O38*(AP$1/INDEX($U$1:$CH$1,,MATCH($K38,$U$2:$CH$2,0)))))*$L38*8760*$P38)),IF(AND($K38+$H38&lt;AP$2+1,$K38+$I38&gt;AP$2),IF($N38=$N$3,$C38*INDEX('Fixed O&amp;M Schedule_Gas'!X$3:X$15,MATCH($F38,'Fixed O&amp;M Schedule_Gas'!$B$3:$B$15,0)),$C38*$S38*INDEX($U$1:$CH$1,MATCH($K38,$U$2:$CH$2,0))*IF(AP$2&gt;$K38+$H38,IF($D38="Win",1.02,1.005),1)*(1+$T38)^(AP$2-$K38)),IF(AND($K38+$I38&lt;=AP$2,$K38+SUM($I38:$J38)&gt;AP$2),IF($N38=$N$3,$C38*(INDEX('Fixed O&amp;M Schedule_Gas'!X$3:X$15,MATCH($F38,'Fixed O&amp;M Schedule_Gas'!$B$3:$B$15,0))+$M38),$C38*($S38*INDEX($U$1:$CH$1,MATCH($K38+$I38,$U$2:$CH$2,0))*IF(AP$2&gt;$K38+$I38+$H38,IF($D38="Win",1.02,1.005),1)*(1+$T38)^(AP$2-($K38+$I38))+$M38)),0)))/10^6</f>
        <v>7.3080290525517579</v>
      </c>
      <c r="AQ38" s="119">
        <f>IF(AND($K38&lt;AQ$2+1,$K38+$H38&gt;AQ$2),IF($N38=$N$3,$C38*((1-$O38+$O38*(AQ$1/INDEX($U$1:$CH$1,,MATCH($K38,$U$2:$CH$2,0)))))*$L38,$C38*((1-$R38)^(AQ$2-$K38))*(((1-$O38+$O38*(AQ$1/INDEX($U$1:$CH$1,,MATCH($K38,$U$2:$CH$2,0)))))*$L38*8760*$P38)),IF(AND($K38+$H38&lt;AQ$2+1,$K38+$I38&gt;AQ$2),IF($N38=$N$3,$C38*INDEX('Fixed O&amp;M Schedule_Gas'!Y$3:Y$15,MATCH($F38,'Fixed O&amp;M Schedule_Gas'!$B$3:$B$15,0)),$C38*$S38*INDEX($U$1:$CH$1,MATCH($K38,$U$2:$CH$2,0))*IF(AQ$2&gt;$K38+$H38,IF($D38="Win",1.02,1.005),1)*(1+$T38)^(AQ$2-$K38)),IF(AND($K38+$I38&lt;=AQ$2,$K38+SUM($I38:$J38)&gt;AQ$2),IF($N38=$N$3,$C38*(INDEX('Fixed O&amp;M Schedule_Gas'!Y$3:Y$15,MATCH($F38,'Fixed O&amp;M Schedule_Gas'!$B$3:$B$15,0))+$M38),$C38*($S38*INDEX($U$1:$CH$1,MATCH($K38+$I38,$U$2:$CH$2,0))*IF(AQ$2&gt;$K38+$I38+$H38,IF($D38="Win",1.02,1.005),1)*(1+$T38)^(AQ$2-($K38+$I38))+$M38)),0)))/10^6</f>
        <v>7.2714889072889983</v>
      </c>
      <c r="AR38" s="119">
        <f>IF(AND($K38&lt;AR$2+1,$K38+$H38&gt;AR$2),IF($N38=$N$3,$C38*((1-$O38+$O38*(AR$1/INDEX($U$1:$CH$1,,MATCH($K38,$U$2:$CH$2,0)))))*$L38,$C38*((1-$R38)^(AR$2-$K38))*(((1-$O38+$O38*(AR$1/INDEX($U$1:$CH$1,,MATCH($K38,$U$2:$CH$2,0)))))*$L38*8760*$P38)),IF(AND($K38+$H38&lt;AR$2+1,$K38+$I38&gt;AR$2),IF($N38=$N$3,$C38*INDEX('Fixed O&amp;M Schedule_Gas'!Z$3:Z$15,MATCH($F38,'Fixed O&amp;M Schedule_Gas'!$B$3:$B$15,0)),$C38*$S38*INDEX($U$1:$CH$1,MATCH($K38,$U$2:$CH$2,0))*IF(AR$2&gt;$K38+$H38,IF($D38="Win",1.02,1.005),1)*(1+$T38)^(AR$2-$K38)),IF(AND($K38+$I38&lt;=AR$2,$K38+SUM($I38:$J38)&gt;AR$2),IF($N38=$N$3,$C38*(INDEX('Fixed O&amp;M Schedule_Gas'!Z$3:Z$15,MATCH($F38,'Fixed O&amp;M Schedule_Gas'!$B$3:$B$15,0))+$M38),$C38*($S38*INDEX($U$1:$CH$1,MATCH($K38+$I38,$U$2:$CH$2,0))*IF(AR$2&gt;$K38+$I38+$H38,IF($D38="Win",1.02,1.005),1)*(1+$T38)^(AR$2-($K38+$I38))+$M38)),0)))/10^6</f>
        <v>7.2351314627525536</v>
      </c>
      <c r="AS38" s="119">
        <f>IF(AND($K38&lt;AS$2+1,$K38+$H38&gt;AS$2),IF($N38=$N$3,$C38*((1-$O38+$O38*(AS$1/INDEX($U$1:$CH$1,,MATCH($K38,$U$2:$CH$2,0)))))*$L38,$C38*((1-$R38)^(AS$2-$K38))*(((1-$O38+$O38*(AS$1/INDEX($U$1:$CH$1,,MATCH($K38,$U$2:$CH$2,0)))))*$L38*8760*$P38)),IF(AND($K38+$H38&lt;AS$2+1,$K38+$I38&gt;AS$2),IF($N38=$N$3,$C38*INDEX('Fixed O&amp;M Schedule_Gas'!AA$3:AA$15,MATCH($F38,'Fixed O&amp;M Schedule_Gas'!$B$3:$B$15,0)),$C38*$S38*INDEX($U$1:$CH$1,MATCH($K38,$U$2:$CH$2,0))*IF(AS$2&gt;$K38+$H38,IF($D38="Win",1.02,1.005),1)*(1+$T38)^(AS$2-$K38)),IF(AND($K38+$I38&lt;=AS$2,$K38+SUM($I38:$J38)&gt;AS$2),IF($N38=$N$3,$C38*(INDEX('Fixed O&amp;M Schedule_Gas'!AA$3:AA$15,MATCH($F38,'Fixed O&amp;M Schedule_Gas'!$B$3:$B$15,0))+$M38),$C38*($S38*INDEX($U$1:$CH$1,MATCH($K38+$I38,$U$2:$CH$2,0))*IF(AS$2&gt;$K38+$I38+$H38,IF($D38="Win",1.02,1.005),1)*(1+$T38)^(AS$2-($K38+$I38))+$M38)),0)))/10^6</f>
        <v>7.198955805438791</v>
      </c>
      <c r="AT38" s="119">
        <f>IF(AND($K38&lt;AT$2+1,$K38+$H38&gt;AT$2),IF($N38=$N$3,$C38*((1-$O38+$O38*(AT$1/INDEX($U$1:$CH$1,,MATCH($K38,$U$2:$CH$2,0)))))*$L38,$C38*((1-$R38)^(AT$2-$K38))*(((1-$O38+$O38*(AT$1/INDEX($U$1:$CH$1,,MATCH($K38,$U$2:$CH$2,0)))))*$L38*8760*$P38)),IF(AND($K38+$H38&lt;AT$2+1,$K38+$I38&gt;AT$2),IF($N38=$N$3,$C38*INDEX('Fixed O&amp;M Schedule_Gas'!AB$3:AB$15,MATCH($F38,'Fixed O&amp;M Schedule_Gas'!$B$3:$B$15,0)),$C38*$S38*INDEX($U$1:$CH$1,MATCH($K38,$U$2:$CH$2,0))*IF(AT$2&gt;$K38+$H38,IF($D38="Win",1.02,1.005),1)*(1+$T38)^(AT$2-$K38)),IF(AND($K38+$I38&lt;=AT$2,$K38+SUM($I38:$J38)&gt;AT$2),IF($N38=$N$3,$C38*(INDEX('Fixed O&amp;M Schedule_Gas'!AB$3:AB$15,MATCH($F38,'Fixed O&amp;M Schedule_Gas'!$B$3:$B$15,0))+$M38),$C38*($S38*INDEX($U$1:$CH$1,MATCH($K38+$I38,$U$2:$CH$2,0))*IF(AT$2&gt;$K38+$I38+$H38,IF($D38="Win",1.02,1.005),1)*(1+$T38)^(AT$2-($K38+$I38))+$M38)),0)))/10^6</f>
        <v>7.1629610264115984</v>
      </c>
      <c r="AU38" s="119">
        <f>IF(AND($K38&lt;AU$2+1,$K38+$H38&gt;AU$2),IF($N38=$N$3,$C38*((1-$O38+$O38*(AU$1/INDEX($U$1:$CH$1,,MATCH($K38,$U$2:$CH$2,0)))))*$L38,$C38*((1-$R38)^(AU$2-$K38))*(((1-$O38+$O38*(AU$1/INDEX($U$1:$CH$1,,MATCH($K38,$U$2:$CH$2,0)))))*$L38*8760*$P38)),IF(AND($K38+$H38&lt;AU$2+1,$K38+$I38&gt;AU$2),IF($N38=$N$3,$C38*INDEX('Fixed O&amp;M Schedule_Gas'!AC$3:AC$15,MATCH($F38,'Fixed O&amp;M Schedule_Gas'!$B$3:$B$15,0)),$C38*$S38*INDEX($U$1:$CH$1,MATCH($K38,$U$2:$CH$2,0))*IF(AU$2&gt;$K38+$H38,IF($D38="Win",1.02,1.005),1)*(1+$T38)^(AU$2-$K38)),IF(AND($K38+$I38&lt;=AU$2,$K38+SUM($I38:$J38)&gt;AU$2),IF($N38=$N$3,$C38*(INDEX('Fixed O&amp;M Schedule_Gas'!AC$3:AC$15,MATCH($F38,'Fixed O&amp;M Schedule_Gas'!$B$3:$B$15,0))+$M38),$C38*($S38*INDEX($U$1:$CH$1,MATCH($K38+$I38,$U$2:$CH$2,0))*IF(AU$2&gt;$K38+$I38+$H38,IF($D38="Win",1.02,1.005),1)*(1+$T38)^(AU$2-($K38+$I38))+$M38)),0)))/10^6</f>
        <v>7.1271462212795402</v>
      </c>
      <c r="AV38" s="119">
        <f>IF(AND($K38&lt;AV$2+1,$K38+$H38&gt;AV$2),IF($N38=$N$3,$C38*((1-$O38+$O38*(AV$1/INDEX($U$1:$CH$1,,MATCH($K38,$U$2:$CH$2,0)))))*$L38,$C38*((1-$R38)^(AV$2-$K38))*(((1-$O38+$O38*(AV$1/INDEX($U$1:$CH$1,,MATCH($K38,$U$2:$CH$2,0)))))*$L38*8760*$P38)),IF(AND($K38+$H38&lt;AV$2+1,$K38+$I38&gt;AV$2),IF($N38=$N$3,$C38*INDEX('Fixed O&amp;M Schedule_Gas'!AD$3:AD$15,MATCH($F38,'Fixed O&amp;M Schedule_Gas'!$B$3:$B$15,0)),$C38*$S38*INDEX($U$1:$CH$1,MATCH($K38,$U$2:$CH$2,0))*IF(AV$2&gt;$K38+$H38,IF($D38="Win",1.02,1.005),1)*(1+$T38)^(AV$2-$K38)),IF(AND($K38+$I38&lt;=AV$2,$K38+SUM($I38:$J38)&gt;AV$2),IF($N38=$N$3,$C38*(INDEX('Fixed O&amp;M Schedule_Gas'!AD$3:AD$15,MATCH($F38,'Fixed O&amp;M Schedule_Gas'!$B$3:$B$15,0))+$M38),$C38*($S38*INDEX($U$1:$CH$1,MATCH($K38+$I38,$U$2:$CH$2,0))*IF(AV$2&gt;$K38+$I38+$H38,IF($D38="Win",1.02,1.005),1)*(1+$T38)^(AV$2-($K38+$I38))+$M38)),0)))/10^6</f>
        <v>7.0915104901731416</v>
      </c>
      <c r="AW38" s="119">
        <f>IF(AND($K38&lt;AW$2+1,$K38+$H38&gt;AW$2),IF($N38=$N$3,$C38*((1-$O38+$O38*(AW$1/INDEX($U$1:$CH$1,,MATCH($K38,$U$2:$CH$2,0)))))*$L38,$C38*((1-$R38)^(AW$2-$K38))*(((1-$O38+$O38*(AW$1/INDEX($U$1:$CH$1,,MATCH($K38,$U$2:$CH$2,0)))))*$L38*8760*$P38)),IF(AND($K38+$H38&lt;AW$2+1,$K38+$I38&gt;AW$2),IF($N38=$N$3,$C38*INDEX('Fixed O&amp;M Schedule_Gas'!AE$3:AE$15,MATCH($F38,'Fixed O&amp;M Schedule_Gas'!$B$3:$B$15,0)),$C38*$S38*INDEX($U$1:$CH$1,MATCH($K38,$U$2:$CH$2,0))*IF(AW$2&gt;$K38+$H38,IF($D38="Win",1.02,1.005),1)*(1+$T38)^(AW$2-$K38)),IF(AND($K38+$I38&lt;=AW$2,$K38+SUM($I38:$J38)&gt;AW$2),IF($N38=$N$3,$C38*(INDEX('Fixed O&amp;M Schedule_Gas'!AE$3:AE$15,MATCH($F38,'Fixed O&amp;M Schedule_Gas'!$B$3:$B$15,0))+$M38),$C38*($S38*INDEX($U$1:$CH$1,MATCH($K38+$I38,$U$2:$CH$2,0))*IF(AW$2&gt;$K38+$I38+$H38,IF($D38="Win",1.02,1.005),1)*(1+$T38)^(AW$2-($K38+$I38))+$M38)),0)))/10^6</f>
        <v>7.0560529377222752</v>
      </c>
      <c r="AX38" s="119">
        <f>IF(AND($K38&lt;AX$2+1,$K38+$H38&gt;AX$2),IF($N38=$N$3,$C38*((1-$O38+$O38*(AX$1/INDEX($U$1:$CH$1,,MATCH($K38,$U$2:$CH$2,0)))))*$L38,$C38*((1-$R38)^(AX$2-$K38))*(((1-$O38+$O38*(AX$1/INDEX($U$1:$CH$1,,MATCH($K38,$U$2:$CH$2,0)))))*$L38*8760*$P38)),IF(AND($K38+$H38&lt;AX$2+1,$K38+$I38&gt;AX$2),IF($N38=$N$3,$C38*INDEX('Fixed O&amp;M Schedule_Gas'!AF$3:AF$15,MATCH($F38,'Fixed O&amp;M Schedule_Gas'!$B$3:$B$15,0)),$C38*$S38*INDEX($U$1:$CH$1,MATCH($K38,$U$2:$CH$2,0))*IF(AX$2&gt;$K38+$H38,IF($D38="Win",1.02,1.005),1)*(1+$T38)^(AX$2-$K38)),IF(AND($K38+$I38&lt;=AX$2,$K38+SUM($I38:$J38)&gt;AX$2),IF($N38=$N$3,$C38*(INDEX('Fixed O&amp;M Schedule_Gas'!AF$3:AF$15,MATCH($F38,'Fixed O&amp;M Schedule_Gas'!$B$3:$B$15,0))+$M38),$C38*($S38*INDEX($U$1:$CH$1,MATCH($K38+$I38,$U$2:$CH$2,0))*IF(AX$2&gt;$K38+$I38+$H38,IF($D38="Win",1.02,1.005),1)*(1+$T38)^(AX$2-($K38+$I38))+$M38)),0)))/10^6</f>
        <v>7.0207726730336644</v>
      </c>
      <c r="AY38" s="119">
        <f>IF(AND($K38&lt;AY$2+1,$K38+$H38&gt;AY$2),IF($N38=$N$3,$C38*((1-$O38+$O38*(AY$1/INDEX($U$1:$CH$1,,MATCH($K38,$U$2:$CH$2,0)))))*$L38,$C38*((1-$R38)^(AY$2-$K38))*(((1-$O38+$O38*(AY$1/INDEX($U$1:$CH$1,,MATCH($K38,$U$2:$CH$2,0)))))*$L38*8760*$P38)),IF(AND($K38+$H38&lt;AY$2+1,$K38+$I38&gt;AY$2),IF($N38=$N$3,$C38*INDEX('Fixed O&amp;M Schedule_Gas'!AG$3:AG$15,MATCH($F38,'Fixed O&amp;M Schedule_Gas'!$B$3:$B$15,0)),$C38*$S38*INDEX($U$1:$CH$1,MATCH($K38,$U$2:$CH$2,0))*IF(AY$2&gt;$K38+$H38,IF($D38="Win",1.02,1.005),1)*(1+$T38)^(AY$2-$K38)),IF(AND($K38+$I38&lt;=AY$2,$K38+SUM($I38:$J38)&gt;AY$2),IF($N38=$N$3,$C38*(INDEX('Fixed O&amp;M Schedule_Gas'!AG$3:AG$15,MATCH($F38,'Fixed O&amp;M Schedule_Gas'!$B$3:$B$15,0))+$M38),$C38*($S38*INDEX($U$1:$CH$1,MATCH($K38+$I38,$U$2:$CH$2,0))*IF(AY$2&gt;$K38+$I38+$H38,IF($D38="Win",1.02,1.005),1)*(1+$T38)^(AY$2-($K38+$I38))+$M38)),0)))/10^6</f>
        <v>6.9856688096684962</v>
      </c>
      <c r="AZ38" s="119">
        <f>IF(AND($K38&lt;AZ$2+1,$K38+$H38&gt;AZ$2),IF($N38=$N$3,$C38*((1-$O38+$O38*(AZ$1/INDEX($U$1:$CH$1,,MATCH($K38,$U$2:$CH$2,0)))))*$L38,$C38*((1-$R38)^(AZ$2-$K38))*(((1-$O38+$O38*(AZ$1/INDEX($U$1:$CH$1,,MATCH($K38,$U$2:$CH$2,0)))))*$L38*8760*$P38)),IF(AND($K38+$H38&lt;AZ$2+1,$K38+$I38&gt;AZ$2),IF($N38=$N$3,$C38*INDEX('Fixed O&amp;M Schedule_Gas'!AH$3:AH$15,MATCH($F38,'Fixed O&amp;M Schedule_Gas'!$B$3:$B$15,0)),$C38*$S38*INDEX($U$1:$CH$1,MATCH($K38,$U$2:$CH$2,0))*IF(AZ$2&gt;$K38+$H38,IF($D38="Win",1.02,1.005),1)*(1+$T38)^(AZ$2-$K38)),IF(AND($K38+$I38&lt;=AZ$2,$K38+SUM($I38:$J38)&gt;AZ$2),IF($N38=$N$3,$C38*(INDEX('Fixed O&amp;M Schedule_Gas'!AH$3:AH$15,MATCH($F38,'Fixed O&amp;M Schedule_Gas'!$B$3:$B$15,0))+$M38),$C38*($S38*INDEX($U$1:$CH$1,MATCH($K38+$I38,$U$2:$CH$2,0))*IF(AZ$2&gt;$K38+$I38+$H38,IF($D38="Win",1.02,1.005),1)*(1+$T38)^(AZ$2-($K38+$I38))+$M38)),0)))/10^6</f>
        <v>0.74029784769797802</v>
      </c>
      <c r="BA38" s="119">
        <f>IF(AND($K38&lt;BA$2+1,$K38+$H38&gt;BA$2),IF($N38=$N$3,$C38*((1-$O38+$O38*(BA$1/INDEX($U$1:$CH$1,,MATCH($K38,$U$2:$CH$2,0)))))*$L38,$C38*((1-$R38)^(BA$2-$K38))*(((1-$O38+$O38*(BA$1/INDEX($U$1:$CH$1,,MATCH($K38,$U$2:$CH$2,0)))))*$L38*8760*$P38)),IF(AND($K38+$H38&lt;BA$2+1,$K38+$I38&gt;BA$2),IF($N38=$N$3,$C38*INDEX('Fixed O&amp;M Schedule_Gas'!AI$3:AI$15,MATCH($F38,'Fixed O&amp;M Schedule_Gas'!$B$3:$B$15,0)),$C38*$S38*INDEX($U$1:$CH$1,MATCH($K38,$U$2:$CH$2,0))*IF(BA$2&gt;$K38+$H38,IF($D38="Win",1.02,1.005),1)*(1+$T38)^(BA$2-$K38)),IF(AND($K38+$I38&lt;=BA$2,$K38+SUM($I38:$J38)&gt;BA$2),IF($N38=$N$3,$C38*(INDEX('Fixed O&amp;M Schedule_Gas'!AI$3:AI$15,MATCH($F38,'Fixed O&amp;M Schedule_Gas'!$B$3:$B$15,0))+$M38),$C38*($S38*INDEX($U$1:$CH$1,MATCH($K38+$I38,$U$2:$CH$2,0))*IF(BA$2&gt;$K38+$I38+$H38,IF($D38="Win",1.02,1.005),1)*(1+$T38)^(BA$2-($K38+$I38))+$M38)),0)))/10^6</f>
        <v>0.75887932367519706</v>
      </c>
      <c r="BB38" s="119">
        <f>IF(AND($K38&lt;BB$2+1,$K38+$H38&gt;BB$2),IF($N38=$N$3,$C38*((1-$O38+$O38*(BB$1/INDEX($U$1:$CH$1,,MATCH($K38,$U$2:$CH$2,0)))))*$L38,$C38*((1-$R38)^(BB$2-$K38))*(((1-$O38+$O38*(BB$1/INDEX($U$1:$CH$1,,MATCH($K38,$U$2:$CH$2,0)))))*$L38*8760*$P38)),IF(AND($K38+$H38&lt;BB$2+1,$K38+$I38&gt;BB$2),IF($N38=$N$3,$C38*INDEX('Fixed O&amp;M Schedule_Gas'!AJ$3:AJ$15,MATCH($F38,'Fixed O&amp;M Schedule_Gas'!$B$3:$B$15,0)),$C38*$S38*INDEX($U$1:$CH$1,MATCH($K38,$U$2:$CH$2,0))*IF(BB$2&gt;$K38+$H38,IF($D38="Win",1.02,1.005),1)*(1+$T38)^(BB$2-$K38)),IF(AND($K38+$I38&lt;=BB$2,$K38+SUM($I38:$J38)&gt;BB$2),IF($N38=$N$3,$C38*(INDEX('Fixed O&amp;M Schedule_Gas'!AJ$3:AJ$15,MATCH($F38,'Fixed O&amp;M Schedule_Gas'!$B$3:$B$15,0))+$M38),$C38*($S38*INDEX($U$1:$CH$1,MATCH($K38+$I38,$U$2:$CH$2,0))*IF(BB$2&gt;$K38+$I38+$H38,IF($D38="Win",1.02,1.005),1)*(1+$T38)^(BB$2-($K38+$I38))+$M38)),0)))/10^6</f>
        <v>0.77405691014870115</v>
      </c>
      <c r="BC38" s="119">
        <f>IF(AND($K38&lt;BC$2+1,$K38+$H38&gt;BC$2),IF($N38=$N$3,$C38*((1-$O38+$O38*(BC$1/INDEX($U$1:$CH$1,,MATCH($K38,$U$2:$CH$2,0)))))*$L38,$C38*((1-$R38)^(BC$2-$K38))*(((1-$O38+$O38*(BC$1/INDEX($U$1:$CH$1,,MATCH($K38,$U$2:$CH$2,0)))))*$L38*8760*$P38)),IF(AND($K38+$H38&lt;BC$2+1,$K38+$I38&gt;BC$2),IF($N38=$N$3,$C38*INDEX('Fixed O&amp;M Schedule_Gas'!AK$3:AK$15,MATCH($F38,'Fixed O&amp;M Schedule_Gas'!$B$3:$B$15,0)),$C38*$S38*INDEX($U$1:$CH$1,MATCH($K38,$U$2:$CH$2,0))*IF(BC$2&gt;$K38+$H38,IF($D38="Win",1.02,1.005),1)*(1+$T38)^(BC$2-$K38)),IF(AND($K38+$I38&lt;=BC$2,$K38+SUM($I38:$J38)&gt;BC$2),IF($N38=$N$3,$C38*(INDEX('Fixed O&amp;M Schedule_Gas'!AK$3:AK$15,MATCH($F38,'Fixed O&amp;M Schedule_Gas'!$B$3:$B$15,0))+$M38),$C38*($S38*INDEX($U$1:$CH$1,MATCH($K38+$I38,$U$2:$CH$2,0))*IF(BC$2&gt;$K38+$I38+$H38,IF($D38="Win",1.02,1.005),1)*(1+$T38)^(BC$2-($K38+$I38))+$M38)),0)))/10^6</f>
        <v>0.78953804835167507</v>
      </c>
      <c r="BD38" s="119">
        <f>IF(AND($K38&lt;BD$2+1,$K38+$H38&gt;BD$2),IF($N38=$N$3,$C38*((1-$O38+$O38*(BD$1/INDEX($U$1:$CH$1,,MATCH($K38,$U$2:$CH$2,0)))))*$L38,$C38*((1-$R38)^(BD$2-$K38))*(((1-$O38+$O38*(BD$1/INDEX($U$1:$CH$1,,MATCH($K38,$U$2:$CH$2,0)))))*$L38*8760*$P38)),IF(AND($K38+$H38&lt;BD$2+1,$K38+$I38&gt;BD$2),IF($N38=$N$3,$C38*INDEX('Fixed O&amp;M Schedule_Gas'!AL$3:AL$15,MATCH($F38,'Fixed O&amp;M Schedule_Gas'!$B$3:$B$15,0)),$C38*$S38*INDEX($U$1:$CH$1,MATCH($K38,$U$2:$CH$2,0))*IF(BD$2&gt;$K38+$H38,IF($D38="Win",1.02,1.005),1)*(1+$T38)^(BD$2-$K38)),IF(AND($K38+$I38&lt;=BD$2,$K38+SUM($I38:$J38)&gt;BD$2),IF($N38=$N$3,$C38*(INDEX('Fixed O&amp;M Schedule_Gas'!AL$3:AL$15,MATCH($F38,'Fixed O&amp;M Schedule_Gas'!$B$3:$B$15,0))+$M38),$C38*($S38*INDEX($U$1:$CH$1,MATCH($K38+$I38,$U$2:$CH$2,0))*IF(BD$2&gt;$K38+$I38+$H38,IF($D38="Win",1.02,1.005),1)*(1+$T38)^(BD$2-($K38+$I38))+$M38)),0)))/10^6</f>
        <v>0.80532880931870854</v>
      </c>
      <c r="BE38" s="119">
        <f>IF(AND($K38&lt;BE$2+1,$K38+$H38&gt;BE$2),IF($N38=$N$3,$C38*((1-$O38+$O38*(BE$1/INDEX($U$1:$CH$1,,MATCH($K38,$U$2:$CH$2,0)))))*$L38,$C38*((1-$R38)^(BE$2-$K38))*(((1-$O38+$O38*(BE$1/INDEX($U$1:$CH$1,,MATCH($K38,$U$2:$CH$2,0)))))*$L38*8760*$P38)),IF(AND($K38+$H38&lt;BE$2+1,$K38+$I38&gt;BE$2),IF($N38=$N$3,$C38*INDEX('Fixed O&amp;M Schedule_Gas'!AM$3:AM$15,MATCH($F38,'Fixed O&amp;M Schedule_Gas'!$B$3:$B$15,0)),$C38*$S38*INDEX($U$1:$CH$1,MATCH($K38,$U$2:$CH$2,0))*IF(BE$2&gt;$K38+$H38,IF($D38="Win",1.02,1.005),1)*(1+$T38)^(BE$2-$K38)),IF(AND($K38+$I38&lt;=BE$2,$K38+SUM($I38:$J38)&gt;BE$2),IF($N38=$N$3,$C38*(INDEX('Fixed O&amp;M Schedule_Gas'!AM$3:AM$15,MATCH($F38,'Fixed O&amp;M Schedule_Gas'!$B$3:$B$15,0))+$M38),$C38*($S38*INDEX($U$1:$CH$1,MATCH($K38+$I38,$U$2:$CH$2,0))*IF(BE$2&gt;$K38+$I38+$H38,IF($D38="Win",1.02,1.005),1)*(1+$T38)^(BE$2-($K38+$I38))+$M38)),0)))/10^6</f>
        <v>2.6407054622513395</v>
      </c>
      <c r="BF38" s="119">
        <f>IF(AND($K38&lt;BF$2+1,$K38+$H38&gt;BF$2),IF($N38=$N$3,$C38*((1-$O38+$O38*(BF$1/INDEX($U$1:$CH$1,,MATCH($K38,$U$2:$CH$2,0)))))*$L38,$C38*((1-$R38)^(BF$2-$K38))*(((1-$O38+$O38*(BF$1/INDEX($U$1:$CH$1,,MATCH($K38,$U$2:$CH$2,0)))))*$L38*8760*$P38)),IF(AND($K38+$H38&lt;BF$2+1,$K38+$I38&gt;BF$2),IF($N38=$N$3,$C38*INDEX('Fixed O&amp;M Schedule_Gas'!AN$3:AN$15,MATCH($F38,'Fixed O&amp;M Schedule_Gas'!$B$3:$B$15,0)),$C38*$S38*INDEX($U$1:$CH$1,MATCH($K38,$U$2:$CH$2,0))*IF(BF$2&gt;$K38+$H38,IF($D38="Win",1.02,1.005),1)*(1+$T38)^(BF$2-$K38)),IF(AND($K38+$I38&lt;=BF$2,$K38+SUM($I38:$J38)&gt;BF$2),IF($N38=$N$3,$C38*(INDEX('Fixed O&amp;M Schedule_Gas'!AN$3:AN$15,MATCH($F38,'Fixed O&amp;M Schedule_Gas'!$B$3:$B$15,0))+$M38),$C38*($S38*INDEX($U$1:$CH$1,MATCH($K38+$I38,$U$2:$CH$2,0))*IF(BF$2&gt;$K38+$I38+$H38,IF($D38="Win",1.02,1.005),1)*(1+$T38)^(BF$2-($K38+$I38))+$M38)),0)))/10^6</f>
        <v>2.6570343172080122</v>
      </c>
      <c r="BG38" s="119">
        <f>IF(AND($K38&lt;BG$2+1,$K38+$H38&gt;BG$2),IF($N38=$N$3,$C38*((1-$O38+$O38*(BG$1/INDEX($U$1:$CH$1,,MATCH($K38,$U$2:$CH$2,0)))))*$L38,$C38*((1-$R38)^(BG$2-$K38))*(((1-$O38+$O38*(BG$1/INDEX($U$1:$CH$1,,MATCH($K38,$U$2:$CH$2,0)))))*$L38*8760*$P38)),IF(AND($K38+$H38&lt;BG$2+1,$K38+$I38&gt;BG$2),IF($N38=$N$3,$C38*INDEX('Fixed O&amp;M Schedule_Gas'!AO$3:AO$15,MATCH($F38,'Fixed O&amp;M Schedule_Gas'!$B$3:$B$15,0)),$C38*$S38*INDEX($U$1:$CH$1,MATCH($K38,$U$2:$CH$2,0))*IF(BG$2&gt;$K38+$H38,IF($D38="Win",1.02,1.005),1)*(1+$T38)^(BG$2-$K38)),IF(AND($K38+$I38&lt;=BG$2,$K38+SUM($I38:$J38)&gt;BG$2),IF($N38=$N$3,$C38*(INDEX('Fixed O&amp;M Schedule_Gas'!AO$3:AO$15,MATCH($F38,'Fixed O&amp;M Schedule_Gas'!$B$3:$B$15,0))+$M38),$C38*($S38*INDEX($U$1:$CH$1,MATCH($K38+$I38,$U$2:$CH$2,0))*IF(BG$2&gt;$K38+$I38+$H38,IF($D38="Win",1.02,1.005),1)*(1+$T38)^(BG$2-($K38+$I38))+$M38)),0)))/10^6</f>
        <v>2.6736897492638181</v>
      </c>
      <c r="BH38" s="119">
        <f>IF(AND($K38&lt;BH$2+1,$K38+$H38&gt;BH$2),IF($N38=$N$3,$C38*((1-$O38+$O38*(BH$1/INDEX($U$1:$CH$1,,MATCH($K38,$U$2:$CH$2,0)))))*$L38,$C38*((1-$R38)^(BH$2-$K38))*(((1-$O38+$O38*(BH$1/INDEX($U$1:$CH$1,,MATCH($K38,$U$2:$CH$2,0)))))*$L38*8760*$P38)),IF(AND($K38+$H38&lt;BH$2+1,$K38+$I38&gt;BH$2),IF($N38=$N$3,$C38*INDEX('Fixed O&amp;M Schedule_Gas'!AP$3:AP$15,MATCH($F38,'Fixed O&amp;M Schedule_Gas'!$B$3:$B$15,0)),$C38*$S38*INDEX($U$1:$CH$1,MATCH($K38,$U$2:$CH$2,0))*IF(BH$2&gt;$K38+$H38,IF($D38="Win",1.02,1.005),1)*(1+$T38)^(BH$2-$K38)),IF(AND($K38+$I38&lt;=BH$2,$K38+SUM($I38:$J38)&gt;BH$2),IF($N38=$N$3,$C38*(INDEX('Fixed O&amp;M Schedule_Gas'!AP$3:AP$15,MATCH($F38,'Fixed O&amp;M Schedule_Gas'!$B$3:$B$15,0))+$M38),$C38*($S38*INDEX($U$1:$CH$1,MATCH($K38+$I38,$U$2:$CH$2,0))*IF(BH$2&gt;$K38+$I38+$H38,IF($D38="Win",1.02,1.005),1)*(1+$T38)^(BH$2-($K38+$I38))+$M38)),0)))/10^6</f>
        <v>2.6906782899607395</v>
      </c>
      <c r="BI38" s="119">
        <f>IF(AND($K38&lt;BI$2+1,$K38+$H38&gt;BI$2),IF($N38=$N$3,$C38*((1-$O38+$O38*(BI$1/INDEX($U$1:$CH$1,,MATCH($K38,$U$2:$CH$2,0)))))*$L38,$C38*((1-$R38)^(BI$2-$K38))*(((1-$O38+$O38*(BI$1/INDEX($U$1:$CH$1,,MATCH($K38,$U$2:$CH$2,0)))))*$L38*8760*$P38)),IF(AND($K38+$H38&lt;BI$2+1,$K38+$I38&gt;BI$2),IF($N38=$N$3,$C38*INDEX('Fixed O&amp;M Schedule_Gas'!AQ$3:AQ$15,MATCH($F38,'Fixed O&amp;M Schedule_Gas'!$B$3:$B$15,0)),$C38*$S38*INDEX($U$1:$CH$1,MATCH($K38,$U$2:$CH$2,0))*IF(BI$2&gt;$K38+$H38,IF($D38="Win",1.02,1.005),1)*(1+$T38)^(BI$2-$K38)),IF(AND($K38+$I38&lt;=BI$2,$K38+SUM($I38:$J38)&gt;BI$2),IF($N38=$N$3,$C38*(INDEX('Fixed O&amp;M Schedule_Gas'!AQ$3:AQ$15,MATCH($F38,'Fixed O&amp;M Schedule_Gas'!$B$3:$B$15,0))+$M38),$C38*($S38*INDEX($U$1:$CH$1,MATCH($K38+$I38,$U$2:$CH$2,0))*IF(BI$2&gt;$K38+$I38+$H38,IF($D38="Win",1.02,1.005),1)*(1+$T38)^(BI$2-($K38+$I38))+$M38)),0)))/10^6</f>
        <v>2.7080066014716007</v>
      </c>
      <c r="BJ38" s="119">
        <f>IF(AND($K38&lt;BJ$2+1,$K38+$H38&gt;BJ$2),IF($N38=$N$3,$C38*((1-$O38+$O38*(BJ$1/INDEX($U$1:$CH$1,,MATCH($K38,$U$2:$CH$2,0)))))*$L38,$C38*((1-$R38)^(BJ$2-$K38))*(((1-$O38+$O38*(BJ$1/INDEX($U$1:$CH$1,,MATCH($K38,$U$2:$CH$2,0)))))*$L38*8760*$P38)),IF(AND($K38+$H38&lt;BJ$2+1,$K38+$I38&gt;BJ$2),IF($N38=$N$3,$C38*INDEX('Fixed O&amp;M Schedule_Gas'!AR$3:AR$15,MATCH($F38,'Fixed O&amp;M Schedule_Gas'!$B$3:$B$15,0)),$C38*$S38*INDEX($U$1:$CH$1,MATCH($K38,$U$2:$CH$2,0))*IF(BJ$2&gt;$K38+$H38,IF($D38="Win",1.02,1.005),1)*(1+$T38)^(BJ$2-$K38)),IF(AND($K38+$I38&lt;=BJ$2,$K38+SUM($I38:$J38)&gt;BJ$2),IF($N38=$N$3,$C38*(INDEX('Fixed O&amp;M Schedule_Gas'!AR$3:AR$15,MATCH($F38,'Fixed O&amp;M Schedule_Gas'!$B$3:$B$15,0))+$M38),$C38*($S38*INDEX($U$1:$CH$1,MATCH($K38+$I38,$U$2:$CH$2,0))*IF(BJ$2&gt;$K38+$I38+$H38,IF($D38="Win",1.02,1.005),1)*(1+$T38)^(BJ$2-($K38+$I38))+$M38)),0)))/10^6</f>
        <v>2.7256814792126782</v>
      </c>
      <c r="BK38" s="119">
        <f>IF(AND($K38&lt;BK$2+1,$K38+$H38&gt;BK$2),IF($N38=$N$3,$C38*((1-$O38+$O38*(BK$1/INDEX($U$1:$CH$1,,MATCH($K38,$U$2:$CH$2,0)))))*$L38,$C38*((1-$R38)^(BK$2-$K38))*(((1-$O38+$O38*(BK$1/INDEX($U$1:$CH$1,,MATCH($K38,$U$2:$CH$2,0)))))*$L38*8760*$P38)),IF(AND($K38+$H38&lt;BK$2+1,$K38+$I38&gt;BK$2),IF($N38=$N$3,$C38*INDEX('Fixed O&amp;M Schedule_Gas'!AS$3:AS$15,MATCH($F38,'Fixed O&amp;M Schedule_Gas'!$B$3:$B$15,0)),$C38*$S38*INDEX($U$1:$CH$1,MATCH($K38,$U$2:$CH$2,0))*IF(BK$2&gt;$K38+$H38,IF($D38="Win",1.02,1.005),1)*(1+$T38)^(BK$2-$K38)),IF(AND($K38+$I38&lt;=BK$2,$K38+SUM($I38:$J38)&gt;BK$2),IF($N38=$N$3,$C38*(INDEX('Fixed O&amp;M Schedule_Gas'!AS$3:AS$15,MATCH($F38,'Fixed O&amp;M Schedule_Gas'!$B$3:$B$15,0))+$M38),$C38*($S38*INDEX($U$1:$CH$1,MATCH($K38+$I38,$U$2:$CH$2,0))*IF(BK$2&gt;$K38+$I38+$H38,IF($D38="Win",1.02,1.005),1)*(1+$T38)^(BK$2-($K38+$I38))+$M38)),0)))/10^6</f>
        <v>2.7437098545085772</v>
      </c>
      <c r="BL38" s="119">
        <f>IF(AND($K38&lt;BL$2+1,$K38+$H38&gt;BL$2),IF($N38=$N$3,$C38*((1-$O38+$O38*(BL$1/INDEX($U$1:$CH$1,,MATCH($K38,$U$2:$CH$2,0)))))*$L38,$C38*((1-$R38)^(BL$2-$K38))*(((1-$O38+$O38*(BL$1/INDEX($U$1:$CH$1,,MATCH($K38,$U$2:$CH$2,0)))))*$L38*8760*$P38)),IF(AND($K38+$H38&lt;BL$2+1,$K38+$I38&gt;BL$2),IF($N38=$N$3,$C38*INDEX('Fixed O&amp;M Schedule_Gas'!AT$3:AT$15,MATCH($F38,'Fixed O&amp;M Schedule_Gas'!$B$3:$B$15,0)),$C38*$S38*INDEX($U$1:$CH$1,MATCH($K38,$U$2:$CH$2,0))*IF(BL$2&gt;$K38+$H38,IF($D38="Win",1.02,1.005),1)*(1+$T38)^(BL$2-$K38)),IF(AND($K38+$I38&lt;=BL$2,$K38+SUM($I38:$J38)&gt;BL$2),IF($N38=$N$3,$C38*(INDEX('Fixed O&amp;M Schedule_Gas'!AT$3:AT$15,MATCH($F38,'Fixed O&amp;M Schedule_Gas'!$B$3:$B$15,0))+$M38),$C38*($S38*INDEX($U$1:$CH$1,MATCH($K38+$I38,$U$2:$CH$2,0))*IF(BL$2&gt;$K38+$I38+$H38,IF($D38="Win",1.02,1.005),1)*(1+$T38)^(BL$2-($K38+$I38))+$M38)),0)))/10^6</f>
        <v>2.7620987973103945</v>
      </c>
      <c r="BM38" s="119">
        <f>IF(AND($K38&lt;BM$2+1,$K38+$H38&gt;BM$2),IF($N38=$N$3,$C38*((1-$O38+$O38*(BM$1/INDEX($U$1:$CH$1,,MATCH($K38,$U$2:$CH$2,0)))))*$L38,$C38*((1-$R38)^(BM$2-$K38))*(((1-$O38+$O38*(BM$1/INDEX($U$1:$CH$1,,MATCH($K38,$U$2:$CH$2,0)))))*$L38*8760*$P38)),IF(AND($K38+$H38&lt;BM$2+1,$K38+$I38&gt;BM$2),IF($N38=$N$3,$C38*INDEX('Fixed O&amp;M Schedule_Gas'!AU$3:AU$15,MATCH($F38,'Fixed O&amp;M Schedule_Gas'!$B$3:$B$15,0)),$C38*$S38*INDEX($U$1:$CH$1,MATCH($K38,$U$2:$CH$2,0))*IF(BM$2&gt;$K38+$H38,IF($D38="Win",1.02,1.005),1)*(1+$T38)^(BM$2-$K38)),IF(AND($K38+$I38&lt;=BM$2,$K38+SUM($I38:$J38)&gt;BM$2),IF($N38=$N$3,$C38*(INDEX('Fixed O&amp;M Schedule_Gas'!AU$3:AU$15,MATCH($F38,'Fixed O&amp;M Schedule_Gas'!$B$3:$B$15,0))+$M38),$C38*($S38*INDEX($U$1:$CH$1,MATCH($K38+$I38,$U$2:$CH$2,0))*IF(BM$2&gt;$K38+$I38+$H38,IF($D38="Win",1.02,1.005),1)*(1+$T38)^(BM$2-($K38+$I38))+$M38)),0)))/10^6</f>
        <v>2.7808555189682478</v>
      </c>
      <c r="BN38" s="119">
        <f>IF(AND($K38&lt;BN$2+1,$K38+$H38&gt;BN$2),IF($N38=$N$3,$C38*((1-$O38+$O38*(BN$1/INDEX($U$1:$CH$1,,MATCH($K38,$U$2:$CH$2,0)))))*$L38,$C38*((1-$R38)^(BN$2-$K38))*(((1-$O38+$O38*(BN$1/INDEX($U$1:$CH$1,,MATCH($K38,$U$2:$CH$2,0)))))*$L38*8760*$P38)),IF(AND($K38+$H38&lt;BN$2+1,$K38+$I38&gt;BN$2),IF($N38=$N$3,$C38*INDEX('Fixed O&amp;M Schedule_Gas'!AV$3:AV$15,MATCH($F38,'Fixed O&amp;M Schedule_Gas'!$B$3:$B$15,0)),$C38*$S38*INDEX($U$1:$CH$1,MATCH($K38,$U$2:$CH$2,0))*IF(BN$2&gt;$K38+$H38,IF($D38="Win",1.02,1.005),1)*(1+$T38)^(BN$2-$K38)),IF(AND($K38+$I38&lt;=BN$2,$K38+SUM($I38:$J38)&gt;BN$2),IF($N38=$N$3,$C38*(INDEX('Fixed O&amp;M Schedule_Gas'!AV$3:AV$15,MATCH($F38,'Fixed O&amp;M Schedule_Gas'!$B$3:$B$15,0))+$M38),$C38*($S38*INDEX($U$1:$CH$1,MATCH($K38+$I38,$U$2:$CH$2,0))*IF(BN$2&gt;$K38+$I38+$H38,IF($D38="Win",1.02,1.005),1)*(1+$T38)^(BN$2-($K38+$I38))+$M38)),0)))/10^6</f>
        <v>2.799987375059259</v>
      </c>
      <c r="BO38" s="119">
        <f>IF(AND($K38&lt;BO$2+1,$K38+$H38&gt;BO$2),IF($N38=$N$3,$C38*((1-$O38+$O38*(BO$1/INDEX($U$1:$CH$1,,MATCH($K38,$U$2:$CH$2,0)))))*$L38,$C38*((1-$R38)^(BO$2-$K38))*(((1-$O38+$O38*(BO$1/INDEX($U$1:$CH$1,,MATCH($K38,$U$2:$CH$2,0)))))*$L38*8760*$P38)),IF(AND($K38+$H38&lt;BO$2+1,$K38+$I38&gt;BO$2),IF($N38=$N$3,$C38*INDEX('Fixed O&amp;M Schedule_Gas'!AW$3:AW$15,MATCH($F38,'Fixed O&amp;M Schedule_Gas'!$B$3:$B$15,0)),$C38*$S38*INDEX($U$1:$CH$1,MATCH($K38,$U$2:$CH$2,0))*IF(BO$2&gt;$K38+$H38,IF($D38="Win",1.02,1.005),1)*(1+$T38)^(BO$2-$K38)),IF(AND($K38+$I38&lt;=BO$2,$K38+SUM($I38:$J38)&gt;BO$2),IF($N38=$N$3,$C38*(INDEX('Fixed O&amp;M Schedule_Gas'!AW$3:AW$15,MATCH($F38,'Fixed O&amp;M Schedule_Gas'!$B$3:$B$15,0))+$M38),$C38*($S38*INDEX($U$1:$CH$1,MATCH($K38+$I38,$U$2:$CH$2,0))*IF(BO$2&gt;$K38+$I38+$H38,IF($D38="Win",1.02,1.005),1)*(1+$T38)^(BO$2-($K38+$I38))+$M38)),0)))/10^6</f>
        <v>2.81950186827209</v>
      </c>
      <c r="BP38" s="119">
        <f>IF(AND($K38&lt;BP$2+1,$K38+$H38&gt;BP$2),IF($N38=$N$3,$C38*((1-$O38+$O38*(BP$1/INDEX($U$1:$CH$1,,MATCH($K38,$U$2:$CH$2,0)))))*$L38,$C38*((1-$R38)^(BP$2-$K38))*(((1-$O38+$O38*(BP$1/INDEX($U$1:$CH$1,,MATCH($K38,$U$2:$CH$2,0)))))*$L38*8760*$P38)),IF(AND($K38+$H38&lt;BP$2+1,$K38+$I38&gt;BP$2),IF($N38=$N$3,$C38*INDEX('Fixed O&amp;M Schedule_Gas'!AX$3:AX$15,MATCH($F38,'Fixed O&amp;M Schedule_Gas'!$B$3:$B$15,0)),$C38*$S38*INDEX($U$1:$CH$1,MATCH($K38,$U$2:$CH$2,0))*IF(BP$2&gt;$K38+$H38,IF($D38="Win",1.02,1.005),1)*(1+$T38)^(BP$2-$K38)),IF(AND($K38+$I38&lt;=BP$2,$K38+SUM($I38:$J38)&gt;BP$2),IF($N38=$N$3,$C38*(INDEX('Fixed O&amp;M Schedule_Gas'!AX$3:AX$15,MATCH($F38,'Fixed O&amp;M Schedule_Gas'!$B$3:$B$15,0))+$M38),$C38*($S38*INDEX($U$1:$CH$1,MATCH($K38+$I38,$U$2:$CH$2,0))*IF(BP$2&gt;$K38+$I38+$H38,IF($D38="Win",1.02,1.005),1)*(1+$T38)^(BP$2-($K38+$I38))+$M38)),0)))/10^6</f>
        <v>2.8394066513491771</v>
      </c>
      <c r="BQ38" s="119">
        <f>IF(AND($K38&lt;BQ$2+1,$K38+$H38&gt;BQ$2),IF($N38=$N$3,$C38*((1-$O38+$O38*(BQ$1/INDEX($U$1:$CH$1,,MATCH($K38,$U$2:$CH$2,0)))))*$L38,$C38*((1-$R38)^(BQ$2-$K38))*(((1-$O38+$O38*(BQ$1/INDEX($U$1:$CH$1,,MATCH($K38,$U$2:$CH$2,0)))))*$L38*8760*$P38)),IF(AND($K38+$H38&lt;BQ$2+1,$K38+$I38&gt;BQ$2),IF($N38=$N$3,$C38*INDEX('Fixed O&amp;M Schedule_Gas'!AY$3:AY$15,MATCH($F38,'Fixed O&amp;M Schedule_Gas'!$B$3:$B$15,0)),$C38*$S38*INDEX($U$1:$CH$1,MATCH($K38,$U$2:$CH$2,0))*IF(BQ$2&gt;$K38+$H38,IF($D38="Win",1.02,1.005),1)*(1+$T38)^(BQ$2-$K38)),IF(AND($K38+$I38&lt;=BQ$2,$K38+SUM($I38:$J38)&gt;BQ$2),IF($N38=$N$3,$C38*(INDEX('Fixed O&amp;M Schedule_Gas'!AY$3:AY$15,MATCH($F38,'Fixed O&amp;M Schedule_Gas'!$B$3:$B$15,0))+$M38),$C38*($S38*INDEX($U$1:$CH$1,MATCH($K38+$I38,$U$2:$CH$2,0))*IF(BQ$2&gt;$K38+$I38+$H38,IF($D38="Win",1.02,1.005),1)*(1+$T38)^(BQ$2-($K38+$I38))+$M38)),0)))/10^6</f>
        <v>2.8597095300878066</v>
      </c>
      <c r="BR38" s="119">
        <f>IF(AND($K38&lt;BR$2+1,$K38+$H38&gt;BR$2),IF($N38=$N$3,$C38*((1-$O38+$O38*(BR$1/INDEX($U$1:$CH$1,,MATCH($K38,$U$2:$CH$2,0)))))*$L38,$C38*((1-$R38)^(BR$2-$K38))*(((1-$O38+$O38*(BR$1/INDEX($U$1:$CH$1,,MATCH($K38,$U$2:$CH$2,0)))))*$L38*8760*$P38)),IF(AND($K38+$H38&lt;BR$2+1,$K38+$I38&gt;BR$2),IF($N38=$N$3,$C38*INDEX('Fixed O&amp;M Schedule_Gas'!AZ$3:AZ$15,MATCH($F38,'Fixed O&amp;M Schedule_Gas'!$B$3:$B$15,0)),$C38*$S38*INDEX($U$1:$CH$1,MATCH($K38,$U$2:$CH$2,0))*IF(BR$2&gt;$K38+$H38,IF($D38="Win",1.02,1.005),1)*(1+$T38)^(BR$2-$K38)),IF(AND($K38+$I38&lt;=BR$2,$K38+SUM($I38:$J38)&gt;BR$2),IF($N38=$N$3,$C38*(INDEX('Fixed O&amp;M Schedule_Gas'!AZ$3:AZ$15,MATCH($F38,'Fixed O&amp;M Schedule_Gas'!$B$3:$B$15,0))+$M38),$C38*($S38*INDEX($U$1:$CH$1,MATCH($K38+$I38,$U$2:$CH$2,0))*IF(BR$2&gt;$K38+$I38+$H38,IF($D38="Win",1.02,1.005),1)*(1+$T38)^(BR$2-($K38+$I38))+$M38)),0)))/10^6</f>
        <v>2.880418466401208</v>
      </c>
      <c r="BS38" s="119">
        <f>IF(AND($K38&lt;BS$2+1,$K38+$H38&gt;BS$2),IF($N38=$N$3,$C38*((1-$O38+$O38*(BS$1/INDEX($U$1:$CH$1,,MATCH($K38,$U$2:$CH$2,0)))))*$L38,$C38*((1-$R38)^(BS$2-$K38))*(((1-$O38+$O38*(BS$1/INDEX($U$1:$CH$1,,MATCH($K38,$U$2:$CH$2,0)))))*$L38*8760*$P38)),IF(AND($K38+$H38&lt;BS$2+1,$K38+$I38&gt;BS$2),IF($N38=$N$3,$C38*INDEX('Fixed O&amp;M Schedule_Gas'!BA$3:BA$15,MATCH($F38,'Fixed O&amp;M Schedule_Gas'!$B$3:$B$15,0)),$C38*$S38*INDEX($U$1:$CH$1,MATCH($K38,$U$2:$CH$2,0))*IF(BS$2&gt;$K38+$H38,IF($D38="Win",1.02,1.005),1)*(1+$T38)^(BS$2-$K38)),IF(AND($K38+$I38&lt;=BS$2,$K38+SUM($I38:$J38)&gt;BS$2),IF($N38=$N$3,$C38*(INDEX('Fixed O&amp;M Schedule_Gas'!BA$3:BA$15,MATCH($F38,'Fixed O&amp;M Schedule_Gas'!$B$3:$B$15,0))+$M38),$C38*($S38*INDEX($U$1:$CH$1,MATCH($K38+$I38,$U$2:$CH$2,0))*IF(BS$2&gt;$K38+$I38+$H38,IF($D38="Win",1.02,1.005),1)*(1+$T38)^(BS$2-($K38+$I38))+$M38)),0)))/10^6</f>
        <v>2.9015415814408785</v>
      </c>
      <c r="BT38" s="119">
        <f>IF(AND($K38&lt;BT$2+1,$K38+$H38&gt;BT$2),IF($N38=$N$3,$C38*((1-$O38+$O38*(BT$1/INDEX($U$1:$CH$1,,MATCH($K38,$U$2:$CH$2,0)))))*$L38,$C38*((1-$R38)^(BT$2-$K38))*(((1-$O38+$O38*(BT$1/INDEX($U$1:$CH$1,,MATCH($K38,$U$2:$CH$2,0)))))*$L38*8760*$P38)),IF(AND($K38+$H38&lt;BT$2+1,$K38+$I38&gt;BT$2),IF($N38=$N$3,$C38*INDEX('Fixed O&amp;M Schedule_Gas'!BB$3:BB$15,MATCH($F38,'Fixed O&amp;M Schedule_Gas'!$B$3:$B$15,0)),$C38*$S38*INDEX($U$1:$CH$1,MATCH($K38,$U$2:$CH$2,0))*IF(BT$2&gt;$K38+$H38,IF($D38="Win",1.02,1.005),1)*(1+$T38)^(BT$2-$K38)),IF(AND($K38+$I38&lt;=BT$2,$K38+SUM($I38:$J38)&gt;BT$2),IF($N38=$N$3,$C38*(INDEX('Fixed O&amp;M Schedule_Gas'!BB$3:BB$15,MATCH($F38,'Fixed O&amp;M Schedule_Gas'!$B$3:$B$15,0))+$M38),$C38*($S38*INDEX($U$1:$CH$1,MATCH($K38+$I38,$U$2:$CH$2,0))*IF(BT$2&gt;$K38+$I38+$H38,IF($D38="Win",1.02,1.005),1)*(1+$T38)^(BT$2-($K38+$I38))+$M38)),0)))/10^6</f>
        <v>2.9230871587813412</v>
      </c>
      <c r="BU38" s="119">
        <f>IF(AND($K38&lt;BU$2+1,$K38+$H38&gt;BU$2),IF($N38=$N$3,$C38*((1-$O38+$O38*(BU$1/INDEX($U$1:$CH$1,,MATCH($K38,$U$2:$CH$2,0)))))*$L38,$C38*((1-$R38)^(BU$2-$K38))*(((1-$O38+$O38*(BU$1/INDEX($U$1:$CH$1,,MATCH($K38,$U$2:$CH$2,0)))))*$L38*8760*$P38)),IF(AND($K38+$H38&lt;BU$2+1,$K38+$I38&gt;BU$2),IF($N38=$N$3,$C38*INDEX('Fixed O&amp;M Schedule_Gas'!BC$3:BC$15,MATCH($F38,'Fixed O&amp;M Schedule_Gas'!$B$3:$B$15,0)),$C38*$S38*INDEX($U$1:$CH$1,MATCH($K38,$U$2:$CH$2,0))*IF(BU$2&gt;$K38+$H38,IF($D38="Win",1.02,1.005),1)*(1+$T38)^(BU$2-$K38)),IF(AND($K38+$I38&lt;=BU$2,$K38+SUM($I38:$J38)&gt;BU$2),IF($N38=$N$3,$C38*(INDEX('Fixed O&amp;M Schedule_Gas'!BC$3:BC$15,MATCH($F38,'Fixed O&amp;M Schedule_Gas'!$B$3:$B$15,0))+$M38),$C38*($S38*INDEX($U$1:$CH$1,MATCH($K38+$I38,$U$2:$CH$2,0))*IF(BU$2&gt;$K38+$I38+$H38,IF($D38="Win",1.02,1.005),1)*(1+$T38)^(BU$2-($K38+$I38))+$M38)),0)))/10^6</f>
        <v>2.9450636476686136</v>
      </c>
      <c r="BV38" s="119">
        <f>IF(AND($K38&lt;BV$2+1,$K38+$H38&gt;BV$2),IF($N38=$N$3,$C38*((1-$O38+$O38*(BV$1/INDEX($U$1:$CH$1,,MATCH($K38,$U$2:$CH$2,0)))))*$L38,$C38*((1-$R38)^(BV$2-$K38))*(((1-$O38+$O38*(BV$1/INDEX($U$1:$CH$1,,MATCH($K38,$U$2:$CH$2,0)))))*$L38*8760*$P38)),IF(AND($K38+$H38&lt;BV$2+1,$K38+$I38&gt;BV$2),IF($N38=$N$3,$C38*INDEX('Fixed O&amp;M Schedule_Gas'!BD$3:BD$15,MATCH($F38,'Fixed O&amp;M Schedule_Gas'!$B$3:$B$15,0)),$C38*$S38*INDEX($U$1:$CH$1,MATCH($K38,$U$2:$CH$2,0))*IF(BV$2&gt;$K38+$H38,IF($D38="Win",1.02,1.005),1)*(1+$T38)^(BV$2-$K38)),IF(AND($K38+$I38&lt;=BV$2,$K38+SUM($I38:$J38)&gt;BV$2),IF($N38=$N$3,$C38*(INDEX('Fixed O&amp;M Schedule_Gas'!BD$3:BD$15,MATCH($F38,'Fixed O&amp;M Schedule_Gas'!$B$3:$B$15,0))+$M38),$C38*($S38*INDEX($U$1:$CH$1,MATCH($K38+$I38,$U$2:$CH$2,0))*IF(BV$2&gt;$K38+$I38+$H38,IF($D38="Win",1.02,1.005),1)*(1+$T38)^(BV$2-($K38+$I38))+$M38)),0)))/10^6</f>
        <v>2.9674796663336322</v>
      </c>
      <c r="BW38" s="119">
        <f>IF(AND($K38&lt;BW$2+1,$K38+$H38&gt;BW$2),IF($N38=$N$3,$C38*((1-$O38+$O38*(BW$1/INDEX($U$1:$CH$1,,MATCH($K38,$U$2:$CH$2,0)))))*$L38,$C38*((1-$R38)^(BW$2-$K38))*(((1-$O38+$O38*(BW$1/INDEX($U$1:$CH$1,,MATCH($K38,$U$2:$CH$2,0)))))*$L38*8760*$P38)),IF(AND($K38+$H38&lt;BW$2+1,$K38+$I38&gt;BW$2),IF($N38=$N$3,$C38*INDEX('Fixed O&amp;M Schedule_Gas'!BE$3:BE$15,MATCH($F38,'Fixed O&amp;M Schedule_Gas'!$B$3:$B$15,0)),$C38*$S38*INDEX($U$1:$CH$1,MATCH($K38,$U$2:$CH$2,0))*IF(BW$2&gt;$K38+$H38,IF($D38="Win",1.02,1.005),1)*(1+$T38)^(BW$2-$K38)),IF(AND($K38+$I38&lt;=BW$2,$K38+SUM($I38:$J38)&gt;BW$2),IF($N38=$N$3,$C38*(INDEX('Fixed O&amp;M Schedule_Gas'!BE$3:BE$15,MATCH($F38,'Fixed O&amp;M Schedule_Gas'!$B$3:$B$15,0))+$M38),$C38*($S38*INDEX($U$1:$CH$1,MATCH($K38+$I38,$U$2:$CH$2,0))*IF(BW$2&gt;$K38+$I38+$H38,IF($D38="Win",1.02,1.005),1)*(1+$T38)^(BW$2-($K38+$I38))+$M38)),0)))/10^6</f>
        <v>2.9903440053719508</v>
      </c>
      <c r="BX38" s="119">
        <f>IF(AND($K38&lt;BX$2+1,$K38+$H38&gt;BX$2),IF($N38=$N$3,$C38*((1-$O38+$O38*(BX$1/INDEX($U$1:$CH$1,,MATCH($K38,$U$2:$CH$2,0)))))*$L38,$C38*((1-$R38)^(BX$2-$K38))*(((1-$O38+$O38*(BX$1/INDEX($U$1:$CH$1,,MATCH($K38,$U$2:$CH$2,0)))))*$L38*8760*$P38)),IF(AND($K38+$H38&lt;BX$2+1,$K38+$I38&gt;BX$2),IF($N38=$N$3,$C38*INDEX('Fixed O&amp;M Schedule_Gas'!BF$3:BF$15,MATCH($F38,'Fixed O&amp;M Schedule_Gas'!$B$3:$B$15,0)),$C38*$S38*INDEX($U$1:$CH$1,MATCH($K38,$U$2:$CH$2,0))*IF(BX$2&gt;$K38+$H38,IF($D38="Win",1.02,1.005),1)*(1+$T38)^(BX$2-$K38)),IF(AND($K38+$I38&lt;=BX$2,$K38+SUM($I38:$J38)&gt;BX$2),IF($N38=$N$3,$C38*(INDEX('Fixed O&amp;M Schedule_Gas'!BF$3:BF$15,MATCH($F38,'Fixed O&amp;M Schedule_Gas'!$B$3:$B$15,0))+$M38),$C38*($S38*INDEX($U$1:$CH$1,MATCH($K38+$I38,$U$2:$CH$2,0))*IF(BX$2&gt;$K38+$I38+$H38,IF($D38="Win",1.02,1.005),1)*(1+$T38)^(BX$2-($K38+$I38))+$M38)),0)))/10^6</f>
        <v>3.0136656311910346</v>
      </c>
      <c r="BY38" s="119">
        <f>IF(AND($K38&lt;BY$2+1,$K38+$H38&gt;BY$2),IF($N38=$N$3,$C38*((1-$O38+$O38*(BY$1/INDEX($U$1:$CH$1,,MATCH($K38,$U$2:$CH$2,0)))))*$L38,$C38*((1-$R38)^(BY$2-$K38))*(((1-$O38+$O38*(BY$1/INDEX($U$1:$CH$1,,MATCH($K38,$U$2:$CH$2,0)))))*$L38*8760*$P38)),IF(AND($K38+$H38&lt;BY$2+1,$K38+$I38&gt;BY$2),IF($N38=$N$3,$C38*INDEX('Fixed O&amp;M Schedule_Gas'!BG$3:BG$15,MATCH($F38,'Fixed O&amp;M Schedule_Gas'!$B$3:$B$15,0)),$C38*$S38*INDEX($U$1:$CH$1,MATCH($K38,$U$2:$CH$2,0))*IF(BY$2&gt;$K38+$H38,IF($D38="Win",1.02,1.005),1)*(1+$T38)^(BY$2-$K38)),IF(AND($K38+$I38&lt;=BY$2,$K38+SUM($I38:$J38)&gt;BY$2),IF($N38=$N$3,$C38*(INDEX('Fixed O&amp;M Schedule_Gas'!BG$3:BG$15,MATCH($F38,'Fixed O&amp;M Schedule_Gas'!$B$3:$B$15,0))+$M38),$C38*($S38*INDEX($U$1:$CH$1,MATCH($K38+$I38,$U$2:$CH$2,0))*IF(BY$2&gt;$K38+$I38+$H38,IF($D38="Win",1.02,1.005),1)*(1+$T38)^(BY$2-($K38+$I38))+$M38)),0)))/10^6</f>
        <v>3.037453689526501</v>
      </c>
      <c r="BZ38" s="119">
        <f>IF(AND($K38&lt;BZ$2+1,$K38+$H38&gt;BZ$2),IF($N38=$N$3,$C38*((1-$O38+$O38*(BZ$1/INDEX($U$1:$CH$1,,MATCH($K38,$U$2:$CH$2,0)))))*$L38,$C38*((1-$R38)^(BZ$2-$K38))*(((1-$O38+$O38*(BZ$1/INDEX($U$1:$CH$1,,MATCH($K38,$U$2:$CH$2,0)))))*$L38*8760*$P38)),IF(AND($K38+$H38&lt;BZ$2+1,$K38+$I38&gt;BZ$2),IF($N38=$N$3,$C38*INDEX('Fixed O&amp;M Schedule_Gas'!BH$3:BH$15,MATCH($F38,'Fixed O&amp;M Schedule_Gas'!$B$3:$B$15,0)),$C38*$S38*INDEX($U$1:$CH$1,MATCH($K38,$U$2:$CH$2,0))*IF(BZ$2&gt;$K38+$H38,IF($D38="Win",1.02,1.005),1)*(1+$T38)^(BZ$2-$K38)),IF(AND($K38+$I38&lt;=BZ$2,$K38+SUM($I38:$J38)&gt;BZ$2),IF($N38=$N$3,$C38*(INDEX('Fixed O&amp;M Schedule_Gas'!BH$3:BH$15,MATCH($F38,'Fixed O&amp;M Schedule_Gas'!$B$3:$B$15,0))+$M38),$C38*($S38*INDEX($U$1:$CH$1,MATCH($K38+$I38,$U$2:$CH$2,0))*IF(BZ$2&gt;$K38+$I38+$H38,IF($D38="Win",1.02,1.005),1)*(1+$T38)^(BZ$2-($K38+$I38))+$M38)),0)))/10^6</f>
        <v>3.0679047830017319</v>
      </c>
      <c r="CA38" s="119">
        <f>IF(AND($K38&lt;CA$2+1,$K38+$H38&gt;CA$2),IF($N38=$N$3,$C38*((1-$O38+$O38*(CA$1/INDEX($U$1:$CH$1,,MATCH($K38,$U$2:$CH$2,0)))))*$L38,$C38*((1-$R38)^(CA$2-$K38))*(((1-$O38+$O38*(CA$1/INDEX($U$1:$CH$1,,MATCH($K38,$U$2:$CH$2,0)))))*$L38*8760*$P38)),IF(AND($K38+$H38&lt;CA$2+1,$K38+$I38&gt;CA$2),IF($N38=$N$3,$C38*INDEX('Fixed O&amp;M Schedule_Gas'!BI$3:BI$15,MATCH($F38,'Fixed O&amp;M Schedule_Gas'!$B$3:$B$15,0)),$C38*$S38*INDEX($U$1:$CH$1,MATCH($K38,$U$2:$CH$2,0))*IF(CA$2&gt;$K38+$H38,IF($D38="Win",1.02,1.005),1)*(1+$T38)^(CA$2-$K38)),IF(AND($K38+$I38&lt;=CA$2,$K38+SUM($I38:$J38)&gt;CA$2),IF($N38=$N$3,$C38*(INDEX('Fixed O&amp;M Schedule_Gas'!BI$3:BI$15,MATCH($F38,'Fixed O&amp;M Schedule_Gas'!$B$3:$B$15,0))+$M38),$C38*($S38*INDEX($U$1:$CH$1,MATCH($K38+$I38,$U$2:$CH$2,0))*IF(CA$2&gt;$K38+$I38+$H38,IF($D38="Win",1.02,1.005),1)*(1+$T38)^(CA$2-($K38+$I38))+$M38)),0)))/10^6</f>
        <v>3.0927776243734124</v>
      </c>
      <c r="CB38" s="119">
        <f>IF(AND($K38&lt;CB$2+1,$K38+$H38&gt;CB$2),IF($N38=$N$3,$C38*((1-$O38+$O38*(CB$1/INDEX($U$1:$CH$1,,MATCH($K38,$U$2:$CH$2,0)))))*$L38,$C38*((1-$R38)^(CB$2-$K38))*(((1-$O38+$O38*(CB$1/INDEX($U$1:$CH$1,,MATCH($K38,$U$2:$CH$2,0)))))*$L38*8760*$P38)),IF(AND($K38+$H38&lt;CB$2+1,$K38+$I38&gt;CB$2),IF($N38=$N$3,$C38*INDEX('Fixed O&amp;M Schedule_Gas'!BJ$3:BJ$15,MATCH($F38,'Fixed O&amp;M Schedule_Gas'!$B$3:$B$15,0)),$C38*$S38*INDEX($U$1:$CH$1,MATCH($K38,$U$2:$CH$2,0))*IF(CB$2&gt;$K38+$H38,IF($D38="Win",1.02,1.005),1)*(1+$T38)^(CB$2-$K38)),IF(AND($K38+$I38&lt;=CB$2,$K38+SUM($I38:$J38)&gt;CB$2),IF($N38=$N$3,$C38*(INDEX('Fixed O&amp;M Schedule_Gas'!BJ$3:BJ$15,MATCH($F38,'Fixed O&amp;M Schedule_Gas'!$B$3:$B$15,0))+$M38),$C38*($S38*INDEX($U$1:$CH$1,MATCH($K38+$I38,$U$2:$CH$2,0))*IF(CB$2&gt;$K38+$I38+$H38,IF($D38="Win",1.02,1.005),1)*(1+$T38)^(CB$2-($K38+$I38))+$M38)),0)))/10^6</f>
        <v>3.1181479225725259</v>
      </c>
      <c r="CC38" s="119">
        <f>IF(AND($K38&lt;CC$2+1,$K38+$H38&gt;CC$2),IF($N38=$N$3,$C38*((1-$O38+$O38*(CC$1/INDEX($U$1:$CH$1,,MATCH($K38,$U$2:$CH$2,0)))))*$L38,$C38*((1-$R38)^(CC$2-$K38))*(((1-$O38+$O38*(CC$1/INDEX($U$1:$CH$1,,MATCH($K38,$U$2:$CH$2,0)))))*$L38*8760*$P38)),IF(AND($K38+$H38&lt;CC$2+1,$K38+$I38&gt;CC$2),IF($N38=$N$3,$C38*INDEX('Fixed O&amp;M Schedule_Gas'!BK$3:BK$15,MATCH($F38,'Fixed O&amp;M Schedule_Gas'!$B$3:$B$15,0)),$C38*$S38*INDEX($U$1:$CH$1,MATCH($K38,$U$2:$CH$2,0))*IF(CC$2&gt;$K38+$H38,IF($D38="Win",1.02,1.005),1)*(1+$T38)^(CC$2-$K38)),IF(AND($K38+$I38&lt;=CC$2,$K38+SUM($I38:$J38)&gt;CC$2),IF($N38=$N$3,$C38*(INDEX('Fixed O&amp;M Schedule_Gas'!BK$3:BK$15,MATCH($F38,'Fixed O&amp;M Schedule_Gas'!$B$3:$B$15,0))+$M38),$C38*($S38*INDEX($U$1:$CH$1,MATCH($K38+$I38,$U$2:$CH$2,0))*IF(CC$2&gt;$K38+$I38+$H38,IF($D38="Win",1.02,1.005),1)*(1+$T38)^(CC$2-($K38+$I38))+$M38)),0)))/10^6</f>
        <v>3.1440256267356226</v>
      </c>
      <c r="CD38" s="119">
        <f>IF(AND($K38&lt;CD$2+1,$K38+$H38&gt;CD$2),IF($N38=$N$3,$C38*((1-$O38+$O38*(CD$1/INDEX($U$1:$CH$1,,MATCH($K38,$U$2:$CH$2,0)))))*$L38,$C38*((1-$R38)^(CD$2-$K38))*(((1-$O38+$O38*(CD$1/INDEX($U$1:$CH$1,,MATCH($K38,$U$2:$CH$2,0)))))*$L38*8760*$P38)),IF(AND($K38+$H38&lt;CD$2+1,$K38+$I38&gt;CD$2),IF($N38=$N$3,$C38*INDEX('Fixed O&amp;M Schedule_Gas'!BL$3:BL$15,MATCH($F38,'Fixed O&amp;M Schedule_Gas'!$B$3:$B$15,0)),$C38*$S38*INDEX($U$1:$CH$1,MATCH($K38,$U$2:$CH$2,0))*IF(CD$2&gt;$K38+$H38,IF($D38="Win",1.02,1.005),1)*(1+$T38)^(CD$2-$K38)),IF(AND($K38+$I38&lt;=CD$2,$K38+SUM($I38:$J38)&gt;CD$2),IF($N38=$N$3,$C38*(INDEX('Fixed O&amp;M Schedule_Gas'!BL$3:BL$15,MATCH($F38,'Fixed O&amp;M Schedule_Gas'!$B$3:$B$15,0))+$M38),$C38*($S38*INDEX($U$1:$CH$1,MATCH($K38+$I38,$U$2:$CH$2,0))*IF(CD$2&gt;$K38+$I38+$H38,IF($D38="Win",1.02,1.005),1)*(1+$T38)^(CD$2-($K38+$I38))+$M38)),0)))/10^6</f>
        <v>0</v>
      </c>
      <c r="CE38" s="119">
        <f>IF(AND($K38&lt;CE$2+1,$K38+$H38&gt;CE$2),IF($N38=$N$3,$C38*((1-$O38+$O38*(CE$1/INDEX($U$1:$CH$1,,MATCH($K38,$U$2:$CH$2,0)))))*$L38,$C38*((1-$R38)^(CE$2-$K38))*(((1-$O38+$O38*(CE$1/INDEX($U$1:$CH$1,,MATCH($K38,$U$2:$CH$2,0)))))*$L38*8760*$P38)),IF(AND($K38+$H38&lt;CE$2+1,$K38+$I38&gt;CE$2),IF($N38=$N$3,$C38*INDEX('Fixed O&amp;M Schedule_Gas'!BM$3:BM$15,MATCH($F38,'Fixed O&amp;M Schedule_Gas'!$B$3:$B$15,0)),$C38*$S38*INDEX($U$1:$CH$1,MATCH($K38,$U$2:$CH$2,0))*IF(CE$2&gt;$K38+$H38,IF($D38="Win",1.02,1.005),1)*(1+$T38)^(CE$2-$K38)),IF(AND($K38+$I38&lt;=CE$2,$K38+SUM($I38:$J38)&gt;CE$2),IF($N38=$N$3,$C38*(INDEX('Fixed O&amp;M Schedule_Gas'!BM$3:BM$15,MATCH($F38,'Fixed O&amp;M Schedule_Gas'!$B$3:$B$15,0))+$M38),$C38*($S38*INDEX($U$1:$CH$1,MATCH($K38+$I38,$U$2:$CH$2,0))*IF(CE$2&gt;$K38+$I38+$H38,IF($D38="Win",1.02,1.005),1)*(1+$T38)^(CE$2-($K38+$I38))+$M38)),0)))/10^6</f>
        <v>0</v>
      </c>
      <c r="CF38" s="119">
        <f>IF(AND($K38&lt;CF$2+1,$K38+$H38&gt;CF$2),IF($N38=$N$3,$C38*((1-$O38+$O38*(CF$1/INDEX($U$1:$CH$1,,MATCH($K38,$U$2:$CH$2,0)))))*$L38,$C38*((1-$R38)^(CF$2-$K38))*(((1-$O38+$O38*(CF$1/INDEX($U$1:$CH$1,,MATCH($K38,$U$2:$CH$2,0)))))*$L38*8760*$P38)),IF(AND($K38+$H38&lt;CF$2+1,$K38+$I38&gt;CF$2),IF($N38=$N$3,$C38*INDEX('Fixed O&amp;M Schedule_Gas'!BN$3:BN$15,MATCH($F38,'Fixed O&amp;M Schedule_Gas'!$B$3:$B$15,0)),$C38*$S38*INDEX($U$1:$CH$1,MATCH($K38,$U$2:$CH$2,0))*IF(CF$2&gt;$K38+$H38,IF($D38="Win",1.02,1.005),1)*(1+$T38)^(CF$2-$K38)),IF(AND($K38+$I38&lt;=CF$2,$K38+SUM($I38:$J38)&gt;CF$2),IF($N38=$N$3,$C38*(INDEX('Fixed O&amp;M Schedule_Gas'!BN$3:BN$15,MATCH($F38,'Fixed O&amp;M Schedule_Gas'!$B$3:$B$15,0))+$M38),$C38*($S38*INDEX($U$1:$CH$1,MATCH($K38+$I38,$U$2:$CH$2,0))*IF(CF$2&gt;$K38+$I38+$H38,IF($D38="Win",1.02,1.005),1)*(1+$T38)^(CF$2-($K38+$I38))+$M38)),0)))/10^6</f>
        <v>0</v>
      </c>
      <c r="CG38" s="119">
        <f>IF(AND($K38&lt;CG$2+1,$K38+$H38&gt;CG$2),IF($N38=$N$3,$C38*((1-$O38+$O38*(CG$1/INDEX($U$1:$CH$1,,MATCH($K38,$U$2:$CH$2,0)))))*$L38,$C38*((1-$R38)^(CG$2-$K38))*(((1-$O38+$O38*(CG$1/INDEX($U$1:$CH$1,,MATCH($K38,$U$2:$CH$2,0)))))*$L38*8760*$P38)),IF(AND($K38+$H38&lt;CG$2+1,$K38+$I38&gt;CG$2),IF($N38=$N$3,$C38*INDEX('Fixed O&amp;M Schedule_Gas'!BO$3:BO$15,MATCH($F38,'Fixed O&amp;M Schedule_Gas'!$B$3:$B$15,0)),$C38*$S38*INDEX($U$1:$CH$1,MATCH($K38,$U$2:$CH$2,0))*IF(CG$2&gt;$K38+$H38,IF($D38="Win",1.02,1.005),1)*(1+$T38)^(CG$2-$K38)),IF(AND($K38+$I38&lt;=CG$2,$K38+SUM($I38:$J38)&gt;CG$2),IF($N38=$N$3,$C38*(INDEX('Fixed O&amp;M Schedule_Gas'!BO$3:BO$15,MATCH($F38,'Fixed O&amp;M Schedule_Gas'!$B$3:$B$15,0))+$M38),$C38*($S38*INDEX($U$1:$CH$1,MATCH($K38+$I38,$U$2:$CH$2,0))*IF(CG$2&gt;$K38+$I38+$H38,IF($D38="Win",1.02,1.005),1)*(1+$T38)^(CG$2-($K38+$I38))+$M38)),0)))/10^6</f>
        <v>0</v>
      </c>
      <c r="CH38" s="119">
        <f>IF(AND($K38&lt;CH$2+1,$K38+$H38&gt;CH$2),IF($N38=$N$3,$C38*((1-$O38+$O38*(CH$1/INDEX($U$1:$CH$1,,MATCH($K38,$U$2:$CH$2,0)))))*$L38,$C38*((1-$R38)^(CH$2-$K38))*(((1-$O38+$O38*(CH$1/INDEX($U$1:$CH$1,,MATCH($K38,$U$2:$CH$2,0)))))*$L38*8760*$P38)),IF(AND($K38+$H38&lt;CH$2+1,$K38+$I38&gt;CH$2),IF($N38=$N$3,$C38*INDEX('Fixed O&amp;M Schedule_Gas'!BP$3:BP$15,MATCH($F38,'Fixed O&amp;M Schedule_Gas'!$B$3:$B$15,0)),$C38*$S38*INDEX($U$1:$CH$1,MATCH($K38,$U$2:$CH$2,0))*IF(CH$2&gt;$K38+$H38,IF($D38="Win",1.02,1.005),1)*(1+$T38)^(CH$2-$K38)),IF(AND($K38+$I38&lt;=CH$2,$K38+SUM($I38:$J38)&gt;CH$2),IF($N38=$N$3,$C38*(INDEX('Fixed O&amp;M Schedule_Gas'!BP$3:BP$15,MATCH($F38,'Fixed O&amp;M Schedule_Gas'!$B$3:$B$15,0))+$M38),$C38*($S38*INDEX($U$1:$CH$1,MATCH($K38+$I38,$U$2:$CH$2,0))*IF(CH$2&gt;$K38+$I38+$H38,IF($D38="Win",1.02,1.005),1)*(1+$T38)^(CH$2-($K38+$I38))+$M38)),0)))/10^6</f>
        <v>0</v>
      </c>
    </row>
    <row r="39" spans="1:86" ht="11.4" x14ac:dyDescent="0.2">
      <c r="A39" s="151"/>
      <c r="B39" s="142" t="s">
        <v>36</v>
      </c>
      <c r="C39" s="143">
        <v>14.886584999999997</v>
      </c>
      <c r="D39" s="143" t="str">
        <f t="shared" si="65"/>
        <v>Sol</v>
      </c>
      <c r="E39" s="14" t="s">
        <v>33</v>
      </c>
      <c r="F39" s="142" t="s">
        <v>30</v>
      </c>
      <c r="G39" s="140">
        <f t="shared" si="66"/>
        <v>41640</v>
      </c>
      <c r="H39" s="68">
        <v>20</v>
      </c>
      <c r="I39" s="68">
        <v>25</v>
      </c>
      <c r="J39" s="68">
        <v>25</v>
      </c>
      <c r="K39" s="139">
        <v>2014</v>
      </c>
      <c r="L39" s="68">
        <v>329</v>
      </c>
      <c r="M39" s="69">
        <f>'Repower Costs'!M39</f>
        <v>101514.95799767422</v>
      </c>
      <c r="N39" s="68" t="s">
        <v>31</v>
      </c>
      <c r="O39" s="141">
        <v>0</v>
      </c>
      <c r="P39" s="4">
        <f>VLOOKUP($D39,Input!$B$11:$C$12,2,0)</f>
        <v>0.16200000000000001</v>
      </c>
      <c r="Q39" s="4">
        <f>VLOOKUP($D39,Input!$B$15:$C$16,2,0)</f>
        <v>0.16200000000000001</v>
      </c>
      <c r="R39" s="6">
        <f>VLOOKUP($D39,Input!$B$19:$C$20,2,0)</f>
        <v>5.0000000000000001E-3</v>
      </c>
      <c r="S39" s="70">
        <f>VLOOKUP($D39,Input!$B$23:$C$25,2,0)*1000</f>
        <v>27000</v>
      </c>
      <c r="T39" s="4">
        <f>VLOOKUP($D39,Input!$B$28:$C$30,2,0)</f>
        <v>0.02</v>
      </c>
      <c r="U39" s="119">
        <f>IF(AND($K39&lt;U$2+1,$K39+$H39&gt;U$2),IF($N39=$N$3,$C39*((1-$O39+$O39*(U$1/INDEX($U$1:$CH$1,,MATCH($K39,$U$2:$CH$2,0)))))*$L39,$C39*((1-$R39)^(U$2-$K39))*(((1-$O39+$O39*(U$1/INDEX($U$1:$CH$1,,MATCH($K39,$U$2:$CH$2,0)))))*$L39*8760*$P39)),IF(AND($K39+$H39&lt;U$2+1,$K39+$I39&gt;U$2),IF($N39=$N$3,$C39*INDEX('Fixed O&amp;M Schedule_Gas'!C$3:C$15,MATCH($F39,'Fixed O&amp;M Schedule_Gas'!$B$3:$B$15,0)),$C39*$S39*INDEX($U$1:$CH$1,MATCH($K39,$U$2:$CH$2,0))*IF(U$2&gt;$K39+$H39,IF($D39="Win",1.02,1.005),1)*(1+$T39)^(U$2-$K39)),IF(AND($K39+$I39&lt;=U$2,$K39+SUM($I39:$J39)&gt;U$2),IF($N39=$N$3,$C39*(INDEX('Fixed O&amp;M Schedule_Gas'!C$3:C$15,MATCH($F39,'Fixed O&amp;M Schedule_Gas'!$B$3:$B$15,0))+$M39),$C39*($S39*INDEX($U$1:$CH$1,MATCH($K39+$I39,$U$2:$CH$2,0))*IF(U$2&gt;$K39+$I39+$H39,IF($D39="Win",1.02,1.005),1)*(1+$T39)^(U$2-($K39+$I39))+$M39)),0)))/10^6</f>
        <v>0</v>
      </c>
      <c r="V39" s="119">
        <f>IF(AND($K39&lt;V$2+1,$K39+$H39&gt;V$2),IF($N39=$N$3,$C39*((1-$O39+$O39*(V$1/INDEX($U$1:$CH$1,,MATCH($K39,$U$2:$CH$2,0)))))*$L39,$C39*((1-$R39)^(V$2-$K39))*(((1-$O39+$O39*(V$1/INDEX($U$1:$CH$1,,MATCH($K39,$U$2:$CH$2,0)))))*$L39*8760*$P39)),IF(AND($K39+$H39&lt;V$2+1,$K39+$I39&gt;V$2),IF($N39=$N$3,$C39*INDEX('Fixed O&amp;M Schedule_Gas'!D$3:D$15,MATCH($F39,'Fixed O&amp;M Schedule_Gas'!$B$3:$B$15,0)),$C39*$S39*INDEX($U$1:$CH$1,MATCH($K39,$U$2:$CH$2,0))*IF(V$2&gt;$K39+$H39,IF($D39="Win",1.02,1.005),1)*(1+$T39)^(V$2-$K39)),IF(AND($K39+$I39&lt;=V$2,$K39+SUM($I39:$J39)&gt;V$2),IF($N39=$N$3,$C39*(INDEX('Fixed O&amp;M Schedule_Gas'!D$3:D$15,MATCH($F39,'Fixed O&amp;M Schedule_Gas'!$B$3:$B$15,0))+$M39),$C39*($S39*INDEX($U$1:$CH$1,MATCH($K39+$I39,$U$2:$CH$2,0))*IF(V$2&gt;$K39+$I39+$H39,IF($D39="Win",1.02,1.005),1)*(1+$T39)^(V$2-($K39+$I39))+$M39)),0)))/10^6</f>
        <v>0</v>
      </c>
      <c r="W39" s="119">
        <f>IF(AND($K39&lt;W$2+1,$K39+$H39&gt;W$2),IF($N39=$N$3,$C39*((1-$O39+$O39*(W$1/INDEX($U$1:$CH$1,,MATCH($K39,$U$2:$CH$2,0)))))*$L39,$C39*((1-$R39)^(W$2-$K39))*(((1-$O39+$O39*(W$1/INDEX($U$1:$CH$1,,MATCH($K39,$U$2:$CH$2,0)))))*$L39*8760*$P39)),IF(AND($K39+$H39&lt;W$2+1,$K39+$I39&gt;W$2),IF($N39=$N$3,$C39*INDEX('Fixed O&amp;M Schedule_Gas'!E$3:E$15,MATCH($F39,'Fixed O&amp;M Schedule_Gas'!$B$3:$B$15,0)),$C39*$S39*INDEX($U$1:$CH$1,MATCH($K39,$U$2:$CH$2,0))*IF(W$2&gt;$K39+$H39,IF($D39="Win",1.02,1.005),1)*(1+$T39)^(W$2-$K39)),IF(AND($K39+$I39&lt;=W$2,$K39+SUM($I39:$J39)&gt;W$2),IF($N39=$N$3,$C39*(INDEX('Fixed O&amp;M Schedule_Gas'!E$3:E$15,MATCH($F39,'Fixed O&amp;M Schedule_Gas'!$B$3:$B$15,0))+$M39),$C39*($S39*INDEX($U$1:$CH$1,MATCH($K39+$I39,$U$2:$CH$2,0))*IF(W$2&gt;$K39+$I39+$H39,IF($D39="Win",1.02,1.005),1)*(1+$T39)^(W$2-($K39+$I39))+$M39)),0)))/10^6</f>
        <v>0</v>
      </c>
      <c r="X39" s="119">
        <f>IF(AND($K39&lt;X$2+1,$K39+$H39&gt;X$2),IF($N39=$N$3,$C39*((1-$O39+$O39*(X$1/INDEX($U$1:$CH$1,,MATCH($K39,$U$2:$CH$2,0)))))*$L39,$C39*((1-$R39)^(X$2-$K39))*(((1-$O39+$O39*(X$1/INDEX($U$1:$CH$1,,MATCH($K39,$U$2:$CH$2,0)))))*$L39*8760*$P39)),IF(AND($K39+$H39&lt;X$2+1,$K39+$I39&gt;X$2),IF($N39=$N$3,$C39*INDEX('Fixed O&amp;M Schedule_Gas'!F$3:F$15,MATCH($F39,'Fixed O&amp;M Schedule_Gas'!$B$3:$B$15,0)),$C39*$S39*INDEX($U$1:$CH$1,MATCH($K39,$U$2:$CH$2,0))*IF(X$2&gt;$K39+$H39,IF($D39="Win",1.02,1.005),1)*(1+$T39)^(X$2-$K39)),IF(AND($K39+$I39&lt;=X$2,$K39+SUM($I39:$J39)&gt;X$2),IF($N39=$N$3,$C39*(INDEX('Fixed O&amp;M Schedule_Gas'!F$3:F$15,MATCH($F39,'Fixed O&amp;M Schedule_Gas'!$B$3:$B$15,0))+$M39),$C39*($S39*INDEX($U$1:$CH$1,MATCH($K39+$I39,$U$2:$CH$2,0))*IF(X$2&gt;$K39+$I39+$H39,IF($D39="Win",1.02,1.005),1)*(1+$T39)^(X$2-($K39+$I39))+$M39)),0)))/10^6</f>
        <v>0</v>
      </c>
      <c r="Y39" s="119">
        <f>IF(AND($K39&lt;Y$2+1,$K39+$H39&gt;Y$2),IF($N39=$N$3,$C39*((1-$O39+$O39*(Y$1/INDEX($U$1:$CH$1,,MATCH($K39,$U$2:$CH$2,0)))))*$L39,$C39*((1-$R39)^(Y$2-$K39))*(((1-$O39+$O39*(Y$1/INDEX($U$1:$CH$1,,MATCH($K39,$U$2:$CH$2,0)))))*$L39*8760*$P39)),IF(AND($K39+$H39&lt;Y$2+1,$K39+$I39&gt;Y$2),IF($N39=$N$3,$C39*INDEX('Fixed O&amp;M Schedule_Gas'!G$3:G$15,MATCH($F39,'Fixed O&amp;M Schedule_Gas'!$B$3:$B$15,0)),$C39*$S39*INDEX($U$1:$CH$1,MATCH($K39,$U$2:$CH$2,0))*IF(Y$2&gt;$K39+$H39,IF($D39="Win",1.02,1.005),1)*(1+$T39)^(Y$2-$K39)),IF(AND($K39+$I39&lt;=Y$2,$K39+SUM($I39:$J39)&gt;Y$2),IF($N39=$N$3,$C39*(INDEX('Fixed O&amp;M Schedule_Gas'!G$3:G$15,MATCH($F39,'Fixed O&amp;M Schedule_Gas'!$B$3:$B$15,0))+$M39),$C39*($S39*INDEX($U$1:$CH$1,MATCH($K39+$I39,$U$2:$CH$2,0))*IF(Y$2&gt;$K39+$I39+$H39,IF($D39="Win",1.02,1.005),1)*(1+$T39)^(Y$2-($K39+$I39))+$M39)),0)))/10^6</f>
        <v>0</v>
      </c>
      <c r="Z39" s="119">
        <f>IF(AND($K39&lt;Z$2+1,$K39+$H39&gt;Z$2),IF($N39=$N$3,$C39*((1-$O39+$O39*(Z$1/INDEX($U$1:$CH$1,,MATCH($K39,$U$2:$CH$2,0)))))*$L39,$C39*((1-$R39)^(Z$2-$K39))*(((1-$O39+$O39*(Z$1/INDEX($U$1:$CH$1,,MATCH($K39,$U$2:$CH$2,0)))))*$L39*8760*$P39)),IF(AND($K39+$H39&lt;Z$2+1,$K39+$I39&gt;Z$2),IF($N39=$N$3,$C39*INDEX('Fixed O&amp;M Schedule_Gas'!H$3:H$15,MATCH($F39,'Fixed O&amp;M Schedule_Gas'!$B$3:$B$15,0)),$C39*$S39*INDEX($U$1:$CH$1,MATCH($K39,$U$2:$CH$2,0))*IF(Z$2&gt;$K39+$H39,IF($D39="Win",1.02,1.005),1)*(1+$T39)^(Z$2-$K39)),IF(AND($K39+$I39&lt;=Z$2,$K39+SUM($I39:$J39)&gt;Z$2),IF($N39=$N$3,$C39*(INDEX('Fixed O&amp;M Schedule_Gas'!H$3:H$15,MATCH($F39,'Fixed O&amp;M Schedule_Gas'!$B$3:$B$15,0))+$M39),$C39*($S39*INDEX($U$1:$CH$1,MATCH($K39+$I39,$U$2:$CH$2,0))*IF(Z$2&gt;$K39+$I39+$H39,IF($D39="Win",1.02,1.005),1)*(1+$T39)^(Z$2-($K39+$I39))+$M39)),0)))/10^6</f>
        <v>0</v>
      </c>
      <c r="AA39" s="119">
        <f>IF(AND($K39&lt;AA$2+1,$K39+$H39&gt;AA$2),IF($N39=$N$3,$C39*((1-$O39+$O39*(AA$1/INDEX($U$1:$CH$1,,MATCH($K39,$U$2:$CH$2,0)))))*$L39,$C39*((1-$R39)^(AA$2-$K39))*(((1-$O39+$O39*(AA$1/INDEX($U$1:$CH$1,,MATCH($K39,$U$2:$CH$2,0)))))*$L39*8760*$P39)),IF(AND($K39+$H39&lt;AA$2+1,$K39+$I39&gt;AA$2),IF($N39=$N$3,$C39*INDEX('Fixed O&amp;M Schedule_Gas'!I$3:I$15,MATCH($F39,'Fixed O&amp;M Schedule_Gas'!$B$3:$B$15,0)),$C39*$S39*INDEX($U$1:$CH$1,MATCH($K39,$U$2:$CH$2,0))*IF(AA$2&gt;$K39+$H39,IF($D39="Win",1.02,1.005),1)*(1+$T39)^(AA$2-$K39)),IF(AND($K39+$I39&lt;=AA$2,$K39+SUM($I39:$J39)&gt;AA$2),IF($N39=$N$3,$C39*(INDEX('Fixed O&amp;M Schedule_Gas'!I$3:I$15,MATCH($F39,'Fixed O&amp;M Schedule_Gas'!$B$3:$B$15,0))+$M39),$C39*($S39*INDEX($U$1:$CH$1,MATCH($K39+$I39,$U$2:$CH$2,0))*IF(AA$2&gt;$K39+$I39+$H39,IF($D39="Win",1.02,1.005),1)*(1+$T39)^(AA$2-($K39+$I39))+$M39)),0)))/10^6</f>
        <v>0</v>
      </c>
      <c r="AB39" s="119">
        <f>IF(AND($K39&lt;AB$2+1,$K39+$H39&gt;AB$2),IF($N39=$N$3,$C39*((1-$O39+$O39*(AB$1/INDEX($U$1:$CH$1,,MATCH($K39,$U$2:$CH$2,0)))))*$L39,$C39*((1-$R39)^(AB$2-$K39))*(((1-$O39+$O39*(AB$1/INDEX($U$1:$CH$1,,MATCH($K39,$U$2:$CH$2,0)))))*$L39*8760*$P39)),IF(AND($K39+$H39&lt;AB$2+1,$K39+$I39&gt;AB$2),IF($N39=$N$3,$C39*INDEX('Fixed O&amp;M Schedule_Gas'!J$3:J$15,MATCH($F39,'Fixed O&amp;M Schedule_Gas'!$B$3:$B$15,0)),$C39*$S39*INDEX($U$1:$CH$1,MATCH($K39,$U$2:$CH$2,0))*IF(AB$2&gt;$K39+$H39,IF($D39="Win",1.02,1.005),1)*(1+$T39)^(AB$2-$K39)),IF(AND($K39+$I39&lt;=AB$2,$K39+SUM($I39:$J39)&gt;AB$2),IF($N39=$N$3,$C39*(INDEX('Fixed O&amp;M Schedule_Gas'!J$3:J$15,MATCH($F39,'Fixed O&amp;M Schedule_Gas'!$B$3:$B$15,0))+$M39),$C39*($S39*INDEX($U$1:$CH$1,MATCH($K39+$I39,$U$2:$CH$2,0))*IF(AB$2&gt;$K39+$I39+$H39,IF($D39="Win",1.02,1.005),1)*(1+$T39)^(AB$2-($K39+$I39))+$M39)),0)))/10^6</f>
        <v>0</v>
      </c>
      <c r="AC39" s="119">
        <f>IF(AND($K39&lt;AC$2+1,$K39+$H39&gt;AC$2),IF($N39=$N$3,$C39*((1-$O39+$O39*(AC$1/INDEX($U$1:$CH$1,,MATCH($K39,$U$2:$CH$2,0)))))*$L39,$C39*((1-$R39)^(AC$2-$K39))*(((1-$O39+$O39*(AC$1/INDEX($U$1:$CH$1,,MATCH($K39,$U$2:$CH$2,0)))))*$L39*8760*$P39)),IF(AND($K39+$H39&lt;AC$2+1,$K39+$I39&gt;AC$2),IF($N39=$N$3,$C39*INDEX('Fixed O&amp;M Schedule_Gas'!K$3:K$15,MATCH($F39,'Fixed O&amp;M Schedule_Gas'!$B$3:$B$15,0)),$C39*$S39*INDEX($U$1:$CH$1,MATCH($K39,$U$2:$CH$2,0))*IF(AC$2&gt;$K39+$H39,IF($D39="Win",1.02,1.005),1)*(1+$T39)^(AC$2-$K39)),IF(AND($K39+$I39&lt;=AC$2,$K39+SUM($I39:$J39)&gt;AC$2),IF($N39=$N$3,$C39*(INDEX('Fixed O&amp;M Schedule_Gas'!K$3:K$15,MATCH($F39,'Fixed O&amp;M Schedule_Gas'!$B$3:$B$15,0))+$M39),$C39*($S39*INDEX($U$1:$CH$1,MATCH($K39+$I39,$U$2:$CH$2,0))*IF(AC$2&gt;$K39+$I39+$H39,IF($D39="Win",1.02,1.005),1)*(1+$T39)^(AC$2-($K39+$I39))+$M39)),0)))/10^6</f>
        <v>0</v>
      </c>
      <c r="AD39" s="119">
        <f>IF(AND($K39&lt;AD$2+1,$K39+$H39&gt;AD$2),IF($N39=$N$3,$C39*((1-$O39+$O39*(AD$1/INDEX($U$1:$CH$1,,MATCH($K39,$U$2:$CH$2,0)))))*$L39,$C39*((1-$R39)^(AD$2-$K39))*(((1-$O39+$O39*(AD$1/INDEX($U$1:$CH$1,,MATCH($K39,$U$2:$CH$2,0)))))*$L39*8760*$P39)),IF(AND($K39+$H39&lt;AD$2+1,$K39+$I39&gt;AD$2),IF($N39=$N$3,$C39*INDEX('Fixed O&amp;M Schedule_Gas'!L$3:L$15,MATCH($F39,'Fixed O&amp;M Schedule_Gas'!$B$3:$B$15,0)),$C39*$S39*INDEX($U$1:$CH$1,MATCH($K39,$U$2:$CH$2,0))*IF(AD$2&gt;$K39+$H39,IF($D39="Win",1.02,1.005),1)*(1+$T39)^(AD$2-$K39)),IF(AND($K39+$I39&lt;=AD$2,$K39+SUM($I39:$J39)&gt;AD$2),IF($N39=$N$3,$C39*(INDEX('Fixed O&amp;M Schedule_Gas'!L$3:L$15,MATCH($F39,'Fixed O&amp;M Schedule_Gas'!$B$3:$B$15,0))+$M39),$C39*($S39*INDEX($U$1:$CH$1,MATCH($K39+$I39,$U$2:$CH$2,0))*IF(AD$2&gt;$K39+$I39+$H39,IF($D39="Win",1.02,1.005),1)*(1+$T39)^(AD$2-($K39+$I39))+$M39)),0)))/10^6</f>
        <v>6.9504048162107992</v>
      </c>
      <c r="AE39" s="119">
        <f>IF(AND($K39&lt;AE$2+1,$K39+$H39&gt;AE$2),IF($N39=$N$3,$C39*((1-$O39+$O39*(AE$1/INDEX($U$1:$CH$1,,MATCH($K39,$U$2:$CH$2,0)))))*$L39,$C39*((1-$R39)^(AE$2-$K39))*(((1-$O39+$O39*(AE$1/INDEX($U$1:$CH$1,,MATCH($K39,$U$2:$CH$2,0)))))*$L39*8760*$P39)),IF(AND($K39+$H39&lt;AE$2+1,$K39+$I39&gt;AE$2),IF($N39=$N$3,$C39*INDEX('Fixed O&amp;M Schedule_Gas'!M$3:M$15,MATCH($F39,'Fixed O&amp;M Schedule_Gas'!$B$3:$B$15,0)),$C39*$S39*INDEX($U$1:$CH$1,MATCH($K39,$U$2:$CH$2,0))*IF(AE$2&gt;$K39+$H39,IF($D39="Win",1.02,1.005),1)*(1+$T39)^(AE$2-$K39)),IF(AND($K39+$I39&lt;=AE$2,$K39+SUM($I39:$J39)&gt;AE$2),IF($N39=$N$3,$C39*(INDEX('Fixed O&amp;M Schedule_Gas'!M$3:M$15,MATCH($F39,'Fixed O&amp;M Schedule_Gas'!$B$3:$B$15,0))+$M39),$C39*($S39*INDEX($U$1:$CH$1,MATCH($K39+$I39,$U$2:$CH$2,0))*IF(AE$2&gt;$K39+$I39+$H39,IF($D39="Win",1.02,1.005),1)*(1+$T39)^(AE$2-($K39+$I39))+$M39)),0)))/10^6</f>
        <v>6.9156527921297446</v>
      </c>
      <c r="AF39" s="119">
        <f>IF(AND($K39&lt;AF$2+1,$K39+$H39&gt;AF$2),IF($N39=$N$3,$C39*((1-$O39+$O39*(AF$1/INDEX($U$1:$CH$1,,MATCH($K39,$U$2:$CH$2,0)))))*$L39,$C39*((1-$R39)^(AF$2-$K39))*(((1-$O39+$O39*(AF$1/INDEX($U$1:$CH$1,,MATCH($K39,$U$2:$CH$2,0)))))*$L39*8760*$P39)),IF(AND($K39+$H39&lt;AF$2+1,$K39+$I39&gt;AF$2),IF($N39=$N$3,$C39*INDEX('Fixed O&amp;M Schedule_Gas'!N$3:N$15,MATCH($F39,'Fixed O&amp;M Schedule_Gas'!$B$3:$B$15,0)),$C39*$S39*INDEX($U$1:$CH$1,MATCH($K39,$U$2:$CH$2,0))*IF(AF$2&gt;$K39+$H39,IF($D39="Win",1.02,1.005),1)*(1+$T39)^(AF$2-$K39)),IF(AND($K39+$I39&lt;=AF$2,$K39+SUM($I39:$J39)&gt;AF$2),IF($N39=$N$3,$C39*(INDEX('Fixed O&amp;M Schedule_Gas'!N$3:N$15,MATCH($F39,'Fixed O&amp;M Schedule_Gas'!$B$3:$B$15,0))+$M39),$C39*($S39*INDEX($U$1:$CH$1,MATCH($K39+$I39,$U$2:$CH$2,0))*IF(AF$2&gt;$K39+$I39+$H39,IF($D39="Win",1.02,1.005),1)*(1+$T39)^(AF$2-($K39+$I39))+$M39)),0)))/10^6</f>
        <v>6.8810745281690968</v>
      </c>
      <c r="AG39" s="119">
        <f>IF(AND($K39&lt;AG$2+1,$K39+$H39&gt;AG$2),IF($N39=$N$3,$C39*((1-$O39+$O39*(AG$1/INDEX($U$1:$CH$1,,MATCH($K39,$U$2:$CH$2,0)))))*$L39,$C39*((1-$R39)^(AG$2-$K39))*(((1-$O39+$O39*(AG$1/INDEX($U$1:$CH$1,,MATCH($K39,$U$2:$CH$2,0)))))*$L39*8760*$P39)),IF(AND($K39+$H39&lt;AG$2+1,$K39+$I39&gt;AG$2),IF($N39=$N$3,$C39*INDEX('Fixed O&amp;M Schedule_Gas'!O$3:O$15,MATCH($F39,'Fixed O&amp;M Schedule_Gas'!$B$3:$B$15,0)),$C39*$S39*INDEX($U$1:$CH$1,MATCH($K39,$U$2:$CH$2,0))*IF(AG$2&gt;$K39+$H39,IF($D39="Win",1.02,1.005),1)*(1+$T39)^(AG$2-$K39)),IF(AND($K39+$I39&lt;=AG$2,$K39+SUM($I39:$J39)&gt;AG$2),IF($N39=$N$3,$C39*(INDEX('Fixed O&amp;M Schedule_Gas'!O$3:O$15,MATCH($F39,'Fixed O&amp;M Schedule_Gas'!$B$3:$B$15,0))+$M39),$C39*($S39*INDEX($U$1:$CH$1,MATCH($K39+$I39,$U$2:$CH$2,0))*IF(AG$2&gt;$K39+$I39+$H39,IF($D39="Win",1.02,1.005),1)*(1+$T39)^(AG$2-($K39+$I39))+$M39)),0)))/10^6</f>
        <v>6.8466691555282511</v>
      </c>
      <c r="AH39" s="119">
        <f>IF(AND($K39&lt;AH$2+1,$K39+$H39&gt;AH$2),IF($N39=$N$3,$C39*((1-$O39+$O39*(AH$1/INDEX($U$1:$CH$1,,MATCH($K39,$U$2:$CH$2,0)))))*$L39,$C39*((1-$R39)^(AH$2-$K39))*(((1-$O39+$O39*(AH$1/INDEX($U$1:$CH$1,,MATCH($K39,$U$2:$CH$2,0)))))*$L39*8760*$P39)),IF(AND($K39+$H39&lt;AH$2+1,$K39+$I39&gt;AH$2),IF($N39=$N$3,$C39*INDEX('Fixed O&amp;M Schedule_Gas'!P$3:P$15,MATCH($F39,'Fixed O&amp;M Schedule_Gas'!$B$3:$B$15,0)),$C39*$S39*INDEX($U$1:$CH$1,MATCH($K39,$U$2:$CH$2,0))*IF(AH$2&gt;$K39+$H39,IF($D39="Win",1.02,1.005),1)*(1+$T39)^(AH$2-$K39)),IF(AND($K39+$I39&lt;=AH$2,$K39+SUM($I39:$J39)&gt;AH$2),IF($N39=$N$3,$C39*(INDEX('Fixed O&amp;M Schedule_Gas'!P$3:P$15,MATCH($F39,'Fixed O&amp;M Schedule_Gas'!$B$3:$B$15,0))+$M39),$C39*($S39*INDEX($U$1:$CH$1,MATCH($K39+$I39,$U$2:$CH$2,0))*IF(AH$2&gt;$K39+$I39+$H39,IF($D39="Win",1.02,1.005),1)*(1+$T39)^(AH$2-($K39+$I39))+$M39)),0)))/10^6</f>
        <v>6.8124358097506104</v>
      </c>
      <c r="AI39" s="119">
        <f>IF(AND($K39&lt;AI$2+1,$K39+$H39&gt;AI$2),IF($N39=$N$3,$C39*((1-$O39+$O39*(AI$1/INDEX($U$1:$CH$1,,MATCH($K39,$U$2:$CH$2,0)))))*$L39,$C39*((1-$R39)^(AI$2-$K39))*(((1-$O39+$O39*(AI$1/INDEX($U$1:$CH$1,,MATCH($K39,$U$2:$CH$2,0)))))*$L39*8760*$P39)),IF(AND($K39+$H39&lt;AI$2+1,$K39+$I39&gt;AI$2),IF($N39=$N$3,$C39*INDEX('Fixed O&amp;M Schedule_Gas'!Q$3:Q$15,MATCH($F39,'Fixed O&amp;M Schedule_Gas'!$B$3:$B$15,0)),$C39*$S39*INDEX($U$1:$CH$1,MATCH($K39,$U$2:$CH$2,0))*IF(AI$2&gt;$K39+$H39,IF($D39="Win",1.02,1.005),1)*(1+$T39)^(AI$2-$K39)),IF(AND($K39+$I39&lt;=AI$2,$K39+SUM($I39:$J39)&gt;AI$2),IF($N39=$N$3,$C39*(INDEX('Fixed O&amp;M Schedule_Gas'!Q$3:Q$15,MATCH($F39,'Fixed O&amp;M Schedule_Gas'!$B$3:$B$15,0))+$M39),$C39*($S39*INDEX($U$1:$CH$1,MATCH($K39+$I39,$U$2:$CH$2,0))*IF(AI$2&gt;$K39+$I39+$H39,IF($D39="Win",1.02,1.005),1)*(1+$T39)^(AI$2-($K39+$I39))+$M39)),0)))/10^6</f>
        <v>6.7783736307018581</v>
      </c>
      <c r="AJ39" s="119">
        <f>IF(AND($K39&lt;AJ$2+1,$K39+$H39&gt;AJ$2),IF($N39=$N$3,$C39*((1-$O39+$O39*(AJ$1/INDEX($U$1:$CH$1,,MATCH($K39,$U$2:$CH$2,0)))))*$L39,$C39*((1-$R39)^(AJ$2-$K39))*(((1-$O39+$O39*(AJ$1/INDEX($U$1:$CH$1,,MATCH($K39,$U$2:$CH$2,0)))))*$L39*8760*$P39)),IF(AND($K39+$H39&lt;AJ$2+1,$K39+$I39&gt;AJ$2),IF($N39=$N$3,$C39*INDEX('Fixed O&amp;M Schedule_Gas'!R$3:R$15,MATCH($F39,'Fixed O&amp;M Schedule_Gas'!$B$3:$B$15,0)),$C39*$S39*INDEX($U$1:$CH$1,MATCH($K39,$U$2:$CH$2,0))*IF(AJ$2&gt;$K39+$H39,IF($D39="Win",1.02,1.005),1)*(1+$T39)^(AJ$2-$K39)),IF(AND($K39+$I39&lt;=AJ$2,$K39+SUM($I39:$J39)&gt;AJ$2),IF($N39=$N$3,$C39*(INDEX('Fixed O&amp;M Schedule_Gas'!R$3:R$15,MATCH($F39,'Fixed O&amp;M Schedule_Gas'!$B$3:$B$15,0))+$M39),$C39*($S39*INDEX($U$1:$CH$1,MATCH($K39+$I39,$U$2:$CH$2,0))*IF(AJ$2&gt;$K39+$I39+$H39,IF($D39="Win",1.02,1.005),1)*(1+$T39)^(AJ$2-($K39+$I39))+$M39)),0)))/10^6</f>
        <v>6.7444817625483475</v>
      </c>
      <c r="AK39" s="119">
        <f>IF(AND($K39&lt;AK$2+1,$K39+$H39&gt;AK$2),IF($N39=$N$3,$C39*((1-$O39+$O39*(AK$1/INDEX($U$1:$CH$1,,MATCH($K39,$U$2:$CH$2,0)))))*$L39,$C39*((1-$R39)^(AK$2-$K39))*(((1-$O39+$O39*(AK$1/INDEX($U$1:$CH$1,,MATCH($K39,$U$2:$CH$2,0)))))*$L39*8760*$P39)),IF(AND($K39+$H39&lt;AK$2+1,$K39+$I39&gt;AK$2),IF($N39=$N$3,$C39*INDEX('Fixed O&amp;M Schedule_Gas'!S$3:S$15,MATCH($F39,'Fixed O&amp;M Schedule_Gas'!$B$3:$B$15,0)),$C39*$S39*INDEX($U$1:$CH$1,MATCH($K39,$U$2:$CH$2,0))*IF(AK$2&gt;$K39+$H39,IF($D39="Win",1.02,1.005),1)*(1+$T39)^(AK$2-$K39)),IF(AND($K39+$I39&lt;=AK$2,$K39+SUM($I39:$J39)&gt;AK$2),IF($N39=$N$3,$C39*(INDEX('Fixed O&amp;M Schedule_Gas'!S$3:S$15,MATCH($F39,'Fixed O&amp;M Schedule_Gas'!$B$3:$B$15,0))+$M39),$C39*($S39*INDEX($U$1:$CH$1,MATCH($K39+$I39,$U$2:$CH$2,0))*IF(AK$2&gt;$K39+$I39+$H39,IF($D39="Win",1.02,1.005),1)*(1+$T39)^(AK$2-($K39+$I39))+$M39)),0)))/10^6</f>
        <v>6.7107593537356056</v>
      </c>
      <c r="AL39" s="119">
        <f>IF(AND($K39&lt;AL$2+1,$K39+$H39&gt;AL$2),IF($N39=$N$3,$C39*((1-$O39+$O39*(AL$1/INDEX($U$1:$CH$1,,MATCH($K39,$U$2:$CH$2,0)))))*$L39,$C39*((1-$R39)^(AL$2-$K39))*(((1-$O39+$O39*(AL$1/INDEX($U$1:$CH$1,,MATCH($K39,$U$2:$CH$2,0)))))*$L39*8760*$P39)),IF(AND($K39+$H39&lt;AL$2+1,$K39+$I39&gt;AL$2),IF($N39=$N$3,$C39*INDEX('Fixed O&amp;M Schedule_Gas'!T$3:T$15,MATCH($F39,'Fixed O&amp;M Schedule_Gas'!$B$3:$B$15,0)),$C39*$S39*INDEX($U$1:$CH$1,MATCH($K39,$U$2:$CH$2,0))*IF(AL$2&gt;$K39+$H39,IF($D39="Win",1.02,1.005),1)*(1+$T39)^(AL$2-$K39)),IF(AND($K39+$I39&lt;=AL$2,$K39+SUM($I39:$J39)&gt;AL$2),IF($N39=$N$3,$C39*(INDEX('Fixed O&amp;M Schedule_Gas'!T$3:T$15,MATCH($F39,'Fixed O&amp;M Schedule_Gas'!$B$3:$B$15,0))+$M39),$C39*($S39*INDEX($U$1:$CH$1,MATCH($K39+$I39,$U$2:$CH$2,0))*IF(AL$2&gt;$K39+$I39+$H39,IF($D39="Win",1.02,1.005),1)*(1+$T39)^(AL$2-($K39+$I39))+$M39)),0)))/10^6</f>
        <v>6.6772055569669275</v>
      </c>
      <c r="AM39" s="119">
        <f>IF(AND($K39&lt;AM$2+1,$K39+$H39&gt;AM$2),IF($N39=$N$3,$C39*((1-$O39+$O39*(AM$1/INDEX($U$1:$CH$1,,MATCH($K39,$U$2:$CH$2,0)))))*$L39,$C39*((1-$R39)^(AM$2-$K39))*(((1-$O39+$O39*(AM$1/INDEX($U$1:$CH$1,,MATCH($K39,$U$2:$CH$2,0)))))*$L39*8760*$P39)),IF(AND($K39+$H39&lt;AM$2+1,$K39+$I39&gt;AM$2),IF($N39=$N$3,$C39*INDEX('Fixed O&amp;M Schedule_Gas'!U$3:U$15,MATCH($F39,'Fixed O&amp;M Schedule_Gas'!$B$3:$B$15,0)),$C39*$S39*INDEX($U$1:$CH$1,MATCH($K39,$U$2:$CH$2,0))*IF(AM$2&gt;$K39+$H39,IF($D39="Win",1.02,1.005),1)*(1+$T39)^(AM$2-$K39)),IF(AND($K39+$I39&lt;=AM$2,$K39+SUM($I39:$J39)&gt;AM$2),IF($N39=$N$3,$C39*(INDEX('Fixed O&amp;M Schedule_Gas'!U$3:U$15,MATCH($F39,'Fixed O&amp;M Schedule_Gas'!$B$3:$B$15,0))+$M39),$C39*($S39*INDEX($U$1:$CH$1,MATCH($K39+$I39,$U$2:$CH$2,0))*IF(AM$2&gt;$K39+$I39+$H39,IF($D39="Win",1.02,1.005),1)*(1+$T39)^(AM$2-($K39+$I39))+$M39)),0)))/10^6</f>
        <v>6.6438195291820934</v>
      </c>
      <c r="AN39" s="119">
        <f>IF(AND($K39&lt;AN$2+1,$K39+$H39&gt;AN$2),IF($N39=$N$3,$C39*((1-$O39+$O39*(AN$1/INDEX($U$1:$CH$1,,MATCH($K39,$U$2:$CH$2,0)))))*$L39,$C39*((1-$R39)^(AN$2-$K39))*(((1-$O39+$O39*(AN$1/INDEX($U$1:$CH$1,,MATCH($K39,$U$2:$CH$2,0)))))*$L39*8760*$P39)),IF(AND($K39+$H39&lt;AN$2+1,$K39+$I39&gt;AN$2),IF($N39=$N$3,$C39*INDEX('Fixed O&amp;M Schedule_Gas'!V$3:V$15,MATCH($F39,'Fixed O&amp;M Schedule_Gas'!$B$3:$B$15,0)),$C39*$S39*INDEX($U$1:$CH$1,MATCH($K39,$U$2:$CH$2,0))*IF(AN$2&gt;$K39+$H39,IF($D39="Win",1.02,1.005),1)*(1+$T39)^(AN$2-$K39)),IF(AND($K39+$I39&lt;=AN$2,$K39+SUM($I39:$J39)&gt;AN$2),IF($N39=$N$3,$C39*(INDEX('Fixed O&amp;M Schedule_Gas'!V$3:V$15,MATCH($F39,'Fixed O&amp;M Schedule_Gas'!$B$3:$B$15,0))+$M39),$C39*($S39*INDEX($U$1:$CH$1,MATCH($K39+$I39,$U$2:$CH$2,0))*IF(AN$2&gt;$K39+$I39+$H39,IF($D39="Win",1.02,1.005),1)*(1+$T39)^(AN$2-($K39+$I39))+$M39)),0)))/10^6</f>
        <v>6.6106004315361826</v>
      </c>
      <c r="AO39" s="119">
        <f>IF(AND($K39&lt;AO$2+1,$K39+$H39&gt;AO$2),IF($N39=$N$3,$C39*((1-$O39+$O39*(AO$1/INDEX($U$1:$CH$1,,MATCH($K39,$U$2:$CH$2,0)))))*$L39,$C39*((1-$R39)^(AO$2-$K39))*(((1-$O39+$O39*(AO$1/INDEX($U$1:$CH$1,,MATCH($K39,$U$2:$CH$2,0)))))*$L39*8760*$P39)),IF(AND($K39+$H39&lt;AO$2+1,$K39+$I39&gt;AO$2),IF($N39=$N$3,$C39*INDEX('Fixed O&amp;M Schedule_Gas'!W$3:W$15,MATCH($F39,'Fixed O&amp;M Schedule_Gas'!$B$3:$B$15,0)),$C39*$S39*INDEX($U$1:$CH$1,MATCH($K39,$U$2:$CH$2,0))*IF(AO$2&gt;$K39+$H39,IF($D39="Win",1.02,1.005),1)*(1+$T39)^(AO$2-$K39)),IF(AND($K39+$I39&lt;=AO$2,$K39+SUM($I39:$J39)&gt;AO$2),IF($N39=$N$3,$C39*(INDEX('Fixed O&amp;M Schedule_Gas'!W$3:W$15,MATCH($F39,'Fixed O&amp;M Schedule_Gas'!$B$3:$B$15,0))+$M39),$C39*($S39*INDEX($U$1:$CH$1,MATCH($K39+$I39,$U$2:$CH$2,0))*IF(AO$2&gt;$K39+$I39+$H39,IF($D39="Win",1.02,1.005),1)*(1+$T39)^(AO$2-($K39+$I39))+$M39)),0)))/10^6</f>
        <v>6.5775474293785017</v>
      </c>
      <c r="AP39" s="119">
        <f>IF(AND($K39&lt;AP$2+1,$K39+$H39&gt;AP$2),IF($N39=$N$3,$C39*((1-$O39+$O39*(AP$1/INDEX($U$1:$CH$1,,MATCH($K39,$U$2:$CH$2,0)))))*$L39,$C39*((1-$R39)^(AP$2-$K39))*(((1-$O39+$O39*(AP$1/INDEX($U$1:$CH$1,,MATCH($K39,$U$2:$CH$2,0)))))*$L39*8760*$P39)),IF(AND($K39+$H39&lt;AP$2+1,$K39+$I39&gt;AP$2),IF($N39=$N$3,$C39*INDEX('Fixed O&amp;M Schedule_Gas'!X$3:X$15,MATCH($F39,'Fixed O&amp;M Schedule_Gas'!$B$3:$B$15,0)),$C39*$S39*INDEX($U$1:$CH$1,MATCH($K39,$U$2:$CH$2,0))*IF(AP$2&gt;$K39+$H39,IF($D39="Win",1.02,1.005),1)*(1+$T39)^(AP$2-$K39)),IF(AND($K39+$I39&lt;=AP$2,$K39+SUM($I39:$J39)&gt;AP$2),IF($N39=$N$3,$C39*(INDEX('Fixed O&amp;M Schedule_Gas'!X$3:X$15,MATCH($F39,'Fixed O&amp;M Schedule_Gas'!$B$3:$B$15,0))+$M39),$C39*($S39*INDEX($U$1:$CH$1,MATCH($K39+$I39,$U$2:$CH$2,0))*IF(AP$2&gt;$K39+$I39+$H39,IF($D39="Win",1.02,1.005),1)*(1+$T39)^(AP$2-($K39+$I39))+$M39)),0)))/10^6</f>
        <v>6.54465969223161</v>
      </c>
      <c r="AQ39" s="119">
        <f>IF(AND($K39&lt;AQ$2+1,$K39+$H39&gt;AQ$2),IF($N39=$N$3,$C39*((1-$O39+$O39*(AQ$1/INDEX($U$1:$CH$1,,MATCH($K39,$U$2:$CH$2,0)))))*$L39,$C39*((1-$R39)^(AQ$2-$K39))*(((1-$O39+$O39*(AQ$1/INDEX($U$1:$CH$1,,MATCH($K39,$U$2:$CH$2,0)))))*$L39*8760*$P39)),IF(AND($K39+$H39&lt;AQ$2+1,$K39+$I39&gt;AQ$2),IF($N39=$N$3,$C39*INDEX('Fixed O&amp;M Schedule_Gas'!Y$3:Y$15,MATCH($F39,'Fixed O&amp;M Schedule_Gas'!$B$3:$B$15,0)),$C39*$S39*INDEX($U$1:$CH$1,MATCH($K39,$U$2:$CH$2,0))*IF(AQ$2&gt;$K39+$H39,IF($D39="Win",1.02,1.005),1)*(1+$T39)^(AQ$2-$K39)),IF(AND($K39+$I39&lt;=AQ$2,$K39+SUM($I39:$J39)&gt;AQ$2),IF($N39=$N$3,$C39*(INDEX('Fixed O&amp;M Schedule_Gas'!Y$3:Y$15,MATCH($F39,'Fixed O&amp;M Schedule_Gas'!$B$3:$B$15,0))+$M39),$C39*($S39*INDEX($U$1:$CH$1,MATCH($K39+$I39,$U$2:$CH$2,0))*IF(AQ$2&gt;$K39+$I39+$H39,IF($D39="Win",1.02,1.005),1)*(1+$T39)^(AQ$2-($K39+$I39))+$M39)),0)))/10^6</f>
        <v>6.5119363937704522</v>
      </c>
      <c r="AR39" s="119">
        <f>IF(AND($K39&lt;AR$2+1,$K39+$H39&gt;AR$2),IF($N39=$N$3,$C39*((1-$O39+$O39*(AR$1/INDEX($U$1:$CH$1,,MATCH($K39,$U$2:$CH$2,0)))))*$L39,$C39*((1-$R39)^(AR$2-$K39))*(((1-$O39+$O39*(AR$1/INDEX($U$1:$CH$1,,MATCH($K39,$U$2:$CH$2,0)))))*$L39*8760*$P39)),IF(AND($K39+$H39&lt;AR$2+1,$K39+$I39&gt;AR$2),IF($N39=$N$3,$C39*INDEX('Fixed O&amp;M Schedule_Gas'!Z$3:Z$15,MATCH($F39,'Fixed O&amp;M Schedule_Gas'!$B$3:$B$15,0)),$C39*$S39*INDEX($U$1:$CH$1,MATCH($K39,$U$2:$CH$2,0))*IF(AR$2&gt;$K39+$H39,IF($D39="Win",1.02,1.005),1)*(1+$T39)^(AR$2-$K39)),IF(AND($K39+$I39&lt;=AR$2,$K39+SUM($I39:$J39)&gt;AR$2),IF($N39=$N$3,$C39*(INDEX('Fixed O&amp;M Schedule_Gas'!Z$3:Z$15,MATCH($F39,'Fixed O&amp;M Schedule_Gas'!$B$3:$B$15,0))+$M39),$C39*($S39*INDEX($U$1:$CH$1,MATCH($K39+$I39,$U$2:$CH$2,0))*IF(AR$2&gt;$K39+$I39+$H39,IF($D39="Win",1.02,1.005),1)*(1+$T39)^(AR$2-($K39+$I39))+$M39)),0)))/10^6</f>
        <v>6.4793767118016001</v>
      </c>
      <c r="AS39" s="119">
        <f>IF(AND($K39&lt;AS$2+1,$K39+$H39&gt;AS$2),IF($N39=$N$3,$C39*((1-$O39+$O39*(AS$1/INDEX($U$1:$CH$1,,MATCH($K39,$U$2:$CH$2,0)))))*$L39,$C39*((1-$R39)^(AS$2-$K39))*(((1-$O39+$O39*(AS$1/INDEX($U$1:$CH$1,,MATCH($K39,$U$2:$CH$2,0)))))*$L39*8760*$P39)),IF(AND($K39+$H39&lt;AS$2+1,$K39+$I39&gt;AS$2),IF($N39=$N$3,$C39*INDEX('Fixed O&amp;M Schedule_Gas'!AA$3:AA$15,MATCH($F39,'Fixed O&amp;M Schedule_Gas'!$B$3:$B$15,0)),$C39*$S39*INDEX($U$1:$CH$1,MATCH($K39,$U$2:$CH$2,0))*IF(AS$2&gt;$K39+$H39,IF($D39="Win",1.02,1.005),1)*(1+$T39)^(AS$2-$K39)),IF(AND($K39+$I39&lt;=AS$2,$K39+SUM($I39:$J39)&gt;AS$2),IF($N39=$N$3,$C39*(INDEX('Fixed O&amp;M Schedule_Gas'!AA$3:AA$15,MATCH($F39,'Fixed O&amp;M Schedule_Gas'!$B$3:$B$15,0))+$M39),$C39*($S39*INDEX($U$1:$CH$1,MATCH($K39+$I39,$U$2:$CH$2,0))*IF(AS$2&gt;$K39+$I39+$H39,IF($D39="Win",1.02,1.005),1)*(1+$T39)^(AS$2-($K39+$I39))+$M39)),0)))/10^6</f>
        <v>6.4469798282425916</v>
      </c>
      <c r="AT39" s="119">
        <f>IF(AND($K39&lt;AT$2+1,$K39+$H39&gt;AT$2),IF($N39=$N$3,$C39*((1-$O39+$O39*(AT$1/INDEX($U$1:$CH$1,,MATCH($K39,$U$2:$CH$2,0)))))*$L39,$C39*((1-$R39)^(AT$2-$K39))*(((1-$O39+$O39*(AT$1/INDEX($U$1:$CH$1,,MATCH($K39,$U$2:$CH$2,0)))))*$L39*8760*$P39)),IF(AND($K39+$H39&lt;AT$2+1,$K39+$I39&gt;AT$2),IF($N39=$N$3,$C39*INDEX('Fixed O&amp;M Schedule_Gas'!AB$3:AB$15,MATCH($F39,'Fixed O&amp;M Schedule_Gas'!$B$3:$B$15,0)),$C39*$S39*INDEX($U$1:$CH$1,MATCH($K39,$U$2:$CH$2,0))*IF(AT$2&gt;$K39+$H39,IF($D39="Win",1.02,1.005),1)*(1+$T39)^(AT$2-$K39)),IF(AND($K39+$I39&lt;=AT$2,$K39+SUM($I39:$J39)&gt;AT$2),IF($N39=$N$3,$C39*(INDEX('Fixed O&amp;M Schedule_Gas'!AB$3:AB$15,MATCH($F39,'Fixed O&amp;M Schedule_Gas'!$B$3:$B$15,0))+$M39),$C39*($S39*INDEX($U$1:$CH$1,MATCH($K39+$I39,$U$2:$CH$2,0))*IF(AT$2&gt;$K39+$I39+$H39,IF($D39="Win",1.02,1.005),1)*(1+$T39)^(AT$2-($K39+$I39))+$M39)),0)))/10^6</f>
        <v>6.4147449291013787</v>
      </c>
      <c r="AU39" s="119">
        <f>IF(AND($K39&lt;AU$2+1,$K39+$H39&gt;AU$2),IF($N39=$N$3,$C39*((1-$O39+$O39*(AU$1/INDEX($U$1:$CH$1,,MATCH($K39,$U$2:$CH$2,0)))))*$L39,$C39*((1-$R39)^(AU$2-$K39))*(((1-$O39+$O39*(AU$1/INDEX($U$1:$CH$1,,MATCH($K39,$U$2:$CH$2,0)))))*$L39*8760*$P39)),IF(AND($K39+$H39&lt;AU$2+1,$K39+$I39&gt;AU$2),IF($N39=$N$3,$C39*INDEX('Fixed O&amp;M Schedule_Gas'!AC$3:AC$15,MATCH($F39,'Fixed O&amp;M Schedule_Gas'!$B$3:$B$15,0)),$C39*$S39*INDEX($U$1:$CH$1,MATCH($K39,$U$2:$CH$2,0))*IF(AU$2&gt;$K39+$H39,IF($D39="Win",1.02,1.005),1)*(1+$T39)^(AU$2-$K39)),IF(AND($K39+$I39&lt;=AU$2,$K39+SUM($I39:$J39)&gt;AU$2),IF($N39=$N$3,$C39*(INDEX('Fixed O&amp;M Schedule_Gas'!AC$3:AC$15,MATCH($F39,'Fixed O&amp;M Schedule_Gas'!$B$3:$B$15,0))+$M39),$C39*($S39*INDEX($U$1:$CH$1,MATCH($K39+$I39,$U$2:$CH$2,0))*IF(AU$2&gt;$K39+$I39+$H39,IF($D39="Win",1.02,1.005),1)*(1+$T39)^(AU$2-($K39+$I39))+$M39)),0)))/10^6</f>
        <v>6.382671204455872</v>
      </c>
      <c r="AV39" s="119">
        <f>IF(AND($K39&lt;AV$2+1,$K39+$H39&gt;AV$2),IF($N39=$N$3,$C39*((1-$O39+$O39*(AV$1/INDEX($U$1:$CH$1,,MATCH($K39,$U$2:$CH$2,0)))))*$L39,$C39*((1-$R39)^(AV$2-$K39))*(((1-$O39+$O39*(AV$1/INDEX($U$1:$CH$1,,MATCH($K39,$U$2:$CH$2,0)))))*$L39*8760*$P39)),IF(AND($K39+$H39&lt;AV$2+1,$K39+$I39&gt;AV$2),IF($N39=$N$3,$C39*INDEX('Fixed O&amp;M Schedule_Gas'!AD$3:AD$15,MATCH($F39,'Fixed O&amp;M Schedule_Gas'!$B$3:$B$15,0)),$C39*$S39*INDEX($U$1:$CH$1,MATCH($K39,$U$2:$CH$2,0))*IF(AV$2&gt;$K39+$H39,IF($D39="Win",1.02,1.005),1)*(1+$T39)^(AV$2-$K39)),IF(AND($K39+$I39&lt;=AV$2,$K39+SUM($I39:$J39)&gt;AV$2),IF($N39=$N$3,$C39*(INDEX('Fixed O&amp;M Schedule_Gas'!AD$3:AD$15,MATCH($F39,'Fixed O&amp;M Schedule_Gas'!$B$3:$B$15,0))+$M39),$C39*($S39*INDEX($U$1:$CH$1,MATCH($K39+$I39,$U$2:$CH$2,0))*IF(AV$2&gt;$K39+$I39+$H39,IF($D39="Win",1.02,1.005),1)*(1+$T39)^(AV$2-($K39+$I39))+$M39)),0)))/10^6</f>
        <v>6.3507578484335925</v>
      </c>
      <c r="AW39" s="119">
        <f>IF(AND($K39&lt;AW$2+1,$K39+$H39&gt;AW$2),IF($N39=$N$3,$C39*((1-$O39+$O39*(AW$1/INDEX($U$1:$CH$1,,MATCH($K39,$U$2:$CH$2,0)))))*$L39,$C39*((1-$R39)^(AW$2-$K39))*(((1-$O39+$O39*(AW$1/INDEX($U$1:$CH$1,,MATCH($K39,$U$2:$CH$2,0)))))*$L39*8760*$P39)),IF(AND($K39+$H39&lt;AW$2+1,$K39+$I39&gt;AW$2),IF($N39=$N$3,$C39*INDEX('Fixed O&amp;M Schedule_Gas'!AE$3:AE$15,MATCH($F39,'Fixed O&amp;M Schedule_Gas'!$B$3:$B$15,0)),$C39*$S39*INDEX($U$1:$CH$1,MATCH($K39,$U$2:$CH$2,0))*IF(AW$2&gt;$K39+$H39,IF($D39="Win",1.02,1.005),1)*(1+$T39)^(AW$2-$K39)),IF(AND($K39+$I39&lt;=AW$2,$K39+SUM($I39:$J39)&gt;AW$2),IF($N39=$N$3,$C39*(INDEX('Fixed O&amp;M Schedule_Gas'!AE$3:AE$15,MATCH($F39,'Fixed O&amp;M Schedule_Gas'!$B$3:$B$15,0))+$M39),$C39*($S39*INDEX($U$1:$CH$1,MATCH($K39+$I39,$U$2:$CH$2,0))*IF(AW$2&gt;$K39+$I39+$H39,IF($D39="Win",1.02,1.005),1)*(1+$T39)^(AW$2-($K39+$I39))+$M39)),0)))/10^6</f>
        <v>6.3190040591914247</v>
      </c>
      <c r="AX39" s="119">
        <f>IF(AND($K39&lt;AX$2+1,$K39+$H39&gt;AX$2),IF($N39=$N$3,$C39*((1-$O39+$O39*(AX$1/INDEX($U$1:$CH$1,,MATCH($K39,$U$2:$CH$2,0)))))*$L39,$C39*((1-$R39)^(AX$2-$K39))*(((1-$O39+$O39*(AX$1/INDEX($U$1:$CH$1,,MATCH($K39,$U$2:$CH$2,0)))))*$L39*8760*$P39)),IF(AND($K39+$H39&lt;AX$2+1,$K39+$I39&gt;AX$2),IF($N39=$N$3,$C39*INDEX('Fixed O&amp;M Schedule_Gas'!AF$3:AF$15,MATCH($F39,'Fixed O&amp;M Schedule_Gas'!$B$3:$B$15,0)),$C39*$S39*INDEX($U$1:$CH$1,MATCH($K39,$U$2:$CH$2,0))*IF(AX$2&gt;$K39+$H39,IF($D39="Win",1.02,1.005),1)*(1+$T39)^(AX$2-$K39)),IF(AND($K39+$I39&lt;=AX$2,$K39+SUM($I39:$J39)&gt;AX$2),IF($N39=$N$3,$C39*(INDEX('Fixed O&amp;M Schedule_Gas'!AF$3:AF$15,MATCH($F39,'Fixed O&amp;M Schedule_Gas'!$B$3:$B$15,0))+$M39),$C39*($S39*INDEX($U$1:$CH$1,MATCH($K39+$I39,$U$2:$CH$2,0))*IF(AX$2&gt;$K39+$I39+$H39,IF($D39="Win",1.02,1.005),1)*(1+$T39)^(AX$2-($K39+$I39))+$M39)),0)))/10^6</f>
        <v>0.56898266831021027</v>
      </c>
      <c r="AY39" s="119">
        <f>IF(AND($K39&lt;AY$2+1,$K39+$H39&gt;AY$2),IF($N39=$N$3,$C39*((1-$O39+$O39*(AY$1/INDEX($U$1:$CH$1,,MATCH($K39,$U$2:$CH$2,0)))))*$L39,$C39*((1-$R39)^(AY$2-$K39))*(((1-$O39+$O39*(AY$1/INDEX($U$1:$CH$1,,MATCH($K39,$U$2:$CH$2,0)))))*$L39*8760*$P39)),IF(AND($K39+$H39&lt;AY$2+1,$K39+$I39&gt;AY$2),IF($N39=$N$3,$C39*INDEX('Fixed O&amp;M Schedule_Gas'!AG$3:AG$15,MATCH($F39,'Fixed O&amp;M Schedule_Gas'!$B$3:$B$15,0)),$C39*$S39*INDEX($U$1:$CH$1,MATCH($K39,$U$2:$CH$2,0))*IF(AY$2&gt;$K39+$H39,IF($D39="Win",1.02,1.005),1)*(1+$T39)^(AY$2-$K39)),IF(AND($K39+$I39&lt;=AY$2,$K39+SUM($I39:$J39)&gt;AY$2),IF($N39=$N$3,$C39*(INDEX('Fixed O&amp;M Schedule_Gas'!AG$3:AG$15,MATCH($F39,'Fixed O&amp;M Schedule_Gas'!$B$3:$B$15,0))+$M39),$C39*($S39*INDEX($U$1:$CH$1,MATCH($K39+$I39,$U$2:$CH$2,0))*IF(AY$2&gt;$K39+$I39+$H39,IF($D39="Win",1.02,1.005),1)*(1+$T39)^(AY$2-($K39+$I39))+$M39)),0)))/10^6</f>
        <v>0.58326413328479643</v>
      </c>
      <c r="AZ39" s="119">
        <f>IF(AND($K39&lt;AZ$2+1,$K39+$H39&gt;AZ$2),IF($N39=$N$3,$C39*((1-$O39+$O39*(AZ$1/INDEX($U$1:$CH$1,,MATCH($K39,$U$2:$CH$2,0)))))*$L39,$C39*((1-$R39)^(AZ$2-$K39))*(((1-$O39+$O39*(AZ$1/INDEX($U$1:$CH$1,,MATCH($K39,$U$2:$CH$2,0)))))*$L39*8760*$P39)),IF(AND($K39+$H39&lt;AZ$2+1,$K39+$I39&gt;AZ$2),IF($N39=$N$3,$C39*INDEX('Fixed O&amp;M Schedule_Gas'!AH$3:AH$15,MATCH($F39,'Fixed O&amp;M Schedule_Gas'!$B$3:$B$15,0)),$C39*$S39*INDEX($U$1:$CH$1,MATCH($K39,$U$2:$CH$2,0))*IF(AZ$2&gt;$K39+$H39,IF($D39="Win",1.02,1.005),1)*(1+$T39)^(AZ$2-$K39)),IF(AND($K39+$I39&lt;=AZ$2,$K39+SUM($I39:$J39)&gt;AZ$2),IF($N39=$N$3,$C39*(INDEX('Fixed O&amp;M Schedule_Gas'!AH$3:AH$15,MATCH($F39,'Fixed O&amp;M Schedule_Gas'!$B$3:$B$15,0))+$M39),$C39*($S39*INDEX($U$1:$CH$1,MATCH($K39+$I39,$U$2:$CH$2,0))*IF(AZ$2&gt;$K39+$I39+$H39,IF($D39="Win",1.02,1.005),1)*(1+$T39)^(AZ$2-($K39+$I39))+$M39)),0)))/10^6</f>
        <v>0.5949294159504922</v>
      </c>
      <c r="BA39" s="119">
        <f>IF(AND($K39&lt;BA$2+1,$K39+$H39&gt;BA$2),IF($N39=$N$3,$C39*((1-$O39+$O39*(BA$1/INDEX($U$1:$CH$1,,MATCH($K39,$U$2:$CH$2,0)))))*$L39,$C39*((1-$R39)^(BA$2-$K39))*(((1-$O39+$O39*(BA$1/INDEX($U$1:$CH$1,,MATCH($K39,$U$2:$CH$2,0)))))*$L39*8760*$P39)),IF(AND($K39+$H39&lt;BA$2+1,$K39+$I39&gt;BA$2),IF($N39=$N$3,$C39*INDEX('Fixed O&amp;M Schedule_Gas'!AI$3:AI$15,MATCH($F39,'Fixed O&amp;M Schedule_Gas'!$B$3:$B$15,0)),$C39*$S39*INDEX($U$1:$CH$1,MATCH($K39,$U$2:$CH$2,0))*IF(BA$2&gt;$K39+$H39,IF($D39="Win",1.02,1.005),1)*(1+$T39)^(BA$2-$K39)),IF(AND($K39+$I39&lt;=BA$2,$K39+SUM($I39:$J39)&gt;BA$2),IF($N39=$N$3,$C39*(INDEX('Fixed O&amp;M Schedule_Gas'!AI$3:AI$15,MATCH($F39,'Fixed O&amp;M Schedule_Gas'!$B$3:$B$15,0))+$M39),$C39*($S39*INDEX($U$1:$CH$1,MATCH($K39+$I39,$U$2:$CH$2,0))*IF(BA$2&gt;$K39+$I39+$H39,IF($D39="Win",1.02,1.005),1)*(1+$T39)^(BA$2-($K39+$I39))+$M39)),0)))/10^6</f>
        <v>0.60682800426950201</v>
      </c>
      <c r="BB39" s="119">
        <f>IF(AND($K39&lt;BB$2+1,$K39+$H39&gt;BB$2),IF($N39=$N$3,$C39*((1-$O39+$O39*(BB$1/INDEX($U$1:$CH$1,,MATCH($K39,$U$2:$CH$2,0)))))*$L39,$C39*((1-$R39)^(BB$2-$K39))*(((1-$O39+$O39*(BB$1/INDEX($U$1:$CH$1,,MATCH($K39,$U$2:$CH$2,0)))))*$L39*8760*$P39)),IF(AND($K39+$H39&lt;BB$2+1,$K39+$I39&gt;BB$2),IF($N39=$N$3,$C39*INDEX('Fixed O&amp;M Schedule_Gas'!AJ$3:AJ$15,MATCH($F39,'Fixed O&amp;M Schedule_Gas'!$B$3:$B$15,0)),$C39*$S39*INDEX($U$1:$CH$1,MATCH($K39,$U$2:$CH$2,0))*IF(BB$2&gt;$K39+$H39,IF($D39="Win",1.02,1.005),1)*(1+$T39)^(BB$2-$K39)),IF(AND($K39+$I39&lt;=BB$2,$K39+SUM($I39:$J39)&gt;BB$2),IF($N39=$N$3,$C39*(INDEX('Fixed O&amp;M Schedule_Gas'!AJ$3:AJ$15,MATCH($F39,'Fixed O&amp;M Schedule_Gas'!$B$3:$B$15,0))+$M39),$C39*($S39*INDEX($U$1:$CH$1,MATCH($K39+$I39,$U$2:$CH$2,0))*IF(BB$2&gt;$K39+$I39+$H39,IF($D39="Win",1.02,1.005),1)*(1+$T39)^(BB$2-($K39+$I39))+$M39)),0)))/10^6</f>
        <v>0.61896456435489211</v>
      </c>
      <c r="BC39" s="119">
        <f>IF(AND($K39&lt;BC$2+1,$K39+$H39&gt;BC$2),IF($N39=$N$3,$C39*((1-$O39+$O39*(BC$1/INDEX($U$1:$CH$1,,MATCH($K39,$U$2:$CH$2,0)))))*$L39,$C39*((1-$R39)^(BC$2-$K39))*(((1-$O39+$O39*(BC$1/INDEX($U$1:$CH$1,,MATCH($K39,$U$2:$CH$2,0)))))*$L39*8760*$P39)),IF(AND($K39+$H39&lt;BC$2+1,$K39+$I39&gt;BC$2),IF($N39=$N$3,$C39*INDEX('Fixed O&amp;M Schedule_Gas'!AK$3:AK$15,MATCH($F39,'Fixed O&amp;M Schedule_Gas'!$B$3:$B$15,0)),$C39*$S39*INDEX($U$1:$CH$1,MATCH($K39,$U$2:$CH$2,0))*IF(BC$2&gt;$K39+$H39,IF($D39="Win",1.02,1.005),1)*(1+$T39)^(BC$2-$K39)),IF(AND($K39+$I39&lt;=BC$2,$K39+SUM($I39:$J39)&gt;BC$2),IF($N39=$N$3,$C39*(INDEX('Fixed O&amp;M Schedule_Gas'!AK$3:AK$15,MATCH($F39,'Fixed O&amp;M Schedule_Gas'!$B$3:$B$15,0))+$M39),$C39*($S39*INDEX($U$1:$CH$1,MATCH($K39+$I39,$U$2:$CH$2,0))*IF(BC$2&gt;$K39+$I39+$H39,IF($D39="Win",1.02,1.005),1)*(1+$T39)^(BC$2-($K39+$I39))+$M39)),0)))/10^6</f>
        <v>2.1325987109902895</v>
      </c>
      <c r="BD39" s="119">
        <f>IF(AND($K39&lt;BD$2+1,$K39+$H39&gt;BD$2),IF($N39=$N$3,$C39*((1-$O39+$O39*(BD$1/INDEX($U$1:$CH$1,,MATCH($K39,$U$2:$CH$2,0)))))*$L39,$C39*((1-$R39)^(BD$2-$K39))*(((1-$O39+$O39*(BD$1/INDEX($U$1:$CH$1,,MATCH($K39,$U$2:$CH$2,0)))))*$L39*8760*$P39)),IF(AND($K39+$H39&lt;BD$2+1,$K39+$I39&gt;BD$2),IF($N39=$N$3,$C39*INDEX('Fixed O&amp;M Schedule_Gas'!AL$3:AL$15,MATCH($F39,'Fixed O&amp;M Schedule_Gas'!$B$3:$B$15,0)),$C39*$S39*INDEX($U$1:$CH$1,MATCH($K39,$U$2:$CH$2,0))*IF(BD$2&gt;$K39+$H39,IF($D39="Win",1.02,1.005),1)*(1+$T39)^(BD$2-$K39)),IF(AND($K39+$I39&lt;=BD$2,$K39+SUM($I39:$J39)&gt;BD$2),IF($N39=$N$3,$C39*(INDEX('Fixed O&amp;M Schedule_Gas'!AL$3:AL$15,MATCH($F39,'Fixed O&amp;M Schedule_Gas'!$B$3:$B$15,0))+$M39),$C39*($S39*INDEX($U$1:$CH$1,MATCH($K39+$I39,$U$2:$CH$2,0))*IF(BD$2&gt;$K39+$I39+$H39,IF($D39="Win",1.02,1.005),1)*(1+$T39)^(BD$2-($K39+$I39))+$M39)),0)))/10^6</f>
        <v>2.1450264641900199</v>
      </c>
      <c r="BE39" s="119">
        <f>IF(AND($K39&lt;BE$2+1,$K39+$H39&gt;BE$2),IF($N39=$N$3,$C39*((1-$O39+$O39*(BE$1/INDEX($U$1:$CH$1,,MATCH($K39,$U$2:$CH$2,0)))))*$L39,$C39*((1-$R39)^(BE$2-$K39))*(((1-$O39+$O39*(BE$1/INDEX($U$1:$CH$1,,MATCH($K39,$U$2:$CH$2,0)))))*$L39*8760*$P39)),IF(AND($K39+$H39&lt;BE$2+1,$K39+$I39&gt;BE$2),IF($N39=$N$3,$C39*INDEX('Fixed O&amp;M Schedule_Gas'!AM$3:AM$15,MATCH($F39,'Fixed O&amp;M Schedule_Gas'!$B$3:$B$15,0)),$C39*$S39*INDEX($U$1:$CH$1,MATCH($K39,$U$2:$CH$2,0))*IF(BE$2&gt;$K39+$H39,IF($D39="Win",1.02,1.005),1)*(1+$T39)^(BE$2-$K39)),IF(AND($K39+$I39&lt;=BE$2,$K39+SUM($I39:$J39)&gt;BE$2),IF($N39=$N$3,$C39*(INDEX('Fixed O&amp;M Schedule_Gas'!AM$3:AM$15,MATCH($F39,'Fixed O&amp;M Schedule_Gas'!$B$3:$B$15,0))+$M39),$C39*($S39*INDEX($U$1:$CH$1,MATCH($K39+$I39,$U$2:$CH$2,0))*IF(BE$2&gt;$K39+$I39+$H39,IF($D39="Win",1.02,1.005),1)*(1+$T39)^(BE$2-($K39+$I39))+$M39)),0)))/10^6</f>
        <v>2.1577027724537441</v>
      </c>
      <c r="BF39" s="119">
        <f>IF(AND($K39&lt;BF$2+1,$K39+$H39&gt;BF$2),IF($N39=$N$3,$C39*((1-$O39+$O39*(BF$1/INDEX($U$1:$CH$1,,MATCH($K39,$U$2:$CH$2,0)))))*$L39,$C39*((1-$R39)^(BF$2-$K39))*(((1-$O39+$O39*(BF$1/INDEX($U$1:$CH$1,,MATCH($K39,$U$2:$CH$2,0)))))*$L39*8760*$P39)),IF(AND($K39+$H39&lt;BF$2+1,$K39+$I39&gt;BF$2),IF($N39=$N$3,$C39*INDEX('Fixed O&amp;M Schedule_Gas'!AN$3:AN$15,MATCH($F39,'Fixed O&amp;M Schedule_Gas'!$B$3:$B$15,0)),$C39*$S39*INDEX($U$1:$CH$1,MATCH($K39,$U$2:$CH$2,0))*IF(BF$2&gt;$K39+$H39,IF($D39="Win",1.02,1.005),1)*(1+$T39)^(BF$2-$K39)),IF(AND($K39+$I39&lt;=BF$2,$K39+SUM($I39:$J39)&gt;BF$2),IF($N39=$N$3,$C39*(INDEX('Fixed O&amp;M Schedule_Gas'!AN$3:AN$15,MATCH($F39,'Fixed O&amp;M Schedule_Gas'!$B$3:$B$15,0))+$M39),$C39*($S39*INDEX($U$1:$CH$1,MATCH($K39+$I39,$U$2:$CH$2,0))*IF(BF$2&gt;$K39+$I39+$H39,IF($D39="Win",1.02,1.005),1)*(1+$T39)^(BF$2-($K39+$I39))+$M39)),0)))/10^6</f>
        <v>2.1706326068827426</v>
      </c>
      <c r="BG39" s="119">
        <f>IF(AND($K39&lt;BG$2+1,$K39+$H39&gt;BG$2),IF($N39=$N$3,$C39*((1-$O39+$O39*(BG$1/INDEX($U$1:$CH$1,,MATCH($K39,$U$2:$CH$2,0)))))*$L39,$C39*((1-$R39)^(BG$2-$K39))*(((1-$O39+$O39*(BG$1/INDEX($U$1:$CH$1,,MATCH($K39,$U$2:$CH$2,0)))))*$L39*8760*$P39)),IF(AND($K39+$H39&lt;BG$2+1,$K39+$I39&gt;BG$2),IF($N39=$N$3,$C39*INDEX('Fixed O&amp;M Schedule_Gas'!AO$3:AO$15,MATCH($F39,'Fixed O&amp;M Schedule_Gas'!$B$3:$B$15,0)),$C39*$S39*INDEX($U$1:$CH$1,MATCH($K39,$U$2:$CH$2,0))*IF(BG$2&gt;$K39+$H39,IF($D39="Win",1.02,1.005),1)*(1+$T39)^(BG$2-$K39)),IF(AND($K39+$I39&lt;=BG$2,$K39+SUM($I39:$J39)&gt;BG$2),IF($N39=$N$3,$C39*(INDEX('Fixed O&amp;M Schedule_Gas'!AO$3:AO$15,MATCH($F39,'Fixed O&amp;M Schedule_Gas'!$B$3:$B$15,0))+$M39),$C39*($S39*INDEX($U$1:$CH$1,MATCH($K39+$I39,$U$2:$CH$2,0))*IF(BG$2&gt;$K39+$I39+$H39,IF($D39="Win",1.02,1.005),1)*(1+$T39)^(BG$2-($K39+$I39))+$M39)),0)))/10^6</f>
        <v>2.183821038000322</v>
      </c>
      <c r="BH39" s="119">
        <f>IF(AND($K39&lt;BH$2+1,$K39+$H39&gt;BH$2),IF($N39=$N$3,$C39*((1-$O39+$O39*(BH$1/INDEX($U$1:$CH$1,,MATCH($K39,$U$2:$CH$2,0)))))*$L39,$C39*((1-$R39)^(BH$2-$K39))*(((1-$O39+$O39*(BH$1/INDEX($U$1:$CH$1,,MATCH($K39,$U$2:$CH$2,0)))))*$L39*8760*$P39)),IF(AND($K39+$H39&lt;BH$2+1,$K39+$I39&gt;BH$2),IF($N39=$N$3,$C39*INDEX('Fixed O&amp;M Schedule_Gas'!AP$3:AP$15,MATCH($F39,'Fixed O&amp;M Schedule_Gas'!$B$3:$B$15,0)),$C39*$S39*INDEX($U$1:$CH$1,MATCH($K39,$U$2:$CH$2,0))*IF(BH$2&gt;$K39+$H39,IF($D39="Win",1.02,1.005),1)*(1+$T39)^(BH$2-$K39)),IF(AND($K39+$I39&lt;=BH$2,$K39+SUM($I39:$J39)&gt;BH$2),IF($N39=$N$3,$C39*(INDEX('Fixed O&amp;M Schedule_Gas'!AP$3:AP$15,MATCH($F39,'Fixed O&amp;M Schedule_Gas'!$B$3:$B$15,0))+$M39),$C39*($S39*INDEX($U$1:$CH$1,MATCH($K39+$I39,$U$2:$CH$2,0))*IF(BH$2&gt;$K39+$I39+$H39,IF($D39="Win",1.02,1.005),1)*(1+$T39)^(BH$2-($K39+$I39))+$M39)),0)))/10^6</f>
        <v>2.1972732377402515</v>
      </c>
      <c r="BI39" s="119">
        <f>IF(AND($K39&lt;BI$2+1,$K39+$H39&gt;BI$2),IF($N39=$N$3,$C39*((1-$O39+$O39*(BI$1/INDEX($U$1:$CH$1,,MATCH($K39,$U$2:$CH$2,0)))))*$L39,$C39*((1-$R39)^(BI$2-$K39))*(((1-$O39+$O39*(BI$1/INDEX($U$1:$CH$1,,MATCH($K39,$U$2:$CH$2,0)))))*$L39*8760*$P39)),IF(AND($K39+$H39&lt;BI$2+1,$K39+$I39&gt;BI$2),IF($N39=$N$3,$C39*INDEX('Fixed O&amp;M Schedule_Gas'!AQ$3:AQ$15,MATCH($F39,'Fixed O&amp;M Schedule_Gas'!$B$3:$B$15,0)),$C39*$S39*INDEX($U$1:$CH$1,MATCH($K39,$U$2:$CH$2,0))*IF(BI$2&gt;$K39+$H39,IF($D39="Win",1.02,1.005),1)*(1+$T39)^(BI$2-$K39)),IF(AND($K39+$I39&lt;=BI$2,$K39+SUM($I39:$J39)&gt;BI$2),IF($N39=$N$3,$C39*(INDEX('Fixed O&amp;M Schedule_Gas'!AQ$3:AQ$15,MATCH($F39,'Fixed O&amp;M Schedule_Gas'!$B$3:$B$15,0))+$M39),$C39*($S39*INDEX($U$1:$CH$1,MATCH($K39+$I39,$U$2:$CH$2,0))*IF(BI$2&gt;$K39+$I39+$H39,IF($D39="Win",1.02,1.005),1)*(1+$T39)^(BI$2-($K39+$I39))+$M39)),0)))/10^6</f>
        <v>2.2109944814749807</v>
      </c>
      <c r="BJ39" s="119">
        <f>IF(AND($K39&lt;BJ$2+1,$K39+$H39&gt;BJ$2),IF($N39=$N$3,$C39*((1-$O39+$O39*(BJ$1/INDEX($U$1:$CH$1,,MATCH($K39,$U$2:$CH$2,0)))))*$L39,$C39*((1-$R39)^(BJ$2-$K39))*(((1-$O39+$O39*(BJ$1/INDEX($U$1:$CH$1,,MATCH($K39,$U$2:$CH$2,0)))))*$L39*8760*$P39)),IF(AND($K39+$H39&lt;BJ$2+1,$K39+$I39&gt;BJ$2),IF($N39=$N$3,$C39*INDEX('Fixed O&amp;M Schedule_Gas'!AR$3:AR$15,MATCH($F39,'Fixed O&amp;M Schedule_Gas'!$B$3:$B$15,0)),$C39*$S39*INDEX($U$1:$CH$1,MATCH($K39,$U$2:$CH$2,0))*IF(BJ$2&gt;$K39+$H39,IF($D39="Win",1.02,1.005),1)*(1+$T39)^(BJ$2-$K39)),IF(AND($K39+$I39&lt;=BJ$2,$K39+SUM($I39:$J39)&gt;BJ$2),IF($N39=$N$3,$C39*(INDEX('Fixed O&amp;M Schedule_Gas'!AR$3:AR$15,MATCH($F39,'Fixed O&amp;M Schedule_Gas'!$B$3:$B$15,0))+$M39),$C39*($S39*INDEX($U$1:$CH$1,MATCH($K39+$I39,$U$2:$CH$2,0))*IF(BJ$2&gt;$K39+$I39+$H39,IF($D39="Win",1.02,1.005),1)*(1+$T39)^(BJ$2-($K39+$I39))+$M39)),0)))/10^6</f>
        <v>2.2249901500844036</v>
      </c>
      <c r="BK39" s="119">
        <f>IF(AND($K39&lt;BK$2+1,$K39+$H39&gt;BK$2),IF($N39=$N$3,$C39*((1-$O39+$O39*(BK$1/INDEX($U$1:$CH$1,,MATCH($K39,$U$2:$CH$2,0)))))*$L39,$C39*((1-$R39)^(BK$2-$K39))*(((1-$O39+$O39*(BK$1/INDEX($U$1:$CH$1,,MATCH($K39,$U$2:$CH$2,0)))))*$L39*8760*$P39)),IF(AND($K39+$H39&lt;BK$2+1,$K39+$I39&gt;BK$2),IF($N39=$N$3,$C39*INDEX('Fixed O&amp;M Schedule_Gas'!AS$3:AS$15,MATCH($F39,'Fixed O&amp;M Schedule_Gas'!$B$3:$B$15,0)),$C39*$S39*INDEX($U$1:$CH$1,MATCH($K39,$U$2:$CH$2,0))*IF(BK$2&gt;$K39+$H39,IF($D39="Win",1.02,1.005),1)*(1+$T39)^(BK$2-$K39)),IF(AND($K39+$I39&lt;=BK$2,$K39+SUM($I39:$J39)&gt;BK$2),IF($N39=$N$3,$C39*(INDEX('Fixed O&amp;M Schedule_Gas'!AS$3:AS$15,MATCH($F39,'Fixed O&amp;M Schedule_Gas'!$B$3:$B$15,0))+$M39),$C39*($S39*INDEX($U$1:$CH$1,MATCH($K39+$I39,$U$2:$CH$2,0))*IF(BK$2&gt;$K39+$I39+$H39,IF($D39="Win",1.02,1.005),1)*(1+$T39)^(BK$2-($K39+$I39))+$M39)),0)))/10^6</f>
        <v>2.2392657320660159</v>
      </c>
      <c r="BL39" s="119">
        <f>IF(AND($K39&lt;BL$2+1,$K39+$H39&gt;BL$2),IF($N39=$N$3,$C39*((1-$O39+$O39*(BL$1/INDEX($U$1:$CH$1,,MATCH($K39,$U$2:$CH$2,0)))))*$L39,$C39*((1-$R39)^(BL$2-$K39))*(((1-$O39+$O39*(BL$1/INDEX($U$1:$CH$1,,MATCH($K39,$U$2:$CH$2,0)))))*$L39*8760*$P39)),IF(AND($K39+$H39&lt;BL$2+1,$K39+$I39&gt;BL$2),IF($N39=$N$3,$C39*INDEX('Fixed O&amp;M Schedule_Gas'!AT$3:AT$15,MATCH($F39,'Fixed O&amp;M Schedule_Gas'!$B$3:$B$15,0)),$C39*$S39*INDEX($U$1:$CH$1,MATCH($K39,$U$2:$CH$2,0))*IF(BL$2&gt;$K39+$H39,IF($D39="Win",1.02,1.005),1)*(1+$T39)^(BL$2-$K39)),IF(AND($K39+$I39&lt;=BL$2,$K39+SUM($I39:$J39)&gt;BL$2),IF($N39=$N$3,$C39*(INDEX('Fixed O&amp;M Schedule_Gas'!AT$3:AT$15,MATCH($F39,'Fixed O&amp;M Schedule_Gas'!$B$3:$B$15,0))+$M39),$C39*($S39*INDEX($U$1:$CH$1,MATCH($K39+$I39,$U$2:$CH$2,0))*IF(BL$2&gt;$K39+$I39+$H39,IF($D39="Win",1.02,1.005),1)*(1+$T39)^(BL$2-($K39+$I39))+$M39)),0)))/10^6</f>
        <v>2.25382682568726</v>
      </c>
      <c r="BM39" s="119">
        <f>IF(AND($K39&lt;BM$2+1,$K39+$H39&gt;BM$2),IF($N39=$N$3,$C39*((1-$O39+$O39*(BM$1/INDEX($U$1:$CH$1,,MATCH($K39,$U$2:$CH$2,0)))))*$L39,$C39*((1-$R39)^(BM$2-$K39))*(((1-$O39+$O39*(BM$1/INDEX($U$1:$CH$1,,MATCH($K39,$U$2:$CH$2,0)))))*$L39*8760*$P39)),IF(AND($K39+$H39&lt;BM$2+1,$K39+$I39&gt;BM$2),IF($N39=$N$3,$C39*INDEX('Fixed O&amp;M Schedule_Gas'!AU$3:AU$15,MATCH($F39,'Fixed O&amp;M Schedule_Gas'!$B$3:$B$15,0)),$C39*$S39*INDEX($U$1:$CH$1,MATCH($K39,$U$2:$CH$2,0))*IF(BM$2&gt;$K39+$H39,IF($D39="Win",1.02,1.005),1)*(1+$T39)^(BM$2-$K39)),IF(AND($K39+$I39&lt;=BM$2,$K39+SUM($I39:$J39)&gt;BM$2),IF($N39=$N$3,$C39*(INDEX('Fixed O&amp;M Schedule_Gas'!AU$3:AU$15,MATCH($F39,'Fixed O&amp;M Schedule_Gas'!$B$3:$B$15,0))+$M39),$C39*($S39*INDEX($U$1:$CH$1,MATCH($K39+$I39,$U$2:$CH$2,0))*IF(BM$2&gt;$K39+$I39+$H39,IF($D39="Win",1.02,1.005),1)*(1+$T39)^(BM$2-($K39+$I39))+$M39)),0)))/10^6</f>
        <v>2.2686791411809293</v>
      </c>
      <c r="BN39" s="119">
        <f>IF(AND($K39&lt;BN$2+1,$K39+$H39&gt;BN$2),IF($N39=$N$3,$C39*((1-$O39+$O39*(BN$1/INDEX($U$1:$CH$1,,MATCH($K39,$U$2:$CH$2,0)))))*$L39,$C39*((1-$R39)^(BN$2-$K39))*(((1-$O39+$O39*(BN$1/INDEX($U$1:$CH$1,,MATCH($K39,$U$2:$CH$2,0)))))*$L39*8760*$P39)),IF(AND($K39+$H39&lt;BN$2+1,$K39+$I39&gt;BN$2),IF($N39=$N$3,$C39*INDEX('Fixed O&amp;M Schedule_Gas'!AV$3:AV$15,MATCH($F39,'Fixed O&amp;M Schedule_Gas'!$B$3:$B$15,0)),$C39*$S39*INDEX($U$1:$CH$1,MATCH($K39,$U$2:$CH$2,0))*IF(BN$2&gt;$K39+$H39,IF($D39="Win",1.02,1.005),1)*(1+$T39)^(BN$2-$K39)),IF(AND($K39+$I39&lt;=BN$2,$K39+SUM($I39:$J39)&gt;BN$2),IF($N39=$N$3,$C39*(INDEX('Fixed O&amp;M Schedule_Gas'!AV$3:AV$15,MATCH($F39,'Fixed O&amp;M Schedule_Gas'!$B$3:$B$15,0))+$M39),$C39*($S39*INDEX($U$1:$CH$1,MATCH($K39+$I39,$U$2:$CH$2,0))*IF(BN$2&gt;$K39+$I39+$H39,IF($D39="Win",1.02,1.005),1)*(1+$T39)^(BN$2-($K39+$I39))+$M39)),0)))/10^6</f>
        <v>2.2838285029844716</v>
      </c>
      <c r="BO39" s="119">
        <f>IF(AND($K39&lt;BO$2+1,$K39+$H39&gt;BO$2),IF($N39=$N$3,$C39*((1-$O39+$O39*(BO$1/INDEX($U$1:$CH$1,,MATCH($K39,$U$2:$CH$2,0)))))*$L39,$C39*((1-$R39)^(BO$2-$K39))*(((1-$O39+$O39*(BO$1/INDEX($U$1:$CH$1,,MATCH($K39,$U$2:$CH$2,0)))))*$L39*8760*$P39)),IF(AND($K39+$H39&lt;BO$2+1,$K39+$I39&gt;BO$2),IF($N39=$N$3,$C39*INDEX('Fixed O&amp;M Schedule_Gas'!AW$3:AW$15,MATCH($F39,'Fixed O&amp;M Schedule_Gas'!$B$3:$B$15,0)),$C39*$S39*INDEX($U$1:$CH$1,MATCH($K39,$U$2:$CH$2,0))*IF(BO$2&gt;$K39+$H39,IF($D39="Win",1.02,1.005),1)*(1+$T39)^(BO$2-$K39)),IF(AND($K39+$I39&lt;=BO$2,$K39+SUM($I39:$J39)&gt;BO$2),IF($N39=$N$3,$C39*(INDEX('Fixed O&amp;M Schedule_Gas'!AW$3:AW$15,MATCH($F39,'Fixed O&amp;M Schedule_Gas'!$B$3:$B$15,0))+$M39),$C39*($S39*INDEX($U$1:$CH$1,MATCH($K39+$I39,$U$2:$CH$2,0))*IF(BO$2&gt;$K39+$I39+$H39,IF($D39="Win",1.02,1.005),1)*(1+$T39)^(BO$2-($K39+$I39))+$M39)),0)))/10^6</f>
        <v>2.2992808520240851</v>
      </c>
      <c r="BP39" s="119">
        <f>IF(AND($K39&lt;BP$2+1,$K39+$H39&gt;BP$2),IF($N39=$N$3,$C39*((1-$O39+$O39*(BP$1/INDEX($U$1:$CH$1,,MATCH($K39,$U$2:$CH$2,0)))))*$L39,$C39*((1-$R39)^(BP$2-$K39))*(((1-$O39+$O39*(BP$1/INDEX($U$1:$CH$1,,MATCH($K39,$U$2:$CH$2,0)))))*$L39*8760*$P39)),IF(AND($K39+$H39&lt;BP$2+1,$K39+$I39&gt;BP$2),IF($N39=$N$3,$C39*INDEX('Fixed O&amp;M Schedule_Gas'!AX$3:AX$15,MATCH($F39,'Fixed O&amp;M Schedule_Gas'!$B$3:$B$15,0)),$C39*$S39*INDEX($U$1:$CH$1,MATCH($K39,$U$2:$CH$2,0))*IF(BP$2&gt;$K39+$H39,IF($D39="Win",1.02,1.005),1)*(1+$T39)^(BP$2-$K39)),IF(AND($K39+$I39&lt;=BP$2,$K39+SUM($I39:$J39)&gt;BP$2),IF($N39=$N$3,$C39*(INDEX('Fixed O&amp;M Schedule_Gas'!AX$3:AX$15,MATCH($F39,'Fixed O&amp;M Schedule_Gas'!$B$3:$B$15,0))+$M39),$C39*($S39*INDEX($U$1:$CH$1,MATCH($K39+$I39,$U$2:$CH$2,0))*IF(BP$2&gt;$K39+$I39+$H39,IF($D39="Win",1.02,1.005),1)*(1+$T39)^(BP$2-($K39+$I39))+$M39)),0)))/10^6</f>
        <v>2.3150422480444903</v>
      </c>
      <c r="BQ39" s="119">
        <f>IF(AND($K39&lt;BQ$2+1,$K39+$H39&gt;BQ$2),IF($N39=$N$3,$C39*((1-$O39+$O39*(BQ$1/INDEX($U$1:$CH$1,,MATCH($K39,$U$2:$CH$2,0)))))*$L39,$C39*((1-$R39)^(BQ$2-$K39))*(((1-$O39+$O39*(BQ$1/INDEX($U$1:$CH$1,,MATCH($K39,$U$2:$CH$2,0)))))*$L39*8760*$P39)),IF(AND($K39+$H39&lt;BQ$2+1,$K39+$I39&gt;BQ$2),IF($N39=$N$3,$C39*INDEX('Fixed O&amp;M Schedule_Gas'!AY$3:AY$15,MATCH($F39,'Fixed O&amp;M Schedule_Gas'!$B$3:$B$15,0)),$C39*$S39*INDEX($U$1:$CH$1,MATCH($K39,$U$2:$CH$2,0))*IF(BQ$2&gt;$K39+$H39,IF($D39="Win",1.02,1.005),1)*(1+$T39)^(BQ$2-$K39)),IF(AND($K39+$I39&lt;=BQ$2,$K39+SUM($I39:$J39)&gt;BQ$2),IF($N39=$N$3,$C39*(INDEX('Fixed O&amp;M Schedule_Gas'!AY$3:AY$15,MATCH($F39,'Fixed O&amp;M Schedule_Gas'!$B$3:$B$15,0))+$M39),$C39*($S39*INDEX($U$1:$CH$1,MATCH($K39+$I39,$U$2:$CH$2,0))*IF(BQ$2&gt;$K39+$I39+$H39,IF($D39="Win",1.02,1.005),1)*(1+$T39)^(BQ$2-($K39+$I39))+$M39)),0)))/10^6</f>
        <v>2.331118871985304</v>
      </c>
      <c r="BR39" s="119">
        <f>IF(AND($K39&lt;BR$2+1,$K39+$H39&gt;BR$2),IF($N39=$N$3,$C39*((1-$O39+$O39*(BR$1/INDEX($U$1:$CH$1,,MATCH($K39,$U$2:$CH$2,0)))))*$L39,$C39*((1-$R39)^(BR$2-$K39))*(((1-$O39+$O39*(BR$1/INDEX($U$1:$CH$1,,MATCH($K39,$U$2:$CH$2,0)))))*$L39*8760*$P39)),IF(AND($K39+$H39&lt;BR$2+1,$K39+$I39&gt;BR$2),IF($N39=$N$3,$C39*INDEX('Fixed O&amp;M Schedule_Gas'!AZ$3:AZ$15,MATCH($F39,'Fixed O&amp;M Schedule_Gas'!$B$3:$B$15,0)),$C39*$S39*INDEX($U$1:$CH$1,MATCH($K39,$U$2:$CH$2,0))*IF(BR$2&gt;$K39+$H39,IF($D39="Win",1.02,1.005),1)*(1+$T39)^(BR$2-$K39)),IF(AND($K39+$I39&lt;=BR$2,$K39+SUM($I39:$J39)&gt;BR$2),IF($N39=$N$3,$C39*(INDEX('Fixed O&amp;M Schedule_Gas'!AZ$3:AZ$15,MATCH($F39,'Fixed O&amp;M Schedule_Gas'!$B$3:$B$15,0))+$M39),$C39*($S39*INDEX($U$1:$CH$1,MATCH($K39+$I39,$U$2:$CH$2,0))*IF(BR$2&gt;$K39+$I39+$H39,IF($D39="Win",1.02,1.005),1)*(1+$T39)^(BR$2-($K39+$I39))+$M39)),0)))/10^6</f>
        <v>2.3475170284049338</v>
      </c>
      <c r="BS39" s="119">
        <f>IF(AND($K39&lt;BS$2+1,$K39+$H39&gt;BS$2),IF($N39=$N$3,$C39*((1-$O39+$O39*(BS$1/INDEX($U$1:$CH$1,,MATCH($K39,$U$2:$CH$2,0)))))*$L39,$C39*((1-$R39)^(BS$2-$K39))*(((1-$O39+$O39*(BS$1/INDEX($U$1:$CH$1,,MATCH($K39,$U$2:$CH$2,0)))))*$L39*8760*$P39)),IF(AND($K39+$H39&lt;BS$2+1,$K39+$I39&gt;BS$2),IF($N39=$N$3,$C39*INDEX('Fixed O&amp;M Schedule_Gas'!BA$3:BA$15,MATCH($F39,'Fixed O&amp;M Schedule_Gas'!$B$3:$B$15,0)),$C39*$S39*INDEX($U$1:$CH$1,MATCH($K39,$U$2:$CH$2,0))*IF(BS$2&gt;$K39+$H39,IF($D39="Win",1.02,1.005),1)*(1+$T39)^(BS$2-$K39)),IF(AND($K39+$I39&lt;=BS$2,$K39+SUM($I39:$J39)&gt;BS$2),IF($N39=$N$3,$C39*(INDEX('Fixed O&amp;M Schedule_Gas'!BA$3:BA$15,MATCH($F39,'Fixed O&amp;M Schedule_Gas'!$B$3:$B$15,0))+$M39),$C39*($S39*INDEX($U$1:$CH$1,MATCH($K39+$I39,$U$2:$CH$2,0))*IF(BS$2&gt;$K39+$I39+$H39,IF($D39="Win",1.02,1.005),1)*(1+$T39)^(BS$2-($K39+$I39))+$M39)),0)))/10^6</f>
        <v>2.3642431479529566</v>
      </c>
      <c r="BT39" s="119">
        <f>IF(AND($K39&lt;BT$2+1,$K39+$H39&gt;BT$2),IF($N39=$N$3,$C39*((1-$O39+$O39*(BT$1/INDEX($U$1:$CH$1,,MATCH($K39,$U$2:$CH$2,0)))))*$L39,$C39*((1-$R39)^(BT$2-$K39))*(((1-$O39+$O39*(BT$1/INDEX($U$1:$CH$1,,MATCH($K39,$U$2:$CH$2,0)))))*$L39*8760*$P39)),IF(AND($K39+$H39&lt;BT$2+1,$K39+$I39&gt;BT$2),IF($N39=$N$3,$C39*INDEX('Fixed O&amp;M Schedule_Gas'!BB$3:BB$15,MATCH($F39,'Fixed O&amp;M Schedule_Gas'!$B$3:$B$15,0)),$C39*$S39*INDEX($U$1:$CH$1,MATCH($K39,$U$2:$CH$2,0))*IF(BT$2&gt;$K39+$H39,IF($D39="Win",1.02,1.005),1)*(1+$T39)^(BT$2-$K39)),IF(AND($K39+$I39&lt;=BT$2,$K39+SUM($I39:$J39)&gt;BT$2),IF($N39=$N$3,$C39*(INDEX('Fixed O&amp;M Schedule_Gas'!BB$3:BB$15,MATCH($F39,'Fixed O&amp;M Schedule_Gas'!$B$3:$B$15,0))+$M39),$C39*($S39*INDEX($U$1:$CH$1,MATCH($K39+$I39,$U$2:$CH$2,0))*IF(BT$2&gt;$K39+$I39+$H39,IF($D39="Win",1.02,1.005),1)*(1+$T39)^(BT$2-($K39+$I39))+$M39)),0)))/10^6</f>
        <v>2.3813037898919402</v>
      </c>
      <c r="BU39" s="119">
        <f>IF(AND($K39&lt;BU$2+1,$K39+$H39&gt;BU$2),IF($N39=$N$3,$C39*((1-$O39+$O39*(BU$1/INDEX($U$1:$CH$1,,MATCH($K39,$U$2:$CH$2,0)))))*$L39,$C39*((1-$R39)^(BU$2-$K39))*(((1-$O39+$O39*(BU$1/INDEX($U$1:$CH$1,,MATCH($K39,$U$2:$CH$2,0)))))*$L39*8760*$P39)),IF(AND($K39+$H39&lt;BU$2+1,$K39+$I39&gt;BU$2),IF($N39=$N$3,$C39*INDEX('Fixed O&amp;M Schedule_Gas'!BC$3:BC$15,MATCH($F39,'Fixed O&amp;M Schedule_Gas'!$B$3:$B$15,0)),$C39*$S39*INDEX($U$1:$CH$1,MATCH($K39,$U$2:$CH$2,0))*IF(BU$2&gt;$K39+$H39,IF($D39="Win",1.02,1.005),1)*(1+$T39)^(BU$2-$K39)),IF(AND($K39+$I39&lt;=BU$2,$K39+SUM($I39:$J39)&gt;BU$2),IF($N39=$N$3,$C39*(INDEX('Fixed O&amp;M Schedule_Gas'!BC$3:BC$15,MATCH($F39,'Fixed O&amp;M Schedule_Gas'!$B$3:$B$15,0))+$M39),$C39*($S39*INDEX($U$1:$CH$1,MATCH($K39+$I39,$U$2:$CH$2,0))*IF(BU$2&gt;$K39+$I39+$H39,IF($D39="Win",1.02,1.005),1)*(1+$T39)^(BU$2-($K39+$I39))+$M39)),0)))/10^6</f>
        <v>2.3987056446697026</v>
      </c>
      <c r="BV39" s="119">
        <f>IF(AND($K39&lt;BV$2+1,$K39+$H39&gt;BV$2),IF($N39=$N$3,$C39*((1-$O39+$O39*(BV$1/INDEX($U$1:$CH$1,,MATCH($K39,$U$2:$CH$2,0)))))*$L39,$C39*((1-$R39)^(BV$2-$K39))*(((1-$O39+$O39*(BV$1/INDEX($U$1:$CH$1,,MATCH($K39,$U$2:$CH$2,0)))))*$L39*8760*$P39)),IF(AND($K39+$H39&lt;BV$2+1,$K39+$I39&gt;BV$2),IF($N39=$N$3,$C39*INDEX('Fixed O&amp;M Schedule_Gas'!BD$3:BD$15,MATCH($F39,'Fixed O&amp;M Schedule_Gas'!$B$3:$B$15,0)),$C39*$S39*INDEX($U$1:$CH$1,MATCH($K39,$U$2:$CH$2,0))*IF(BV$2&gt;$K39+$H39,IF($D39="Win",1.02,1.005),1)*(1+$T39)^(BV$2-$K39)),IF(AND($K39+$I39&lt;=BV$2,$K39+SUM($I39:$J39)&gt;BV$2),IF($N39=$N$3,$C39*(INDEX('Fixed O&amp;M Schedule_Gas'!BD$3:BD$15,MATCH($F39,'Fixed O&amp;M Schedule_Gas'!$B$3:$B$15,0))+$M39),$C39*($S39*INDEX($U$1:$CH$1,MATCH($K39+$I39,$U$2:$CH$2,0))*IF(BV$2&gt;$K39+$I39+$H39,IF($D39="Win",1.02,1.005),1)*(1+$T39)^(BV$2-($K39+$I39))+$M39)),0)))/10^6</f>
        <v>2.4164555365430203</v>
      </c>
      <c r="BW39" s="119">
        <f>IF(AND($K39&lt;BW$2+1,$K39+$H39&gt;BW$2),IF($N39=$N$3,$C39*((1-$O39+$O39*(BW$1/INDEX($U$1:$CH$1,,MATCH($K39,$U$2:$CH$2,0)))))*$L39,$C39*((1-$R39)^(BW$2-$K39))*(((1-$O39+$O39*(BW$1/INDEX($U$1:$CH$1,,MATCH($K39,$U$2:$CH$2,0)))))*$L39*8760*$P39)),IF(AND($K39+$H39&lt;BW$2+1,$K39+$I39&gt;BW$2),IF($N39=$N$3,$C39*INDEX('Fixed O&amp;M Schedule_Gas'!BE$3:BE$15,MATCH($F39,'Fixed O&amp;M Schedule_Gas'!$B$3:$B$15,0)),$C39*$S39*INDEX($U$1:$CH$1,MATCH($K39,$U$2:$CH$2,0))*IF(BW$2&gt;$K39+$H39,IF($D39="Win",1.02,1.005),1)*(1+$T39)^(BW$2-$K39)),IF(AND($K39+$I39&lt;=BW$2,$K39+SUM($I39:$J39)&gt;BW$2),IF($N39=$N$3,$C39*(INDEX('Fixed O&amp;M Schedule_Gas'!BE$3:BE$15,MATCH($F39,'Fixed O&amp;M Schedule_Gas'!$B$3:$B$15,0))+$M39),$C39*($S39*INDEX($U$1:$CH$1,MATCH($K39+$I39,$U$2:$CH$2,0))*IF(BW$2&gt;$K39+$I39+$H39,IF($D39="Win",1.02,1.005),1)*(1+$T39)^(BW$2-($K39+$I39))+$M39)),0)))/10^6</f>
        <v>2.4345604262538045</v>
      </c>
      <c r="BX39" s="119">
        <f>IF(AND($K39&lt;BX$2+1,$K39+$H39&gt;BX$2),IF($N39=$N$3,$C39*((1-$O39+$O39*(BX$1/INDEX($U$1:$CH$1,,MATCH($K39,$U$2:$CH$2,0)))))*$L39,$C39*((1-$R39)^(BX$2-$K39))*(((1-$O39+$O39*(BX$1/INDEX($U$1:$CH$1,,MATCH($K39,$U$2:$CH$2,0)))))*$L39*8760*$P39)),IF(AND($K39+$H39&lt;BX$2+1,$K39+$I39&gt;BX$2),IF($N39=$N$3,$C39*INDEX('Fixed O&amp;M Schedule_Gas'!BF$3:BF$15,MATCH($F39,'Fixed O&amp;M Schedule_Gas'!$B$3:$B$15,0)),$C39*$S39*INDEX($U$1:$CH$1,MATCH($K39,$U$2:$CH$2,0))*IF(BX$2&gt;$K39+$H39,IF($D39="Win",1.02,1.005),1)*(1+$T39)^(BX$2-$K39)),IF(AND($K39+$I39&lt;=BX$2,$K39+SUM($I39:$J39)&gt;BX$2),IF($N39=$N$3,$C39*(INDEX('Fixed O&amp;M Schedule_Gas'!BF$3:BF$15,MATCH($F39,'Fixed O&amp;M Schedule_Gas'!$B$3:$B$15,0))+$M39),$C39*($S39*INDEX($U$1:$CH$1,MATCH($K39+$I39,$U$2:$CH$2,0))*IF(BX$2&gt;$K39+$I39+$H39,IF($D39="Win",1.02,1.005),1)*(1+$T39)^(BX$2-($K39+$I39))+$M39)),0)))/10^6</f>
        <v>2.4577364955725791</v>
      </c>
      <c r="BY39" s="119">
        <f>IF(AND($K39&lt;BY$2+1,$K39+$H39&gt;BY$2),IF($N39=$N$3,$C39*((1-$O39+$O39*(BY$1/INDEX($U$1:$CH$1,,MATCH($K39,$U$2:$CH$2,0)))))*$L39,$C39*((1-$R39)^(BY$2-$K39))*(((1-$O39+$O39*(BY$1/INDEX($U$1:$CH$1,,MATCH($K39,$U$2:$CH$2,0)))))*$L39*8760*$P39)),IF(AND($K39+$H39&lt;BY$2+1,$K39+$I39&gt;BY$2),IF($N39=$N$3,$C39*INDEX('Fixed O&amp;M Schedule_Gas'!BG$3:BG$15,MATCH($F39,'Fixed O&amp;M Schedule_Gas'!$B$3:$B$15,0)),$C39*$S39*INDEX($U$1:$CH$1,MATCH($K39,$U$2:$CH$2,0))*IF(BY$2&gt;$K39+$H39,IF($D39="Win",1.02,1.005),1)*(1+$T39)^(BY$2-$K39)),IF(AND($K39+$I39&lt;=BY$2,$K39+SUM($I39:$J39)&gt;BY$2),IF($N39=$N$3,$C39*(INDEX('Fixed O&amp;M Schedule_Gas'!BG$3:BG$15,MATCH($F39,'Fixed O&amp;M Schedule_Gas'!$B$3:$B$15,0))+$M39),$C39*($S39*INDEX($U$1:$CH$1,MATCH($K39+$I39,$U$2:$CH$2,0))*IF(BY$2&gt;$K39+$I39+$H39,IF($D39="Win",1.02,1.005),1)*(1+$T39)^(BY$2-($K39+$I39))+$M39)),0)))/10^6</f>
        <v>2.4766670044639549</v>
      </c>
      <c r="BZ39" s="119">
        <f>IF(AND($K39&lt;BZ$2+1,$K39+$H39&gt;BZ$2),IF($N39=$N$3,$C39*((1-$O39+$O39*(BZ$1/INDEX($U$1:$CH$1,,MATCH($K39,$U$2:$CH$2,0)))))*$L39,$C39*((1-$R39)^(BZ$2-$K39))*(((1-$O39+$O39*(BZ$1/INDEX($U$1:$CH$1,,MATCH($K39,$U$2:$CH$2,0)))))*$L39*8760*$P39)),IF(AND($K39+$H39&lt;BZ$2+1,$K39+$I39&gt;BZ$2),IF($N39=$N$3,$C39*INDEX('Fixed O&amp;M Schedule_Gas'!BH$3:BH$15,MATCH($F39,'Fixed O&amp;M Schedule_Gas'!$B$3:$B$15,0)),$C39*$S39*INDEX($U$1:$CH$1,MATCH($K39,$U$2:$CH$2,0))*IF(BZ$2&gt;$K39+$H39,IF($D39="Win",1.02,1.005),1)*(1+$T39)^(BZ$2-$K39)),IF(AND($K39+$I39&lt;=BZ$2,$K39+SUM($I39:$J39)&gt;BZ$2),IF($N39=$N$3,$C39*(INDEX('Fixed O&amp;M Schedule_Gas'!BH$3:BH$15,MATCH($F39,'Fixed O&amp;M Schedule_Gas'!$B$3:$B$15,0))+$M39),$C39*($S39*INDEX($U$1:$CH$1,MATCH($K39+$I39,$U$2:$CH$2,0))*IF(BZ$2&gt;$K39+$I39+$H39,IF($D39="Win",1.02,1.005),1)*(1+$T39)^(BZ$2-($K39+$I39))+$M39)),0)))/10^6</f>
        <v>2.4959761235331577</v>
      </c>
      <c r="CA39" s="119">
        <f>IF(AND($K39&lt;CA$2+1,$K39+$H39&gt;CA$2),IF($N39=$N$3,$C39*((1-$O39+$O39*(CA$1/INDEX($U$1:$CH$1,,MATCH($K39,$U$2:$CH$2,0)))))*$L39,$C39*((1-$R39)^(CA$2-$K39))*(((1-$O39+$O39*(CA$1/INDEX($U$1:$CH$1,,MATCH($K39,$U$2:$CH$2,0)))))*$L39*8760*$P39)),IF(AND($K39+$H39&lt;CA$2+1,$K39+$I39&gt;CA$2),IF($N39=$N$3,$C39*INDEX('Fixed O&amp;M Schedule_Gas'!BI$3:BI$15,MATCH($F39,'Fixed O&amp;M Schedule_Gas'!$B$3:$B$15,0)),$C39*$S39*INDEX($U$1:$CH$1,MATCH($K39,$U$2:$CH$2,0))*IF(CA$2&gt;$K39+$H39,IF($D39="Win",1.02,1.005),1)*(1+$T39)^(CA$2-$K39)),IF(AND($K39+$I39&lt;=CA$2,$K39+SUM($I39:$J39)&gt;CA$2),IF($N39=$N$3,$C39*(INDEX('Fixed O&amp;M Schedule_Gas'!BI$3:BI$15,MATCH($F39,'Fixed O&amp;M Schedule_Gas'!$B$3:$B$15,0))+$M39),$C39*($S39*INDEX($U$1:$CH$1,MATCH($K39+$I39,$U$2:$CH$2,0))*IF(CA$2&gt;$K39+$I39+$H39,IF($D39="Win",1.02,1.005),1)*(1+$T39)^(CA$2-($K39+$I39))+$M39)),0)))/10^6</f>
        <v>2.5156714249837449</v>
      </c>
      <c r="CB39" s="119">
        <f>IF(AND($K39&lt;CB$2+1,$K39+$H39&gt;CB$2),IF($N39=$N$3,$C39*((1-$O39+$O39*(CB$1/INDEX($U$1:$CH$1,,MATCH($K39,$U$2:$CH$2,0)))))*$L39,$C39*((1-$R39)^(CB$2-$K39))*(((1-$O39+$O39*(CB$1/INDEX($U$1:$CH$1,,MATCH($K39,$U$2:$CH$2,0)))))*$L39*8760*$P39)),IF(AND($K39+$H39&lt;CB$2+1,$K39+$I39&gt;CB$2),IF($N39=$N$3,$C39*INDEX('Fixed O&amp;M Schedule_Gas'!BJ$3:BJ$15,MATCH($F39,'Fixed O&amp;M Schedule_Gas'!$B$3:$B$15,0)),$C39*$S39*INDEX($U$1:$CH$1,MATCH($K39,$U$2:$CH$2,0))*IF(CB$2&gt;$K39+$H39,IF($D39="Win",1.02,1.005),1)*(1+$T39)^(CB$2-$K39)),IF(AND($K39+$I39&lt;=CB$2,$K39+SUM($I39:$J39)&gt;CB$2),IF($N39=$N$3,$C39*(INDEX('Fixed O&amp;M Schedule_Gas'!BJ$3:BJ$15,MATCH($F39,'Fixed O&amp;M Schedule_Gas'!$B$3:$B$15,0))+$M39),$C39*($S39*INDEX($U$1:$CH$1,MATCH($K39+$I39,$U$2:$CH$2,0))*IF(CB$2&gt;$K39+$I39+$H39,IF($D39="Win",1.02,1.005),1)*(1+$T39)^(CB$2-($K39+$I39))+$M39)),0)))/10^6</f>
        <v>0</v>
      </c>
      <c r="CC39" s="119">
        <f>IF(AND($K39&lt;CC$2+1,$K39+$H39&gt;CC$2),IF($N39=$N$3,$C39*((1-$O39+$O39*(CC$1/INDEX($U$1:$CH$1,,MATCH($K39,$U$2:$CH$2,0)))))*$L39,$C39*((1-$R39)^(CC$2-$K39))*(((1-$O39+$O39*(CC$1/INDEX($U$1:$CH$1,,MATCH($K39,$U$2:$CH$2,0)))))*$L39*8760*$P39)),IF(AND($K39+$H39&lt;CC$2+1,$K39+$I39&gt;CC$2),IF($N39=$N$3,$C39*INDEX('Fixed O&amp;M Schedule_Gas'!BK$3:BK$15,MATCH($F39,'Fixed O&amp;M Schedule_Gas'!$B$3:$B$15,0)),$C39*$S39*INDEX($U$1:$CH$1,MATCH($K39,$U$2:$CH$2,0))*IF(CC$2&gt;$K39+$H39,IF($D39="Win",1.02,1.005),1)*(1+$T39)^(CC$2-$K39)),IF(AND($K39+$I39&lt;=CC$2,$K39+SUM($I39:$J39)&gt;CC$2),IF($N39=$N$3,$C39*(INDEX('Fixed O&amp;M Schedule_Gas'!BK$3:BK$15,MATCH($F39,'Fixed O&amp;M Schedule_Gas'!$B$3:$B$15,0))+$M39),$C39*($S39*INDEX($U$1:$CH$1,MATCH($K39+$I39,$U$2:$CH$2,0))*IF(CC$2&gt;$K39+$I39+$H39,IF($D39="Win",1.02,1.005),1)*(1+$T39)^(CC$2-($K39+$I39))+$M39)),0)))/10^6</f>
        <v>0</v>
      </c>
      <c r="CD39" s="119">
        <f>IF(AND($K39&lt;CD$2+1,$K39+$H39&gt;CD$2),IF($N39=$N$3,$C39*((1-$O39+$O39*(CD$1/INDEX($U$1:$CH$1,,MATCH($K39,$U$2:$CH$2,0)))))*$L39,$C39*((1-$R39)^(CD$2-$K39))*(((1-$O39+$O39*(CD$1/INDEX($U$1:$CH$1,,MATCH($K39,$U$2:$CH$2,0)))))*$L39*8760*$P39)),IF(AND($K39+$H39&lt;CD$2+1,$K39+$I39&gt;CD$2),IF($N39=$N$3,$C39*INDEX('Fixed O&amp;M Schedule_Gas'!BL$3:BL$15,MATCH($F39,'Fixed O&amp;M Schedule_Gas'!$B$3:$B$15,0)),$C39*$S39*INDEX($U$1:$CH$1,MATCH($K39,$U$2:$CH$2,0))*IF(CD$2&gt;$K39+$H39,IF($D39="Win",1.02,1.005),1)*(1+$T39)^(CD$2-$K39)),IF(AND($K39+$I39&lt;=CD$2,$K39+SUM($I39:$J39)&gt;CD$2),IF($N39=$N$3,$C39*(INDEX('Fixed O&amp;M Schedule_Gas'!BL$3:BL$15,MATCH($F39,'Fixed O&amp;M Schedule_Gas'!$B$3:$B$15,0))+$M39),$C39*($S39*INDEX($U$1:$CH$1,MATCH($K39+$I39,$U$2:$CH$2,0))*IF(CD$2&gt;$K39+$I39+$H39,IF($D39="Win",1.02,1.005),1)*(1+$T39)^(CD$2-($K39+$I39))+$M39)),0)))/10^6</f>
        <v>0</v>
      </c>
      <c r="CE39" s="119">
        <f>IF(AND($K39&lt;CE$2+1,$K39+$H39&gt;CE$2),IF($N39=$N$3,$C39*((1-$O39+$O39*(CE$1/INDEX($U$1:$CH$1,,MATCH($K39,$U$2:$CH$2,0)))))*$L39,$C39*((1-$R39)^(CE$2-$K39))*(((1-$O39+$O39*(CE$1/INDEX($U$1:$CH$1,,MATCH($K39,$U$2:$CH$2,0)))))*$L39*8760*$P39)),IF(AND($K39+$H39&lt;CE$2+1,$K39+$I39&gt;CE$2),IF($N39=$N$3,$C39*INDEX('Fixed O&amp;M Schedule_Gas'!BM$3:BM$15,MATCH($F39,'Fixed O&amp;M Schedule_Gas'!$B$3:$B$15,0)),$C39*$S39*INDEX($U$1:$CH$1,MATCH($K39,$U$2:$CH$2,0))*IF(CE$2&gt;$K39+$H39,IF($D39="Win",1.02,1.005),1)*(1+$T39)^(CE$2-$K39)),IF(AND($K39+$I39&lt;=CE$2,$K39+SUM($I39:$J39)&gt;CE$2),IF($N39=$N$3,$C39*(INDEX('Fixed O&amp;M Schedule_Gas'!BM$3:BM$15,MATCH($F39,'Fixed O&amp;M Schedule_Gas'!$B$3:$B$15,0))+$M39),$C39*($S39*INDEX($U$1:$CH$1,MATCH($K39+$I39,$U$2:$CH$2,0))*IF(CE$2&gt;$K39+$I39+$H39,IF($D39="Win",1.02,1.005),1)*(1+$T39)^(CE$2-($K39+$I39))+$M39)),0)))/10^6</f>
        <v>0</v>
      </c>
      <c r="CF39" s="119">
        <f>IF(AND($K39&lt;CF$2+1,$K39+$H39&gt;CF$2),IF($N39=$N$3,$C39*((1-$O39+$O39*(CF$1/INDEX($U$1:$CH$1,,MATCH($K39,$U$2:$CH$2,0)))))*$L39,$C39*((1-$R39)^(CF$2-$K39))*(((1-$O39+$O39*(CF$1/INDEX($U$1:$CH$1,,MATCH($K39,$U$2:$CH$2,0)))))*$L39*8760*$P39)),IF(AND($K39+$H39&lt;CF$2+1,$K39+$I39&gt;CF$2),IF($N39=$N$3,$C39*INDEX('Fixed O&amp;M Schedule_Gas'!BN$3:BN$15,MATCH($F39,'Fixed O&amp;M Schedule_Gas'!$B$3:$B$15,0)),$C39*$S39*INDEX($U$1:$CH$1,MATCH($K39,$U$2:$CH$2,0))*IF(CF$2&gt;$K39+$H39,IF($D39="Win",1.02,1.005),1)*(1+$T39)^(CF$2-$K39)),IF(AND($K39+$I39&lt;=CF$2,$K39+SUM($I39:$J39)&gt;CF$2),IF($N39=$N$3,$C39*(INDEX('Fixed O&amp;M Schedule_Gas'!BN$3:BN$15,MATCH($F39,'Fixed O&amp;M Schedule_Gas'!$B$3:$B$15,0))+$M39),$C39*($S39*INDEX($U$1:$CH$1,MATCH($K39+$I39,$U$2:$CH$2,0))*IF(CF$2&gt;$K39+$I39+$H39,IF($D39="Win",1.02,1.005),1)*(1+$T39)^(CF$2-($K39+$I39))+$M39)),0)))/10^6</f>
        <v>0</v>
      </c>
      <c r="CG39" s="119">
        <f>IF(AND($K39&lt;CG$2+1,$K39+$H39&gt;CG$2),IF($N39=$N$3,$C39*((1-$O39+$O39*(CG$1/INDEX($U$1:$CH$1,,MATCH($K39,$U$2:$CH$2,0)))))*$L39,$C39*((1-$R39)^(CG$2-$K39))*(((1-$O39+$O39*(CG$1/INDEX($U$1:$CH$1,,MATCH($K39,$U$2:$CH$2,0)))))*$L39*8760*$P39)),IF(AND($K39+$H39&lt;CG$2+1,$K39+$I39&gt;CG$2),IF($N39=$N$3,$C39*INDEX('Fixed O&amp;M Schedule_Gas'!BO$3:BO$15,MATCH($F39,'Fixed O&amp;M Schedule_Gas'!$B$3:$B$15,0)),$C39*$S39*INDEX($U$1:$CH$1,MATCH($K39,$U$2:$CH$2,0))*IF(CG$2&gt;$K39+$H39,IF($D39="Win",1.02,1.005),1)*(1+$T39)^(CG$2-$K39)),IF(AND($K39+$I39&lt;=CG$2,$K39+SUM($I39:$J39)&gt;CG$2),IF($N39=$N$3,$C39*(INDEX('Fixed O&amp;M Schedule_Gas'!BO$3:BO$15,MATCH($F39,'Fixed O&amp;M Schedule_Gas'!$B$3:$B$15,0))+$M39),$C39*($S39*INDEX($U$1:$CH$1,MATCH($K39+$I39,$U$2:$CH$2,0))*IF(CG$2&gt;$K39+$I39+$H39,IF($D39="Win",1.02,1.005),1)*(1+$T39)^(CG$2-($K39+$I39))+$M39)),0)))/10^6</f>
        <v>0</v>
      </c>
      <c r="CH39" s="119">
        <f>IF(AND($K39&lt;CH$2+1,$K39+$H39&gt;CH$2),IF($N39=$N$3,$C39*((1-$O39+$O39*(CH$1/INDEX($U$1:$CH$1,,MATCH($K39,$U$2:$CH$2,0)))))*$L39,$C39*((1-$R39)^(CH$2-$K39))*(((1-$O39+$O39*(CH$1/INDEX($U$1:$CH$1,,MATCH($K39,$U$2:$CH$2,0)))))*$L39*8760*$P39)),IF(AND($K39+$H39&lt;CH$2+1,$K39+$I39&gt;CH$2),IF($N39=$N$3,$C39*INDEX('Fixed O&amp;M Schedule_Gas'!BP$3:BP$15,MATCH($F39,'Fixed O&amp;M Schedule_Gas'!$B$3:$B$15,0)),$C39*$S39*INDEX($U$1:$CH$1,MATCH($K39,$U$2:$CH$2,0))*IF(CH$2&gt;$K39+$H39,IF($D39="Win",1.02,1.005),1)*(1+$T39)^(CH$2-$K39)),IF(AND($K39+$I39&lt;=CH$2,$K39+SUM($I39:$J39)&gt;CH$2),IF($N39=$N$3,$C39*(INDEX('Fixed O&amp;M Schedule_Gas'!BP$3:BP$15,MATCH($F39,'Fixed O&amp;M Schedule_Gas'!$B$3:$B$15,0))+$M39),$C39*($S39*INDEX($U$1:$CH$1,MATCH($K39+$I39,$U$2:$CH$2,0))*IF(CH$2&gt;$K39+$I39+$H39,IF($D39="Win",1.02,1.005),1)*(1+$T39)^(CH$2-($K39+$I39))+$M39)),0)))/10^6</f>
        <v>0</v>
      </c>
    </row>
    <row r="40" spans="1:86" ht="11.4" x14ac:dyDescent="0.2">
      <c r="A40" s="151"/>
      <c r="B40" s="142" t="s">
        <v>36</v>
      </c>
      <c r="C40" s="143">
        <v>83.790055000000024</v>
      </c>
      <c r="D40" s="143" t="str">
        <f t="shared" si="65"/>
        <v>Sol</v>
      </c>
      <c r="E40" s="14" t="s">
        <v>33</v>
      </c>
      <c r="F40" s="142" t="s">
        <v>30</v>
      </c>
      <c r="G40" s="140">
        <f t="shared" si="66"/>
        <v>42005</v>
      </c>
      <c r="H40" s="68">
        <v>20</v>
      </c>
      <c r="I40" s="68">
        <v>25</v>
      </c>
      <c r="J40" s="68">
        <v>25</v>
      </c>
      <c r="K40" s="139">
        <v>2015</v>
      </c>
      <c r="L40" s="68">
        <v>329</v>
      </c>
      <c r="M40" s="69">
        <f>'Repower Costs'!M40</f>
        <v>99238.384794628801</v>
      </c>
      <c r="N40" s="68" t="s">
        <v>31</v>
      </c>
      <c r="O40" s="141">
        <v>0</v>
      </c>
      <c r="P40" s="4">
        <f>VLOOKUP($D40,Input!$B$11:$C$12,2,0)</f>
        <v>0.16200000000000001</v>
      </c>
      <c r="Q40" s="4">
        <f>VLOOKUP($D40,Input!$B$15:$C$16,2,0)</f>
        <v>0.16200000000000001</v>
      </c>
      <c r="R40" s="6">
        <f>VLOOKUP($D40,Input!$B$19:$C$20,2,0)</f>
        <v>5.0000000000000001E-3</v>
      </c>
      <c r="S40" s="70">
        <f>VLOOKUP($D40,Input!$B$23:$C$25,2,0)*1000</f>
        <v>27000</v>
      </c>
      <c r="T40" s="4">
        <f>VLOOKUP($D40,Input!$B$28:$C$30,2,0)</f>
        <v>0.02</v>
      </c>
      <c r="U40" s="119">
        <f>IF(AND($K40&lt;U$2+1,$K40+$H40&gt;U$2),IF($N40=$N$3,$C40*((1-$O40+$O40*(U$1/INDEX($U$1:$CH$1,,MATCH($K40,$U$2:$CH$2,0)))))*$L40,$C40*((1-$R40)^(U$2-$K40))*(((1-$O40+$O40*(U$1/INDEX($U$1:$CH$1,,MATCH($K40,$U$2:$CH$2,0)))))*$L40*8760*$P40)),IF(AND($K40+$H40&lt;U$2+1,$K40+$I40&gt;U$2),IF($N40=$N$3,$C40*INDEX('Fixed O&amp;M Schedule_Gas'!C$3:C$15,MATCH($F40,'Fixed O&amp;M Schedule_Gas'!$B$3:$B$15,0)),$C40*$S40*INDEX($U$1:$CH$1,MATCH($K40,$U$2:$CH$2,0))*IF(U$2&gt;$K40+$H40,IF($D40="Win",1.02,1.005),1)*(1+$T40)^(U$2-$K40)),IF(AND($K40+$I40&lt;=U$2,$K40+SUM($I40:$J40)&gt;U$2),IF($N40=$N$3,$C40*(INDEX('Fixed O&amp;M Schedule_Gas'!C$3:C$15,MATCH($F40,'Fixed O&amp;M Schedule_Gas'!$B$3:$B$15,0))+$M40),$C40*($S40*INDEX($U$1:$CH$1,MATCH($K40+$I40,$U$2:$CH$2,0))*IF(U$2&gt;$K40+$I40+$H40,IF($D40="Win",1.02,1.005),1)*(1+$T40)^(U$2-($K40+$I40))+$M40)),0)))/10^6</f>
        <v>0</v>
      </c>
      <c r="V40" s="119">
        <f>IF(AND($K40&lt;V$2+1,$K40+$H40&gt;V$2),IF($N40=$N$3,$C40*((1-$O40+$O40*(V$1/INDEX($U$1:$CH$1,,MATCH($K40,$U$2:$CH$2,0)))))*$L40,$C40*((1-$R40)^(V$2-$K40))*(((1-$O40+$O40*(V$1/INDEX($U$1:$CH$1,,MATCH($K40,$U$2:$CH$2,0)))))*$L40*8760*$P40)),IF(AND($K40+$H40&lt;V$2+1,$K40+$I40&gt;V$2),IF($N40=$N$3,$C40*INDEX('Fixed O&amp;M Schedule_Gas'!D$3:D$15,MATCH($F40,'Fixed O&amp;M Schedule_Gas'!$B$3:$B$15,0)),$C40*$S40*INDEX($U$1:$CH$1,MATCH($K40,$U$2:$CH$2,0))*IF(V$2&gt;$K40+$H40,IF($D40="Win",1.02,1.005),1)*(1+$T40)^(V$2-$K40)),IF(AND($K40+$I40&lt;=V$2,$K40+SUM($I40:$J40)&gt;V$2),IF($N40=$N$3,$C40*(INDEX('Fixed O&amp;M Schedule_Gas'!D$3:D$15,MATCH($F40,'Fixed O&amp;M Schedule_Gas'!$B$3:$B$15,0))+$M40),$C40*($S40*INDEX($U$1:$CH$1,MATCH($K40+$I40,$U$2:$CH$2,0))*IF(V$2&gt;$K40+$I40+$H40,IF($D40="Win",1.02,1.005),1)*(1+$T40)^(V$2-($K40+$I40))+$M40)),0)))/10^6</f>
        <v>0</v>
      </c>
      <c r="W40" s="119">
        <f>IF(AND($K40&lt;W$2+1,$K40+$H40&gt;W$2),IF($N40=$N$3,$C40*((1-$O40+$O40*(W$1/INDEX($U$1:$CH$1,,MATCH($K40,$U$2:$CH$2,0)))))*$L40,$C40*((1-$R40)^(W$2-$K40))*(((1-$O40+$O40*(W$1/INDEX($U$1:$CH$1,,MATCH($K40,$U$2:$CH$2,0)))))*$L40*8760*$P40)),IF(AND($K40+$H40&lt;W$2+1,$K40+$I40&gt;W$2),IF($N40=$N$3,$C40*INDEX('Fixed O&amp;M Schedule_Gas'!E$3:E$15,MATCH($F40,'Fixed O&amp;M Schedule_Gas'!$B$3:$B$15,0)),$C40*$S40*INDEX($U$1:$CH$1,MATCH($K40,$U$2:$CH$2,0))*IF(W$2&gt;$K40+$H40,IF($D40="Win",1.02,1.005),1)*(1+$T40)^(W$2-$K40)),IF(AND($K40+$I40&lt;=W$2,$K40+SUM($I40:$J40)&gt;W$2),IF($N40=$N$3,$C40*(INDEX('Fixed O&amp;M Schedule_Gas'!E$3:E$15,MATCH($F40,'Fixed O&amp;M Schedule_Gas'!$B$3:$B$15,0))+$M40),$C40*($S40*INDEX($U$1:$CH$1,MATCH($K40+$I40,$U$2:$CH$2,0))*IF(W$2&gt;$K40+$I40+$H40,IF($D40="Win",1.02,1.005),1)*(1+$T40)^(W$2-($K40+$I40))+$M40)),0)))/10^6</f>
        <v>0</v>
      </c>
      <c r="X40" s="119">
        <f>IF(AND($K40&lt;X$2+1,$K40+$H40&gt;X$2),IF($N40=$N$3,$C40*((1-$O40+$O40*(X$1/INDEX($U$1:$CH$1,,MATCH($K40,$U$2:$CH$2,0)))))*$L40,$C40*((1-$R40)^(X$2-$K40))*(((1-$O40+$O40*(X$1/INDEX($U$1:$CH$1,,MATCH($K40,$U$2:$CH$2,0)))))*$L40*8760*$P40)),IF(AND($K40+$H40&lt;X$2+1,$K40+$I40&gt;X$2),IF($N40=$N$3,$C40*INDEX('Fixed O&amp;M Schedule_Gas'!F$3:F$15,MATCH($F40,'Fixed O&amp;M Schedule_Gas'!$B$3:$B$15,0)),$C40*$S40*INDEX($U$1:$CH$1,MATCH($K40,$U$2:$CH$2,0))*IF(X$2&gt;$K40+$H40,IF($D40="Win",1.02,1.005),1)*(1+$T40)^(X$2-$K40)),IF(AND($K40+$I40&lt;=X$2,$K40+SUM($I40:$J40)&gt;X$2),IF($N40=$N$3,$C40*(INDEX('Fixed O&amp;M Schedule_Gas'!F$3:F$15,MATCH($F40,'Fixed O&amp;M Schedule_Gas'!$B$3:$B$15,0))+$M40),$C40*($S40*INDEX($U$1:$CH$1,MATCH($K40+$I40,$U$2:$CH$2,0))*IF(X$2&gt;$K40+$I40+$H40,IF($D40="Win",1.02,1.005),1)*(1+$T40)^(X$2-($K40+$I40))+$M40)),0)))/10^6</f>
        <v>0</v>
      </c>
      <c r="Y40" s="119">
        <f>IF(AND($K40&lt;Y$2+1,$K40+$H40&gt;Y$2),IF($N40=$N$3,$C40*((1-$O40+$O40*(Y$1/INDEX($U$1:$CH$1,,MATCH($K40,$U$2:$CH$2,0)))))*$L40,$C40*((1-$R40)^(Y$2-$K40))*(((1-$O40+$O40*(Y$1/INDEX($U$1:$CH$1,,MATCH($K40,$U$2:$CH$2,0)))))*$L40*8760*$P40)),IF(AND($K40+$H40&lt;Y$2+1,$K40+$I40&gt;Y$2),IF($N40=$N$3,$C40*INDEX('Fixed O&amp;M Schedule_Gas'!G$3:G$15,MATCH($F40,'Fixed O&amp;M Schedule_Gas'!$B$3:$B$15,0)),$C40*$S40*INDEX($U$1:$CH$1,MATCH($K40,$U$2:$CH$2,0))*IF(Y$2&gt;$K40+$H40,IF($D40="Win",1.02,1.005),1)*(1+$T40)^(Y$2-$K40)),IF(AND($K40+$I40&lt;=Y$2,$K40+SUM($I40:$J40)&gt;Y$2),IF($N40=$N$3,$C40*(INDEX('Fixed O&amp;M Schedule_Gas'!G$3:G$15,MATCH($F40,'Fixed O&amp;M Schedule_Gas'!$B$3:$B$15,0))+$M40),$C40*($S40*INDEX($U$1:$CH$1,MATCH($K40+$I40,$U$2:$CH$2,0))*IF(Y$2&gt;$K40+$I40+$H40,IF($D40="Win",1.02,1.005),1)*(1+$T40)^(Y$2-($K40+$I40))+$M40)),0)))/10^6</f>
        <v>0</v>
      </c>
      <c r="Z40" s="119">
        <f>IF(AND($K40&lt;Z$2+1,$K40+$H40&gt;Z$2),IF($N40=$N$3,$C40*((1-$O40+$O40*(Z$1/INDEX($U$1:$CH$1,,MATCH($K40,$U$2:$CH$2,0)))))*$L40,$C40*((1-$R40)^(Z$2-$K40))*(((1-$O40+$O40*(Z$1/INDEX($U$1:$CH$1,,MATCH($K40,$U$2:$CH$2,0)))))*$L40*8760*$P40)),IF(AND($K40+$H40&lt;Z$2+1,$K40+$I40&gt;Z$2),IF($N40=$N$3,$C40*INDEX('Fixed O&amp;M Schedule_Gas'!H$3:H$15,MATCH($F40,'Fixed O&amp;M Schedule_Gas'!$B$3:$B$15,0)),$C40*$S40*INDEX($U$1:$CH$1,MATCH($K40,$U$2:$CH$2,0))*IF(Z$2&gt;$K40+$H40,IF($D40="Win",1.02,1.005),1)*(1+$T40)^(Z$2-$K40)),IF(AND($K40+$I40&lt;=Z$2,$K40+SUM($I40:$J40)&gt;Z$2),IF($N40=$N$3,$C40*(INDEX('Fixed O&amp;M Schedule_Gas'!H$3:H$15,MATCH($F40,'Fixed O&amp;M Schedule_Gas'!$B$3:$B$15,0))+$M40),$C40*($S40*INDEX($U$1:$CH$1,MATCH($K40+$I40,$U$2:$CH$2,0))*IF(Z$2&gt;$K40+$I40+$H40,IF($D40="Win",1.02,1.005),1)*(1+$T40)^(Z$2-($K40+$I40))+$M40)),0)))/10^6</f>
        <v>0</v>
      </c>
      <c r="AA40" s="119">
        <f>IF(AND($K40&lt;AA$2+1,$K40+$H40&gt;AA$2),IF($N40=$N$3,$C40*((1-$O40+$O40*(AA$1/INDEX($U$1:$CH$1,,MATCH($K40,$U$2:$CH$2,0)))))*$L40,$C40*((1-$R40)^(AA$2-$K40))*(((1-$O40+$O40*(AA$1/INDEX($U$1:$CH$1,,MATCH($K40,$U$2:$CH$2,0)))))*$L40*8760*$P40)),IF(AND($K40+$H40&lt;AA$2+1,$K40+$I40&gt;AA$2),IF($N40=$N$3,$C40*INDEX('Fixed O&amp;M Schedule_Gas'!I$3:I$15,MATCH($F40,'Fixed O&amp;M Schedule_Gas'!$B$3:$B$15,0)),$C40*$S40*INDEX($U$1:$CH$1,MATCH($K40,$U$2:$CH$2,0))*IF(AA$2&gt;$K40+$H40,IF($D40="Win",1.02,1.005),1)*(1+$T40)^(AA$2-$K40)),IF(AND($K40+$I40&lt;=AA$2,$K40+SUM($I40:$J40)&gt;AA$2),IF($N40=$N$3,$C40*(INDEX('Fixed O&amp;M Schedule_Gas'!I$3:I$15,MATCH($F40,'Fixed O&amp;M Schedule_Gas'!$B$3:$B$15,0))+$M40),$C40*($S40*INDEX($U$1:$CH$1,MATCH($K40+$I40,$U$2:$CH$2,0))*IF(AA$2&gt;$K40+$I40+$H40,IF($D40="Win",1.02,1.005),1)*(1+$T40)^(AA$2-($K40+$I40))+$M40)),0)))/10^6</f>
        <v>0</v>
      </c>
      <c r="AB40" s="119">
        <f>IF(AND($K40&lt;AB$2+1,$K40+$H40&gt;AB$2),IF($N40=$N$3,$C40*((1-$O40+$O40*(AB$1/INDEX($U$1:$CH$1,,MATCH($K40,$U$2:$CH$2,0)))))*$L40,$C40*((1-$R40)^(AB$2-$K40))*(((1-$O40+$O40*(AB$1/INDEX($U$1:$CH$1,,MATCH($K40,$U$2:$CH$2,0)))))*$L40*8760*$P40)),IF(AND($K40+$H40&lt;AB$2+1,$K40+$I40&gt;AB$2),IF($N40=$N$3,$C40*INDEX('Fixed O&amp;M Schedule_Gas'!J$3:J$15,MATCH($F40,'Fixed O&amp;M Schedule_Gas'!$B$3:$B$15,0)),$C40*$S40*INDEX($U$1:$CH$1,MATCH($K40,$U$2:$CH$2,0))*IF(AB$2&gt;$K40+$H40,IF($D40="Win",1.02,1.005),1)*(1+$T40)^(AB$2-$K40)),IF(AND($K40+$I40&lt;=AB$2,$K40+SUM($I40:$J40)&gt;AB$2),IF($N40=$N$3,$C40*(INDEX('Fixed O&amp;M Schedule_Gas'!J$3:J$15,MATCH($F40,'Fixed O&amp;M Schedule_Gas'!$B$3:$B$15,0))+$M40),$C40*($S40*INDEX($U$1:$CH$1,MATCH($K40+$I40,$U$2:$CH$2,0))*IF(AB$2&gt;$K40+$I40+$H40,IF($D40="Win",1.02,1.005),1)*(1+$T40)^(AB$2-($K40+$I40))+$M40)),0)))/10^6</f>
        <v>0</v>
      </c>
      <c r="AC40" s="119">
        <f>IF(AND($K40&lt;AC$2+1,$K40+$H40&gt;AC$2),IF($N40=$N$3,$C40*((1-$O40+$O40*(AC$1/INDEX($U$1:$CH$1,,MATCH($K40,$U$2:$CH$2,0)))))*$L40,$C40*((1-$R40)^(AC$2-$K40))*(((1-$O40+$O40*(AC$1/INDEX($U$1:$CH$1,,MATCH($K40,$U$2:$CH$2,0)))))*$L40*8760*$P40)),IF(AND($K40+$H40&lt;AC$2+1,$K40+$I40&gt;AC$2),IF($N40=$N$3,$C40*INDEX('Fixed O&amp;M Schedule_Gas'!K$3:K$15,MATCH($F40,'Fixed O&amp;M Schedule_Gas'!$B$3:$B$15,0)),$C40*$S40*INDEX($U$1:$CH$1,MATCH($K40,$U$2:$CH$2,0))*IF(AC$2&gt;$K40+$H40,IF($D40="Win",1.02,1.005),1)*(1+$T40)^(AC$2-$K40)),IF(AND($K40+$I40&lt;=AC$2,$K40+SUM($I40:$J40)&gt;AC$2),IF($N40=$N$3,$C40*(INDEX('Fixed O&amp;M Schedule_Gas'!K$3:K$15,MATCH($F40,'Fixed O&amp;M Schedule_Gas'!$B$3:$B$15,0))+$M40),$C40*($S40*INDEX($U$1:$CH$1,MATCH($K40+$I40,$U$2:$CH$2,0))*IF(AC$2&gt;$K40+$I40+$H40,IF($D40="Win",1.02,1.005),1)*(1+$T40)^(AC$2-($K40+$I40))+$M40)),0)))/10^6</f>
        <v>0</v>
      </c>
      <c r="AD40" s="119">
        <f>IF(AND($K40&lt;AD$2+1,$K40+$H40&gt;AD$2),IF($N40=$N$3,$C40*((1-$O40+$O40*(AD$1/INDEX($U$1:$CH$1,,MATCH($K40,$U$2:$CH$2,0)))))*$L40,$C40*((1-$R40)^(AD$2-$K40))*(((1-$O40+$O40*(AD$1/INDEX($U$1:$CH$1,,MATCH($K40,$U$2:$CH$2,0)))))*$L40*8760*$P40)),IF(AND($K40+$H40&lt;AD$2+1,$K40+$I40&gt;AD$2),IF($N40=$N$3,$C40*INDEX('Fixed O&amp;M Schedule_Gas'!L$3:L$15,MATCH($F40,'Fixed O&amp;M Schedule_Gas'!$B$3:$B$15,0)),$C40*$S40*INDEX($U$1:$CH$1,MATCH($K40,$U$2:$CH$2,0))*IF(AD$2&gt;$K40+$H40,IF($D40="Win",1.02,1.005),1)*(1+$T40)^(AD$2-$K40)),IF(AND($K40+$I40&lt;=AD$2,$K40+SUM($I40:$J40)&gt;AD$2),IF($N40=$N$3,$C40*(INDEX('Fixed O&amp;M Schedule_Gas'!L$3:L$15,MATCH($F40,'Fixed O&amp;M Schedule_Gas'!$B$3:$B$15,0))+$M40),$C40*($S40*INDEX($U$1:$CH$1,MATCH($K40+$I40,$U$2:$CH$2,0))*IF(AD$2&gt;$K40+$I40+$H40,IF($D40="Win",1.02,1.005),1)*(1+$T40)^(AD$2-($K40+$I40))+$M40)),0)))/10^6</f>
        <v>0</v>
      </c>
      <c r="AE40" s="119">
        <f>IF(AND($K40&lt;AE$2+1,$K40+$H40&gt;AE$2),IF($N40=$N$3,$C40*((1-$O40+$O40*(AE$1/INDEX($U$1:$CH$1,,MATCH($K40,$U$2:$CH$2,0)))))*$L40,$C40*((1-$R40)^(AE$2-$K40))*(((1-$O40+$O40*(AE$1/INDEX($U$1:$CH$1,,MATCH($K40,$U$2:$CH$2,0)))))*$L40*8760*$P40)),IF(AND($K40+$H40&lt;AE$2+1,$K40+$I40&gt;AE$2),IF($N40=$N$3,$C40*INDEX('Fixed O&amp;M Schedule_Gas'!M$3:M$15,MATCH($F40,'Fixed O&amp;M Schedule_Gas'!$B$3:$B$15,0)),$C40*$S40*INDEX($U$1:$CH$1,MATCH($K40,$U$2:$CH$2,0))*IF(AE$2&gt;$K40+$H40,IF($D40="Win",1.02,1.005),1)*(1+$T40)^(AE$2-$K40)),IF(AND($K40+$I40&lt;=AE$2,$K40+SUM($I40:$J40)&gt;AE$2),IF($N40=$N$3,$C40*(INDEX('Fixed O&amp;M Schedule_Gas'!M$3:M$15,MATCH($F40,'Fixed O&amp;M Schedule_Gas'!$B$3:$B$15,0))+$M40),$C40*($S40*INDEX($U$1:$CH$1,MATCH($K40+$I40,$U$2:$CH$2,0))*IF(AE$2&gt;$K40+$I40+$H40,IF($D40="Win",1.02,1.005),1)*(1+$T40)^(AE$2-($K40+$I40))+$M40)),0)))/10^6</f>
        <v>39.120778998176412</v>
      </c>
      <c r="AF40" s="119">
        <f>IF(AND($K40&lt;AF$2+1,$K40+$H40&gt;AF$2),IF($N40=$N$3,$C40*((1-$O40+$O40*(AF$1/INDEX($U$1:$CH$1,,MATCH($K40,$U$2:$CH$2,0)))))*$L40,$C40*((1-$R40)^(AF$2-$K40))*(((1-$O40+$O40*(AF$1/INDEX($U$1:$CH$1,,MATCH($K40,$U$2:$CH$2,0)))))*$L40*8760*$P40)),IF(AND($K40+$H40&lt;AF$2+1,$K40+$I40&gt;AF$2),IF($N40=$N$3,$C40*INDEX('Fixed O&amp;M Schedule_Gas'!N$3:N$15,MATCH($F40,'Fixed O&amp;M Schedule_Gas'!$B$3:$B$15,0)),$C40*$S40*INDEX($U$1:$CH$1,MATCH($K40,$U$2:$CH$2,0))*IF(AF$2&gt;$K40+$H40,IF($D40="Win",1.02,1.005),1)*(1+$T40)^(AF$2-$K40)),IF(AND($K40+$I40&lt;=AF$2,$K40+SUM($I40:$J40)&gt;AF$2),IF($N40=$N$3,$C40*(INDEX('Fixed O&amp;M Schedule_Gas'!N$3:N$15,MATCH($F40,'Fixed O&amp;M Schedule_Gas'!$B$3:$B$15,0))+$M40),$C40*($S40*INDEX($U$1:$CH$1,MATCH($K40+$I40,$U$2:$CH$2,0))*IF(AF$2&gt;$K40+$I40+$H40,IF($D40="Win",1.02,1.005),1)*(1+$T40)^(AF$2-($K40+$I40))+$M40)),0)))/10^6</f>
        <v>38.925175103185538</v>
      </c>
      <c r="AG40" s="119">
        <f>IF(AND($K40&lt;AG$2+1,$K40+$H40&gt;AG$2),IF($N40=$N$3,$C40*((1-$O40+$O40*(AG$1/INDEX($U$1:$CH$1,,MATCH($K40,$U$2:$CH$2,0)))))*$L40,$C40*((1-$R40)^(AG$2-$K40))*(((1-$O40+$O40*(AG$1/INDEX($U$1:$CH$1,,MATCH($K40,$U$2:$CH$2,0)))))*$L40*8760*$P40)),IF(AND($K40+$H40&lt;AG$2+1,$K40+$I40&gt;AG$2),IF($N40=$N$3,$C40*INDEX('Fixed O&amp;M Schedule_Gas'!O$3:O$15,MATCH($F40,'Fixed O&amp;M Schedule_Gas'!$B$3:$B$15,0)),$C40*$S40*INDEX($U$1:$CH$1,MATCH($K40,$U$2:$CH$2,0))*IF(AG$2&gt;$K40+$H40,IF($D40="Win",1.02,1.005),1)*(1+$T40)^(AG$2-$K40)),IF(AND($K40+$I40&lt;=AG$2,$K40+SUM($I40:$J40)&gt;AG$2),IF($N40=$N$3,$C40*(INDEX('Fixed O&amp;M Schedule_Gas'!O$3:O$15,MATCH($F40,'Fixed O&amp;M Schedule_Gas'!$B$3:$B$15,0))+$M40),$C40*($S40*INDEX($U$1:$CH$1,MATCH($K40+$I40,$U$2:$CH$2,0))*IF(AG$2&gt;$K40+$I40+$H40,IF($D40="Win",1.02,1.005),1)*(1+$T40)^(AG$2-($K40+$I40))+$M40)),0)))/10^6</f>
        <v>38.730549227669606</v>
      </c>
      <c r="AH40" s="119">
        <f>IF(AND($K40&lt;AH$2+1,$K40+$H40&gt;AH$2),IF($N40=$N$3,$C40*((1-$O40+$O40*(AH$1/INDEX($U$1:$CH$1,,MATCH($K40,$U$2:$CH$2,0)))))*$L40,$C40*((1-$R40)^(AH$2-$K40))*(((1-$O40+$O40*(AH$1/INDEX($U$1:$CH$1,,MATCH($K40,$U$2:$CH$2,0)))))*$L40*8760*$P40)),IF(AND($K40+$H40&lt;AH$2+1,$K40+$I40&gt;AH$2),IF($N40=$N$3,$C40*INDEX('Fixed O&amp;M Schedule_Gas'!P$3:P$15,MATCH($F40,'Fixed O&amp;M Schedule_Gas'!$B$3:$B$15,0)),$C40*$S40*INDEX($U$1:$CH$1,MATCH($K40,$U$2:$CH$2,0))*IF(AH$2&gt;$K40+$H40,IF($D40="Win",1.02,1.005),1)*(1+$T40)^(AH$2-$K40)),IF(AND($K40+$I40&lt;=AH$2,$K40+SUM($I40:$J40)&gt;AH$2),IF($N40=$N$3,$C40*(INDEX('Fixed O&amp;M Schedule_Gas'!P$3:P$15,MATCH($F40,'Fixed O&amp;M Schedule_Gas'!$B$3:$B$15,0))+$M40),$C40*($S40*INDEX($U$1:$CH$1,MATCH($K40+$I40,$U$2:$CH$2,0))*IF(AH$2&gt;$K40+$I40+$H40,IF($D40="Win",1.02,1.005),1)*(1+$T40)^(AH$2-($K40+$I40))+$M40)),0)))/10^6</f>
        <v>38.536896481531265</v>
      </c>
      <c r="AI40" s="119">
        <f>IF(AND($K40&lt;AI$2+1,$K40+$H40&gt;AI$2),IF($N40=$N$3,$C40*((1-$O40+$O40*(AI$1/INDEX($U$1:$CH$1,,MATCH($K40,$U$2:$CH$2,0)))))*$L40,$C40*((1-$R40)^(AI$2-$K40))*(((1-$O40+$O40*(AI$1/INDEX($U$1:$CH$1,,MATCH($K40,$U$2:$CH$2,0)))))*$L40*8760*$P40)),IF(AND($K40+$H40&lt;AI$2+1,$K40+$I40&gt;AI$2),IF($N40=$N$3,$C40*INDEX('Fixed O&amp;M Schedule_Gas'!Q$3:Q$15,MATCH($F40,'Fixed O&amp;M Schedule_Gas'!$B$3:$B$15,0)),$C40*$S40*INDEX($U$1:$CH$1,MATCH($K40,$U$2:$CH$2,0))*IF(AI$2&gt;$K40+$H40,IF($D40="Win",1.02,1.005),1)*(1+$T40)^(AI$2-$K40)),IF(AND($K40+$I40&lt;=AI$2,$K40+SUM($I40:$J40)&gt;AI$2),IF($N40=$N$3,$C40*(INDEX('Fixed O&amp;M Schedule_Gas'!Q$3:Q$15,MATCH($F40,'Fixed O&amp;M Schedule_Gas'!$B$3:$B$15,0))+$M40),$C40*($S40*INDEX($U$1:$CH$1,MATCH($K40+$I40,$U$2:$CH$2,0))*IF(AI$2&gt;$K40+$I40+$H40,IF($D40="Win",1.02,1.005),1)*(1+$T40)^(AI$2-($K40+$I40))+$M40)),0)))/10^6</f>
        <v>38.344211999123601</v>
      </c>
      <c r="AJ40" s="119">
        <f>IF(AND($K40&lt;AJ$2+1,$K40+$H40&gt;AJ$2),IF($N40=$N$3,$C40*((1-$O40+$O40*(AJ$1/INDEX($U$1:$CH$1,,MATCH($K40,$U$2:$CH$2,0)))))*$L40,$C40*((1-$R40)^(AJ$2-$K40))*(((1-$O40+$O40*(AJ$1/INDEX($U$1:$CH$1,,MATCH($K40,$U$2:$CH$2,0)))))*$L40*8760*$P40)),IF(AND($K40+$H40&lt;AJ$2+1,$K40+$I40&gt;AJ$2),IF($N40=$N$3,$C40*INDEX('Fixed O&amp;M Schedule_Gas'!R$3:R$15,MATCH($F40,'Fixed O&amp;M Schedule_Gas'!$B$3:$B$15,0)),$C40*$S40*INDEX($U$1:$CH$1,MATCH($K40,$U$2:$CH$2,0))*IF(AJ$2&gt;$K40+$H40,IF($D40="Win",1.02,1.005),1)*(1+$T40)^(AJ$2-$K40)),IF(AND($K40+$I40&lt;=AJ$2,$K40+SUM($I40:$J40)&gt;AJ$2),IF($N40=$N$3,$C40*(INDEX('Fixed O&amp;M Schedule_Gas'!R$3:R$15,MATCH($F40,'Fixed O&amp;M Schedule_Gas'!$B$3:$B$15,0))+$M40),$C40*($S40*INDEX($U$1:$CH$1,MATCH($K40+$I40,$U$2:$CH$2,0))*IF(AJ$2&gt;$K40+$I40+$H40,IF($D40="Win",1.02,1.005),1)*(1+$T40)^(AJ$2-($K40+$I40))+$M40)),0)))/10^6</f>
        <v>38.152490939127986</v>
      </c>
      <c r="AK40" s="119">
        <f>IF(AND($K40&lt;AK$2+1,$K40+$H40&gt;AK$2),IF($N40=$N$3,$C40*((1-$O40+$O40*(AK$1/INDEX($U$1:$CH$1,,MATCH($K40,$U$2:$CH$2,0)))))*$L40,$C40*((1-$R40)^(AK$2-$K40))*(((1-$O40+$O40*(AK$1/INDEX($U$1:$CH$1,,MATCH($K40,$U$2:$CH$2,0)))))*$L40*8760*$P40)),IF(AND($K40+$H40&lt;AK$2+1,$K40+$I40&gt;AK$2),IF($N40=$N$3,$C40*INDEX('Fixed O&amp;M Schedule_Gas'!S$3:S$15,MATCH($F40,'Fixed O&amp;M Schedule_Gas'!$B$3:$B$15,0)),$C40*$S40*INDEX($U$1:$CH$1,MATCH($K40,$U$2:$CH$2,0))*IF(AK$2&gt;$K40+$H40,IF($D40="Win",1.02,1.005),1)*(1+$T40)^(AK$2-$K40)),IF(AND($K40+$I40&lt;=AK$2,$K40+SUM($I40:$J40)&gt;AK$2),IF($N40=$N$3,$C40*(INDEX('Fixed O&amp;M Schedule_Gas'!S$3:S$15,MATCH($F40,'Fixed O&amp;M Schedule_Gas'!$B$3:$B$15,0))+$M40),$C40*($S40*INDEX($U$1:$CH$1,MATCH($K40+$I40,$U$2:$CH$2,0))*IF(AK$2&gt;$K40+$I40+$H40,IF($D40="Win",1.02,1.005),1)*(1+$T40)^(AK$2-($K40+$I40))+$M40)),0)))/10^6</f>
        <v>37.961728484432349</v>
      </c>
      <c r="AL40" s="119">
        <f>IF(AND($K40&lt;AL$2+1,$K40+$H40&gt;AL$2),IF($N40=$N$3,$C40*((1-$O40+$O40*(AL$1/INDEX($U$1:$CH$1,,MATCH($K40,$U$2:$CH$2,0)))))*$L40,$C40*((1-$R40)^(AL$2-$K40))*(((1-$O40+$O40*(AL$1/INDEX($U$1:$CH$1,,MATCH($K40,$U$2:$CH$2,0)))))*$L40*8760*$P40)),IF(AND($K40+$H40&lt;AL$2+1,$K40+$I40&gt;AL$2),IF($N40=$N$3,$C40*INDEX('Fixed O&amp;M Schedule_Gas'!T$3:T$15,MATCH($F40,'Fixed O&amp;M Schedule_Gas'!$B$3:$B$15,0)),$C40*$S40*INDEX($U$1:$CH$1,MATCH($K40,$U$2:$CH$2,0))*IF(AL$2&gt;$K40+$H40,IF($D40="Win",1.02,1.005),1)*(1+$T40)^(AL$2-$K40)),IF(AND($K40+$I40&lt;=AL$2,$K40+SUM($I40:$J40)&gt;AL$2),IF($N40=$N$3,$C40*(INDEX('Fixed O&amp;M Schedule_Gas'!T$3:T$15,MATCH($F40,'Fixed O&amp;M Schedule_Gas'!$B$3:$B$15,0))+$M40),$C40*($S40*INDEX($U$1:$CH$1,MATCH($K40+$I40,$U$2:$CH$2,0))*IF(AL$2&gt;$K40+$I40+$H40,IF($D40="Win",1.02,1.005),1)*(1+$T40)^(AL$2-($K40+$I40))+$M40)),0)))/10^6</f>
        <v>37.771919842010185</v>
      </c>
      <c r="AM40" s="119">
        <f>IF(AND($K40&lt;AM$2+1,$K40+$H40&gt;AM$2),IF($N40=$N$3,$C40*((1-$O40+$O40*(AM$1/INDEX($U$1:$CH$1,,MATCH($K40,$U$2:$CH$2,0)))))*$L40,$C40*((1-$R40)^(AM$2-$K40))*(((1-$O40+$O40*(AM$1/INDEX($U$1:$CH$1,,MATCH($K40,$U$2:$CH$2,0)))))*$L40*8760*$P40)),IF(AND($K40+$H40&lt;AM$2+1,$K40+$I40&gt;AM$2),IF($N40=$N$3,$C40*INDEX('Fixed O&amp;M Schedule_Gas'!U$3:U$15,MATCH($F40,'Fixed O&amp;M Schedule_Gas'!$B$3:$B$15,0)),$C40*$S40*INDEX($U$1:$CH$1,MATCH($K40,$U$2:$CH$2,0))*IF(AM$2&gt;$K40+$H40,IF($D40="Win",1.02,1.005),1)*(1+$T40)^(AM$2-$K40)),IF(AND($K40+$I40&lt;=AM$2,$K40+SUM($I40:$J40)&gt;AM$2),IF($N40=$N$3,$C40*(INDEX('Fixed O&amp;M Schedule_Gas'!U$3:U$15,MATCH($F40,'Fixed O&amp;M Schedule_Gas'!$B$3:$B$15,0))+$M40),$C40*($S40*INDEX($U$1:$CH$1,MATCH($K40+$I40,$U$2:$CH$2,0))*IF(AM$2&gt;$K40+$I40+$H40,IF($D40="Win",1.02,1.005),1)*(1+$T40)^(AM$2-($K40+$I40))+$M40)),0)))/10^6</f>
        <v>37.58306024280013</v>
      </c>
      <c r="AN40" s="119">
        <f>IF(AND($K40&lt;AN$2+1,$K40+$H40&gt;AN$2),IF($N40=$N$3,$C40*((1-$O40+$O40*(AN$1/INDEX($U$1:$CH$1,,MATCH($K40,$U$2:$CH$2,0)))))*$L40,$C40*((1-$R40)^(AN$2-$K40))*(((1-$O40+$O40*(AN$1/INDEX($U$1:$CH$1,,MATCH($K40,$U$2:$CH$2,0)))))*$L40*8760*$P40)),IF(AND($K40+$H40&lt;AN$2+1,$K40+$I40&gt;AN$2),IF($N40=$N$3,$C40*INDEX('Fixed O&amp;M Schedule_Gas'!V$3:V$15,MATCH($F40,'Fixed O&amp;M Schedule_Gas'!$B$3:$B$15,0)),$C40*$S40*INDEX($U$1:$CH$1,MATCH($K40,$U$2:$CH$2,0))*IF(AN$2&gt;$K40+$H40,IF($D40="Win",1.02,1.005),1)*(1+$T40)^(AN$2-$K40)),IF(AND($K40+$I40&lt;=AN$2,$K40+SUM($I40:$J40)&gt;AN$2),IF($N40=$N$3,$C40*(INDEX('Fixed O&amp;M Schedule_Gas'!V$3:V$15,MATCH($F40,'Fixed O&amp;M Schedule_Gas'!$B$3:$B$15,0))+$M40),$C40*($S40*INDEX($U$1:$CH$1,MATCH($K40+$I40,$U$2:$CH$2,0))*IF(AN$2&gt;$K40+$I40+$H40,IF($D40="Win",1.02,1.005),1)*(1+$T40)^(AN$2-($K40+$I40))+$M40)),0)))/10^6</f>
        <v>37.395144941586132</v>
      </c>
      <c r="AO40" s="119">
        <f>IF(AND($K40&lt;AO$2+1,$K40+$H40&gt;AO$2),IF($N40=$N$3,$C40*((1-$O40+$O40*(AO$1/INDEX($U$1:$CH$1,,MATCH($K40,$U$2:$CH$2,0)))))*$L40,$C40*((1-$R40)^(AO$2-$K40))*(((1-$O40+$O40*(AO$1/INDEX($U$1:$CH$1,,MATCH($K40,$U$2:$CH$2,0)))))*$L40*8760*$P40)),IF(AND($K40+$H40&lt;AO$2+1,$K40+$I40&gt;AO$2),IF($N40=$N$3,$C40*INDEX('Fixed O&amp;M Schedule_Gas'!W$3:W$15,MATCH($F40,'Fixed O&amp;M Schedule_Gas'!$B$3:$B$15,0)),$C40*$S40*INDEX($U$1:$CH$1,MATCH($K40,$U$2:$CH$2,0))*IF(AO$2&gt;$K40+$H40,IF($D40="Win",1.02,1.005),1)*(1+$T40)^(AO$2-$K40)),IF(AND($K40+$I40&lt;=AO$2,$K40+SUM($I40:$J40)&gt;AO$2),IF($N40=$N$3,$C40*(INDEX('Fixed O&amp;M Schedule_Gas'!W$3:W$15,MATCH($F40,'Fixed O&amp;M Schedule_Gas'!$B$3:$B$15,0))+$M40),$C40*($S40*INDEX($U$1:$CH$1,MATCH($K40+$I40,$U$2:$CH$2,0))*IF(AO$2&gt;$K40+$I40+$H40,IF($D40="Win",1.02,1.005),1)*(1+$T40)^(AO$2-($K40+$I40))+$M40)),0)))/10^6</f>
        <v>37.208169216878204</v>
      </c>
      <c r="AP40" s="119">
        <f>IF(AND($K40&lt;AP$2+1,$K40+$H40&gt;AP$2),IF($N40=$N$3,$C40*((1-$O40+$O40*(AP$1/INDEX($U$1:$CH$1,,MATCH($K40,$U$2:$CH$2,0)))))*$L40,$C40*((1-$R40)^(AP$2-$K40))*(((1-$O40+$O40*(AP$1/INDEX($U$1:$CH$1,,MATCH($K40,$U$2:$CH$2,0)))))*$L40*8760*$P40)),IF(AND($K40+$H40&lt;AP$2+1,$K40+$I40&gt;AP$2),IF($N40=$N$3,$C40*INDEX('Fixed O&amp;M Schedule_Gas'!X$3:X$15,MATCH($F40,'Fixed O&amp;M Schedule_Gas'!$B$3:$B$15,0)),$C40*$S40*INDEX($U$1:$CH$1,MATCH($K40,$U$2:$CH$2,0))*IF(AP$2&gt;$K40+$H40,IF($D40="Win",1.02,1.005),1)*(1+$T40)^(AP$2-$K40)),IF(AND($K40+$I40&lt;=AP$2,$K40+SUM($I40:$J40)&gt;AP$2),IF($N40=$N$3,$C40*(INDEX('Fixed O&amp;M Schedule_Gas'!X$3:X$15,MATCH($F40,'Fixed O&amp;M Schedule_Gas'!$B$3:$B$15,0))+$M40),$C40*($S40*INDEX($U$1:$CH$1,MATCH($K40+$I40,$U$2:$CH$2,0))*IF(AP$2&gt;$K40+$I40+$H40,IF($D40="Win",1.02,1.005),1)*(1+$T40)^(AP$2-($K40+$I40))+$M40)),0)))/10^6</f>
        <v>37.022128370793808</v>
      </c>
      <c r="AQ40" s="119">
        <f>IF(AND($K40&lt;AQ$2+1,$K40+$H40&gt;AQ$2),IF($N40=$N$3,$C40*((1-$O40+$O40*(AQ$1/INDEX($U$1:$CH$1,,MATCH($K40,$U$2:$CH$2,0)))))*$L40,$C40*((1-$R40)^(AQ$2-$K40))*(((1-$O40+$O40*(AQ$1/INDEX($U$1:$CH$1,,MATCH($K40,$U$2:$CH$2,0)))))*$L40*8760*$P40)),IF(AND($K40+$H40&lt;AQ$2+1,$K40+$I40&gt;AQ$2),IF($N40=$N$3,$C40*INDEX('Fixed O&amp;M Schedule_Gas'!Y$3:Y$15,MATCH($F40,'Fixed O&amp;M Schedule_Gas'!$B$3:$B$15,0)),$C40*$S40*INDEX($U$1:$CH$1,MATCH($K40,$U$2:$CH$2,0))*IF(AQ$2&gt;$K40+$H40,IF($D40="Win",1.02,1.005),1)*(1+$T40)^(AQ$2-$K40)),IF(AND($K40+$I40&lt;=AQ$2,$K40+SUM($I40:$J40)&gt;AQ$2),IF($N40=$N$3,$C40*(INDEX('Fixed O&amp;M Schedule_Gas'!Y$3:Y$15,MATCH($F40,'Fixed O&amp;M Schedule_Gas'!$B$3:$B$15,0))+$M40),$C40*($S40*INDEX($U$1:$CH$1,MATCH($K40+$I40,$U$2:$CH$2,0))*IF(AQ$2&gt;$K40+$I40+$H40,IF($D40="Win",1.02,1.005),1)*(1+$T40)^(AQ$2-($K40+$I40))+$M40)),0)))/10^6</f>
        <v>36.837017728939841</v>
      </c>
      <c r="AR40" s="119">
        <f>IF(AND($K40&lt;AR$2+1,$K40+$H40&gt;AR$2),IF($N40=$N$3,$C40*((1-$O40+$O40*(AR$1/INDEX($U$1:$CH$1,,MATCH($K40,$U$2:$CH$2,0)))))*$L40,$C40*((1-$R40)^(AR$2-$K40))*(((1-$O40+$O40*(AR$1/INDEX($U$1:$CH$1,,MATCH($K40,$U$2:$CH$2,0)))))*$L40*8760*$P40)),IF(AND($K40+$H40&lt;AR$2+1,$K40+$I40&gt;AR$2),IF($N40=$N$3,$C40*INDEX('Fixed O&amp;M Schedule_Gas'!Z$3:Z$15,MATCH($F40,'Fixed O&amp;M Schedule_Gas'!$B$3:$B$15,0)),$C40*$S40*INDEX($U$1:$CH$1,MATCH($K40,$U$2:$CH$2,0))*IF(AR$2&gt;$K40+$H40,IF($D40="Win",1.02,1.005),1)*(1+$T40)^(AR$2-$K40)),IF(AND($K40+$I40&lt;=AR$2,$K40+SUM($I40:$J40)&gt;AR$2),IF($N40=$N$3,$C40*(INDEX('Fixed O&amp;M Schedule_Gas'!Z$3:Z$15,MATCH($F40,'Fixed O&amp;M Schedule_Gas'!$B$3:$B$15,0))+$M40),$C40*($S40*INDEX($U$1:$CH$1,MATCH($K40+$I40,$U$2:$CH$2,0))*IF(AR$2&gt;$K40+$I40+$H40,IF($D40="Win",1.02,1.005),1)*(1+$T40)^(AR$2-($K40+$I40))+$M40)),0)))/10^6</f>
        <v>36.652832640295145</v>
      </c>
      <c r="AS40" s="119">
        <f>IF(AND($K40&lt;AS$2+1,$K40+$H40&gt;AS$2),IF($N40=$N$3,$C40*((1-$O40+$O40*(AS$1/INDEX($U$1:$CH$1,,MATCH($K40,$U$2:$CH$2,0)))))*$L40,$C40*((1-$R40)^(AS$2-$K40))*(((1-$O40+$O40*(AS$1/INDEX($U$1:$CH$1,,MATCH($K40,$U$2:$CH$2,0)))))*$L40*8760*$P40)),IF(AND($K40+$H40&lt;AS$2+1,$K40+$I40&gt;AS$2),IF($N40=$N$3,$C40*INDEX('Fixed O&amp;M Schedule_Gas'!AA$3:AA$15,MATCH($F40,'Fixed O&amp;M Schedule_Gas'!$B$3:$B$15,0)),$C40*$S40*INDEX($U$1:$CH$1,MATCH($K40,$U$2:$CH$2,0))*IF(AS$2&gt;$K40+$H40,IF($D40="Win",1.02,1.005),1)*(1+$T40)^(AS$2-$K40)),IF(AND($K40+$I40&lt;=AS$2,$K40+SUM($I40:$J40)&gt;AS$2),IF($N40=$N$3,$C40*(INDEX('Fixed O&amp;M Schedule_Gas'!AA$3:AA$15,MATCH($F40,'Fixed O&amp;M Schedule_Gas'!$B$3:$B$15,0))+$M40),$C40*($S40*INDEX($U$1:$CH$1,MATCH($K40+$I40,$U$2:$CH$2,0))*IF(AS$2&gt;$K40+$I40+$H40,IF($D40="Win",1.02,1.005),1)*(1+$T40)^(AS$2-($K40+$I40))+$M40)),0)))/10^6</f>
        <v>36.469568477093674</v>
      </c>
      <c r="AT40" s="119">
        <f>IF(AND($K40&lt;AT$2+1,$K40+$H40&gt;AT$2),IF($N40=$N$3,$C40*((1-$O40+$O40*(AT$1/INDEX($U$1:$CH$1,,MATCH($K40,$U$2:$CH$2,0)))))*$L40,$C40*((1-$R40)^(AT$2-$K40))*(((1-$O40+$O40*(AT$1/INDEX($U$1:$CH$1,,MATCH($K40,$U$2:$CH$2,0)))))*$L40*8760*$P40)),IF(AND($K40+$H40&lt;AT$2+1,$K40+$I40&gt;AT$2),IF($N40=$N$3,$C40*INDEX('Fixed O&amp;M Schedule_Gas'!AB$3:AB$15,MATCH($F40,'Fixed O&amp;M Schedule_Gas'!$B$3:$B$15,0)),$C40*$S40*INDEX($U$1:$CH$1,MATCH($K40,$U$2:$CH$2,0))*IF(AT$2&gt;$K40+$H40,IF($D40="Win",1.02,1.005),1)*(1+$T40)^(AT$2-$K40)),IF(AND($K40+$I40&lt;=AT$2,$K40+SUM($I40:$J40)&gt;AT$2),IF($N40=$N$3,$C40*(INDEX('Fixed O&amp;M Schedule_Gas'!AB$3:AB$15,MATCH($F40,'Fixed O&amp;M Schedule_Gas'!$B$3:$B$15,0))+$M40),$C40*($S40*INDEX($U$1:$CH$1,MATCH($K40+$I40,$U$2:$CH$2,0))*IF(AT$2&gt;$K40+$I40+$H40,IF($D40="Win",1.02,1.005),1)*(1+$T40)^(AT$2-($K40+$I40))+$M40)),0)))/10^6</f>
        <v>36.287220634708206</v>
      </c>
      <c r="AU40" s="119">
        <f>IF(AND($K40&lt;AU$2+1,$K40+$H40&gt;AU$2),IF($N40=$N$3,$C40*((1-$O40+$O40*(AU$1/INDEX($U$1:$CH$1,,MATCH($K40,$U$2:$CH$2,0)))))*$L40,$C40*((1-$R40)^(AU$2-$K40))*(((1-$O40+$O40*(AU$1/INDEX($U$1:$CH$1,,MATCH($K40,$U$2:$CH$2,0)))))*$L40*8760*$P40)),IF(AND($K40+$H40&lt;AU$2+1,$K40+$I40&gt;AU$2),IF($N40=$N$3,$C40*INDEX('Fixed O&amp;M Schedule_Gas'!AC$3:AC$15,MATCH($F40,'Fixed O&amp;M Schedule_Gas'!$B$3:$B$15,0)),$C40*$S40*INDEX($U$1:$CH$1,MATCH($K40,$U$2:$CH$2,0))*IF(AU$2&gt;$K40+$H40,IF($D40="Win",1.02,1.005),1)*(1+$T40)^(AU$2-$K40)),IF(AND($K40+$I40&lt;=AU$2,$K40+SUM($I40:$J40)&gt;AU$2),IF($N40=$N$3,$C40*(INDEX('Fixed O&amp;M Schedule_Gas'!AC$3:AC$15,MATCH($F40,'Fixed O&amp;M Schedule_Gas'!$B$3:$B$15,0))+$M40),$C40*($S40*INDEX($U$1:$CH$1,MATCH($K40+$I40,$U$2:$CH$2,0))*IF(AU$2&gt;$K40+$I40+$H40,IF($D40="Win",1.02,1.005),1)*(1+$T40)^(AU$2-($K40+$I40))+$M40)),0)))/10^6</f>
        <v>36.10578453153466</v>
      </c>
      <c r="AV40" s="119">
        <f>IF(AND($K40&lt;AV$2+1,$K40+$H40&gt;AV$2),IF($N40=$N$3,$C40*((1-$O40+$O40*(AV$1/INDEX($U$1:$CH$1,,MATCH($K40,$U$2:$CH$2,0)))))*$L40,$C40*((1-$R40)^(AV$2-$K40))*(((1-$O40+$O40*(AV$1/INDEX($U$1:$CH$1,,MATCH($K40,$U$2:$CH$2,0)))))*$L40*8760*$P40)),IF(AND($K40+$H40&lt;AV$2+1,$K40+$I40&gt;AV$2),IF($N40=$N$3,$C40*INDEX('Fixed O&amp;M Schedule_Gas'!AD$3:AD$15,MATCH($F40,'Fixed O&amp;M Schedule_Gas'!$B$3:$B$15,0)),$C40*$S40*INDEX($U$1:$CH$1,MATCH($K40,$U$2:$CH$2,0))*IF(AV$2&gt;$K40+$H40,IF($D40="Win",1.02,1.005),1)*(1+$T40)^(AV$2-$K40)),IF(AND($K40+$I40&lt;=AV$2,$K40+SUM($I40:$J40)&gt;AV$2),IF($N40=$N$3,$C40*(INDEX('Fixed O&amp;M Schedule_Gas'!AD$3:AD$15,MATCH($F40,'Fixed O&amp;M Schedule_Gas'!$B$3:$B$15,0))+$M40),$C40*($S40*INDEX($U$1:$CH$1,MATCH($K40+$I40,$U$2:$CH$2,0))*IF(AV$2&gt;$K40+$I40+$H40,IF($D40="Win",1.02,1.005),1)*(1+$T40)^(AV$2-($K40+$I40))+$M40)),0)))/10^6</f>
        <v>35.925255608876988</v>
      </c>
      <c r="AW40" s="119">
        <f>IF(AND($K40&lt;AW$2+1,$K40+$H40&gt;AW$2),IF($N40=$N$3,$C40*((1-$O40+$O40*(AW$1/INDEX($U$1:$CH$1,,MATCH($K40,$U$2:$CH$2,0)))))*$L40,$C40*((1-$R40)^(AW$2-$K40))*(((1-$O40+$O40*(AW$1/INDEX($U$1:$CH$1,,MATCH($K40,$U$2:$CH$2,0)))))*$L40*8760*$P40)),IF(AND($K40+$H40&lt;AW$2+1,$K40+$I40&gt;AW$2),IF($N40=$N$3,$C40*INDEX('Fixed O&amp;M Schedule_Gas'!AE$3:AE$15,MATCH($F40,'Fixed O&amp;M Schedule_Gas'!$B$3:$B$15,0)),$C40*$S40*INDEX($U$1:$CH$1,MATCH($K40,$U$2:$CH$2,0))*IF(AW$2&gt;$K40+$H40,IF($D40="Win",1.02,1.005),1)*(1+$T40)^(AW$2-$K40)),IF(AND($K40+$I40&lt;=AW$2,$K40+SUM($I40:$J40)&gt;AW$2),IF($N40=$N$3,$C40*(INDEX('Fixed O&amp;M Schedule_Gas'!AE$3:AE$15,MATCH($F40,'Fixed O&amp;M Schedule_Gas'!$B$3:$B$15,0))+$M40),$C40*($S40*INDEX($U$1:$CH$1,MATCH($K40+$I40,$U$2:$CH$2,0))*IF(AW$2&gt;$K40+$I40+$H40,IF($D40="Win",1.02,1.005),1)*(1+$T40)^(AW$2-($K40+$I40))+$M40)),0)))/10^6</f>
        <v>35.7456293308326</v>
      </c>
      <c r="AX40" s="119">
        <f>IF(AND($K40&lt;AX$2+1,$K40+$H40&gt;AX$2),IF($N40=$N$3,$C40*((1-$O40+$O40*(AX$1/INDEX($U$1:$CH$1,,MATCH($K40,$U$2:$CH$2,0)))))*$L40,$C40*((1-$R40)^(AX$2-$K40))*(((1-$O40+$O40*(AX$1/INDEX($U$1:$CH$1,,MATCH($K40,$U$2:$CH$2,0)))))*$L40*8760*$P40)),IF(AND($K40+$H40&lt;AX$2+1,$K40+$I40&gt;AX$2),IF($N40=$N$3,$C40*INDEX('Fixed O&amp;M Schedule_Gas'!AF$3:AF$15,MATCH($F40,'Fixed O&amp;M Schedule_Gas'!$B$3:$B$15,0)),$C40*$S40*INDEX($U$1:$CH$1,MATCH($K40,$U$2:$CH$2,0))*IF(AX$2&gt;$K40+$H40,IF($D40="Win",1.02,1.005),1)*(1+$T40)^(AX$2-$K40)),IF(AND($K40+$I40&lt;=AX$2,$K40+SUM($I40:$J40)&gt;AX$2),IF($N40=$N$3,$C40*(INDEX('Fixed O&amp;M Schedule_Gas'!AF$3:AF$15,MATCH($F40,'Fixed O&amp;M Schedule_Gas'!$B$3:$B$15,0))+$M40),$C40*($S40*INDEX($U$1:$CH$1,MATCH($K40+$I40,$U$2:$CH$2,0))*IF(AX$2&gt;$K40+$I40+$H40,IF($D40="Win",1.02,1.005),1)*(1+$T40)^(AX$2-($K40+$I40))+$M40)),0)))/10^6</f>
        <v>35.566901184178434</v>
      </c>
      <c r="AY40" s="119">
        <f>IF(AND($K40&lt;AY$2+1,$K40+$H40&gt;AY$2),IF($N40=$N$3,$C40*((1-$O40+$O40*(AY$1/INDEX($U$1:$CH$1,,MATCH($K40,$U$2:$CH$2,0)))))*$L40,$C40*((1-$R40)^(AY$2-$K40))*(((1-$O40+$O40*(AY$1/INDEX($U$1:$CH$1,,MATCH($K40,$U$2:$CH$2,0)))))*$L40*8760*$P40)),IF(AND($K40+$H40&lt;AY$2+1,$K40+$I40&gt;AY$2),IF($N40=$N$3,$C40*INDEX('Fixed O&amp;M Schedule_Gas'!AG$3:AG$15,MATCH($F40,'Fixed O&amp;M Schedule_Gas'!$B$3:$B$15,0)),$C40*$S40*INDEX($U$1:$CH$1,MATCH($K40,$U$2:$CH$2,0))*IF(AY$2&gt;$K40+$H40,IF($D40="Win",1.02,1.005),1)*(1+$T40)^(AY$2-$K40)),IF(AND($K40+$I40&lt;=AY$2,$K40+SUM($I40:$J40)&gt;AY$2),IF($N40=$N$3,$C40*(INDEX('Fixed O&amp;M Schedule_Gas'!AG$3:AG$15,MATCH($F40,'Fixed O&amp;M Schedule_Gas'!$B$3:$B$15,0))+$M40),$C40*($S40*INDEX($U$1:$CH$1,MATCH($K40+$I40,$U$2:$CH$2,0))*IF(AY$2&gt;$K40+$I40+$H40,IF($D40="Win",1.02,1.005),1)*(1+$T40)^(AY$2-($K40+$I40))+$M40)),0)))/10^6</f>
        <v>3.2415653592435389</v>
      </c>
      <c r="AZ40" s="119">
        <f>IF(AND($K40&lt;AZ$2+1,$K40+$H40&gt;AZ$2),IF($N40=$N$3,$C40*((1-$O40+$O40*(AZ$1/INDEX($U$1:$CH$1,,MATCH($K40,$U$2:$CH$2,0)))))*$L40,$C40*((1-$R40)^(AZ$2-$K40))*(((1-$O40+$O40*(AZ$1/INDEX($U$1:$CH$1,,MATCH($K40,$U$2:$CH$2,0)))))*$L40*8760*$P40)),IF(AND($K40+$H40&lt;AZ$2+1,$K40+$I40&gt;AZ$2),IF($N40=$N$3,$C40*INDEX('Fixed O&amp;M Schedule_Gas'!AH$3:AH$15,MATCH($F40,'Fixed O&amp;M Schedule_Gas'!$B$3:$B$15,0)),$C40*$S40*INDEX($U$1:$CH$1,MATCH($K40,$U$2:$CH$2,0))*IF(AZ$2&gt;$K40+$H40,IF($D40="Win",1.02,1.005),1)*(1+$T40)^(AZ$2-$K40)),IF(AND($K40+$I40&lt;=AZ$2,$K40+SUM($I40:$J40)&gt;AZ$2),IF($N40=$N$3,$C40*(INDEX('Fixed O&amp;M Schedule_Gas'!AH$3:AH$15,MATCH($F40,'Fixed O&amp;M Schedule_Gas'!$B$3:$B$15,0))+$M40),$C40*($S40*INDEX($U$1:$CH$1,MATCH($K40+$I40,$U$2:$CH$2,0))*IF(AZ$2&gt;$K40+$I40+$H40,IF($D40="Win",1.02,1.005),1)*(1+$T40)^(AZ$2-($K40+$I40))+$M40)),0)))/10^6</f>
        <v>3.3229286497605512</v>
      </c>
      <c r="BA40" s="119">
        <f>IF(AND($K40&lt;BA$2+1,$K40+$H40&gt;BA$2),IF($N40=$N$3,$C40*((1-$O40+$O40*(BA$1/INDEX($U$1:$CH$1,,MATCH($K40,$U$2:$CH$2,0)))))*$L40,$C40*((1-$R40)^(BA$2-$K40))*(((1-$O40+$O40*(BA$1/INDEX($U$1:$CH$1,,MATCH($K40,$U$2:$CH$2,0)))))*$L40*8760*$P40)),IF(AND($K40+$H40&lt;BA$2+1,$K40+$I40&gt;BA$2),IF($N40=$N$3,$C40*INDEX('Fixed O&amp;M Schedule_Gas'!AI$3:AI$15,MATCH($F40,'Fixed O&amp;M Schedule_Gas'!$B$3:$B$15,0)),$C40*$S40*INDEX($U$1:$CH$1,MATCH($K40,$U$2:$CH$2,0))*IF(BA$2&gt;$K40+$H40,IF($D40="Win",1.02,1.005),1)*(1+$T40)^(BA$2-$K40)),IF(AND($K40+$I40&lt;=BA$2,$K40+SUM($I40:$J40)&gt;BA$2),IF($N40=$N$3,$C40*(INDEX('Fixed O&amp;M Schedule_Gas'!AI$3:AI$15,MATCH($F40,'Fixed O&amp;M Schedule_Gas'!$B$3:$B$15,0))+$M40),$C40*($S40*INDEX($U$1:$CH$1,MATCH($K40+$I40,$U$2:$CH$2,0))*IF(BA$2&gt;$K40+$I40+$H40,IF($D40="Win",1.02,1.005),1)*(1+$T40)^(BA$2-($K40+$I40))+$M40)),0)))/10^6</f>
        <v>3.3893872227557629</v>
      </c>
      <c r="BB40" s="119">
        <f>IF(AND($K40&lt;BB$2+1,$K40+$H40&gt;BB$2),IF($N40=$N$3,$C40*((1-$O40+$O40*(BB$1/INDEX($U$1:$CH$1,,MATCH($K40,$U$2:$CH$2,0)))))*$L40,$C40*((1-$R40)^(BB$2-$K40))*(((1-$O40+$O40*(BB$1/INDEX($U$1:$CH$1,,MATCH($K40,$U$2:$CH$2,0)))))*$L40*8760*$P40)),IF(AND($K40+$H40&lt;BB$2+1,$K40+$I40&gt;BB$2),IF($N40=$N$3,$C40*INDEX('Fixed O&amp;M Schedule_Gas'!AJ$3:AJ$15,MATCH($F40,'Fixed O&amp;M Schedule_Gas'!$B$3:$B$15,0)),$C40*$S40*INDEX($U$1:$CH$1,MATCH($K40,$U$2:$CH$2,0))*IF(BB$2&gt;$K40+$H40,IF($D40="Win",1.02,1.005),1)*(1+$T40)^(BB$2-$K40)),IF(AND($K40+$I40&lt;=BB$2,$K40+SUM($I40:$J40)&gt;BB$2),IF($N40=$N$3,$C40*(INDEX('Fixed O&amp;M Schedule_Gas'!AJ$3:AJ$15,MATCH($F40,'Fixed O&amp;M Schedule_Gas'!$B$3:$B$15,0))+$M40),$C40*($S40*INDEX($U$1:$CH$1,MATCH($K40+$I40,$U$2:$CH$2,0))*IF(BB$2&gt;$K40+$I40+$H40,IF($D40="Win",1.02,1.005),1)*(1+$T40)^(BB$2-($K40+$I40))+$M40)),0)))/10^6</f>
        <v>3.4571749672108774</v>
      </c>
      <c r="BC40" s="119">
        <f>IF(AND($K40&lt;BC$2+1,$K40+$H40&gt;BC$2),IF($N40=$N$3,$C40*((1-$O40+$O40*(BC$1/INDEX($U$1:$CH$1,,MATCH($K40,$U$2:$CH$2,0)))))*$L40,$C40*((1-$R40)^(BC$2-$K40))*(((1-$O40+$O40*(BC$1/INDEX($U$1:$CH$1,,MATCH($K40,$U$2:$CH$2,0)))))*$L40*8760*$P40)),IF(AND($K40+$H40&lt;BC$2+1,$K40+$I40&gt;BC$2),IF($N40=$N$3,$C40*INDEX('Fixed O&amp;M Schedule_Gas'!AK$3:AK$15,MATCH($F40,'Fixed O&amp;M Schedule_Gas'!$B$3:$B$15,0)),$C40*$S40*INDEX($U$1:$CH$1,MATCH($K40,$U$2:$CH$2,0))*IF(BC$2&gt;$K40+$H40,IF($D40="Win",1.02,1.005),1)*(1+$T40)^(BC$2-$K40)),IF(AND($K40+$I40&lt;=BC$2,$K40+SUM($I40:$J40)&gt;BC$2),IF($N40=$N$3,$C40*(INDEX('Fixed O&amp;M Schedule_Gas'!AK$3:AK$15,MATCH($F40,'Fixed O&amp;M Schedule_Gas'!$B$3:$B$15,0))+$M40),$C40*($S40*INDEX($U$1:$CH$1,MATCH($K40+$I40,$U$2:$CH$2,0))*IF(BC$2&gt;$K40+$I40+$H40,IF($D40="Win",1.02,1.005),1)*(1+$T40)^(BC$2-($K40+$I40))+$M40)),0)))/10^6</f>
        <v>3.5263184665550948</v>
      </c>
      <c r="BD40" s="119">
        <f>IF(AND($K40&lt;BD$2+1,$K40+$H40&gt;BD$2),IF($N40=$N$3,$C40*((1-$O40+$O40*(BD$1/INDEX($U$1:$CH$1,,MATCH($K40,$U$2:$CH$2,0)))))*$L40,$C40*((1-$R40)^(BD$2-$K40))*(((1-$O40+$O40*(BD$1/INDEX($U$1:$CH$1,,MATCH($K40,$U$2:$CH$2,0)))))*$L40*8760*$P40)),IF(AND($K40+$H40&lt;BD$2+1,$K40+$I40&gt;BD$2),IF($N40=$N$3,$C40*INDEX('Fixed O&amp;M Schedule_Gas'!AL$3:AL$15,MATCH($F40,'Fixed O&amp;M Schedule_Gas'!$B$3:$B$15,0)),$C40*$S40*INDEX($U$1:$CH$1,MATCH($K40,$U$2:$CH$2,0))*IF(BD$2&gt;$K40+$H40,IF($D40="Win",1.02,1.005),1)*(1+$T40)^(BD$2-$K40)),IF(AND($K40+$I40&lt;=BD$2,$K40+SUM($I40:$J40)&gt;BD$2),IF($N40=$N$3,$C40*(INDEX('Fixed O&amp;M Schedule_Gas'!AL$3:AL$15,MATCH($F40,'Fixed O&amp;M Schedule_Gas'!$B$3:$B$15,0))+$M40),$C40*($S40*INDEX($U$1:$CH$1,MATCH($K40+$I40,$U$2:$CH$2,0))*IF(BD$2&gt;$K40+$I40+$H40,IF($D40="Win",1.02,1.005),1)*(1+$T40)^(BD$2-($K40+$I40))+$M40)),0)))/10^6</f>
        <v>11.882658574106646</v>
      </c>
      <c r="BE40" s="119">
        <f>IF(AND($K40&lt;BE$2+1,$K40+$H40&gt;BE$2),IF($N40=$N$3,$C40*((1-$O40+$O40*(BE$1/INDEX($U$1:$CH$1,,MATCH($K40,$U$2:$CH$2,0)))))*$L40,$C40*((1-$R40)^(BE$2-$K40))*(((1-$O40+$O40*(BE$1/INDEX($U$1:$CH$1,,MATCH($K40,$U$2:$CH$2,0)))))*$L40*8760*$P40)),IF(AND($K40+$H40&lt;BE$2+1,$K40+$I40&gt;BE$2),IF($N40=$N$3,$C40*INDEX('Fixed O&amp;M Schedule_Gas'!AM$3:AM$15,MATCH($F40,'Fixed O&amp;M Schedule_Gas'!$B$3:$B$15,0)),$C40*$S40*INDEX($U$1:$CH$1,MATCH($K40,$U$2:$CH$2,0))*IF(BE$2&gt;$K40+$H40,IF($D40="Win",1.02,1.005),1)*(1+$T40)^(BE$2-$K40)),IF(AND($K40+$I40&lt;=BE$2,$K40+SUM($I40:$J40)&gt;BE$2),IF($N40=$N$3,$C40*(INDEX('Fixed O&amp;M Schedule_Gas'!AM$3:AM$15,MATCH($F40,'Fixed O&amp;M Schedule_Gas'!$B$3:$B$15,0))+$M40),$C40*($S40*INDEX($U$1:$CH$1,MATCH($K40+$I40,$U$2:$CH$2,0))*IF(BE$2&gt;$K40+$I40+$H40,IF($D40="Win",1.02,1.005),1)*(1+$T40)^(BE$2-($K40+$I40))+$M40)),0)))/10^6</f>
        <v>11.95400795118772</v>
      </c>
      <c r="BF40" s="119">
        <f>IF(AND($K40&lt;BF$2+1,$K40+$H40&gt;BF$2),IF($N40=$N$3,$C40*((1-$O40+$O40*(BF$1/INDEX($U$1:$CH$1,,MATCH($K40,$U$2:$CH$2,0)))))*$L40,$C40*((1-$R40)^(BF$2-$K40))*(((1-$O40+$O40*(BF$1/INDEX($U$1:$CH$1,,MATCH($K40,$U$2:$CH$2,0)))))*$L40*8760*$P40)),IF(AND($K40+$H40&lt;BF$2+1,$K40+$I40&gt;BF$2),IF($N40=$N$3,$C40*INDEX('Fixed O&amp;M Schedule_Gas'!AN$3:AN$15,MATCH($F40,'Fixed O&amp;M Schedule_Gas'!$B$3:$B$15,0)),$C40*$S40*INDEX($U$1:$CH$1,MATCH($K40,$U$2:$CH$2,0))*IF(BF$2&gt;$K40+$H40,IF($D40="Win",1.02,1.005),1)*(1+$T40)^(BF$2-$K40)),IF(AND($K40+$I40&lt;=BF$2,$K40+SUM($I40:$J40)&gt;BF$2),IF($N40=$N$3,$C40*(INDEX('Fixed O&amp;M Schedule_Gas'!AN$3:AN$15,MATCH($F40,'Fixed O&amp;M Schedule_Gas'!$B$3:$B$15,0))+$M40),$C40*($S40*INDEX($U$1:$CH$1,MATCH($K40+$I40,$U$2:$CH$2,0))*IF(BF$2&gt;$K40+$I40+$H40,IF($D40="Win",1.02,1.005),1)*(1+$T40)^(BF$2-($K40+$I40))+$M40)),0)))/10^6</f>
        <v>12.02678431581041</v>
      </c>
      <c r="BG40" s="119">
        <f>IF(AND($K40&lt;BG$2+1,$K40+$H40&gt;BG$2),IF($N40=$N$3,$C40*((1-$O40+$O40*(BG$1/INDEX($U$1:$CH$1,,MATCH($K40,$U$2:$CH$2,0)))))*$L40,$C40*((1-$R40)^(BG$2-$K40))*(((1-$O40+$O40*(BG$1/INDEX($U$1:$CH$1,,MATCH($K40,$U$2:$CH$2,0)))))*$L40*8760*$P40)),IF(AND($K40+$H40&lt;BG$2+1,$K40+$I40&gt;BG$2),IF($N40=$N$3,$C40*INDEX('Fixed O&amp;M Schedule_Gas'!AO$3:AO$15,MATCH($F40,'Fixed O&amp;M Schedule_Gas'!$B$3:$B$15,0)),$C40*$S40*INDEX($U$1:$CH$1,MATCH($K40,$U$2:$CH$2,0))*IF(BG$2&gt;$K40+$H40,IF($D40="Win",1.02,1.005),1)*(1+$T40)^(BG$2-$K40)),IF(AND($K40+$I40&lt;=BG$2,$K40+SUM($I40:$J40)&gt;BG$2),IF($N40=$N$3,$C40*(INDEX('Fixed O&amp;M Schedule_Gas'!AO$3:AO$15,MATCH($F40,'Fixed O&amp;M Schedule_Gas'!$B$3:$B$15,0))+$M40),$C40*($S40*INDEX($U$1:$CH$1,MATCH($K40+$I40,$U$2:$CH$2,0))*IF(BG$2&gt;$K40+$I40+$H40,IF($D40="Win",1.02,1.005),1)*(1+$T40)^(BG$2-($K40+$I40))+$M40)),0)))/10^6</f>
        <v>12.101016207725555</v>
      </c>
      <c r="BH40" s="119">
        <f>IF(AND($K40&lt;BH$2+1,$K40+$H40&gt;BH$2),IF($N40=$N$3,$C40*((1-$O40+$O40*(BH$1/INDEX($U$1:$CH$1,,MATCH($K40,$U$2:$CH$2,0)))))*$L40,$C40*((1-$R40)^(BH$2-$K40))*(((1-$O40+$O40*(BH$1/INDEX($U$1:$CH$1,,MATCH($K40,$U$2:$CH$2,0)))))*$L40*8760*$P40)),IF(AND($K40+$H40&lt;BH$2+1,$K40+$I40&gt;BH$2),IF($N40=$N$3,$C40*INDEX('Fixed O&amp;M Schedule_Gas'!AP$3:AP$15,MATCH($F40,'Fixed O&amp;M Schedule_Gas'!$B$3:$B$15,0)),$C40*$S40*INDEX($U$1:$CH$1,MATCH($K40,$U$2:$CH$2,0))*IF(BH$2&gt;$K40+$H40,IF($D40="Win",1.02,1.005),1)*(1+$T40)^(BH$2-$K40)),IF(AND($K40+$I40&lt;=BH$2,$K40+SUM($I40:$J40)&gt;BH$2),IF($N40=$N$3,$C40*(INDEX('Fixed O&amp;M Schedule_Gas'!AP$3:AP$15,MATCH($F40,'Fixed O&amp;M Schedule_Gas'!$B$3:$B$15,0))+$M40),$C40*($S40*INDEX($U$1:$CH$1,MATCH($K40+$I40,$U$2:$CH$2,0))*IF(BH$2&gt;$K40+$I40+$H40,IF($D40="Win",1.02,1.005),1)*(1+$T40)^(BH$2-($K40+$I40))+$M40)),0)))/10^6</f>
        <v>12.176732737479005</v>
      </c>
      <c r="BI40" s="119">
        <f>IF(AND($K40&lt;BI$2+1,$K40+$H40&gt;BI$2),IF($N40=$N$3,$C40*((1-$O40+$O40*(BI$1/INDEX($U$1:$CH$1,,MATCH($K40,$U$2:$CH$2,0)))))*$L40,$C40*((1-$R40)^(BI$2-$K40))*(((1-$O40+$O40*(BI$1/INDEX($U$1:$CH$1,,MATCH($K40,$U$2:$CH$2,0)))))*$L40*8760*$P40)),IF(AND($K40+$H40&lt;BI$2+1,$K40+$I40&gt;BI$2),IF($N40=$N$3,$C40*INDEX('Fixed O&amp;M Schedule_Gas'!AQ$3:AQ$15,MATCH($F40,'Fixed O&amp;M Schedule_Gas'!$B$3:$B$15,0)),$C40*$S40*INDEX($U$1:$CH$1,MATCH($K40,$U$2:$CH$2,0))*IF(BI$2&gt;$K40+$H40,IF($D40="Win",1.02,1.005),1)*(1+$T40)^(BI$2-$K40)),IF(AND($K40+$I40&lt;=BI$2,$K40+SUM($I40:$J40)&gt;BI$2),IF($N40=$N$3,$C40*(INDEX('Fixed O&amp;M Schedule_Gas'!AQ$3:AQ$15,MATCH($F40,'Fixed O&amp;M Schedule_Gas'!$B$3:$B$15,0))+$M40),$C40*($S40*INDEX($U$1:$CH$1,MATCH($K40+$I40,$U$2:$CH$2,0))*IF(BI$2&gt;$K40+$I40+$H40,IF($D40="Win",1.02,1.005),1)*(1+$T40)^(BI$2-($K40+$I40))+$M40)),0)))/10^6</f>
        <v>12.253963597827521</v>
      </c>
      <c r="BJ40" s="119">
        <f>IF(AND($K40&lt;BJ$2+1,$K40+$H40&gt;BJ$2),IF($N40=$N$3,$C40*((1-$O40+$O40*(BJ$1/INDEX($U$1:$CH$1,,MATCH($K40,$U$2:$CH$2,0)))))*$L40,$C40*((1-$R40)^(BJ$2-$K40))*(((1-$O40+$O40*(BJ$1/INDEX($U$1:$CH$1,,MATCH($K40,$U$2:$CH$2,0)))))*$L40*8760*$P40)),IF(AND($K40+$H40&lt;BJ$2+1,$K40+$I40&gt;BJ$2),IF($N40=$N$3,$C40*INDEX('Fixed O&amp;M Schedule_Gas'!AR$3:AR$15,MATCH($F40,'Fixed O&amp;M Schedule_Gas'!$B$3:$B$15,0)),$C40*$S40*INDEX($U$1:$CH$1,MATCH($K40,$U$2:$CH$2,0))*IF(BJ$2&gt;$K40+$H40,IF($D40="Win",1.02,1.005),1)*(1+$T40)^(BJ$2-$K40)),IF(AND($K40+$I40&lt;=BJ$2,$K40+SUM($I40:$J40)&gt;BJ$2),IF($N40=$N$3,$C40*(INDEX('Fixed O&amp;M Schedule_Gas'!AR$3:AR$15,MATCH($F40,'Fixed O&amp;M Schedule_Gas'!$B$3:$B$15,0))+$M40),$C40*($S40*INDEX($U$1:$CH$1,MATCH($K40+$I40,$U$2:$CH$2,0))*IF(BJ$2&gt;$K40+$I40+$H40,IF($D40="Win",1.02,1.005),1)*(1+$T40)^(BJ$2-($K40+$I40))+$M40)),0)))/10^6</f>
        <v>12.33273907538301</v>
      </c>
      <c r="BK40" s="119">
        <f>IF(AND($K40&lt;BK$2+1,$K40+$H40&gt;BK$2),IF($N40=$N$3,$C40*((1-$O40+$O40*(BK$1/INDEX($U$1:$CH$1,,MATCH($K40,$U$2:$CH$2,0)))))*$L40,$C40*((1-$R40)^(BK$2-$K40))*(((1-$O40+$O40*(BK$1/INDEX($U$1:$CH$1,,MATCH($K40,$U$2:$CH$2,0)))))*$L40*8760*$P40)),IF(AND($K40+$H40&lt;BK$2+1,$K40+$I40&gt;BK$2),IF($N40=$N$3,$C40*INDEX('Fixed O&amp;M Schedule_Gas'!AS$3:AS$15,MATCH($F40,'Fixed O&amp;M Schedule_Gas'!$B$3:$B$15,0)),$C40*$S40*INDEX($U$1:$CH$1,MATCH($K40,$U$2:$CH$2,0))*IF(BK$2&gt;$K40+$H40,IF($D40="Win",1.02,1.005),1)*(1+$T40)^(BK$2-$K40)),IF(AND($K40+$I40&lt;=BK$2,$K40+SUM($I40:$J40)&gt;BK$2),IF($N40=$N$3,$C40*(INDEX('Fixed O&amp;M Schedule_Gas'!AS$3:AS$15,MATCH($F40,'Fixed O&amp;M Schedule_Gas'!$B$3:$B$15,0))+$M40),$C40*($S40*INDEX($U$1:$CH$1,MATCH($K40+$I40,$U$2:$CH$2,0))*IF(BK$2&gt;$K40+$I40+$H40,IF($D40="Win",1.02,1.005),1)*(1+$T40)^(BK$2-($K40+$I40))+$M40)),0)))/10^6</f>
        <v>12.41309006248961</v>
      </c>
      <c r="BL40" s="119">
        <f>IF(AND($K40&lt;BL$2+1,$K40+$H40&gt;BL$2),IF($N40=$N$3,$C40*((1-$O40+$O40*(BL$1/INDEX($U$1:$CH$1,,MATCH($K40,$U$2:$CH$2,0)))))*$L40,$C40*((1-$R40)^(BL$2-$K40))*(((1-$O40+$O40*(BL$1/INDEX($U$1:$CH$1,,MATCH($K40,$U$2:$CH$2,0)))))*$L40*8760*$P40)),IF(AND($K40+$H40&lt;BL$2+1,$K40+$I40&gt;BL$2),IF($N40=$N$3,$C40*INDEX('Fixed O&amp;M Schedule_Gas'!AT$3:AT$15,MATCH($F40,'Fixed O&amp;M Schedule_Gas'!$B$3:$B$15,0)),$C40*$S40*INDEX($U$1:$CH$1,MATCH($K40,$U$2:$CH$2,0))*IF(BL$2&gt;$K40+$H40,IF($D40="Win",1.02,1.005),1)*(1+$T40)^(BL$2-$K40)),IF(AND($K40+$I40&lt;=BL$2,$K40+SUM($I40:$J40)&gt;BL$2),IF($N40=$N$3,$C40*(INDEX('Fixed O&amp;M Schedule_Gas'!AT$3:AT$15,MATCH($F40,'Fixed O&amp;M Schedule_Gas'!$B$3:$B$15,0))+$M40),$C40*($S40*INDEX($U$1:$CH$1,MATCH($K40+$I40,$U$2:$CH$2,0))*IF(BL$2&gt;$K40+$I40+$H40,IF($D40="Win",1.02,1.005),1)*(1+$T40)^(BL$2-($K40+$I40))+$M40)),0)))/10^6</f>
        <v>12.495048069338338</v>
      </c>
      <c r="BM40" s="119">
        <f>IF(AND($K40&lt;BM$2+1,$K40+$H40&gt;BM$2),IF($N40=$N$3,$C40*((1-$O40+$O40*(BM$1/INDEX($U$1:$CH$1,,MATCH($K40,$U$2:$CH$2,0)))))*$L40,$C40*((1-$R40)^(BM$2-$K40))*(((1-$O40+$O40*(BM$1/INDEX($U$1:$CH$1,,MATCH($K40,$U$2:$CH$2,0)))))*$L40*8760*$P40)),IF(AND($K40+$H40&lt;BM$2+1,$K40+$I40&gt;BM$2),IF($N40=$N$3,$C40*INDEX('Fixed O&amp;M Schedule_Gas'!AU$3:AU$15,MATCH($F40,'Fixed O&amp;M Schedule_Gas'!$B$3:$B$15,0)),$C40*$S40*INDEX($U$1:$CH$1,MATCH($K40,$U$2:$CH$2,0))*IF(BM$2&gt;$K40+$H40,IF($D40="Win",1.02,1.005),1)*(1+$T40)^(BM$2-$K40)),IF(AND($K40+$I40&lt;=BM$2,$K40+SUM($I40:$J40)&gt;BM$2),IF($N40=$N$3,$C40*(INDEX('Fixed O&amp;M Schedule_Gas'!AU$3:AU$15,MATCH($F40,'Fixed O&amp;M Schedule_Gas'!$B$3:$B$15,0))+$M40),$C40*($S40*INDEX($U$1:$CH$1,MATCH($K40+$I40,$U$2:$CH$2,0))*IF(BM$2&gt;$K40+$I40+$H40,IF($D40="Win",1.02,1.005),1)*(1+$T40)^(BM$2-($K40+$I40))+$M40)),0)))/10^6</f>
        <v>12.578645236324043</v>
      </c>
      <c r="BN40" s="119">
        <f>IF(AND($K40&lt;BN$2+1,$K40+$H40&gt;BN$2),IF($N40=$N$3,$C40*((1-$O40+$O40*(BN$1/INDEX($U$1:$CH$1,,MATCH($K40,$U$2:$CH$2,0)))))*$L40,$C40*((1-$R40)^(BN$2-$K40))*(((1-$O40+$O40*(BN$1/INDEX($U$1:$CH$1,,MATCH($K40,$U$2:$CH$2,0)))))*$L40*8760*$P40)),IF(AND($K40+$H40&lt;BN$2+1,$K40+$I40&gt;BN$2),IF($N40=$N$3,$C40*INDEX('Fixed O&amp;M Schedule_Gas'!AV$3:AV$15,MATCH($F40,'Fixed O&amp;M Schedule_Gas'!$B$3:$B$15,0)),$C40*$S40*INDEX($U$1:$CH$1,MATCH($K40,$U$2:$CH$2,0))*IF(BN$2&gt;$K40+$H40,IF($D40="Win",1.02,1.005),1)*(1+$T40)^(BN$2-$K40)),IF(AND($K40+$I40&lt;=BN$2,$K40+SUM($I40:$J40)&gt;BN$2),IF($N40=$N$3,$C40*(INDEX('Fixed O&amp;M Schedule_Gas'!AV$3:AV$15,MATCH($F40,'Fixed O&amp;M Schedule_Gas'!$B$3:$B$15,0))+$M40),$C40*($S40*INDEX($U$1:$CH$1,MATCH($K40+$I40,$U$2:$CH$2,0))*IF(BN$2&gt;$K40+$I40+$H40,IF($D40="Win",1.02,1.005),1)*(1+$T40)^(BN$2-($K40+$I40))+$M40)),0)))/10^6</f>
        <v>12.663914346649461</v>
      </c>
      <c r="BO40" s="119">
        <f>IF(AND($K40&lt;BO$2+1,$K40+$H40&gt;BO$2),IF($N40=$N$3,$C40*((1-$O40+$O40*(BO$1/INDEX($U$1:$CH$1,,MATCH($K40,$U$2:$CH$2,0)))))*$L40,$C40*((1-$R40)^(BO$2-$K40))*(((1-$O40+$O40*(BO$1/INDEX($U$1:$CH$1,,MATCH($K40,$U$2:$CH$2,0)))))*$L40*8760*$P40)),IF(AND($K40+$H40&lt;BO$2+1,$K40+$I40&gt;BO$2),IF($N40=$N$3,$C40*INDEX('Fixed O&amp;M Schedule_Gas'!AW$3:AW$15,MATCH($F40,'Fixed O&amp;M Schedule_Gas'!$B$3:$B$15,0)),$C40*$S40*INDEX($U$1:$CH$1,MATCH($K40,$U$2:$CH$2,0))*IF(BO$2&gt;$K40+$H40,IF($D40="Win",1.02,1.005),1)*(1+$T40)^(BO$2-$K40)),IF(AND($K40+$I40&lt;=BO$2,$K40+SUM($I40:$J40)&gt;BO$2),IF($N40=$N$3,$C40*(INDEX('Fixed O&amp;M Schedule_Gas'!AW$3:AW$15,MATCH($F40,'Fixed O&amp;M Schedule_Gas'!$B$3:$B$15,0))+$M40),$C40*($S40*INDEX($U$1:$CH$1,MATCH($K40+$I40,$U$2:$CH$2,0))*IF(BO$2&gt;$K40+$I40+$H40,IF($D40="Win",1.02,1.005),1)*(1+$T40)^(BO$2-($K40+$I40))+$M40)),0)))/10^6</f>
        <v>12.750888839181389</v>
      </c>
      <c r="BP40" s="119">
        <f>IF(AND($K40&lt;BP$2+1,$K40+$H40&gt;BP$2),IF($N40=$N$3,$C40*((1-$O40+$O40*(BP$1/INDEX($U$1:$CH$1,,MATCH($K40,$U$2:$CH$2,0)))))*$L40,$C40*((1-$R40)^(BP$2-$K40))*(((1-$O40+$O40*(BP$1/INDEX($U$1:$CH$1,,MATCH($K40,$U$2:$CH$2,0)))))*$L40*8760*$P40)),IF(AND($K40+$H40&lt;BP$2+1,$K40+$I40&gt;BP$2),IF($N40=$N$3,$C40*INDEX('Fixed O&amp;M Schedule_Gas'!AX$3:AX$15,MATCH($F40,'Fixed O&amp;M Schedule_Gas'!$B$3:$B$15,0)),$C40*$S40*INDEX($U$1:$CH$1,MATCH($K40,$U$2:$CH$2,0))*IF(BP$2&gt;$K40+$H40,IF($D40="Win",1.02,1.005),1)*(1+$T40)^(BP$2-$K40)),IF(AND($K40+$I40&lt;=BP$2,$K40+SUM($I40:$J40)&gt;BP$2),IF($N40=$N$3,$C40*(INDEX('Fixed O&amp;M Schedule_Gas'!AX$3:AX$15,MATCH($F40,'Fixed O&amp;M Schedule_Gas'!$B$3:$B$15,0))+$M40),$C40*($S40*INDEX($U$1:$CH$1,MATCH($K40+$I40,$U$2:$CH$2,0))*IF(BP$2&gt;$K40+$I40+$H40,IF($D40="Win",1.02,1.005),1)*(1+$T40)^(BP$2-($K40+$I40))+$M40)),0)))/10^6</f>
        <v>12.839602821563956</v>
      </c>
      <c r="BQ40" s="119">
        <f>IF(AND($K40&lt;BQ$2+1,$K40+$H40&gt;BQ$2),IF($N40=$N$3,$C40*((1-$O40+$O40*(BQ$1/INDEX($U$1:$CH$1,,MATCH($K40,$U$2:$CH$2,0)))))*$L40,$C40*((1-$R40)^(BQ$2-$K40))*(((1-$O40+$O40*(BQ$1/INDEX($U$1:$CH$1,,MATCH($K40,$U$2:$CH$2,0)))))*$L40*8760*$P40)),IF(AND($K40+$H40&lt;BQ$2+1,$K40+$I40&gt;BQ$2),IF($N40=$N$3,$C40*INDEX('Fixed O&amp;M Schedule_Gas'!AY$3:AY$15,MATCH($F40,'Fixed O&amp;M Schedule_Gas'!$B$3:$B$15,0)),$C40*$S40*INDEX($U$1:$CH$1,MATCH($K40,$U$2:$CH$2,0))*IF(BQ$2&gt;$K40+$H40,IF($D40="Win",1.02,1.005),1)*(1+$T40)^(BQ$2-$K40)),IF(AND($K40+$I40&lt;=BQ$2,$K40+SUM($I40:$J40)&gt;BQ$2),IF($N40=$N$3,$C40*(INDEX('Fixed O&amp;M Schedule_Gas'!AY$3:AY$15,MATCH($F40,'Fixed O&amp;M Schedule_Gas'!$B$3:$B$15,0))+$M40),$C40*($S40*INDEX($U$1:$CH$1,MATCH($K40+$I40,$U$2:$CH$2,0))*IF(BQ$2&gt;$K40+$I40+$H40,IF($D40="Win",1.02,1.005),1)*(1+$T40)^(BQ$2-($K40+$I40))+$M40)),0)))/10^6</f>
        <v>12.930091083594171</v>
      </c>
      <c r="BR40" s="119">
        <f>IF(AND($K40&lt;BR$2+1,$K40+$H40&gt;BR$2),IF($N40=$N$3,$C40*((1-$O40+$O40*(BR$1/INDEX($U$1:$CH$1,,MATCH($K40,$U$2:$CH$2,0)))))*$L40,$C40*((1-$R40)^(BR$2-$K40))*(((1-$O40+$O40*(BR$1/INDEX($U$1:$CH$1,,MATCH($K40,$U$2:$CH$2,0)))))*$L40*8760*$P40)),IF(AND($K40+$H40&lt;BR$2+1,$K40+$I40&gt;BR$2),IF($N40=$N$3,$C40*INDEX('Fixed O&amp;M Schedule_Gas'!AZ$3:AZ$15,MATCH($F40,'Fixed O&amp;M Schedule_Gas'!$B$3:$B$15,0)),$C40*$S40*INDEX($U$1:$CH$1,MATCH($K40,$U$2:$CH$2,0))*IF(BR$2&gt;$K40+$H40,IF($D40="Win",1.02,1.005),1)*(1+$T40)^(BR$2-$K40)),IF(AND($K40+$I40&lt;=BR$2,$K40+SUM($I40:$J40)&gt;BR$2),IF($N40=$N$3,$C40*(INDEX('Fixed O&amp;M Schedule_Gas'!AZ$3:AZ$15,MATCH($F40,'Fixed O&amp;M Schedule_Gas'!$B$3:$B$15,0))+$M40),$C40*($S40*INDEX($U$1:$CH$1,MATCH($K40+$I40,$U$2:$CH$2,0))*IF(BR$2&gt;$K40+$I40+$H40,IF($D40="Win",1.02,1.005),1)*(1+$T40)^(BR$2-($K40+$I40))+$M40)),0)))/10^6</f>
        <v>13.022389110864994</v>
      </c>
      <c r="BS40" s="119">
        <f>IF(AND($K40&lt;BS$2+1,$K40+$H40&gt;BS$2),IF($N40=$N$3,$C40*((1-$O40+$O40*(BS$1/INDEX($U$1:$CH$1,,MATCH($K40,$U$2:$CH$2,0)))))*$L40,$C40*((1-$R40)^(BS$2-$K40))*(((1-$O40+$O40*(BS$1/INDEX($U$1:$CH$1,,MATCH($K40,$U$2:$CH$2,0)))))*$L40*8760*$P40)),IF(AND($K40+$H40&lt;BS$2+1,$K40+$I40&gt;BS$2),IF($N40=$N$3,$C40*INDEX('Fixed O&amp;M Schedule_Gas'!BA$3:BA$15,MATCH($F40,'Fixed O&amp;M Schedule_Gas'!$B$3:$B$15,0)),$C40*$S40*INDEX($U$1:$CH$1,MATCH($K40,$U$2:$CH$2,0))*IF(BS$2&gt;$K40+$H40,IF($D40="Win",1.02,1.005),1)*(1+$T40)^(BS$2-$K40)),IF(AND($K40+$I40&lt;=BS$2,$K40+SUM($I40:$J40)&gt;BS$2),IF($N40=$N$3,$C40*(INDEX('Fixed O&amp;M Schedule_Gas'!BA$3:BA$15,MATCH($F40,'Fixed O&amp;M Schedule_Gas'!$B$3:$B$15,0))+$M40),$C40*($S40*INDEX($U$1:$CH$1,MATCH($K40+$I40,$U$2:$CH$2,0))*IF(BS$2&gt;$K40+$I40+$H40,IF($D40="Win",1.02,1.005),1)*(1+$T40)^(BS$2-($K40+$I40))+$M40)),0)))/10^6</f>
        <v>13.116533098681229</v>
      </c>
      <c r="BT40" s="119">
        <f>IF(AND($K40&lt;BT$2+1,$K40+$H40&gt;BT$2),IF($N40=$N$3,$C40*((1-$O40+$O40*(BT$1/INDEX($U$1:$CH$1,,MATCH($K40,$U$2:$CH$2,0)))))*$L40,$C40*((1-$R40)^(BT$2-$K40))*(((1-$O40+$O40*(BT$1/INDEX($U$1:$CH$1,,MATCH($K40,$U$2:$CH$2,0)))))*$L40*8760*$P40)),IF(AND($K40+$H40&lt;BT$2+1,$K40+$I40&gt;BT$2),IF($N40=$N$3,$C40*INDEX('Fixed O&amp;M Schedule_Gas'!BB$3:BB$15,MATCH($F40,'Fixed O&amp;M Schedule_Gas'!$B$3:$B$15,0)),$C40*$S40*INDEX($U$1:$CH$1,MATCH($K40,$U$2:$CH$2,0))*IF(BT$2&gt;$K40+$H40,IF($D40="Win",1.02,1.005),1)*(1+$T40)^(BT$2-$K40)),IF(AND($K40+$I40&lt;=BT$2,$K40+SUM($I40:$J40)&gt;BT$2),IF($N40=$N$3,$C40*(INDEX('Fixed O&amp;M Schedule_Gas'!BB$3:BB$15,MATCH($F40,'Fixed O&amp;M Schedule_Gas'!$B$3:$B$15,0))+$M40),$C40*($S40*INDEX($U$1:$CH$1,MATCH($K40+$I40,$U$2:$CH$2,0))*IF(BT$2&gt;$K40+$I40+$H40,IF($D40="Win",1.02,1.005),1)*(1+$T40)^(BT$2-($K40+$I40))+$M40)),0)))/10^6</f>
        <v>13.21255996625379</v>
      </c>
      <c r="BU40" s="119">
        <f>IF(AND($K40&lt;BU$2+1,$K40+$H40&gt;BU$2),IF($N40=$N$3,$C40*((1-$O40+$O40*(BU$1/INDEX($U$1:$CH$1,,MATCH($K40,$U$2:$CH$2,0)))))*$L40,$C40*((1-$R40)^(BU$2-$K40))*(((1-$O40+$O40*(BU$1/INDEX($U$1:$CH$1,,MATCH($K40,$U$2:$CH$2,0)))))*$L40*8760*$P40)),IF(AND($K40+$H40&lt;BU$2+1,$K40+$I40&gt;BU$2),IF($N40=$N$3,$C40*INDEX('Fixed O&amp;M Schedule_Gas'!BC$3:BC$15,MATCH($F40,'Fixed O&amp;M Schedule_Gas'!$B$3:$B$15,0)),$C40*$S40*INDEX($U$1:$CH$1,MATCH($K40,$U$2:$CH$2,0))*IF(BU$2&gt;$K40+$H40,IF($D40="Win",1.02,1.005),1)*(1+$T40)^(BU$2-$K40)),IF(AND($K40+$I40&lt;=BU$2,$K40+SUM($I40:$J40)&gt;BU$2),IF($N40=$N$3,$C40*(INDEX('Fixed O&amp;M Schedule_Gas'!BC$3:BC$15,MATCH($F40,'Fixed O&amp;M Schedule_Gas'!$B$3:$B$15,0))+$M40),$C40*($S40*INDEX($U$1:$CH$1,MATCH($K40+$I40,$U$2:$CH$2,0))*IF(BU$2&gt;$K40+$I40+$H40,IF($D40="Win",1.02,1.005),1)*(1+$T40)^(BU$2-($K40+$I40))+$M40)),0)))/10^6</f>
        <v>13.310507371177806</v>
      </c>
      <c r="BV40" s="119">
        <f>IF(AND($K40&lt;BV$2+1,$K40+$H40&gt;BV$2),IF($N40=$N$3,$C40*((1-$O40+$O40*(BV$1/INDEX($U$1:$CH$1,,MATCH($K40,$U$2:$CH$2,0)))))*$L40,$C40*((1-$R40)^(BV$2-$K40))*(((1-$O40+$O40*(BV$1/INDEX($U$1:$CH$1,,MATCH($K40,$U$2:$CH$2,0)))))*$L40*8760*$P40)),IF(AND($K40+$H40&lt;BV$2+1,$K40+$I40&gt;BV$2),IF($N40=$N$3,$C40*INDEX('Fixed O&amp;M Schedule_Gas'!BD$3:BD$15,MATCH($F40,'Fixed O&amp;M Schedule_Gas'!$B$3:$B$15,0)),$C40*$S40*INDEX($U$1:$CH$1,MATCH($K40,$U$2:$CH$2,0))*IF(BV$2&gt;$K40+$H40,IF($D40="Win",1.02,1.005),1)*(1+$T40)^(BV$2-$K40)),IF(AND($K40+$I40&lt;=BV$2,$K40+SUM($I40:$J40)&gt;BV$2),IF($N40=$N$3,$C40*(INDEX('Fixed O&amp;M Schedule_Gas'!BD$3:BD$15,MATCH($F40,'Fixed O&amp;M Schedule_Gas'!$B$3:$B$15,0))+$M40),$C40*($S40*INDEX($U$1:$CH$1,MATCH($K40+$I40,$U$2:$CH$2,0))*IF(BV$2&gt;$K40+$I40+$H40,IF($D40="Win",1.02,1.005),1)*(1+$T40)^(BV$2-($K40+$I40))+$M40)),0)))/10^6</f>
        <v>13.410413724200296</v>
      </c>
      <c r="BW40" s="119">
        <f>IF(AND($K40&lt;BW$2+1,$K40+$H40&gt;BW$2),IF($N40=$N$3,$C40*((1-$O40+$O40*(BW$1/INDEX($U$1:$CH$1,,MATCH($K40,$U$2:$CH$2,0)))))*$L40,$C40*((1-$R40)^(BW$2-$K40))*(((1-$O40+$O40*(BW$1/INDEX($U$1:$CH$1,,MATCH($K40,$U$2:$CH$2,0)))))*$L40*8760*$P40)),IF(AND($K40+$H40&lt;BW$2+1,$K40+$I40&gt;BW$2),IF($N40=$N$3,$C40*INDEX('Fixed O&amp;M Schedule_Gas'!BE$3:BE$15,MATCH($F40,'Fixed O&amp;M Schedule_Gas'!$B$3:$B$15,0)),$C40*$S40*INDEX($U$1:$CH$1,MATCH($K40,$U$2:$CH$2,0))*IF(BW$2&gt;$K40+$H40,IF($D40="Win",1.02,1.005),1)*(1+$T40)^(BW$2-$K40)),IF(AND($K40+$I40&lt;=BW$2,$K40+SUM($I40:$J40)&gt;BW$2),IF($N40=$N$3,$C40*(INDEX('Fixed O&amp;M Schedule_Gas'!BE$3:BE$15,MATCH($F40,'Fixed O&amp;M Schedule_Gas'!$B$3:$B$15,0))+$M40),$C40*($S40*INDEX($U$1:$CH$1,MATCH($K40+$I40,$U$2:$CH$2,0))*IF(BW$2&gt;$K40+$I40+$H40,IF($D40="Win",1.02,1.005),1)*(1+$T40)^(BW$2-($K40+$I40))+$M40)),0)))/10^6</f>
        <v>13.512318204283243</v>
      </c>
      <c r="BX40" s="119">
        <f>IF(AND($K40&lt;BX$2+1,$K40+$H40&gt;BX$2),IF($N40=$N$3,$C40*((1-$O40+$O40*(BX$1/INDEX($U$1:$CH$1,,MATCH($K40,$U$2:$CH$2,0)))))*$L40,$C40*((1-$R40)^(BX$2-$K40))*(((1-$O40+$O40*(BX$1/INDEX($U$1:$CH$1,,MATCH($K40,$U$2:$CH$2,0)))))*$L40*8760*$P40)),IF(AND($K40+$H40&lt;BX$2+1,$K40+$I40&gt;BX$2),IF($N40=$N$3,$C40*INDEX('Fixed O&amp;M Schedule_Gas'!BF$3:BF$15,MATCH($F40,'Fixed O&amp;M Schedule_Gas'!$B$3:$B$15,0)),$C40*$S40*INDEX($U$1:$CH$1,MATCH($K40,$U$2:$CH$2,0))*IF(BX$2&gt;$K40+$H40,IF($D40="Win",1.02,1.005),1)*(1+$T40)^(BX$2-$K40)),IF(AND($K40+$I40&lt;=BX$2,$K40+SUM($I40:$J40)&gt;BX$2),IF($N40=$N$3,$C40*(INDEX('Fixed O&amp;M Schedule_Gas'!BF$3:BF$15,MATCH($F40,'Fixed O&amp;M Schedule_Gas'!$B$3:$B$15,0))+$M40),$C40*($S40*INDEX($U$1:$CH$1,MATCH($K40+$I40,$U$2:$CH$2,0))*IF(BX$2&gt;$K40+$I40+$H40,IF($D40="Win",1.02,1.005),1)*(1+$T40)^(BX$2-($K40+$I40))+$M40)),0)))/10^6</f>
        <v>13.616260773967845</v>
      </c>
      <c r="BY40" s="119">
        <f>IF(AND($K40&lt;BY$2+1,$K40+$H40&gt;BY$2),IF($N40=$N$3,$C40*((1-$O40+$O40*(BY$1/INDEX($U$1:$CH$1,,MATCH($K40,$U$2:$CH$2,0)))))*$L40,$C40*((1-$R40)^(BY$2-$K40))*(((1-$O40+$O40*(BY$1/INDEX($U$1:$CH$1,,MATCH($K40,$U$2:$CH$2,0)))))*$L40*8760*$P40)),IF(AND($K40+$H40&lt;BY$2+1,$K40+$I40&gt;BY$2),IF($N40=$N$3,$C40*INDEX('Fixed O&amp;M Schedule_Gas'!BG$3:BG$15,MATCH($F40,'Fixed O&amp;M Schedule_Gas'!$B$3:$B$15,0)),$C40*$S40*INDEX($U$1:$CH$1,MATCH($K40,$U$2:$CH$2,0))*IF(BY$2&gt;$K40+$H40,IF($D40="Win",1.02,1.005),1)*(1+$T40)^(BY$2-$K40)),IF(AND($K40+$I40&lt;=BY$2,$K40+SUM($I40:$J40)&gt;BY$2),IF($N40=$N$3,$C40*(INDEX('Fixed O&amp;M Schedule_Gas'!BG$3:BG$15,MATCH($F40,'Fixed O&amp;M Schedule_Gas'!$B$3:$B$15,0))+$M40),$C40*($S40*INDEX($U$1:$CH$1,MATCH($K40+$I40,$U$2:$CH$2,0))*IF(BY$2&gt;$K40+$I40+$H40,IF($D40="Win",1.02,1.005),1)*(1+$T40)^(BY$2-($K40+$I40))+$M40)),0)))/10^6</f>
        <v>13.749317657421104</v>
      </c>
      <c r="BZ40" s="119">
        <f>IF(AND($K40&lt;BZ$2+1,$K40+$H40&gt;BZ$2),IF($N40=$N$3,$C40*((1-$O40+$O40*(BZ$1/INDEX($U$1:$CH$1,,MATCH($K40,$U$2:$CH$2,0)))))*$L40,$C40*((1-$R40)^(BZ$2-$K40))*(((1-$O40+$O40*(BZ$1/INDEX($U$1:$CH$1,,MATCH($K40,$U$2:$CH$2,0)))))*$L40*8760*$P40)),IF(AND($K40+$H40&lt;BZ$2+1,$K40+$I40&gt;BZ$2),IF($N40=$N$3,$C40*INDEX('Fixed O&amp;M Schedule_Gas'!BH$3:BH$15,MATCH($F40,'Fixed O&amp;M Schedule_Gas'!$B$3:$B$15,0)),$C40*$S40*INDEX($U$1:$CH$1,MATCH($K40,$U$2:$CH$2,0))*IF(BZ$2&gt;$K40+$H40,IF($D40="Win",1.02,1.005),1)*(1+$T40)^(BZ$2-$K40)),IF(AND($K40+$I40&lt;=BZ$2,$K40+SUM($I40:$J40)&gt;BZ$2),IF($N40=$N$3,$C40*(INDEX('Fixed O&amp;M Schedule_Gas'!BH$3:BH$15,MATCH($F40,'Fixed O&amp;M Schedule_Gas'!$B$3:$B$15,0))+$M40),$C40*($S40*INDEX($U$1:$CH$1,MATCH($K40+$I40,$U$2:$CH$2,0))*IF(BZ$2&gt;$K40+$I40+$H40,IF($D40="Win",1.02,1.005),1)*(1+$T40)^(BZ$2-($K40+$I40))+$M40)),0)))/10^6</f>
        <v>13.858000216168465</v>
      </c>
      <c r="CA40" s="119">
        <f>IF(AND($K40&lt;CA$2+1,$K40+$H40&gt;CA$2),IF($N40=$N$3,$C40*((1-$O40+$O40*(CA$1/INDEX($U$1:$CH$1,,MATCH($K40,$U$2:$CH$2,0)))))*$L40,$C40*((1-$R40)^(CA$2-$K40))*(((1-$O40+$O40*(CA$1/INDEX($U$1:$CH$1,,MATCH($K40,$U$2:$CH$2,0)))))*$L40*8760*$P40)),IF(AND($K40+$H40&lt;CA$2+1,$K40+$I40&gt;CA$2),IF($N40=$N$3,$C40*INDEX('Fixed O&amp;M Schedule_Gas'!BI$3:BI$15,MATCH($F40,'Fixed O&amp;M Schedule_Gas'!$B$3:$B$15,0)),$C40*$S40*INDEX($U$1:$CH$1,MATCH($K40,$U$2:$CH$2,0))*IF(CA$2&gt;$K40+$H40,IF($D40="Win",1.02,1.005),1)*(1+$T40)^(CA$2-$K40)),IF(AND($K40+$I40&lt;=CA$2,$K40+SUM($I40:$J40)&gt;CA$2),IF($N40=$N$3,$C40*(INDEX('Fixed O&amp;M Schedule_Gas'!BI$3:BI$15,MATCH($F40,'Fixed O&amp;M Schedule_Gas'!$B$3:$B$15,0))+$M40),$C40*($S40*INDEX($U$1:$CH$1,MATCH($K40+$I40,$U$2:$CH$2,0))*IF(CA$2&gt;$K40+$I40+$H40,IF($D40="Win",1.02,1.005),1)*(1+$T40)^(CA$2-($K40+$I40))+$M40)),0)))/10^6</f>
        <v>13.968856426090769</v>
      </c>
      <c r="CB40" s="119">
        <f>IF(AND($K40&lt;CB$2+1,$K40+$H40&gt;CB$2),IF($N40=$N$3,$C40*((1-$O40+$O40*(CB$1/INDEX($U$1:$CH$1,,MATCH($K40,$U$2:$CH$2,0)))))*$L40,$C40*((1-$R40)^(CB$2-$K40))*(((1-$O40+$O40*(CB$1/INDEX($U$1:$CH$1,,MATCH($K40,$U$2:$CH$2,0)))))*$L40*8760*$P40)),IF(AND($K40+$H40&lt;CB$2+1,$K40+$I40&gt;CB$2),IF($N40=$N$3,$C40*INDEX('Fixed O&amp;M Schedule_Gas'!BJ$3:BJ$15,MATCH($F40,'Fixed O&amp;M Schedule_Gas'!$B$3:$B$15,0)),$C40*$S40*INDEX($U$1:$CH$1,MATCH($K40,$U$2:$CH$2,0))*IF(CB$2&gt;$K40+$H40,IF($D40="Win",1.02,1.005),1)*(1+$T40)^(CB$2-$K40)),IF(AND($K40+$I40&lt;=CB$2,$K40+SUM($I40:$J40)&gt;CB$2),IF($N40=$N$3,$C40*(INDEX('Fixed O&amp;M Schedule_Gas'!BJ$3:BJ$15,MATCH($F40,'Fixed O&amp;M Schedule_Gas'!$B$3:$B$15,0))+$M40),$C40*($S40*INDEX($U$1:$CH$1,MATCH($K40+$I40,$U$2:$CH$2,0))*IF(CB$2&gt;$K40+$I40+$H40,IF($D40="Win",1.02,1.005),1)*(1+$T40)^(CB$2-($K40+$I40))+$M40)),0)))/10^6</f>
        <v>14.081929760211526</v>
      </c>
      <c r="CC40" s="119">
        <f>IF(AND($K40&lt;CC$2+1,$K40+$H40&gt;CC$2),IF($N40=$N$3,$C40*((1-$O40+$O40*(CC$1/INDEX($U$1:$CH$1,,MATCH($K40,$U$2:$CH$2,0)))))*$L40,$C40*((1-$R40)^(CC$2-$K40))*(((1-$O40+$O40*(CC$1/INDEX($U$1:$CH$1,,MATCH($K40,$U$2:$CH$2,0)))))*$L40*8760*$P40)),IF(AND($K40+$H40&lt;CC$2+1,$K40+$I40&gt;CC$2),IF($N40=$N$3,$C40*INDEX('Fixed O&amp;M Schedule_Gas'!BK$3:BK$15,MATCH($F40,'Fixed O&amp;M Schedule_Gas'!$B$3:$B$15,0)),$C40*$S40*INDEX($U$1:$CH$1,MATCH($K40,$U$2:$CH$2,0))*IF(CC$2&gt;$K40+$H40,IF($D40="Win",1.02,1.005),1)*(1+$T40)^(CC$2-$K40)),IF(AND($K40+$I40&lt;=CC$2,$K40+SUM($I40:$J40)&gt;CC$2),IF($N40=$N$3,$C40*(INDEX('Fixed O&amp;M Schedule_Gas'!BK$3:BK$15,MATCH($F40,'Fixed O&amp;M Schedule_Gas'!$B$3:$B$15,0))+$M40),$C40*($S40*INDEX($U$1:$CH$1,MATCH($K40+$I40,$U$2:$CH$2,0))*IF(CC$2&gt;$K40+$I40+$H40,IF($D40="Win",1.02,1.005),1)*(1+$T40)^(CC$2-($K40+$I40))+$M40)),0)))/10^6</f>
        <v>0</v>
      </c>
      <c r="CD40" s="119">
        <f>IF(AND($K40&lt;CD$2+1,$K40+$H40&gt;CD$2),IF($N40=$N$3,$C40*((1-$O40+$O40*(CD$1/INDEX($U$1:$CH$1,,MATCH($K40,$U$2:$CH$2,0)))))*$L40,$C40*((1-$R40)^(CD$2-$K40))*(((1-$O40+$O40*(CD$1/INDEX($U$1:$CH$1,,MATCH($K40,$U$2:$CH$2,0)))))*$L40*8760*$P40)),IF(AND($K40+$H40&lt;CD$2+1,$K40+$I40&gt;CD$2),IF($N40=$N$3,$C40*INDEX('Fixed O&amp;M Schedule_Gas'!BL$3:BL$15,MATCH($F40,'Fixed O&amp;M Schedule_Gas'!$B$3:$B$15,0)),$C40*$S40*INDEX($U$1:$CH$1,MATCH($K40,$U$2:$CH$2,0))*IF(CD$2&gt;$K40+$H40,IF($D40="Win",1.02,1.005),1)*(1+$T40)^(CD$2-$K40)),IF(AND($K40+$I40&lt;=CD$2,$K40+SUM($I40:$J40)&gt;CD$2),IF($N40=$N$3,$C40*(INDEX('Fixed O&amp;M Schedule_Gas'!BL$3:BL$15,MATCH($F40,'Fixed O&amp;M Schedule_Gas'!$B$3:$B$15,0))+$M40),$C40*($S40*INDEX($U$1:$CH$1,MATCH($K40+$I40,$U$2:$CH$2,0))*IF(CD$2&gt;$K40+$I40+$H40,IF($D40="Win",1.02,1.005),1)*(1+$T40)^(CD$2-($K40+$I40))+$M40)),0)))/10^6</f>
        <v>0</v>
      </c>
      <c r="CE40" s="119">
        <f>IF(AND($K40&lt;CE$2+1,$K40+$H40&gt;CE$2),IF($N40=$N$3,$C40*((1-$O40+$O40*(CE$1/INDEX($U$1:$CH$1,,MATCH($K40,$U$2:$CH$2,0)))))*$L40,$C40*((1-$R40)^(CE$2-$K40))*(((1-$O40+$O40*(CE$1/INDEX($U$1:$CH$1,,MATCH($K40,$U$2:$CH$2,0)))))*$L40*8760*$P40)),IF(AND($K40+$H40&lt;CE$2+1,$K40+$I40&gt;CE$2),IF($N40=$N$3,$C40*INDEX('Fixed O&amp;M Schedule_Gas'!BM$3:BM$15,MATCH($F40,'Fixed O&amp;M Schedule_Gas'!$B$3:$B$15,0)),$C40*$S40*INDEX($U$1:$CH$1,MATCH($K40,$U$2:$CH$2,0))*IF(CE$2&gt;$K40+$H40,IF($D40="Win",1.02,1.005),1)*(1+$T40)^(CE$2-$K40)),IF(AND($K40+$I40&lt;=CE$2,$K40+SUM($I40:$J40)&gt;CE$2),IF($N40=$N$3,$C40*(INDEX('Fixed O&amp;M Schedule_Gas'!BM$3:BM$15,MATCH($F40,'Fixed O&amp;M Schedule_Gas'!$B$3:$B$15,0))+$M40),$C40*($S40*INDEX($U$1:$CH$1,MATCH($K40+$I40,$U$2:$CH$2,0))*IF(CE$2&gt;$K40+$I40+$H40,IF($D40="Win",1.02,1.005),1)*(1+$T40)^(CE$2-($K40+$I40))+$M40)),0)))/10^6</f>
        <v>0</v>
      </c>
      <c r="CF40" s="119">
        <f>IF(AND($K40&lt;CF$2+1,$K40+$H40&gt;CF$2),IF($N40=$N$3,$C40*((1-$O40+$O40*(CF$1/INDEX($U$1:$CH$1,,MATCH($K40,$U$2:$CH$2,0)))))*$L40,$C40*((1-$R40)^(CF$2-$K40))*(((1-$O40+$O40*(CF$1/INDEX($U$1:$CH$1,,MATCH($K40,$U$2:$CH$2,0)))))*$L40*8760*$P40)),IF(AND($K40+$H40&lt;CF$2+1,$K40+$I40&gt;CF$2),IF($N40=$N$3,$C40*INDEX('Fixed O&amp;M Schedule_Gas'!BN$3:BN$15,MATCH($F40,'Fixed O&amp;M Schedule_Gas'!$B$3:$B$15,0)),$C40*$S40*INDEX($U$1:$CH$1,MATCH($K40,$U$2:$CH$2,0))*IF(CF$2&gt;$K40+$H40,IF($D40="Win",1.02,1.005),1)*(1+$T40)^(CF$2-$K40)),IF(AND($K40+$I40&lt;=CF$2,$K40+SUM($I40:$J40)&gt;CF$2),IF($N40=$N$3,$C40*(INDEX('Fixed O&amp;M Schedule_Gas'!BN$3:BN$15,MATCH($F40,'Fixed O&amp;M Schedule_Gas'!$B$3:$B$15,0))+$M40),$C40*($S40*INDEX($U$1:$CH$1,MATCH($K40+$I40,$U$2:$CH$2,0))*IF(CF$2&gt;$K40+$I40+$H40,IF($D40="Win",1.02,1.005),1)*(1+$T40)^(CF$2-($K40+$I40))+$M40)),0)))/10^6</f>
        <v>0</v>
      </c>
      <c r="CG40" s="119">
        <f>IF(AND($K40&lt;CG$2+1,$K40+$H40&gt;CG$2),IF($N40=$N$3,$C40*((1-$O40+$O40*(CG$1/INDEX($U$1:$CH$1,,MATCH($K40,$U$2:$CH$2,0)))))*$L40,$C40*((1-$R40)^(CG$2-$K40))*(((1-$O40+$O40*(CG$1/INDEX($U$1:$CH$1,,MATCH($K40,$U$2:$CH$2,0)))))*$L40*8760*$P40)),IF(AND($K40+$H40&lt;CG$2+1,$K40+$I40&gt;CG$2),IF($N40=$N$3,$C40*INDEX('Fixed O&amp;M Schedule_Gas'!BO$3:BO$15,MATCH($F40,'Fixed O&amp;M Schedule_Gas'!$B$3:$B$15,0)),$C40*$S40*INDEX($U$1:$CH$1,MATCH($K40,$U$2:$CH$2,0))*IF(CG$2&gt;$K40+$H40,IF($D40="Win",1.02,1.005),1)*(1+$T40)^(CG$2-$K40)),IF(AND($K40+$I40&lt;=CG$2,$K40+SUM($I40:$J40)&gt;CG$2),IF($N40=$N$3,$C40*(INDEX('Fixed O&amp;M Schedule_Gas'!BO$3:BO$15,MATCH($F40,'Fixed O&amp;M Schedule_Gas'!$B$3:$B$15,0))+$M40),$C40*($S40*INDEX($U$1:$CH$1,MATCH($K40+$I40,$U$2:$CH$2,0))*IF(CG$2&gt;$K40+$I40+$H40,IF($D40="Win",1.02,1.005),1)*(1+$T40)^(CG$2-($K40+$I40))+$M40)),0)))/10^6</f>
        <v>0</v>
      </c>
      <c r="CH40" s="119">
        <f>IF(AND($K40&lt;CH$2+1,$K40+$H40&gt;CH$2),IF($N40=$N$3,$C40*((1-$O40+$O40*(CH$1/INDEX($U$1:$CH$1,,MATCH($K40,$U$2:$CH$2,0)))))*$L40,$C40*((1-$R40)^(CH$2-$K40))*(((1-$O40+$O40*(CH$1/INDEX($U$1:$CH$1,,MATCH($K40,$U$2:$CH$2,0)))))*$L40*8760*$P40)),IF(AND($K40+$H40&lt;CH$2+1,$K40+$I40&gt;CH$2),IF($N40=$N$3,$C40*INDEX('Fixed O&amp;M Schedule_Gas'!BP$3:BP$15,MATCH($F40,'Fixed O&amp;M Schedule_Gas'!$B$3:$B$15,0)),$C40*$S40*INDEX($U$1:$CH$1,MATCH($K40,$U$2:$CH$2,0))*IF(CH$2&gt;$K40+$H40,IF($D40="Win",1.02,1.005),1)*(1+$T40)^(CH$2-$K40)),IF(AND($K40+$I40&lt;=CH$2,$K40+SUM($I40:$J40)&gt;CH$2),IF($N40=$N$3,$C40*(INDEX('Fixed O&amp;M Schedule_Gas'!BP$3:BP$15,MATCH($F40,'Fixed O&amp;M Schedule_Gas'!$B$3:$B$15,0))+$M40),$C40*($S40*INDEX($U$1:$CH$1,MATCH($K40+$I40,$U$2:$CH$2,0))*IF(CH$2&gt;$K40+$I40+$H40,IF($D40="Win",1.02,1.005),1)*(1+$T40)^(CH$2-($K40+$I40))+$M40)),0)))/10^6</f>
        <v>0</v>
      </c>
    </row>
    <row r="41" spans="1:86" ht="11.4" x14ac:dyDescent="0.2">
      <c r="A41" s="151"/>
      <c r="B41" s="142" t="s">
        <v>36</v>
      </c>
      <c r="C41" s="143">
        <v>13.9</v>
      </c>
      <c r="D41" s="143" t="str">
        <f t="shared" si="65"/>
        <v>Sol</v>
      </c>
      <c r="E41" s="14" t="s">
        <v>33</v>
      </c>
      <c r="F41" s="142" t="s">
        <v>30</v>
      </c>
      <c r="G41" s="140">
        <f t="shared" si="66"/>
        <v>42370</v>
      </c>
      <c r="H41" s="68">
        <v>20</v>
      </c>
      <c r="I41" s="68">
        <v>25</v>
      </c>
      <c r="J41" s="68">
        <v>25</v>
      </c>
      <c r="K41" s="139">
        <v>2016</v>
      </c>
      <c r="L41" s="68">
        <v>329</v>
      </c>
      <c r="M41" s="69">
        <f>'Repower Costs'!M41</f>
        <v>97035.250766899713</v>
      </c>
      <c r="N41" s="68" t="s">
        <v>31</v>
      </c>
      <c r="O41" s="141">
        <v>0</v>
      </c>
      <c r="P41" s="4">
        <f>VLOOKUP($D41,Input!$B$11:$C$12,2,0)</f>
        <v>0.16200000000000001</v>
      </c>
      <c r="Q41" s="4">
        <f>VLOOKUP($D41,Input!$B$15:$C$16,2,0)</f>
        <v>0.16200000000000001</v>
      </c>
      <c r="R41" s="6">
        <f>VLOOKUP($D41,Input!$B$19:$C$20,2,0)</f>
        <v>5.0000000000000001E-3</v>
      </c>
      <c r="S41" s="70">
        <f>VLOOKUP($D41,Input!$B$23:$C$25,2,0)*1000</f>
        <v>27000</v>
      </c>
      <c r="T41" s="4">
        <f>VLOOKUP($D41,Input!$B$28:$C$30,2,0)</f>
        <v>0.02</v>
      </c>
      <c r="U41" s="119">
        <f>IF(AND($K41&lt;U$2+1,$K41+$H41&gt;U$2),IF($N41=$N$3,$C41*((1-$O41+$O41*(U$1/INDEX($U$1:$CH$1,,MATCH($K41,$U$2:$CH$2,0)))))*$L41,$C41*((1-$R41)^(U$2-$K41))*(((1-$O41+$O41*(U$1/INDEX($U$1:$CH$1,,MATCH($K41,$U$2:$CH$2,0)))))*$L41*8760*$P41)),IF(AND($K41+$H41&lt;U$2+1,$K41+$I41&gt;U$2),IF($N41=$N$3,$C41*INDEX('Fixed O&amp;M Schedule_Gas'!C$3:C$15,MATCH($F41,'Fixed O&amp;M Schedule_Gas'!$B$3:$B$15,0)),$C41*$S41*INDEX($U$1:$CH$1,MATCH($K41,$U$2:$CH$2,0))*IF(U$2&gt;$K41+$H41,IF($D41="Win",1.02,1.005),1)*(1+$T41)^(U$2-$K41)),IF(AND($K41+$I41&lt;=U$2,$K41+SUM($I41:$J41)&gt;U$2),IF($N41=$N$3,$C41*(INDEX('Fixed O&amp;M Schedule_Gas'!C$3:C$15,MATCH($F41,'Fixed O&amp;M Schedule_Gas'!$B$3:$B$15,0))+$M41),$C41*($S41*INDEX($U$1:$CH$1,MATCH($K41+$I41,$U$2:$CH$2,0))*IF(U$2&gt;$K41+$I41+$H41,IF($D41="Win",1.02,1.005),1)*(1+$T41)^(U$2-($K41+$I41))+$M41)),0)))/10^6</f>
        <v>0</v>
      </c>
      <c r="V41" s="119">
        <f>IF(AND($K41&lt;V$2+1,$K41+$H41&gt;V$2),IF($N41=$N$3,$C41*((1-$O41+$O41*(V$1/INDEX($U$1:$CH$1,,MATCH($K41,$U$2:$CH$2,0)))))*$L41,$C41*((1-$R41)^(V$2-$K41))*(((1-$O41+$O41*(V$1/INDEX($U$1:$CH$1,,MATCH($K41,$U$2:$CH$2,0)))))*$L41*8760*$P41)),IF(AND($K41+$H41&lt;V$2+1,$K41+$I41&gt;V$2),IF($N41=$N$3,$C41*INDEX('Fixed O&amp;M Schedule_Gas'!D$3:D$15,MATCH($F41,'Fixed O&amp;M Schedule_Gas'!$B$3:$B$15,0)),$C41*$S41*INDEX($U$1:$CH$1,MATCH($K41,$U$2:$CH$2,0))*IF(V$2&gt;$K41+$H41,IF($D41="Win",1.02,1.005),1)*(1+$T41)^(V$2-$K41)),IF(AND($K41+$I41&lt;=V$2,$K41+SUM($I41:$J41)&gt;V$2),IF($N41=$N$3,$C41*(INDEX('Fixed O&amp;M Schedule_Gas'!D$3:D$15,MATCH($F41,'Fixed O&amp;M Schedule_Gas'!$B$3:$B$15,0))+$M41),$C41*($S41*INDEX($U$1:$CH$1,MATCH($K41+$I41,$U$2:$CH$2,0))*IF(V$2&gt;$K41+$I41+$H41,IF($D41="Win",1.02,1.005),1)*(1+$T41)^(V$2-($K41+$I41))+$M41)),0)))/10^6</f>
        <v>0</v>
      </c>
      <c r="W41" s="119">
        <f>IF(AND($K41&lt;W$2+1,$K41+$H41&gt;W$2),IF($N41=$N$3,$C41*((1-$O41+$O41*(W$1/INDEX($U$1:$CH$1,,MATCH($K41,$U$2:$CH$2,0)))))*$L41,$C41*((1-$R41)^(W$2-$K41))*(((1-$O41+$O41*(W$1/INDEX($U$1:$CH$1,,MATCH($K41,$U$2:$CH$2,0)))))*$L41*8760*$P41)),IF(AND($K41+$H41&lt;W$2+1,$K41+$I41&gt;W$2),IF($N41=$N$3,$C41*INDEX('Fixed O&amp;M Schedule_Gas'!E$3:E$15,MATCH($F41,'Fixed O&amp;M Schedule_Gas'!$B$3:$B$15,0)),$C41*$S41*INDEX($U$1:$CH$1,MATCH($K41,$U$2:$CH$2,0))*IF(W$2&gt;$K41+$H41,IF($D41="Win",1.02,1.005),1)*(1+$T41)^(W$2-$K41)),IF(AND($K41+$I41&lt;=W$2,$K41+SUM($I41:$J41)&gt;W$2),IF($N41=$N$3,$C41*(INDEX('Fixed O&amp;M Schedule_Gas'!E$3:E$15,MATCH($F41,'Fixed O&amp;M Schedule_Gas'!$B$3:$B$15,0))+$M41),$C41*($S41*INDEX($U$1:$CH$1,MATCH($K41+$I41,$U$2:$CH$2,0))*IF(W$2&gt;$K41+$I41+$H41,IF($D41="Win",1.02,1.005),1)*(1+$T41)^(W$2-($K41+$I41))+$M41)),0)))/10^6</f>
        <v>0</v>
      </c>
      <c r="X41" s="119">
        <f>IF(AND($K41&lt;X$2+1,$K41+$H41&gt;X$2),IF($N41=$N$3,$C41*((1-$O41+$O41*(X$1/INDEX($U$1:$CH$1,,MATCH($K41,$U$2:$CH$2,0)))))*$L41,$C41*((1-$R41)^(X$2-$K41))*(((1-$O41+$O41*(X$1/INDEX($U$1:$CH$1,,MATCH($K41,$U$2:$CH$2,0)))))*$L41*8760*$P41)),IF(AND($K41+$H41&lt;X$2+1,$K41+$I41&gt;X$2),IF($N41=$N$3,$C41*INDEX('Fixed O&amp;M Schedule_Gas'!F$3:F$15,MATCH($F41,'Fixed O&amp;M Schedule_Gas'!$B$3:$B$15,0)),$C41*$S41*INDEX($U$1:$CH$1,MATCH($K41,$U$2:$CH$2,0))*IF(X$2&gt;$K41+$H41,IF($D41="Win",1.02,1.005),1)*(1+$T41)^(X$2-$K41)),IF(AND($K41+$I41&lt;=X$2,$K41+SUM($I41:$J41)&gt;X$2),IF($N41=$N$3,$C41*(INDEX('Fixed O&amp;M Schedule_Gas'!F$3:F$15,MATCH($F41,'Fixed O&amp;M Schedule_Gas'!$B$3:$B$15,0))+$M41),$C41*($S41*INDEX($U$1:$CH$1,MATCH($K41+$I41,$U$2:$CH$2,0))*IF(X$2&gt;$K41+$I41+$H41,IF($D41="Win",1.02,1.005),1)*(1+$T41)^(X$2-($K41+$I41))+$M41)),0)))/10^6</f>
        <v>0</v>
      </c>
      <c r="Y41" s="119">
        <f>IF(AND($K41&lt;Y$2+1,$K41+$H41&gt;Y$2),IF($N41=$N$3,$C41*((1-$O41+$O41*(Y$1/INDEX($U$1:$CH$1,,MATCH($K41,$U$2:$CH$2,0)))))*$L41,$C41*((1-$R41)^(Y$2-$K41))*(((1-$O41+$O41*(Y$1/INDEX($U$1:$CH$1,,MATCH($K41,$U$2:$CH$2,0)))))*$L41*8760*$P41)),IF(AND($K41+$H41&lt;Y$2+1,$K41+$I41&gt;Y$2),IF($N41=$N$3,$C41*INDEX('Fixed O&amp;M Schedule_Gas'!G$3:G$15,MATCH($F41,'Fixed O&amp;M Schedule_Gas'!$B$3:$B$15,0)),$C41*$S41*INDEX($U$1:$CH$1,MATCH($K41,$U$2:$CH$2,0))*IF(Y$2&gt;$K41+$H41,IF($D41="Win",1.02,1.005),1)*(1+$T41)^(Y$2-$K41)),IF(AND($K41+$I41&lt;=Y$2,$K41+SUM($I41:$J41)&gt;Y$2),IF($N41=$N$3,$C41*(INDEX('Fixed O&amp;M Schedule_Gas'!G$3:G$15,MATCH($F41,'Fixed O&amp;M Schedule_Gas'!$B$3:$B$15,0))+$M41),$C41*($S41*INDEX($U$1:$CH$1,MATCH($K41+$I41,$U$2:$CH$2,0))*IF(Y$2&gt;$K41+$I41+$H41,IF($D41="Win",1.02,1.005),1)*(1+$T41)^(Y$2-($K41+$I41))+$M41)),0)))/10^6</f>
        <v>0</v>
      </c>
      <c r="Z41" s="119">
        <f>IF(AND($K41&lt;Z$2+1,$K41+$H41&gt;Z$2),IF($N41=$N$3,$C41*((1-$O41+$O41*(Z$1/INDEX($U$1:$CH$1,,MATCH($K41,$U$2:$CH$2,0)))))*$L41,$C41*((1-$R41)^(Z$2-$K41))*(((1-$O41+$O41*(Z$1/INDEX($U$1:$CH$1,,MATCH($K41,$U$2:$CH$2,0)))))*$L41*8760*$P41)),IF(AND($K41+$H41&lt;Z$2+1,$K41+$I41&gt;Z$2),IF($N41=$N$3,$C41*INDEX('Fixed O&amp;M Schedule_Gas'!H$3:H$15,MATCH($F41,'Fixed O&amp;M Schedule_Gas'!$B$3:$B$15,0)),$C41*$S41*INDEX($U$1:$CH$1,MATCH($K41,$U$2:$CH$2,0))*IF(Z$2&gt;$K41+$H41,IF($D41="Win",1.02,1.005),1)*(1+$T41)^(Z$2-$K41)),IF(AND($K41+$I41&lt;=Z$2,$K41+SUM($I41:$J41)&gt;Z$2),IF($N41=$N$3,$C41*(INDEX('Fixed O&amp;M Schedule_Gas'!H$3:H$15,MATCH($F41,'Fixed O&amp;M Schedule_Gas'!$B$3:$B$15,0))+$M41),$C41*($S41*INDEX($U$1:$CH$1,MATCH($K41+$I41,$U$2:$CH$2,0))*IF(Z$2&gt;$K41+$I41+$H41,IF($D41="Win",1.02,1.005),1)*(1+$T41)^(Z$2-($K41+$I41))+$M41)),0)))/10^6</f>
        <v>0</v>
      </c>
      <c r="AA41" s="119">
        <f>IF(AND($K41&lt;AA$2+1,$K41+$H41&gt;AA$2),IF($N41=$N$3,$C41*((1-$O41+$O41*(AA$1/INDEX($U$1:$CH$1,,MATCH($K41,$U$2:$CH$2,0)))))*$L41,$C41*((1-$R41)^(AA$2-$K41))*(((1-$O41+$O41*(AA$1/INDEX($U$1:$CH$1,,MATCH($K41,$U$2:$CH$2,0)))))*$L41*8760*$P41)),IF(AND($K41+$H41&lt;AA$2+1,$K41+$I41&gt;AA$2),IF($N41=$N$3,$C41*INDEX('Fixed O&amp;M Schedule_Gas'!I$3:I$15,MATCH($F41,'Fixed O&amp;M Schedule_Gas'!$B$3:$B$15,0)),$C41*$S41*INDEX($U$1:$CH$1,MATCH($K41,$U$2:$CH$2,0))*IF(AA$2&gt;$K41+$H41,IF($D41="Win",1.02,1.005),1)*(1+$T41)^(AA$2-$K41)),IF(AND($K41+$I41&lt;=AA$2,$K41+SUM($I41:$J41)&gt;AA$2),IF($N41=$N$3,$C41*(INDEX('Fixed O&amp;M Schedule_Gas'!I$3:I$15,MATCH($F41,'Fixed O&amp;M Schedule_Gas'!$B$3:$B$15,0))+$M41),$C41*($S41*INDEX($U$1:$CH$1,MATCH($K41+$I41,$U$2:$CH$2,0))*IF(AA$2&gt;$K41+$I41+$H41,IF($D41="Win",1.02,1.005),1)*(1+$T41)^(AA$2-($K41+$I41))+$M41)),0)))/10^6</f>
        <v>0</v>
      </c>
      <c r="AB41" s="119">
        <f>IF(AND($K41&lt;AB$2+1,$K41+$H41&gt;AB$2),IF($N41=$N$3,$C41*((1-$O41+$O41*(AB$1/INDEX($U$1:$CH$1,,MATCH($K41,$U$2:$CH$2,0)))))*$L41,$C41*((1-$R41)^(AB$2-$K41))*(((1-$O41+$O41*(AB$1/INDEX($U$1:$CH$1,,MATCH($K41,$U$2:$CH$2,0)))))*$L41*8760*$P41)),IF(AND($K41+$H41&lt;AB$2+1,$K41+$I41&gt;AB$2),IF($N41=$N$3,$C41*INDEX('Fixed O&amp;M Schedule_Gas'!J$3:J$15,MATCH($F41,'Fixed O&amp;M Schedule_Gas'!$B$3:$B$15,0)),$C41*$S41*INDEX($U$1:$CH$1,MATCH($K41,$U$2:$CH$2,0))*IF(AB$2&gt;$K41+$H41,IF($D41="Win",1.02,1.005),1)*(1+$T41)^(AB$2-$K41)),IF(AND($K41+$I41&lt;=AB$2,$K41+SUM($I41:$J41)&gt;AB$2),IF($N41=$N$3,$C41*(INDEX('Fixed O&amp;M Schedule_Gas'!J$3:J$15,MATCH($F41,'Fixed O&amp;M Schedule_Gas'!$B$3:$B$15,0))+$M41),$C41*($S41*INDEX($U$1:$CH$1,MATCH($K41+$I41,$U$2:$CH$2,0))*IF(AB$2&gt;$K41+$I41+$H41,IF($D41="Win",1.02,1.005),1)*(1+$T41)^(AB$2-($K41+$I41))+$M41)),0)))/10^6</f>
        <v>0</v>
      </c>
      <c r="AC41" s="119">
        <f>IF(AND($K41&lt;AC$2+1,$K41+$H41&gt;AC$2),IF($N41=$N$3,$C41*((1-$O41+$O41*(AC$1/INDEX($U$1:$CH$1,,MATCH($K41,$U$2:$CH$2,0)))))*$L41,$C41*((1-$R41)^(AC$2-$K41))*(((1-$O41+$O41*(AC$1/INDEX($U$1:$CH$1,,MATCH($K41,$U$2:$CH$2,0)))))*$L41*8760*$P41)),IF(AND($K41+$H41&lt;AC$2+1,$K41+$I41&gt;AC$2),IF($N41=$N$3,$C41*INDEX('Fixed O&amp;M Schedule_Gas'!K$3:K$15,MATCH($F41,'Fixed O&amp;M Schedule_Gas'!$B$3:$B$15,0)),$C41*$S41*INDEX($U$1:$CH$1,MATCH($K41,$U$2:$CH$2,0))*IF(AC$2&gt;$K41+$H41,IF($D41="Win",1.02,1.005),1)*(1+$T41)^(AC$2-$K41)),IF(AND($K41+$I41&lt;=AC$2,$K41+SUM($I41:$J41)&gt;AC$2),IF($N41=$N$3,$C41*(INDEX('Fixed O&amp;M Schedule_Gas'!K$3:K$15,MATCH($F41,'Fixed O&amp;M Schedule_Gas'!$B$3:$B$15,0))+$M41),$C41*($S41*INDEX($U$1:$CH$1,MATCH($K41+$I41,$U$2:$CH$2,0))*IF(AC$2&gt;$K41+$I41+$H41,IF($D41="Win",1.02,1.005),1)*(1+$T41)^(AC$2-($K41+$I41))+$M41)),0)))/10^6</f>
        <v>0</v>
      </c>
      <c r="AD41" s="119">
        <f>IF(AND($K41&lt;AD$2+1,$K41+$H41&gt;AD$2),IF($N41=$N$3,$C41*((1-$O41+$O41*(AD$1/INDEX($U$1:$CH$1,,MATCH($K41,$U$2:$CH$2,0)))))*$L41,$C41*((1-$R41)^(AD$2-$K41))*(((1-$O41+$O41*(AD$1/INDEX($U$1:$CH$1,,MATCH($K41,$U$2:$CH$2,0)))))*$L41*8760*$P41)),IF(AND($K41+$H41&lt;AD$2+1,$K41+$I41&gt;AD$2),IF($N41=$N$3,$C41*INDEX('Fixed O&amp;M Schedule_Gas'!L$3:L$15,MATCH($F41,'Fixed O&amp;M Schedule_Gas'!$B$3:$B$15,0)),$C41*$S41*INDEX($U$1:$CH$1,MATCH($K41,$U$2:$CH$2,0))*IF(AD$2&gt;$K41+$H41,IF($D41="Win",1.02,1.005),1)*(1+$T41)^(AD$2-$K41)),IF(AND($K41+$I41&lt;=AD$2,$K41+SUM($I41:$J41)&gt;AD$2),IF($N41=$N$3,$C41*(INDEX('Fixed O&amp;M Schedule_Gas'!L$3:L$15,MATCH($F41,'Fixed O&amp;M Schedule_Gas'!$B$3:$B$15,0))+$M41),$C41*($S41*INDEX($U$1:$CH$1,MATCH($K41+$I41,$U$2:$CH$2,0))*IF(AD$2&gt;$K41+$I41+$H41,IF($D41="Win",1.02,1.005),1)*(1+$T41)^(AD$2-($K41+$I41))+$M41)),0)))/10^6</f>
        <v>0</v>
      </c>
      <c r="AE41" s="119">
        <f>IF(AND($K41&lt;AE$2+1,$K41+$H41&gt;AE$2),IF($N41=$N$3,$C41*((1-$O41+$O41*(AE$1/INDEX($U$1:$CH$1,,MATCH($K41,$U$2:$CH$2,0)))))*$L41,$C41*((1-$R41)^(AE$2-$K41))*(((1-$O41+$O41*(AE$1/INDEX($U$1:$CH$1,,MATCH($K41,$U$2:$CH$2,0)))))*$L41*8760*$P41)),IF(AND($K41+$H41&lt;AE$2+1,$K41+$I41&gt;AE$2),IF($N41=$N$3,$C41*INDEX('Fixed O&amp;M Schedule_Gas'!M$3:M$15,MATCH($F41,'Fixed O&amp;M Schedule_Gas'!$B$3:$B$15,0)),$C41*$S41*INDEX($U$1:$CH$1,MATCH($K41,$U$2:$CH$2,0))*IF(AE$2&gt;$K41+$H41,IF($D41="Win",1.02,1.005),1)*(1+$T41)^(AE$2-$K41)),IF(AND($K41+$I41&lt;=AE$2,$K41+SUM($I41:$J41)&gt;AE$2),IF($N41=$N$3,$C41*(INDEX('Fixed O&amp;M Schedule_Gas'!M$3:M$15,MATCH($F41,'Fixed O&amp;M Schedule_Gas'!$B$3:$B$15,0))+$M41),$C41*($S41*INDEX($U$1:$CH$1,MATCH($K41+$I41,$U$2:$CH$2,0))*IF(AE$2&gt;$K41+$I41+$H41,IF($D41="Win",1.02,1.005),1)*(1+$T41)^(AE$2-($K41+$I41))+$M41)),0)))/10^6</f>
        <v>0</v>
      </c>
      <c r="AF41" s="119">
        <f>IF(AND($K41&lt;AF$2+1,$K41+$H41&gt;AF$2),IF($N41=$N$3,$C41*((1-$O41+$O41*(AF$1/INDEX($U$1:$CH$1,,MATCH($K41,$U$2:$CH$2,0)))))*$L41,$C41*((1-$R41)^(AF$2-$K41))*(((1-$O41+$O41*(AF$1/INDEX($U$1:$CH$1,,MATCH($K41,$U$2:$CH$2,0)))))*$L41*8760*$P41)),IF(AND($K41+$H41&lt;AF$2+1,$K41+$I41&gt;AF$2),IF($N41=$N$3,$C41*INDEX('Fixed O&amp;M Schedule_Gas'!N$3:N$15,MATCH($F41,'Fixed O&amp;M Schedule_Gas'!$B$3:$B$15,0)),$C41*$S41*INDEX($U$1:$CH$1,MATCH($K41,$U$2:$CH$2,0))*IF(AF$2&gt;$K41+$H41,IF($D41="Win",1.02,1.005),1)*(1+$T41)^(AF$2-$K41)),IF(AND($K41+$I41&lt;=AF$2,$K41+SUM($I41:$J41)&gt;AF$2),IF($N41=$N$3,$C41*(INDEX('Fixed O&amp;M Schedule_Gas'!N$3:N$15,MATCH($F41,'Fixed O&amp;M Schedule_Gas'!$B$3:$B$15,0))+$M41),$C41*($S41*INDEX($U$1:$CH$1,MATCH($K41+$I41,$U$2:$CH$2,0))*IF(AF$2&gt;$K41+$I41+$H41,IF($D41="Win",1.02,1.005),1)*(1+$T41)^(AF$2-($K41+$I41))+$M41)),0)))/10^6</f>
        <v>6.4897776720000007</v>
      </c>
      <c r="AG41" s="119">
        <f>IF(AND($K41&lt;AG$2+1,$K41+$H41&gt;AG$2),IF($N41=$N$3,$C41*((1-$O41+$O41*(AG$1/INDEX($U$1:$CH$1,,MATCH($K41,$U$2:$CH$2,0)))))*$L41,$C41*((1-$R41)^(AG$2-$K41))*(((1-$O41+$O41*(AG$1/INDEX($U$1:$CH$1,,MATCH($K41,$U$2:$CH$2,0)))))*$L41*8760*$P41)),IF(AND($K41+$H41&lt;AG$2+1,$K41+$I41&gt;AG$2),IF($N41=$N$3,$C41*INDEX('Fixed O&amp;M Schedule_Gas'!O$3:O$15,MATCH($F41,'Fixed O&amp;M Schedule_Gas'!$B$3:$B$15,0)),$C41*$S41*INDEX($U$1:$CH$1,MATCH($K41,$U$2:$CH$2,0))*IF(AG$2&gt;$K41+$H41,IF($D41="Win",1.02,1.005),1)*(1+$T41)^(AG$2-$K41)),IF(AND($K41+$I41&lt;=AG$2,$K41+SUM($I41:$J41)&gt;AG$2),IF($N41=$N$3,$C41*(INDEX('Fixed O&amp;M Schedule_Gas'!O$3:O$15,MATCH($F41,'Fixed O&amp;M Schedule_Gas'!$B$3:$B$15,0))+$M41),$C41*($S41*INDEX($U$1:$CH$1,MATCH($K41+$I41,$U$2:$CH$2,0))*IF(AG$2&gt;$K41+$I41+$H41,IF($D41="Win",1.02,1.005),1)*(1+$T41)^(AG$2-($K41+$I41))+$M41)),0)))/10^6</f>
        <v>6.4573287836400013</v>
      </c>
      <c r="AH41" s="119">
        <f>IF(AND($K41&lt;AH$2+1,$K41+$H41&gt;AH$2),IF($N41=$N$3,$C41*((1-$O41+$O41*(AH$1/INDEX($U$1:$CH$1,,MATCH($K41,$U$2:$CH$2,0)))))*$L41,$C41*((1-$R41)^(AH$2-$K41))*(((1-$O41+$O41*(AH$1/INDEX($U$1:$CH$1,,MATCH($K41,$U$2:$CH$2,0)))))*$L41*8760*$P41)),IF(AND($K41+$H41&lt;AH$2+1,$K41+$I41&gt;AH$2),IF($N41=$N$3,$C41*INDEX('Fixed O&amp;M Schedule_Gas'!P$3:P$15,MATCH($F41,'Fixed O&amp;M Schedule_Gas'!$B$3:$B$15,0)),$C41*$S41*INDEX($U$1:$CH$1,MATCH($K41,$U$2:$CH$2,0))*IF(AH$2&gt;$K41+$H41,IF($D41="Win",1.02,1.005),1)*(1+$T41)^(AH$2-$K41)),IF(AND($K41+$I41&lt;=AH$2,$K41+SUM($I41:$J41)&gt;AH$2),IF($N41=$N$3,$C41*(INDEX('Fixed O&amp;M Schedule_Gas'!P$3:P$15,MATCH($F41,'Fixed O&amp;M Schedule_Gas'!$B$3:$B$15,0))+$M41),$C41*($S41*INDEX($U$1:$CH$1,MATCH($K41+$I41,$U$2:$CH$2,0))*IF(AH$2&gt;$K41+$I41+$H41,IF($D41="Win",1.02,1.005),1)*(1+$T41)^(AH$2-($K41+$I41))+$M41)),0)))/10^6</f>
        <v>6.4250421397218016</v>
      </c>
      <c r="AI41" s="119">
        <f>IF(AND($K41&lt;AI$2+1,$K41+$H41&gt;AI$2),IF($N41=$N$3,$C41*((1-$O41+$O41*(AI$1/INDEX($U$1:$CH$1,,MATCH($K41,$U$2:$CH$2,0)))))*$L41,$C41*((1-$R41)^(AI$2-$K41))*(((1-$O41+$O41*(AI$1/INDEX($U$1:$CH$1,,MATCH($K41,$U$2:$CH$2,0)))))*$L41*8760*$P41)),IF(AND($K41+$H41&lt;AI$2+1,$K41+$I41&gt;AI$2),IF($N41=$N$3,$C41*INDEX('Fixed O&amp;M Schedule_Gas'!Q$3:Q$15,MATCH($F41,'Fixed O&amp;M Schedule_Gas'!$B$3:$B$15,0)),$C41*$S41*INDEX($U$1:$CH$1,MATCH($K41,$U$2:$CH$2,0))*IF(AI$2&gt;$K41+$H41,IF($D41="Win",1.02,1.005),1)*(1+$T41)^(AI$2-$K41)),IF(AND($K41+$I41&lt;=AI$2,$K41+SUM($I41:$J41)&gt;AI$2),IF($N41=$N$3,$C41*(INDEX('Fixed O&amp;M Schedule_Gas'!Q$3:Q$15,MATCH($F41,'Fixed O&amp;M Schedule_Gas'!$B$3:$B$15,0))+$M41),$C41*($S41*INDEX($U$1:$CH$1,MATCH($K41+$I41,$U$2:$CH$2,0))*IF(AI$2&gt;$K41+$I41+$H41,IF($D41="Win",1.02,1.005),1)*(1+$T41)^(AI$2-($K41+$I41))+$M41)),0)))/10^6</f>
        <v>6.3929169290231913</v>
      </c>
      <c r="AJ41" s="119">
        <f>IF(AND($K41&lt;AJ$2+1,$K41+$H41&gt;AJ$2),IF($N41=$N$3,$C41*((1-$O41+$O41*(AJ$1/INDEX($U$1:$CH$1,,MATCH($K41,$U$2:$CH$2,0)))))*$L41,$C41*((1-$R41)^(AJ$2-$K41))*(((1-$O41+$O41*(AJ$1/INDEX($U$1:$CH$1,,MATCH($K41,$U$2:$CH$2,0)))))*$L41*8760*$P41)),IF(AND($K41+$H41&lt;AJ$2+1,$K41+$I41&gt;AJ$2),IF($N41=$N$3,$C41*INDEX('Fixed O&amp;M Schedule_Gas'!R$3:R$15,MATCH($F41,'Fixed O&amp;M Schedule_Gas'!$B$3:$B$15,0)),$C41*$S41*INDEX($U$1:$CH$1,MATCH($K41,$U$2:$CH$2,0))*IF(AJ$2&gt;$K41+$H41,IF($D41="Win",1.02,1.005),1)*(1+$T41)^(AJ$2-$K41)),IF(AND($K41+$I41&lt;=AJ$2,$K41+SUM($I41:$J41)&gt;AJ$2),IF($N41=$N$3,$C41*(INDEX('Fixed O&amp;M Schedule_Gas'!R$3:R$15,MATCH($F41,'Fixed O&amp;M Schedule_Gas'!$B$3:$B$15,0))+$M41),$C41*($S41*INDEX($U$1:$CH$1,MATCH($K41+$I41,$U$2:$CH$2,0))*IF(AJ$2&gt;$K41+$I41+$H41,IF($D41="Win",1.02,1.005),1)*(1+$T41)^(AJ$2-($K41+$I41))+$M41)),0)))/10^6</f>
        <v>6.3609523443780764</v>
      </c>
      <c r="AK41" s="119">
        <f>IF(AND($K41&lt;AK$2+1,$K41+$H41&gt;AK$2),IF($N41=$N$3,$C41*((1-$O41+$O41*(AK$1/INDEX($U$1:$CH$1,,MATCH($K41,$U$2:$CH$2,0)))))*$L41,$C41*((1-$R41)^(AK$2-$K41))*(((1-$O41+$O41*(AK$1/INDEX($U$1:$CH$1,,MATCH($K41,$U$2:$CH$2,0)))))*$L41*8760*$P41)),IF(AND($K41+$H41&lt;AK$2+1,$K41+$I41&gt;AK$2),IF($N41=$N$3,$C41*INDEX('Fixed O&amp;M Schedule_Gas'!S$3:S$15,MATCH($F41,'Fixed O&amp;M Schedule_Gas'!$B$3:$B$15,0)),$C41*$S41*INDEX($U$1:$CH$1,MATCH($K41,$U$2:$CH$2,0))*IF(AK$2&gt;$K41+$H41,IF($D41="Win",1.02,1.005),1)*(1+$T41)^(AK$2-$K41)),IF(AND($K41+$I41&lt;=AK$2,$K41+SUM($I41:$J41)&gt;AK$2),IF($N41=$N$3,$C41*(INDEX('Fixed O&amp;M Schedule_Gas'!S$3:S$15,MATCH($F41,'Fixed O&amp;M Schedule_Gas'!$B$3:$B$15,0))+$M41),$C41*($S41*INDEX($U$1:$CH$1,MATCH($K41+$I41,$U$2:$CH$2,0))*IF(AK$2&gt;$K41+$I41+$H41,IF($D41="Win",1.02,1.005),1)*(1+$T41)^(AK$2-($K41+$I41))+$M41)),0)))/10^6</f>
        <v>6.3291475826561863</v>
      </c>
      <c r="AL41" s="119">
        <f>IF(AND($K41&lt;AL$2+1,$K41+$H41&gt;AL$2),IF($N41=$N$3,$C41*((1-$O41+$O41*(AL$1/INDEX($U$1:$CH$1,,MATCH($K41,$U$2:$CH$2,0)))))*$L41,$C41*((1-$R41)^(AL$2-$K41))*(((1-$O41+$O41*(AL$1/INDEX($U$1:$CH$1,,MATCH($K41,$U$2:$CH$2,0)))))*$L41*8760*$P41)),IF(AND($K41+$H41&lt;AL$2+1,$K41+$I41&gt;AL$2),IF($N41=$N$3,$C41*INDEX('Fixed O&amp;M Schedule_Gas'!T$3:T$15,MATCH($F41,'Fixed O&amp;M Schedule_Gas'!$B$3:$B$15,0)),$C41*$S41*INDEX($U$1:$CH$1,MATCH($K41,$U$2:$CH$2,0))*IF(AL$2&gt;$K41+$H41,IF($D41="Win",1.02,1.005),1)*(1+$T41)^(AL$2-$K41)),IF(AND($K41+$I41&lt;=AL$2,$K41+SUM($I41:$J41)&gt;AL$2),IF($N41=$N$3,$C41*(INDEX('Fixed O&amp;M Schedule_Gas'!T$3:T$15,MATCH($F41,'Fixed O&amp;M Schedule_Gas'!$B$3:$B$15,0))+$M41),$C41*($S41*INDEX($U$1:$CH$1,MATCH($K41+$I41,$U$2:$CH$2,0))*IF(AL$2&gt;$K41+$I41+$H41,IF($D41="Win",1.02,1.005),1)*(1+$T41)^(AL$2-($K41+$I41))+$M41)),0)))/10^6</f>
        <v>6.2975018447429054</v>
      </c>
      <c r="AM41" s="119">
        <f>IF(AND($K41&lt;AM$2+1,$K41+$H41&gt;AM$2),IF($N41=$N$3,$C41*((1-$O41+$O41*(AM$1/INDEX($U$1:$CH$1,,MATCH($K41,$U$2:$CH$2,0)))))*$L41,$C41*((1-$R41)^(AM$2-$K41))*(((1-$O41+$O41*(AM$1/INDEX($U$1:$CH$1,,MATCH($K41,$U$2:$CH$2,0)))))*$L41*8760*$P41)),IF(AND($K41+$H41&lt;AM$2+1,$K41+$I41&gt;AM$2),IF($N41=$N$3,$C41*INDEX('Fixed O&amp;M Schedule_Gas'!U$3:U$15,MATCH($F41,'Fixed O&amp;M Schedule_Gas'!$B$3:$B$15,0)),$C41*$S41*INDEX($U$1:$CH$1,MATCH($K41,$U$2:$CH$2,0))*IF(AM$2&gt;$K41+$H41,IF($D41="Win",1.02,1.005),1)*(1+$T41)^(AM$2-$K41)),IF(AND($K41+$I41&lt;=AM$2,$K41+SUM($I41:$J41)&gt;AM$2),IF($N41=$N$3,$C41*(INDEX('Fixed O&amp;M Schedule_Gas'!U$3:U$15,MATCH($F41,'Fixed O&amp;M Schedule_Gas'!$B$3:$B$15,0))+$M41),$C41*($S41*INDEX($U$1:$CH$1,MATCH($K41+$I41,$U$2:$CH$2,0))*IF(AM$2&gt;$K41+$I41+$H41,IF($D41="Win",1.02,1.005),1)*(1+$T41)^(AM$2-($K41+$I41))+$M41)),0)))/10^6</f>
        <v>6.2660143355191895</v>
      </c>
      <c r="AN41" s="119">
        <f>IF(AND($K41&lt;AN$2+1,$K41+$H41&gt;AN$2),IF($N41=$N$3,$C41*((1-$O41+$O41*(AN$1/INDEX($U$1:$CH$1,,MATCH($K41,$U$2:$CH$2,0)))))*$L41,$C41*((1-$R41)^(AN$2-$K41))*(((1-$O41+$O41*(AN$1/INDEX($U$1:$CH$1,,MATCH($K41,$U$2:$CH$2,0)))))*$L41*8760*$P41)),IF(AND($K41+$H41&lt;AN$2+1,$K41+$I41&gt;AN$2),IF($N41=$N$3,$C41*INDEX('Fixed O&amp;M Schedule_Gas'!V$3:V$15,MATCH($F41,'Fixed O&amp;M Schedule_Gas'!$B$3:$B$15,0)),$C41*$S41*INDEX($U$1:$CH$1,MATCH($K41,$U$2:$CH$2,0))*IF(AN$2&gt;$K41+$H41,IF($D41="Win",1.02,1.005),1)*(1+$T41)^(AN$2-$K41)),IF(AND($K41+$I41&lt;=AN$2,$K41+SUM($I41:$J41)&gt;AN$2),IF($N41=$N$3,$C41*(INDEX('Fixed O&amp;M Schedule_Gas'!V$3:V$15,MATCH($F41,'Fixed O&amp;M Schedule_Gas'!$B$3:$B$15,0))+$M41),$C41*($S41*INDEX($U$1:$CH$1,MATCH($K41+$I41,$U$2:$CH$2,0))*IF(AN$2&gt;$K41+$I41+$H41,IF($D41="Win",1.02,1.005),1)*(1+$T41)^(AN$2-($K41+$I41))+$M41)),0)))/10^6</f>
        <v>6.2346842638415945</v>
      </c>
      <c r="AO41" s="119">
        <f>IF(AND($K41&lt;AO$2+1,$K41+$H41&gt;AO$2),IF($N41=$N$3,$C41*((1-$O41+$O41*(AO$1/INDEX($U$1:$CH$1,,MATCH($K41,$U$2:$CH$2,0)))))*$L41,$C41*((1-$R41)^(AO$2-$K41))*(((1-$O41+$O41*(AO$1/INDEX($U$1:$CH$1,,MATCH($K41,$U$2:$CH$2,0)))))*$L41*8760*$P41)),IF(AND($K41+$H41&lt;AO$2+1,$K41+$I41&gt;AO$2),IF($N41=$N$3,$C41*INDEX('Fixed O&amp;M Schedule_Gas'!W$3:W$15,MATCH($F41,'Fixed O&amp;M Schedule_Gas'!$B$3:$B$15,0)),$C41*$S41*INDEX($U$1:$CH$1,MATCH($K41,$U$2:$CH$2,0))*IF(AO$2&gt;$K41+$H41,IF($D41="Win",1.02,1.005),1)*(1+$T41)^(AO$2-$K41)),IF(AND($K41+$I41&lt;=AO$2,$K41+SUM($I41:$J41)&gt;AO$2),IF($N41=$N$3,$C41*(INDEX('Fixed O&amp;M Schedule_Gas'!W$3:W$15,MATCH($F41,'Fixed O&amp;M Schedule_Gas'!$B$3:$B$15,0))+$M41),$C41*($S41*INDEX($U$1:$CH$1,MATCH($K41+$I41,$U$2:$CH$2,0))*IF(AO$2&gt;$K41+$I41+$H41,IF($D41="Win",1.02,1.005),1)*(1+$T41)^(AO$2-($K41+$I41))+$M41)),0)))/10^6</f>
        <v>6.2035108425223866</v>
      </c>
      <c r="AP41" s="119">
        <f>IF(AND($K41&lt;AP$2+1,$K41+$H41&gt;AP$2),IF($N41=$N$3,$C41*((1-$O41+$O41*(AP$1/INDEX($U$1:$CH$1,,MATCH($K41,$U$2:$CH$2,0)))))*$L41,$C41*((1-$R41)^(AP$2-$K41))*(((1-$O41+$O41*(AP$1/INDEX($U$1:$CH$1,,MATCH($K41,$U$2:$CH$2,0)))))*$L41*8760*$P41)),IF(AND($K41+$H41&lt;AP$2+1,$K41+$I41&gt;AP$2),IF($N41=$N$3,$C41*INDEX('Fixed O&amp;M Schedule_Gas'!X$3:X$15,MATCH($F41,'Fixed O&amp;M Schedule_Gas'!$B$3:$B$15,0)),$C41*$S41*INDEX($U$1:$CH$1,MATCH($K41,$U$2:$CH$2,0))*IF(AP$2&gt;$K41+$H41,IF($D41="Win",1.02,1.005),1)*(1+$T41)^(AP$2-$K41)),IF(AND($K41+$I41&lt;=AP$2,$K41+SUM($I41:$J41)&gt;AP$2),IF($N41=$N$3,$C41*(INDEX('Fixed O&amp;M Schedule_Gas'!X$3:X$15,MATCH($F41,'Fixed O&amp;M Schedule_Gas'!$B$3:$B$15,0))+$M41),$C41*($S41*INDEX($U$1:$CH$1,MATCH($K41+$I41,$U$2:$CH$2,0))*IF(AP$2&gt;$K41+$I41+$H41,IF($D41="Win",1.02,1.005),1)*(1+$T41)^(AP$2-($K41+$I41))+$M41)),0)))/10^6</f>
        <v>6.1724932883097745</v>
      </c>
      <c r="AQ41" s="119">
        <f>IF(AND($K41&lt;AQ$2+1,$K41+$H41&gt;AQ$2),IF($N41=$N$3,$C41*((1-$O41+$O41*(AQ$1/INDEX($U$1:$CH$1,,MATCH($K41,$U$2:$CH$2,0)))))*$L41,$C41*((1-$R41)^(AQ$2-$K41))*(((1-$O41+$O41*(AQ$1/INDEX($U$1:$CH$1,,MATCH($K41,$U$2:$CH$2,0)))))*$L41*8760*$P41)),IF(AND($K41+$H41&lt;AQ$2+1,$K41+$I41&gt;AQ$2),IF($N41=$N$3,$C41*INDEX('Fixed O&amp;M Schedule_Gas'!Y$3:Y$15,MATCH($F41,'Fixed O&amp;M Schedule_Gas'!$B$3:$B$15,0)),$C41*$S41*INDEX($U$1:$CH$1,MATCH($K41,$U$2:$CH$2,0))*IF(AQ$2&gt;$K41+$H41,IF($D41="Win",1.02,1.005),1)*(1+$T41)^(AQ$2-$K41)),IF(AND($K41+$I41&lt;=AQ$2,$K41+SUM($I41:$J41)&gt;AQ$2),IF($N41=$N$3,$C41*(INDEX('Fixed O&amp;M Schedule_Gas'!Y$3:Y$15,MATCH($F41,'Fixed O&amp;M Schedule_Gas'!$B$3:$B$15,0))+$M41),$C41*($S41*INDEX($U$1:$CH$1,MATCH($K41+$I41,$U$2:$CH$2,0))*IF(AQ$2&gt;$K41+$I41+$H41,IF($D41="Win",1.02,1.005),1)*(1+$T41)^(AQ$2-($K41+$I41))+$M41)),0)))/10^6</f>
        <v>6.1416308218682261</v>
      </c>
      <c r="AR41" s="119">
        <f>IF(AND($K41&lt;AR$2+1,$K41+$H41&gt;AR$2),IF($N41=$N$3,$C41*((1-$O41+$O41*(AR$1/INDEX($U$1:$CH$1,,MATCH($K41,$U$2:$CH$2,0)))))*$L41,$C41*((1-$R41)^(AR$2-$K41))*(((1-$O41+$O41*(AR$1/INDEX($U$1:$CH$1,,MATCH($K41,$U$2:$CH$2,0)))))*$L41*8760*$P41)),IF(AND($K41+$H41&lt;AR$2+1,$K41+$I41&gt;AR$2),IF($N41=$N$3,$C41*INDEX('Fixed O&amp;M Schedule_Gas'!Z$3:Z$15,MATCH($F41,'Fixed O&amp;M Schedule_Gas'!$B$3:$B$15,0)),$C41*$S41*INDEX($U$1:$CH$1,MATCH($K41,$U$2:$CH$2,0))*IF(AR$2&gt;$K41+$H41,IF($D41="Win",1.02,1.005),1)*(1+$T41)^(AR$2-$K41)),IF(AND($K41+$I41&lt;=AR$2,$K41+SUM($I41:$J41)&gt;AR$2),IF($N41=$N$3,$C41*(INDEX('Fixed O&amp;M Schedule_Gas'!Z$3:Z$15,MATCH($F41,'Fixed O&amp;M Schedule_Gas'!$B$3:$B$15,0))+$M41),$C41*($S41*INDEX($U$1:$CH$1,MATCH($K41+$I41,$U$2:$CH$2,0))*IF(AR$2&gt;$K41+$I41+$H41,IF($D41="Win",1.02,1.005),1)*(1+$T41)^(AR$2-($K41+$I41))+$M41)),0)))/10^6</f>
        <v>6.110922667758885</v>
      </c>
      <c r="AS41" s="119">
        <f>IF(AND($K41&lt;AS$2+1,$K41+$H41&gt;AS$2),IF($N41=$N$3,$C41*((1-$O41+$O41*(AS$1/INDEX($U$1:$CH$1,,MATCH($K41,$U$2:$CH$2,0)))))*$L41,$C41*((1-$R41)^(AS$2-$K41))*(((1-$O41+$O41*(AS$1/INDEX($U$1:$CH$1,,MATCH($K41,$U$2:$CH$2,0)))))*$L41*8760*$P41)),IF(AND($K41+$H41&lt;AS$2+1,$K41+$I41&gt;AS$2),IF($N41=$N$3,$C41*INDEX('Fixed O&amp;M Schedule_Gas'!AA$3:AA$15,MATCH($F41,'Fixed O&amp;M Schedule_Gas'!$B$3:$B$15,0)),$C41*$S41*INDEX($U$1:$CH$1,MATCH($K41,$U$2:$CH$2,0))*IF(AS$2&gt;$K41+$H41,IF($D41="Win",1.02,1.005),1)*(1+$T41)^(AS$2-$K41)),IF(AND($K41+$I41&lt;=AS$2,$K41+SUM($I41:$J41)&gt;AS$2),IF($N41=$N$3,$C41*(INDEX('Fixed O&amp;M Schedule_Gas'!AA$3:AA$15,MATCH($F41,'Fixed O&amp;M Schedule_Gas'!$B$3:$B$15,0))+$M41),$C41*($S41*INDEX($U$1:$CH$1,MATCH($K41+$I41,$U$2:$CH$2,0))*IF(AS$2&gt;$K41+$I41+$H41,IF($D41="Win",1.02,1.005),1)*(1+$T41)^(AS$2-($K41+$I41))+$M41)),0)))/10^6</f>
        <v>6.0803680544200907</v>
      </c>
      <c r="AT41" s="119">
        <f>IF(AND($K41&lt;AT$2+1,$K41+$H41&gt;AT$2),IF($N41=$N$3,$C41*((1-$O41+$O41*(AT$1/INDEX($U$1:$CH$1,,MATCH($K41,$U$2:$CH$2,0)))))*$L41,$C41*((1-$R41)^(AT$2-$K41))*(((1-$O41+$O41*(AT$1/INDEX($U$1:$CH$1,,MATCH($K41,$U$2:$CH$2,0)))))*$L41*8760*$P41)),IF(AND($K41+$H41&lt;AT$2+1,$K41+$I41&gt;AT$2),IF($N41=$N$3,$C41*INDEX('Fixed O&amp;M Schedule_Gas'!AB$3:AB$15,MATCH($F41,'Fixed O&amp;M Schedule_Gas'!$B$3:$B$15,0)),$C41*$S41*INDEX($U$1:$CH$1,MATCH($K41,$U$2:$CH$2,0))*IF(AT$2&gt;$K41+$H41,IF($D41="Win",1.02,1.005),1)*(1+$T41)^(AT$2-$K41)),IF(AND($K41+$I41&lt;=AT$2,$K41+SUM($I41:$J41)&gt;AT$2),IF($N41=$N$3,$C41*(INDEX('Fixed O&amp;M Schedule_Gas'!AB$3:AB$15,MATCH($F41,'Fixed O&amp;M Schedule_Gas'!$B$3:$B$15,0))+$M41),$C41*($S41*INDEX($U$1:$CH$1,MATCH($K41+$I41,$U$2:$CH$2,0))*IF(AT$2&gt;$K41+$I41+$H41,IF($D41="Win",1.02,1.005),1)*(1+$T41)^(AT$2-($K41+$I41))+$M41)),0)))/10^6</f>
        <v>6.0499662141479904</v>
      </c>
      <c r="AU41" s="119">
        <f>IF(AND($K41&lt;AU$2+1,$K41+$H41&gt;AU$2),IF($N41=$N$3,$C41*((1-$O41+$O41*(AU$1/INDEX($U$1:$CH$1,,MATCH($K41,$U$2:$CH$2,0)))))*$L41,$C41*((1-$R41)^(AU$2-$K41))*(((1-$O41+$O41*(AU$1/INDEX($U$1:$CH$1,,MATCH($K41,$U$2:$CH$2,0)))))*$L41*8760*$P41)),IF(AND($K41+$H41&lt;AU$2+1,$K41+$I41&gt;AU$2),IF($N41=$N$3,$C41*INDEX('Fixed O&amp;M Schedule_Gas'!AC$3:AC$15,MATCH($F41,'Fixed O&amp;M Schedule_Gas'!$B$3:$B$15,0)),$C41*$S41*INDEX($U$1:$CH$1,MATCH($K41,$U$2:$CH$2,0))*IF(AU$2&gt;$K41+$H41,IF($D41="Win",1.02,1.005),1)*(1+$T41)^(AU$2-$K41)),IF(AND($K41+$I41&lt;=AU$2,$K41+SUM($I41:$J41)&gt;AU$2),IF($N41=$N$3,$C41*(INDEX('Fixed O&amp;M Schedule_Gas'!AC$3:AC$15,MATCH($F41,'Fixed O&amp;M Schedule_Gas'!$B$3:$B$15,0))+$M41),$C41*($S41*INDEX($U$1:$CH$1,MATCH($K41+$I41,$U$2:$CH$2,0))*IF(AU$2&gt;$K41+$I41+$H41,IF($D41="Win",1.02,1.005),1)*(1+$T41)^(AU$2-($K41+$I41))+$M41)),0)))/10^6</f>
        <v>6.0197163830772507</v>
      </c>
      <c r="AV41" s="119">
        <f>IF(AND($K41&lt;AV$2+1,$K41+$H41&gt;AV$2),IF($N41=$N$3,$C41*((1-$O41+$O41*(AV$1/INDEX($U$1:$CH$1,,MATCH($K41,$U$2:$CH$2,0)))))*$L41,$C41*((1-$R41)^(AV$2-$K41))*(((1-$O41+$O41*(AV$1/INDEX($U$1:$CH$1,,MATCH($K41,$U$2:$CH$2,0)))))*$L41*8760*$P41)),IF(AND($K41+$H41&lt;AV$2+1,$K41+$I41&gt;AV$2),IF($N41=$N$3,$C41*INDEX('Fixed O&amp;M Schedule_Gas'!AD$3:AD$15,MATCH($F41,'Fixed O&amp;M Schedule_Gas'!$B$3:$B$15,0)),$C41*$S41*INDEX($U$1:$CH$1,MATCH($K41,$U$2:$CH$2,0))*IF(AV$2&gt;$K41+$H41,IF($D41="Win",1.02,1.005),1)*(1+$T41)^(AV$2-$K41)),IF(AND($K41+$I41&lt;=AV$2,$K41+SUM($I41:$J41)&gt;AV$2),IF($N41=$N$3,$C41*(INDEX('Fixed O&amp;M Schedule_Gas'!AD$3:AD$15,MATCH($F41,'Fixed O&amp;M Schedule_Gas'!$B$3:$B$15,0))+$M41),$C41*($S41*INDEX($U$1:$CH$1,MATCH($K41+$I41,$U$2:$CH$2,0))*IF(AV$2&gt;$K41+$I41+$H41,IF($D41="Win",1.02,1.005),1)*(1+$T41)^(AV$2-($K41+$I41))+$M41)),0)))/10^6</f>
        <v>5.9896178011618639</v>
      </c>
      <c r="AW41" s="119">
        <f>IF(AND($K41&lt;AW$2+1,$K41+$H41&gt;AW$2),IF($N41=$N$3,$C41*((1-$O41+$O41*(AW$1/INDEX($U$1:$CH$1,,MATCH($K41,$U$2:$CH$2,0)))))*$L41,$C41*((1-$R41)^(AW$2-$K41))*(((1-$O41+$O41*(AW$1/INDEX($U$1:$CH$1,,MATCH($K41,$U$2:$CH$2,0)))))*$L41*8760*$P41)),IF(AND($K41+$H41&lt;AW$2+1,$K41+$I41&gt;AW$2),IF($N41=$N$3,$C41*INDEX('Fixed O&amp;M Schedule_Gas'!AE$3:AE$15,MATCH($F41,'Fixed O&amp;M Schedule_Gas'!$B$3:$B$15,0)),$C41*$S41*INDEX($U$1:$CH$1,MATCH($K41,$U$2:$CH$2,0))*IF(AW$2&gt;$K41+$H41,IF($D41="Win",1.02,1.005),1)*(1+$T41)^(AW$2-$K41)),IF(AND($K41+$I41&lt;=AW$2,$K41+SUM($I41:$J41)&gt;AW$2),IF($N41=$N$3,$C41*(INDEX('Fixed O&amp;M Schedule_Gas'!AE$3:AE$15,MATCH($F41,'Fixed O&amp;M Schedule_Gas'!$B$3:$B$15,0))+$M41),$C41*($S41*INDEX($U$1:$CH$1,MATCH($K41+$I41,$U$2:$CH$2,0))*IF(AW$2&gt;$K41+$I41+$H41,IF($D41="Win",1.02,1.005),1)*(1+$T41)^(AW$2-($K41+$I41))+$M41)),0)))/10^6</f>
        <v>5.9596697121560549</v>
      </c>
      <c r="AX41" s="119">
        <f>IF(AND($K41&lt;AX$2+1,$K41+$H41&gt;AX$2),IF($N41=$N$3,$C41*((1-$O41+$O41*(AX$1/INDEX($U$1:$CH$1,,MATCH($K41,$U$2:$CH$2,0)))))*$L41,$C41*((1-$R41)^(AX$2-$K41))*(((1-$O41+$O41*(AX$1/INDEX($U$1:$CH$1,,MATCH($K41,$U$2:$CH$2,0)))))*$L41*8760*$P41)),IF(AND($K41+$H41&lt;AX$2+1,$K41+$I41&gt;AX$2),IF($N41=$N$3,$C41*INDEX('Fixed O&amp;M Schedule_Gas'!AF$3:AF$15,MATCH($F41,'Fixed O&amp;M Schedule_Gas'!$B$3:$B$15,0)),$C41*$S41*INDEX($U$1:$CH$1,MATCH($K41,$U$2:$CH$2,0))*IF(AX$2&gt;$K41+$H41,IF($D41="Win",1.02,1.005),1)*(1+$T41)^(AX$2-$K41)),IF(AND($K41+$I41&lt;=AX$2,$K41+SUM($I41:$J41)&gt;AX$2),IF($N41=$N$3,$C41*(INDEX('Fixed O&amp;M Schedule_Gas'!AF$3:AF$15,MATCH($F41,'Fixed O&amp;M Schedule_Gas'!$B$3:$B$15,0))+$M41),$C41*($S41*INDEX($U$1:$CH$1,MATCH($K41+$I41,$U$2:$CH$2,0))*IF(AX$2&gt;$K41+$I41+$H41,IF($D41="Win",1.02,1.005),1)*(1+$T41)^(AX$2-($K41+$I41))+$M41)),0)))/10^6</f>
        <v>5.9298713635952742</v>
      </c>
      <c r="AY41" s="119">
        <f>IF(AND($K41&lt;AY$2+1,$K41+$H41&gt;AY$2),IF($N41=$N$3,$C41*((1-$O41+$O41*(AY$1/INDEX($U$1:$CH$1,,MATCH($K41,$U$2:$CH$2,0)))))*$L41,$C41*((1-$R41)^(AY$2-$K41))*(((1-$O41+$O41*(AY$1/INDEX($U$1:$CH$1,,MATCH($K41,$U$2:$CH$2,0)))))*$L41*8760*$P41)),IF(AND($K41+$H41&lt;AY$2+1,$K41+$I41&gt;AY$2),IF($N41=$N$3,$C41*INDEX('Fixed O&amp;M Schedule_Gas'!AG$3:AG$15,MATCH($F41,'Fixed O&amp;M Schedule_Gas'!$B$3:$B$15,0)),$C41*$S41*INDEX($U$1:$CH$1,MATCH($K41,$U$2:$CH$2,0))*IF(AY$2&gt;$K41+$H41,IF($D41="Win",1.02,1.005),1)*(1+$T41)^(AY$2-$K41)),IF(AND($K41+$I41&lt;=AY$2,$K41+SUM($I41:$J41)&gt;AY$2),IF($N41=$N$3,$C41*(INDEX('Fixed O&amp;M Schedule_Gas'!AG$3:AG$15,MATCH($F41,'Fixed O&amp;M Schedule_Gas'!$B$3:$B$15,0))+$M41),$C41*($S41*INDEX($U$1:$CH$1,MATCH($K41+$I41,$U$2:$CH$2,0))*IF(AY$2&gt;$K41+$I41+$H41,IF($D41="Win",1.02,1.005),1)*(1+$T41)^(AY$2-($K41+$I41))+$M41)),0)))/10^6</f>
        <v>5.9002220067772981</v>
      </c>
      <c r="AZ41" s="119">
        <f>IF(AND($K41&lt;AZ$2+1,$K41+$H41&gt;AZ$2),IF($N41=$N$3,$C41*((1-$O41+$O41*(AZ$1/INDEX($U$1:$CH$1,,MATCH($K41,$U$2:$CH$2,0)))))*$L41,$C41*((1-$R41)^(AZ$2-$K41))*(((1-$O41+$O41*(AZ$1/INDEX($U$1:$CH$1,,MATCH($K41,$U$2:$CH$2,0)))))*$L41*8760*$P41)),IF(AND($K41+$H41&lt;AZ$2+1,$K41+$I41&gt;AZ$2),IF($N41=$N$3,$C41*INDEX('Fixed O&amp;M Schedule_Gas'!AH$3:AH$15,MATCH($F41,'Fixed O&amp;M Schedule_Gas'!$B$3:$B$15,0)),$C41*$S41*INDEX($U$1:$CH$1,MATCH($K41,$U$2:$CH$2,0))*IF(AZ$2&gt;$K41+$H41,IF($D41="Win",1.02,1.005),1)*(1+$T41)^(AZ$2-$K41)),IF(AND($K41+$I41&lt;=AZ$2,$K41+SUM($I41:$J41)&gt;AZ$2),IF($N41=$N$3,$C41*(INDEX('Fixed O&amp;M Schedule_Gas'!AH$3:AH$15,MATCH($F41,'Fixed O&amp;M Schedule_Gas'!$B$3:$B$15,0))+$M41),$C41*($S41*INDEX($U$1:$CH$1,MATCH($K41+$I41,$U$2:$CH$2,0))*IF(AZ$2&gt;$K41+$I41+$H41,IF($D41="Win",1.02,1.005),1)*(1+$T41)^(AZ$2-($K41+$I41))+$M41)),0)))/10^6</f>
        <v>0.54734787675541985</v>
      </c>
      <c r="BA41" s="119">
        <f>IF(AND($K41&lt;BA$2+1,$K41+$H41&gt;BA$2),IF($N41=$N$3,$C41*((1-$O41+$O41*(BA$1/INDEX($U$1:$CH$1,,MATCH($K41,$U$2:$CH$2,0)))))*$L41,$C41*((1-$R41)^(BA$2-$K41))*(((1-$O41+$O41*(BA$1/INDEX($U$1:$CH$1,,MATCH($K41,$U$2:$CH$2,0)))))*$L41*8760*$P41)),IF(AND($K41+$H41&lt;BA$2+1,$K41+$I41&gt;BA$2),IF($N41=$N$3,$C41*INDEX('Fixed O&amp;M Schedule_Gas'!AI$3:AI$15,MATCH($F41,'Fixed O&amp;M Schedule_Gas'!$B$3:$B$15,0)),$C41*$S41*INDEX($U$1:$CH$1,MATCH($K41,$U$2:$CH$2,0))*IF(BA$2&gt;$K41+$H41,IF($D41="Win",1.02,1.005),1)*(1+$T41)^(BA$2-$K41)),IF(AND($K41+$I41&lt;=BA$2,$K41+SUM($I41:$J41)&gt;BA$2),IF($N41=$N$3,$C41*(INDEX('Fixed O&amp;M Schedule_Gas'!AI$3:AI$15,MATCH($F41,'Fixed O&amp;M Schedule_Gas'!$B$3:$B$15,0))+$M41),$C41*($S41*INDEX($U$1:$CH$1,MATCH($K41+$I41,$U$2:$CH$2,0))*IF(BA$2&gt;$K41+$I41+$H41,IF($D41="Win",1.02,1.005),1)*(1+$T41)^(BA$2-($K41+$I41))+$M41)),0)))/10^6</f>
        <v>0.56108630846198082</v>
      </c>
      <c r="BB41" s="119">
        <f>IF(AND($K41&lt;BB$2+1,$K41+$H41&gt;BB$2),IF($N41=$N$3,$C41*((1-$O41+$O41*(BB$1/INDEX($U$1:$CH$1,,MATCH($K41,$U$2:$CH$2,0)))))*$L41,$C41*((1-$R41)^(BB$2-$K41))*(((1-$O41+$O41*(BB$1/INDEX($U$1:$CH$1,,MATCH($K41,$U$2:$CH$2,0)))))*$L41*8760*$P41)),IF(AND($K41+$H41&lt;BB$2+1,$K41+$I41&gt;BB$2),IF($N41=$N$3,$C41*INDEX('Fixed O&amp;M Schedule_Gas'!AJ$3:AJ$15,MATCH($F41,'Fixed O&amp;M Schedule_Gas'!$B$3:$B$15,0)),$C41*$S41*INDEX($U$1:$CH$1,MATCH($K41,$U$2:$CH$2,0))*IF(BB$2&gt;$K41+$H41,IF($D41="Win",1.02,1.005),1)*(1+$T41)^(BB$2-$K41)),IF(AND($K41+$I41&lt;=BB$2,$K41+SUM($I41:$J41)&gt;BB$2),IF($N41=$N$3,$C41*(INDEX('Fixed O&amp;M Schedule_Gas'!AJ$3:AJ$15,MATCH($F41,'Fixed O&amp;M Schedule_Gas'!$B$3:$B$15,0))+$M41),$C41*($S41*INDEX($U$1:$CH$1,MATCH($K41+$I41,$U$2:$CH$2,0))*IF(BB$2&gt;$K41+$I41+$H41,IF($D41="Win",1.02,1.005),1)*(1+$T41)^(BB$2-($K41+$I41))+$M41)),0)))/10^6</f>
        <v>0.57230803463122049</v>
      </c>
      <c r="BC41" s="119">
        <f>IF(AND($K41&lt;BC$2+1,$K41+$H41&gt;BC$2),IF($N41=$N$3,$C41*((1-$O41+$O41*(BC$1/INDEX($U$1:$CH$1,,MATCH($K41,$U$2:$CH$2,0)))))*$L41,$C41*((1-$R41)^(BC$2-$K41))*(((1-$O41+$O41*(BC$1/INDEX($U$1:$CH$1,,MATCH($K41,$U$2:$CH$2,0)))))*$L41*8760*$P41)),IF(AND($K41+$H41&lt;BC$2+1,$K41+$I41&gt;BC$2),IF($N41=$N$3,$C41*INDEX('Fixed O&amp;M Schedule_Gas'!AK$3:AK$15,MATCH($F41,'Fixed O&amp;M Schedule_Gas'!$B$3:$B$15,0)),$C41*$S41*INDEX($U$1:$CH$1,MATCH($K41,$U$2:$CH$2,0))*IF(BC$2&gt;$K41+$H41,IF($D41="Win",1.02,1.005),1)*(1+$T41)^(BC$2-$K41)),IF(AND($K41+$I41&lt;=BC$2,$K41+SUM($I41:$J41)&gt;BC$2),IF($N41=$N$3,$C41*(INDEX('Fixed O&amp;M Schedule_Gas'!AK$3:AK$15,MATCH($F41,'Fixed O&amp;M Schedule_Gas'!$B$3:$B$15,0))+$M41),$C41*($S41*INDEX($U$1:$CH$1,MATCH($K41+$I41,$U$2:$CH$2,0))*IF(BC$2&gt;$K41+$I41+$H41,IF($D41="Win",1.02,1.005),1)*(1+$T41)^(BC$2-($K41+$I41))+$M41)),0)))/10^6</f>
        <v>0.58375419532384476</v>
      </c>
      <c r="BD41" s="119">
        <f>IF(AND($K41&lt;BD$2+1,$K41+$H41&gt;BD$2),IF($N41=$N$3,$C41*((1-$O41+$O41*(BD$1/INDEX($U$1:$CH$1,,MATCH($K41,$U$2:$CH$2,0)))))*$L41,$C41*((1-$R41)^(BD$2-$K41))*(((1-$O41+$O41*(BD$1/INDEX($U$1:$CH$1,,MATCH($K41,$U$2:$CH$2,0)))))*$L41*8760*$P41)),IF(AND($K41+$H41&lt;BD$2+1,$K41+$I41&gt;BD$2),IF($N41=$N$3,$C41*INDEX('Fixed O&amp;M Schedule_Gas'!AL$3:AL$15,MATCH($F41,'Fixed O&amp;M Schedule_Gas'!$B$3:$B$15,0)),$C41*$S41*INDEX($U$1:$CH$1,MATCH($K41,$U$2:$CH$2,0))*IF(BD$2&gt;$K41+$H41,IF($D41="Win",1.02,1.005),1)*(1+$T41)^(BD$2-$K41)),IF(AND($K41+$I41&lt;=BD$2,$K41+SUM($I41:$J41)&gt;BD$2),IF($N41=$N$3,$C41*(INDEX('Fixed O&amp;M Schedule_Gas'!AL$3:AL$15,MATCH($F41,'Fixed O&amp;M Schedule_Gas'!$B$3:$B$15,0))+$M41),$C41*($S41*INDEX($U$1:$CH$1,MATCH($K41+$I41,$U$2:$CH$2,0))*IF(BD$2&gt;$K41+$I41+$H41,IF($D41="Win",1.02,1.005),1)*(1+$T41)^(BD$2-($K41+$I41))+$M41)),0)))/10^6</f>
        <v>0.59542927923032163</v>
      </c>
      <c r="BE41" s="119">
        <f>IF(AND($K41&lt;BE$2+1,$K41+$H41&gt;BE$2),IF($N41=$N$3,$C41*((1-$O41+$O41*(BE$1/INDEX($U$1:$CH$1,,MATCH($K41,$U$2:$CH$2,0)))))*$L41,$C41*((1-$R41)^(BE$2-$K41))*(((1-$O41+$O41*(BE$1/INDEX($U$1:$CH$1,,MATCH($K41,$U$2:$CH$2,0)))))*$L41*8760*$P41)),IF(AND($K41+$H41&lt;BE$2+1,$K41+$I41&gt;BE$2),IF($N41=$N$3,$C41*INDEX('Fixed O&amp;M Schedule_Gas'!AM$3:AM$15,MATCH($F41,'Fixed O&amp;M Schedule_Gas'!$B$3:$B$15,0)),$C41*$S41*INDEX($U$1:$CH$1,MATCH($K41,$U$2:$CH$2,0))*IF(BE$2&gt;$K41+$H41,IF($D41="Win",1.02,1.005),1)*(1+$T41)^(BE$2-$K41)),IF(AND($K41+$I41&lt;=BE$2,$K41+SUM($I41:$J41)&gt;BE$2),IF($N41=$N$3,$C41*(INDEX('Fixed O&amp;M Schedule_Gas'!AM$3:AM$15,MATCH($F41,'Fixed O&amp;M Schedule_Gas'!$B$3:$B$15,0))+$M41),$C41*($S41*INDEX($U$1:$CH$1,MATCH($K41+$I41,$U$2:$CH$2,0))*IF(BE$2&gt;$K41+$I41+$H41,IF($D41="Win",1.02,1.005),1)*(1+$T41)^(BE$2-($K41+$I41))+$M41)),0)))/10^6</f>
        <v>1.9524364853879583</v>
      </c>
      <c r="BF41" s="119">
        <f>IF(AND($K41&lt;BF$2+1,$K41+$H41&gt;BF$2),IF($N41=$N$3,$C41*((1-$O41+$O41*(BF$1/INDEX($U$1:$CH$1,,MATCH($K41,$U$2:$CH$2,0)))))*$L41,$C41*((1-$R41)^(BF$2-$K41))*(((1-$O41+$O41*(BF$1/INDEX($U$1:$CH$1,,MATCH($K41,$U$2:$CH$2,0)))))*$L41*8760*$P41)),IF(AND($K41+$H41&lt;BF$2+1,$K41+$I41&gt;BF$2),IF($N41=$N$3,$C41*INDEX('Fixed O&amp;M Schedule_Gas'!AN$3:AN$15,MATCH($F41,'Fixed O&amp;M Schedule_Gas'!$B$3:$B$15,0)),$C41*$S41*INDEX($U$1:$CH$1,MATCH($K41,$U$2:$CH$2,0))*IF(BF$2&gt;$K41+$H41,IF($D41="Win",1.02,1.005),1)*(1+$T41)^(BF$2-$K41)),IF(AND($K41+$I41&lt;=BF$2,$K41+SUM($I41:$J41)&gt;BF$2),IF($N41=$N$3,$C41*(INDEX('Fixed O&amp;M Schedule_Gas'!AN$3:AN$15,MATCH($F41,'Fixed O&amp;M Schedule_Gas'!$B$3:$B$15,0))+$M41),$C41*($S41*INDEX($U$1:$CH$1,MATCH($K41+$I41,$U$2:$CH$2,0))*IF(BF$2&gt;$K41+$I41+$H41,IF($D41="Win",1.02,1.005),1)*(1+$T41)^(BF$2-($K41+$I41))+$M41)),0)))/10^6</f>
        <v>1.9645094153825196</v>
      </c>
      <c r="BG41" s="119">
        <f>IF(AND($K41&lt;BG$2+1,$K41+$H41&gt;BG$2),IF($N41=$N$3,$C41*((1-$O41+$O41*(BG$1/INDEX($U$1:$CH$1,,MATCH($K41,$U$2:$CH$2,0)))))*$L41,$C41*((1-$R41)^(BG$2-$K41))*(((1-$O41+$O41*(BG$1/INDEX($U$1:$CH$1,,MATCH($K41,$U$2:$CH$2,0)))))*$L41*8760*$P41)),IF(AND($K41+$H41&lt;BG$2+1,$K41+$I41&gt;BG$2),IF($N41=$N$3,$C41*INDEX('Fixed O&amp;M Schedule_Gas'!AO$3:AO$15,MATCH($F41,'Fixed O&amp;M Schedule_Gas'!$B$3:$B$15,0)),$C41*$S41*INDEX($U$1:$CH$1,MATCH($K41,$U$2:$CH$2,0))*IF(BG$2&gt;$K41+$H41,IF($D41="Win",1.02,1.005),1)*(1+$T41)^(BG$2-$K41)),IF(AND($K41+$I41&lt;=BG$2,$K41+SUM($I41:$J41)&gt;BG$2),IF($N41=$N$3,$C41*(INDEX('Fixed O&amp;M Schedule_Gas'!AO$3:AO$15,MATCH($F41,'Fixed O&amp;M Schedule_Gas'!$B$3:$B$15,0))+$M41),$C41*($S41*INDEX($U$1:$CH$1,MATCH($K41+$I41,$U$2:$CH$2,0))*IF(BG$2&gt;$K41+$I41+$H41,IF($D41="Win",1.02,1.005),1)*(1+$T41)^(BG$2-($K41+$I41))+$M41)),0)))/10^6</f>
        <v>1.9768238039769717</v>
      </c>
      <c r="BH41" s="119">
        <f>IF(AND($K41&lt;BH$2+1,$K41+$H41&gt;BH$2),IF($N41=$N$3,$C41*((1-$O41+$O41*(BH$1/INDEX($U$1:$CH$1,,MATCH($K41,$U$2:$CH$2,0)))))*$L41,$C41*((1-$R41)^(BH$2-$K41))*(((1-$O41+$O41*(BH$1/INDEX($U$1:$CH$1,,MATCH($K41,$U$2:$CH$2,0)))))*$L41*8760*$P41)),IF(AND($K41+$H41&lt;BH$2+1,$K41+$I41&gt;BH$2),IF($N41=$N$3,$C41*INDEX('Fixed O&amp;M Schedule_Gas'!AP$3:AP$15,MATCH($F41,'Fixed O&amp;M Schedule_Gas'!$B$3:$B$15,0)),$C41*$S41*INDEX($U$1:$CH$1,MATCH($K41,$U$2:$CH$2,0))*IF(BH$2&gt;$K41+$H41,IF($D41="Win",1.02,1.005),1)*(1+$T41)^(BH$2-$K41)),IF(AND($K41+$I41&lt;=BH$2,$K41+SUM($I41:$J41)&gt;BH$2),IF($N41=$N$3,$C41*(INDEX('Fixed O&amp;M Schedule_Gas'!AP$3:AP$15,MATCH($F41,'Fixed O&amp;M Schedule_Gas'!$B$3:$B$15,0))+$M41),$C41*($S41*INDEX($U$1:$CH$1,MATCH($K41+$I41,$U$2:$CH$2,0))*IF(BH$2&gt;$K41+$I41+$H41,IF($D41="Win",1.02,1.005),1)*(1+$T41)^(BH$2-($K41+$I41))+$M41)),0)))/10^6</f>
        <v>1.9893844803433129</v>
      </c>
      <c r="BI41" s="119">
        <f>IF(AND($K41&lt;BI$2+1,$K41+$H41&gt;BI$2),IF($N41=$N$3,$C41*((1-$O41+$O41*(BI$1/INDEX($U$1:$CH$1,,MATCH($K41,$U$2:$CH$2,0)))))*$L41,$C41*((1-$R41)^(BI$2-$K41))*(((1-$O41+$O41*(BI$1/INDEX($U$1:$CH$1,,MATCH($K41,$U$2:$CH$2,0)))))*$L41*8760*$P41)),IF(AND($K41+$H41&lt;BI$2+1,$K41+$I41&gt;BI$2),IF($N41=$N$3,$C41*INDEX('Fixed O&amp;M Schedule_Gas'!AQ$3:AQ$15,MATCH($F41,'Fixed O&amp;M Schedule_Gas'!$B$3:$B$15,0)),$C41*$S41*INDEX($U$1:$CH$1,MATCH($K41,$U$2:$CH$2,0))*IF(BI$2&gt;$K41+$H41,IF($D41="Win",1.02,1.005),1)*(1+$T41)^(BI$2-$K41)),IF(AND($K41+$I41&lt;=BI$2,$K41+SUM($I41:$J41)&gt;BI$2),IF($N41=$N$3,$C41*(INDEX('Fixed O&amp;M Schedule_Gas'!AQ$3:AQ$15,MATCH($F41,'Fixed O&amp;M Schedule_Gas'!$B$3:$B$15,0))+$M41),$C41*($S41*INDEX($U$1:$CH$1,MATCH($K41+$I41,$U$2:$CH$2,0))*IF(BI$2&gt;$K41+$I41+$H41,IF($D41="Win",1.02,1.005),1)*(1+$T41)^(BI$2-($K41+$I41))+$M41)),0)))/10^6</f>
        <v>2.0021963702369812</v>
      </c>
      <c r="BJ41" s="119">
        <f>IF(AND($K41&lt;BJ$2+1,$K41+$H41&gt;BJ$2),IF($N41=$N$3,$C41*((1-$O41+$O41*(BJ$1/INDEX($U$1:$CH$1,,MATCH($K41,$U$2:$CH$2,0)))))*$L41,$C41*((1-$R41)^(BJ$2-$K41))*(((1-$O41+$O41*(BJ$1/INDEX($U$1:$CH$1,,MATCH($K41,$U$2:$CH$2,0)))))*$L41*8760*$P41)),IF(AND($K41+$H41&lt;BJ$2+1,$K41+$I41&gt;BJ$2),IF($N41=$N$3,$C41*INDEX('Fixed O&amp;M Schedule_Gas'!AR$3:AR$15,MATCH($F41,'Fixed O&amp;M Schedule_Gas'!$B$3:$B$15,0)),$C41*$S41*INDEX($U$1:$CH$1,MATCH($K41,$U$2:$CH$2,0))*IF(BJ$2&gt;$K41+$H41,IF($D41="Win",1.02,1.005),1)*(1+$T41)^(BJ$2-$K41)),IF(AND($K41+$I41&lt;=BJ$2,$K41+SUM($I41:$J41)&gt;BJ$2),IF($N41=$N$3,$C41*(INDEX('Fixed O&amp;M Schedule_Gas'!AR$3:AR$15,MATCH($F41,'Fixed O&amp;M Schedule_Gas'!$B$3:$B$15,0))+$M41),$C41*($S41*INDEX($U$1:$CH$1,MATCH($K41+$I41,$U$2:$CH$2,0))*IF(BJ$2&gt;$K41+$I41+$H41,IF($D41="Win",1.02,1.005),1)*(1+$T41)^(BJ$2-($K41+$I41))+$M41)),0)))/10^6</f>
        <v>2.0152644979285226</v>
      </c>
      <c r="BK41" s="119">
        <f>IF(AND($K41&lt;BK$2+1,$K41+$H41&gt;BK$2),IF($N41=$N$3,$C41*((1-$O41+$O41*(BK$1/INDEX($U$1:$CH$1,,MATCH($K41,$U$2:$CH$2,0)))))*$L41,$C41*((1-$R41)^(BK$2-$K41))*(((1-$O41+$O41*(BK$1/INDEX($U$1:$CH$1,,MATCH($K41,$U$2:$CH$2,0)))))*$L41*8760*$P41)),IF(AND($K41+$H41&lt;BK$2+1,$K41+$I41&gt;BK$2),IF($N41=$N$3,$C41*INDEX('Fixed O&amp;M Schedule_Gas'!AS$3:AS$15,MATCH($F41,'Fixed O&amp;M Schedule_Gas'!$B$3:$B$15,0)),$C41*$S41*INDEX($U$1:$CH$1,MATCH($K41,$U$2:$CH$2,0))*IF(BK$2&gt;$K41+$H41,IF($D41="Win",1.02,1.005),1)*(1+$T41)^(BK$2-$K41)),IF(AND($K41+$I41&lt;=BK$2,$K41+SUM($I41:$J41)&gt;BK$2),IF($N41=$N$3,$C41*(INDEX('Fixed O&amp;M Schedule_Gas'!AS$3:AS$15,MATCH($F41,'Fixed O&amp;M Schedule_Gas'!$B$3:$B$15,0))+$M41),$C41*($S41*INDEX($U$1:$CH$1,MATCH($K41+$I41,$U$2:$CH$2,0))*IF(BK$2&gt;$K41+$I41+$H41,IF($D41="Win",1.02,1.005),1)*(1+$T41)^(BK$2-($K41+$I41))+$M41)),0)))/10^6</f>
        <v>2.028593988173895</v>
      </c>
      <c r="BL41" s="119">
        <f>IF(AND($K41&lt;BL$2+1,$K41+$H41&gt;BL$2),IF($N41=$N$3,$C41*((1-$O41+$O41*(BL$1/INDEX($U$1:$CH$1,,MATCH($K41,$U$2:$CH$2,0)))))*$L41,$C41*((1-$R41)^(BL$2-$K41))*(((1-$O41+$O41*(BL$1/INDEX($U$1:$CH$1,,MATCH($K41,$U$2:$CH$2,0)))))*$L41*8760*$P41)),IF(AND($K41+$H41&lt;BL$2+1,$K41+$I41&gt;BL$2),IF($N41=$N$3,$C41*INDEX('Fixed O&amp;M Schedule_Gas'!AT$3:AT$15,MATCH($F41,'Fixed O&amp;M Schedule_Gas'!$B$3:$B$15,0)),$C41*$S41*INDEX($U$1:$CH$1,MATCH($K41,$U$2:$CH$2,0))*IF(BL$2&gt;$K41+$H41,IF($D41="Win",1.02,1.005),1)*(1+$T41)^(BL$2-$K41)),IF(AND($K41+$I41&lt;=BL$2,$K41+SUM($I41:$J41)&gt;BL$2),IF($N41=$N$3,$C41*(INDEX('Fixed O&amp;M Schedule_Gas'!AT$3:AT$15,MATCH($F41,'Fixed O&amp;M Schedule_Gas'!$B$3:$B$15,0))+$M41),$C41*($S41*INDEX($U$1:$CH$1,MATCH($K41+$I41,$U$2:$CH$2,0))*IF(BL$2&gt;$K41+$I41+$H41,IF($D41="Win",1.02,1.005),1)*(1+$T41)^(BL$2-($K41+$I41))+$M41)),0)))/10^6</f>
        <v>2.0421900682241745</v>
      </c>
      <c r="BM41" s="119">
        <f>IF(AND($K41&lt;BM$2+1,$K41+$H41&gt;BM$2),IF($N41=$N$3,$C41*((1-$O41+$O41*(BM$1/INDEX($U$1:$CH$1,,MATCH($K41,$U$2:$CH$2,0)))))*$L41,$C41*((1-$R41)^(BM$2-$K41))*(((1-$O41+$O41*(BM$1/INDEX($U$1:$CH$1,,MATCH($K41,$U$2:$CH$2,0)))))*$L41*8760*$P41)),IF(AND($K41+$H41&lt;BM$2+1,$K41+$I41&gt;BM$2),IF($N41=$N$3,$C41*INDEX('Fixed O&amp;M Schedule_Gas'!AU$3:AU$15,MATCH($F41,'Fixed O&amp;M Schedule_Gas'!$B$3:$B$15,0)),$C41*$S41*INDEX($U$1:$CH$1,MATCH($K41,$U$2:$CH$2,0))*IF(BM$2&gt;$K41+$H41,IF($D41="Win",1.02,1.005),1)*(1+$T41)^(BM$2-$K41)),IF(AND($K41+$I41&lt;=BM$2,$K41+SUM($I41:$J41)&gt;BM$2),IF($N41=$N$3,$C41*(INDEX('Fixed O&amp;M Schedule_Gas'!AU$3:AU$15,MATCH($F41,'Fixed O&amp;M Schedule_Gas'!$B$3:$B$15,0))+$M41),$C41*($S41*INDEX($U$1:$CH$1,MATCH($K41+$I41,$U$2:$CH$2,0))*IF(BM$2&gt;$K41+$I41+$H41,IF($D41="Win",1.02,1.005),1)*(1+$T41)^(BM$2-($K41+$I41))+$M41)),0)))/10^6</f>
        <v>2.0560580698754598</v>
      </c>
      <c r="BN41" s="119">
        <f>IF(AND($K41&lt;BN$2+1,$K41+$H41&gt;BN$2),IF($N41=$N$3,$C41*((1-$O41+$O41*(BN$1/INDEX($U$1:$CH$1,,MATCH($K41,$U$2:$CH$2,0)))))*$L41,$C41*((1-$R41)^(BN$2-$K41))*(((1-$O41+$O41*(BN$1/INDEX($U$1:$CH$1,,MATCH($K41,$U$2:$CH$2,0)))))*$L41*8760*$P41)),IF(AND($K41+$H41&lt;BN$2+1,$K41+$I41&gt;BN$2),IF($N41=$N$3,$C41*INDEX('Fixed O&amp;M Schedule_Gas'!AV$3:AV$15,MATCH($F41,'Fixed O&amp;M Schedule_Gas'!$B$3:$B$15,0)),$C41*$S41*INDEX($U$1:$CH$1,MATCH($K41,$U$2:$CH$2,0))*IF(BN$2&gt;$K41+$H41,IF($D41="Win",1.02,1.005),1)*(1+$T41)^(BN$2-$K41)),IF(AND($K41+$I41&lt;=BN$2,$K41+SUM($I41:$J41)&gt;BN$2),IF($N41=$N$3,$C41*(INDEX('Fixed O&amp;M Schedule_Gas'!AV$3:AV$15,MATCH($F41,'Fixed O&amp;M Schedule_Gas'!$B$3:$B$15,0))+$M41),$C41*($S41*INDEX($U$1:$CH$1,MATCH($K41+$I41,$U$2:$CH$2,0))*IF(BN$2&gt;$K41+$I41+$H41,IF($D41="Win",1.02,1.005),1)*(1+$T41)^(BN$2-($K41+$I41))+$M41)),0)))/10^6</f>
        <v>2.0702034315597713</v>
      </c>
      <c r="BO41" s="119">
        <f>IF(AND($K41&lt;BO$2+1,$K41+$H41&gt;BO$2),IF($N41=$N$3,$C41*((1-$O41+$O41*(BO$1/INDEX($U$1:$CH$1,,MATCH($K41,$U$2:$CH$2,0)))))*$L41,$C41*((1-$R41)^(BO$2-$K41))*(((1-$O41+$O41*(BO$1/INDEX($U$1:$CH$1,,MATCH($K41,$U$2:$CH$2,0)))))*$L41*8760*$P41)),IF(AND($K41+$H41&lt;BO$2+1,$K41+$I41&gt;BO$2),IF($N41=$N$3,$C41*INDEX('Fixed O&amp;M Schedule_Gas'!AW$3:AW$15,MATCH($F41,'Fixed O&amp;M Schedule_Gas'!$B$3:$B$15,0)),$C41*$S41*INDEX($U$1:$CH$1,MATCH($K41,$U$2:$CH$2,0))*IF(BO$2&gt;$K41+$H41,IF($D41="Win",1.02,1.005),1)*(1+$T41)^(BO$2-$K41)),IF(AND($K41+$I41&lt;=BO$2,$K41+SUM($I41:$J41)&gt;BO$2),IF($N41=$N$3,$C41*(INDEX('Fixed O&amp;M Schedule_Gas'!AW$3:AW$15,MATCH($F41,'Fixed O&amp;M Schedule_Gas'!$B$3:$B$15,0))+$M41),$C41*($S41*INDEX($U$1:$CH$1,MATCH($K41+$I41,$U$2:$CH$2,0))*IF(BO$2&gt;$K41+$I41+$H41,IF($D41="Win",1.02,1.005),1)*(1+$T41)^(BO$2-($K41+$I41))+$M41)),0)))/10^6</f>
        <v>2.0846317004777686</v>
      </c>
      <c r="BP41" s="119">
        <f>IF(AND($K41&lt;BP$2+1,$K41+$H41&gt;BP$2),IF($N41=$N$3,$C41*((1-$O41+$O41*(BP$1/INDEX($U$1:$CH$1,,MATCH($K41,$U$2:$CH$2,0)))))*$L41,$C41*((1-$R41)^(BP$2-$K41))*(((1-$O41+$O41*(BP$1/INDEX($U$1:$CH$1,,MATCH($K41,$U$2:$CH$2,0)))))*$L41*8760*$P41)),IF(AND($K41+$H41&lt;BP$2+1,$K41+$I41&gt;BP$2),IF($N41=$N$3,$C41*INDEX('Fixed O&amp;M Schedule_Gas'!AX$3:AX$15,MATCH($F41,'Fixed O&amp;M Schedule_Gas'!$B$3:$B$15,0)),$C41*$S41*INDEX($U$1:$CH$1,MATCH($K41,$U$2:$CH$2,0))*IF(BP$2&gt;$K41+$H41,IF($D41="Win",1.02,1.005),1)*(1+$T41)^(BP$2-$K41)),IF(AND($K41+$I41&lt;=BP$2,$K41+SUM($I41:$J41)&gt;BP$2),IF($N41=$N$3,$C41*(INDEX('Fixed O&amp;M Schedule_Gas'!AX$3:AX$15,MATCH($F41,'Fixed O&amp;M Schedule_Gas'!$B$3:$B$15,0))+$M41),$C41*($S41*INDEX($U$1:$CH$1,MATCH($K41+$I41,$U$2:$CH$2,0))*IF(BP$2&gt;$K41+$I41+$H41,IF($D41="Win",1.02,1.005),1)*(1+$T41)^(BP$2-($K41+$I41))+$M41)),0)))/10^6</f>
        <v>2.0993485347741254</v>
      </c>
      <c r="BQ41" s="119">
        <f>IF(AND($K41&lt;BQ$2+1,$K41+$H41&gt;BQ$2),IF($N41=$N$3,$C41*((1-$O41+$O41*(BQ$1/INDEX($U$1:$CH$1,,MATCH($K41,$U$2:$CH$2,0)))))*$L41,$C41*((1-$R41)^(BQ$2-$K41))*(((1-$O41+$O41*(BQ$1/INDEX($U$1:$CH$1,,MATCH($K41,$U$2:$CH$2,0)))))*$L41*8760*$P41)),IF(AND($K41+$H41&lt;BQ$2+1,$K41+$I41&gt;BQ$2),IF($N41=$N$3,$C41*INDEX('Fixed O&amp;M Schedule_Gas'!AY$3:AY$15,MATCH($F41,'Fixed O&amp;M Schedule_Gas'!$B$3:$B$15,0)),$C41*$S41*INDEX($U$1:$CH$1,MATCH($K41,$U$2:$CH$2,0))*IF(BQ$2&gt;$K41+$H41,IF($D41="Win",1.02,1.005),1)*(1+$T41)^(BQ$2-$K41)),IF(AND($K41+$I41&lt;=BQ$2,$K41+SUM($I41:$J41)&gt;BQ$2),IF($N41=$N$3,$C41*(INDEX('Fixed O&amp;M Schedule_Gas'!AY$3:AY$15,MATCH($F41,'Fixed O&amp;M Schedule_Gas'!$B$3:$B$15,0))+$M41),$C41*($S41*INDEX($U$1:$CH$1,MATCH($K41+$I41,$U$2:$CH$2,0))*IF(BQ$2&gt;$K41+$I41+$H41,IF($D41="Win",1.02,1.005),1)*(1+$T41)^(BQ$2-($K41+$I41))+$M41)),0)))/10^6</f>
        <v>2.1143597057564105</v>
      </c>
      <c r="BR41" s="119">
        <f>IF(AND($K41&lt;BR$2+1,$K41+$H41&gt;BR$2),IF($N41=$N$3,$C41*((1-$O41+$O41*(BR$1/INDEX($U$1:$CH$1,,MATCH($K41,$U$2:$CH$2,0)))))*$L41,$C41*((1-$R41)^(BR$2-$K41))*(((1-$O41+$O41*(BR$1/INDEX($U$1:$CH$1,,MATCH($K41,$U$2:$CH$2,0)))))*$L41*8760*$P41)),IF(AND($K41+$H41&lt;BR$2+1,$K41+$I41&gt;BR$2),IF($N41=$N$3,$C41*INDEX('Fixed O&amp;M Schedule_Gas'!AZ$3:AZ$15,MATCH($F41,'Fixed O&amp;M Schedule_Gas'!$B$3:$B$15,0)),$C41*$S41*INDEX($U$1:$CH$1,MATCH($K41,$U$2:$CH$2,0))*IF(BR$2&gt;$K41+$H41,IF($D41="Win",1.02,1.005),1)*(1+$T41)^(BR$2-$K41)),IF(AND($K41+$I41&lt;=BR$2,$K41+SUM($I41:$J41)&gt;BR$2),IF($N41=$N$3,$C41*(INDEX('Fixed O&amp;M Schedule_Gas'!AZ$3:AZ$15,MATCH($F41,'Fixed O&amp;M Schedule_Gas'!$B$3:$B$15,0))+$M41),$C41*($S41*INDEX($U$1:$CH$1,MATCH($K41+$I41,$U$2:$CH$2,0))*IF(BR$2&gt;$K41+$I41+$H41,IF($D41="Win",1.02,1.005),1)*(1+$T41)^(BR$2-($K41+$I41))+$M41)),0)))/10^6</f>
        <v>2.1296711001583404</v>
      </c>
      <c r="BS41" s="119">
        <f>IF(AND($K41&lt;BS$2+1,$K41+$H41&gt;BS$2),IF($N41=$N$3,$C41*((1-$O41+$O41*(BS$1/INDEX($U$1:$CH$1,,MATCH($K41,$U$2:$CH$2,0)))))*$L41,$C41*((1-$R41)^(BS$2-$K41))*(((1-$O41+$O41*(BS$1/INDEX($U$1:$CH$1,,MATCH($K41,$U$2:$CH$2,0)))))*$L41*8760*$P41)),IF(AND($K41+$H41&lt;BS$2+1,$K41+$I41&gt;BS$2),IF($N41=$N$3,$C41*INDEX('Fixed O&amp;M Schedule_Gas'!BA$3:BA$15,MATCH($F41,'Fixed O&amp;M Schedule_Gas'!$B$3:$B$15,0)),$C41*$S41*INDEX($U$1:$CH$1,MATCH($K41,$U$2:$CH$2,0))*IF(BS$2&gt;$K41+$H41,IF($D41="Win",1.02,1.005),1)*(1+$T41)^(BS$2-$K41)),IF(AND($K41+$I41&lt;=BS$2,$K41+SUM($I41:$J41)&gt;BS$2),IF($N41=$N$3,$C41*(INDEX('Fixed O&amp;M Schedule_Gas'!BA$3:BA$15,MATCH($F41,'Fixed O&amp;M Schedule_Gas'!$B$3:$B$15,0))+$M41),$C41*($S41*INDEX($U$1:$CH$1,MATCH($K41+$I41,$U$2:$CH$2,0))*IF(BS$2&gt;$K41+$I41+$H41,IF($D41="Win",1.02,1.005),1)*(1+$T41)^(BS$2-($K41+$I41))+$M41)),0)))/10^6</f>
        <v>2.145288722448309</v>
      </c>
      <c r="BT41" s="119">
        <f>IF(AND($K41&lt;BT$2+1,$K41+$H41&gt;BT$2),IF($N41=$N$3,$C41*((1-$O41+$O41*(BT$1/INDEX($U$1:$CH$1,,MATCH($K41,$U$2:$CH$2,0)))))*$L41,$C41*((1-$R41)^(BT$2-$K41))*(((1-$O41+$O41*(BT$1/INDEX($U$1:$CH$1,,MATCH($K41,$U$2:$CH$2,0)))))*$L41*8760*$P41)),IF(AND($K41+$H41&lt;BT$2+1,$K41+$I41&gt;BT$2),IF($N41=$N$3,$C41*INDEX('Fixed O&amp;M Schedule_Gas'!BB$3:BB$15,MATCH($F41,'Fixed O&amp;M Schedule_Gas'!$B$3:$B$15,0)),$C41*$S41*INDEX($U$1:$CH$1,MATCH($K41,$U$2:$CH$2,0))*IF(BT$2&gt;$K41+$H41,IF($D41="Win",1.02,1.005),1)*(1+$T41)^(BT$2-$K41)),IF(AND($K41+$I41&lt;=BT$2,$K41+SUM($I41:$J41)&gt;BT$2),IF($N41=$N$3,$C41*(INDEX('Fixed O&amp;M Schedule_Gas'!BB$3:BB$15,MATCH($F41,'Fixed O&amp;M Schedule_Gas'!$B$3:$B$15,0))+$M41),$C41*($S41*INDEX($U$1:$CH$1,MATCH($K41+$I41,$U$2:$CH$2,0))*IF(BT$2&gt;$K41+$I41+$H41,IF($D41="Win",1.02,1.005),1)*(1+$T41)^(BT$2-($K41+$I41))+$M41)),0)))/10^6</f>
        <v>2.161218697184077</v>
      </c>
      <c r="BU41" s="119">
        <f>IF(AND($K41&lt;BU$2+1,$K41+$H41&gt;BU$2),IF($N41=$N$3,$C41*((1-$O41+$O41*(BU$1/INDEX($U$1:$CH$1,,MATCH($K41,$U$2:$CH$2,0)))))*$L41,$C41*((1-$R41)^(BU$2-$K41))*(((1-$O41+$O41*(BU$1/INDEX($U$1:$CH$1,,MATCH($K41,$U$2:$CH$2,0)))))*$L41*8760*$P41)),IF(AND($K41+$H41&lt;BU$2+1,$K41+$I41&gt;BU$2),IF($N41=$N$3,$C41*INDEX('Fixed O&amp;M Schedule_Gas'!BC$3:BC$15,MATCH($F41,'Fixed O&amp;M Schedule_Gas'!$B$3:$B$15,0)),$C41*$S41*INDEX($U$1:$CH$1,MATCH($K41,$U$2:$CH$2,0))*IF(BU$2&gt;$K41+$H41,IF($D41="Win",1.02,1.005),1)*(1+$T41)^(BU$2-$K41)),IF(AND($K41+$I41&lt;=BU$2,$K41+SUM($I41:$J41)&gt;BU$2),IF($N41=$N$3,$C41*(INDEX('Fixed O&amp;M Schedule_Gas'!BC$3:BC$15,MATCH($F41,'Fixed O&amp;M Schedule_Gas'!$B$3:$B$15,0))+$M41),$C41*($S41*INDEX($U$1:$CH$1,MATCH($K41+$I41,$U$2:$CH$2,0))*IF(BU$2&gt;$K41+$I41+$H41,IF($D41="Win",1.02,1.005),1)*(1+$T41)^(BU$2-($K41+$I41))+$M41)),0)))/10^6</f>
        <v>2.1774672714145602</v>
      </c>
      <c r="BV41" s="119">
        <f>IF(AND($K41&lt;BV$2+1,$K41+$H41&gt;BV$2),IF($N41=$N$3,$C41*((1-$O41+$O41*(BV$1/INDEX($U$1:$CH$1,,MATCH($K41,$U$2:$CH$2,0)))))*$L41,$C41*((1-$R41)^(BV$2-$K41))*(((1-$O41+$O41*(BV$1/INDEX($U$1:$CH$1,,MATCH($K41,$U$2:$CH$2,0)))))*$L41*8760*$P41)),IF(AND($K41+$H41&lt;BV$2+1,$K41+$I41&gt;BV$2),IF($N41=$N$3,$C41*INDEX('Fixed O&amp;M Schedule_Gas'!BD$3:BD$15,MATCH($F41,'Fixed O&amp;M Schedule_Gas'!$B$3:$B$15,0)),$C41*$S41*INDEX($U$1:$CH$1,MATCH($K41,$U$2:$CH$2,0))*IF(BV$2&gt;$K41+$H41,IF($D41="Win",1.02,1.005),1)*(1+$T41)^(BV$2-$K41)),IF(AND($K41+$I41&lt;=BV$2,$K41+SUM($I41:$J41)&gt;BV$2),IF($N41=$N$3,$C41*(INDEX('Fixed O&amp;M Schedule_Gas'!BD$3:BD$15,MATCH($F41,'Fixed O&amp;M Schedule_Gas'!$B$3:$B$15,0))+$M41),$C41*($S41*INDEX($U$1:$CH$1,MATCH($K41+$I41,$U$2:$CH$2,0))*IF(BV$2&gt;$K41+$I41+$H41,IF($D41="Win",1.02,1.005),1)*(1+$T41)^(BV$2-($K41+$I41))+$M41)),0)))/10^6</f>
        <v>2.1940408171296535</v>
      </c>
      <c r="BW41" s="119">
        <f>IF(AND($K41&lt;BW$2+1,$K41+$H41&gt;BW$2),IF($N41=$N$3,$C41*((1-$O41+$O41*(BW$1/INDEX($U$1:$CH$1,,MATCH($K41,$U$2:$CH$2,0)))))*$L41,$C41*((1-$R41)^(BW$2-$K41))*(((1-$O41+$O41*(BW$1/INDEX($U$1:$CH$1,,MATCH($K41,$U$2:$CH$2,0)))))*$L41*8760*$P41)),IF(AND($K41+$H41&lt;BW$2+1,$K41+$I41&gt;BW$2),IF($N41=$N$3,$C41*INDEX('Fixed O&amp;M Schedule_Gas'!BE$3:BE$15,MATCH($F41,'Fixed O&amp;M Schedule_Gas'!$B$3:$B$15,0)),$C41*$S41*INDEX($U$1:$CH$1,MATCH($K41,$U$2:$CH$2,0))*IF(BW$2&gt;$K41+$H41,IF($D41="Win",1.02,1.005),1)*(1+$T41)^(BW$2-$K41)),IF(AND($K41+$I41&lt;=BW$2,$K41+SUM($I41:$J41)&gt;BW$2),IF($N41=$N$3,$C41*(INDEX('Fixed O&amp;M Schedule_Gas'!BE$3:BE$15,MATCH($F41,'Fixed O&amp;M Schedule_Gas'!$B$3:$B$15,0))+$M41),$C41*($S41*INDEX($U$1:$CH$1,MATCH($K41+$I41,$U$2:$CH$2,0))*IF(BW$2&gt;$K41+$I41+$H41,IF($D41="Win",1.02,1.005),1)*(1+$T41)^(BW$2-($K41+$I41))+$M41)),0)))/10^6</f>
        <v>2.2109458337590486</v>
      </c>
      <c r="BX41" s="119">
        <f>IF(AND($K41&lt;BX$2+1,$K41+$H41&gt;BX$2),IF($N41=$N$3,$C41*((1-$O41+$O41*(BX$1/INDEX($U$1:$CH$1,,MATCH($K41,$U$2:$CH$2,0)))))*$L41,$C41*((1-$R41)^(BX$2-$K41))*(((1-$O41+$O41*(BX$1/INDEX($U$1:$CH$1,,MATCH($K41,$U$2:$CH$2,0)))))*$L41*8760*$P41)),IF(AND($K41+$H41&lt;BX$2+1,$K41+$I41&gt;BX$2),IF($N41=$N$3,$C41*INDEX('Fixed O&amp;M Schedule_Gas'!BF$3:BF$15,MATCH($F41,'Fixed O&amp;M Schedule_Gas'!$B$3:$B$15,0)),$C41*$S41*INDEX($U$1:$CH$1,MATCH($K41,$U$2:$CH$2,0))*IF(BX$2&gt;$K41+$H41,IF($D41="Win",1.02,1.005),1)*(1+$T41)^(BX$2-$K41)),IF(AND($K41+$I41&lt;=BX$2,$K41+SUM($I41:$J41)&gt;BX$2),IF($N41=$N$3,$C41*(INDEX('Fixed O&amp;M Schedule_Gas'!BF$3:BF$15,MATCH($F41,'Fixed O&amp;M Schedule_Gas'!$B$3:$B$15,0))+$M41),$C41*($S41*INDEX($U$1:$CH$1,MATCH($K41+$I41,$U$2:$CH$2,0))*IF(BX$2&gt;$K41+$I41+$H41,IF($D41="Win",1.02,1.005),1)*(1+$T41)^(BX$2-($K41+$I41))+$M41)),0)))/10^6</f>
        <v>2.2281889507210311</v>
      </c>
      <c r="BY41" s="119">
        <f>IF(AND($K41&lt;BY$2+1,$K41+$H41&gt;BY$2),IF($N41=$N$3,$C41*((1-$O41+$O41*(BY$1/INDEX($U$1:$CH$1,,MATCH($K41,$U$2:$CH$2,0)))))*$L41,$C41*((1-$R41)^(BY$2-$K41))*(((1-$O41+$O41*(BY$1/INDEX($U$1:$CH$1,,MATCH($K41,$U$2:$CH$2,0)))))*$L41*8760*$P41)),IF(AND($K41+$H41&lt;BY$2+1,$K41+$I41&gt;BY$2),IF($N41=$N$3,$C41*INDEX('Fixed O&amp;M Schedule_Gas'!BG$3:BG$15,MATCH($F41,'Fixed O&amp;M Schedule_Gas'!$B$3:$B$15,0)),$C41*$S41*INDEX($U$1:$CH$1,MATCH($K41,$U$2:$CH$2,0))*IF(BY$2&gt;$K41+$H41,IF($D41="Win",1.02,1.005),1)*(1+$T41)^(BY$2-$K41)),IF(AND($K41+$I41&lt;=BY$2,$K41+SUM($I41:$J41)&gt;BY$2),IF($N41=$N$3,$C41*(INDEX('Fixed O&amp;M Schedule_Gas'!BG$3:BG$15,MATCH($F41,'Fixed O&amp;M Schedule_Gas'!$B$3:$B$15,0))+$M41),$C41*($S41*INDEX($U$1:$CH$1,MATCH($K41+$I41,$U$2:$CH$2,0))*IF(BY$2&gt;$K41+$I41+$H41,IF($D41="Win",1.02,1.005),1)*(1+$T41)^(BY$2-($K41+$I41))+$M41)),0)))/10^6</f>
        <v>2.2457769300222536</v>
      </c>
      <c r="BZ41" s="119">
        <f>IF(AND($K41&lt;BZ$2+1,$K41+$H41&gt;BZ$2),IF($N41=$N$3,$C41*((1-$O41+$O41*(BZ$1/INDEX($U$1:$CH$1,,MATCH($K41,$U$2:$CH$2,0)))))*$L41,$C41*((1-$R41)^(BZ$2-$K41))*(((1-$O41+$O41*(BZ$1/INDEX($U$1:$CH$1,,MATCH($K41,$U$2:$CH$2,0)))))*$L41*8760*$P41)),IF(AND($K41+$H41&lt;BZ$2+1,$K41+$I41&gt;BZ$2),IF($N41=$N$3,$C41*INDEX('Fixed O&amp;M Schedule_Gas'!BH$3:BH$15,MATCH($F41,'Fixed O&amp;M Schedule_Gas'!$B$3:$B$15,0)),$C41*$S41*INDEX($U$1:$CH$1,MATCH($K41,$U$2:$CH$2,0))*IF(BZ$2&gt;$K41+$H41,IF($D41="Win",1.02,1.005),1)*(1+$T41)^(BZ$2-$K41)),IF(AND($K41+$I41&lt;=BZ$2,$K41+SUM($I41:$J41)&gt;BZ$2),IF($N41=$N$3,$C41*(INDEX('Fixed O&amp;M Schedule_Gas'!BH$3:BH$15,MATCH($F41,'Fixed O&amp;M Schedule_Gas'!$B$3:$B$15,0))+$M41),$C41*($S41*INDEX($U$1:$CH$1,MATCH($K41+$I41,$U$2:$CH$2,0))*IF(BZ$2&gt;$K41+$I41+$H41,IF($D41="Win",1.02,1.005),1)*(1+$T41)^(BZ$2-($K41+$I41))+$M41)),0)))/10^6</f>
        <v>2.2682913023257485</v>
      </c>
      <c r="CA41" s="119">
        <f>IF(AND($K41&lt;CA$2+1,$K41+$H41&gt;CA$2),IF($N41=$N$3,$C41*((1-$O41+$O41*(CA$1/INDEX($U$1:$CH$1,,MATCH($K41,$U$2:$CH$2,0)))))*$L41,$C41*((1-$R41)^(CA$2-$K41))*(((1-$O41+$O41*(CA$1/INDEX($U$1:$CH$1,,MATCH($K41,$U$2:$CH$2,0)))))*$L41*8760*$P41)),IF(AND($K41+$H41&lt;CA$2+1,$K41+$I41&gt;CA$2),IF($N41=$N$3,$C41*INDEX('Fixed O&amp;M Schedule_Gas'!BI$3:BI$15,MATCH($F41,'Fixed O&amp;M Schedule_Gas'!$B$3:$B$15,0)),$C41*$S41*INDEX($U$1:$CH$1,MATCH($K41,$U$2:$CH$2,0))*IF(CA$2&gt;$K41+$H41,IF($D41="Win",1.02,1.005),1)*(1+$T41)^(CA$2-$K41)),IF(AND($K41+$I41&lt;=CA$2,$K41+SUM($I41:$J41)&gt;CA$2),IF($N41=$N$3,$C41*(INDEX('Fixed O&amp;M Schedule_Gas'!BI$3:BI$15,MATCH($F41,'Fixed O&amp;M Schedule_Gas'!$B$3:$B$15,0))+$M41),$C41*($S41*INDEX($U$1:$CH$1,MATCH($K41+$I41,$U$2:$CH$2,0))*IF(CA$2&gt;$K41+$I41+$H41,IF($D41="Win",1.02,1.005),1)*(1+$T41)^(CA$2-($K41+$I41))+$M41)),0)))/10^6</f>
        <v>2.2866813286590655</v>
      </c>
      <c r="CB41" s="119">
        <f>IF(AND($K41&lt;CB$2+1,$K41+$H41&gt;CB$2),IF($N41=$N$3,$C41*((1-$O41+$O41*(CB$1/INDEX($U$1:$CH$1,,MATCH($K41,$U$2:$CH$2,0)))))*$L41,$C41*((1-$R41)^(CB$2-$K41))*(((1-$O41+$O41*(CB$1/INDEX($U$1:$CH$1,,MATCH($K41,$U$2:$CH$2,0)))))*$L41*8760*$P41)),IF(AND($K41+$H41&lt;CB$2+1,$K41+$I41&gt;CB$2),IF($N41=$N$3,$C41*INDEX('Fixed O&amp;M Schedule_Gas'!BJ$3:BJ$15,MATCH($F41,'Fixed O&amp;M Schedule_Gas'!$B$3:$B$15,0)),$C41*$S41*INDEX($U$1:$CH$1,MATCH($K41,$U$2:$CH$2,0))*IF(CB$2&gt;$K41+$H41,IF($D41="Win",1.02,1.005),1)*(1+$T41)^(CB$2-$K41)),IF(AND($K41+$I41&lt;=CB$2,$K41+SUM($I41:$J41)&gt;CB$2),IF($N41=$N$3,$C41*(INDEX('Fixed O&amp;M Schedule_Gas'!BJ$3:BJ$15,MATCH($F41,'Fixed O&amp;M Schedule_Gas'!$B$3:$B$15,0))+$M41),$C41*($S41*INDEX($U$1:$CH$1,MATCH($K41+$I41,$U$2:$CH$2,0))*IF(CB$2&gt;$K41+$I41+$H41,IF($D41="Win",1.02,1.005),1)*(1+$T41)^(CB$2-($K41+$I41))+$M41)),0)))/10^6</f>
        <v>2.3054391555190485</v>
      </c>
      <c r="CC41" s="119">
        <f>IF(AND($K41&lt;CC$2+1,$K41+$H41&gt;CC$2),IF($N41=$N$3,$C41*((1-$O41+$O41*(CC$1/INDEX($U$1:$CH$1,,MATCH($K41,$U$2:$CH$2,0)))))*$L41,$C41*((1-$R41)^(CC$2-$K41))*(((1-$O41+$O41*(CC$1/INDEX($U$1:$CH$1,,MATCH($K41,$U$2:$CH$2,0)))))*$L41*8760*$P41)),IF(AND($K41+$H41&lt;CC$2+1,$K41+$I41&gt;CC$2),IF($N41=$N$3,$C41*INDEX('Fixed O&amp;M Schedule_Gas'!BK$3:BK$15,MATCH($F41,'Fixed O&amp;M Schedule_Gas'!$B$3:$B$15,0)),$C41*$S41*INDEX($U$1:$CH$1,MATCH($K41,$U$2:$CH$2,0))*IF(CC$2&gt;$K41+$H41,IF($D41="Win",1.02,1.005),1)*(1+$T41)^(CC$2-$K41)),IF(AND($K41+$I41&lt;=CC$2,$K41+SUM($I41:$J41)&gt;CC$2),IF($N41=$N$3,$C41*(INDEX('Fixed O&amp;M Schedule_Gas'!BK$3:BK$15,MATCH($F41,'Fixed O&amp;M Schedule_Gas'!$B$3:$B$15,0))+$M41),$C41*($S41*INDEX($U$1:$CH$1,MATCH($K41+$I41,$U$2:$CH$2,0))*IF(CC$2&gt;$K41+$I41+$H41,IF($D41="Win",1.02,1.005),1)*(1+$T41)^(CC$2-($K41+$I41))+$M41)),0)))/10^6</f>
        <v>2.3245721389162317</v>
      </c>
      <c r="CD41" s="119">
        <f>IF(AND($K41&lt;CD$2+1,$K41+$H41&gt;CD$2),IF($N41=$N$3,$C41*((1-$O41+$O41*(CD$1/INDEX($U$1:$CH$1,,MATCH($K41,$U$2:$CH$2,0)))))*$L41,$C41*((1-$R41)^(CD$2-$K41))*(((1-$O41+$O41*(CD$1/INDEX($U$1:$CH$1,,MATCH($K41,$U$2:$CH$2,0)))))*$L41*8760*$P41)),IF(AND($K41+$H41&lt;CD$2+1,$K41+$I41&gt;CD$2),IF($N41=$N$3,$C41*INDEX('Fixed O&amp;M Schedule_Gas'!BL$3:BL$15,MATCH($F41,'Fixed O&amp;M Schedule_Gas'!$B$3:$B$15,0)),$C41*$S41*INDEX($U$1:$CH$1,MATCH($K41,$U$2:$CH$2,0))*IF(CD$2&gt;$K41+$H41,IF($D41="Win",1.02,1.005),1)*(1+$T41)^(CD$2-$K41)),IF(AND($K41+$I41&lt;=CD$2,$K41+SUM($I41:$J41)&gt;CD$2),IF($N41=$N$3,$C41*(INDEX('Fixed O&amp;M Schedule_Gas'!BL$3:BL$15,MATCH($F41,'Fixed O&amp;M Schedule_Gas'!$B$3:$B$15,0))+$M41),$C41*($S41*INDEX($U$1:$CH$1,MATCH($K41+$I41,$U$2:$CH$2,0))*IF(CD$2&gt;$K41+$I41+$H41,IF($D41="Win",1.02,1.005),1)*(1+$T41)^(CD$2-($K41+$I41))+$M41)),0)))/10^6</f>
        <v>0</v>
      </c>
      <c r="CE41" s="119">
        <f>IF(AND($K41&lt;CE$2+1,$K41+$H41&gt;CE$2),IF($N41=$N$3,$C41*((1-$O41+$O41*(CE$1/INDEX($U$1:$CH$1,,MATCH($K41,$U$2:$CH$2,0)))))*$L41,$C41*((1-$R41)^(CE$2-$K41))*(((1-$O41+$O41*(CE$1/INDEX($U$1:$CH$1,,MATCH($K41,$U$2:$CH$2,0)))))*$L41*8760*$P41)),IF(AND($K41+$H41&lt;CE$2+1,$K41+$I41&gt;CE$2),IF($N41=$N$3,$C41*INDEX('Fixed O&amp;M Schedule_Gas'!BM$3:BM$15,MATCH($F41,'Fixed O&amp;M Schedule_Gas'!$B$3:$B$15,0)),$C41*$S41*INDEX($U$1:$CH$1,MATCH($K41,$U$2:$CH$2,0))*IF(CE$2&gt;$K41+$H41,IF($D41="Win",1.02,1.005),1)*(1+$T41)^(CE$2-$K41)),IF(AND($K41+$I41&lt;=CE$2,$K41+SUM($I41:$J41)&gt;CE$2),IF($N41=$N$3,$C41*(INDEX('Fixed O&amp;M Schedule_Gas'!BM$3:BM$15,MATCH($F41,'Fixed O&amp;M Schedule_Gas'!$B$3:$B$15,0))+$M41),$C41*($S41*INDEX($U$1:$CH$1,MATCH($K41+$I41,$U$2:$CH$2,0))*IF(CE$2&gt;$K41+$I41+$H41,IF($D41="Win",1.02,1.005),1)*(1+$T41)^(CE$2-($K41+$I41))+$M41)),0)))/10^6</f>
        <v>0</v>
      </c>
      <c r="CF41" s="119">
        <f>IF(AND($K41&lt;CF$2+1,$K41+$H41&gt;CF$2),IF($N41=$N$3,$C41*((1-$O41+$O41*(CF$1/INDEX($U$1:$CH$1,,MATCH($K41,$U$2:$CH$2,0)))))*$L41,$C41*((1-$R41)^(CF$2-$K41))*(((1-$O41+$O41*(CF$1/INDEX($U$1:$CH$1,,MATCH($K41,$U$2:$CH$2,0)))))*$L41*8760*$P41)),IF(AND($K41+$H41&lt;CF$2+1,$K41+$I41&gt;CF$2),IF($N41=$N$3,$C41*INDEX('Fixed O&amp;M Schedule_Gas'!BN$3:BN$15,MATCH($F41,'Fixed O&amp;M Schedule_Gas'!$B$3:$B$15,0)),$C41*$S41*INDEX($U$1:$CH$1,MATCH($K41,$U$2:$CH$2,0))*IF(CF$2&gt;$K41+$H41,IF($D41="Win",1.02,1.005),1)*(1+$T41)^(CF$2-$K41)),IF(AND($K41+$I41&lt;=CF$2,$K41+SUM($I41:$J41)&gt;CF$2),IF($N41=$N$3,$C41*(INDEX('Fixed O&amp;M Schedule_Gas'!BN$3:BN$15,MATCH($F41,'Fixed O&amp;M Schedule_Gas'!$B$3:$B$15,0))+$M41),$C41*($S41*INDEX($U$1:$CH$1,MATCH($K41+$I41,$U$2:$CH$2,0))*IF(CF$2&gt;$K41+$I41+$H41,IF($D41="Win",1.02,1.005),1)*(1+$T41)^(CF$2-($K41+$I41))+$M41)),0)))/10^6</f>
        <v>0</v>
      </c>
      <c r="CG41" s="119">
        <f>IF(AND($K41&lt;CG$2+1,$K41+$H41&gt;CG$2),IF($N41=$N$3,$C41*((1-$O41+$O41*(CG$1/INDEX($U$1:$CH$1,,MATCH($K41,$U$2:$CH$2,0)))))*$L41,$C41*((1-$R41)^(CG$2-$K41))*(((1-$O41+$O41*(CG$1/INDEX($U$1:$CH$1,,MATCH($K41,$U$2:$CH$2,0)))))*$L41*8760*$P41)),IF(AND($K41+$H41&lt;CG$2+1,$K41+$I41&gt;CG$2),IF($N41=$N$3,$C41*INDEX('Fixed O&amp;M Schedule_Gas'!BO$3:BO$15,MATCH($F41,'Fixed O&amp;M Schedule_Gas'!$B$3:$B$15,0)),$C41*$S41*INDEX($U$1:$CH$1,MATCH($K41,$U$2:$CH$2,0))*IF(CG$2&gt;$K41+$H41,IF($D41="Win",1.02,1.005),1)*(1+$T41)^(CG$2-$K41)),IF(AND($K41+$I41&lt;=CG$2,$K41+SUM($I41:$J41)&gt;CG$2),IF($N41=$N$3,$C41*(INDEX('Fixed O&amp;M Schedule_Gas'!BO$3:BO$15,MATCH($F41,'Fixed O&amp;M Schedule_Gas'!$B$3:$B$15,0))+$M41),$C41*($S41*INDEX($U$1:$CH$1,MATCH($K41+$I41,$U$2:$CH$2,0))*IF(CG$2&gt;$K41+$I41+$H41,IF($D41="Win",1.02,1.005),1)*(1+$T41)^(CG$2-($K41+$I41))+$M41)),0)))/10^6</f>
        <v>0</v>
      </c>
      <c r="CH41" s="119">
        <f>IF(AND($K41&lt;CH$2+1,$K41+$H41&gt;CH$2),IF($N41=$N$3,$C41*((1-$O41+$O41*(CH$1/INDEX($U$1:$CH$1,,MATCH($K41,$U$2:$CH$2,0)))))*$L41,$C41*((1-$R41)^(CH$2-$K41))*(((1-$O41+$O41*(CH$1/INDEX($U$1:$CH$1,,MATCH($K41,$U$2:$CH$2,0)))))*$L41*8760*$P41)),IF(AND($K41+$H41&lt;CH$2+1,$K41+$I41&gt;CH$2),IF($N41=$N$3,$C41*INDEX('Fixed O&amp;M Schedule_Gas'!BP$3:BP$15,MATCH($F41,'Fixed O&amp;M Schedule_Gas'!$B$3:$B$15,0)),$C41*$S41*INDEX($U$1:$CH$1,MATCH($K41,$U$2:$CH$2,0))*IF(CH$2&gt;$K41+$H41,IF($D41="Win",1.02,1.005),1)*(1+$T41)^(CH$2-$K41)),IF(AND($K41+$I41&lt;=CH$2,$K41+SUM($I41:$J41)&gt;CH$2),IF($N41=$N$3,$C41*(INDEX('Fixed O&amp;M Schedule_Gas'!BP$3:BP$15,MATCH($F41,'Fixed O&amp;M Schedule_Gas'!$B$3:$B$15,0))+$M41),$C41*($S41*INDEX($U$1:$CH$1,MATCH($K41+$I41,$U$2:$CH$2,0))*IF(CH$2&gt;$K41+$I41+$H41,IF($D41="Win",1.02,1.005),1)*(1+$T41)^(CH$2-($K41+$I41))+$M41)),0)))/10^6</f>
        <v>0</v>
      </c>
    </row>
    <row r="42" spans="1:86" ht="11.4" x14ac:dyDescent="0.2">
      <c r="A42" s="151"/>
      <c r="B42" s="142" t="s">
        <v>38</v>
      </c>
      <c r="C42" s="143">
        <v>34.299999999999997</v>
      </c>
      <c r="D42" s="143" t="str">
        <f t="shared" si="65"/>
        <v>Sol</v>
      </c>
      <c r="E42" s="14" t="s">
        <v>37</v>
      </c>
      <c r="F42" s="142" t="s">
        <v>30</v>
      </c>
      <c r="G42" s="140">
        <f t="shared" si="66"/>
        <v>42736</v>
      </c>
      <c r="H42" s="68">
        <v>20</v>
      </c>
      <c r="I42" s="68">
        <v>25</v>
      </c>
      <c r="J42" s="68">
        <v>25</v>
      </c>
      <c r="K42" s="139">
        <v>2017</v>
      </c>
      <c r="L42" s="68">
        <v>288</v>
      </c>
      <c r="M42" s="69">
        <f>'Repower Costs'!M42</f>
        <v>94901.302640744179</v>
      </c>
      <c r="N42" s="68" t="s">
        <v>31</v>
      </c>
      <c r="O42" s="141">
        <v>0</v>
      </c>
      <c r="P42" s="4">
        <f>VLOOKUP($D42,Input!$B$11:$C$12,2,0)</f>
        <v>0.16200000000000001</v>
      </c>
      <c r="Q42" s="4">
        <f>VLOOKUP($D42,Input!$B$15:$C$16,2,0)</f>
        <v>0.16200000000000001</v>
      </c>
      <c r="R42" s="6">
        <f>VLOOKUP($D42,Input!$B$19:$C$20,2,0)</f>
        <v>5.0000000000000001E-3</v>
      </c>
      <c r="S42" s="70">
        <f>VLOOKUP($D42,Input!$B$23:$C$25,2,0)*1000</f>
        <v>27000</v>
      </c>
      <c r="T42" s="4">
        <f>VLOOKUP($D42,Input!$B$28:$C$30,2,0)</f>
        <v>0.02</v>
      </c>
      <c r="U42" s="119">
        <f>IF(AND($K42&lt;U$2+1,$K42+$H42&gt;U$2),IF($N42=$N$3,$C42*((1-$O42+$O42*(U$1/INDEX($U$1:$CH$1,,MATCH($K42,$U$2:$CH$2,0)))))*$L42,$C42*((1-$R42)^(U$2-$K42))*(((1-$O42+$O42*(U$1/INDEX($U$1:$CH$1,,MATCH($K42,$U$2:$CH$2,0)))))*$L42*8760*$P42)),IF(AND($K42+$H42&lt;U$2+1,$K42+$I42&gt;U$2),IF($N42=$N$3,$C42*INDEX('Fixed O&amp;M Schedule_Gas'!C$3:C$15,MATCH($F42,'Fixed O&amp;M Schedule_Gas'!$B$3:$B$15,0)),$C42*$S42*INDEX($U$1:$CH$1,MATCH($K42,$U$2:$CH$2,0))*IF(U$2&gt;$K42+$H42,IF($D42="Win",1.02,1.005),1)*(1+$T42)^(U$2-$K42)),IF(AND($K42+$I42&lt;=U$2,$K42+SUM($I42:$J42)&gt;U$2),IF($N42=$N$3,$C42*(INDEX('Fixed O&amp;M Schedule_Gas'!C$3:C$15,MATCH($F42,'Fixed O&amp;M Schedule_Gas'!$B$3:$B$15,0))+$M42),$C42*($S42*INDEX($U$1:$CH$1,MATCH($K42+$I42,$U$2:$CH$2,0))*IF(U$2&gt;$K42+$I42+$H42,IF($D42="Win",1.02,1.005),1)*(1+$T42)^(U$2-($K42+$I42))+$M42)),0)))/10^6</f>
        <v>0</v>
      </c>
      <c r="V42" s="119">
        <f>IF(AND($K42&lt;V$2+1,$K42+$H42&gt;V$2),IF($N42=$N$3,$C42*((1-$O42+$O42*(V$1/INDEX($U$1:$CH$1,,MATCH($K42,$U$2:$CH$2,0)))))*$L42,$C42*((1-$R42)^(V$2-$K42))*(((1-$O42+$O42*(V$1/INDEX($U$1:$CH$1,,MATCH($K42,$U$2:$CH$2,0)))))*$L42*8760*$P42)),IF(AND($K42+$H42&lt;V$2+1,$K42+$I42&gt;V$2),IF($N42=$N$3,$C42*INDEX('Fixed O&amp;M Schedule_Gas'!D$3:D$15,MATCH($F42,'Fixed O&amp;M Schedule_Gas'!$B$3:$B$15,0)),$C42*$S42*INDEX($U$1:$CH$1,MATCH($K42,$U$2:$CH$2,0))*IF(V$2&gt;$K42+$H42,IF($D42="Win",1.02,1.005),1)*(1+$T42)^(V$2-$K42)),IF(AND($K42+$I42&lt;=V$2,$K42+SUM($I42:$J42)&gt;V$2),IF($N42=$N$3,$C42*(INDEX('Fixed O&amp;M Schedule_Gas'!D$3:D$15,MATCH($F42,'Fixed O&amp;M Schedule_Gas'!$B$3:$B$15,0))+$M42),$C42*($S42*INDEX($U$1:$CH$1,MATCH($K42+$I42,$U$2:$CH$2,0))*IF(V$2&gt;$K42+$I42+$H42,IF($D42="Win",1.02,1.005),1)*(1+$T42)^(V$2-($K42+$I42))+$M42)),0)))/10^6</f>
        <v>0</v>
      </c>
      <c r="W42" s="119">
        <f>IF(AND($K42&lt;W$2+1,$K42+$H42&gt;W$2),IF($N42=$N$3,$C42*((1-$O42+$O42*(W$1/INDEX($U$1:$CH$1,,MATCH($K42,$U$2:$CH$2,0)))))*$L42,$C42*((1-$R42)^(W$2-$K42))*(((1-$O42+$O42*(W$1/INDEX($U$1:$CH$1,,MATCH($K42,$U$2:$CH$2,0)))))*$L42*8760*$P42)),IF(AND($K42+$H42&lt;W$2+1,$K42+$I42&gt;W$2),IF($N42=$N$3,$C42*INDEX('Fixed O&amp;M Schedule_Gas'!E$3:E$15,MATCH($F42,'Fixed O&amp;M Schedule_Gas'!$B$3:$B$15,0)),$C42*$S42*INDEX($U$1:$CH$1,MATCH($K42,$U$2:$CH$2,0))*IF(W$2&gt;$K42+$H42,IF($D42="Win",1.02,1.005),1)*(1+$T42)^(W$2-$K42)),IF(AND($K42+$I42&lt;=W$2,$K42+SUM($I42:$J42)&gt;W$2),IF($N42=$N$3,$C42*(INDEX('Fixed O&amp;M Schedule_Gas'!E$3:E$15,MATCH($F42,'Fixed O&amp;M Schedule_Gas'!$B$3:$B$15,0))+$M42),$C42*($S42*INDEX($U$1:$CH$1,MATCH($K42+$I42,$U$2:$CH$2,0))*IF(W$2&gt;$K42+$I42+$H42,IF($D42="Win",1.02,1.005),1)*(1+$T42)^(W$2-($K42+$I42))+$M42)),0)))/10^6</f>
        <v>0</v>
      </c>
      <c r="X42" s="119">
        <f>IF(AND($K42&lt;X$2+1,$K42+$H42&gt;X$2),IF($N42=$N$3,$C42*((1-$O42+$O42*(X$1/INDEX($U$1:$CH$1,,MATCH($K42,$U$2:$CH$2,0)))))*$L42,$C42*((1-$R42)^(X$2-$K42))*(((1-$O42+$O42*(X$1/INDEX($U$1:$CH$1,,MATCH($K42,$U$2:$CH$2,0)))))*$L42*8760*$P42)),IF(AND($K42+$H42&lt;X$2+1,$K42+$I42&gt;X$2),IF($N42=$N$3,$C42*INDEX('Fixed O&amp;M Schedule_Gas'!F$3:F$15,MATCH($F42,'Fixed O&amp;M Schedule_Gas'!$B$3:$B$15,0)),$C42*$S42*INDEX($U$1:$CH$1,MATCH($K42,$U$2:$CH$2,0))*IF(X$2&gt;$K42+$H42,IF($D42="Win",1.02,1.005),1)*(1+$T42)^(X$2-$K42)),IF(AND($K42+$I42&lt;=X$2,$K42+SUM($I42:$J42)&gt;X$2),IF($N42=$N$3,$C42*(INDEX('Fixed O&amp;M Schedule_Gas'!F$3:F$15,MATCH($F42,'Fixed O&amp;M Schedule_Gas'!$B$3:$B$15,0))+$M42),$C42*($S42*INDEX($U$1:$CH$1,MATCH($K42+$I42,$U$2:$CH$2,0))*IF(X$2&gt;$K42+$I42+$H42,IF($D42="Win",1.02,1.005),1)*(1+$T42)^(X$2-($K42+$I42))+$M42)),0)))/10^6</f>
        <v>0</v>
      </c>
      <c r="Y42" s="119">
        <f>IF(AND($K42&lt;Y$2+1,$K42+$H42&gt;Y$2),IF($N42=$N$3,$C42*((1-$O42+$O42*(Y$1/INDEX($U$1:$CH$1,,MATCH($K42,$U$2:$CH$2,0)))))*$L42,$C42*((1-$R42)^(Y$2-$K42))*(((1-$O42+$O42*(Y$1/INDEX($U$1:$CH$1,,MATCH($K42,$U$2:$CH$2,0)))))*$L42*8760*$P42)),IF(AND($K42+$H42&lt;Y$2+1,$K42+$I42&gt;Y$2),IF($N42=$N$3,$C42*INDEX('Fixed O&amp;M Schedule_Gas'!G$3:G$15,MATCH($F42,'Fixed O&amp;M Schedule_Gas'!$B$3:$B$15,0)),$C42*$S42*INDEX($U$1:$CH$1,MATCH($K42,$U$2:$CH$2,0))*IF(Y$2&gt;$K42+$H42,IF($D42="Win",1.02,1.005),1)*(1+$T42)^(Y$2-$K42)),IF(AND($K42+$I42&lt;=Y$2,$K42+SUM($I42:$J42)&gt;Y$2),IF($N42=$N$3,$C42*(INDEX('Fixed O&amp;M Schedule_Gas'!G$3:G$15,MATCH($F42,'Fixed O&amp;M Schedule_Gas'!$B$3:$B$15,0))+$M42),$C42*($S42*INDEX($U$1:$CH$1,MATCH($K42+$I42,$U$2:$CH$2,0))*IF(Y$2&gt;$K42+$I42+$H42,IF($D42="Win",1.02,1.005),1)*(1+$T42)^(Y$2-($K42+$I42))+$M42)),0)))/10^6</f>
        <v>0</v>
      </c>
      <c r="Z42" s="119">
        <f>IF(AND($K42&lt;Z$2+1,$K42+$H42&gt;Z$2),IF($N42=$N$3,$C42*((1-$O42+$O42*(Z$1/INDEX($U$1:$CH$1,,MATCH($K42,$U$2:$CH$2,0)))))*$L42,$C42*((1-$R42)^(Z$2-$K42))*(((1-$O42+$O42*(Z$1/INDEX($U$1:$CH$1,,MATCH($K42,$U$2:$CH$2,0)))))*$L42*8760*$P42)),IF(AND($K42+$H42&lt;Z$2+1,$K42+$I42&gt;Z$2),IF($N42=$N$3,$C42*INDEX('Fixed O&amp;M Schedule_Gas'!H$3:H$15,MATCH($F42,'Fixed O&amp;M Schedule_Gas'!$B$3:$B$15,0)),$C42*$S42*INDEX($U$1:$CH$1,MATCH($K42,$U$2:$CH$2,0))*IF(Z$2&gt;$K42+$H42,IF($D42="Win",1.02,1.005),1)*(1+$T42)^(Z$2-$K42)),IF(AND($K42+$I42&lt;=Z$2,$K42+SUM($I42:$J42)&gt;Z$2),IF($N42=$N$3,$C42*(INDEX('Fixed O&amp;M Schedule_Gas'!H$3:H$15,MATCH($F42,'Fixed O&amp;M Schedule_Gas'!$B$3:$B$15,0))+$M42),$C42*($S42*INDEX($U$1:$CH$1,MATCH($K42+$I42,$U$2:$CH$2,0))*IF(Z$2&gt;$K42+$I42+$H42,IF($D42="Win",1.02,1.005),1)*(1+$T42)^(Z$2-($K42+$I42))+$M42)),0)))/10^6</f>
        <v>0</v>
      </c>
      <c r="AA42" s="119">
        <f>IF(AND($K42&lt;AA$2+1,$K42+$H42&gt;AA$2),IF($N42=$N$3,$C42*((1-$O42+$O42*(AA$1/INDEX($U$1:$CH$1,,MATCH($K42,$U$2:$CH$2,0)))))*$L42,$C42*((1-$R42)^(AA$2-$K42))*(((1-$O42+$O42*(AA$1/INDEX($U$1:$CH$1,,MATCH($K42,$U$2:$CH$2,0)))))*$L42*8760*$P42)),IF(AND($K42+$H42&lt;AA$2+1,$K42+$I42&gt;AA$2),IF($N42=$N$3,$C42*INDEX('Fixed O&amp;M Schedule_Gas'!I$3:I$15,MATCH($F42,'Fixed O&amp;M Schedule_Gas'!$B$3:$B$15,0)),$C42*$S42*INDEX($U$1:$CH$1,MATCH($K42,$U$2:$CH$2,0))*IF(AA$2&gt;$K42+$H42,IF($D42="Win",1.02,1.005),1)*(1+$T42)^(AA$2-$K42)),IF(AND($K42+$I42&lt;=AA$2,$K42+SUM($I42:$J42)&gt;AA$2),IF($N42=$N$3,$C42*(INDEX('Fixed O&amp;M Schedule_Gas'!I$3:I$15,MATCH($F42,'Fixed O&amp;M Schedule_Gas'!$B$3:$B$15,0))+$M42),$C42*($S42*INDEX($U$1:$CH$1,MATCH($K42+$I42,$U$2:$CH$2,0))*IF(AA$2&gt;$K42+$I42+$H42,IF($D42="Win",1.02,1.005),1)*(1+$T42)^(AA$2-($K42+$I42))+$M42)),0)))/10^6</f>
        <v>0</v>
      </c>
      <c r="AB42" s="119">
        <f>IF(AND($K42&lt;AB$2+1,$K42+$H42&gt;AB$2),IF($N42=$N$3,$C42*((1-$O42+$O42*(AB$1/INDEX($U$1:$CH$1,,MATCH($K42,$U$2:$CH$2,0)))))*$L42,$C42*((1-$R42)^(AB$2-$K42))*(((1-$O42+$O42*(AB$1/INDEX($U$1:$CH$1,,MATCH($K42,$U$2:$CH$2,0)))))*$L42*8760*$P42)),IF(AND($K42+$H42&lt;AB$2+1,$K42+$I42&gt;AB$2),IF($N42=$N$3,$C42*INDEX('Fixed O&amp;M Schedule_Gas'!J$3:J$15,MATCH($F42,'Fixed O&amp;M Schedule_Gas'!$B$3:$B$15,0)),$C42*$S42*INDEX($U$1:$CH$1,MATCH($K42,$U$2:$CH$2,0))*IF(AB$2&gt;$K42+$H42,IF($D42="Win",1.02,1.005),1)*(1+$T42)^(AB$2-$K42)),IF(AND($K42+$I42&lt;=AB$2,$K42+SUM($I42:$J42)&gt;AB$2),IF($N42=$N$3,$C42*(INDEX('Fixed O&amp;M Schedule_Gas'!J$3:J$15,MATCH($F42,'Fixed O&amp;M Schedule_Gas'!$B$3:$B$15,0))+$M42),$C42*($S42*INDEX($U$1:$CH$1,MATCH($K42+$I42,$U$2:$CH$2,0))*IF(AB$2&gt;$K42+$I42+$H42,IF($D42="Win",1.02,1.005),1)*(1+$T42)^(AB$2-($K42+$I42))+$M42)),0)))/10^6</f>
        <v>0</v>
      </c>
      <c r="AC42" s="119">
        <f>IF(AND($K42&lt;AC$2+1,$K42+$H42&gt;AC$2),IF($N42=$N$3,$C42*((1-$O42+$O42*(AC$1/INDEX($U$1:$CH$1,,MATCH($K42,$U$2:$CH$2,0)))))*$L42,$C42*((1-$R42)^(AC$2-$K42))*(((1-$O42+$O42*(AC$1/INDEX($U$1:$CH$1,,MATCH($K42,$U$2:$CH$2,0)))))*$L42*8760*$P42)),IF(AND($K42+$H42&lt;AC$2+1,$K42+$I42&gt;AC$2),IF($N42=$N$3,$C42*INDEX('Fixed O&amp;M Schedule_Gas'!K$3:K$15,MATCH($F42,'Fixed O&amp;M Schedule_Gas'!$B$3:$B$15,0)),$C42*$S42*INDEX($U$1:$CH$1,MATCH($K42,$U$2:$CH$2,0))*IF(AC$2&gt;$K42+$H42,IF($D42="Win",1.02,1.005),1)*(1+$T42)^(AC$2-$K42)),IF(AND($K42+$I42&lt;=AC$2,$K42+SUM($I42:$J42)&gt;AC$2),IF($N42=$N$3,$C42*(INDEX('Fixed O&amp;M Schedule_Gas'!K$3:K$15,MATCH($F42,'Fixed O&amp;M Schedule_Gas'!$B$3:$B$15,0))+$M42),$C42*($S42*INDEX($U$1:$CH$1,MATCH($K42+$I42,$U$2:$CH$2,0))*IF(AC$2&gt;$K42+$I42+$H42,IF($D42="Win",1.02,1.005),1)*(1+$T42)^(AC$2-($K42+$I42))+$M42)),0)))/10^6</f>
        <v>0</v>
      </c>
      <c r="AD42" s="119">
        <f>IF(AND($K42&lt;AD$2+1,$K42+$H42&gt;AD$2),IF($N42=$N$3,$C42*((1-$O42+$O42*(AD$1/INDEX($U$1:$CH$1,,MATCH($K42,$U$2:$CH$2,0)))))*$L42,$C42*((1-$R42)^(AD$2-$K42))*(((1-$O42+$O42*(AD$1/INDEX($U$1:$CH$1,,MATCH($K42,$U$2:$CH$2,0)))))*$L42*8760*$P42)),IF(AND($K42+$H42&lt;AD$2+1,$K42+$I42&gt;AD$2),IF($N42=$N$3,$C42*INDEX('Fixed O&amp;M Schedule_Gas'!L$3:L$15,MATCH($F42,'Fixed O&amp;M Schedule_Gas'!$B$3:$B$15,0)),$C42*$S42*INDEX($U$1:$CH$1,MATCH($K42,$U$2:$CH$2,0))*IF(AD$2&gt;$K42+$H42,IF($D42="Win",1.02,1.005),1)*(1+$T42)^(AD$2-$K42)),IF(AND($K42+$I42&lt;=AD$2,$K42+SUM($I42:$J42)&gt;AD$2),IF($N42=$N$3,$C42*(INDEX('Fixed O&amp;M Schedule_Gas'!L$3:L$15,MATCH($F42,'Fixed O&amp;M Schedule_Gas'!$B$3:$B$15,0))+$M42),$C42*($S42*INDEX($U$1:$CH$1,MATCH($K42+$I42,$U$2:$CH$2,0))*IF(AD$2&gt;$K42+$I42+$H42,IF($D42="Win",1.02,1.005),1)*(1+$T42)^(AD$2-($K42+$I42))+$M42)),0)))/10^6</f>
        <v>0</v>
      </c>
      <c r="AE42" s="119">
        <f>IF(AND($K42&lt;AE$2+1,$K42+$H42&gt;AE$2),IF($N42=$N$3,$C42*((1-$O42+$O42*(AE$1/INDEX($U$1:$CH$1,,MATCH($K42,$U$2:$CH$2,0)))))*$L42,$C42*((1-$R42)^(AE$2-$K42))*(((1-$O42+$O42*(AE$1/INDEX($U$1:$CH$1,,MATCH($K42,$U$2:$CH$2,0)))))*$L42*8760*$P42)),IF(AND($K42+$H42&lt;AE$2+1,$K42+$I42&gt;AE$2),IF($N42=$N$3,$C42*INDEX('Fixed O&amp;M Schedule_Gas'!M$3:M$15,MATCH($F42,'Fixed O&amp;M Schedule_Gas'!$B$3:$B$15,0)),$C42*$S42*INDEX($U$1:$CH$1,MATCH($K42,$U$2:$CH$2,0))*IF(AE$2&gt;$K42+$H42,IF($D42="Win",1.02,1.005),1)*(1+$T42)^(AE$2-$K42)),IF(AND($K42+$I42&lt;=AE$2,$K42+SUM($I42:$J42)&gt;AE$2),IF($N42=$N$3,$C42*(INDEX('Fixed O&amp;M Schedule_Gas'!M$3:M$15,MATCH($F42,'Fixed O&amp;M Schedule_Gas'!$B$3:$B$15,0))+$M42),$C42*($S42*INDEX($U$1:$CH$1,MATCH($K42+$I42,$U$2:$CH$2,0))*IF(AE$2&gt;$K42+$I42+$H42,IF($D42="Win",1.02,1.005),1)*(1+$T42)^(AE$2-($K42+$I42))+$M42)),0)))/10^6</f>
        <v>0</v>
      </c>
      <c r="AF42" s="119">
        <f>IF(AND($K42&lt;AF$2+1,$K42+$H42&gt;AF$2),IF($N42=$N$3,$C42*((1-$O42+$O42*(AF$1/INDEX($U$1:$CH$1,,MATCH($K42,$U$2:$CH$2,0)))))*$L42,$C42*((1-$R42)^(AF$2-$K42))*(((1-$O42+$O42*(AF$1/INDEX($U$1:$CH$1,,MATCH($K42,$U$2:$CH$2,0)))))*$L42*8760*$P42)),IF(AND($K42+$H42&lt;AF$2+1,$K42+$I42&gt;AF$2),IF($N42=$N$3,$C42*INDEX('Fixed O&amp;M Schedule_Gas'!N$3:N$15,MATCH($F42,'Fixed O&amp;M Schedule_Gas'!$B$3:$B$15,0)),$C42*$S42*INDEX($U$1:$CH$1,MATCH($K42,$U$2:$CH$2,0))*IF(AF$2&gt;$K42+$H42,IF($D42="Win",1.02,1.005),1)*(1+$T42)^(AF$2-$K42)),IF(AND($K42+$I42&lt;=AF$2,$K42+SUM($I42:$J42)&gt;AF$2),IF($N42=$N$3,$C42*(INDEX('Fixed O&amp;M Schedule_Gas'!N$3:N$15,MATCH($F42,'Fixed O&amp;M Schedule_Gas'!$B$3:$B$15,0))+$M42),$C42*($S42*INDEX($U$1:$CH$1,MATCH($K42+$I42,$U$2:$CH$2,0))*IF(AF$2&gt;$K42+$I42+$H42,IF($D42="Win",1.02,1.005),1)*(1+$T42)^(AF$2-($K42+$I42))+$M42)),0)))/10^6</f>
        <v>0</v>
      </c>
      <c r="AG42" s="119">
        <f>IF(AND($K42&lt;AG$2+1,$K42+$H42&gt;AG$2),IF($N42=$N$3,$C42*((1-$O42+$O42*(AG$1/INDEX($U$1:$CH$1,,MATCH($K42,$U$2:$CH$2,0)))))*$L42,$C42*((1-$R42)^(AG$2-$K42))*(((1-$O42+$O42*(AG$1/INDEX($U$1:$CH$1,,MATCH($K42,$U$2:$CH$2,0)))))*$L42*8760*$P42)),IF(AND($K42+$H42&lt;AG$2+1,$K42+$I42&gt;AG$2),IF($N42=$N$3,$C42*INDEX('Fixed O&amp;M Schedule_Gas'!O$3:O$15,MATCH($F42,'Fixed O&amp;M Schedule_Gas'!$B$3:$B$15,0)),$C42*$S42*INDEX($U$1:$CH$1,MATCH($K42,$U$2:$CH$2,0))*IF(AG$2&gt;$K42+$H42,IF($D42="Win",1.02,1.005),1)*(1+$T42)^(AG$2-$K42)),IF(AND($K42+$I42&lt;=AG$2,$K42+SUM($I42:$J42)&gt;AG$2),IF($N42=$N$3,$C42*(INDEX('Fixed O&amp;M Schedule_Gas'!O$3:O$15,MATCH($F42,'Fixed O&amp;M Schedule_Gas'!$B$3:$B$15,0))+$M42),$C42*($S42*INDEX($U$1:$CH$1,MATCH($K42+$I42,$U$2:$CH$2,0))*IF(AG$2&gt;$K42+$I42+$H42,IF($D42="Win",1.02,1.005),1)*(1+$T42)^(AG$2-($K42+$I42))+$M42)),0)))/10^6</f>
        <v>14.018635007999999</v>
      </c>
      <c r="AH42" s="119">
        <f>IF(AND($K42&lt;AH$2+1,$K42+$H42&gt;AH$2),IF($N42=$N$3,$C42*((1-$O42+$O42*(AH$1/INDEX($U$1:$CH$1,,MATCH($K42,$U$2:$CH$2,0)))))*$L42,$C42*((1-$R42)^(AH$2-$K42))*(((1-$O42+$O42*(AH$1/INDEX($U$1:$CH$1,,MATCH($K42,$U$2:$CH$2,0)))))*$L42*8760*$P42)),IF(AND($K42+$H42&lt;AH$2+1,$K42+$I42&gt;AH$2),IF($N42=$N$3,$C42*INDEX('Fixed O&amp;M Schedule_Gas'!P$3:P$15,MATCH($F42,'Fixed O&amp;M Schedule_Gas'!$B$3:$B$15,0)),$C42*$S42*INDEX($U$1:$CH$1,MATCH($K42,$U$2:$CH$2,0))*IF(AH$2&gt;$K42+$H42,IF($D42="Win",1.02,1.005),1)*(1+$T42)^(AH$2-$K42)),IF(AND($K42+$I42&lt;=AH$2,$K42+SUM($I42:$J42)&gt;AH$2),IF($N42=$N$3,$C42*(INDEX('Fixed O&amp;M Schedule_Gas'!P$3:P$15,MATCH($F42,'Fixed O&amp;M Schedule_Gas'!$B$3:$B$15,0))+$M42),$C42*($S42*INDEX($U$1:$CH$1,MATCH($K42+$I42,$U$2:$CH$2,0))*IF(AH$2&gt;$K42+$I42+$H42,IF($D42="Win",1.02,1.005),1)*(1+$T42)^(AH$2-($K42+$I42))+$M42)),0)))/10^6</f>
        <v>13.948541832959998</v>
      </c>
      <c r="AI42" s="119">
        <f>IF(AND($K42&lt;AI$2+1,$K42+$H42&gt;AI$2),IF($N42=$N$3,$C42*((1-$O42+$O42*(AI$1/INDEX($U$1:$CH$1,,MATCH($K42,$U$2:$CH$2,0)))))*$L42,$C42*((1-$R42)^(AI$2-$K42))*(((1-$O42+$O42*(AI$1/INDEX($U$1:$CH$1,,MATCH($K42,$U$2:$CH$2,0)))))*$L42*8760*$P42)),IF(AND($K42+$H42&lt;AI$2+1,$K42+$I42&gt;AI$2),IF($N42=$N$3,$C42*INDEX('Fixed O&amp;M Schedule_Gas'!Q$3:Q$15,MATCH($F42,'Fixed O&amp;M Schedule_Gas'!$B$3:$B$15,0)),$C42*$S42*INDEX($U$1:$CH$1,MATCH($K42,$U$2:$CH$2,0))*IF(AI$2&gt;$K42+$H42,IF($D42="Win",1.02,1.005),1)*(1+$T42)^(AI$2-$K42)),IF(AND($K42+$I42&lt;=AI$2,$K42+SUM($I42:$J42)&gt;AI$2),IF($N42=$N$3,$C42*(INDEX('Fixed O&amp;M Schedule_Gas'!Q$3:Q$15,MATCH($F42,'Fixed O&amp;M Schedule_Gas'!$B$3:$B$15,0))+$M42),$C42*($S42*INDEX($U$1:$CH$1,MATCH($K42+$I42,$U$2:$CH$2,0))*IF(AI$2&gt;$K42+$I42+$H42,IF($D42="Win",1.02,1.005),1)*(1+$T42)^(AI$2-($K42+$I42))+$M42)),0)))/10^6</f>
        <v>13.878799123795199</v>
      </c>
      <c r="AJ42" s="119">
        <f>IF(AND($K42&lt;AJ$2+1,$K42+$H42&gt;AJ$2),IF($N42=$N$3,$C42*((1-$O42+$O42*(AJ$1/INDEX($U$1:$CH$1,,MATCH($K42,$U$2:$CH$2,0)))))*$L42,$C42*((1-$R42)^(AJ$2-$K42))*(((1-$O42+$O42*(AJ$1/INDEX($U$1:$CH$1,,MATCH($K42,$U$2:$CH$2,0)))))*$L42*8760*$P42)),IF(AND($K42+$H42&lt;AJ$2+1,$K42+$I42&gt;AJ$2),IF($N42=$N$3,$C42*INDEX('Fixed O&amp;M Schedule_Gas'!R$3:R$15,MATCH($F42,'Fixed O&amp;M Schedule_Gas'!$B$3:$B$15,0)),$C42*$S42*INDEX($U$1:$CH$1,MATCH($K42,$U$2:$CH$2,0))*IF(AJ$2&gt;$K42+$H42,IF($D42="Win",1.02,1.005),1)*(1+$T42)^(AJ$2-$K42)),IF(AND($K42+$I42&lt;=AJ$2,$K42+SUM($I42:$J42)&gt;AJ$2),IF($N42=$N$3,$C42*(INDEX('Fixed O&amp;M Schedule_Gas'!R$3:R$15,MATCH($F42,'Fixed O&amp;M Schedule_Gas'!$B$3:$B$15,0))+$M42),$C42*($S42*INDEX($U$1:$CH$1,MATCH($K42+$I42,$U$2:$CH$2,0))*IF(AJ$2&gt;$K42+$I42+$H42,IF($D42="Win",1.02,1.005),1)*(1+$T42)^(AJ$2-($K42+$I42))+$M42)),0)))/10^6</f>
        <v>13.809405128176223</v>
      </c>
      <c r="AK42" s="119">
        <f>IF(AND($K42&lt;AK$2+1,$K42+$H42&gt;AK$2),IF($N42=$N$3,$C42*((1-$O42+$O42*(AK$1/INDEX($U$1:$CH$1,,MATCH($K42,$U$2:$CH$2,0)))))*$L42,$C42*((1-$R42)^(AK$2-$K42))*(((1-$O42+$O42*(AK$1/INDEX($U$1:$CH$1,,MATCH($K42,$U$2:$CH$2,0)))))*$L42*8760*$P42)),IF(AND($K42+$H42&lt;AK$2+1,$K42+$I42&gt;AK$2),IF($N42=$N$3,$C42*INDEX('Fixed O&amp;M Schedule_Gas'!S$3:S$15,MATCH($F42,'Fixed O&amp;M Schedule_Gas'!$B$3:$B$15,0)),$C42*$S42*INDEX($U$1:$CH$1,MATCH($K42,$U$2:$CH$2,0))*IF(AK$2&gt;$K42+$H42,IF($D42="Win",1.02,1.005),1)*(1+$T42)^(AK$2-$K42)),IF(AND($K42+$I42&lt;=AK$2,$K42+SUM($I42:$J42)&gt;AK$2),IF($N42=$N$3,$C42*(INDEX('Fixed O&amp;M Schedule_Gas'!S$3:S$15,MATCH($F42,'Fixed O&amp;M Schedule_Gas'!$B$3:$B$15,0))+$M42),$C42*($S42*INDEX($U$1:$CH$1,MATCH($K42+$I42,$U$2:$CH$2,0))*IF(AK$2&gt;$K42+$I42+$H42,IF($D42="Win",1.02,1.005),1)*(1+$T42)^(AK$2-($K42+$I42))+$M42)),0)))/10^6</f>
        <v>13.740358102535343</v>
      </c>
      <c r="AL42" s="119">
        <f>IF(AND($K42&lt;AL$2+1,$K42+$H42&gt;AL$2),IF($N42=$N$3,$C42*((1-$O42+$O42*(AL$1/INDEX($U$1:$CH$1,,MATCH($K42,$U$2:$CH$2,0)))))*$L42,$C42*((1-$R42)^(AL$2-$K42))*(((1-$O42+$O42*(AL$1/INDEX($U$1:$CH$1,,MATCH($K42,$U$2:$CH$2,0)))))*$L42*8760*$P42)),IF(AND($K42+$H42&lt;AL$2+1,$K42+$I42&gt;AL$2),IF($N42=$N$3,$C42*INDEX('Fixed O&amp;M Schedule_Gas'!T$3:T$15,MATCH($F42,'Fixed O&amp;M Schedule_Gas'!$B$3:$B$15,0)),$C42*$S42*INDEX($U$1:$CH$1,MATCH($K42,$U$2:$CH$2,0))*IF(AL$2&gt;$K42+$H42,IF($D42="Win",1.02,1.005),1)*(1+$T42)^(AL$2-$K42)),IF(AND($K42+$I42&lt;=AL$2,$K42+SUM($I42:$J42)&gt;AL$2),IF($N42=$N$3,$C42*(INDEX('Fixed O&amp;M Schedule_Gas'!T$3:T$15,MATCH($F42,'Fixed O&amp;M Schedule_Gas'!$B$3:$B$15,0))+$M42),$C42*($S42*INDEX($U$1:$CH$1,MATCH($K42+$I42,$U$2:$CH$2,0))*IF(AL$2&gt;$K42+$I42+$H42,IF($D42="Win",1.02,1.005),1)*(1+$T42)^(AL$2-($K42+$I42))+$M42)),0)))/10^6</f>
        <v>13.671656312022668</v>
      </c>
      <c r="AM42" s="119">
        <f>IF(AND($K42&lt;AM$2+1,$K42+$H42&gt;AM$2),IF($N42=$N$3,$C42*((1-$O42+$O42*(AM$1/INDEX($U$1:$CH$1,,MATCH($K42,$U$2:$CH$2,0)))))*$L42,$C42*((1-$R42)^(AM$2-$K42))*(((1-$O42+$O42*(AM$1/INDEX($U$1:$CH$1,,MATCH($K42,$U$2:$CH$2,0)))))*$L42*8760*$P42)),IF(AND($K42+$H42&lt;AM$2+1,$K42+$I42&gt;AM$2),IF($N42=$N$3,$C42*INDEX('Fixed O&amp;M Schedule_Gas'!U$3:U$15,MATCH($F42,'Fixed O&amp;M Schedule_Gas'!$B$3:$B$15,0)),$C42*$S42*INDEX($U$1:$CH$1,MATCH($K42,$U$2:$CH$2,0))*IF(AM$2&gt;$K42+$H42,IF($D42="Win",1.02,1.005),1)*(1+$T42)^(AM$2-$K42)),IF(AND($K42+$I42&lt;=AM$2,$K42+SUM($I42:$J42)&gt;AM$2),IF($N42=$N$3,$C42*(INDEX('Fixed O&amp;M Schedule_Gas'!U$3:U$15,MATCH($F42,'Fixed O&amp;M Schedule_Gas'!$B$3:$B$15,0))+$M42),$C42*($S42*INDEX($U$1:$CH$1,MATCH($K42+$I42,$U$2:$CH$2,0))*IF(AM$2&gt;$K42+$I42+$H42,IF($D42="Win",1.02,1.005),1)*(1+$T42)^(AM$2-($K42+$I42))+$M42)),0)))/10^6</f>
        <v>13.603298030462552</v>
      </c>
      <c r="AN42" s="119">
        <f>IF(AND($K42&lt;AN$2+1,$K42+$H42&gt;AN$2),IF($N42=$N$3,$C42*((1-$O42+$O42*(AN$1/INDEX($U$1:$CH$1,,MATCH($K42,$U$2:$CH$2,0)))))*$L42,$C42*((1-$R42)^(AN$2-$K42))*(((1-$O42+$O42*(AN$1/INDEX($U$1:$CH$1,,MATCH($K42,$U$2:$CH$2,0)))))*$L42*8760*$P42)),IF(AND($K42+$H42&lt;AN$2+1,$K42+$I42&gt;AN$2),IF($N42=$N$3,$C42*INDEX('Fixed O&amp;M Schedule_Gas'!V$3:V$15,MATCH($F42,'Fixed O&amp;M Schedule_Gas'!$B$3:$B$15,0)),$C42*$S42*INDEX($U$1:$CH$1,MATCH($K42,$U$2:$CH$2,0))*IF(AN$2&gt;$K42+$H42,IF($D42="Win",1.02,1.005),1)*(1+$T42)^(AN$2-$K42)),IF(AND($K42+$I42&lt;=AN$2,$K42+SUM($I42:$J42)&gt;AN$2),IF($N42=$N$3,$C42*(INDEX('Fixed O&amp;M Schedule_Gas'!V$3:V$15,MATCH($F42,'Fixed O&amp;M Schedule_Gas'!$B$3:$B$15,0))+$M42),$C42*($S42*INDEX($U$1:$CH$1,MATCH($K42+$I42,$U$2:$CH$2,0))*IF(AN$2&gt;$K42+$I42+$H42,IF($D42="Win",1.02,1.005),1)*(1+$T42)^(AN$2-($K42+$I42))+$M42)),0)))/10^6</f>
        <v>13.535281540310239</v>
      </c>
      <c r="AO42" s="119">
        <f>IF(AND($K42&lt;AO$2+1,$K42+$H42&gt;AO$2),IF($N42=$N$3,$C42*((1-$O42+$O42*(AO$1/INDEX($U$1:$CH$1,,MATCH($K42,$U$2:$CH$2,0)))))*$L42,$C42*((1-$R42)^(AO$2-$K42))*(((1-$O42+$O42*(AO$1/INDEX($U$1:$CH$1,,MATCH($K42,$U$2:$CH$2,0)))))*$L42*8760*$P42)),IF(AND($K42+$H42&lt;AO$2+1,$K42+$I42&gt;AO$2),IF($N42=$N$3,$C42*INDEX('Fixed O&amp;M Schedule_Gas'!W$3:W$15,MATCH($F42,'Fixed O&amp;M Schedule_Gas'!$B$3:$B$15,0)),$C42*$S42*INDEX($U$1:$CH$1,MATCH($K42,$U$2:$CH$2,0))*IF(AO$2&gt;$K42+$H42,IF($D42="Win",1.02,1.005),1)*(1+$T42)^(AO$2-$K42)),IF(AND($K42+$I42&lt;=AO$2,$K42+SUM($I42:$J42)&gt;AO$2),IF($N42=$N$3,$C42*(INDEX('Fixed O&amp;M Schedule_Gas'!W$3:W$15,MATCH($F42,'Fixed O&amp;M Schedule_Gas'!$B$3:$B$15,0))+$M42),$C42*($S42*INDEX($U$1:$CH$1,MATCH($K42+$I42,$U$2:$CH$2,0))*IF(AO$2&gt;$K42+$I42+$H42,IF($D42="Win",1.02,1.005),1)*(1+$T42)^(AO$2-($K42+$I42))+$M42)),0)))/10^6</f>
        <v>13.467605132608687</v>
      </c>
      <c r="AP42" s="119">
        <f>IF(AND($K42&lt;AP$2+1,$K42+$H42&gt;AP$2),IF($N42=$N$3,$C42*((1-$O42+$O42*(AP$1/INDEX($U$1:$CH$1,,MATCH($K42,$U$2:$CH$2,0)))))*$L42,$C42*((1-$R42)^(AP$2-$K42))*(((1-$O42+$O42*(AP$1/INDEX($U$1:$CH$1,,MATCH($K42,$U$2:$CH$2,0)))))*$L42*8760*$P42)),IF(AND($K42+$H42&lt;AP$2+1,$K42+$I42&gt;AP$2),IF($N42=$N$3,$C42*INDEX('Fixed O&amp;M Schedule_Gas'!X$3:X$15,MATCH($F42,'Fixed O&amp;M Schedule_Gas'!$B$3:$B$15,0)),$C42*$S42*INDEX($U$1:$CH$1,MATCH($K42,$U$2:$CH$2,0))*IF(AP$2&gt;$K42+$H42,IF($D42="Win",1.02,1.005),1)*(1+$T42)^(AP$2-$K42)),IF(AND($K42+$I42&lt;=AP$2,$K42+SUM($I42:$J42)&gt;AP$2),IF($N42=$N$3,$C42*(INDEX('Fixed O&amp;M Schedule_Gas'!X$3:X$15,MATCH($F42,'Fixed O&amp;M Schedule_Gas'!$B$3:$B$15,0))+$M42),$C42*($S42*INDEX($U$1:$CH$1,MATCH($K42+$I42,$U$2:$CH$2,0))*IF(AP$2&gt;$K42+$I42+$H42,IF($D42="Win",1.02,1.005),1)*(1+$T42)^(AP$2-($K42+$I42))+$M42)),0)))/10^6</f>
        <v>13.400267106945645</v>
      </c>
      <c r="AQ42" s="119">
        <f>IF(AND($K42&lt;AQ$2+1,$K42+$H42&gt;AQ$2),IF($N42=$N$3,$C42*((1-$O42+$O42*(AQ$1/INDEX($U$1:$CH$1,,MATCH($K42,$U$2:$CH$2,0)))))*$L42,$C42*((1-$R42)^(AQ$2-$K42))*(((1-$O42+$O42*(AQ$1/INDEX($U$1:$CH$1,,MATCH($K42,$U$2:$CH$2,0)))))*$L42*8760*$P42)),IF(AND($K42+$H42&lt;AQ$2+1,$K42+$I42&gt;AQ$2),IF($N42=$N$3,$C42*INDEX('Fixed O&amp;M Schedule_Gas'!Y$3:Y$15,MATCH($F42,'Fixed O&amp;M Schedule_Gas'!$B$3:$B$15,0)),$C42*$S42*INDEX($U$1:$CH$1,MATCH($K42,$U$2:$CH$2,0))*IF(AQ$2&gt;$K42+$H42,IF($D42="Win",1.02,1.005),1)*(1+$T42)^(AQ$2-$K42)),IF(AND($K42+$I42&lt;=AQ$2,$K42+SUM($I42:$J42)&gt;AQ$2),IF($N42=$N$3,$C42*(INDEX('Fixed O&amp;M Schedule_Gas'!Y$3:Y$15,MATCH($F42,'Fixed O&amp;M Schedule_Gas'!$B$3:$B$15,0))+$M42),$C42*($S42*INDEX($U$1:$CH$1,MATCH($K42+$I42,$U$2:$CH$2,0))*IF(AQ$2&gt;$K42+$I42+$H42,IF($D42="Win",1.02,1.005),1)*(1+$T42)^(AQ$2-($K42+$I42))+$M42)),0)))/10^6</f>
        <v>13.333265771410918</v>
      </c>
      <c r="AR42" s="119">
        <f>IF(AND($K42&lt;AR$2+1,$K42+$H42&gt;AR$2),IF($N42=$N$3,$C42*((1-$O42+$O42*(AR$1/INDEX($U$1:$CH$1,,MATCH($K42,$U$2:$CH$2,0)))))*$L42,$C42*((1-$R42)^(AR$2-$K42))*(((1-$O42+$O42*(AR$1/INDEX($U$1:$CH$1,,MATCH($K42,$U$2:$CH$2,0)))))*$L42*8760*$P42)),IF(AND($K42+$H42&lt;AR$2+1,$K42+$I42&gt;AR$2),IF($N42=$N$3,$C42*INDEX('Fixed O&amp;M Schedule_Gas'!Z$3:Z$15,MATCH($F42,'Fixed O&amp;M Schedule_Gas'!$B$3:$B$15,0)),$C42*$S42*INDEX($U$1:$CH$1,MATCH($K42,$U$2:$CH$2,0))*IF(AR$2&gt;$K42+$H42,IF($D42="Win",1.02,1.005),1)*(1+$T42)^(AR$2-$K42)),IF(AND($K42+$I42&lt;=AR$2,$K42+SUM($I42:$J42)&gt;AR$2),IF($N42=$N$3,$C42*(INDEX('Fixed O&amp;M Schedule_Gas'!Z$3:Z$15,MATCH($F42,'Fixed O&amp;M Schedule_Gas'!$B$3:$B$15,0))+$M42),$C42*($S42*INDEX($U$1:$CH$1,MATCH($K42+$I42,$U$2:$CH$2,0))*IF(AR$2&gt;$K42+$I42+$H42,IF($D42="Win",1.02,1.005),1)*(1+$T42)^(AR$2-($K42+$I42))+$M42)),0)))/10^6</f>
        <v>13.266599442553861</v>
      </c>
      <c r="AS42" s="119">
        <f>IF(AND($K42&lt;AS$2+1,$K42+$H42&gt;AS$2),IF($N42=$N$3,$C42*((1-$O42+$O42*(AS$1/INDEX($U$1:$CH$1,,MATCH($K42,$U$2:$CH$2,0)))))*$L42,$C42*((1-$R42)^(AS$2-$K42))*(((1-$O42+$O42*(AS$1/INDEX($U$1:$CH$1,,MATCH($K42,$U$2:$CH$2,0)))))*$L42*8760*$P42)),IF(AND($K42+$H42&lt;AS$2+1,$K42+$I42&gt;AS$2),IF($N42=$N$3,$C42*INDEX('Fixed O&amp;M Schedule_Gas'!AA$3:AA$15,MATCH($F42,'Fixed O&amp;M Schedule_Gas'!$B$3:$B$15,0)),$C42*$S42*INDEX($U$1:$CH$1,MATCH($K42,$U$2:$CH$2,0))*IF(AS$2&gt;$K42+$H42,IF($D42="Win",1.02,1.005),1)*(1+$T42)^(AS$2-$K42)),IF(AND($K42+$I42&lt;=AS$2,$K42+SUM($I42:$J42)&gt;AS$2),IF($N42=$N$3,$C42*(INDEX('Fixed O&amp;M Schedule_Gas'!AA$3:AA$15,MATCH($F42,'Fixed O&amp;M Schedule_Gas'!$B$3:$B$15,0))+$M42),$C42*($S42*INDEX($U$1:$CH$1,MATCH($K42+$I42,$U$2:$CH$2,0))*IF(AS$2&gt;$K42+$I42+$H42,IF($D42="Win",1.02,1.005),1)*(1+$T42)^(AS$2-($K42+$I42))+$M42)),0)))/10^6</f>
        <v>13.200266445341093</v>
      </c>
      <c r="AT42" s="119">
        <f>IF(AND($K42&lt;AT$2+1,$K42+$H42&gt;AT$2),IF($N42=$N$3,$C42*((1-$O42+$O42*(AT$1/INDEX($U$1:$CH$1,,MATCH($K42,$U$2:$CH$2,0)))))*$L42,$C42*((1-$R42)^(AT$2-$K42))*(((1-$O42+$O42*(AT$1/INDEX($U$1:$CH$1,,MATCH($K42,$U$2:$CH$2,0)))))*$L42*8760*$P42)),IF(AND($K42+$H42&lt;AT$2+1,$K42+$I42&gt;AT$2),IF($N42=$N$3,$C42*INDEX('Fixed O&amp;M Schedule_Gas'!AB$3:AB$15,MATCH($F42,'Fixed O&amp;M Schedule_Gas'!$B$3:$B$15,0)),$C42*$S42*INDEX($U$1:$CH$1,MATCH($K42,$U$2:$CH$2,0))*IF(AT$2&gt;$K42+$H42,IF($D42="Win",1.02,1.005),1)*(1+$T42)^(AT$2-$K42)),IF(AND($K42+$I42&lt;=AT$2,$K42+SUM($I42:$J42)&gt;AT$2),IF($N42=$N$3,$C42*(INDEX('Fixed O&amp;M Schedule_Gas'!AB$3:AB$15,MATCH($F42,'Fixed O&amp;M Schedule_Gas'!$B$3:$B$15,0))+$M42),$C42*($S42*INDEX($U$1:$CH$1,MATCH($K42+$I42,$U$2:$CH$2,0))*IF(AT$2&gt;$K42+$I42+$H42,IF($D42="Win",1.02,1.005),1)*(1+$T42)^(AT$2-($K42+$I42))+$M42)),0)))/10^6</f>
        <v>13.13426511311439</v>
      </c>
      <c r="AU42" s="119">
        <f>IF(AND($K42&lt;AU$2+1,$K42+$H42&gt;AU$2),IF($N42=$N$3,$C42*((1-$O42+$O42*(AU$1/INDEX($U$1:$CH$1,,MATCH($K42,$U$2:$CH$2,0)))))*$L42,$C42*((1-$R42)^(AU$2-$K42))*(((1-$O42+$O42*(AU$1/INDEX($U$1:$CH$1,,MATCH($K42,$U$2:$CH$2,0)))))*$L42*8760*$P42)),IF(AND($K42+$H42&lt;AU$2+1,$K42+$I42&gt;AU$2),IF($N42=$N$3,$C42*INDEX('Fixed O&amp;M Schedule_Gas'!AC$3:AC$15,MATCH($F42,'Fixed O&amp;M Schedule_Gas'!$B$3:$B$15,0)),$C42*$S42*INDEX($U$1:$CH$1,MATCH($K42,$U$2:$CH$2,0))*IF(AU$2&gt;$K42+$H42,IF($D42="Win",1.02,1.005),1)*(1+$T42)^(AU$2-$K42)),IF(AND($K42+$I42&lt;=AU$2,$K42+SUM($I42:$J42)&gt;AU$2),IF($N42=$N$3,$C42*(INDEX('Fixed O&amp;M Schedule_Gas'!AC$3:AC$15,MATCH($F42,'Fixed O&amp;M Schedule_Gas'!$B$3:$B$15,0))+$M42),$C42*($S42*INDEX($U$1:$CH$1,MATCH($K42+$I42,$U$2:$CH$2,0))*IF(AU$2&gt;$K42+$I42+$H42,IF($D42="Win",1.02,1.005),1)*(1+$T42)^(AU$2-($K42+$I42))+$M42)),0)))/10^6</f>
        <v>13.068593787548817</v>
      </c>
      <c r="AV42" s="119">
        <f>IF(AND($K42&lt;AV$2+1,$K42+$H42&gt;AV$2),IF($N42=$N$3,$C42*((1-$O42+$O42*(AV$1/INDEX($U$1:$CH$1,,MATCH($K42,$U$2:$CH$2,0)))))*$L42,$C42*((1-$R42)^(AV$2-$K42))*(((1-$O42+$O42*(AV$1/INDEX($U$1:$CH$1,,MATCH($K42,$U$2:$CH$2,0)))))*$L42*8760*$P42)),IF(AND($K42+$H42&lt;AV$2+1,$K42+$I42&gt;AV$2),IF($N42=$N$3,$C42*INDEX('Fixed O&amp;M Schedule_Gas'!AD$3:AD$15,MATCH($F42,'Fixed O&amp;M Schedule_Gas'!$B$3:$B$15,0)),$C42*$S42*INDEX($U$1:$CH$1,MATCH($K42,$U$2:$CH$2,0))*IF(AV$2&gt;$K42+$H42,IF($D42="Win",1.02,1.005),1)*(1+$T42)^(AV$2-$K42)),IF(AND($K42+$I42&lt;=AV$2,$K42+SUM($I42:$J42)&gt;AV$2),IF($N42=$N$3,$C42*(INDEX('Fixed O&amp;M Schedule_Gas'!AD$3:AD$15,MATCH($F42,'Fixed O&amp;M Schedule_Gas'!$B$3:$B$15,0))+$M42),$C42*($S42*INDEX($U$1:$CH$1,MATCH($K42+$I42,$U$2:$CH$2,0))*IF(AV$2&gt;$K42+$I42+$H42,IF($D42="Win",1.02,1.005),1)*(1+$T42)^(AV$2-($K42+$I42))+$M42)),0)))/10^6</f>
        <v>13.003250818611072</v>
      </c>
      <c r="AW42" s="119">
        <f>IF(AND($K42&lt;AW$2+1,$K42+$H42&gt;AW$2),IF($N42=$N$3,$C42*((1-$O42+$O42*(AW$1/INDEX($U$1:$CH$1,,MATCH($K42,$U$2:$CH$2,0)))))*$L42,$C42*((1-$R42)^(AW$2-$K42))*(((1-$O42+$O42*(AW$1/INDEX($U$1:$CH$1,,MATCH($K42,$U$2:$CH$2,0)))))*$L42*8760*$P42)),IF(AND($K42+$H42&lt;AW$2+1,$K42+$I42&gt;AW$2),IF($N42=$N$3,$C42*INDEX('Fixed O&amp;M Schedule_Gas'!AE$3:AE$15,MATCH($F42,'Fixed O&amp;M Schedule_Gas'!$B$3:$B$15,0)),$C42*$S42*INDEX($U$1:$CH$1,MATCH($K42,$U$2:$CH$2,0))*IF(AW$2&gt;$K42+$H42,IF($D42="Win",1.02,1.005),1)*(1+$T42)^(AW$2-$K42)),IF(AND($K42+$I42&lt;=AW$2,$K42+SUM($I42:$J42)&gt;AW$2),IF($N42=$N$3,$C42*(INDEX('Fixed O&amp;M Schedule_Gas'!AE$3:AE$15,MATCH($F42,'Fixed O&amp;M Schedule_Gas'!$B$3:$B$15,0))+$M42),$C42*($S42*INDEX($U$1:$CH$1,MATCH($K42+$I42,$U$2:$CH$2,0))*IF(AW$2&gt;$K42+$I42+$H42,IF($D42="Win",1.02,1.005),1)*(1+$T42)^(AW$2-($K42+$I42))+$M42)),0)))/10^6</f>
        <v>12.938234564518018</v>
      </c>
      <c r="AX42" s="119">
        <f>IF(AND($K42&lt;AX$2+1,$K42+$H42&gt;AX$2),IF($N42=$N$3,$C42*((1-$O42+$O42*(AX$1/INDEX($U$1:$CH$1,,MATCH($K42,$U$2:$CH$2,0)))))*$L42,$C42*((1-$R42)^(AX$2-$K42))*(((1-$O42+$O42*(AX$1/INDEX($U$1:$CH$1,,MATCH($K42,$U$2:$CH$2,0)))))*$L42*8760*$P42)),IF(AND($K42+$H42&lt;AX$2+1,$K42+$I42&gt;AX$2),IF($N42=$N$3,$C42*INDEX('Fixed O&amp;M Schedule_Gas'!AF$3:AF$15,MATCH($F42,'Fixed O&amp;M Schedule_Gas'!$B$3:$B$15,0)),$C42*$S42*INDEX($U$1:$CH$1,MATCH($K42,$U$2:$CH$2,0))*IF(AX$2&gt;$K42+$H42,IF($D42="Win",1.02,1.005),1)*(1+$T42)^(AX$2-$K42)),IF(AND($K42+$I42&lt;=AX$2,$K42+SUM($I42:$J42)&gt;AX$2),IF($N42=$N$3,$C42*(INDEX('Fixed O&amp;M Schedule_Gas'!AF$3:AF$15,MATCH($F42,'Fixed O&amp;M Schedule_Gas'!$B$3:$B$15,0))+$M42),$C42*($S42*INDEX($U$1:$CH$1,MATCH($K42+$I42,$U$2:$CH$2,0))*IF(AX$2&gt;$K42+$I42+$H42,IF($D42="Win",1.02,1.005),1)*(1+$T42)^(AX$2-($K42+$I42))+$M42)),0)))/10^6</f>
        <v>12.873543391695426</v>
      </c>
      <c r="AY42" s="119">
        <f>IF(AND($K42&lt;AY$2+1,$K42+$H42&gt;AY$2),IF($N42=$N$3,$C42*((1-$O42+$O42*(AY$1/INDEX($U$1:$CH$1,,MATCH($K42,$U$2:$CH$2,0)))))*$L42,$C42*((1-$R42)^(AY$2-$K42))*(((1-$O42+$O42*(AY$1/INDEX($U$1:$CH$1,,MATCH($K42,$U$2:$CH$2,0)))))*$L42*8760*$P42)),IF(AND($K42+$H42&lt;AY$2+1,$K42+$I42&gt;AY$2),IF($N42=$N$3,$C42*INDEX('Fixed O&amp;M Schedule_Gas'!AG$3:AG$15,MATCH($F42,'Fixed O&amp;M Schedule_Gas'!$B$3:$B$15,0)),$C42*$S42*INDEX($U$1:$CH$1,MATCH($K42,$U$2:$CH$2,0))*IF(AY$2&gt;$K42+$H42,IF($D42="Win",1.02,1.005),1)*(1+$T42)^(AY$2-$K42)),IF(AND($K42+$I42&lt;=AY$2,$K42+SUM($I42:$J42)&gt;AY$2),IF($N42=$N$3,$C42*(INDEX('Fixed O&amp;M Schedule_Gas'!AG$3:AG$15,MATCH($F42,'Fixed O&amp;M Schedule_Gas'!$B$3:$B$15,0))+$M42),$C42*($S42*INDEX($U$1:$CH$1,MATCH($K42+$I42,$U$2:$CH$2,0))*IF(AY$2&gt;$K42+$I42+$H42,IF($D42="Win",1.02,1.005),1)*(1+$T42)^(AY$2-($K42+$I42))+$M42)),0)))/10^6</f>
        <v>12.809175674736951</v>
      </c>
      <c r="AZ42" s="119">
        <f>IF(AND($K42&lt;AZ$2+1,$K42+$H42&gt;AZ$2),IF($N42=$N$3,$C42*((1-$O42+$O42*(AZ$1/INDEX($U$1:$CH$1,,MATCH($K42,$U$2:$CH$2,0)))))*$L42,$C42*((1-$R42)^(AZ$2-$K42))*(((1-$O42+$O42*(AZ$1/INDEX($U$1:$CH$1,,MATCH($K42,$U$2:$CH$2,0)))))*$L42*8760*$P42)),IF(AND($K42+$H42&lt;AZ$2+1,$K42+$I42&gt;AZ$2),IF($N42=$N$3,$C42*INDEX('Fixed O&amp;M Schedule_Gas'!AH$3:AH$15,MATCH($F42,'Fixed O&amp;M Schedule_Gas'!$B$3:$B$15,0)),$C42*$S42*INDEX($U$1:$CH$1,MATCH($K42,$U$2:$CH$2,0))*IF(AZ$2&gt;$K42+$H42,IF($D42="Win",1.02,1.005),1)*(1+$T42)^(AZ$2-$K42)),IF(AND($K42+$I42&lt;=AZ$2,$K42+SUM($I42:$J42)&gt;AZ$2),IF($N42=$N$3,$C42*(INDEX('Fixed O&amp;M Schedule_Gas'!AH$3:AH$15,MATCH($F42,'Fixed O&amp;M Schedule_Gas'!$B$3:$B$15,0))+$M42),$C42*($S42*INDEX($U$1:$CH$1,MATCH($K42+$I42,$U$2:$CH$2,0))*IF(AZ$2&gt;$K42+$I42+$H42,IF($D42="Win",1.02,1.005),1)*(1+$T42)^(AZ$2-($K42+$I42))+$M42)),0)))/10^6</f>
        <v>12.745129796363264</v>
      </c>
      <c r="BA42" s="119">
        <f>IF(AND($K42&lt;BA$2+1,$K42+$H42&gt;BA$2),IF($N42=$N$3,$C42*((1-$O42+$O42*(BA$1/INDEX($U$1:$CH$1,,MATCH($K42,$U$2:$CH$2,0)))))*$L42,$C42*((1-$R42)^(BA$2-$K42))*(((1-$O42+$O42*(BA$1/INDEX($U$1:$CH$1,,MATCH($K42,$U$2:$CH$2,0)))))*$L42*8760*$P42)),IF(AND($K42+$H42&lt;BA$2+1,$K42+$I42&gt;BA$2),IF($N42=$N$3,$C42*INDEX('Fixed O&amp;M Schedule_Gas'!AI$3:AI$15,MATCH($F42,'Fixed O&amp;M Schedule_Gas'!$B$3:$B$15,0)),$C42*$S42*INDEX($U$1:$CH$1,MATCH($K42,$U$2:$CH$2,0))*IF(BA$2&gt;$K42+$H42,IF($D42="Win",1.02,1.005),1)*(1+$T42)^(BA$2-$K42)),IF(AND($K42+$I42&lt;=BA$2,$K42+SUM($I42:$J42)&gt;BA$2),IF($N42=$N$3,$C42*(INDEX('Fixed O&amp;M Schedule_Gas'!AI$3:AI$15,MATCH($F42,'Fixed O&amp;M Schedule_Gas'!$B$3:$B$15,0))+$M42),$C42*($S42*INDEX($U$1:$CH$1,MATCH($K42+$I42,$U$2:$CH$2,0))*IF(BA$2&gt;$K42+$I42+$H42,IF($D42="Win",1.02,1.005),1)*(1+$T42)^(BA$2-($K42+$I42))+$M42)),0)))/10^6</f>
        <v>1.3761358834155537</v>
      </c>
      <c r="BB42" s="119">
        <f>IF(AND($K42&lt;BB$2+1,$K42+$H42&gt;BB$2),IF($N42=$N$3,$C42*((1-$O42+$O42*(BB$1/INDEX($U$1:$CH$1,,MATCH($K42,$U$2:$CH$2,0)))))*$L42,$C42*((1-$R42)^(BB$2-$K42))*(((1-$O42+$O42*(BB$1/INDEX($U$1:$CH$1,,MATCH($K42,$U$2:$CH$2,0)))))*$L42*8760*$P42)),IF(AND($K42+$H42&lt;BB$2+1,$K42+$I42&gt;BB$2),IF($N42=$N$3,$C42*INDEX('Fixed O&amp;M Schedule_Gas'!AJ$3:AJ$15,MATCH($F42,'Fixed O&amp;M Schedule_Gas'!$B$3:$B$15,0)),$C42*$S42*INDEX($U$1:$CH$1,MATCH($K42,$U$2:$CH$2,0))*IF(BB$2&gt;$K42+$H42,IF($D42="Win",1.02,1.005),1)*(1+$T42)^(BB$2-$K42)),IF(AND($K42+$I42&lt;=BB$2,$K42+SUM($I42:$J42)&gt;BB$2),IF($N42=$N$3,$C42*(INDEX('Fixed O&amp;M Schedule_Gas'!AJ$3:AJ$15,MATCH($F42,'Fixed O&amp;M Schedule_Gas'!$B$3:$B$15,0))+$M42),$C42*($S42*INDEX($U$1:$CH$1,MATCH($K42+$I42,$U$2:$CH$2,0))*IF(BB$2&gt;$K42+$I42+$H42,IF($D42="Win",1.02,1.005),1)*(1+$T42)^(BB$2-($K42+$I42))+$M42)),0)))/10^6</f>
        <v>1.410676894089284</v>
      </c>
      <c r="BC42" s="119">
        <f>IF(AND($K42&lt;BC$2+1,$K42+$H42&gt;BC$2),IF($N42=$N$3,$C42*((1-$O42+$O42*(BC$1/INDEX($U$1:$CH$1,,MATCH($K42,$U$2:$CH$2,0)))))*$L42,$C42*((1-$R42)^(BC$2-$K42))*(((1-$O42+$O42*(BC$1/INDEX($U$1:$CH$1,,MATCH($K42,$U$2:$CH$2,0)))))*$L42*8760*$P42)),IF(AND($K42+$H42&lt;BC$2+1,$K42+$I42&gt;BC$2),IF($N42=$N$3,$C42*INDEX('Fixed O&amp;M Schedule_Gas'!AK$3:AK$15,MATCH($F42,'Fixed O&amp;M Schedule_Gas'!$B$3:$B$15,0)),$C42*$S42*INDEX($U$1:$CH$1,MATCH($K42,$U$2:$CH$2,0))*IF(BC$2&gt;$K42+$H42,IF($D42="Win",1.02,1.005),1)*(1+$T42)^(BC$2-$K42)),IF(AND($K42+$I42&lt;=BC$2,$K42+SUM($I42:$J42)&gt;BC$2),IF($N42=$N$3,$C42*(INDEX('Fixed O&amp;M Schedule_Gas'!AK$3:AK$15,MATCH($F42,'Fixed O&amp;M Schedule_Gas'!$B$3:$B$15,0))+$M42),$C42*($S42*INDEX($U$1:$CH$1,MATCH($K42+$I42,$U$2:$CH$2,0))*IF(BC$2&gt;$K42+$I42+$H42,IF($D42="Win",1.02,1.005),1)*(1+$T42)^(BC$2-($K42+$I42))+$M42)),0)))/10^6</f>
        <v>1.4388904319710696</v>
      </c>
      <c r="BD42" s="119">
        <f>IF(AND($K42&lt;BD$2+1,$K42+$H42&gt;BD$2),IF($N42=$N$3,$C42*((1-$O42+$O42*(BD$1/INDEX($U$1:$CH$1,,MATCH($K42,$U$2:$CH$2,0)))))*$L42,$C42*((1-$R42)^(BD$2-$K42))*(((1-$O42+$O42*(BD$1/INDEX($U$1:$CH$1,,MATCH($K42,$U$2:$CH$2,0)))))*$L42*8760*$P42)),IF(AND($K42+$H42&lt;BD$2+1,$K42+$I42&gt;BD$2),IF($N42=$N$3,$C42*INDEX('Fixed O&amp;M Schedule_Gas'!AL$3:AL$15,MATCH($F42,'Fixed O&amp;M Schedule_Gas'!$B$3:$B$15,0)),$C42*$S42*INDEX($U$1:$CH$1,MATCH($K42,$U$2:$CH$2,0))*IF(BD$2&gt;$K42+$H42,IF($D42="Win",1.02,1.005),1)*(1+$T42)^(BD$2-$K42)),IF(AND($K42+$I42&lt;=BD$2,$K42+SUM($I42:$J42)&gt;BD$2),IF($N42=$N$3,$C42*(INDEX('Fixed O&amp;M Schedule_Gas'!AL$3:AL$15,MATCH($F42,'Fixed O&amp;M Schedule_Gas'!$B$3:$B$15,0))+$M42),$C42*($S42*INDEX($U$1:$CH$1,MATCH($K42+$I42,$U$2:$CH$2,0))*IF(BD$2&gt;$K42+$I42+$H42,IF($D42="Win",1.02,1.005),1)*(1+$T42)^(BD$2-($K42+$I42))+$M42)),0)))/10^6</f>
        <v>1.4676682406104908</v>
      </c>
      <c r="BE42" s="119">
        <f>IF(AND($K42&lt;BE$2+1,$K42+$H42&gt;BE$2),IF($N42=$N$3,$C42*((1-$O42+$O42*(BE$1/INDEX($U$1:$CH$1,,MATCH($K42,$U$2:$CH$2,0)))))*$L42,$C42*((1-$R42)^(BE$2-$K42))*(((1-$O42+$O42*(BE$1/INDEX($U$1:$CH$1,,MATCH($K42,$U$2:$CH$2,0)))))*$L42*8760*$P42)),IF(AND($K42+$H42&lt;BE$2+1,$K42+$I42&gt;BE$2),IF($N42=$N$3,$C42*INDEX('Fixed O&amp;M Schedule_Gas'!AM$3:AM$15,MATCH($F42,'Fixed O&amp;M Schedule_Gas'!$B$3:$B$15,0)),$C42*$S42*INDEX($U$1:$CH$1,MATCH($K42,$U$2:$CH$2,0))*IF(BE$2&gt;$K42+$H42,IF($D42="Win",1.02,1.005),1)*(1+$T42)^(BE$2-$K42)),IF(AND($K42+$I42&lt;=BE$2,$K42+SUM($I42:$J42)&gt;BE$2),IF($N42=$N$3,$C42*(INDEX('Fixed O&amp;M Schedule_Gas'!AM$3:AM$15,MATCH($F42,'Fixed O&amp;M Schedule_Gas'!$B$3:$B$15,0))+$M42),$C42*($S42*INDEX($U$1:$CH$1,MATCH($K42+$I42,$U$2:$CH$2,0))*IF(BE$2&gt;$K42+$I42+$H42,IF($D42="Win",1.02,1.005),1)*(1+$T42)^(BE$2-($K42+$I42))+$M42)),0)))/10^6</f>
        <v>1.4970216054227006</v>
      </c>
      <c r="BF42" s="119">
        <f>IF(AND($K42&lt;BF$2+1,$K42+$H42&gt;BF$2),IF($N42=$N$3,$C42*((1-$O42+$O42*(BF$1/INDEX($U$1:$CH$1,,MATCH($K42,$U$2:$CH$2,0)))))*$L42,$C42*((1-$R42)^(BF$2-$K42))*(((1-$O42+$O42*(BF$1/INDEX($U$1:$CH$1,,MATCH($K42,$U$2:$CH$2,0)))))*$L42*8760*$P42)),IF(AND($K42+$H42&lt;BF$2+1,$K42+$I42&gt;BF$2),IF($N42=$N$3,$C42*INDEX('Fixed O&amp;M Schedule_Gas'!AN$3:AN$15,MATCH($F42,'Fixed O&amp;M Schedule_Gas'!$B$3:$B$15,0)),$C42*$S42*INDEX($U$1:$CH$1,MATCH($K42,$U$2:$CH$2,0))*IF(BF$2&gt;$K42+$H42,IF($D42="Win",1.02,1.005),1)*(1+$T42)^(BF$2-$K42)),IF(AND($K42+$I42&lt;=BF$2,$K42+SUM($I42:$J42)&gt;BF$2),IF($N42=$N$3,$C42*(INDEX('Fixed O&amp;M Schedule_Gas'!AN$3:AN$15,MATCH($F42,'Fixed O&amp;M Schedule_Gas'!$B$3:$B$15,0))+$M42),$C42*($S42*INDEX($U$1:$CH$1,MATCH($K42+$I42,$U$2:$CH$2,0))*IF(BF$2&gt;$K42+$I42+$H42,IF($D42="Win",1.02,1.005),1)*(1+$T42)^(BF$2-($K42+$I42))+$M42)),0)))/10^6</f>
        <v>4.7744798920513123</v>
      </c>
      <c r="BG42" s="119">
        <f>IF(AND($K42&lt;BG$2+1,$K42+$H42&gt;BG$2),IF($N42=$N$3,$C42*((1-$O42+$O42*(BG$1/INDEX($U$1:$CH$1,,MATCH($K42,$U$2:$CH$2,0)))))*$L42,$C42*((1-$R42)^(BG$2-$K42))*(((1-$O42+$O42*(BG$1/INDEX($U$1:$CH$1,,MATCH($K42,$U$2:$CH$2,0)))))*$L42*8760*$P42)),IF(AND($K42+$H42&lt;BG$2+1,$K42+$I42&gt;BG$2),IF($N42=$N$3,$C42*INDEX('Fixed O&amp;M Schedule_Gas'!AO$3:AO$15,MATCH($F42,'Fixed O&amp;M Schedule_Gas'!$B$3:$B$15,0)),$C42*$S42*INDEX($U$1:$CH$1,MATCH($K42,$U$2:$CH$2,0))*IF(BG$2&gt;$K42+$H42,IF($D42="Win",1.02,1.005),1)*(1+$T42)^(BG$2-$K42)),IF(AND($K42+$I42&lt;=BG$2,$K42+SUM($I42:$J42)&gt;BG$2),IF($N42=$N$3,$C42*(INDEX('Fixed O&amp;M Schedule_Gas'!AO$3:AO$15,MATCH($F42,'Fixed O&amp;M Schedule_Gas'!$B$3:$B$15,0))+$M42),$C42*($S42*INDEX($U$1:$CH$1,MATCH($K42+$I42,$U$2:$CH$2,0))*IF(BG$2&gt;$K42+$I42+$H42,IF($D42="Win",1.02,1.005),1)*(1+$T42)^(BG$2-($K42+$I42))+$M42)),0)))/10^6</f>
        <v>4.8048671962807878</v>
      </c>
      <c r="BH42" s="119">
        <f>IF(AND($K42&lt;BH$2+1,$K42+$H42&gt;BH$2),IF($N42=$N$3,$C42*((1-$O42+$O42*(BH$1/INDEX($U$1:$CH$1,,MATCH($K42,$U$2:$CH$2,0)))))*$L42,$C42*((1-$R42)^(BH$2-$K42))*(((1-$O42+$O42*(BH$1/INDEX($U$1:$CH$1,,MATCH($K42,$U$2:$CH$2,0)))))*$L42*8760*$P42)),IF(AND($K42+$H42&lt;BH$2+1,$K42+$I42&gt;BH$2),IF($N42=$N$3,$C42*INDEX('Fixed O&amp;M Schedule_Gas'!AP$3:AP$15,MATCH($F42,'Fixed O&amp;M Schedule_Gas'!$B$3:$B$15,0)),$C42*$S42*INDEX($U$1:$CH$1,MATCH($K42,$U$2:$CH$2,0))*IF(BH$2&gt;$K42+$H42,IF($D42="Win",1.02,1.005),1)*(1+$T42)^(BH$2-$K42)),IF(AND($K42+$I42&lt;=BH$2,$K42+SUM($I42:$J42)&gt;BH$2),IF($N42=$N$3,$C42*(INDEX('Fixed O&amp;M Schedule_Gas'!AP$3:AP$15,MATCH($F42,'Fixed O&amp;M Schedule_Gas'!$B$3:$B$15,0))+$M42),$C42*($S42*INDEX($U$1:$CH$1,MATCH($K42+$I42,$U$2:$CH$2,0))*IF(BH$2&gt;$K42+$I42+$H42,IF($D42="Win",1.02,1.005),1)*(1+$T42)^(BH$2-($K42+$I42))+$M42)),0)))/10^6</f>
        <v>4.8358622465948526</v>
      </c>
      <c r="BI42" s="119">
        <f>IF(AND($K42&lt;BI$2+1,$K42+$H42&gt;BI$2),IF($N42=$N$3,$C42*((1-$O42+$O42*(BI$1/INDEX($U$1:$CH$1,,MATCH($K42,$U$2:$CH$2,0)))))*$L42,$C42*((1-$R42)^(BI$2-$K42))*(((1-$O42+$O42*(BI$1/INDEX($U$1:$CH$1,,MATCH($K42,$U$2:$CH$2,0)))))*$L42*8760*$P42)),IF(AND($K42+$H42&lt;BI$2+1,$K42+$I42&gt;BI$2),IF($N42=$N$3,$C42*INDEX('Fixed O&amp;M Schedule_Gas'!AQ$3:AQ$15,MATCH($F42,'Fixed O&amp;M Schedule_Gas'!$B$3:$B$15,0)),$C42*$S42*INDEX($U$1:$CH$1,MATCH($K42,$U$2:$CH$2,0))*IF(BI$2&gt;$K42+$H42,IF($D42="Win",1.02,1.005),1)*(1+$T42)^(BI$2-$K42)),IF(AND($K42+$I42&lt;=BI$2,$K42+SUM($I42:$J42)&gt;BI$2),IF($N42=$N$3,$C42*(INDEX('Fixed O&amp;M Schedule_Gas'!AQ$3:AQ$15,MATCH($F42,'Fixed O&amp;M Schedule_Gas'!$B$3:$B$15,0))+$M42),$C42*($S42*INDEX($U$1:$CH$1,MATCH($K42+$I42,$U$2:$CH$2,0))*IF(BI$2&gt;$K42+$I42+$H42,IF($D42="Win",1.02,1.005),1)*(1+$T42)^(BI$2-($K42+$I42))+$M42)),0)))/10^6</f>
        <v>4.8674771979151989</v>
      </c>
      <c r="BJ42" s="119">
        <f>IF(AND($K42&lt;BJ$2+1,$K42+$H42&gt;BJ$2),IF($N42=$N$3,$C42*((1-$O42+$O42*(BJ$1/INDEX($U$1:$CH$1,,MATCH($K42,$U$2:$CH$2,0)))))*$L42,$C42*((1-$R42)^(BJ$2-$K42))*(((1-$O42+$O42*(BJ$1/INDEX($U$1:$CH$1,,MATCH($K42,$U$2:$CH$2,0)))))*$L42*8760*$P42)),IF(AND($K42+$H42&lt;BJ$2+1,$K42+$I42&gt;BJ$2),IF($N42=$N$3,$C42*INDEX('Fixed O&amp;M Schedule_Gas'!AR$3:AR$15,MATCH($F42,'Fixed O&amp;M Schedule_Gas'!$B$3:$B$15,0)),$C42*$S42*INDEX($U$1:$CH$1,MATCH($K42,$U$2:$CH$2,0))*IF(BJ$2&gt;$K42+$H42,IF($D42="Win",1.02,1.005),1)*(1+$T42)^(BJ$2-$K42)),IF(AND($K42+$I42&lt;=BJ$2,$K42+SUM($I42:$J42)&gt;BJ$2),IF($N42=$N$3,$C42*(INDEX('Fixed O&amp;M Schedule_Gas'!AR$3:AR$15,MATCH($F42,'Fixed O&amp;M Schedule_Gas'!$B$3:$B$15,0))+$M42),$C42*($S42*INDEX($U$1:$CH$1,MATCH($K42+$I42,$U$2:$CH$2,0))*IF(BJ$2&gt;$K42+$I42+$H42,IF($D42="Win",1.02,1.005),1)*(1+$T42)^(BJ$2-($K42+$I42))+$M42)),0)))/10^6</f>
        <v>4.8997244482619529</v>
      </c>
      <c r="BK42" s="119">
        <f>IF(AND($K42&lt;BK$2+1,$K42+$H42&gt;BK$2),IF($N42=$N$3,$C42*((1-$O42+$O42*(BK$1/INDEX($U$1:$CH$1,,MATCH($K42,$U$2:$CH$2,0)))))*$L42,$C42*((1-$R42)^(BK$2-$K42))*(((1-$O42+$O42*(BK$1/INDEX($U$1:$CH$1,,MATCH($K42,$U$2:$CH$2,0)))))*$L42*8760*$P42)),IF(AND($K42+$H42&lt;BK$2+1,$K42+$I42&gt;BK$2),IF($N42=$N$3,$C42*INDEX('Fixed O&amp;M Schedule_Gas'!AS$3:AS$15,MATCH($F42,'Fixed O&amp;M Schedule_Gas'!$B$3:$B$15,0)),$C42*$S42*INDEX($U$1:$CH$1,MATCH($K42,$U$2:$CH$2,0))*IF(BK$2&gt;$K42+$H42,IF($D42="Win",1.02,1.005),1)*(1+$T42)^(BK$2-$K42)),IF(AND($K42+$I42&lt;=BK$2,$K42+SUM($I42:$J42)&gt;BK$2),IF($N42=$N$3,$C42*(INDEX('Fixed O&amp;M Schedule_Gas'!AS$3:AS$15,MATCH($F42,'Fixed O&amp;M Schedule_Gas'!$B$3:$B$15,0))+$M42),$C42*($S42*INDEX($U$1:$CH$1,MATCH($K42+$I42,$U$2:$CH$2,0))*IF(BK$2&gt;$K42+$I42+$H42,IF($D42="Win",1.02,1.005),1)*(1+$T42)^(BK$2-($K42+$I42))+$M42)),0)))/10^6</f>
        <v>4.932616643615642</v>
      </c>
      <c r="BL42" s="119">
        <f>IF(AND($K42&lt;BL$2+1,$K42+$H42&gt;BL$2),IF($N42=$N$3,$C42*((1-$O42+$O42*(BL$1/INDEX($U$1:$CH$1,,MATCH($K42,$U$2:$CH$2,0)))))*$L42,$C42*((1-$R42)^(BL$2-$K42))*(((1-$O42+$O42*(BL$1/INDEX($U$1:$CH$1,,MATCH($K42,$U$2:$CH$2,0)))))*$L42*8760*$P42)),IF(AND($K42+$H42&lt;BL$2+1,$K42+$I42&gt;BL$2),IF($N42=$N$3,$C42*INDEX('Fixed O&amp;M Schedule_Gas'!AT$3:AT$15,MATCH($F42,'Fixed O&amp;M Schedule_Gas'!$B$3:$B$15,0)),$C42*$S42*INDEX($U$1:$CH$1,MATCH($K42,$U$2:$CH$2,0))*IF(BL$2&gt;$K42+$H42,IF($D42="Win",1.02,1.005),1)*(1+$T42)^(BL$2-$K42)),IF(AND($K42+$I42&lt;=BL$2,$K42+SUM($I42:$J42)&gt;BL$2),IF($N42=$N$3,$C42*(INDEX('Fixed O&amp;M Schedule_Gas'!AT$3:AT$15,MATCH($F42,'Fixed O&amp;M Schedule_Gas'!$B$3:$B$15,0))+$M42),$C42*($S42*INDEX($U$1:$CH$1,MATCH($K42+$I42,$U$2:$CH$2,0))*IF(BL$2&gt;$K42+$I42+$H42,IF($D42="Win",1.02,1.005),1)*(1+$T42)^(BL$2-($K42+$I42))+$M42)),0)))/10^6</f>
        <v>4.9661666828764037</v>
      </c>
      <c r="BM42" s="119">
        <f>IF(AND($K42&lt;BM$2+1,$K42+$H42&gt;BM$2),IF($N42=$N$3,$C42*((1-$O42+$O42*(BM$1/INDEX($U$1:$CH$1,,MATCH($K42,$U$2:$CH$2,0)))))*$L42,$C42*((1-$R42)^(BM$2-$K42))*(((1-$O42+$O42*(BM$1/INDEX($U$1:$CH$1,,MATCH($K42,$U$2:$CH$2,0)))))*$L42*8760*$P42)),IF(AND($K42+$H42&lt;BM$2+1,$K42+$I42&gt;BM$2),IF($N42=$N$3,$C42*INDEX('Fixed O&amp;M Schedule_Gas'!AU$3:AU$15,MATCH($F42,'Fixed O&amp;M Schedule_Gas'!$B$3:$B$15,0)),$C42*$S42*INDEX($U$1:$CH$1,MATCH($K42,$U$2:$CH$2,0))*IF(BM$2&gt;$K42+$H42,IF($D42="Win",1.02,1.005),1)*(1+$T42)^(BM$2-$K42)),IF(AND($K42+$I42&lt;=BM$2,$K42+SUM($I42:$J42)&gt;BM$2),IF($N42=$N$3,$C42*(INDEX('Fixed O&amp;M Schedule_Gas'!AU$3:AU$15,MATCH($F42,'Fixed O&amp;M Schedule_Gas'!$B$3:$B$15,0))+$M42),$C42*($S42*INDEX($U$1:$CH$1,MATCH($K42+$I42,$U$2:$CH$2,0))*IF(BM$2&gt;$K42+$I42+$H42,IF($D42="Win",1.02,1.005),1)*(1+$T42)^(BM$2-($K42+$I42))+$M42)),0)))/10^6</f>
        <v>5.0003877229223814</v>
      </c>
      <c r="BN42" s="119">
        <f>IF(AND($K42&lt;BN$2+1,$K42+$H42&gt;BN$2),IF($N42=$N$3,$C42*((1-$O42+$O42*(BN$1/INDEX($U$1:$CH$1,,MATCH($K42,$U$2:$CH$2,0)))))*$L42,$C42*((1-$R42)^(BN$2-$K42))*(((1-$O42+$O42*(BN$1/INDEX($U$1:$CH$1,,MATCH($K42,$U$2:$CH$2,0)))))*$L42*8760*$P42)),IF(AND($K42+$H42&lt;BN$2+1,$K42+$I42&gt;BN$2),IF($N42=$N$3,$C42*INDEX('Fixed O&amp;M Schedule_Gas'!AV$3:AV$15,MATCH($F42,'Fixed O&amp;M Schedule_Gas'!$B$3:$B$15,0)),$C42*$S42*INDEX($U$1:$CH$1,MATCH($K42,$U$2:$CH$2,0))*IF(BN$2&gt;$K42+$H42,IF($D42="Win",1.02,1.005),1)*(1+$T42)^(BN$2-$K42)),IF(AND($K42+$I42&lt;=BN$2,$K42+SUM($I42:$J42)&gt;BN$2),IF($N42=$N$3,$C42*(INDEX('Fixed O&amp;M Schedule_Gas'!AV$3:AV$15,MATCH($F42,'Fixed O&amp;M Schedule_Gas'!$B$3:$B$15,0))+$M42),$C42*($S42*INDEX($U$1:$CH$1,MATCH($K42+$I42,$U$2:$CH$2,0))*IF(BN$2&gt;$K42+$I42+$H42,IF($D42="Win",1.02,1.005),1)*(1+$T42)^(BN$2-($K42+$I42))+$M42)),0)))/10^6</f>
        <v>5.0352931837692791</v>
      </c>
      <c r="BO42" s="119">
        <f>IF(AND($K42&lt;BO$2+1,$K42+$H42&gt;BO$2),IF($N42=$N$3,$C42*((1-$O42+$O42*(BO$1/INDEX($U$1:$CH$1,,MATCH($K42,$U$2:$CH$2,0)))))*$L42,$C42*((1-$R42)^(BO$2-$K42))*(((1-$O42+$O42*(BO$1/INDEX($U$1:$CH$1,,MATCH($K42,$U$2:$CH$2,0)))))*$L42*8760*$P42)),IF(AND($K42+$H42&lt;BO$2+1,$K42+$I42&gt;BO$2),IF($N42=$N$3,$C42*INDEX('Fixed O&amp;M Schedule_Gas'!AW$3:AW$15,MATCH($F42,'Fixed O&amp;M Schedule_Gas'!$B$3:$B$15,0)),$C42*$S42*INDEX($U$1:$CH$1,MATCH($K42,$U$2:$CH$2,0))*IF(BO$2&gt;$K42+$H42,IF($D42="Win",1.02,1.005),1)*(1+$T42)^(BO$2-$K42)),IF(AND($K42+$I42&lt;=BO$2,$K42+SUM($I42:$J42)&gt;BO$2),IF($N42=$N$3,$C42*(INDEX('Fixed O&amp;M Schedule_Gas'!AW$3:AW$15,MATCH($F42,'Fixed O&amp;M Schedule_Gas'!$B$3:$B$15,0))+$M42),$C42*($S42*INDEX($U$1:$CH$1,MATCH($K42+$I42,$U$2:$CH$2,0))*IF(BO$2&gt;$K42+$I42+$H42,IF($D42="Win",1.02,1.005),1)*(1+$T42)^(BO$2-($K42+$I42))+$M42)),0)))/10^6</f>
        <v>5.0708967538331136</v>
      </c>
      <c r="BP42" s="119">
        <f>IF(AND($K42&lt;BP$2+1,$K42+$H42&gt;BP$2),IF($N42=$N$3,$C42*((1-$O42+$O42*(BP$1/INDEX($U$1:$CH$1,,MATCH($K42,$U$2:$CH$2,0)))))*$L42,$C42*((1-$R42)^(BP$2-$K42))*(((1-$O42+$O42*(BP$1/INDEX($U$1:$CH$1,,MATCH($K42,$U$2:$CH$2,0)))))*$L42*8760*$P42)),IF(AND($K42+$H42&lt;BP$2+1,$K42+$I42&gt;BP$2),IF($N42=$N$3,$C42*INDEX('Fixed O&amp;M Schedule_Gas'!AX$3:AX$15,MATCH($F42,'Fixed O&amp;M Schedule_Gas'!$B$3:$B$15,0)),$C42*$S42*INDEX($U$1:$CH$1,MATCH($K42,$U$2:$CH$2,0))*IF(BP$2&gt;$K42+$H42,IF($D42="Win",1.02,1.005),1)*(1+$T42)^(BP$2-$K42)),IF(AND($K42+$I42&lt;=BP$2,$K42+SUM($I42:$J42)&gt;BP$2),IF($N42=$N$3,$C42*(INDEX('Fixed O&amp;M Schedule_Gas'!AX$3:AX$15,MATCH($F42,'Fixed O&amp;M Schedule_Gas'!$B$3:$B$15,0))+$M42),$C42*($S42*INDEX($U$1:$CH$1,MATCH($K42+$I42,$U$2:$CH$2,0))*IF(BP$2&gt;$K42+$I42+$H42,IF($D42="Win",1.02,1.005),1)*(1+$T42)^(BP$2-($K42+$I42))+$M42)),0)))/10^6</f>
        <v>5.1072123952982249</v>
      </c>
      <c r="BQ42" s="119">
        <f>IF(AND($K42&lt;BQ$2+1,$K42+$H42&gt;BQ$2),IF($N42=$N$3,$C42*((1-$O42+$O42*(BQ$1/INDEX($U$1:$CH$1,,MATCH($K42,$U$2:$CH$2,0)))))*$L42,$C42*((1-$R42)^(BQ$2-$K42))*(((1-$O42+$O42*(BQ$1/INDEX($U$1:$CH$1,,MATCH($K42,$U$2:$CH$2,0)))))*$L42*8760*$P42)),IF(AND($K42+$H42&lt;BQ$2+1,$K42+$I42&gt;BQ$2),IF($N42=$N$3,$C42*INDEX('Fixed O&amp;M Schedule_Gas'!AY$3:AY$15,MATCH($F42,'Fixed O&amp;M Schedule_Gas'!$B$3:$B$15,0)),$C42*$S42*INDEX($U$1:$CH$1,MATCH($K42,$U$2:$CH$2,0))*IF(BQ$2&gt;$K42+$H42,IF($D42="Win",1.02,1.005),1)*(1+$T42)^(BQ$2-$K42)),IF(AND($K42+$I42&lt;=BQ$2,$K42+SUM($I42:$J42)&gt;BQ$2),IF($N42=$N$3,$C42*(INDEX('Fixed O&amp;M Schedule_Gas'!AY$3:AY$15,MATCH($F42,'Fixed O&amp;M Schedule_Gas'!$B$3:$B$15,0))+$M42),$C42*($S42*INDEX($U$1:$CH$1,MATCH($K42+$I42,$U$2:$CH$2,0))*IF(BQ$2&gt;$K42+$I42+$H42,IF($D42="Win",1.02,1.005),1)*(1+$T42)^(BQ$2-($K42+$I42))+$M42)),0)))/10^6</f>
        <v>5.1442543495926394</v>
      </c>
      <c r="BR42" s="119">
        <f>IF(AND($K42&lt;BR$2+1,$K42+$H42&gt;BR$2),IF($N42=$N$3,$C42*((1-$O42+$O42*(BR$1/INDEX($U$1:$CH$1,,MATCH($K42,$U$2:$CH$2,0)))))*$L42,$C42*((1-$R42)^(BR$2-$K42))*(((1-$O42+$O42*(BR$1/INDEX($U$1:$CH$1,,MATCH($K42,$U$2:$CH$2,0)))))*$L42*8760*$P42)),IF(AND($K42+$H42&lt;BR$2+1,$K42+$I42&gt;BR$2),IF($N42=$N$3,$C42*INDEX('Fixed O&amp;M Schedule_Gas'!AZ$3:AZ$15,MATCH($F42,'Fixed O&amp;M Schedule_Gas'!$B$3:$B$15,0)),$C42*$S42*INDEX($U$1:$CH$1,MATCH($K42,$U$2:$CH$2,0))*IF(BR$2&gt;$K42+$H42,IF($D42="Win",1.02,1.005),1)*(1+$T42)^(BR$2-$K42)),IF(AND($K42+$I42&lt;=BR$2,$K42+SUM($I42:$J42)&gt;BR$2),IF($N42=$N$3,$C42*(INDEX('Fixed O&amp;M Schedule_Gas'!AZ$3:AZ$15,MATCH($F42,'Fixed O&amp;M Schedule_Gas'!$B$3:$B$15,0))+$M42),$C42*($S42*INDEX($U$1:$CH$1,MATCH($K42+$I42,$U$2:$CH$2,0))*IF(BR$2&gt;$K42+$I42+$H42,IF($D42="Win",1.02,1.005),1)*(1+$T42)^(BR$2-($K42+$I42))+$M42)),0)))/10^6</f>
        <v>5.1820371429729413</v>
      </c>
      <c r="BS42" s="119">
        <f>IF(AND($K42&lt;BS$2+1,$K42+$H42&gt;BS$2),IF($N42=$N$3,$C42*((1-$O42+$O42*(BS$1/INDEX($U$1:$CH$1,,MATCH($K42,$U$2:$CH$2,0)))))*$L42,$C42*((1-$R42)^(BS$2-$K42))*(((1-$O42+$O42*(BS$1/INDEX($U$1:$CH$1,,MATCH($K42,$U$2:$CH$2,0)))))*$L42*8760*$P42)),IF(AND($K42+$H42&lt;BS$2+1,$K42+$I42&gt;BS$2),IF($N42=$N$3,$C42*INDEX('Fixed O&amp;M Schedule_Gas'!BA$3:BA$15,MATCH($F42,'Fixed O&amp;M Schedule_Gas'!$B$3:$B$15,0)),$C42*$S42*INDEX($U$1:$CH$1,MATCH($K42,$U$2:$CH$2,0))*IF(BS$2&gt;$K42+$H42,IF($D42="Win",1.02,1.005),1)*(1+$T42)^(BS$2-$K42)),IF(AND($K42+$I42&lt;=BS$2,$K42+SUM($I42:$J42)&gt;BS$2),IF($N42=$N$3,$C42*(INDEX('Fixed O&amp;M Schedule_Gas'!BA$3:BA$15,MATCH($F42,'Fixed O&amp;M Schedule_Gas'!$B$3:$B$15,0))+$M42),$C42*($S42*INDEX($U$1:$CH$1,MATCH($K42+$I42,$U$2:$CH$2,0))*IF(BS$2&gt;$K42+$I42+$H42,IF($D42="Win",1.02,1.005),1)*(1+$T42)^(BS$2-($K42+$I42))+$M42)),0)))/10^6</f>
        <v>5.2205755922208503</v>
      </c>
      <c r="BT42" s="119">
        <f>IF(AND($K42&lt;BT$2+1,$K42+$H42&gt;BT$2),IF($N42=$N$3,$C42*((1-$O42+$O42*(BT$1/INDEX($U$1:$CH$1,,MATCH($K42,$U$2:$CH$2,0)))))*$L42,$C42*((1-$R42)^(BT$2-$K42))*(((1-$O42+$O42*(BT$1/INDEX($U$1:$CH$1,,MATCH($K42,$U$2:$CH$2,0)))))*$L42*8760*$P42)),IF(AND($K42+$H42&lt;BT$2+1,$K42+$I42&gt;BT$2),IF($N42=$N$3,$C42*INDEX('Fixed O&amp;M Schedule_Gas'!BB$3:BB$15,MATCH($F42,'Fixed O&amp;M Schedule_Gas'!$B$3:$B$15,0)),$C42*$S42*INDEX($U$1:$CH$1,MATCH($K42,$U$2:$CH$2,0))*IF(BT$2&gt;$K42+$H42,IF($D42="Win",1.02,1.005),1)*(1+$T42)^(BT$2-$K42)),IF(AND($K42+$I42&lt;=BT$2,$K42+SUM($I42:$J42)&gt;BT$2),IF($N42=$N$3,$C42*(INDEX('Fixed O&amp;M Schedule_Gas'!BB$3:BB$15,MATCH($F42,'Fixed O&amp;M Schedule_Gas'!$B$3:$B$15,0))+$M42),$C42*($S42*INDEX($U$1:$CH$1,MATCH($K42+$I42,$U$2:$CH$2,0))*IF(BT$2&gt;$K42+$I42+$H42,IF($D42="Win",1.02,1.005),1)*(1+$T42)^(BT$2-($K42+$I42))+$M42)),0)))/10^6</f>
        <v>5.2598848104537179</v>
      </c>
      <c r="BU42" s="119">
        <f>IF(AND($K42&lt;BU$2+1,$K42+$H42&gt;BU$2),IF($N42=$N$3,$C42*((1-$O42+$O42*(BU$1/INDEX($U$1:$CH$1,,MATCH($K42,$U$2:$CH$2,0)))))*$L42,$C42*((1-$R42)^(BU$2-$K42))*(((1-$O42+$O42*(BU$1/INDEX($U$1:$CH$1,,MATCH($K42,$U$2:$CH$2,0)))))*$L42*8760*$P42)),IF(AND($K42+$H42&lt;BU$2+1,$K42+$I42&gt;BU$2),IF($N42=$N$3,$C42*INDEX('Fixed O&amp;M Schedule_Gas'!BC$3:BC$15,MATCH($F42,'Fixed O&amp;M Schedule_Gas'!$B$3:$B$15,0)),$C42*$S42*INDEX($U$1:$CH$1,MATCH($K42,$U$2:$CH$2,0))*IF(BU$2&gt;$K42+$H42,IF($D42="Win",1.02,1.005),1)*(1+$T42)^(BU$2-$K42)),IF(AND($K42+$I42&lt;=BU$2,$K42+SUM($I42:$J42)&gt;BU$2),IF($N42=$N$3,$C42*(INDEX('Fixed O&amp;M Schedule_Gas'!BC$3:BC$15,MATCH($F42,'Fixed O&amp;M Schedule_Gas'!$B$3:$B$15,0))+$M42),$C42*($S42*INDEX($U$1:$CH$1,MATCH($K42+$I42,$U$2:$CH$2,0))*IF(BU$2&gt;$K42+$I42+$H42,IF($D42="Win",1.02,1.005),1)*(1+$T42)^(BU$2-($K42+$I42))+$M42)),0)))/10^6</f>
        <v>5.2999802130512403</v>
      </c>
      <c r="BV42" s="119">
        <f>IF(AND($K42&lt;BV$2+1,$K42+$H42&gt;BV$2),IF($N42=$N$3,$C42*((1-$O42+$O42*(BV$1/INDEX($U$1:$CH$1,,MATCH($K42,$U$2:$CH$2,0)))))*$L42,$C42*((1-$R42)^(BV$2-$K42))*(((1-$O42+$O42*(BV$1/INDEX($U$1:$CH$1,,MATCH($K42,$U$2:$CH$2,0)))))*$L42*8760*$P42)),IF(AND($K42+$H42&lt;BV$2+1,$K42+$I42&gt;BV$2),IF($N42=$N$3,$C42*INDEX('Fixed O&amp;M Schedule_Gas'!BD$3:BD$15,MATCH($F42,'Fixed O&amp;M Schedule_Gas'!$B$3:$B$15,0)),$C42*$S42*INDEX($U$1:$CH$1,MATCH($K42,$U$2:$CH$2,0))*IF(BV$2&gt;$K42+$H42,IF($D42="Win",1.02,1.005),1)*(1+$T42)^(BV$2-$K42)),IF(AND($K42+$I42&lt;=BV$2,$K42+SUM($I42:$J42)&gt;BV$2),IF($N42=$N$3,$C42*(INDEX('Fixed O&amp;M Schedule_Gas'!BD$3:BD$15,MATCH($F42,'Fixed O&amp;M Schedule_Gas'!$B$3:$B$15,0))+$M42),$C42*($S42*INDEX($U$1:$CH$1,MATCH($K42+$I42,$U$2:$CH$2,0))*IF(BV$2&gt;$K42+$I42+$H42,IF($D42="Win",1.02,1.005),1)*(1+$T42)^(BV$2-($K42+$I42))+$M42)),0)))/10^6</f>
        <v>5.3408775237007138</v>
      </c>
      <c r="BW42" s="119">
        <f>IF(AND($K42&lt;BW$2+1,$K42+$H42&gt;BW$2),IF($N42=$N$3,$C42*((1-$O42+$O42*(BW$1/INDEX($U$1:$CH$1,,MATCH($K42,$U$2:$CH$2,0)))))*$L42,$C42*((1-$R42)^(BW$2-$K42))*(((1-$O42+$O42*(BW$1/INDEX($U$1:$CH$1,,MATCH($K42,$U$2:$CH$2,0)))))*$L42*8760*$P42)),IF(AND($K42+$H42&lt;BW$2+1,$K42+$I42&gt;BW$2),IF($N42=$N$3,$C42*INDEX('Fixed O&amp;M Schedule_Gas'!BE$3:BE$15,MATCH($F42,'Fixed O&amp;M Schedule_Gas'!$B$3:$B$15,0)),$C42*$S42*INDEX($U$1:$CH$1,MATCH($K42,$U$2:$CH$2,0))*IF(BW$2&gt;$K42+$H42,IF($D42="Win",1.02,1.005),1)*(1+$T42)^(BW$2-$K42)),IF(AND($K42+$I42&lt;=BW$2,$K42+SUM($I42:$J42)&gt;BW$2),IF($N42=$N$3,$C42*(INDEX('Fixed O&amp;M Schedule_Gas'!BE$3:BE$15,MATCH($F42,'Fixed O&amp;M Schedule_Gas'!$B$3:$B$15,0))+$M42),$C42*($S42*INDEX($U$1:$CH$1,MATCH($K42+$I42,$U$2:$CH$2,0))*IF(BW$2&gt;$K42+$I42+$H42,IF($D42="Win",1.02,1.005),1)*(1+$T42)^(BW$2-($K42+$I42))+$M42)),0)))/10^6</f>
        <v>5.3825927805631784</v>
      </c>
      <c r="BX42" s="119">
        <f>IF(AND($K42&lt;BX$2+1,$K42+$H42&gt;BX$2),IF($N42=$N$3,$C42*((1-$O42+$O42*(BX$1/INDEX($U$1:$CH$1,,MATCH($K42,$U$2:$CH$2,0)))))*$L42,$C42*((1-$R42)^(BX$2-$K42))*(((1-$O42+$O42*(BX$1/INDEX($U$1:$CH$1,,MATCH($K42,$U$2:$CH$2,0)))))*$L42*8760*$P42)),IF(AND($K42+$H42&lt;BX$2+1,$K42+$I42&gt;BX$2),IF($N42=$N$3,$C42*INDEX('Fixed O&amp;M Schedule_Gas'!BF$3:BF$15,MATCH($F42,'Fixed O&amp;M Schedule_Gas'!$B$3:$B$15,0)),$C42*$S42*INDEX($U$1:$CH$1,MATCH($K42,$U$2:$CH$2,0))*IF(BX$2&gt;$K42+$H42,IF($D42="Win",1.02,1.005),1)*(1+$T42)^(BX$2-$K42)),IF(AND($K42+$I42&lt;=BX$2,$K42+SUM($I42:$J42)&gt;BX$2),IF($N42=$N$3,$C42*(INDEX('Fixed O&amp;M Schedule_Gas'!BF$3:BF$15,MATCH($F42,'Fixed O&amp;M Schedule_Gas'!$B$3:$B$15,0))+$M42),$C42*($S42*INDEX($U$1:$CH$1,MATCH($K42+$I42,$U$2:$CH$2,0))*IF(BX$2&gt;$K42+$I42+$H42,IF($D42="Win",1.02,1.005),1)*(1+$T42)^(BX$2-($K42+$I42))+$M42)),0)))/10^6</f>
        <v>5.425142342562892</v>
      </c>
      <c r="BY42" s="119">
        <f>IF(AND($K42&lt;BY$2+1,$K42+$H42&gt;BY$2),IF($N42=$N$3,$C42*((1-$O42+$O42*(BY$1/INDEX($U$1:$CH$1,,MATCH($K42,$U$2:$CH$2,0)))))*$L42,$C42*((1-$R42)^(BY$2-$K42))*(((1-$O42+$O42*(BY$1/INDEX($U$1:$CH$1,,MATCH($K42,$U$2:$CH$2,0)))))*$L42*8760*$P42)),IF(AND($K42+$H42&lt;BY$2+1,$K42+$I42&gt;BY$2),IF($N42=$N$3,$C42*INDEX('Fixed O&amp;M Schedule_Gas'!BG$3:BG$15,MATCH($F42,'Fixed O&amp;M Schedule_Gas'!$B$3:$B$15,0)),$C42*$S42*INDEX($U$1:$CH$1,MATCH($K42,$U$2:$CH$2,0))*IF(BY$2&gt;$K42+$H42,IF($D42="Win",1.02,1.005),1)*(1+$T42)^(BY$2-$K42)),IF(AND($K42+$I42&lt;=BY$2,$K42+SUM($I42:$J42)&gt;BY$2),IF($N42=$N$3,$C42*(INDEX('Fixed O&amp;M Schedule_Gas'!BG$3:BG$15,MATCH($F42,'Fixed O&amp;M Schedule_Gas'!$B$3:$B$15,0))+$M42),$C42*($S42*INDEX($U$1:$CH$1,MATCH($K42+$I42,$U$2:$CH$2,0))*IF(BY$2&gt;$K42+$I42+$H42,IF($D42="Win",1.02,1.005),1)*(1+$T42)^(BY$2-($K42+$I42))+$M42)),0)))/10^6</f>
        <v>5.4685428958025986</v>
      </c>
      <c r="BZ42" s="119">
        <f>IF(AND($K42&lt;BZ$2+1,$K42+$H42&gt;BZ$2),IF($N42=$N$3,$C42*((1-$O42+$O42*(BZ$1/INDEX($U$1:$CH$1,,MATCH($K42,$U$2:$CH$2,0)))))*$L42,$C42*((1-$R42)^(BZ$2-$K42))*(((1-$O42+$O42*(BZ$1/INDEX($U$1:$CH$1,,MATCH($K42,$U$2:$CH$2,0)))))*$L42*8760*$P42)),IF(AND($K42+$H42&lt;BZ$2+1,$K42+$I42&gt;BZ$2),IF($N42=$N$3,$C42*INDEX('Fixed O&amp;M Schedule_Gas'!BH$3:BH$15,MATCH($F42,'Fixed O&amp;M Schedule_Gas'!$B$3:$B$15,0)),$C42*$S42*INDEX($U$1:$CH$1,MATCH($K42,$U$2:$CH$2,0))*IF(BZ$2&gt;$K42+$H42,IF($D42="Win",1.02,1.005),1)*(1+$T42)^(BZ$2-$K42)),IF(AND($K42+$I42&lt;=BZ$2,$K42+SUM($I42:$J42)&gt;BZ$2),IF($N42=$N$3,$C42*(INDEX('Fixed O&amp;M Schedule_Gas'!BH$3:BH$15,MATCH($F42,'Fixed O&amp;M Schedule_Gas'!$B$3:$B$15,0))+$M42),$C42*($S42*INDEX($U$1:$CH$1,MATCH($K42+$I42,$U$2:$CH$2,0))*IF(BZ$2&gt;$K42+$I42+$H42,IF($D42="Win",1.02,1.005),1)*(1+$T42)^(BZ$2-($K42+$I42))+$M42)),0)))/10^6</f>
        <v>5.5128114601071001</v>
      </c>
      <c r="CA42" s="119">
        <f>IF(AND($K42&lt;CA$2+1,$K42+$H42&gt;CA$2),IF($N42=$N$3,$C42*((1-$O42+$O42*(CA$1/INDEX($U$1:$CH$1,,MATCH($K42,$U$2:$CH$2,0)))))*$L42,$C42*((1-$R42)^(CA$2-$K42))*(((1-$O42+$O42*(CA$1/INDEX($U$1:$CH$1,,MATCH($K42,$U$2:$CH$2,0)))))*$L42*8760*$P42)),IF(AND($K42+$H42&lt;CA$2+1,$K42+$I42&gt;CA$2),IF($N42=$N$3,$C42*INDEX('Fixed O&amp;M Schedule_Gas'!BI$3:BI$15,MATCH($F42,'Fixed O&amp;M Schedule_Gas'!$B$3:$B$15,0)),$C42*$S42*INDEX($U$1:$CH$1,MATCH($K42,$U$2:$CH$2,0))*IF(CA$2&gt;$K42+$H42,IF($D42="Win",1.02,1.005),1)*(1+$T42)^(CA$2-$K42)),IF(AND($K42+$I42&lt;=CA$2,$K42+SUM($I42:$J42)&gt;CA$2),IF($N42=$N$3,$C42*(INDEX('Fixed O&amp;M Schedule_Gas'!BI$3:BI$15,MATCH($F42,'Fixed O&amp;M Schedule_Gas'!$B$3:$B$15,0))+$M42),$C42*($S42*INDEX($U$1:$CH$1,MATCH($K42+$I42,$U$2:$CH$2,0))*IF(CA$2&gt;$K42+$I42+$H42,IF($D42="Win",1.02,1.005),1)*(1+$T42)^(CA$2-($K42+$I42))+$M42)),0)))/10^6</f>
        <v>5.5694796492732923</v>
      </c>
      <c r="CB42" s="119">
        <f>IF(AND($K42&lt;CB$2+1,$K42+$H42&gt;CB$2),IF($N42=$N$3,$C42*((1-$O42+$O42*(CB$1/INDEX($U$1:$CH$1,,MATCH($K42,$U$2:$CH$2,0)))))*$L42,$C42*((1-$R42)^(CB$2-$K42))*(((1-$O42+$O42*(CB$1/INDEX($U$1:$CH$1,,MATCH($K42,$U$2:$CH$2,0)))))*$L42*8760*$P42)),IF(AND($K42+$H42&lt;CB$2+1,$K42+$I42&gt;CB$2),IF($N42=$N$3,$C42*INDEX('Fixed O&amp;M Schedule_Gas'!BJ$3:BJ$15,MATCH($F42,'Fixed O&amp;M Schedule_Gas'!$B$3:$B$15,0)),$C42*$S42*INDEX($U$1:$CH$1,MATCH($K42,$U$2:$CH$2,0))*IF(CB$2&gt;$K42+$H42,IF($D42="Win",1.02,1.005),1)*(1+$T42)^(CB$2-$K42)),IF(AND($K42+$I42&lt;=CB$2,$K42+SUM($I42:$J42)&gt;CB$2),IF($N42=$N$3,$C42*(INDEX('Fixed O&amp;M Schedule_Gas'!BJ$3:BJ$15,MATCH($F42,'Fixed O&amp;M Schedule_Gas'!$B$3:$B$15,0))+$M42),$C42*($S42*INDEX($U$1:$CH$1,MATCH($K42+$I42,$U$2:$CH$2,0))*IF(CB$2&gt;$K42+$I42+$H42,IF($D42="Win",1.02,1.005),1)*(1+$T42)^(CB$2-($K42+$I42))+$M42)),0)))/10^6</f>
        <v>5.6157669486472077</v>
      </c>
      <c r="CC42" s="119">
        <f>IF(AND($K42&lt;CC$2+1,$K42+$H42&gt;CC$2),IF($N42=$N$3,$C42*((1-$O42+$O42*(CC$1/INDEX($U$1:$CH$1,,MATCH($K42,$U$2:$CH$2,0)))))*$L42,$C42*((1-$R42)^(CC$2-$K42))*(((1-$O42+$O42*(CC$1/INDEX($U$1:$CH$1,,MATCH($K42,$U$2:$CH$2,0)))))*$L42*8760*$P42)),IF(AND($K42+$H42&lt;CC$2+1,$K42+$I42&gt;CC$2),IF($N42=$N$3,$C42*INDEX('Fixed O&amp;M Schedule_Gas'!BK$3:BK$15,MATCH($F42,'Fixed O&amp;M Schedule_Gas'!$B$3:$B$15,0)),$C42*$S42*INDEX($U$1:$CH$1,MATCH($K42,$U$2:$CH$2,0))*IF(CC$2&gt;$K42+$H42,IF($D42="Win",1.02,1.005),1)*(1+$T42)^(CC$2-$K42)),IF(AND($K42+$I42&lt;=CC$2,$K42+SUM($I42:$J42)&gt;CC$2),IF($N42=$N$3,$C42*(INDEX('Fixed O&amp;M Schedule_Gas'!BK$3:BK$15,MATCH($F42,'Fixed O&amp;M Schedule_Gas'!$B$3:$B$15,0))+$M42),$C42*($S42*INDEX($U$1:$CH$1,MATCH($K42+$I42,$U$2:$CH$2,0))*IF(CC$2&gt;$K42+$I42+$H42,IF($D42="Win",1.02,1.005),1)*(1+$T42)^(CC$2-($K42+$I42))+$M42)),0)))/10^6</f>
        <v>5.6629799940086016</v>
      </c>
      <c r="CD42" s="119">
        <f>IF(AND($K42&lt;CD$2+1,$K42+$H42&gt;CD$2),IF($N42=$N$3,$C42*((1-$O42+$O42*(CD$1/INDEX($U$1:$CH$1,,MATCH($K42,$U$2:$CH$2,0)))))*$L42,$C42*((1-$R42)^(CD$2-$K42))*(((1-$O42+$O42*(CD$1/INDEX($U$1:$CH$1,,MATCH($K42,$U$2:$CH$2,0)))))*$L42*8760*$P42)),IF(AND($K42+$H42&lt;CD$2+1,$K42+$I42&gt;CD$2),IF($N42=$N$3,$C42*INDEX('Fixed O&amp;M Schedule_Gas'!BL$3:BL$15,MATCH($F42,'Fixed O&amp;M Schedule_Gas'!$B$3:$B$15,0)),$C42*$S42*INDEX($U$1:$CH$1,MATCH($K42,$U$2:$CH$2,0))*IF(CD$2&gt;$K42+$H42,IF($D42="Win",1.02,1.005),1)*(1+$T42)^(CD$2-$K42)),IF(AND($K42+$I42&lt;=CD$2,$K42+SUM($I42:$J42)&gt;CD$2),IF($N42=$N$3,$C42*(INDEX('Fixed O&amp;M Schedule_Gas'!BL$3:BL$15,MATCH($F42,'Fixed O&amp;M Schedule_Gas'!$B$3:$B$15,0))+$M42),$C42*($S42*INDEX($U$1:$CH$1,MATCH($K42+$I42,$U$2:$CH$2,0))*IF(CD$2&gt;$K42+$I42+$H42,IF($D42="Win",1.02,1.005),1)*(1+$T42)^(CD$2-($K42+$I42))+$M42)),0)))/10^6</f>
        <v>5.7111373002772226</v>
      </c>
      <c r="CE42" s="119">
        <f>IF(AND($K42&lt;CE$2+1,$K42+$H42&gt;CE$2),IF($N42=$N$3,$C42*((1-$O42+$O42*(CE$1/INDEX($U$1:$CH$1,,MATCH($K42,$U$2:$CH$2,0)))))*$L42,$C42*((1-$R42)^(CE$2-$K42))*(((1-$O42+$O42*(CE$1/INDEX($U$1:$CH$1,,MATCH($K42,$U$2:$CH$2,0)))))*$L42*8760*$P42)),IF(AND($K42+$H42&lt;CE$2+1,$K42+$I42&gt;CE$2),IF($N42=$N$3,$C42*INDEX('Fixed O&amp;M Schedule_Gas'!BM$3:BM$15,MATCH($F42,'Fixed O&amp;M Schedule_Gas'!$B$3:$B$15,0)),$C42*$S42*INDEX($U$1:$CH$1,MATCH($K42,$U$2:$CH$2,0))*IF(CE$2&gt;$K42+$H42,IF($D42="Win",1.02,1.005),1)*(1+$T42)^(CE$2-$K42)),IF(AND($K42+$I42&lt;=CE$2,$K42+SUM($I42:$J42)&gt;CE$2),IF($N42=$N$3,$C42*(INDEX('Fixed O&amp;M Schedule_Gas'!BM$3:BM$15,MATCH($F42,'Fixed O&amp;M Schedule_Gas'!$B$3:$B$15,0))+$M42),$C42*($S42*INDEX($U$1:$CH$1,MATCH($K42+$I42,$U$2:$CH$2,0))*IF(CE$2&gt;$K42+$I42+$H42,IF($D42="Win",1.02,1.005),1)*(1+$T42)^(CE$2-($K42+$I42))+$M42)),0)))/10^6</f>
        <v>0</v>
      </c>
      <c r="CF42" s="119">
        <f>IF(AND($K42&lt;CF$2+1,$K42+$H42&gt;CF$2),IF($N42=$N$3,$C42*((1-$O42+$O42*(CF$1/INDEX($U$1:$CH$1,,MATCH($K42,$U$2:$CH$2,0)))))*$L42,$C42*((1-$R42)^(CF$2-$K42))*(((1-$O42+$O42*(CF$1/INDEX($U$1:$CH$1,,MATCH($K42,$U$2:$CH$2,0)))))*$L42*8760*$P42)),IF(AND($K42+$H42&lt;CF$2+1,$K42+$I42&gt;CF$2),IF($N42=$N$3,$C42*INDEX('Fixed O&amp;M Schedule_Gas'!BN$3:BN$15,MATCH($F42,'Fixed O&amp;M Schedule_Gas'!$B$3:$B$15,0)),$C42*$S42*INDEX($U$1:$CH$1,MATCH($K42,$U$2:$CH$2,0))*IF(CF$2&gt;$K42+$H42,IF($D42="Win",1.02,1.005),1)*(1+$T42)^(CF$2-$K42)),IF(AND($K42+$I42&lt;=CF$2,$K42+SUM($I42:$J42)&gt;CF$2),IF($N42=$N$3,$C42*(INDEX('Fixed O&amp;M Schedule_Gas'!BN$3:BN$15,MATCH($F42,'Fixed O&amp;M Schedule_Gas'!$B$3:$B$15,0))+$M42),$C42*($S42*INDEX($U$1:$CH$1,MATCH($K42+$I42,$U$2:$CH$2,0))*IF(CF$2&gt;$K42+$I42+$H42,IF($D42="Win",1.02,1.005),1)*(1+$T42)^(CF$2-($K42+$I42))+$M42)),0)))/10^6</f>
        <v>0</v>
      </c>
      <c r="CG42" s="119">
        <f>IF(AND($K42&lt;CG$2+1,$K42+$H42&gt;CG$2),IF($N42=$N$3,$C42*((1-$O42+$O42*(CG$1/INDEX($U$1:$CH$1,,MATCH($K42,$U$2:$CH$2,0)))))*$L42,$C42*((1-$R42)^(CG$2-$K42))*(((1-$O42+$O42*(CG$1/INDEX($U$1:$CH$1,,MATCH($K42,$U$2:$CH$2,0)))))*$L42*8760*$P42)),IF(AND($K42+$H42&lt;CG$2+1,$K42+$I42&gt;CG$2),IF($N42=$N$3,$C42*INDEX('Fixed O&amp;M Schedule_Gas'!BO$3:BO$15,MATCH($F42,'Fixed O&amp;M Schedule_Gas'!$B$3:$B$15,0)),$C42*$S42*INDEX($U$1:$CH$1,MATCH($K42,$U$2:$CH$2,0))*IF(CG$2&gt;$K42+$H42,IF($D42="Win",1.02,1.005),1)*(1+$T42)^(CG$2-$K42)),IF(AND($K42+$I42&lt;=CG$2,$K42+SUM($I42:$J42)&gt;CG$2),IF($N42=$N$3,$C42*(INDEX('Fixed O&amp;M Schedule_Gas'!BO$3:BO$15,MATCH($F42,'Fixed O&amp;M Schedule_Gas'!$B$3:$B$15,0))+$M42),$C42*($S42*INDEX($U$1:$CH$1,MATCH($K42+$I42,$U$2:$CH$2,0))*IF(CG$2&gt;$K42+$I42+$H42,IF($D42="Win",1.02,1.005),1)*(1+$T42)^(CG$2-($K42+$I42))+$M42)),0)))/10^6</f>
        <v>0</v>
      </c>
      <c r="CH42" s="119">
        <f>IF(AND($K42&lt;CH$2+1,$K42+$H42&gt;CH$2),IF($N42=$N$3,$C42*((1-$O42+$O42*(CH$1/INDEX($U$1:$CH$1,,MATCH($K42,$U$2:$CH$2,0)))))*$L42,$C42*((1-$R42)^(CH$2-$K42))*(((1-$O42+$O42*(CH$1/INDEX($U$1:$CH$1,,MATCH($K42,$U$2:$CH$2,0)))))*$L42*8760*$P42)),IF(AND($K42+$H42&lt;CH$2+1,$K42+$I42&gt;CH$2),IF($N42=$N$3,$C42*INDEX('Fixed O&amp;M Schedule_Gas'!BP$3:BP$15,MATCH($F42,'Fixed O&amp;M Schedule_Gas'!$B$3:$B$15,0)),$C42*$S42*INDEX($U$1:$CH$1,MATCH($K42,$U$2:$CH$2,0))*IF(CH$2&gt;$K42+$H42,IF($D42="Win",1.02,1.005),1)*(1+$T42)^(CH$2-$K42)),IF(AND($K42+$I42&lt;=CH$2,$K42+SUM($I42:$J42)&gt;CH$2),IF($N42=$N$3,$C42*(INDEX('Fixed O&amp;M Schedule_Gas'!BP$3:BP$15,MATCH($F42,'Fixed O&amp;M Schedule_Gas'!$B$3:$B$15,0))+$M42),$C42*($S42*INDEX($U$1:$CH$1,MATCH($K42+$I42,$U$2:$CH$2,0))*IF(CH$2&gt;$K42+$I42+$H42,IF($D42="Win",1.02,1.005),1)*(1+$T42)^(CH$2-($K42+$I42))+$M42)),0)))/10^6</f>
        <v>0</v>
      </c>
    </row>
    <row r="43" spans="1:86" ht="11.4" x14ac:dyDescent="0.2">
      <c r="A43" s="151"/>
      <c r="B43" s="142" t="s">
        <v>38</v>
      </c>
      <c r="C43" s="143">
        <v>31.2</v>
      </c>
      <c r="D43" s="143" t="str">
        <f t="shared" si="65"/>
        <v>Sol</v>
      </c>
      <c r="E43" s="14" t="s">
        <v>37</v>
      </c>
      <c r="F43" s="142" t="s">
        <v>30</v>
      </c>
      <c r="G43" s="140">
        <f t="shared" si="66"/>
        <v>43101</v>
      </c>
      <c r="H43" s="68">
        <v>20</v>
      </c>
      <c r="I43" s="68">
        <v>25</v>
      </c>
      <c r="J43" s="68">
        <v>25</v>
      </c>
      <c r="K43" s="139">
        <v>2018</v>
      </c>
      <c r="L43" s="68">
        <v>288</v>
      </c>
      <c r="M43" s="69">
        <f>'Repower Costs'!M43</f>
        <v>92832.693674729861</v>
      </c>
      <c r="N43" s="68" t="s">
        <v>31</v>
      </c>
      <c r="O43" s="141">
        <v>0</v>
      </c>
      <c r="P43" s="4">
        <f>VLOOKUP($D43,Input!$B$11:$C$12,2,0)</f>
        <v>0.16200000000000001</v>
      </c>
      <c r="Q43" s="4">
        <f>VLOOKUP($D43,Input!$B$15:$C$16,2,0)</f>
        <v>0.16200000000000001</v>
      </c>
      <c r="R43" s="6">
        <f>VLOOKUP($D43,Input!$B$19:$C$20,2,0)</f>
        <v>5.0000000000000001E-3</v>
      </c>
      <c r="S43" s="70">
        <f>VLOOKUP($D43,Input!$B$23:$C$25,2,0)*1000</f>
        <v>27000</v>
      </c>
      <c r="T43" s="4">
        <f>VLOOKUP($D43,Input!$B$28:$C$30,2,0)</f>
        <v>0.02</v>
      </c>
      <c r="U43" s="119">
        <f>IF(AND($K43&lt;U$2+1,$K43+$H43&gt;U$2),IF($N43=$N$3,$C43*((1-$O43+$O43*(U$1/INDEX($U$1:$CH$1,,MATCH($K43,$U$2:$CH$2,0)))))*$L43,$C43*((1-$R43)^(U$2-$K43))*(((1-$O43+$O43*(U$1/INDEX($U$1:$CH$1,,MATCH($K43,$U$2:$CH$2,0)))))*$L43*8760*$P43)),IF(AND($K43+$H43&lt;U$2+1,$K43+$I43&gt;U$2),IF($N43=$N$3,$C43*INDEX('Fixed O&amp;M Schedule_Gas'!C$3:C$15,MATCH($F43,'Fixed O&amp;M Schedule_Gas'!$B$3:$B$15,0)),$C43*$S43*INDEX($U$1:$CH$1,MATCH($K43,$U$2:$CH$2,0))*IF(U$2&gt;$K43+$H43,IF($D43="Win",1.02,1.005),1)*(1+$T43)^(U$2-$K43)),IF(AND($K43+$I43&lt;=U$2,$K43+SUM($I43:$J43)&gt;U$2),IF($N43=$N$3,$C43*(INDEX('Fixed O&amp;M Schedule_Gas'!C$3:C$15,MATCH($F43,'Fixed O&amp;M Schedule_Gas'!$B$3:$B$15,0))+$M43),$C43*($S43*INDEX($U$1:$CH$1,MATCH($K43+$I43,$U$2:$CH$2,0))*IF(U$2&gt;$K43+$I43+$H43,IF($D43="Win",1.02,1.005),1)*(1+$T43)^(U$2-($K43+$I43))+$M43)),0)))/10^6</f>
        <v>0</v>
      </c>
      <c r="V43" s="119">
        <f>IF(AND($K43&lt;V$2+1,$K43+$H43&gt;V$2),IF($N43=$N$3,$C43*((1-$O43+$O43*(V$1/INDEX($U$1:$CH$1,,MATCH($K43,$U$2:$CH$2,0)))))*$L43,$C43*((1-$R43)^(V$2-$K43))*(((1-$O43+$O43*(V$1/INDEX($U$1:$CH$1,,MATCH($K43,$U$2:$CH$2,0)))))*$L43*8760*$P43)),IF(AND($K43+$H43&lt;V$2+1,$K43+$I43&gt;V$2),IF($N43=$N$3,$C43*INDEX('Fixed O&amp;M Schedule_Gas'!D$3:D$15,MATCH($F43,'Fixed O&amp;M Schedule_Gas'!$B$3:$B$15,0)),$C43*$S43*INDEX($U$1:$CH$1,MATCH($K43,$U$2:$CH$2,0))*IF(V$2&gt;$K43+$H43,IF($D43="Win",1.02,1.005),1)*(1+$T43)^(V$2-$K43)),IF(AND($K43+$I43&lt;=V$2,$K43+SUM($I43:$J43)&gt;V$2),IF($N43=$N$3,$C43*(INDEX('Fixed O&amp;M Schedule_Gas'!D$3:D$15,MATCH($F43,'Fixed O&amp;M Schedule_Gas'!$B$3:$B$15,0))+$M43),$C43*($S43*INDEX($U$1:$CH$1,MATCH($K43+$I43,$U$2:$CH$2,0))*IF(V$2&gt;$K43+$I43+$H43,IF($D43="Win",1.02,1.005),1)*(1+$T43)^(V$2-($K43+$I43))+$M43)),0)))/10^6</f>
        <v>0</v>
      </c>
      <c r="W43" s="119">
        <f>IF(AND($K43&lt;W$2+1,$K43+$H43&gt;W$2),IF($N43=$N$3,$C43*((1-$O43+$O43*(W$1/INDEX($U$1:$CH$1,,MATCH($K43,$U$2:$CH$2,0)))))*$L43,$C43*((1-$R43)^(W$2-$K43))*(((1-$O43+$O43*(W$1/INDEX($U$1:$CH$1,,MATCH($K43,$U$2:$CH$2,0)))))*$L43*8760*$P43)),IF(AND($K43+$H43&lt;W$2+1,$K43+$I43&gt;W$2),IF($N43=$N$3,$C43*INDEX('Fixed O&amp;M Schedule_Gas'!E$3:E$15,MATCH($F43,'Fixed O&amp;M Schedule_Gas'!$B$3:$B$15,0)),$C43*$S43*INDEX($U$1:$CH$1,MATCH($K43,$U$2:$CH$2,0))*IF(W$2&gt;$K43+$H43,IF($D43="Win",1.02,1.005),1)*(1+$T43)^(W$2-$K43)),IF(AND($K43+$I43&lt;=W$2,$K43+SUM($I43:$J43)&gt;W$2),IF($N43=$N$3,$C43*(INDEX('Fixed O&amp;M Schedule_Gas'!E$3:E$15,MATCH($F43,'Fixed O&amp;M Schedule_Gas'!$B$3:$B$15,0))+$M43),$C43*($S43*INDEX($U$1:$CH$1,MATCH($K43+$I43,$U$2:$CH$2,0))*IF(W$2&gt;$K43+$I43+$H43,IF($D43="Win",1.02,1.005),1)*(1+$T43)^(W$2-($K43+$I43))+$M43)),0)))/10^6</f>
        <v>0</v>
      </c>
      <c r="X43" s="119">
        <f>IF(AND($K43&lt;X$2+1,$K43+$H43&gt;X$2),IF($N43=$N$3,$C43*((1-$O43+$O43*(X$1/INDEX($U$1:$CH$1,,MATCH($K43,$U$2:$CH$2,0)))))*$L43,$C43*((1-$R43)^(X$2-$K43))*(((1-$O43+$O43*(X$1/INDEX($U$1:$CH$1,,MATCH($K43,$U$2:$CH$2,0)))))*$L43*8760*$P43)),IF(AND($K43+$H43&lt;X$2+1,$K43+$I43&gt;X$2),IF($N43=$N$3,$C43*INDEX('Fixed O&amp;M Schedule_Gas'!F$3:F$15,MATCH($F43,'Fixed O&amp;M Schedule_Gas'!$B$3:$B$15,0)),$C43*$S43*INDEX($U$1:$CH$1,MATCH($K43,$U$2:$CH$2,0))*IF(X$2&gt;$K43+$H43,IF($D43="Win",1.02,1.005),1)*(1+$T43)^(X$2-$K43)),IF(AND($K43+$I43&lt;=X$2,$K43+SUM($I43:$J43)&gt;X$2),IF($N43=$N$3,$C43*(INDEX('Fixed O&amp;M Schedule_Gas'!F$3:F$15,MATCH($F43,'Fixed O&amp;M Schedule_Gas'!$B$3:$B$15,0))+$M43),$C43*($S43*INDEX($U$1:$CH$1,MATCH($K43+$I43,$U$2:$CH$2,0))*IF(X$2&gt;$K43+$I43+$H43,IF($D43="Win",1.02,1.005),1)*(1+$T43)^(X$2-($K43+$I43))+$M43)),0)))/10^6</f>
        <v>0</v>
      </c>
      <c r="Y43" s="119">
        <f>IF(AND($K43&lt;Y$2+1,$K43+$H43&gt;Y$2),IF($N43=$N$3,$C43*((1-$O43+$O43*(Y$1/INDEX($U$1:$CH$1,,MATCH($K43,$U$2:$CH$2,0)))))*$L43,$C43*((1-$R43)^(Y$2-$K43))*(((1-$O43+$O43*(Y$1/INDEX($U$1:$CH$1,,MATCH($K43,$U$2:$CH$2,0)))))*$L43*8760*$P43)),IF(AND($K43+$H43&lt;Y$2+1,$K43+$I43&gt;Y$2),IF($N43=$N$3,$C43*INDEX('Fixed O&amp;M Schedule_Gas'!G$3:G$15,MATCH($F43,'Fixed O&amp;M Schedule_Gas'!$B$3:$B$15,0)),$C43*$S43*INDEX($U$1:$CH$1,MATCH($K43,$U$2:$CH$2,0))*IF(Y$2&gt;$K43+$H43,IF($D43="Win",1.02,1.005),1)*(1+$T43)^(Y$2-$K43)),IF(AND($K43+$I43&lt;=Y$2,$K43+SUM($I43:$J43)&gt;Y$2),IF($N43=$N$3,$C43*(INDEX('Fixed O&amp;M Schedule_Gas'!G$3:G$15,MATCH($F43,'Fixed O&amp;M Schedule_Gas'!$B$3:$B$15,0))+$M43),$C43*($S43*INDEX($U$1:$CH$1,MATCH($K43+$I43,$U$2:$CH$2,0))*IF(Y$2&gt;$K43+$I43+$H43,IF($D43="Win",1.02,1.005),1)*(1+$T43)^(Y$2-($K43+$I43))+$M43)),0)))/10^6</f>
        <v>0</v>
      </c>
      <c r="Z43" s="119">
        <f>IF(AND($K43&lt;Z$2+1,$K43+$H43&gt;Z$2),IF($N43=$N$3,$C43*((1-$O43+$O43*(Z$1/INDEX($U$1:$CH$1,,MATCH($K43,$U$2:$CH$2,0)))))*$L43,$C43*((1-$R43)^(Z$2-$K43))*(((1-$O43+$O43*(Z$1/INDEX($U$1:$CH$1,,MATCH($K43,$U$2:$CH$2,0)))))*$L43*8760*$P43)),IF(AND($K43+$H43&lt;Z$2+1,$K43+$I43&gt;Z$2),IF($N43=$N$3,$C43*INDEX('Fixed O&amp;M Schedule_Gas'!H$3:H$15,MATCH($F43,'Fixed O&amp;M Schedule_Gas'!$B$3:$B$15,0)),$C43*$S43*INDEX($U$1:$CH$1,MATCH($K43,$U$2:$CH$2,0))*IF(Z$2&gt;$K43+$H43,IF($D43="Win",1.02,1.005),1)*(1+$T43)^(Z$2-$K43)),IF(AND($K43+$I43&lt;=Z$2,$K43+SUM($I43:$J43)&gt;Z$2),IF($N43=$N$3,$C43*(INDEX('Fixed O&amp;M Schedule_Gas'!H$3:H$15,MATCH($F43,'Fixed O&amp;M Schedule_Gas'!$B$3:$B$15,0))+$M43),$C43*($S43*INDEX($U$1:$CH$1,MATCH($K43+$I43,$U$2:$CH$2,0))*IF(Z$2&gt;$K43+$I43+$H43,IF($D43="Win",1.02,1.005),1)*(1+$T43)^(Z$2-($K43+$I43))+$M43)),0)))/10^6</f>
        <v>0</v>
      </c>
      <c r="AA43" s="119">
        <f>IF(AND($K43&lt;AA$2+1,$K43+$H43&gt;AA$2),IF($N43=$N$3,$C43*((1-$O43+$O43*(AA$1/INDEX($U$1:$CH$1,,MATCH($K43,$U$2:$CH$2,0)))))*$L43,$C43*((1-$R43)^(AA$2-$K43))*(((1-$O43+$O43*(AA$1/INDEX($U$1:$CH$1,,MATCH($K43,$U$2:$CH$2,0)))))*$L43*8760*$P43)),IF(AND($K43+$H43&lt;AA$2+1,$K43+$I43&gt;AA$2),IF($N43=$N$3,$C43*INDEX('Fixed O&amp;M Schedule_Gas'!I$3:I$15,MATCH($F43,'Fixed O&amp;M Schedule_Gas'!$B$3:$B$15,0)),$C43*$S43*INDEX($U$1:$CH$1,MATCH($K43,$U$2:$CH$2,0))*IF(AA$2&gt;$K43+$H43,IF($D43="Win",1.02,1.005),1)*(1+$T43)^(AA$2-$K43)),IF(AND($K43+$I43&lt;=AA$2,$K43+SUM($I43:$J43)&gt;AA$2),IF($N43=$N$3,$C43*(INDEX('Fixed O&amp;M Schedule_Gas'!I$3:I$15,MATCH($F43,'Fixed O&amp;M Schedule_Gas'!$B$3:$B$15,0))+$M43),$C43*($S43*INDEX($U$1:$CH$1,MATCH($K43+$I43,$U$2:$CH$2,0))*IF(AA$2&gt;$K43+$I43+$H43,IF($D43="Win",1.02,1.005),1)*(1+$T43)^(AA$2-($K43+$I43))+$M43)),0)))/10^6</f>
        <v>0</v>
      </c>
      <c r="AB43" s="119">
        <f>IF(AND($K43&lt;AB$2+1,$K43+$H43&gt;AB$2),IF($N43=$N$3,$C43*((1-$O43+$O43*(AB$1/INDEX($U$1:$CH$1,,MATCH($K43,$U$2:$CH$2,0)))))*$L43,$C43*((1-$R43)^(AB$2-$K43))*(((1-$O43+$O43*(AB$1/INDEX($U$1:$CH$1,,MATCH($K43,$U$2:$CH$2,0)))))*$L43*8760*$P43)),IF(AND($K43+$H43&lt;AB$2+1,$K43+$I43&gt;AB$2),IF($N43=$N$3,$C43*INDEX('Fixed O&amp;M Schedule_Gas'!J$3:J$15,MATCH($F43,'Fixed O&amp;M Schedule_Gas'!$B$3:$B$15,0)),$C43*$S43*INDEX($U$1:$CH$1,MATCH($K43,$U$2:$CH$2,0))*IF(AB$2&gt;$K43+$H43,IF($D43="Win",1.02,1.005),1)*(1+$T43)^(AB$2-$K43)),IF(AND($K43+$I43&lt;=AB$2,$K43+SUM($I43:$J43)&gt;AB$2),IF($N43=$N$3,$C43*(INDEX('Fixed O&amp;M Schedule_Gas'!J$3:J$15,MATCH($F43,'Fixed O&amp;M Schedule_Gas'!$B$3:$B$15,0))+$M43),$C43*($S43*INDEX($U$1:$CH$1,MATCH($K43+$I43,$U$2:$CH$2,0))*IF(AB$2&gt;$K43+$I43+$H43,IF($D43="Win",1.02,1.005),1)*(1+$T43)^(AB$2-($K43+$I43))+$M43)),0)))/10^6</f>
        <v>0</v>
      </c>
      <c r="AC43" s="119">
        <f>IF(AND($K43&lt;AC$2+1,$K43+$H43&gt;AC$2),IF($N43=$N$3,$C43*((1-$O43+$O43*(AC$1/INDEX($U$1:$CH$1,,MATCH($K43,$U$2:$CH$2,0)))))*$L43,$C43*((1-$R43)^(AC$2-$K43))*(((1-$O43+$O43*(AC$1/INDEX($U$1:$CH$1,,MATCH($K43,$U$2:$CH$2,0)))))*$L43*8760*$P43)),IF(AND($K43+$H43&lt;AC$2+1,$K43+$I43&gt;AC$2),IF($N43=$N$3,$C43*INDEX('Fixed O&amp;M Schedule_Gas'!K$3:K$15,MATCH($F43,'Fixed O&amp;M Schedule_Gas'!$B$3:$B$15,0)),$C43*$S43*INDEX($U$1:$CH$1,MATCH($K43,$U$2:$CH$2,0))*IF(AC$2&gt;$K43+$H43,IF($D43="Win",1.02,1.005),1)*(1+$T43)^(AC$2-$K43)),IF(AND($K43+$I43&lt;=AC$2,$K43+SUM($I43:$J43)&gt;AC$2),IF($N43=$N$3,$C43*(INDEX('Fixed O&amp;M Schedule_Gas'!K$3:K$15,MATCH($F43,'Fixed O&amp;M Schedule_Gas'!$B$3:$B$15,0))+$M43),$C43*($S43*INDEX($U$1:$CH$1,MATCH($K43+$I43,$U$2:$CH$2,0))*IF(AC$2&gt;$K43+$I43+$H43,IF($D43="Win",1.02,1.005),1)*(1+$T43)^(AC$2-($K43+$I43))+$M43)),0)))/10^6</f>
        <v>0</v>
      </c>
      <c r="AD43" s="119">
        <f>IF(AND($K43&lt;AD$2+1,$K43+$H43&gt;AD$2),IF($N43=$N$3,$C43*((1-$O43+$O43*(AD$1/INDEX($U$1:$CH$1,,MATCH($K43,$U$2:$CH$2,0)))))*$L43,$C43*((1-$R43)^(AD$2-$K43))*(((1-$O43+$O43*(AD$1/INDEX($U$1:$CH$1,,MATCH($K43,$U$2:$CH$2,0)))))*$L43*8760*$P43)),IF(AND($K43+$H43&lt;AD$2+1,$K43+$I43&gt;AD$2),IF($N43=$N$3,$C43*INDEX('Fixed O&amp;M Schedule_Gas'!L$3:L$15,MATCH($F43,'Fixed O&amp;M Schedule_Gas'!$B$3:$B$15,0)),$C43*$S43*INDEX($U$1:$CH$1,MATCH($K43,$U$2:$CH$2,0))*IF(AD$2&gt;$K43+$H43,IF($D43="Win",1.02,1.005),1)*(1+$T43)^(AD$2-$K43)),IF(AND($K43+$I43&lt;=AD$2,$K43+SUM($I43:$J43)&gt;AD$2),IF($N43=$N$3,$C43*(INDEX('Fixed O&amp;M Schedule_Gas'!L$3:L$15,MATCH($F43,'Fixed O&amp;M Schedule_Gas'!$B$3:$B$15,0))+$M43),$C43*($S43*INDEX($U$1:$CH$1,MATCH($K43+$I43,$U$2:$CH$2,0))*IF(AD$2&gt;$K43+$I43+$H43,IF($D43="Win",1.02,1.005),1)*(1+$T43)^(AD$2-($K43+$I43))+$M43)),0)))/10^6</f>
        <v>0</v>
      </c>
      <c r="AE43" s="119">
        <f>IF(AND($K43&lt;AE$2+1,$K43+$H43&gt;AE$2),IF($N43=$N$3,$C43*((1-$O43+$O43*(AE$1/INDEX($U$1:$CH$1,,MATCH($K43,$U$2:$CH$2,0)))))*$L43,$C43*((1-$R43)^(AE$2-$K43))*(((1-$O43+$O43*(AE$1/INDEX($U$1:$CH$1,,MATCH($K43,$U$2:$CH$2,0)))))*$L43*8760*$P43)),IF(AND($K43+$H43&lt;AE$2+1,$K43+$I43&gt;AE$2),IF($N43=$N$3,$C43*INDEX('Fixed O&amp;M Schedule_Gas'!M$3:M$15,MATCH($F43,'Fixed O&amp;M Schedule_Gas'!$B$3:$B$15,0)),$C43*$S43*INDEX($U$1:$CH$1,MATCH($K43,$U$2:$CH$2,0))*IF(AE$2&gt;$K43+$H43,IF($D43="Win",1.02,1.005),1)*(1+$T43)^(AE$2-$K43)),IF(AND($K43+$I43&lt;=AE$2,$K43+SUM($I43:$J43)&gt;AE$2),IF($N43=$N$3,$C43*(INDEX('Fixed O&amp;M Schedule_Gas'!M$3:M$15,MATCH($F43,'Fixed O&amp;M Schedule_Gas'!$B$3:$B$15,0))+$M43),$C43*($S43*INDEX($U$1:$CH$1,MATCH($K43+$I43,$U$2:$CH$2,0))*IF(AE$2&gt;$K43+$I43+$H43,IF($D43="Win",1.02,1.005),1)*(1+$T43)^(AE$2-($K43+$I43))+$M43)),0)))/10^6</f>
        <v>0</v>
      </c>
      <c r="AF43" s="119">
        <f>IF(AND($K43&lt;AF$2+1,$K43+$H43&gt;AF$2),IF($N43=$N$3,$C43*((1-$O43+$O43*(AF$1/INDEX($U$1:$CH$1,,MATCH($K43,$U$2:$CH$2,0)))))*$L43,$C43*((1-$R43)^(AF$2-$K43))*(((1-$O43+$O43*(AF$1/INDEX($U$1:$CH$1,,MATCH($K43,$U$2:$CH$2,0)))))*$L43*8760*$P43)),IF(AND($K43+$H43&lt;AF$2+1,$K43+$I43&gt;AF$2),IF($N43=$N$3,$C43*INDEX('Fixed O&amp;M Schedule_Gas'!N$3:N$15,MATCH($F43,'Fixed O&amp;M Schedule_Gas'!$B$3:$B$15,0)),$C43*$S43*INDEX($U$1:$CH$1,MATCH($K43,$U$2:$CH$2,0))*IF(AF$2&gt;$K43+$H43,IF($D43="Win",1.02,1.005),1)*(1+$T43)^(AF$2-$K43)),IF(AND($K43+$I43&lt;=AF$2,$K43+SUM($I43:$J43)&gt;AF$2),IF($N43=$N$3,$C43*(INDEX('Fixed O&amp;M Schedule_Gas'!N$3:N$15,MATCH($F43,'Fixed O&amp;M Schedule_Gas'!$B$3:$B$15,0))+$M43),$C43*($S43*INDEX($U$1:$CH$1,MATCH($K43+$I43,$U$2:$CH$2,0))*IF(AF$2&gt;$K43+$I43+$H43,IF($D43="Win",1.02,1.005),1)*(1+$T43)^(AF$2-($K43+$I43))+$M43)),0)))/10^6</f>
        <v>0</v>
      </c>
      <c r="AG43" s="119">
        <f>IF(AND($K43&lt;AG$2+1,$K43+$H43&gt;AG$2),IF($N43=$N$3,$C43*((1-$O43+$O43*(AG$1/INDEX($U$1:$CH$1,,MATCH($K43,$U$2:$CH$2,0)))))*$L43,$C43*((1-$R43)^(AG$2-$K43))*(((1-$O43+$O43*(AG$1/INDEX($U$1:$CH$1,,MATCH($K43,$U$2:$CH$2,0)))))*$L43*8760*$P43)),IF(AND($K43+$H43&lt;AG$2+1,$K43+$I43&gt;AG$2),IF($N43=$N$3,$C43*INDEX('Fixed O&amp;M Schedule_Gas'!O$3:O$15,MATCH($F43,'Fixed O&amp;M Schedule_Gas'!$B$3:$B$15,0)),$C43*$S43*INDEX($U$1:$CH$1,MATCH($K43,$U$2:$CH$2,0))*IF(AG$2&gt;$K43+$H43,IF($D43="Win",1.02,1.005),1)*(1+$T43)^(AG$2-$K43)),IF(AND($K43+$I43&lt;=AG$2,$K43+SUM($I43:$J43)&gt;AG$2),IF($N43=$N$3,$C43*(INDEX('Fixed O&amp;M Schedule_Gas'!O$3:O$15,MATCH($F43,'Fixed O&amp;M Schedule_Gas'!$B$3:$B$15,0))+$M43),$C43*($S43*INDEX($U$1:$CH$1,MATCH($K43+$I43,$U$2:$CH$2,0))*IF(AG$2&gt;$K43+$I43+$H43,IF($D43="Win",1.02,1.005),1)*(1+$T43)^(AG$2-($K43+$I43))+$M43)),0)))/10^6</f>
        <v>0</v>
      </c>
      <c r="AH43" s="119">
        <f>IF(AND($K43&lt;AH$2+1,$K43+$H43&gt;AH$2),IF($N43=$N$3,$C43*((1-$O43+$O43*(AH$1/INDEX($U$1:$CH$1,,MATCH($K43,$U$2:$CH$2,0)))))*$L43,$C43*((1-$R43)^(AH$2-$K43))*(((1-$O43+$O43*(AH$1/INDEX($U$1:$CH$1,,MATCH($K43,$U$2:$CH$2,0)))))*$L43*8760*$P43)),IF(AND($K43+$H43&lt;AH$2+1,$K43+$I43&gt;AH$2),IF($N43=$N$3,$C43*INDEX('Fixed O&amp;M Schedule_Gas'!P$3:P$15,MATCH($F43,'Fixed O&amp;M Schedule_Gas'!$B$3:$B$15,0)),$C43*$S43*INDEX($U$1:$CH$1,MATCH($K43,$U$2:$CH$2,0))*IF(AH$2&gt;$K43+$H43,IF($D43="Win",1.02,1.005),1)*(1+$T43)^(AH$2-$K43)),IF(AND($K43+$I43&lt;=AH$2,$K43+SUM($I43:$J43)&gt;AH$2),IF($N43=$N$3,$C43*(INDEX('Fixed O&amp;M Schedule_Gas'!P$3:P$15,MATCH($F43,'Fixed O&amp;M Schedule_Gas'!$B$3:$B$15,0))+$M43),$C43*($S43*INDEX($U$1:$CH$1,MATCH($K43+$I43,$U$2:$CH$2,0))*IF(AH$2&gt;$K43+$I43+$H43,IF($D43="Win",1.02,1.005),1)*(1+$T43)^(AH$2-($K43+$I43))+$M43)),0)))/10^6</f>
        <v>12.751644671999999</v>
      </c>
      <c r="AI43" s="119">
        <f>IF(AND($K43&lt;AI$2+1,$K43+$H43&gt;AI$2),IF($N43=$N$3,$C43*((1-$O43+$O43*(AI$1/INDEX($U$1:$CH$1,,MATCH($K43,$U$2:$CH$2,0)))))*$L43,$C43*((1-$R43)^(AI$2-$K43))*(((1-$O43+$O43*(AI$1/INDEX($U$1:$CH$1,,MATCH($K43,$U$2:$CH$2,0)))))*$L43*8760*$P43)),IF(AND($K43+$H43&lt;AI$2+1,$K43+$I43&gt;AI$2),IF($N43=$N$3,$C43*INDEX('Fixed O&amp;M Schedule_Gas'!Q$3:Q$15,MATCH($F43,'Fixed O&amp;M Schedule_Gas'!$B$3:$B$15,0)),$C43*$S43*INDEX($U$1:$CH$1,MATCH($K43,$U$2:$CH$2,0))*IF(AI$2&gt;$K43+$H43,IF($D43="Win",1.02,1.005),1)*(1+$T43)^(AI$2-$K43)),IF(AND($K43+$I43&lt;=AI$2,$K43+SUM($I43:$J43)&gt;AI$2),IF($N43=$N$3,$C43*(INDEX('Fixed O&amp;M Schedule_Gas'!Q$3:Q$15,MATCH($F43,'Fixed O&amp;M Schedule_Gas'!$B$3:$B$15,0))+$M43),$C43*($S43*INDEX($U$1:$CH$1,MATCH($K43+$I43,$U$2:$CH$2,0))*IF(AI$2&gt;$K43+$I43+$H43,IF($D43="Win",1.02,1.005),1)*(1+$T43)^(AI$2-($K43+$I43))+$M43)),0)))/10^6</f>
        <v>12.68788644864</v>
      </c>
      <c r="AJ43" s="119">
        <f>IF(AND($K43&lt;AJ$2+1,$K43+$H43&gt;AJ$2),IF($N43=$N$3,$C43*((1-$O43+$O43*(AJ$1/INDEX($U$1:$CH$1,,MATCH($K43,$U$2:$CH$2,0)))))*$L43,$C43*((1-$R43)^(AJ$2-$K43))*(((1-$O43+$O43*(AJ$1/INDEX($U$1:$CH$1,,MATCH($K43,$U$2:$CH$2,0)))))*$L43*8760*$P43)),IF(AND($K43+$H43&lt;AJ$2+1,$K43+$I43&gt;AJ$2),IF($N43=$N$3,$C43*INDEX('Fixed O&amp;M Schedule_Gas'!R$3:R$15,MATCH($F43,'Fixed O&amp;M Schedule_Gas'!$B$3:$B$15,0)),$C43*$S43*INDEX($U$1:$CH$1,MATCH($K43,$U$2:$CH$2,0))*IF(AJ$2&gt;$K43+$H43,IF($D43="Win",1.02,1.005),1)*(1+$T43)^(AJ$2-$K43)),IF(AND($K43+$I43&lt;=AJ$2,$K43+SUM($I43:$J43)&gt;AJ$2),IF($N43=$N$3,$C43*(INDEX('Fixed O&amp;M Schedule_Gas'!R$3:R$15,MATCH($F43,'Fixed O&amp;M Schedule_Gas'!$B$3:$B$15,0))+$M43),$C43*($S43*INDEX($U$1:$CH$1,MATCH($K43+$I43,$U$2:$CH$2,0))*IF(AJ$2&gt;$K43+$I43+$H43,IF($D43="Win",1.02,1.005),1)*(1+$T43)^(AJ$2-($K43+$I43))+$M43)),0)))/10^6</f>
        <v>12.6244470163968</v>
      </c>
      <c r="AK43" s="119">
        <f>IF(AND($K43&lt;AK$2+1,$K43+$H43&gt;AK$2),IF($N43=$N$3,$C43*((1-$O43+$O43*(AK$1/INDEX($U$1:$CH$1,,MATCH($K43,$U$2:$CH$2,0)))))*$L43,$C43*((1-$R43)^(AK$2-$K43))*(((1-$O43+$O43*(AK$1/INDEX($U$1:$CH$1,,MATCH($K43,$U$2:$CH$2,0)))))*$L43*8760*$P43)),IF(AND($K43+$H43&lt;AK$2+1,$K43+$I43&gt;AK$2),IF($N43=$N$3,$C43*INDEX('Fixed O&amp;M Schedule_Gas'!S$3:S$15,MATCH($F43,'Fixed O&amp;M Schedule_Gas'!$B$3:$B$15,0)),$C43*$S43*INDEX($U$1:$CH$1,MATCH($K43,$U$2:$CH$2,0))*IF(AK$2&gt;$K43+$H43,IF($D43="Win",1.02,1.005),1)*(1+$T43)^(AK$2-$K43)),IF(AND($K43+$I43&lt;=AK$2,$K43+SUM($I43:$J43)&gt;AK$2),IF($N43=$N$3,$C43*(INDEX('Fixed O&amp;M Schedule_Gas'!S$3:S$15,MATCH($F43,'Fixed O&amp;M Schedule_Gas'!$B$3:$B$15,0))+$M43),$C43*($S43*INDEX($U$1:$CH$1,MATCH($K43+$I43,$U$2:$CH$2,0))*IF(AK$2&gt;$K43+$I43+$H43,IF($D43="Win",1.02,1.005),1)*(1+$T43)^(AK$2-($K43+$I43))+$M43)),0)))/10^6</f>
        <v>12.561324781314816</v>
      </c>
      <c r="AL43" s="119">
        <f>IF(AND($K43&lt;AL$2+1,$K43+$H43&gt;AL$2),IF($N43=$N$3,$C43*((1-$O43+$O43*(AL$1/INDEX($U$1:$CH$1,,MATCH($K43,$U$2:$CH$2,0)))))*$L43,$C43*((1-$R43)^(AL$2-$K43))*(((1-$O43+$O43*(AL$1/INDEX($U$1:$CH$1,,MATCH($K43,$U$2:$CH$2,0)))))*$L43*8760*$P43)),IF(AND($K43+$H43&lt;AL$2+1,$K43+$I43&gt;AL$2),IF($N43=$N$3,$C43*INDEX('Fixed O&amp;M Schedule_Gas'!T$3:T$15,MATCH($F43,'Fixed O&amp;M Schedule_Gas'!$B$3:$B$15,0)),$C43*$S43*INDEX($U$1:$CH$1,MATCH($K43,$U$2:$CH$2,0))*IF(AL$2&gt;$K43+$H43,IF($D43="Win",1.02,1.005),1)*(1+$T43)^(AL$2-$K43)),IF(AND($K43+$I43&lt;=AL$2,$K43+SUM($I43:$J43)&gt;AL$2),IF($N43=$N$3,$C43*(INDEX('Fixed O&amp;M Schedule_Gas'!T$3:T$15,MATCH($F43,'Fixed O&amp;M Schedule_Gas'!$B$3:$B$15,0))+$M43),$C43*($S43*INDEX($U$1:$CH$1,MATCH($K43+$I43,$U$2:$CH$2,0))*IF(AL$2&gt;$K43+$I43+$H43,IF($D43="Win",1.02,1.005),1)*(1+$T43)^(AL$2-($K43+$I43))+$M43)),0)))/10^6</f>
        <v>12.498518157408242</v>
      </c>
      <c r="AM43" s="119">
        <f>IF(AND($K43&lt;AM$2+1,$K43+$H43&gt;AM$2),IF($N43=$N$3,$C43*((1-$O43+$O43*(AM$1/INDEX($U$1:$CH$1,,MATCH($K43,$U$2:$CH$2,0)))))*$L43,$C43*((1-$R43)^(AM$2-$K43))*(((1-$O43+$O43*(AM$1/INDEX($U$1:$CH$1,,MATCH($K43,$U$2:$CH$2,0)))))*$L43*8760*$P43)),IF(AND($K43+$H43&lt;AM$2+1,$K43+$I43&gt;AM$2),IF($N43=$N$3,$C43*INDEX('Fixed O&amp;M Schedule_Gas'!U$3:U$15,MATCH($F43,'Fixed O&amp;M Schedule_Gas'!$B$3:$B$15,0)),$C43*$S43*INDEX($U$1:$CH$1,MATCH($K43,$U$2:$CH$2,0))*IF(AM$2&gt;$K43+$H43,IF($D43="Win",1.02,1.005),1)*(1+$T43)^(AM$2-$K43)),IF(AND($K43+$I43&lt;=AM$2,$K43+SUM($I43:$J43)&gt;AM$2),IF($N43=$N$3,$C43*(INDEX('Fixed O&amp;M Schedule_Gas'!U$3:U$15,MATCH($F43,'Fixed O&amp;M Schedule_Gas'!$B$3:$B$15,0))+$M43),$C43*($S43*INDEX($U$1:$CH$1,MATCH($K43+$I43,$U$2:$CH$2,0))*IF(AM$2&gt;$K43+$I43+$H43,IF($D43="Win",1.02,1.005),1)*(1+$T43)^(AM$2-($K43+$I43))+$M43)),0)))/10^6</f>
        <v>12.436025566621201</v>
      </c>
      <c r="AN43" s="119">
        <f>IF(AND($K43&lt;AN$2+1,$K43+$H43&gt;AN$2),IF($N43=$N$3,$C43*((1-$O43+$O43*(AN$1/INDEX($U$1:$CH$1,,MATCH($K43,$U$2:$CH$2,0)))))*$L43,$C43*((1-$R43)^(AN$2-$K43))*(((1-$O43+$O43*(AN$1/INDEX($U$1:$CH$1,,MATCH($K43,$U$2:$CH$2,0)))))*$L43*8760*$P43)),IF(AND($K43+$H43&lt;AN$2+1,$K43+$I43&gt;AN$2),IF($N43=$N$3,$C43*INDEX('Fixed O&amp;M Schedule_Gas'!V$3:V$15,MATCH($F43,'Fixed O&amp;M Schedule_Gas'!$B$3:$B$15,0)),$C43*$S43*INDEX($U$1:$CH$1,MATCH($K43,$U$2:$CH$2,0))*IF(AN$2&gt;$K43+$H43,IF($D43="Win",1.02,1.005),1)*(1+$T43)^(AN$2-$K43)),IF(AND($K43+$I43&lt;=AN$2,$K43+SUM($I43:$J43)&gt;AN$2),IF($N43=$N$3,$C43*(INDEX('Fixed O&amp;M Schedule_Gas'!V$3:V$15,MATCH($F43,'Fixed O&amp;M Schedule_Gas'!$B$3:$B$15,0))+$M43),$C43*($S43*INDEX($U$1:$CH$1,MATCH($K43+$I43,$U$2:$CH$2,0))*IF(AN$2&gt;$K43+$I43+$H43,IF($D43="Win",1.02,1.005),1)*(1+$T43)^(AN$2-($K43+$I43))+$M43)),0)))/10^6</f>
        <v>12.373845438788095</v>
      </c>
      <c r="AO43" s="119">
        <f>IF(AND($K43&lt;AO$2+1,$K43+$H43&gt;AO$2),IF($N43=$N$3,$C43*((1-$O43+$O43*(AO$1/INDEX($U$1:$CH$1,,MATCH($K43,$U$2:$CH$2,0)))))*$L43,$C43*((1-$R43)^(AO$2-$K43))*(((1-$O43+$O43*(AO$1/INDEX($U$1:$CH$1,,MATCH($K43,$U$2:$CH$2,0)))))*$L43*8760*$P43)),IF(AND($K43+$H43&lt;AO$2+1,$K43+$I43&gt;AO$2),IF($N43=$N$3,$C43*INDEX('Fixed O&amp;M Schedule_Gas'!W$3:W$15,MATCH($F43,'Fixed O&amp;M Schedule_Gas'!$B$3:$B$15,0)),$C43*$S43*INDEX($U$1:$CH$1,MATCH($K43,$U$2:$CH$2,0))*IF(AO$2&gt;$K43+$H43,IF($D43="Win",1.02,1.005),1)*(1+$T43)^(AO$2-$K43)),IF(AND($K43+$I43&lt;=AO$2,$K43+SUM($I43:$J43)&gt;AO$2),IF($N43=$N$3,$C43*(INDEX('Fixed O&amp;M Schedule_Gas'!W$3:W$15,MATCH($F43,'Fixed O&amp;M Schedule_Gas'!$B$3:$B$15,0))+$M43),$C43*($S43*INDEX($U$1:$CH$1,MATCH($K43+$I43,$U$2:$CH$2,0))*IF(AO$2&gt;$K43+$I43+$H43,IF($D43="Win",1.02,1.005),1)*(1+$T43)^(AO$2-($K43+$I43))+$M43)),0)))/10^6</f>
        <v>12.311976211594155</v>
      </c>
      <c r="AP43" s="119">
        <f>IF(AND($K43&lt;AP$2+1,$K43+$H43&gt;AP$2),IF($N43=$N$3,$C43*((1-$O43+$O43*(AP$1/INDEX($U$1:$CH$1,,MATCH($K43,$U$2:$CH$2,0)))))*$L43,$C43*((1-$R43)^(AP$2-$K43))*(((1-$O43+$O43*(AP$1/INDEX($U$1:$CH$1,,MATCH($K43,$U$2:$CH$2,0)))))*$L43*8760*$P43)),IF(AND($K43+$H43&lt;AP$2+1,$K43+$I43&gt;AP$2),IF($N43=$N$3,$C43*INDEX('Fixed O&amp;M Schedule_Gas'!X$3:X$15,MATCH($F43,'Fixed O&amp;M Schedule_Gas'!$B$3:$B$15,0)),$C43*$S43*INDEX($U$1:$CH$1,MATCH($K43,$U$2:$CH$2,0))*IF(AP$2&gt;$K43+$H43,IF($D43="Win",1.02,1.005),1)*(1+$T43)^(AP$2-$K43)),IF(AND($K43+$I43&lt;=AP$2,$K43+SUM($I43:$J43)&gt;AP$2),IF($N43=$N$3,$C43*(INDEX('Fixed O&amp;M Schedule_Gas'!X$3:X$15,MATCH($F43,'Fixed O&amp;M Schedule_Gas'!$B$3:$B$15,0))+$M43),$C43*($S43*INDEX($U$1:$CH$1,MATCH($K43+$I43,$U$2:$CH$2,0))*IF(AP$2&gt;$K43+$I43+$H43,IF($D43="Win",1.02,1.005),1)*(1+$T43)^(AP$2-($K43+$I43))+$M43)),0)))/10^6</f>
        <v>12.250416330536185</v>
      </c>
      <c r="AQ43" s="119">
        <f>IF(AND($K43&lt;AQ$2+1,$K43+$H43&gt;AQ$2),IF($N43=$N$3,$C43*((1-$O43+$O43*(AQ$1/INDEX($U$1:$CH$1,,MATCH($K43,$U$2:$CH$2,0)))))*$L43,$C43*((1-$R43)^(AQ$2-$K43))*(((1-$O43+$O43*(AQ$1/INDEX($U$1:$CH$1,,MATCH($K43,$U$2:$CH$2,0)))))*$L43*8760*$P43)),IF(AND($K43+$H43&lt;AQ$2+1,$K43+$I43&gt;AQ$2),IF($N43=$N$3,$C43*INDEX('Fixed O&amp;M Schedule_Gas'!Y$3:Y$15,MATCH($F43,'Fixed O&amp;M Schedule_Gas'!$B$3:$B$15,0)),$C43*$S43*INDEX($U$1:$CH$1,MATCH($K43,$U$2:$CH$2,0))*IF(AQ$2&gt;$K43+$H43,IF($D43="Win",1.02,1.005),1)*(1+$T43)^(AQ$2-$K43)),IF(AND($K43+$I43&lt;=AQ$2,$K43+SUM($I43:$J43)&gt;AQ$2),IF($N43=$N$3,$C43*(INDEX('Fixed O&amp;M Schedule_Gas'!Y$3:Y$15,MATCH($F43,'Fixed O&amp;M Schedule_Gas'!$B$3:$B$15,0))+$M43),$C43*($S43*INDEX($U$1:$CH$1,MATCH($K43+$I43,$U$2:$CH$2,0))*IF(AQ$2&gt;$K43+$I43+$H43,IF($D43="Win",1.02,1.005),1)*(1+$T43)^(AQ$2-($K43+$I43))+$M43)),0)))/10^6</f>
        <v>12.189164248883502</v>
      </c>
      <c r="AR43" s="119">
        <f>IF(AND($K43&lt;AR$2+1,$K43+$H43&gt;AR$2),IF($N43=$N$3,$C43*((1-$O43+$O43*(AR$1/INDEX($U$1:$CH$1,,MATCH($K43,$U$2:$CH$2,0)))))*$L43,$C43*((1-$R43)^(AR$2-$K43))*(((1-$O43+$O43*(AR$1/INDEX($U$1:$CH$1,,MATCH($K43,$U$2:$CH$2,0)))))*$L43*8760*$P43)),IF(AND($K43+$H43&lt;AR$2+1,$K43+$I43&gt;AR$2),IF($N43=$N$3,$C43*INDEX('Fixed O&amp;M Schedule_Gas'!Z$3:Z$15,MATCH($F43,'Fixed O&amp;M Schedule_Gas'!$B$3:$B$15,0)),$C43*$S43*INDEX($U$1:$CH$1,MATCH($K43,$U$2:$CH$2,0))*IF(AR$2&gt;$K43+$H43,IF($D43="Win",1.02,1.005),1)*(1+$T43)^(AR$2-$K43)),IF(AND($K43+$I43&lt;=AR$2,$K43+SUM($I43:$J43)&gt;AR$2),IF($N43=$N$3,$C43*(INDEX('Fixed O&amp;M Schedule_Gas'!Z$3:Z$15,MATCH($F43,'Fixed O&amp;M Schedule_Gas'!$B$3:$B$15,0))+$M43),$C43*($S43*INDEX($U$1:$CH$1,MATCH($K43+$I43,$U$2:$CH$2,0))*IF(AR$2&gt;$K43+$I43+$H43,IF($D43="Win",1.02,1.005),1)*(1+$T43)^(AR$2-($K43+$I43))+$M43)),0)))/10^6</f>
        <v>12.128218427639085</v>
      </c>
      <c r="AS43" s="119">
        <f>IF(AND($K43&lt;AS$2+1,$K43+$H43&gt;AS$2),IF($N43=$N$3,$C43*((1-$O43+$O43*(AS$1/INDEX($U$1:$CH$1,,MATCH($K43,$U$2:$CH$2,0)))))*$L43,$C43*((1-$R43)^(AS$2-$K43))*(((1-$O43+$O43*(AS$1/INDEX($U$1:$CH$1,,MATCH($K43,$U$2:$CH$2,0)))))*$L43*8760*$P43)),IF(AND($K43+$H43&lt;AS$2+1,$K43+$I43&gt;AS$2),IF($N43=$N$3,$C43*INDEX('Fixed O&amp;M Schedule_Gas'!AA$3:AA$15,MATCH($F43,'Fixed O&amp;M Schedule_Gas'!$B$3:$B$15,0)),$C43*$S43*INDEX($U$1:$CH$1,MATCH($K43,$U$2:$CH$2,0))*IF(AS$2&gt;$K43+$H43,IF($D43="Win",1.02,1.005),1)*(1+$T43)^(AS$2-$K43)),IF(AND($K43+$I43&lt;=AS$2,$K43+SUM($I43:$J43)&gt;AS$2),IF($N43=$N$3,$C43*(INDEX('Fixed O&amp;M Schedule_Gas'!AA$3:AA$15,MATCH($F43,'Fixed O&amp;M Schedule_Gas'!$B$3:$B$15,0))+$M43),$C43*($S43*INDEX($U$1:$CH$1,MATCH($K43+$I43,$U$2:$CH$2,0))*IF(AS$2&gt;$K43+$I43+$H43,IF($D43="Win",1.02,1.005),1)*(1+$T43)^(AS$2-($K43+$I43))+$M43)),0)))/10^6</f>
        <v>12.067577335500891</v>
      </c>
      <c r="AT43" s="119">
        <f>IF(AND($K43&lt;AT$2+1,$K43+$H43&gt;AT$2),IF($N43=$N$3,$C43*((1-$O43+$O43*(AT$1/INDEX($U$1:$CH$1,,MATCH($K43,$U$2:$CH$2,0)))))*$L43,$C43*((1-$R43)^(AT$2-$K43))*(((1-$O43+$O43*(AT$1/INDEX($U$1:$CH$1,,MATCH($K43,$U$2:$CH$2,0)))))*$L43*8760*$P43)),IF(AND($K43+$H43&lt;AT$2+1,$K43+$I43&gt;AT$2),IF($N43=$N$3,$C43*INDEX('Fixed O&amp;M Schedule_Gas'!AB$3:AB$15,MATCH($F43,'Fixed O&amp;M Schedule_Gas'!$B$3:$B$15,0)),$C43*$S43*INDEX($U$1:$CH$1,MATCH($K43,$U$2:$CH$2,0))*IF(AT$2&gt;$K43+$H43,IF($D43="Win",1.02,1.005),1)*(1+$T43)^(AT$2-$K43)),IF(AND($K43+$I43&lt;=AT$2,$K43+SUM($I43:$J43)&gt;AT$2),IF($N43=$N$3,$C43*(INDEX('Fixed O&amp;M Schedule_Gas'!AB$3:AB$15,MATCH($F43,'Fixed O&amp;M Schedule_Gas'!$B$3:$B$15,0))+$M43),$C43*($S43*INDEX($U$1:$CH$1,MATCH($K43+$I43,$U$2:$CH$2,0))*IF(AT$2&gt;$K43+$I43+$H43,IF($D43="Win",1.02,1.005),1)*(1+$T43)^(AT$2-($K43+$I43))+$M43)),0)))/10^6</f>
        <v>12.007239448823388</v>
      </c>
      <c r="AU43" s="119">
        <f>IF(AND($K43&lt;AU$2+1,$K43+$H43&gt;AU$2),IF($N43=$N$3,$C43*((1-$O43+$O43*(AU$1/INDEX($U$1:$CH$1,,MATCH($K43,$U$2:$CH$2,0)))))*$L43,$C43*((1-$R43)^(AU$2-$K43))*(((1-$O43+$O43*(AU$1/INDEX($U$1:$CH$1,,MATCH($K43,$U$2:$CH$2,0)))))*$L43*8760*$P43)),IF(AND($K43+$H43&lt;AU$2+1,$K43+$I43&gt;AU$2),IF($N43=$N$3,$C43*INDEX('Fixed O&amp;M Schedule_Gas'!AC$3:AC$15,MATCH($F43,'Fixed O&amp;M Schedule_Gas'!$B$3:$B$15,0)),$C43*$S43*INDEX($U$1:$CH$1,MATCH($K43,$U$2:$CH$2,0))*IF(AU$2&gt;$K43+$H43,IF($D43="Win",1.02,1.005),1)*(1+$T43)^(AU$2-$K43)),IF(AND($K43+$I43&lt;=AU$2,$K43+SUM($I43:$J43)&gt;AU$2),IF($N43=$N$3,$C43*(INDEX('Fixed O&amp;M Schedule_Gas'!AC$3:AC$15,MATCH($F43,'Fixed O&amp;M Schedule_Gas'!$B$3:$B$15,0))+$M43),$C43*($S43*INDEX($U$1:$CH$1,MATCH($K43+$I43,$U$2:$CH$2,0))*IF(AU$2&gt;$K43+$I43+$H43,IF($D43="Win",1.02,1.005),1)*(1+$T43)^(AU$2-($K43+$I43))+$M43)),0)))/10^6</f>
        <v>11.947203251579269</v>
      </c>
      <c r="AV43" s="119">
        <f>IF(AND($K43&lt;AV$2+1,$K43+$H43&gt;AV$2),IF($N43=$N$3,$C43*((1-$O43+$O43*(AV$1/INDEX($U$1:$CH$1,,MATCH($K43,$U$2:$CH$2,0)))))*$L43,$C43*((1-$R43)^(AV$2-$K43))*(((1-$O43+$O43*(AV$1/INDEX($U$1:$CH$1,,MATCH($K43,$U$2:$CH$2,0)))))*$L43*8760*$P43)),IF(AND($K43+$H43&lt;AV$2+1,$K43+$I43&gt;AV$2),IF($N43=$N$3,$C43*INDEX('Fixed O&amp;M Schedule_Gas'!AD$3:AD$15,MATCH($F43,'Fixed O&amp;M Schedule_Gas'!$B$3:$B$15,0)),$C43*$S43*INDEX($U$1:$CH$1,MATCH($K43,$U$2:$CH$2,0))*IF(AV$2&gt;$K43+$H43,IF($D43="Win",1.02,1.005),1)*(1+$T43)^(AV$2-$K43)),IF(AND($K43+$I43&lt;=AV$2,$K43+SUM($I43:$J43)&gt;AV$2),IF($N43=$N$3,$C43*(INDEX('Fixed O&amp;M Schedule_Gas'!AD$3:AD$15,MATCH($F43,'Fixed O&amp;M Schedule_Gas'!$B$3:$B$15,0))+$M43),$C43*($S43*INDEX($U$1:$CH$1,MATCH($K43+$I43,$U$2:$CH$2,0))*IF(AV$2&gt;$K43+$I43+$H43,IF($D43="Win",1.02,1.005),1)*(1+$T43)^(AV$2-($K43+$I43))+$M43)),0)))/10^6</f>
        <v>11.887467235321374</v>
      </c>
      <c r="AW43" s="119">
        <f>IF(AND($K43&lt;AW$2+1,$K43+$H43&gt;AW$2),IF($N43=$N$3,$C43*((1-$O43+$O43*(AW$1/INDEX($U$1:$CH$1,,MATCH($K43,$U$2:$CH$2,0)))))*$L43,$C43*((1-$R43)^(AW$2-$K43))*(((1-$O43+$O43*(AW$1/INDEX($U$1:$CH$1,,MATCH($K43,$U$2:$CH$2,0)))))*$L43*8760*$P43)),IF(AND($K43+$H43&lt;AW$2+1,$K43+$I43&gt;AW$2),IF($N43=$N$3,$C43*INDEX('Fixed O&amp;M Schedule_Gas'!AE$3:AE$15,MATCH($F43,'Fixed O&amp;M Schedule_Gas'!$B$3:$B$15,0)),$C43*$S43*INDEX($U$1:$CH$1,MATCH($K43,$U$2:$CH$2,0))*IF(AW$2&gt;$K43+$H43,IF($D43="Win",1.02,1.005),1)*(1+$T43)^(AW$2-$K43)),IF(AND($K43+$I43&lt;=AW$2,$K43+SUM($I43:$J43)&gt;AW$2),IF($N43=$N$3,$C43*(INDEX('Fixed O&amp;M Schedule_Gas'!AE$3:AE$15,MATCH($F43,'Fixed O&amp;M Schedule_Gas'!$B$3:$B$15,0))+$M43),$C43*($S43*INDEX($U$1:$CH$1,MATCH($K43+$I43,$U$2:$CH$2,0))*IF(AW$2&gt;$K43+$I43+$H43,IF($D43="Win",1.02,1.005),1)*(1+$T43)^(AW$2-($K43+$I43))+$M43)),0)))/10^6</f>
        <v>11.828029899144767</v>
      </c>
      <c r="AX43" s="119">
        <f>IF(AND($K43&lt;AX$2+1,$K43+$H43&gt;AX$2),IF($N43=$N$3,$C43*((1-$O43+$O43*(AX$1/INDEX($U$1:$CH$1,,MATCH($K43,$U$2:$CH$2,0)))))*$L43,$C43*((1-$R43)^(AX$2-$K43))*(((1-$O43+$O43*(AX$1/INDEX($U$1:$CH$1,,MATCH($K43,$U$2:$CH$2,0)))))*$L43*8760*$P43)),IF(AND($K43+$H43&lt;AX$2+1,$K43+$I43&gt;AX$2),IF($N43=$N$3,$C43*INDEX('Fixed O&amp;M Schedule_Gas'!AF$3:AF$15,MATCH($F43,'Fixed O&amp;M Schedule_Gas'!$B$3:$B$15,0)),$C43*$S43*INDEX($U$1:$CH$1,MATCH($K43,$U$2:$CH$2,0))*IF(AX$2&gt;$K43+$H43,IF($D43="Win",1.02,1.005),1)*(1+$T43)^(AX$2-$K43)),IF(AND($K43+$I43&lt;=AX$2,$K43+SUM($I43:$J43)&gt;AX$2),IF($N43=$N$3,$C43*(INDEX('Fixed O&amp;M Schedule_Gas'!AF$3:AF$15,MATCH($F43,'Fixed O&amp;M Schedule_Gas'!$B$3:$B$15,0))+$M43),$C43*($S43*INDEX($U$1:$CH$1,MATCH($K43+$I43,$U$2:$CH$2,0))*IF(AX$2&gt;$K43+$I43+$H43,IF($D43="Win",1.02,1.005),1)*(1+$T43)^(AX$2-($K43+$I43))+$M43)),0)))/10^6</f>
        <v>11.768889749649043</v>
      </c>
      <c r="AY43" s="119">
        <f>IF(AND($K43&lt;AY$2+1,$K43+$H43&gt;AY$2),IF($N43=$N$3,$C43*((1-$O43+$O43*(AY$1/INDEX($U$1:$CH$1,,MATCH($K43,$U$2:$CH$2,0)))))*$L43,$C43*((1-$R43)^(AY$2-$K43))*(((1-$O43+$O43*(AY$1/INDEX($U$1:$CH$1,,MATCH($K43,$U$2:$CH$2,0)))))*$L43*8760*$P43)),IF(AND($K43+$H43&lt;AY$2+1,$K43+$I43&gt;AY$2),IF($N43=$N$3,$C43*INDEX('Fixed O&amp;M Schedule_Gas'!AG$3:AG$15,MATCH($F43,'Fixed O&amp;M Schedule_Gas'!$B$3:$B$15,0)),$C43*$S43*INDEX($U$1:$CH$1,MATCH($K43,$U$2:$CH$2,0))*IF(AY$2&gt;$K43+$H43,IF($D43="Win",1.02,1.005),1)*(1+$T43)^(AY$2-$K43)),IF(AND($K43+$I43&lt;=AY$2,$K43+SUM($I43:$J43)&gt;AY$2),IF($N43=$N$3,$C43*(INDEX('Fixed O&amp;M Schedule_Gas'!AG$3:AG$15,MATCH($F43,'Fixed O&amp;M Schedule_Gas'!$B$3:$B$15,0))+$M43),$C43*($S43*INDEX($U$1:$CH$1,MATCH($K43+$I43,$U$2:$CH$2,0))*IF(AY$2&gt;$K43+$I43+$H43,IF($D43="Win",1.02,1.005),1)*(1+$T43)^(AY$2-($K43+$I43))+$M43)),0)))/10^6</f>
        <v>11.710045300900797</v>
      </c>
      <c r="AZ43" s="119">
        <f>IF(AND($K43&lt;AZ$2+1,$K43+$H43&gt;AZ$2),IF($N43=$N$3,$C43*((1-$O43+$O43*(AZ$1/INDEX($U$1:$CH$1,,MATCH($K43,$U$2:$CH$2,0)))))*$L43,$C43*((1-$R43)^(AZ$2-$K43))*(((1-$O43+$O43*(AZ$1/INDEX($U$1:$CH$1,,MATCH($K43,$U$2:$CH$2,0)))))*$L43*8760*$P43)),IF(AND($K43+$H43&lt;AZ$2+1,$K43+$I43&gt;AZ$2),IF($N43=$N$3,$C43*INDEX('Fixed O&amp;M Schedule_Gas'!AH$3:AH$15,MATCH($F43,'Fixed O&amp;M Schedule_Gas'!$B$3:$B$15,0)),$C43*$S43*INDEX($U$1:$CH$1,MATCH($K43,$U$2:$CH$2,0))*IF(AZ$2&gt;$K43+$H43,IF($D43="Win",1.02,1.005),1)*(1+$T43)^(AZ$2-$K43)),IF(AND($K43+$I43&lt;=AZ$2,$K43+SUM($I43:$J43)&gt;AZ$2),IF($N43=$N$3,$C43*(INDEX('Fixed O&amp;M Schedule_Gas'!AH$3:AH$15,MATCH($F43,'Fixed O&amp;M Schedule_Gas'!$B$3:$B$15,0))+$M43),$C43*($S43*INDEX($U$1:$CH$1,MATCH($K43+$I43,$U$2:$CH$2,0))*IF(AZ$2&gt;$K43+$I43+$H43,IF($D43="Win",1.02,1.005),1)*(1+$T43)^(AZ$2-($K43+$I43))+$M43)),0)))/10^6</f>
        <v>11.651495074396294</v>
      </c>
      <c r="BA43" s="119">
        <f>IF(AND($K43&lt;BA$2+1,$K43+$H43&gt;BA$2),IF($N43=$N$3,$C43*((1-$O43+$O43*(BA$1/INDEX($U$1:$CH$1,,MATCH($K43,$U$2:$CH$2,0)))))*$L43,$C43*((1-$R43)^(BA$2-$K43))*(((1-$O43+$O43*(BA$1/INDEX($U$1:$CH$1,,MATCH($K43,$U$2:$CH$2,0)))))*$L43*8760*$P43)),IF(AND($K43+$H43&lt;BA$2+1,$K43+$I43&gt;BA$2),IF($N43=$N$3,$C43*INDEX('Fixed O&amp;M Schedule_Gas'!AI$3:AI$15,MATCH($F43,'Fixed O&amp;M Schedule_Gas'!$B$3:$B$15,0)),$C43*$S43*INDEX($U$1:$CH$1,MATCH($K43,$U$2:$CH$2,0))*IF(BA$2&gt;$K43+$H43,IF($D43="Win",1.02,1.005),1)*(1+$T43)^(BA$2-$K43)),IF(AND($K43+$I43&lt;=BA$2,$K43+SUM($I43:$J43)&gt;BA$2),IF($N43=$N$3,$C43*(INDEX('Fixed O&amp;M Schedule_Gas'!AI$3:AI$15,MATCH($F43,'Fixed O&amp;M Schedule_Gas'!$B$3:$B$15,0))+$M43),$C43*($S43*INDEX($U$1:$CH$1,MATCH($K43+$I43,$U$2:$CH$2,0))*IF(BA$2&gt;$K43+$I43+$H43,IF($D43="Win",1.02,1.005),1)*(1+$T43)^(BA$2-($K43+$I43))+$M43)),0)))/10^6</f>
        <v>11.593237599024311</v>
      </c>
      <c r="BB43" s="119">
        <f>IF(AND($K43&lt;BB$2+1,$K43+$H43&gt;BB$2),IF($N43=$N$3,$C43*((1-$O43+$O43*(BB$1/INDEX($U$1:$CH$1,,MATCH($K43,$U$2:$CH$2,0)))))*$L43,$C43*((1-$R43)^(BB$2-$K43))*(((1-$O43+$O43*(BB$1/INDEX($U$1:$CH$1,,MATCH($K43,$U$2:$CH$2,0)))))*$L43*8760*$P43)),IF(AND($K43+$H43&lt;BB$2+1,$K43+$I43&gt;BB$2),IF($N43=$N$3,$C43*INDEX('Fixed O&amp;M Schedule_Gas'!AJ$3:AJ$15,MATCH($F43,'Fixed O&amp;M Schedule_Gas'!$B$3:$B$15,0)),$C43*$S43*INDEX($U$1:$CH$1,MATCH($K43,$U$2:$CH$2,0))*IF(BB$2&gt;$K43+$H43,IF($D43="Win",1.02,1.005),1)*(1+$T43)^(BB$2-$K43)),IF(AND($K43+$I43&lt;=BB$2,$K43+SUM($I43:$J43)&gt;BB$2),IF($N43=$N$3,$C43*(INDEX('Fixed O&amp;M Schedule_Gas'!AJ$3:AJ$15,MATCH($F43,'Fixed O&amp;M Schedule_Gas'!$B$3:$B$15,0))+$M43),$C43*($S43*INDEX($U$1:$CH$1,MATCH($K43+$I43,$U$2:$CH$2,0))*IF(BB$2&gt;$K43+$I43+$H43,IF($D43="Win",1.02,1.005),1)*(1+$T43)^(BB$2-($K43+$I43))+$M43)),0)))/10^6</f>
        <v>1.276797328099609</v>
      </c>
      <c r="BC43" s="119">
        <f>IF(AND($K43&lt;BC$2+1,$K43+$H43&gt;BC$2),IF($N43=$N$3,$C43*((1-$O43+$O43*(BC$1/INDEX($U$1:$CH$1,,MATCH($K43,$U$2:$CH$2,0)))))*$L43,$C43*((1-$R43)^(BC$2-$K43))*(((1-$O43+$O43*(BC$1/INDEX($U$1:$CH$1,,MATCH($K43,$U$2:$CH$2,0)))))*$L43*8760*$P43)),IF(AND($K43+$H43&lt;BC$2+1,$K43+$I43&gt;BC$2),IF($N43=$N$3,$C43*INDEX('Fixed O&amp;M Schedule_Gas'!AK$3:AK$15,MATCH($F43,'Fixed O&amp;M Schedule_Gas'!$B$3:$B$15,0)),$C43*$S43*INDEX($U$1:$CH$1,MATCH($K43,$U$2:$CH$2,0))*IF(BC$2&gt;$K43+$H43,IF($D43="Win",1.02,1.005),1)*(1+$T43)^(BC$2-$K43)),IF(AND($K43+$I43&lt;=BC$2,$K43+SUM($I43:$J43)&gt;BC$2),IF($N43=$N$3,$C43*(INDEX('Fixed O&amp;M Schedule_Gas'!AK$3:AK$15,MATCH($F43,'Fixed O&amp;M Schedule_Gas'!$B$3:$B$15,0))+$M43),$C43*($S43*INDEX($U$1:$CH$1,MATCH($K43+$I43,$U$2:$CH$2,0))*IF(BC$2&gt;$K43+$I43+$H43,IF($D43="Win",1.02,1.005),1)*(1+$T43)^(BC$2-($K43+$I43))+$M43)),0)))/10^6</f>
        <v>1.3088449410349088</v>
      </c>
      <c r="BD43" s="119">
        <f>IF(AND($K43&lt;BD$2+1,$K43+$H43&gt;BD$2),IF($N43=$N$3,$C43*((1-$O43+$O43*(BD$1/INDEX($U$1:$CH$1,,MATCH($K43,$U$2:$CH$2,0)))))*$L43,$C43*((1-$R43)^(BD$2-$K43))*(((1-$O43+$O43*(BD$1/INDEX($U$1:$CH$1,,MATCH($K43,$U$2:$CH$2,0)))))*$L43*8760*$P43)),IF(AND($K43+$H43&lt;BD$2+1,$K43+$I43&gt;BD$2),IF($N43=$N$3,$C43*INDEX('Fixed O&amp;M Schedule_Gas'!AL$3:AL$15,MATCH($F43,'Fixed O&amp;M Schedule_Gas'!$B$3:$B$15,0)),$C43*$S43*INDEX($U$1:$CH$1,MATCH($K43,$U$2:$CH$2,0))*IF(BD$2&gt;$K43+$H43,IF($D43="Win",1.02,1.005),1)*(1+$T43)^(BD$2-$K43)),IF(AND($K43+$I43&lt;=BD$2,$K43+SUM($I43:$J43)&gt;BD$2),IF($N43=$N$3,$C43*(INDEX('Fixed O&amp;M Schedule_Gas'!AL$3:AL$15,MATCH($F43,'Fixed O&amp;M Schedule_Gas'!$B$3:$B$15,0))+$M43),$C43*($S43*INDEX($U$1:$CH$1,MATCH($K43+$I43,$U$2:$CH$2,0))*IF(BD$2&gt;$K43+$I43+$H43,IF($D43="Win",1.02,1.005),1)*(1+$T43)^(BD$2-($K43+$I43))+$M43)),0)))/10^6</f>
        <v>1.3350218398556071</v>
      </c>
      <c r="BE43" s="119">
        <f>IF(AND($K43&lt;BE$2+1,$K43+$H43&gt;BE$2),IF($N43=$N$3,$C43*((1-$O43+$O43*(BE$1/INDEX($U$1:$CH$1,,MATCH($K43,$U$2:$CH$2,0)))))*$L43,$C43*((1-$R43)^(BE$2-$K43))*(((1-$O43+$O43*(BE$1/INDEX($U$1:$CH$1,,MATCH($K43,$U$2:$CH$2,0)))))*$L43*8760*$P43)),IF(AND($K43+$H43&lt;BE$2+1,$K43+$I43&gt;BE$2),IF($N43=$N$3,$C43*INDEX('Fixed O&amp;M Schedule_Gas'!AM$3:AM$15,MATCH($F43,'Fixed O&amp;M Schedule_Gas'!$B$3:$B$15,0)),$C43*$S43*INDEX($U$1:$CH$1,MATCH($K43,$U$2:$CH$2,0))*IF(BE$2&gt;$K43+$H43,IF($D43="Win",1.02,1.005),1)*(1+$T43)^(BE$2-$K43)),IF(AND($K43+$I43&lt;=BE$2,$K43+SUM($I43:$J43)&gt;BE$2),IF($N43=$N$3,$C43*(INDEX('Fixed O&amp;M Schedule_Gas'!AM$3:AM$15,MATCH($F43,'Fixed O&amp;M Schedule_Gas'!$B$3:$B$15,0))+$M43),$C43*($S43*INDEX($U$1:$CH$1,MATCH($K43+$I43,$U$2:$CH$2,0))*IF(BE$2&gt;$K43+$I43+$H43,IF($D43="Win",1.02,1.005),1)*(1+$T43)^(BE$2-($K43+$I43))+$M43)),0)))/10^6</f>
        <v>1.3617222766527188</v>
      </c>
      <c r="BF43" s="119">
        <f>IF(AND($K43&lt;BF$2+1,$K43+$H43&gt;BF$2),IF($N43=$N$3,$C43*((1-$O43+$O43*(BF$1/INDEX($U$1:$CH$1,,MATCH($K43,$U$2:$CH$2,0)))))*$L43,$C43*((1-$R43)^(BF$2-$K43))*(((1-$O43+$O43*(BF$1/INDEX($U$1:$CH$1,,MATCH($K43,$U$2:$CH$2,0)))))*$L43*8760*$P43)),IF(AND($K43+$H43&lt;BF$2+1,$K43+$I43&gt;BF$2),IF($N43=$N$3,$C43*INDEX('Fixed O&amp;M Schedule_Gas'!AN$3:AN$15,MATCH($F43,'Fixed O&amp;M Schedule_Gas'!$B$3:$B$15,0)),$C43*$S43*INDEX($U$1:$CH$1,MATCH($K43,$U$2:$CH$2,0))*IF(BF$2&gt;$K43+$H43,IF($D43="Win",1.02,1.005),1)*(1+$T43)^(BF$2-$K43)),IF(AND($K43+$I43&lt;=BF$2,$K43+SUM($I43:$J43)&gt;BF$2),IF($N43=$N$3,$C43*(INDEX('Fixed O&amp;M Schedule_Gas'!AN$3:AN$15,MATCH($F43,'Fixed O&amp;M Schedule_Gas'!$B$3:$B$15,0))+$M43),$C43*($S43*INDEX($U$1:$CH$1,MATCH($K43+$I43,$U$2:$CH$2,0))*IF(BF$2&gt;$K43+$I43+$H43,IF($D43="Win",1.02,1.005),1)*(1+$T43)^(BF$2-($K43+$I43))+$M43)),0)))/10^6</f>
        <v>1.3889567221857733</v>
      </c>
      <c r="BG43" s="119">
        <f>IF(AND($K43&lt;BG$2+1,$K43+$H43&gt;BG$2),IF($N43=$N$3,$C43*((1-$O43+$O43*(BG$1/INDEX($U$1:$CH$1,,MATCH($K43,$U$2:$CH$2,0)))))*$L43,$C43*((1-$R43)^(BG$2-$K43))*(((1-$O43+$O43*(BG$1/INDEX($U$1:$CH$1,,MATCH($K43,$U$2:$CH$2,0)))))*$L43*8760*$P43)),IF(AND($K43+$H43&lt;BG$2+1,$K43+$I43&gt;BG$2),IF($N43=$N$3,$C43*INDEX('Fixed O&amp;M Schedule_Gas'!AO$3:AO$15,MATCH($F43,'Fixed O&amp;M Schedule_Gas'!$B$3:$B$15,0)),$C43*$S43*INDEX($U$1:$CH$1,MATCH($K43,$U$2:$CH$2,0))*IF(BG$2&gt;$K43+$H43,IF($D43="Win",1.02,1.005),1)*(1+$T43)^(BG$2-$K43)),IF(AND($K43+$I43&lt;=BG$2,$K43+SUM($I43:$J43)&gt;BG$2),IF($N43=$N$3,$C43*(INDEX('Fixed O&amp;M Schedule_Gas'!AO$3:AO$15,MATCH($F43,'Fixed O&amp;M Schedule_Gas'!$B$3:$B$15,0))+$M43),$C43*($S43*INDEX($U$1:$CH$1,MATCH($K43+$I43,$U$2:$CH$2,0))*IF(BG$2&gt;$K43+$I43+$H43,IF($D43="Win",1.02,1.005),1)*(1+$T43)^(BG$2-($K43+$I43))+$M43)),0)))/10^6</f>
        <v>4.3060674621834023</v>
      </c>
      <c r="BH43" s="119">
        <f>IF(AND($K43&lt;BH$2+1,$K43+$H43&gt;BH$2),IF($N43=$N$3,$C43*((1-$O43+$O43*(BH$1/INDEX($U$1:$CH$1,,MATCH($K43,$U$2:$CH$2,0)))))*$L43,$C43*((1-$R43)^(BH$2-$K43))*(((1-$O43+$O43*(BH$1/INDEX($U$1:$CH$1,,MATCH($K43,$U$2:$CH$2,0)))))*$L43*8760*$P43)),IF(AND($K43+$H43&lt;BH$2+1,$K43+$I43&gt;BH$2),IF($N43=$N$3,$C43*INDEX('Fixed O&amp;M Schedule_Gas'!AP$3:AP$15,MATCH($F43,'Fixed O&amp;M Schedule_Gas'!$B$3:$B$15,0)),$C43*$S43*INDEX($U$1:$CH$1,MATCH($K43,$U$2:$CH$2,0))*IF(BH$2&gt;$K43+$H43,IF($D43="Win",1.02,1.005),1)*(1+$T43)^(BH$2-$K43)),IF(AND($K43+$I43&lt;=BH$2,$K43+SUM($I43:$J43)&gt;BH$2),IF($N43=$N$3,$C43*(INDEX('Fixed O&amp;M Schedule_Gas'!AP$3:AP$15,MATCH($F43,'Fixed O&amp;M Schedule_Gas'!$B$3:$B$15,0))+$M43),$C43*($S43*INDEX($U$1:$CH$1,MATCH($K43+$I43,$U$2:$CH$2,0))*IF(BH$2&gt;$K43+$I43+$H43,IF($D43="Win",1.02,1.005),1)*(1+$T43)^(BH$2-($K43+$I43))+$M43)),0)))/10^6</f>
        <v>4.3342612105740397</v>
      </c>
      <c r="BI43" s="119">
        <f>IF(AND($K43&lt;BI$2+1,$K43+$H43&gt;BI$2),IF($N43=$N$3,$C43*((1-$O43+$O43*(BI$1/INDEX($U$1:$CH$1,,MATCH($K43,$U$2:$CH$2,0)))))*$L43,$C43*((1-$R43)^(BI$2-$K43))*(((1-$O43+$O43*(BI$1/INDEX($U$1:$CH$1,,MATCH($K43,$U$2:$CH$2,0)))))*$L43*8760*$P43)),IF(AND($K43+$H43&lt;BI$2+1,$K43+$I43&gt;BI$2),IF($N43=$N$3,$C43*INDEX('Fixed O&amp;M Schedule_Gas'!AQ$3:AQ$15,MATCH($F43,'Fixed O&amp;M Schedule_Gas'!$B$3:$B$15,0)),$C43*$S43*INDEX($U$1:$CH$1,MATCH($K43,$U$2:$CH$2,0))*IF(BI$2&gt;$K43+$H43,IF($D43="Win",1.02,1.005),1)*(1+$T43)^(BI$2-$K43)),IF(AND($K43+$I43&lt;=BI$2,$K43+SUM($I43:$J43)&gt;BI$2),IF($N43=$N$3,$C43*(INDEX('Fixed O&amp;M Schedule_Gas'!AQ$3:AQ$15,MATCH($F43,'Fixed O&amp;M Schedule_Gas'!$B$3:$B$15,0))+$M43),$C43*($S43*INDEX($U$1:$CH$1,MATCH($K43+$I43,$U$2:$CH$2,0))*IF(BI$2&gt;$K43+$I43+$H43,IF($D43="Win",1.02,1.005),1)*(1+$T43)^(BI$2-($K43+$I43))+$M43)),0)))/10^6</f>
        <v>4.3630188339324878</v>
      </c>
      <c r="BJ43" s="119">
        <f>IF(AND($K43&lt;BJ$2+1,$K43+$H43&gt;BJ$2),IF($N43=$N$3,$C43*((1-$O43+$O43*(BJ$1/INDEX($U$1:$CH$1,,MATCH($K43,$U$2:$CH$2,0)))))*$L43,$C43*((1-$R43)^(BJ$2-$K43))*(((1-$O43+$O43*(BJ$1/INDEX($U$1:$CH$1,,MATCH($K43,$U$2:$CH$2,0)))))*$L43*8760*$P43)),IF(AND($K43+$H43&lt;BJ$2+1,$K43+$I43&gt;BJ$2),IF($N43=$N$3,$C43*INDEX('Fixed O&amp;M Schedule_Gas'!AR$3:AR$15,MATCH($F43,'Fixed O&amp;M Schedule_Gas'!$B$3:$B$15,0)),$C43*$S43*INDEX($U$1:$CH$1,MATCH($K43,$U$2:$CH$2,0))*IF(BJ$2&gt;$K43+$H43,IF($D43="Win",1.02,1.005),1)*(1+$T43)^(BJ$2-$K43)),IF(AND($K43+$I43&lt;=BJ$2,$K43+SUM($I43:$J43)&gt;BJ$2),IF($N43=$N$3,$C43*(INDEX('Fixed O&amp;M Schedule_Gas'!AR$3:AR$15,MATCH($F43,'Fixed O&amp;M Schedule_Gas'!$B$3:$B$15,0))+$M43),$C43*($S43*INDEX($U$1:$CH$1,MATCH($K43+$I43,$U$2:$CH$2,0))*IF(BJ$2&gt;$K43+$I43+$H43,IF($D43="Win",1.02,1.005),1)*(1+$T43)^(BJ$2-($K43+$I43))+$M43)),0)))/10^6</f>
        <v>4.3923516097581068</v>
      </c>
      <c r="BK43" s="119">
        <f>IF(AND($K43&lt;BK$2+1,$K43+$H43&gt;BK$2),IF($N43=$N$3,$C43*((1-$O43+$O43*(BK$1/INDEX($U$1:$CH$1,,MATCH($K43,$U$2:$CH$2,0)))))*$L43,$C43*((1-$R43)^(BK$2-$K43))*(((1-$O43+$O43*(BK$1/INDEX($U$1:$CH$1,,MATCH($K43,$U$2:$CH$2,0)))))*$L43*8760*$P43)),IF(AND($K43+$H43&lt;BK$2+1,$K43+$I43&gt;BK$2),IF($N43=$N$3,$C43*INDEX('Fixed O&amp;M Schedule_Gas'!AS$3:AS$15,MATCH($F43,'Fixed O&amp;M Schedule_Gas'!$B$3:$B$15,0)),$C43*$S43*INDEX($U$1:$CH$1,MATCH($K43,$U$2:$CH$2,0))*IF(BK$2&gt;$K43+$H43,IF($D43="Win",1.02,1.005),1)*(1+$T43)^(BK$2-$K43)),IF(AND($K43+$I43&lt;=BK$2,$K43+SUM($I43:$J43)&gt;BK$2),IF($N43=$N$3,$C43*(INDEX('Fixed O&amp;M Schedule_Gas'!AS$3:AS$15,MATCH($F43,'Fixed O&amp;M Schedule_Gas'!$B$3:$B$15,0))+$M43),$C43*($S43*INDEX($U$1:$CH$1,MATCH($K43+$I43,$U$2:$CH$2,0))*IF(BK$2&gt;$K43+$I43+$H43,IF($D43="Win",1.02,1.005),1)*(1+$T43)^(BK$2-($K43+$I43))+$M43)),0)))/10^6</f>
        <v>4.4222710411002373</v>
      </c>
      <c r="BL43" s="119">
        <f>IF(AND($K43&lt;BL$2+1,$K43+$H43&gt;BL$2),IF($N43=$N$3,$C43*((1-$O43+$O43*(BL$1/INDEX($U$1:$CH$1,,MATCH($K43,$U$2:$CH$2,0)))))*$L43,$C43*((1-$R43)^(BL$2-$K43))*(((1-$O43+$O43*(BL$1/INDEX($U$1:$CH$1,,MATCH($K43,$U$2:$CH$2,0)))))*$L43*8760*$P43)),IF(AND($K43+$H43&lt;BL$2+1,$K43+$I43&gt;BL$2),IF($N43=$N$3,$C43*INDEX('Fixed O&amp;M Schedule_Gas'!AT$3:AT$15,MATCH($F43,'Fixed O&amp;M Schedule_Gas'!$B$3:$B$15,0)),$C43*$S43*INDEX($U$1:$CH$1,MATCH($K43,$U$2:$CH$2,0))*IF(BL$2&gt;$K43+$H43,IF($D43="Win",1.02,1.005),1)*(1+$T43)^(BL$2-$K43)),IF(AND($K43+$I43&lt;=BL$2,$K43+SUM($I43:$J43)&gt;BL$2),IF($N43=$N$3,$C43*(INDEX('Fixed O&amp;M Schedule_Gas'!AT$3:AT$15,MATCH($F43,'Fixed O&amp;M Schedule_Gas'!$B$3:$B$15,0))+$M43),$C43*($S43*INDEX($U$1:$CH$1,MATCH($K43+$I43,$U$2:$CH$2,0))*IF(BL$2&gt;$K43+$I43+$H43,IF($D43="Win",1.02,1.005),1)*(1+$T43)^(BL$2-($K43+$I43))+$M43)),0)))/10^6</f>
        <v>4.4527888610692106</v>
      </c>
      <c r="BM43" s="119">
        <f>IF(AND($K43&lt;BM$2+1,$K43+$H43&gt;BM$2),IF($N43=$N$3,$C43*((1-$O43+$O43*(BM$1/INDEX($U$1:$CH$1,,MATCH($K43,$U$2:$CH$2,0)))))*$L43,$C43*((1-$R43)^(BM$2-$K43))*(((1-$O43+$O43*(BM$1/INDEX($U$1:$CH$1,,MATCH($K43,$U$2:$CH$2,0)))))*$L43*8760*$P43)),IF(AND($K43+$H43&lt;BM$2+1,$K43+$I43&gt;BM$2),IF($N43=$N$3,$C43*INDEX('Fixed O&amp;M Schedule_Gas'!AU$3:AU$15,MATCH($F43,'Fixed O&amp;M Schedule_Gas'!$B$3:$B$15,0)),$C43*$S43*INDEX($U$1:$CH$1,MATCH($K43,$U$2:$CH$2,0))*IF(BM$2&gt;$K43+$H43,IF($D43="Win",1.02,1.005),1)*(1+$T43)^(BM$2-$K43)),IF(AND($K43+$I43&lt;=BM$2,$K43+SUM($I43:$J43)&gt;BM$2),IF($N43=$N$3,$C43*(INDEX('Fixed O&amp;M Schedule_Gas'!AU$3:AU$15,MATCH($F43,'Fixed O&amp;M Schedule_Gas'!$B$3:$B$15,0))+$M43),$C43*($S43*INDEX($U$1:$CH$1,MATCH($K43+$I43,$U$2:$CH$2,0))*IF(BM$2&gt;$K43+$I43+$H43,IF($D43="Win",1.02,1.005),1)*(1+$T43)^(BM$2-($K43+$I43))+$M43)),0)))/10^6</f>
        <v>4.4839170374375641</v>
      </c>
      <c r="BN43" s="119">
        <f>IF(AND($K43&lt;BN$2+1,$K43+$H43&gt;BN$2),IF($N43=$N$3,$C43*((1-$O43+$O43*(BN$1/INDEX($U$1:$CH$1,,MATCH($K43,$U$2:$CH$2,0)))))*$L43,$C43*((1-$R43)^(BN$2-$K43))*(((1-$O43+$O43*(BN$1/INDEX($U$1:$CH$1,,MATCH($K43,$U$2:$CH$2,0)))))*$L43*8760*$P43)),IF(AND($K43+$H43&lt;BN$2+1,$K43+$I43&gt;BN$2),IF($N43=$N$3,$C43*INDEX('Fixed O&amp;M Schedule_Gas'!AV$3:AV$15,MATCH($F43,'Fixed O&amp;M Schedule_Gas'!$B$3:$B$15,0)),$C43*$S43*INDEX($U$1:$CH$1,MATCH($K43,$U$2:$CH$2,0))*IF(BN$2&gt;$K43+$H43,IF($D43="Win",1.02,1.005),1)*(1+$T43)^(BN$2-$K43)),IF(AND($K43+$I43&lt;=BN$2,$K43+SUM($I43:$J43)&gt;BN$2),IF($N43=$N$3,$C43*(INDEX('Fixed O&amp;M Schedule_Gas'!AV$3:AV$15,MATCH($F43,'Fixed O&amp;M Schedule_Gas'!$B$3:$B$15,0))+$M43),$C43*($S43*INDEX($U$1:$CH$1,MATCH($K43+$I43,$U$2:$CH$2,0))*IF(BN$2&gt;$K43+$I43+$H43,IF($D43="Win",1.02,1.005),1)*(1+$T43)^(BN$2-($K43+$I43))+$M43)),0)))/10^6</f>
        <v>4.5156677773332836</v>
      </c>
      <c r="BO43" s="119">
        <f>IF(AND($K43&lt;BO$2+1,$K43+$H43&gt;BO$2),IF($N43=$N$3,$C43*((1-$O43+$O43*(BO$1/INDEX($U$1:$CH$1,,MATCH($K43,$U$2:$CH$2,0)))))*$L43,$C43*((1-$R43)^(BO$2-$K43))*(((1-$O43+$O43*(BO$1/INDEX($U$1:$CH$1,,MATCH($K43,$U$2:$CH$2,0)))))*$L43*8760*$P43)),IF(AND($K43+$H43&lt;BO$2+1,$K43+$I43&gt;BO$2),IF($N43=$N$3,$C43*INDEX('Fixed O&amp;M Schedule_Gas'!AW$3:AW$15,MATCH($F43,'Fixed O&amp;M Schedule_Gas'!$B$3:$B$15,0)),$C43*$S43*INDEX($U$1:$CH$1,MATCH($K43,$U$2:$CH$2,0))*IF(BO$2&gt;$K43+$H43,IF($D43="Win",1.02,1.005),1)*(1+$T43)^(BO$2-$K43)),IF(AND($K43+$I43&lt;=BO$2,$K43+SUM($I43:$J43)&gt;BO$2),IF($N43=$N$3,$C43*(INDEX('Fixed O&amp;M Schedule_Gas'!AW$3:AW$15,MATCH($F43,'Fixed O&amp;M Schedule_Gas'!$B$3:$B$15,0))+$M43),$C43*($S43*INDEX($U$1:$CH$1,MATCH($K43+$I43,$U$2:$CH$2,0))*IF(BO$2&gt;$K43+$I43+$H43,IF($D43="Win",1.02,1.005),1)*(1+$T43)^(BO$2-($K43+$I43))+$M43)),0)))/10^6</f>
        <v>4.5480535320269171</v>
      </c>
      <c r="BP43" s="119">
        <f>IF(AND($K43&lt;BP$2+1,$K43+$H43&gt;BP$2),IF($N43=$N$3,$C43*((1-$O43+$O43*(BP$1/INDEX($U$1:$CH$1,,MATCH($K43,$U$2:$CH$2,0)))))*$L43,$C43*((1-$R43)^(BP$2-$K43))*(((1-$O43+$O43*(BP$1/INDEX($U$1:$CH$1,,MATCH($K43,$U$2:$CH$2,0)))))*$L43*8760*$P43)),IF(AND($K43+$H43&lt;BP$2+1,$K43+$I43&gt;BP$2),IF($N43=$N$3,$C43*INDEX('Fixed O&amp;M Schedule_Gas'!AX$3:AX$15,MATCH($F43,'Fixed O&amp;M Schedule_Gas'!$B$3:$B$15,0)),$C43*$S43*INDEX($U$1:$CH$1,MATCH($K43,$U$2:$CH$2,0))*IF(BP$2&gt;$K43+$H43,IF($D43="Win",1.02,1.005),1)*(1+$T43)^(BP$2-$K43)),IF(AND($K43+$I43&lt;=BP$2,$K43+SUM($I43:$J43)&gt;BP$2),IF($N43=$N$3,$C43*(INDEX('Fixed O&amp;M Schedule_Gas'!AX$3:AX$15,MATCH($F43,'Fixed O&amp;M Schedule_Gas'!$B$3:$B$15,0))+$M43),$C43*($S43*INDEX($U$1:$CH$1,MATCH($K43+$I43,$U$2:$CH$2,0))*IF(BP$2&gt;$K43+$I43+$H43,IF($D43="Win",1.02,1.005),1)*(1+$T43)^(BP$2-($K43+$I43))+$M43)),0)))/10^6</f>
        <v>4.5810870018144243</v>
      </c>
      <c r="BQ43" s="119">
        <f>IF(AND($K43&lt;BQ$2+1,$K43+$H43&gt;BQ$2),IF($N43=$N$3,$C43*((1-$O43+$O43*(BQ$1/INDEX($U$1:$CH$1,,MATCH($K43,$U$2:$CH$2,0)))))*$L43,$C43*((1-$R43)^(BQ$2-$K43))*(((1-$O43+$O43*(BQ$1/INDEX($U$1:$CH$1,,MATCH($K43,$U$2:$CH$2,0)))))*$L43*8760*$P43)),IF(AND($K43+$H43&lt;BQ$2+1,$K43+$I43&gt;BQ$2),IF($N43=$N$3,$C43*INDEX('Fixed O&amp;M Schedule_Gas'!AY$3:AY$15,MATCH($F43,'Fixed O&amp;M Schedule_Gas'!$B$3:$B$15,0)),$C43*$S43*INDEX($U$1:$CH$1,MATCH($K43,$U$2:$CH$2,0))*IF(BQ$2&gt;$K43+$H43,IF($D43="Win",1.02,1.005),1)*(1+$T43)^(BQ$2-$K43)),IF(AND($K43+$I43&lt;=BQ$2,$K43+SUM($I43:$J43)&gt;BQ$2),IF($N43=$N$3,$C43*(INDEX('Fixed O&amp;M Schedule_Gas'!AY$3:AY$15,MATCH($F43,'Fixed O&amp;M Schedule_Gas'!$B$3:$B$15,0))+$M43),$C43*($S43*INDEX($U$1:$CH$1,MATCH($K43+$I43,$U$2:$CH$2,0))*IF(BQ$2&gt;$K43+$I43+$H43,IF($D43="Win",1.02,1.005),1)*(1+$T43)^(BQ$2-($K43+$I43))+$M43)),0)))/10^6</f>
        <v>4.6147811409976818</v>
      </c>
      <c r="BR43" s="119">
        <f>IF(AND($K43&lt;BR$2+1,$K43+$H43&gt;BR$2),IF($N43=$N$3,$C43*((1-$O43+$O43*(BR$1/INDEX($U$1:$CH$1,,MATCH($K43,$U$2:$CH$2,0)))))*$L43,$C43*((1-$R43)^(BR$2-$K43))*(((1-$O43+$O43*(BR$1/INDEX($U$1:$CH$1,,MATCH($K43,$U$2:$CH$2,0)))))*$L43*8760*$P43)),IF(AND($K43+$H43&lt;BR$2+1,$K43+$I43&gt;BR$2),IF($N43=$N$3,$C43*INDEX('Fixed O&amp;M Schedule_Gas'!AZ$3:AZ$15,MATCH($F43,'Fixed O&amp;M Schedule_Gas'!$B$3:$B$15,0)),$C43*$S43*INDEX($U$1:$CH$1,MATCH($K43,$U$2:$CH$2,0))*IF(BR$2&gt;$K43+$H43,IF($D43="Win",1.02,1.005),1)*(1+$T43)^(BR$2-$K43)),IF(AND($K43+$I43&lt;=BR$2,$K43+SUM($I43:$J43)&gt;BR$2),IF($N43=$N$3,$C43*(INDEX('Fixed O&amp;M Schedule_Gas'!AZ$3:AZ$15,MATCH($F43,'Fixed O&amp;M Schedule_Gas'!$B$3:$B$15,0))+$M43),$C43*($S43*INDEX($U$1:$CH$1,MATCH($K43+$I43,$U$2:$CH$2,0))*IF(BR$2&gt;$K43+$I43+$H43,IF($D43="Win",1.02,1.005),1)*(1+$T43)^(BR$2-($K43+$I43))+$M43)),0)))/10^6</f>
        <v>4.649149162964604</v>
      </c>
      <c r="BS43" s="119">
        <f>IF(AND($K43&lt;BS$2+1,$K43+$H43&gt;BS$2),IF($N43=$N$3,$C43*((1-$O43+$O43*(BS$1/INDEX($U$1:$CH$1,,MATCH($K43,$U$2:$CH$2,0)))))*$L43,$C43*((1-$R43)^(BS$2-$K43))*(((1-$O43+$O43*(BS$1/INDEX($U$1:$CH$1,,MATCH($K43,$U$2:$CH$2,0)))))*$L43*8760*$P43)),IF(AND($K43+$H43&lt;BS$2+1,$K43+$I43&gt;BS$2),IF($N43=$N$3,$C43*INDEX('Fixed O&amp;M Schedule_Gas'!BA$3:BA$15,MATCH($F43,'Fixed O&amp;M Schedule_Gas'!$B$3:$B$15,0)),$C43*$S43*INDEX($U$1:$CH$1,MATCH($K43,$U$2:$CH$2,0))*IF(BS$2&gt;$K43+$H43,IF($D43="Win",1.02,1.005),1)*(1+$T43)^(BS$2-$K43)),IF(AND($K43+$I43&lt;=BS$2,$K43+SUM($I43:$J43)&gt;BS$2),IF($N43=$N$3,$C43*(INDEX('Fixed O&amp;M Schedule_Gas'!BA$3:BA$15,MATCH($F43,'Fixed O&amp;M Schedule_Gas'!$B$3:$B$15,0))+$M43),$C43*($S43*INDEX($U$1:$CH$1,MATCH($K43+$I43,$U$2:$CH$2,0))*IF(BS$2&gt;$K43+$I43+$H43,IF($D43="Win",1.02,1.005),1)*(1+$T43)^(BS$2-($K43+$I43))+$M43)),0)))/10^6</f>
        <v>4.6842045453708643</v>
      </c>
      <c r="BT43" s="119">
        <f>IF(AND($K43&lt;BT$2+1,$K43+$H43&gt;BT$2),IF($N43=$N$3,$C43*((1-$O43+$O43*(BT$1/INDEX($U$1:$CH$1,,MATCH($K43,$U$2:$CH$2,0)))))*$L43,$C43*((1-$R43)^(BT$2-$K43))*(((1-$O43+$O43*(BT$1/INDEX($U$1:$CH$1,,MATCH($K43,$U$2:$CH$2,0)))))*$L43*8760*$P43)),IF(AND($K43+$H43&lt;BT$2+1,$K43+$I43&gt;BT$2),IF($N43=$N$3,$C43*INDEX('Fixed O&amp;M Schedule_Gas'!BB$3:BB$15,MATCH($F43,'Fixed O&amp;M Schedule_Gas'!$B$3:$B$15,0)),$C43*$S43*INDEX($U$1:$CH$1,MATCH($K43,$U$2:$CH$2,0))*IF(BT$2&gt;$K43+$H43,IF($D43="Win",1.02,1.005),1)*(1+$T43)^(BT$2-$K43)),IF(AND($K43+$I43&lt;=BT$2,$K43+SUM($I43:$J43)&gt;BT$2),IF($N43=$N$3,$C43*(INDEX('Fixed O&amp;M Schedule_Gas'!BB$3:BB$15,MATCH($F43,'Fixed O&amp;M Schedule_Gas'!$B$3:$B$15,0))+$M43),$C43*($S43*INDEX($U$1:$CH$1,MATCH($K43+$I43,$U$2:$CH$2,0))*IF(BT$2&gt;$K43+$I43+$H43,IF($D43="Win",1.02,1.005),1)*(1+$T43)^(BT$2-($K43+$I43))+$M43)),0)))/10^6</f>
        <v>4.7199610354252499</v>
      </c>
      <c r="BU43" s="119">
        <f>IF(AND($K43&lt;BU$2+1,$K43+$H43&gt;BU$2),IF($N43=$N$3,$C43*((1-$O43+$O43*(BU$1/INDEX($U$1:$CH$1,,MATCH($K43,$U$2:$CH$2,0)))))*$L43,$C43*((1-$R43)^(BU$2-$K43))*(((1-$O43+$O43*(BU$1/INDEX($U$1:$CH$1,,MATCH($K43,$U$2:$CH$2,0)))))*$L43*8760*$P43)),IF(AND($K43+$H43&lt;BU$2+1,$K43+$I43&gt;BU$2),IF($N43=$N$3,$C43*INDEX('Fixed O&amp;M Schedule_Gas'!BC$3:BC$15,MATCH($F43,'Fixed O&amp;M Schedule_Gas'!$B$3:$B$15,0)),$C43*$S43*INDEX($U$1:$CH$1,MATCH($K43,$U$2:$CH$2,0))*IF(BU$2&gt;$K43+$H43,IF($D43="Win",1.02,1.005),1)*(1+$T43)^(BU$2-$K43)),IF(AND($K43+$I43&lt;=BU$2,$K43+SUM($I43:$J43)&gt;BU$2),IF($N43=$N$3,$C43*(INDEX('Fixed O&amp;M Schedule_Gas'!BC$3:BC$15,MATCH($F43,'Fixed O&amp;M Schedule_Gas'!$B$3:$B$15,0))+$M43),$C43*($S43*INDEX($U$1:$CH$1,MATCH($K43+$I43,$U$2:$CH$2,0))*IF(BU$2&gt;$K43+$I43+$H43,IF($D43="Win",1.02,1.005),1)*(1+$T43)^(BU$2-($K43+$I43))+$M43)),0)))/10^6</f>
        <v>4.7564326552807241</v>
      </c>
      <c r="BV43" s="119">
        <f>IF(AND($K43&lt;BV$2+1,$K43+$H43&gt;BV$2),IF($N43=$N$3,$C43*((1-$O43+$O43*(BV$1/INDEX($U$1:$CH$1,,MATCH($K43,$U$2:$CH$2,0)))))*$L43,$C43*((1-$R43)^(BV$2-$K43))*(((1-$O43+$O43*(BV$1/INDEX($U$1:$CH$1,,MATCH($K43,$U$2:$CH$2,0)))))*$L43*8760*$P43)),IF(AND($K43+$H43&lt;BV$2+1,$K43+$I43&gt;BV$2),IF($N43=$N$3,$C43*INDEX('Fixed O&amp;M Schedule_Gas'!BD$3:BD$15,MATCH($F43,'Fixed O&amp;M Schedule_Gas'!$B$3:$B$15,0)),$C43*$S43*INDEX($U$1:$CH$1,MATCH($K43,$U$2:$CH$2,0))*IF(BV$2&gt;$K43+$H43,IF($D43="Win",1.02,1.005),1)*(1+$T43)^(BV$2-$K43)),IF(AND($K43+$I43&lt;=BV$2,$K43+SUM($I43:$J43)&gt;BV$2),IF($N43=$N$3,$C43*(INDEX('Fixed O&amp;M Schedule_Gas'!BD$3:BD$15,MATCH($F43,'Fixed O&amp;M Schedule_Gas'!$B$3:$B$15,0))+$M43),$C43*($S43*INDEX($U$1:$CH$1,MATCH($K43+$I43,$U$2:$CH$2,0))*IF(BV$2&gt;$K43+$I43+$H43,IF($D43="Win",1.02,1.005),1)*(1+$T43)^(BV$2-($K43+$I43))+$M43)),0)))/10^6</f>
        <v>4.7936337075333064</v>
      </c>
      <c r="BW43" s="119">
        <f>IF(AND($K43&lt;BW$2+1,$K43+$H43&gt;BW$2),IF($N43=$N$3,$C43*((1-$O43+$O43*(BW$1/INDEX($U$1:$CH$1,,MATCH($K43,$U$2:$CH$2,0)))))*$L43,$C43*((1-$R43)^(BW$2-$K43))*(((1-$O43+$O43*(BW$1/INDEX($U$1:$CH$1,,MATCH($K43,$U$2:$CH$2,0)))))*$L43*8760*$P43)),IF(AND($K43+$H43&lt;BW$2+1,$K43+$I43&gt;BW$2),IF($N43=$N$3,$C43*INDEX('Fixed O&amp;M Schedule_Gas'!BE$3:BE$15,MATCH($F43,'Fixed O&amp;M Schedule_Gas'!$B$3:$B$15,0)),$C43*$S43*INDEX($U$1:$CH$1,MATCH($K43,$U$2:$CH$2,0))*IF(BW$2&gt;$K43+$H43,IF($D43="Win",1.02,1.005),1)*(1+$T43)^(BW$2-$K43)),IF(AND($K43+$I43&lt;=BW$2,$K43+SUM($I43:$J43)&gt;BW$2),IF($N43=$N$3,$C43*(INDEX('Fixed O&amp;M Schedule_Gas'!BE$3:BE$15,MATCH($F43,'Fixed O&amp;M Schedule_Gas'!$B$3:$B$15,0))+$M43),$C43*($S43*INDEX($U$1:$CH$1,MATCH($K43+$I43,$U$2:$CH$2,0))*IF(BW$2&gt;$K43+$I43+$H43,IF($D43="Win",1.02,1.005),1)*(1+$T43)^(BW$2-($K43+$I43))+$M43)),0)))/10^6</f>
        <v>4.8315787808309407</v>
      </c>
      <c r="BX43" s="119">
        <f>IF(AND($K43&lt;BX$2+1,$K43+$H43&gt;BX$2),IF($N43=$N$3,$C43*((1-$O43+$O43*(BX$1/INDEX($U$1:$CH$1,,MATCH($K43,$U$2:$CH$2,0)))))*$L43,$C43*((1-$R43)^(BX$2-$K43))*(((1-$O43+$O43*(BX$1/INDEX($U$1:$CH$1,,MATCH($K43,$U$2:$CH$2,0)))))*$L43*8760*$P43)),IF(AND($K43+$H43&lt;BX$2+1,$K43+$I43&gt;BX$2),IF($N43=$N$3,$C43*INDEX('Fixed O&amp;M Schedule_Gas'!BF$3:BF$15,MATCH($F43,'Fixed O&amp;M Schedule_Gas'!$B$3:$B$15,0)),$C43*$S43*INDEX($U$1:$CH$1,MATCH($K43,$U$2:$CH$2,0))*IF(BX$2&gt;$K43+$H43,IF($D43="Win",1.02,1.005),1)*(1+$T43)^(BX$2-$K43)),IF(AND($K43+$I43&lt;=BX$2,$K43+SUM($I43:$J43)&gt;BX$2),IF($N43=$N$3,$C43*(INDEX('Fixed O&amp;M Schedule_Gas'!BF$3:BF$15,MATCH($F43,'Fixed O&amp;M Schedule_Gas'!$B$3:$B$15,0))+$M43),$C43*($S43*INDEX($U$1:$CH$1,MATCH($K43+$I43,$U$2:$CH$2,0))*IF(BX$2&gt;$K43+$I43+$H43,IF($D43="Win",1.02,1.005),1)*(1+$T43)^(BX$2-($K43+$I43))+$M43)),0)))/10^6</f>
        <v>4.8702827555945287</v>
      </c>
      <c r="BY43" s="119">
        <f>IF(AND($K43&lt;BY$2+1,$K43+$H43&gt;BY$2),IF($N43=$N$3,$C43*((1-$O43+$O43*(BY$1/INDEX($U$1:$CH$1,,MATCH($K43,$U$2:$CH$2,0)))))*$L43,$C43*((1-$R43)^(BY$2-$K43))*(((1-$O43+$O43*(BY$1/INDEX($U$1:$CH$1,,MATCH($K43,$U$2:$CH$2,0)))))*$L43*8760*$P43)),IF(AND($K43+$H43&lt;BY$2+1,$K43+$I43&gt;BY$2),IF($N43=$N$3,$C43*INDEX('Fixed O&amp;M Schedule_Gas'!BG$3:BG$15,MATCH($F43,'Fixed O&amp;M Schedule_Gas'!$B$3:$B$15,0)),$C43*$S43*INDEX($U$1:$CH$1,MATCH($K43,$U$2:$CH$2,0))*IF(BY$2&gt;$K43+$H43,IF($D43="Win",1.02,1.005),1)*(1+$T43)^(BY$2-$K43)),IF(AND($K43+$I43&lt;=BY$2,$K43+SUM($I43:$J43)&gt;BY$2),IF($N43=$N$3,$C43*(INDEX('Fixed O&amp;M Schedule_Gas'!BG$3:BG$15,MATCH($F43,'Fixed O&amp;M Schedule_Gas'!$B$3:$B$15,0))+$M43),$C43*($S43*INDEX($U$1:$CH$1,MATCH($K43+$I43,$U$2:$CH$2,0))*IF(BY$2&gt;$K43+$I43+$H43,IF($D43="Win",1.02,1.005),1)*(1+$T43)^(BY$2-($K43+$I43))+$M43)),0)))/10^6</f>
        <v>4.9097608098533883</v>
      </c>
      <c r="BZ43" s="119">
        <f>IF(AND($K43&lt;BZ$2+1,$K43+$H43&gt;BZ$2),IF($N43=$N$3,$C43*((1-$O43+$O43*(BZ$1/INDEX($U$1:$CH$1,,MATCH($K43,$U$2:$CH$2,0)))))*$L43,$C43*((1-$R43)^(BZ$2-$K43))*(((1-$O43+$O43*(BZ$1/INDEX($U$1:$CH$1,,MATCH($K43,$U$2:$CH$2,0)))))*$L43*8760*$P43)),IF(AND($K43+$H43&lt;BZ$2+1,$K43+$I43&gt;BZ$2),IF($N43=$N$3,$C43*INDEX('Fixed O&amp;M Schedule_Gas'!BH$3:BH$15,MATCH($F43,'Fixed O&amp;M Schedule_Gas'!$B$3:$B$15,0)),$C43*$S43*INDEX($U$1:$CH$1,MATCH($K43,$U$2:$CH$2,0))*IF(BZ$2&gt;$K43+$H43,IF($D43="Win",1.02,1.005),1)*(1+$T43)^(BZ$2-$K43)),IF(AND($K43+$I43&lt;=BZ$2,$K43+SUM($I43:$J43)&gt;BZ$2),IF($N43=$N$3,$C43*(INDEX('Fixed O&amp;M Schedule_Gas'!BH$3:BH$15,MATCH($F43,'Fixed O&amp;M Schedule_Gas'!$B$3:$B$15,0))+$M43),$C43*($S43*INDEX($U$1:$CH$1,MATCH($K43+$I43,$U$2:$CH$2,0))*IF(BZ$2&gt;$K43+$I43+$H43,IF($D43="Win",1.02,1.005),1)*(1+$T43)^(BZ$2-($K43+$I43))+$M43)),0)))/10^6</f>
        <v>4.9500284251974245</v>
      </c>
      <c r="CA43" s="119">
        <f>IF(AND($K43&lt;CA$2+1,$K43+$H43&gt;CA$2),IF($N43=$N$3,$C43*((1-$O43+$O43*(CA$1/INDEX($U$1:$CH$1,,MATCH($K43,$U$2:$CH$2,0)))))*$L43,$C43*((1-$R43)^(CA$2-$K43))*(((1-$O43+$O43*(CA$1/INDEX($U$1:$CH$1,,MATCH($K43,$U$2:$CH$2,0)))))*$L43*8760*$P43)),IF(AND($K43+$H43&lt;CA$2+1,$K43+$I43&gt;CA$2),IF($N43=$N$3,$C43*INDEX('Fixed O&amp;M Schedule_Gas'!BI$3:BI$15,MATCH($F43,'Fixed O&amp;M Schedule_Gas'!$B$3:$B$15,0)),$C43*$S43*INDEX($U$1:$CH$1,MATCH($K43,$U$2:$CH$2,0))*IF(CA$2&gt;$K43+$H43,IF($D43="Win",1.02,1.005),1)*(1+$T43)^(CA$2-$K43)),IF(AND($K43+$I43&lt;=CA$2,$K43+SUM($I43:$J43)&gt;CA$2),IF($N43=$N$3,$C43*(INDEX('Fixed O&amp;M Schedule_Gas'!BI$3:BI$15,MATCH($F43,'Fixed O&amp;M Schedule_Gas'!$B$3:$B$15,0))+$M43),$C43*($S43*INDEX($U$1:$CH$1,MATCH($K43+$I43,$U$2:$CH$2,0))*IF(CA$2&gt;$K43+$I43+$H43,IF($D43="Win",1.02,1.005),1)*(1+$T43)^(CA$2-($K43+$I43))+$M43)),0)))/10^6</f>
        <v>4.9911013928483419</v>
      </c>
      <c r="CB43" s="119">
        <f>IF(AND($K43&lt;CB$2+1,$K43+$H43&gt;CB$2),IF($N43=$N$3,$C43*((1-$O43+$O43*(CB$1/INDEX($U$1:$CH$1,,MATCH($K43,$U$2:$CH$2,0)))))*$L43,$C43*((1-$R43)^(CB$2-$K43))*(((1-$O43+$O43*(CB$1/INDEX($U$1:$CH$1,,MATCH($K43,$U$2:$CH$2,0)))))*$L43*8760*$P43)),IF(AND($K43+$H43&lt;CB$2+1,$K43+$I43&gt;CB$2),IF($N43=$N$3,$C43*INDEX('Fixed O&amp;M Schedule_Gas'!BJ$3:BJ$15,MATCH($F43,'Fixed O&amp;M Schedule_Gas'!$B$3:$B$15,0)),$C43*$S43*INDEX($U$1:$CH$1,MATCH($K43,$U$2:$CH$2,0))*IF(CB$2&gt;$K43+$H43,IF($D43="Win",1.02,1.005),1)*(1+$T43)^(CB$2-$K43)),IF(AND($K43+$I43&lt;=CB$2,$K43+SUM($I43:$J43)&gt;CB$2),IF($N43=$N$3,$C43*(INDEX('Fixed O&amp;M Schedule_Gas'!BJ$3:BJ$15,MATCH($F43,'Fixed O&amp;M Schedule_Gas'!$B$3:$B$15,0))+$M43),$C43*($S43*INDEX($U$1:$CH$1,MATCH($K43+$I43,$U$2:$CH$2,0))*IF(CB$2&gt;$K43+$I43+$H43,IF($D43="Win",1.02,1.005),1)*(1+$T43)^(CB$2-($K43+$I43))+$M43)),0)))/10^6</f>
        <v>5.0436788987382801</v>
      </c>
      <c r="CC43" s="119">
        <f>IF(AND($K43&lt;CC$2+1,$K43+$H43&gt;CC$2),IF($N43=$N$3,$C43*((1-$O43+$O43*(CC$1/INDEX($U$1:$CH$1,,MATCH($K43,$U$2:$CH$2,0)))))*$L43,$C43*((1-$R43)^(CC$2-$K43))*(((1-$O43+$O43*(CC$1/INDEX($U$1:$CH$1,,MATCH($K43,$U$2:$CH$2,0)))))*$L43*8760*$P43)),IF(AND($K43+$H43&lt;CC$2+1,$K43+$I43&gt;CC$2),IF($N43=$N$3,$C43*INDEX('Fixed O&amp;M Schedule_Gas'!BK$3:BK$15,MATCH($F43,'Fixed O&amp;M Schedule_Gas'!$B$3:$B$15,0)),$C43*$S43*INDEX($U$1:$CH$1,MATCH($K43,$U$2:$CH$2,0))*IF(CC$2&gt;$K43+$H43,IF($D43="Win",1.02,1.005),1)*(1+$T43)^(CC$2-$K43)),IF(AND($K43+$I43&lt;=CC$2,$K43+SUM($I43:$J43)&gt;CC$2),IF($N43=$N$3,$C43*(INDEX('Fixed O&amp;M Schedule_Gas'!BK$3:BK$15,MATCH($F43,'Fixed O&amp;M Schedule_Gas'!$B$3:$B$15,0))+$M43),$C43*($S43*INDEX($U$1:$CH$1,MATCH($K43+$I43,$U$2:$CH$2,0))*IF(CC$2&gt;$K43+$I43+$H43,IF($D43="Win",1.02,1.005),1)*(1+$T43)^(CC$2-($K43+$I43))+$M43)),0)))/10^6</f>
        <v>5.0866248758600143</v>
      </c>
      <c r="CD43" s="119">
        <f>IF(AND($K43&lt;CD$2+1,$K43+$H43&gt;CD$2),IF($N43=$N$3,$C43*((1-$O43+$O43*(CD$1/INDEX($U$1:$CH$1,,MATCH($K43,$U$2:$CH$2,0)))))*$L43,$C43*((1-$R43)^(CD$2-$K43))*(((1-$O43+$O43*(CD$1/INDEX($U$1:$CH$1,,MATCH($K43,$U$2:$CH$2,0)))))*$L43*8760*$P43)),IF(AND($K43+$H43&lt;CD$2+1,$K43+$I43&gt;CD$2),IF($N43=$N$3,$C43*INDEX('Fixed O&amp;M Schedule_Gas'!BL$3:BL$15,MATCH($F43,'Fixed O&amp;M Schedule_Gas'!$B$3:$B$15,0)),$C43*$S43*INDEX($U$1:$CH$1,MATCH($K43,$U$2:$CH$2,0))*IF(CD$2&gt;$K43+$H43,IF($D43="Win",1.02,1.005),1)*(1+$T43)^(CD$2-$K43)),IF(AND($K43+$I43&lt;=CD$2,$K43+SUM($I43:$J43)&gt;CD$2),IF($N43=$N$3,$C43*(INDEX('Fixed O&amp;M Schedule_Gas'!BL$3:BL$15,MATCH($F43,'Fixed O&amp;M Schedule_Gas'!$B$3:$B$15,0))+$M43),$C43*($S43*INDEX($U$1:$CH$1,MATCH($K43+$I43,$U$2:$CH$2,0))*IF(CD$2&gt;$K43+$I43+$H43,IF($D43="Win",1.02,1.005),1)*(1+$T43)^(CD$2-($K43+$I43))+$M43)),0)))/10^6</f>
        <v>5.1304297725241828</v>
      </c>
      <c r="CE43" s="119">
        <f>IF(AND($K43&lt;CE$2+1,$K43+$H43&gt;CE$2),IF($N43=$N$3,$C43*((1-$O43+$O43*(CE$1/INDEX($U$1:$CH$1,,MATCH($K43,$U$2:$CH$2,0)))))*$L43,$C43*((1-$R43)^(CE$2-$K43))*(((1-$O43+$O43*(CE$1/INDEX($U$1:$CH$1,,MATCH($K43,$U$2:$CH$2,0)))))*$L43*8760*$P43)),IF(AND($K43+$H43&lt;CE$2+1,$K43+$I43&gt;CE$2),IF($N43=$N$3,$C43*INDEX('Fixed O&amp;M Schedule_Gas'!BM$3:BM$15,MATCH($F43,'Fixed O&amp;M Schedule_Gas'!$B$3:$B$15,0)),$C43*$S43*INDEX($U$1:$CH$1,MATCH($K43,$U$2:$CH$2,0))*IF(CE$2&gt;$K43+$H43,IF($D43="Win",1.02,1.005),1)*(1+$T43)^(CE$2-$K43)),IF(AND($K43+$I43&lt;=CE$2,$K43+SUM($I43:$J43)&gt;CE$2),IF($N43=$N$3,$C43*(INDEX('Fixed O&amp;M Schedule_Gas'!BM$3:BM$15,MATCH($F43,'Fixed O&amp;M Schedule_Gas'!$B$3:$B$15,0))+$M43),$C43*($S43*INDEX($U$1:$CH$1,MATCH($K43+$I43,$U$2:$CH$2,0))*IF(CE$2&gt;$K43+$I43+$H43,IF($D43="Win",1.02,1.005),1)*(1+$T43)^(CE$2-($K43+$I43))+$M43)),0)))/10^6</f>
        <v>5.1751107671216348</v>
      </c>
      <c r="CF43" s="119">
        <f>IF(AND($K43&lt;CF$2+1,$K43+$H43&gt;CF$2),IF($N43=$N$3,$C43*((1-$O43+$O43*(CF$1/INDEX($U$1:$CH$1,,MATCH($K43,$U$2:$CH$2,0)))))*$L43,$C43*((1-$R43)^(CF$2-$K43))*(((1-$O43+$O43*(CF$1/INDEX($U$1:$CH$1,,MATCH($K43,$U$2:$CH$2,0)))))*$L43*8760*$P43)),IF(AND($K43+$H43&lt;CF$2+1,$K43+$I43&gt;CF$2),IF($N43=$N$3,$C43*INDEX('Fixed O&amp;M Schedule_Gas'!BN$3:BN$15,MATCH($F43,'Fixed O&amp;M Schedule_Gas'!$B$3:$B$15,0)),$C43*$S43*INDEX($U$1:$CH$1,MATCH($K43,$U$2:$CH$2,0))*IF(CF$2&gt;$K43+$H43,IF($D43="Win",1.02,1.005),1)*(1+$T43)^(CF$2-$K43)),IF(AND($K43+$I43&lt;=CF$2,$K43+SUM($I43:$J43)&gt;CF$2),IF($N43=$N$3,$C43*(INDEX('Fixed O&amp;M Schedule_Gas'!BN$3:BN$15,MATCH($F43,'Fixed O&amp;M Schedule_Gas'!$B$3:$B$15,0))+$M43),$C43*($S43*INDEX($U$1:$CH$1,MATCH($K43+$I43,$U$2:$CH$2,0))*IF(CF$2&gt;$K43+$I43+$H43,IF($D43="Win",1.02,1.005),1)*(1+$T43)^(CF$2-($K43+$I43))+$M43)),0)))/10^6</f>
        <v>0</v>
      </c>
      <c r="CG43" s="119">
        <f>IF(AND($K43&lt;CG$2+1,$K43+$H43&gt;CG$2),IF($N43=$N$3,$C43*((1-$O43+$O43*(CG$1/INDEX($U$1:$CH$1,,MATCH($K43,$U$2:$CH$2,0)))))*$L43,$C43*((1-$R43)^(CG$2-$K43))*(((1-$O43+$O43*(CG$1/INDEX($U$1:$CH$1,,MATCH($K43,$U$2:$CH$2,0)))))*$L43*8760*$P43)),IF(AND($K43+$H43&lt;CG$2+1,$K43+$I43&gt;CG$2),IF($N43=$N$3,$C43*INDEX('Fixed O&amp;M Schedule_Gas'!BO$3:BO$15,MATCH($F43,'Fixed O&amp;M Schedule_Gas'!$B$3:$B$15,0)),$C43*$S43*INDEX($U$1:$CH$1,MATCH($K43,$U$2:$CH$2,0))*IF(CG$2&gt;$K43+$H43,IF($D43="Win",1.02,1.005),1)*(1+$T43)^(CG$2-$K43)),IF(AND($K43+$I43&lt;=CG$2,$K43+SUM($I43:$J43)&gt;CG$2),IF($N43=$N$3,$C43*(INDEX('Fixed O&amp;M Schedule_Gas'!BO$3:BO$15,MATCH($F43,'Fixed O&amp;M Schedule_Gas'!$B$3:$B$15,0))+$M43),$C43*($S43*INDEX($U$1:$CH$1,MATCH($K43+$I43,$U$2:$CH$2,0))*IF(CG$2&gt;$K43+$I43+$H43,IF($D43="Win",1.02,1.005),1)*(1+$T43)^(CG$2-($K43+$I43))+$M43)),0)))/10^6</f>
        <v>0</v>
      </c>
      <c r="CH43" s="119">
        <f>IF(AND($K43&lt;CH$2+1,$K43+$H43&gt;CH$2),IF($N43=$N$3,$C43*((1-$O43+$O43*(CH$1/INDEX($U$1:$CH$1,,MATCH($K43,$U$2:$CH$2,0)))))*$L43,$C43*((1-$R43)^(CH$2-$K43))*(((1-$O43+$O43*(CH$1/INDEX($U$1:$CH$1,,MATCH($K43,$U$2:$CH$2,0)))))*$L43*8760*$P43)),IF(AND($K43+$H43&lt;CH$2+1,$K43+$I43&gt;CH$2),IF($N43=$N$3,$C43*INDEX('Fixed O&amp;M Schedule_Gas'!BP$3:BP$15,MATCH($F43,'Fixed O&amp;M Schedule_Gas'!$B$3:$B$15,0)),$C43*$S43*INDEX($U$1:$CH$1,MATCH($K43,$U$2:$CH$2,0))*IF(CH$2&gt;$K43+$H43,IF($D43="Win",1.02,1.005),1)*(1+$T43)^(CH$2-$K43)),IF(AND($K43+$I43&lt;=CH$2,$K43+SUM($I43:$J43)&gt;CH$2),IF($N43=$N$3,$C43*(INDEX('Fixed O&amp;M Schedule_Gas'!BP$3:BP$15,MATCH($F43,'Fixed O&amp;M Schedule_Gas'!$B$3:$B$15,0))+$M43),$C43*($S43*INDEX($U$1:$CH$1,MATCH($K43+$I43,$U$2:$CH$2,0))*IF(CH$2&gt;$K43+$I43+$H43,IF($D43="Win",1.02,1.005),1)*(1+$T43)^(CH$2-($K43+$I43))+$M43)),0)))/10^6</f>
        <v>0</v>
      </c>
    </row>
    <row r="44" spans="1:86" ht="11.4" x14ac:dyDescent="0.2">
      <c r="A44" s="151"/>
      <c r="B44" s="142" t="s">
        <v>38</v>
      </c>
      <c r="C44" s="143">
        <v>82.7</v>
      </c>
      <c r="D44" s="143" t="str">
        <f t="shared" si="65"/>
        <v>Sol</v>
      </c>
      <c r="E44" s="14" t="s">
        <v>33</v>
      </c>
      <c r="F44" s="142" t="s">
        <v>30</v>
      </c>
      <c r="G44" s="140">
        <f t="shared" si="66"/>
        <v>42370</v>
      </c>
      <c r="H44" s="68">
        <v>20</v>
      </c>
      <c r="I44" s="68">
        <v>25</v>
      </c>
      <c r="J44" s="68">
        <v>25</v>
      </c>
      <c r="K44" s="139">
        <v>2016</v>
      </c>
      <c r="L44" s="68">
        <v>329</v>
      </c>
      <c r="M44" s="69">
        <f>'Repower Costs'!M44</f>
        <v>97035.250766899713</v>
      </c>
      <c r="N44" s="68" t="s">
        <v>31</v>
      </c>
      <c r="O44" s="141">
        <v>0</v>
      </c>
      <c r="P44" s="4">
        <f>VLOOKUP($D44,Input!$B$11:$C$12,2,0)</f>
        <v>0.16200000000000001</v>
      </c>
      <c r="Q44" s="4">
        <f>VLOOKUP($D44,Input!$B$15:$C$16,2,0)</f>
        <v>0.16200000000000001</v>
      </c>
      <c r="R44" s="6">
        <f>VLOOKUP($D44,Input!$B$19:$C$20,2,0)</f>
        <v>5.0000000000000001E-3</v>
      </c>
      <c r="S44" s="70">
        <f>VLOOKUP($D44,Input!$B$23:$C$25,2,0)*1000</f>
        <v>27000</v>
      </c>
      <c r="T44" s="4">
        <f>VLOOKUP($D44,Input!$B$28:$C$30,2,0)</f>
        <v>0.02</v>
      </c>
      <c r="U44" s="119">
        <f>IF(AND($K44&lt;U$2+1,$K44+$H44&gt;U$2),IF($N44=$N$3,$C44*((1-$O44+$O44*(U$1/INDEX($U$1:$CH$1,,MATCH($K44,$U$2:$CH$2,0)))))*$L44,$C44*((1-$R44)^(U$2-$K44))*(((1-$O44+$O44*(U$1/INDEX($U$1:$CH$1,,MATCH($K44,$U$2:$CH$2,0)))))*$L44*8760*$P44)),IF(AND($K44+$H44&lt;U$2+1,$K44+$I44&gt;U$2),IF($N44=$N$3,$C44*INDEX('Fixed O&amp;M Schedule_Gas'!C$3:C$15,MATCH($F44,'Fixed O&amp;M Schedule_Gas'!$B$3:$B$15,0)),$C44*$S44*INDEX($U$1:$CH$1,MATCH($K44,$U$2:$CH$2,0))*IF(U$2&gt;$K44+$H44,IF($D44="Win",1.02,1.005),1)*(1+$T44)^(U$2-$K44)),IF(AND($K44+$I44&lt;=U$2,$K44+SUM($I44:$J44)&gt;U$2),IF($N44=$N$3,$C44*(INDEX('Fixed O&amp;M Schedule_Gas'!C$3:C$15,MATCH($F44,'Fixed O&amp;M Schedule_Gas'!$B$3:$B$15,0))+$M44),$C44*($S44*INDEX($U$1:$CH$1,MATCH($K44+$I44,$U$2:$CH$2,0))*IF(U$2&gt;$K44+$I44+$H44,IF($D44="Win",1.02,1.005),1)*(1+$T44)^(U$2-($K44+$I44))+$M44)),0)))/10^6</f>
        <v>0</v>
      </c>
      <c r="V44" s="119">
        <f>IF(AND($K44&lt;V$2+1,$K44+$H44&gt;V$2),IF($N44=$N$3,$C44*((1-$O44+$O44*(V$1/INDEX($U$1:$CH$1,,MATCH($K44,$U$2:$CH$2,0)))))*$L44,$C44*((1-$R44)^(V$2-$K44))*(((1-$O44+$O44*(V$1/INDEX($U$1:$CH$1,,MATCH($K44,$U$2:$CH$2,0)))))*$L44*8760*$P44)),IF(AND($K44+$H44&lt;V$2+1,$K44+$I44&gt;V$2),IF($N44=$N$3,$C44*INDEX('Fixed O&amp;M Schedule_Gas'!D$3:D$15,MATCH($F44,'Fixed O&amp;M Schedule_Gas'!$B$3:$B$15,0)),$C44*$S44*INDEX($U$1:$CH$1,MATCH($K44,$U$2:$CH$2,0))*IF(V$2&gt;$K44+$H44,IF($D44="Win",1.02,1.005),1)*(1+$T44)^(V$2-$K44)),IF(AND($K44+$I44&lt;=V$2,$K44+SUM($I44:$J44)&gt;V$2),IF($N44=$N$3,$C44*(INDEX('Fixed O&amp;M Schedule_Gas'!D$3:D$15,MATCH($F44,'Fixed O&amp;M Schedule_Gas'!$B$3:$B$15,0))+$M44),$C44*($S44*INDEX($U$1:$CH$1,MATCH($K44+$I44,$U$2:$CH$2,0))*IF(V$2&gt;$K44+$I44+$H44,IF($D44="Win",1.02,1.005),1)*(1+$T44)^(V$2-($K44+$I44))+$M44)),0)))/10^6</f>
        <v>0</v>
      </c>
      <c r="W44" s="119">
        <f>IF(AND($K44&lt;W$2+1,$K44+$H44&gt;W$2),IF($N44=$N$3,$C44*((1-$O44+$O44*(W$1/INDEX($U$1:$CH$1,,MATCH($K44,$U$2:$CH$2,0)))))*$L44,$C44*((1-$R44)^(W$2-$K44))*(((1-$O44+$O44*(W$1/INDEX($U$1:$CH$1,,MATCH($K44,$U$2:$CH$2,0)))))*$L44*8760*$P44)),IF(AND($K44+$H44&lt;W$2+1,$K44+$I44&gt;W$2),IF($N44=$N$3,$C44*INDEX('Fixed O&amp;M Schedule_Gas'!E$3:E$15,MATCH($F44,'Fixed O&amp;M Schedule_Gas'!$B$3:$B$15,0)),$C44*$S44*INDEX($U$1:$CH$1,MATCH($K44,$U$2:$CH$2,0))*IF(W$2&gt;$K44+$H44,IF($D44="Win",1.02,1.005),1)*(1+$T44)^(W$2-$K44)),IF(AND($K44+$I44&lt;=W$2,$K44+SUM($I44:$J44)&gt;W$2),IF($N44=$N$3,$C44*(INDEX('Fixed O&amp;M Schedule_Gas'!E$3:E$15,MATCH($F44,'Fixed O&amp;M Schedule_Gas'!$B$3:$B$15,0))+$M44),$C44*($S44*INDEX($U$1:$CH$1,MATCH($K44+$I44,$U$2:$CH$2,0))*IF(W$2&gt;$K44+$I44+$H44,IF($D44="Win",1.02,1.005),1)*(1+$T44)^(W$2-($K44+$I44))+$M44)),0)))/10^6</f>
        <v>0</v>
      </c>
      <c r="X44" s="119">
        <f>IF(AND($K44&lt;X$2+1,$K44+$H44&gt;X$2),IF($N44=$N$3,$C44*((1-$O44+$O44*(X$1/INDEX($U$1:$CH$1,,MATCH($K44,$U$2:$CH$2,0)))))*$L44,$C44*((1-$R44)^(X$2-$K44))*(((1-$O44+$O44*(X$1/INDEX($U$1:$CH$1,,MATCH($K44,$U$2:$CH$2,0)))))*$L44*8760*$P44)),IF(AND($K44+$H44&lt;X$2+1,$K44+$I44&gt;X$2),IF($N44=$N$3,$C44*INDEX('Fixed O&amp;M Schedule_Gas'!F$3:F$15,MATCH($F44,'Fixed O&amp;M Schedule_Gas'!$B$3:$B$15,0)),$C44*$S44*INDEX($U$1:$CH$1,MATCH($K44,$U$2:$CH$2,0))*IF(X$2&gt;$K44+$H44,IF($D44="Win",1.02,1.005),1)*(1+$T44)^(X$2-$K44)),IF(AND($K44+$I44&lt;=X$2,$K44+SUM($I44:$J44)&gt;X$2),IF($N44=$N$3,$C44*(INDEX('Fixed O&amp;M Schedule_Gas'!F$3:F$15,MATCH($F44,'Fixed O&amp;M Schedule_Gas'!$B$3:$B$15,0))+$M44),$C44*($S44*INDEX($U$1:$CH$1,MATCH($K44+$I44,$U$2:$CH$2,0))*IF(X$2&gt;$K44+$I44+$H44,IF($D44="Win",1.02,1.005),1)*(1+$T44)^(X$2-($K44+$I44))+$M44)),0)))/10^6</f>
        <v>0</v>
      </c>
      <c r="Y44" s="119">
        <f>IF(AND($K44&lt;Y$2+1,$K44+$H44&gt;Y$2),IF($N44=$N$3,$C44*((1-$O44+$O44*(Y$1/INDEX($U$1:$CH$1,,MATCH($K44,$U$2:$CH$2,0)))))*$L44,$C44*((1-$R44)^(Y$2-$K44))*(((1-$O44+$O44*(Y$1/INDEX($U$1:$CH$1,,MATCH($K44,$U$2:$CH$2,0)))))*$L44*8760*$P44)),IF(AND($K44+$H44&lt;Y$2+1,$K44+$I44&gt;Y$2),IF($N44=$N$3,$C44*INDEX('Fixed O&amp;M Schedule_Gas'!G$3:G$15,MATCH($F44,'Fixed O&amp;M Schedule_Gas'!$B$3:$B$15,0)),$C44*$S44*INDEX($U$1:$CH$1,MATCH($K44,$U$2:$CH$2,0))*IF(Y$2&gt;$K44+$H44,IF($D44="Win",1.02,1.005),1)*(1+$T44)^(Y$2-$K44)),IF(AND($K44+$I44&lt;=Y$2,$K44+SUM($I44:$J44)&gt;Y$2),IF($N44=$N$3,$C44*(INDEX('Fixed O&amp;M Schedule_Gas'!G$3:G$15,MATCH($F44,'Fixed O&amp;M Schedule_Gas'!$B$3:$B$15,0))+$M44),$C44*($S44*INDEX($U$1:$CH$1,MATCH($K44+$I44,$U$2:$CH$2,0))*IF(Y$2&gt;$K44+$I44+$H44,IF($D44="Win",1.02,1.005),1)*(1+$T44)^(Y$2-($K44+$I44))+$M44)),0)))/10^6</f>
        <v>0</v>
      </c>
      <c r="Z44" s="119">
        <f>IF(AND($K44&lt;Z$2+1,$K44+$H44&gt;Z$2),IF($N44=$N$3,$C44*((1-$O44+$O44*(Z$1/INDEX($U$1:$CH$1,,MATCH($K44,$U$2:$CH$2,0)))))*$L44,$C44*((1-$R44)^(Z$2-$K44))*(((1-$O44+$O44*(Z$1/INDEX($U$1:$CH$1,,MATCH($K44,$U$2:$CH$2,0)))))*$L44*8760*$P44)),IF(AND($K44+$H44&lt;Z$2+1,$K44+$I44&gt;Z$2),IF($N44=$N$3,$C44*INDEX('Fixed O&amp;M Schedule_Gas'!H$3:H$15,MATCH($F44,'Fixed O&amp;M Schedule_Gas'!$B$3:$B$15,0)),$C44*$S44*INDEX($U$1:$CH$1,MATCH($K44,$U$2:$CH$2,0))*IF(Z$2&gt;$K44+$H44,IF($D44="Win",1.02,1.005),1)*(1+$T44)^(Z$2-$K44)),IF(AND($K44+$I44&lt;=Z$2,$K44+SUM($I44:$J44)&gt;Z$2),IF($N44=$N$3,$C44*(INDEX('Fixed O&amp;M Schedule_Gas'!H$3:H$15,MATCH($F44,'Fixed O&amp;M Schedule_Gas'!$B$3:$B$15,0))+$M44),$C44*($S44*INDEX($U$1:$CH$1,MATCH($K44+$I44,$U$2:$CH$2,0))*IF(Z$2&gt;$K44+$I44+$H44,IF($D44="Win",1.02,1.005),1)*(1+$T44)^(Z$2-($K44+$I44))+$M44)),0)))/10^6</f>
        <v>0</v>
      </c>
      <c r="AA44" s="119">
        <f>IF(AND($K44&lt;AA$2+1,$K44+$H44&gt;AA$2),IF($N44=$N$3,$C44*((1-$O44+$O44*(AA$1/INDEX($U$1:$CH$1,,MATCH($K44,$U$2:$CH$2,0)))))*$L44,$C44*((1-$R44)^(AA$2-$K44))*(((1-$O44+$O44*(AA$1/INDEX($U$1:$CH$1,,MATCH($K44,$U$2:$CH$2,0)))))*$L44*8760*$P44)),IF(AND($K44+$H44&lt;AA$2+1,$K44+$I44&gt;AA$2),IF($N44=$N$3,$C44*INDEX('Fixed O&amp;M Schedule_Gas'!I$3:I$15,MATCH($F44,'Fixed O&amp;M Schedule_Gas'!$B$3:$B$15,0)),$C44*$S44*INDEX($U$1:$CH$1,MATCH($K44,$U$2:$CH$2,0))*IF(AA$2&gt;$K44+$H44,IF($D44="Win",1.02,1.005),1)*(1+$T44)^(AA$2-$K44)),IF(AND($K44+$I44&lt;=AA$2,$K44+SUM($I44:$J44)&gt;AA$2),IF($N44=$N$3,$C44*(INDEX('Fixed O&amp;M Schedule_Gas'!I$3:I$15,MATCH($F44,'Fixed O&amp;M Schedule_Gas'!$B$3:$B$15,0))+$M44),$C44*($S44*INDEX($U$1:$CH$1,MATCH($K44+$I44,$U$2:$CH$2,0))*IF(AA$2&gt;$K44+$I44+$H44,IF($D44="Win",1.02,1.005),1)*(1+$T44)^(AA$2-($K44+$I44))+$M44)),0)))/10^6</f>
        <v>0</v>
      </c>
      <c r="AB44" s="119">
        <f>IF(AND($K44&lt;AB$2+1,$K44+$H44&gt;AB$2),IF($N44=$N$3,$C44*((1-$O44+$O44*(AB$1/INDEX($U$1:$CH$1,,MATCH($K44,$U$2:$CH$2,0)))))*$L44,$C44*((1-$R44)^(AB$2-$K44))*(((1-$O44+$O44*(AB$1/INDEX($U$1:$CH$1,,MATCH($K44,$U$2:$CH$2,0)))))*$L44*8760*$P44)),IF(AND($K44+$H44&lt;AB$2+1,$K44+$I44&gt;AB$2),IF($N44=$N$3,$C44*INDEX('Fixed O&amp;M Schedule_Gas'!J$3:J$15,MATCH($F44,'Fixed O&amp;M Schedule_Gas'!$B$3:$B$15,0)),$C44*$S44*INDEX($U$1:$CH$1,MATCH($K44,$U$2:$CH$2,0))*IF(AB$2&gt;$K44+$H44,IF($D44="Win",1.02,1.005),1)*(1+$T44)^(AB$2-$K44)),IF(AND($K44+$I44&lt;=AB$2,$K44+SUM($I44:$J44)&gt;AB$2),IF($N44=$N$3,$C44*(INDEX('Fixed O&amp;M Schedule_Gas'!J$3:J$15,MATCH($F44,'Fixed O&amp;M Schedule_Gas'!$B$3:$B$15,0))+$M44),$C44*($S44*INDEX($U$1:$CH$1,MATCH($K44+$I44,$U$2:$CH$2,0))*IF(AB$2&gt;$K44+$I44+$H44,IF($D44="Win",1.02,1.005),1)*(1+$T44)^(AB$2-($K44+$I44))+$M44)),0)))/10^6</f>
        <v>0</v>
      </c>
      <c r="AC44" s="119">
        <f>IF(AND($K44&lt;AC$2+1,$K44+$H44&gt;AC$2),IF($N44=$N$3,$C44*((1-$O44+$O44*(AC$1/INDEX($U$1:$CH$1,,MATCH($K44,$U$2:$CH$2,0)))))*$L44,$C44*((1-$R44)^(AC$2-$K44))*(((1-$O44+$O44*(AC$1/INDEX($U$1:$CH$1,,MATCH($K44,$U$2:$CH$2,0)))))*$L44*8760*$P44)),IF(AND($K44+$H44&lt;AC$2+1,$K44+$I44&gt;AC$2),IF($N44=$N$3,$C44*INDEX('Fixed O&amp;M Schedule_Gas'!K$3:K$15,MATCH($F44,'Fixed O&amp;M Schedule_Gas'!$B$3:$B$15,0)),$C44*$S44*INDEX($U$1:$CH$1,MATCH($K44,$U$2:$CH$2,0))*IF(AC$2&gt;$K44+$H44,IF($D44="Win",1.02,1.005),1)*(1+$T44)^(AC$2-$K44)),IF(AND($K44+$I44&lt;=AC$2,$K44+SUM($I44:$J44)&gt;AC$2),IF($N44=$N$3,$C44*(INDEX('Fixed O&amp;M Schedule_Gas'!K$3:K$15,MATCH($F44,'Fixed O&amp;M Schedule_Gas'!$B$3:$B$15,0))+$M44),$C44*($S44*INDEX($U$1:$CH$1,MATCH($K44+$I44,$U$2:$CH$2,0))*IF(AC$2&gt;$K44+$I44+$H44,IF($D44="Win",1.02,1.005),1)*(1+$T44)^(AC$2-($K44+$I44))+$M44)),0)))/10^6</f>
        <v>0</v>
      </c>
      <c r="AD44" s="119">
        <f>IF(AND($K44&lt;AD$2+1,$K44+$H44&gt;AD$2),IF($N44=$N$3,$C44*((1-$O44+$O44*(AD$1/INDEX($U$1:$CH$1,,MATCH($K44,$U$2:$CH$2,0)))))*$L44,$C44*((1-$R44)^(AD$2-$K44))*(((1-$O44+$O44*(AD$1/INDEX($U$1:$CH$1,,MATCH($K44,$U$2:$CH$2,0)))))*$L44*8760*$P44)),IF(AND($K44+$H44&lt;AD$2+1,$K44+$I44&gt;AD$2),IF($N44=$N$3,$C44*INDEX('Fixed O&amp;M Schedule_Gas'!L$3:L$15,MATCH($F44,'Fixed O&amp;M Schedule_Gas'!$B$3:$B$15,0)),$C44*$S44*INDEX($U$1:$CH$1,MATCH($K44,$U$2:$CH$2,0))*IF(AD$2&gt;$K44+$H44,IF($D44="Win",1.02,1.005),1)*(1+$T44)^(AD$2-$K44)),IF(AND($K44+$I44&lt;=AD$2,$K44+SUM($I44:$J44)&gt;AD$2),IF($N44=$N$3,$C44*(INDEX('Fixed O&amp;M Schedule_Gas'!L$3:L$15,MATCH($F44,'Fixed O&amp;M Schedule_Gas'!$B$3:$B$15,0))+$M44),$C44*($S44*INDEX($U$1:$CH$1,MATCH($K44+$I44,$U$2:$CH$2,0))*IF(AD$2&gt;$K44+$I44+$H44,IF($D44="Win",1.02,1.005),1)*(1+$T44)^(AD$2-($K44+$I44))+$M44)),0)))/10^6</f>
        <v>0</v>
      </c>
      <c r="AE44" s="119">
        <f>IF(AND($K44&lt;AE$2+1,$K44+$H44&gt;AE$2),IF($N44=$N$3,$C44*((1-$O44+$O44*(AE$1/INDEX($U$1:$CH$1,,MATCH($K44,$U$2:$CH$2,0)))))*$L44,$C44*((1-$R44)^(AE$2-$K44))*(((1-$O44+$O44*(AE$1/INDEX($U$1:$CH$1,,MATCH($K44,$U$2:$CH$2,0)))))*$L44*8760*$P44)),IF(AND($K44+$H44&lt;AE$2+1,$K44+$I44&gt;AE$2),IF($N44=$N$3,$C44*INDEX('Fixed O&amp;M Schedule_Gas'!M$3:M$15,MATCH($F44,'Fixed O&amp;M Schedule_Gas'!$B$3:$B$15,0)),$C44*$S44*INDEX($U$1:$CH$1,MATCH($K44,$U$2:$CH$2,0))*IF(AE$2&gt;$K44+$H44,IF($D44="Win",1.02,1.005),1)*(1+$T44)^(AE$2-$K44)),IF(AND($K44+$I44&lt;=AE$2,$K44+SUM($I44:$J44)&gt;AE$2),IF($N44=$N$3,$C44*(INDEX('Fixed O&amp;M Schedule_Gas'!M$3:M$15,MATCH($F44,'Fixed O&amp;M Schedule_Gas'!$B$3:$B$15,0))+$M44),$C44*($S44*INDEX($U$1:$CH$1,MATCH($K44+$I44,$U$2:$CH$2,0))*IF(AE$2&gt;$K44+$I44+$H44,IF($D44="Win",1.02,1.005),1)*(1+$T44)^(AE$2-($K44+$I44))+$M44)),0)))/10^6</f>
        <v>0</v>
      </c>
      <c r="AF44" s="119">
        <f>IF(AND($K44&lt;AF$2+1,$K44+$H44&gt;AF$2),IF($N44=$N$3,$C44*((1-$O44+$O44*(AF$1/INDEX($U$1:$CH$1,,MATCH($K44,$U$2:$CH$2,0)))))*$L44,$C44*((1-$R44)^(AF$2-$K44))*(((1-$O44+$O44*(AF$1/INDEX($U$1:$CH$1,,MATCH($K44,$U$2:$CH$2,0)))))*$L44*8760*$P44)),IF(AND($K44+$H44&lt;AF$2+1,$K44+$I44&gt;AF$2),IF($N44=$N$3,$C44*INDEX('Fixed O&amp;M Schedule_Gas'!N$3:N$15,MATCH($F44,'Fixed O&amp;M Schedule_Gas'!$B$3:$B$15,0)),$C44*$S44*INDEX($U$1:$CH$1,MATCH($K44,$U$2:$CH$2,0))*IF(AF$2&gt;$K44+$H44,IF($D44="Win",1.02,1.005),1)*(1+$T44)^(AF$2-$K44)),IF(AND($K44+$I44&lt;=AF$2,$K44+SUM($I44:$J44)&gt;AF$2),IF($N44=$N$3,$C44*(INDEX('Fixed O&amp;M Schedule_Gas'!N$3:N$15,MATCH($F44,'Fixed O&amp;M Schedule_Gas'!$B$3:$B$15,0))+$M44),$C44*($S44*INDEX($U$1:$CH$1,MATCH($K44+$I44,$U$2:$CH$2,0))*IF(AF$2&gt;$K44+$I44+$H44,IF($D44="Win",1.02,1.005),1)*(1+$T44)^(AF$2-($K44+$I44))+$M44)),0)))/10^6</f>
        <v>38.611842696000004</v>
      </c>
      <c r="AG44" s="119">
        <f>IF(AND($K44&lt;AG$2+1,$K44+$H44&gt;AG$2),IF($N44=$N$3,$C44*((1-$O44+$O44*(AG$1/INDEX($U$1:$CH$1,,MATCH($K44,$U$2:$CH$2,0)))))*$L44,$C44*((1-$R44)^(AG$2-$K44))*(((1-$O44+$O44*(AG$1/INDEX($U$1:$CH$1,,MATCH($K44,$U$2:$CH$2,0)))))*$L44*8760*$P44)),IF(AND($K44+$H44&lt;AG$2+1,$K44+$I44&gt;AG$2),IF($N44=$N$3,$C44*INDEX('Fixed O&amp;M Schedule_Gas'!O$3:O$15,MATCH($F44,'Fixed O&amp;M Schedule_Gas'!$B$3:$B$15,0)),$C44*$S44*INDEX($U$1:$CH$1,MATCH($K44,$U$2:$CH$2,0))*IF(AG$2&gt;$K44+$H44,IF($D44="Win",1.02,1.005),1)*(1+$T44)^(AG$2-$K44)),IF(AND($K44+$I44&lt;=AG$2,$K44+SUM($I44:$J44)&gt;AG$2),IF($N44=$N$3,$C44*(INDEX('Fixed O&amp;M Schedule_Gas'!O$3:O$15,MATCH($F44,'Fixed O&amp;M Schedule_Gas'!$B$3:$B$15,0))+$M44),$C44*($S44*INDEX($U$1:$CH$1,MATCH($K44+$I44,$U$2:$CH$2,0))*IF(AG$2&gt;$K44+$I44+$H44,IF($D44="Win",1.02,1.005),1)*(1+$T44)^(AG$2-($K44+$I44))+$M44)),0)))/10^6</f>
        <v>38.418783482520006</v>
      </c>
      <c r="AH44" s="119">
        <f>IF(AND($K44&lt;AH$2+1,$K44+$H44&gt;AH$2),IF($N44=$N$3,$C44*((1-$O44+$O44*(AH$1/INDEX($U$1:$CH$1,,MATCH($K44,$U$2:$CH$2,0)))))*$L44,$C44*((1-$R44)^(AH$2-$K44))*(((1-$O44+$O44*(AH$1/INDEX($U$1:$CH$1,,MATCH($K44,$U$2:$CH$2,0)))))*$L44*8760*$P44)),IF(AND($K44+$H44&lt;AH$2+1,$K44+$I44&gt;AH$2),IF($N44=$N$3,$C44*INDEX('Fixed O&amp;M Schedule_Gas'!P$3:P$15,MATCH($F44,'Fixed O&amp;M Schedule_Gas'!$B$3:$B$15,0)),$C44*$S44*INDEX($U$1:$CH$1,MATCH($K44,$U$2:$CH$2,0))*IF(AH$2&gt;$K44+$H44,IF($D44="Win",1.02,1.005),1)*(1+$T44)^(AH$2-$K44)),IF(AND($K44+$I44&lt;=AH$2,$K44+SUM($I44:$J44)&gt;AH$2),IF($N44=$N$3,$C44*(INDEX('Fixed O&amp;M Schedule_Gas'!P$3:P$15,MATCH($F44,'Fixed O&amp;M Schedule_Gas'!$B$3:$B$15,0))+$M44),$C44*($S44*INDEX($U$1:$CH$1,MATCH($K44+$I44,$U$2:$CH$2,0))*IF(AH$2&gt;$K44+$I44+$H44,IF($D44="Win",1.02,1.005),1)*(1+$T44)^(AH$2-($K44+$I44))+$M44)),0)))/10^6</f>
        <v>38.226689565107407</v>
      </c>
      <c r="AI44" s="119">
        <f>IF(AND($K44&lt;AI$2+1,$K44+$H44&gt;AI$2),IF($N44=$N$3,$C44*((1-$O44+$O44*(AI$1/INDEX($U$1:$CH$1,,MATCH($K44,$U$2:$CH$2,0)))))*$L44,$C44*((1-$R44)^(AI$2-$K44))*(((1-$O44+$O44*(AI$1/INDEX($U$1:$CH$1,,MATCH($K44,$U$2:$CH$2,0)))))*$L44*8760*$P44)),IF(AND($K44+$H44&lt;AI$2+1,$K44+$I44&gt;AI$2),IF($N44=$N$3,$C44*INDEX('Fixed O&amp;M Schedule_Gas'!Q$3:Q$15,MATCH($F44,'Fixed O&amp;M Schedule_Gas'!$B$3:$B$15,0)),$C44*$S44*INDEX($U$1:$CH$1,MATCH($K44,$U$2:$CH$2,0))*IF(AI$2&gt;$K44+$H44,IF($D44="Win",1.02,1.005),1)*(1+$T44)^(AI$2-$K44)),IF(AND($K44+$I44&lt;=AI$2,$K44+SUM($I44:$J44)&gt;AI$2),IF($N44=$N$3,$C44*(INDEX('Fixed O&amp;M Schedule_Gas'!Q$3:Q$15,MATCH($F44,'Fixed O&amp;M Schedule_Gas'!$B$3:$B$15,0))+$M44),$C44*($S44*INDEX($U$1:$CH$1,MATCH($K44+$I44,$U$2:$CH$2,0))*IF(AI$2&gt;$K44+$I44+$H44,IF($D44="Win",1.02,1.005),1)*(1+$T44)^(AI$2-($K44+$I44))+$M44)),0)))/10^6</f>
        <v>38.035556117281871</v>
      </c>
      <c r="AJ44" s="119">
        <f>IF(AND($K44&lt;AJ$2+1,$K44+$H44&gt;AJ$2),IF($N44=$N$3,$C44*((1-$O44+$O44*(AJ$1/INDEX($U$1:$CH$1,,MATCH($K44,$U$2:$CH$2,0)))))*$L44,$C44*((1-$R44)^(AJ$2-$K44))*(((1-$O44+$O44*(AJ$1/INDEX($U$1:$CH$1,,MATCH($K44,$U$2:$CH$2,0)))))*$L44*8760*$P44)),IF(AND($K44+$H44&lt;AJ$2+1,$K44+$I44&gt;AJ$2),IF($N44=$N$3,$C44*INDEX('Fixed O&amp;M Schedule_Gas'!R$3:R$15,MATCH($F44,'Fixed O&amp;M Schedule_Gas'!$B$3:$B$15,0)),$C44*$S44*INDEX($U$1:$CH$1,MATCH($K44,$U$2:$CH$2,0))*IF(AJ$2&gt;$K44+$H44,IF($D44="Win",1.02,1.005),1)*(1+$T44)^(AJ$2-$K44)),IF(AND($K44+$I44&lt;=AJ$2,$K44+SUM($I44:$J44)&gt;AJ$2),IF($N44=$N$3,$C44*(INDEX('Fixed O&amp;M Schedule_Gas'!R$3:R$15,MATCH($F44,'Fixed O&amp;M Schedule_Gas'!$B$3:$B$15,0))+$M44),$C44*($S44*INDEX($U$1:$CH$1,MATCH($K44+$I44,$U$2:$CH$2,0))*IF(AJ$2&gt;$K44+$I44+$H44,IF($D44="Win",1.02,1.005),1)*(1+$T44)^(AJ$2-($K44+$I44))+$M44)),0)))/10^6</f>
        <v>37.845378336695461</v>
      </c>
      <c r="AK44" s="119">
        <f>IF(AND($K44&lt;AK$2+1,$K44+$H44&gt;AK$2),IF($N44=$N$3,$C44*((1-$O44+$O44*(AK$1/INDEX($U$1:$CH$1,,MATCH($K44,$U$2:$CH$2,0)))))*$L44,$C44*((1-$R44)^(AK$2-$K44))*(((1-$O44+$O44*(AK$1/INDEX($U$1:$CH$1,,MATCH($K44,$U$2:$CH$2,0)))))*$L44*8760*$P44)),IF(AND($K44+$H44&lt;AK$2+1,$K44+$I44&gt;AK$2),IF($N44=$N$3,$C44*INDEX('Fixed O&amp;M Schedule_Gas'!S$3:S$15,MATCH($F44,'Fixed O&amp;M Schedule_Gas'!$B$3:$B$15,0)),$C44*$S44*INDEX($U$1:$CH$1,MATCH($K44,$U$2:$CH$2,0))*IF(AK$2&gt;$K44+$H44,IF($D44="Win",1.02,1.005),1)*(1+$T44)^(AK$2-$K44)),IF(AND($K44+$I44&lt;=AK$2,$K44+SUM($I44:$J44)&gt;AK$2),IF($N44=$N$3,$C44*(INDEX('Fixed O&amp;M Schedule_Gas'!S$3:S$15,MATCH($F44,'Fixed O&amp;M Schedule_Gas'!$B$3:$B$15,0))+$M44),$C44*($S44*INDEX($U$1:$CH$1,MATCH($K44+$I44,$U$2:$CH$2,0))*IF(AK$2&gt;$K44+$I44+$H44,IF($D44="Win",1.02,1.005),1)*(1+$T44)^(AK$2-($K44+$I44))+$M44)),0)))/10^6</f>
        <v>37.656151445011979</v>
      </c>
      <c r="AL44" s="119">
        <f>IF(AND($K44&lt;AL$2+1,$K44+$H44&gt;AL$2),IF($N44=$N$3,$C44*((1-$O44+$O44*(AL$1/INDEX($U$1:$CH$1,,MATCH($K44,$U$2:$CH$2,0)))))*$L44,$C44*((1-$R44)^(AL$2-$K44))*(((1-$O44+$O44*(AL$1/INDEX($U$1:$CH$1,,MATCH($K44,$U$2:$CH$2,0)))))*$L44*8760*$P44)),IF(AND($K44+$H44&lt;AL$2+1,$K44+$I44&gt;AL$2),IF($N44=$N$3,$C44*INDEX('Fixed O&amp;M Schedule_Gas'!T$3:T$15,MATCH($F44,'Fixed O&amp;M Schedule_Gas'!$B$3:$B$15,0)),$C44*$S44*INDEX($U$1:$CH$1,MATCH($K44,$U$2:$CH$2,0))*IF(AL$2&gt;$K44+$H44,IF($D44="Win",1.02,1.005),1)*(1+$T44)^(AL$2-$K44)),IF(AND($K44+$I44&lt;=AL$2,$K44+SUM($I44:$J44)&gt;AL$2),IF($N44=$N$3,$C44*(INDEX('Fixed O&amp;M Schedule_Gas'!T$3:T$15,MATCH($F44,'Fixed O&amp;M Schedule_Gas'!$B$3:$B$15,0))+$M44),$C44*($S44*INDEX($U$1:$CH$1,MATCH($K44+$I44,$U$2:$CH$2,0))*IF(AL$2&gt;$K44+$I44+$H44,IF($D44="Win",1.02,1.005),1)*(1+$T44)^(AL$2-($K44+$I44))+$M44)),0)))/10^6</f>
        <v>37.467870687786927</v>
      </c>
      <c r="AM44" s="119">
        <f>IF(AND($K44&lt;AM$2+1,$K44+$H44&gt;AM$2),IF($N44=$N$3,$C44*((1-$O44+$O44*(AM$1/INDEX($U$1:$CH$1,,MATCH($K44,$U$2:$CH$2,0)))))*$L44,$C44*((1-$R44)^(AM$2-$K44))*(((1-$O44+$O44*(AM$1/INDEX($U$1:$CH$1,,MATCH($K44,$U$2:$CH$2,0)))))*$L44*8760*$P44)),IF(AND($K44+$H44&lt;AM$2+1,$K44+$I44&gt;AM$2),IF($N44=$N$3,$C44*INDEX('Fixed O&amp;M Schedule_Gas'!U$3:U$15,MATCH($F44,'Fixed O&amp;M Schedule_Gas'!$B$3:$B$15,0)),$C44*$S44*INDEX($U$1:$CH$1,MATCH($K44,$U$2:$CH$2,0))*IF(AM$2&gt;$K44+$H44,IF($D44="Win",1.02,1.005),1)*(1+$T44)^(AM$2-$K44)),IF(AND($K44+$I44&lt;=AM$2,$K44+SUM($I44:$J44)&gt;AM$2),IF($N44=$N$3,$C44*(INDEX('Fixed O&amp;M Schedule_Gas'!U$3:U$15,MATCH($F44,'Fixed O&amp;M Schedule_Gas'!$B$3:$B$15,0))+$M44),$C44*($S44*INDEX($U$1:$CH$1,MATCH($K44+$I44,$U$2:$CH$2,0))*IF(AM$2&gt;$K44+$I44+$H44,IF($D44="Win",1.02,1.005),1)*(1+$T44)^(AM$2-($K44+$I44))+$M44)),0)))/10^6</f>
        <v>37.280531334347991</v>
      </c>
      <c r="AN44" s="119">
        <f>IF(AND($K44&lt;AN$2+1,$K44+$H44&gt;AN$2),IF($N44=$N$3,$C44*((1-$O44+$O44*(AN$1/INDEX($U$1:$CH$1,,MATCH($K44,$U$2:$CH$2,0)))))*$L44,$C44*((1-$R44)^(AN$2-$K44))*(((1-$O44+$O44*(AN$1/INDEX($U$1:$CH$1,,MATCH($K44,$U$2:$CH$2,0)))))*$L44*8760*$P44)),IF(AND($K44+$H44&lt;AN$2+1,$K44+$I44&gt;AN$2),IF($N44=$N$3,$C44*INDEX('Fixed O&amp;M Schedule_Gas'!V$3:V$15,MATCH($F44,'Fixed O&amp;M Schedule_Gas'!$B$3:$B$15,0)),$C44*$S44*INDEX($U$1:$CH$1,MATCH($K44,$U$2:$CH$2,0))*IF(AN$2&gt;$K44+$H44,IF($D44="Win",1.02,1.005),1)*(1+$T44)^(AN$2-$K44)),IF(AND($K44+$I44&lt;=AN$2,$K44+SUM($I44:$J44)&gt;AN$2),IF($N44=$N$3,$C44*(INDEX('Fixed O&amp;M Schedule_Gas'!V$3:V$15,MATCH($F44,'Fixed O&amp;M Schedule_Gas'!$B$3:$B$15,0))+$M44),$C44*($S44*INDEX($U$1:$CH$1,MATCH($K44+$I44,$U$2:$CH$2,0))*IF(AN$2&gt;$K44+$I44+$H44,IF($D44="Win",1.02,1.005),1)*(1+$T44)^(AN$2-($K44+$I44))+$M44)),0)))/10^6</f>
        <v>37.094128677676252</v>
      </c>
      <c r="AO44" s="119">
        <f>IF(AND($K44&lt;AO$2+1,$K44+$H44&gt;AO$2),IF($N44=$N$3,$C44*((1-$O44+$O44*(AO$1/INDEX($U$1:$CH$1,,MATCH($K44,$U$2:$CH$2,0)))))*$L44,$C44*((1-$R44)^(AO$2-$K44))*(((1-$O44+$O44*(AO$1/INDEX($U$1:$CH$1,,MATCH($K44,$U$2:$CH$2,0)))))*$L44*8760*$P44)),IF(AND($K44+$H44&lt;AO$2+1,$K44+$I44&gt;AO$2),IF($N44=$N$3,$C44*INDEX('Fixed O&amp;M Schedule_Gas'!W$3:W$15,MATCH($F44,'Fixed O&amp;M Schedule_Gas'!$B$3:$B$15,0)),$C44*$S44*INDEX($U$1:$CH$1,MATCH($K44,$U$2:$CH$2,0))*IF(AO$2&gt;$K44+$H44,IF($D44="Win",1.02,1.005),1)*(1+$T44)^(AO$2-$K44)),IF(AND($K44+$I44&lt;=AO$2,$K44+SUM($I44:$J44)&gt;AO$2),IF($N44=$N$3,$C44*(INDEX('Fixed O&amp;M Schedule_Gas'!W$3:W$15,MATCH($F44,'Fixed O&amp;M Schedule_Gas'!$B$3:$B$15,0))+$M44),$C44*($S44*INDEX($U$1:$CH$1,MATCH($K44+$I44,$U$2:$CH$2,0))*IF(AO$2&gt;$K44+$I44+$H44,IF($D44="Win",1.02,1.005),1)*(1+$T44)^(AO$2-($K44+$I44))+$M44)),0)))/10^6</f>
        <v>36.908658034287868</v>
      </c>
      <c r="AP44" s="119">
        <f>IF(AND($K44&lt;AP$2+1,$K44+$H44&gt;AP$2),IF($N44=$N$3,$C44*((1-$O44+$O44*(AP$1/INDEX($U$1:$CH$1,,MATCH($K44,$U$2:$CH$2,0)))))*$L44,$C44*((1-$R44)^(AP$2-$K44))*(((1-$O44+$O44*(AP$1/INDEX($U$1:$CH$1,,MATCH($K44,$U$2:$CH$2,0)))))*$L44*8760*$P44)),IF(AND($K44+$H44&lt;AP$2+1,$K44+$I44&gt;AP$2),IF($N44=$N$3,$C44*INDEX('Fixed O&amp;M Schedule_Gas'!X$3:X$15,MATCH($F44,'Fixed O&amp;M Schedule_Gas'!$B$3:$B$15,0)),$C44*$S44*INDEX($U$1:$CH$1,MATCH($K44,$U$2:$CH$2,0))*IF(AP$2&gt;$K44+$H44,IF($D44="Win",1.02,1.005),1)*(1+$T44)^(AP$2-$K44)),IF(AND($K44+$I44&lt;=AP$2,$K44+SUM($I44:$J44)&gt;AP$2),IF($N44=$N$3,$C44*(INDEX('Fixed O&amp;M Schedule_Gas'!X$3:X$15,MATCH($F44,'Fixed O&amp;M Schedule_Gas'!$B$3:$B$15,0))+$M44),$C44*($S44*INDEX($U$1:$CH$1,MATCH($K44+$I44,$U$2:$CH$2,0))*IF(AP$2&gt;$K44+$I44+$H44,IF($D44="Win",1.02,1.005),1)*(1+$T44)^(AP$2-($K44+$I44))+$M44)),0)))/10^6</f>
        <v>36.724114744116434</v>
      </c>
      <c r="AQ44" s="119">
        <f>IF(AND($K44&lt;AQ$2+1,$K44+$H44&gt;AQ$2),IF($N44=$N$3,$C44*((1-$O44+$O44*(AQ$1/INDEX($U$1:$CH$1,,MATCH($K44,$U$2:$CH$2,0)))))*$L44,$C44*((1-$R44)^(AQ$2-$K44))*(((1-$O44+$O44*(AQ$1/INDEX($U$1:$CH$1,,MATCH($K44,$U$2:$CH$2,0)))))*$L44*8760*$P44)),IF(AND($K44+$H44&lt;AQ$2+1,$K44+$I44&gt;AQ$2),IF($N44=$N$3,$C44*INDEX('Fixed O&amp;M Schedule_Gas'!Y$3:Y$15,MATCH($F44,'Fixed O&amp;M Schedule_Gas'!$B$3:$B$15,0)),$C44*$S44*INDEX($U$1:$CH$1,MATCH($K44,$U$2:$CH$2,0))*IF(AQ$2&gt;$K44+$H44,IF($D44="Win",1.02,1.005),1)*(1+$T44)^(AQ$2-$K44)),IF(AND($K44+$I44&lt;=AQ$2,$K44+SUM($I44:$J44)&gt;AQ$2),IF($N44=$N$3,$C44*(INDEX('Fixed O&amp;M Schedule_Gas'!Y$3:Y$15,MATCH($F44,'Fixed O&amp;M Schedule_Gas'!$B$3:$B$15,0))+$M44),$C44*($S44*INDEX($U$1:$CH$1,MATCH($K44+$I44,$U$2:$CH$2,0))*IF(AQ$2&gt;$K44+$I44+$H44,IF($D44="Win",1.02,1.005),1)*(1+$T44)^(AQ$2-($K44+$I44))+$M44)),0)))/10^6</f>
        <v>36.540494170395853</v>
      </c>
      <c r="AR44" s="119">
        <f>IF(AND($K44&lt;AR$2+1,$K44+$H44&gt;AR$2),IF($N44=$N$3,$C44*((1-$O44+$O44*(AR$1/INDEX($U$1:$CH$1,,MATCH($K44,$U$2:$CH$2,0)))))*$L44,$C44*((1-$R44)^(AR$2-$K44))*(((1-$O44+$O44*(AR$1/INDEX($U$1:$CH$1,,MATCH($K44,$U$2:$CH$2,0)))))*$L44*8760*$P44)),IF(AND($K44+$H44&lt;AR$2+1,$K44+$I44&gt;AR$2),IF($N44=$N$3,$C44*INDEX('Fixed O&amp;M Schedule_Gas'!Z$3:Z$15,MATCH($F44,'Fixed O&amp;M Schedule_Gas'!$B$3:$B$15,0)),$C44*$S44*INDEX($U$1:$CH$1,MATCH($K44,$U$2:$CH$2,0))*IF(AR$2&gt;$K44+$H44,IF($D44="Win",1.02,1.005),1)*(1+$T44)^(AR$2-$K44)),IF(AND($K44+$I44&lt;=AR$2,$K44+SUM($I44:$J44)&gt;AR$2),IF($N44=$N$3,$C44*(INDEX('Fixed O&amp;M Schedule_Gas'!Z$3:Z$15,MATCH($F44,'Fixed O&amp;M Schedule_Gas'!$B$3:$B$15,0))+$M44),$C44*($S44*INDEX($U$1:$CH$1,MATCH($K44+$I44,$U$2:$CH$2,0))*IF(AR$2&gt;$K44+$I44+$H44,IF($D44="Win",1.02,1.005),1)*(1+$T44)^(AR$2-($K44+$I44))+$M44)),0)))/10^6</f>
        <v>36.357791699543874</v>
      </c>
      <c r="AS44" s="119">
        <f>IF(AND($K44&lt;AS$2+1,$K44+$H44&gt;AS$2),IF($N44=$N$3,$C44*((1-$O44+$O44*(AS$1/INDEX($U$1:$CH$1,,MATCH($K44,$U$2:$CH$2,0)))))*$L44,$C44*((1-$R44)^(AS$2-$K44))*(((1-$O44+$O44*(AS$1/INDEX($U$1:$CH$1,,MATCH($K44,$U$2:$CH$2,0)))))*$L44*8760*$P44)),IF(AND($K44+$H44&lt;AS$2+1,$K44+$I44&gt;AS$2),IF($N44=$N$3,$C44*INDEX('Fixed O&amp;M Schedule_Gas'!AA$3:AA$15,MATCH($F44,'Fixed O&amp;M Schedule_Gas'!$B$3:$B$15,0)),$C44*$S44*INDEX($U$1:$CH$1,MATCH($K44,$U$2:$CH$2,0))*IF(AS$2&gt;$K44+$H44,IF($D44="Win",1.02,1.005),1)*(1+$T44)^(AS$2-$K44)),IF(AND($K44+$I44&lt;=AS$2,$K44+SUM($I44:$J44)&gt;AS$2),IF($N44=$N$3,$C44*(INDEX('Fixed O&amp;M Schedule_Gas'!AA$3:AA$15,MATCH($F44,'Fixed O&amp;M Schedule_Gas'!$B$3:$B$15,0))+$M44),$C44*($S44*INDEX($U$1:$CH$1,MATCH($K44+$I44,$U$2:$CH$2,0))*IF(AS$2&gt;$K44+$I44+$H44,IF($D44="Win",1.02,1.005),1)*(1+$T44)^(AS$2-($K44+$I44))+$M44)),0)))/10^6</f>
        <v>36.176002741046148</v>
      </c>
      <c r="AT44" s="119">
        <f>IF(AND($K44&lt;AT$2+1,$K44+$H44&gt;AT$2),IF($N44=$N$3,$C44*((1-$O44+$O44*(AT$1/INDEX($U$1:$CH$1,,MATCH($K44,$U$2:$CH$2,0)))))*$L44,$C44*((1-$R44)^(AT$2-$K44))*(((1-$O44+$O44*(AT$1/INDEX($U$1:$CH$1,,MATCH($K44,$U$2:$CH$2,0)))))*$L44*8760*$P44)),IF(AND($K44+$H44&lt;AT$2+1,$K44+$I44&gt;AT$2),IF($N44=$N$3,$C44*INDEX('Fixed O&amp;M Schedule_Gas'!AB$3:AB$15,MATCH($F44,'Fixed O&amp;M Schedule_Gas'!$B$3:$B$15,0)),$C44*$S44*INDEX($U$1:$CH$1,MATCH($K44,$U$2:$CH$2,0))*IF(AT$2&gt;$K44+$H44,IF($D44="Win",1.02,1.005),1)*(1+$T44)^(AT$2-$K44)),IF(AND($K44+$I44&lt;=AT$2,$K44+SUM($I44:$J44)&gt;AT$2),IF($N44=$N$3,$C44*(INDEX('Fixed O&amp;M Schedule_Gas'!AB$3:AB$15,MATCH($F44,'Fixed O&amp;M Schedule_Gas'!$B$3:$B$15,0))+$M44),$C44*($S44*INDEX($U$1:$CH$1,MATCH($K44+$I44,$U$2:$CH$2,0))*IF(AT$2&gt;$K44+$I44+$H44,IF($D44="Win",1.02,1.005),1)*(1+$T44)^(AT$2-($K44+$I44))+$M44)),0)))/10^6</f>
        <v>35.99512272734092</v>
      </c>
      <c r="AU44" s="119">
        <f>IF(AND($K44&lt;AU$2+1,$K44+$H44&gt;AU$2),IF($N44=$N$3,$C44*((1-$O44+$O44*(AU$1/INDEX($U$1:$CH$1,,MATCH($K44,$U$2:$CH$2,0)))))*$L44,$C44*((1-$R44)^(AU$2-$K44))*(((1-$O44+$O44*(AU$1/INDEX($U$1:$CH$1,,MATCH($K44,$U$2:$CH$2,0)))))*$L44*8760*$P44)),IF(AND($K44+$H44&lt;AU$2+1,$K44+$I44&gt;AU$2),IF($N44=$N$3,$C44*INDEX('Fixed O&amp;M Schedule_Gas'!AC$3:AC$15,MATCH($F44,'Fixed O&amp;M Schedule_Gas'!$B$3:$B$15,0)),$C44*$S44*INDEX($U$1:$CH$1,MATCH($K44,$U$2:$CH$2,0))*IF(AU$2&gt;$K44+$H44,IF($D44="Win",1.02,1.005),1)*(1+$T44)^(AU$2-$K44)),IF(AND($K44+$I44&lt;=AU$2,$K44+SUM($I44:$J44)&gt;AU$2),IF($N44=$N$3,$C44*(INDEX('Fixed O&amp;M Schedule_Gas'!AC$3:AC$15,MATCH($F44,'Fixed O&amp;M Schedule_Gas'!$B$3:$B$15,0))+$M44),$C44*($S44*INDEX($U$1:$CH$1,MATCH($K44+$I44,$U$2:$CH$2,0))*IF(AU$2&gt;$K44+$I44+$H44,IF($D44="Win",1.02,1.005),1)*(1+$T44)^(AU$2-($K44+$I44))+$M44)),0)))/10^6</f>
        <v>35.815147113704221</v>
      </c>
      <c r="AV44" s="119">
        <f>IF(AND($K44&lt;AV$2+1,$K44+$H44&gt;AV$2),IF($N44=$N$3,$C44*((1-$O44+$O44*(AV$1/INDEX($U$1:$CH$1,,MATCH($K44,$U$2:$CH$2,0)))))*$L44,$C44*((1-$R44)^(AV$2-$K44))*(((1-$O44+$O44*(AV$1/INDEX($U$1:$CH$1,,MATCH($K44,$U$2:$CH$2,0)))))*$L44*8760*$P44)),IF(AND($K44+$H44&lt;AV$2+1,$K44+$I44&gt;AV$2),IF($N44=$N$3,$C44*INDEX('Fixed O&amp;M Schedule_Gas'!AD$3:AD$15,MATCH($F44,'Fixed O&amp;M Schedule_Gas'!$B$3:$B$15,0)),$C44*$S44*INDEX($U$1:$CH$1,MATCH($K44,$U$2:$CH$2,0))*IF(AV$2&gt;$K44+$H44,IF($D44="Win",1.02,1.005),1)*(1+$T44)^(AV$2-$K44)),IF(AND($K44+$I44&lt;=AV$2,$K44+SUM($I44:$J44)&gt;AV$2),IF($N44=$N$3,$C44*(INDEX('Fixed O&amp;M Schedule_Gas'!AD$3:AD$15,MATCH($F44,'Fixed O&amp;M Schedule_Gas'!$B$3:$B$15,0))+$M44),$C44*($S44*INDEX($U$1:$CH$1,MATCH($K44+$I44,$U$2:$CH$2,0))*IF(AV$2&gt;$K44+$I44+$H44,IF($D44="Win",1.02,1.005),1)*(1+$T44)^(AV$2-($K44+$I44))+$M44)),0)))/10^6</f>
        <v>35.636071378135696</v>
      </c>
      <c r="AW44" s="119">
        <f>IF(AND($K44&lt;AW$2+1,$K44+$H44&gt;AW$2),IF($N44=$N$3,$C44*((1-$O44+$O44*(AW$1/INDEX($U$1:$CH$1,,MATCH($K44,$U$2:$CH$2,0)))))*$L44,$C44*((1-$R44)^(AW$2-$K44))*(((1-$O44+$O44*(AW$1/INDEX($U$1:$CH$1,,MATCH($K44,$U$2:$CH$2,0)))))*$L44*8760*$P44)),IF(AND($K44+$H44&lt;AW$2+1,$K44+$I44&gt;AW$2),IF($N44=$N$3,$C44*INDEX('Fixed O&amp;M Schedule_Gas'!AE$3:AE$15,MATCH($F44,'Fixed O&amp;M Schedule_Gas'!$B$3:$B$15,0)),$C44*$S44*INDEX($U$1:$CH$1,MATCH($K44,$U$2:$CH$2,0))*IF(AW$2&gt;$K44+$H44,IF($D44="Win",1.02,1.005),1)*(1+$T44)^(AW$2-$K44)),IF(AND($K44+$I44&lt;=AW$2,$K44+SUM($I44:$J44)&gt;AW$2),IF($N44=$N$3,$C44*(INDEX('Fixed O&amp;M Schedule_Gas'!AE$3:AE$15,MATCH($F44,'Fixed O&amp;M Schedule_Gas'!$B$3:$B$15,0))+$M44),$C44*($S44*INDEX($U$1:$CH$1,MATCH($K44+$I44,$U$2:$CH$2,0))*IF(AW$2&gt;$K44+$I44+$H44,IF($D44="Win",1.02,1.005),1)*(1+$T44)^(AW$2-($K44+$I44))+$M44)),0)))/10^6</f>
        <v>35.457891021245018</v>
      </c>
      <c r="AX44" s="119">
        <f>IF(AND($K44&lt;AX$2+1,$K44+$H44&gt;AX$2),IF($N44=$N$3,$C44*((1-$O44+$O44*(AX$1/INDEX($U$1:$CH$1,,MATCH($K44,$U$2:$CH$2,0)))))*$L44,$C44*((1-$R44)^(AX$2-$K44))*(((1-$O44+$O44*(AX$1/INDEX($U$1:$CH$1,,MATCH($K44,$U$2:$CH$2,0)))))*$L44*8760*$P44)),IF(AND($K44+$H44&lt;AX$2+1,$K44+$I44&gt;AX$2),IF($N44=$N$3,$C44*INDEX('Fixed O&amp;M Schedule_Gas'!AF$3:AF$15,MATCH($F44,'Fixed O&amp;M Schedule_Gas'!$B$3:$B$15,0)),$C44*$S44*INDEX($U$1:$CH$1,MATCH($K44,$U$2:$CH$2,0))*IF(AX$2&gt;$K44+$H44,IF($D44="Win",1.02,1.005),1)*(1+$T44)^(AX$2-$K44)),IF(AND($K44+$I44&lt;=AX$2,$K44+SUM($I44:$J44)&gt;AX$2),IF($N44=$N$3,$C44*(INDEX('Fixed O&amp;M Schedule_Gas'!AF$3:AF$15,MATCH($F44,'Fixed O&amp;M Schedule_Gas'!$B$3:$B$15,0))+$M44),$C44*($S44*INDEX($U$1:$CH$1,MATCH($K44+$I44,$U$2:$CH$2,0))*IF(AX$2&gt;$K44+$I44+$H44,IF($D44="Win",1.02,1.005),1)*(1+$T44)^(AX$2-($K44+$I44))+$M44)),0)))/10^6</f>
        <v>35.280601566138792</v>
      </c>
      <c r="AY44" s="119">
        <f>IF(AND($K44&lt;AY$2+1,$K44+$H44&gt;AY$2),IF($N44=$N$3,$C44*((1-$O44+$O44*(AY$1/INDEX($U$1:$CH$1,,MATCH($K44,$U$2:$CH$2,0)))))*$L44,$C44*((1-$R44)^(AY$2-$K44))*(((1-$O44+$O44*(AY$1/INDEX($U$1:$CH$1,,MATCH($K44,$U$2:$CH$2,0)))))*$L44*8760*$P44)),IF(AND($K44+$H44&lt;AY$2+1,$K44+$I44&gt;AY$2),IF($N44=$N$3,$C44*INDEX('Fixed O&amp;M Schedule_Gas'!AG$3:AG$15,MATCH($F44,'Fixed O&amp;M Schedule_Gas'!$B$3:$B$15,0)),$C44*$S44*INDEX($U$1:$CH$1,MATCH($K44,$U$2:$CH$2,0))*IF(AY$2&gt;$K44+$H44,IF($D44="Win",1.02,1.005),1)*(1+$T44)^(AY$2-$K44)),IF(AND($K44+$I44&lt;=AY$2,$K44+SUM($I44:$J44)&gt;AY$2),IF($N44=$N$3,$C44*(INDEX('Fixed O&amp;M Schedule_Gas'!AG$3:AG$15,MATCH($F44,'Fixed O&amp;M Schedule_Gas'!$B$3:$B$15,0))+$M44),$C44*($S44*INDEX($U$1:$CH$1,MATCH($K44+$I44,$U$2:$CH$2,0))*IF(AY$2&gt;$K44+$I44+$H44,IF($D44="Win",1.02,1.005),1)*(1+$T44)^(AY$2-($K44+$I44))+$M44)),0)))/10^6</f>
        <v>35.104198558308092</v>
      </c>
      <c r="AZ44" s="119">
        <f>IF(AND($K44&lt;AZ$2+1,$K44+$H44&gt;AZ$2),IF($N44=$N$3,$C44*((1-$O44+$O44*(AZ$1/INDEX($U$1:$CH$1,,MATCH($K44,$U$2:$CH$2,0)))))*$L44,$C44*((1-$R44)^(AZ$2-$K44))*(((1-$O44+$O44*(AZ$1/INDEX($U$1:$CH$1,,MATCH($K44,$U$2:$CH$2,0)))))*$L44*8760*$P44)),IF(AND($K44+$H44&lt;AZ$2+1,$K44+$I44&gt;AZ$2),IF($N44=$N$3,$C44*INDEX('Fixed O&amp;M Schedule_Gas'!AH$3:AH$15,MATCH($F44,'Fixed O&amp;M Schedule_Gas'!$B$3:$B$15,0)),$C44*$S44*INDEX($U$1:$CH$1,MATCH($K44,$U$2:$CH$2,0))*IF(AZ$2&gt;$K44+$H44,IF($D44="Win",1.02,1.005),1)*(1+$T44)^(AZ$2-$K44)),IF(AND($K44+$I44&lt;=AZ$2,$K44+SUM($I44:$J44)&gt;AZ$2),IF($N44=$N$3,$C44*(INDEX('Fixed O&amp;M Schedule_Gas'!AH$3:AH$15,MATCH($F44,'Fixed O&amp;M Schedule_Gas'!$B$3:$B$15,0))+$M44),$C44*($S44*INDEX($U$1:$CH$1,MATCH($K44+$I44,$U$2:$CH$2,0))*IF(AZ$2&gt;$K44+$I44+$H44,IF($D44="Win",1.02,1.005),1)*(1+$T44)^(AZ$2-($K44+$I44))+$M44)),0)))/10^6</f>
        <v>3.2565229789692967</v>
      </c>
      <c r="BA44" s="119">
        <f>IF(AND($K44&lt;BA$2+1,$K44+$H44&gt;BA$2),IF($N44=$N$3,$C44*((1-$O44+$O44*(BA$1/INDEX($U$1:$CH$1,,MATCH($K44,$U$2:$CH$2,0)))))*$L44,$C44*((1-$R44)^(BA$2-$K44))*(((1-$O44+$O44*(BA$1/INDEX($U$1:$CH$1,,MATCH($K44,$U$2:$CH$2,0)))))*$L44*8760*$P44)),IF(AND($K44+$H44&lt;BA$2+1,$K44+$I44&gt;BA$2),IF($N44=$N$3,$C44*INDEX('Fixed O&amp;M Schedule_Gas'!AI$3:AI$15,MATCH($F44,'Fixed O&amp;M Schedule_Gas'!$B$3:$B$15,0)),$C44*$S44*INDEX($U$1:$CH$1,MATCH($K44,$U$2:$CH$2,0))*IF(BA$2&gt;$K44+$H44,IF($D44="Win",1.02,1.005),1)*(1+$T44)^(BA$2-$K44)),IF(AND($K44+$I44&lt;=BA$2,$K44+SUM($I44:$J44)&gt;BA$2),IF($N44=$N$3,$C44*(INDEX('Fixed O&amp;M Schedule_Gas'!AI$3:AI$15,MATCH($F44,'Fixed O&amp;M Schedule_Gas'!$B$3:$B$15,0))+$M44),$C44*($S44*INDEX($U$1:$CH$1,MATCH($K44+$I44,$U$2:$CH$2,0))*IF(BA$2&gt;$K44+$I44+$H44,IF($D44="Win",1.02,1.005),1)*(1+$T44)^(BA$2-($K44+$I44))+$M44)),0)))/10^6</f>
        <v>3.3382617057414246</v>
      </c>
      <c r="BB44" s="119">
        <f>IF(AND($K44&lt;BB$2+1,$K44+$H44&gt;BB$2),IF($N44=$N$3,$C44*((1-$O44+$O44*(BB$1/INDEX($U$1:$CH$1,,MATCH($K44,$U$2:$CH$2,0)))))*$L44,$C44*((1-$R44)^(BB$2-$K44))*(((1-$O44+$O44*(BB$1/INDEX($U$1:$CH$1,,MATCH($K44,$U$2:$CH$2,0)))))*$L44*8760*$P44)),IF(AND($K44+$H44&lt;BB$2+1,$K44+$I44&gt;BB$2),IF($N44=$N$3,$C44*INDEX('Fixed O&amp;M Schedule_Gas'!AJ$3:AJ$15,MATCH($F44,'Fixed O&amp;M Schedule_Gas'!$B$3:$B$15,0)),$C44*$S44*INDEX($U$1:$CH$1,MATCH($K44,$U$2:$CH$2,0))*IF(BB$2&gt;$K44+$H44,IF($D44="Win",1.02,1.005),1)*(1+$T44)^(BB$2-$K44)),IF(AND($K44+$I44&lt;=BB$2,$K44+SUM($I44:$J44)&gt;BB$2),IF($N44=$N$3,$C44*(INDEX('Fixed O&amp;M Schedule_Gas'!AJ$3:AJ$15,MATCH($F44,'Fixed O&amp;M Schedule_Gas'!$B$3:$B$15,0))+$M44),$C44*($S44*INDEX($U$1:$CH$1,MATCH($K44+$I44,$U$2:$CH$2,0))*IF(BB$2&gt;$K44+$I44+$H44,IF($D44="Win",1.02,1.005),1)*(1+$T44)^(BB$2-($K44+$I44))+$M44)),0)))/10^6</f>
        <v>3.4050269398562536</v>
      </c>
      <c r="BC44" s="119">
        <f>IF(AND($K44&lt;BC$2+1,$K44+$H44&gt;BC$2),IF($N44=$N$3,$C44*((1-$O44+$O44*(BC$1/INDEX($U$1:$CH$1,,MATCH($K44,$U$2:$CH$2,0)))))*$L44,$C44*((1-$R44)^(BC$2-$K44))*(((1-$O44+$O44*(BC$1/INDEX($U$1:$CH$1,,MATCH($K44,$U$2:$CH$2,0)))))*$L44*8760*$P44)),IF(AND($K44+$H44&lt;BC$2+1,$K44+$I44&gt;BC$2),IF($N44=$N$3,$C44*INDEX('Fixed O&amp;M Schedule_Gas'!AK$3:AK$15,MATCH($F44,'Fixed O&amp;M Schedule_Gas'!$B$3:$B$15,0)),$C44*$S44*INDEX($U$1:$CH$1,MATCH($K44,$U$2:$CH$2,0))*IF(BC$2&gt;$K44+$H44,IF($D44="Win",1.02,1.005),1)*(1+$T44)^(BC$2-$K44)),IF(AND($K44+$I44&lt;=BC$2,$K44+SUM($I44:$J44)&gt;BC$2),IF($N44=$N$3,$C44*(INDEX('Fixed O&amp;M Schedule_Gas'!AK$3:AK$15,MATCH($F44,'Fixed O&amp;M Schedule_Gas'!$B$3:$B$15,0))+$M44),$C44*($S44*INDEX($U$1:$CH$1,MATCH($K44+$I44,$U$2:$CH$2,0))*IF(BC$2&gt;$K44+$I44+$H44,IF($D44="Win",1.02,1.005),1)*(1+$T44)^(BC$2-($K44+$I44))+$M44)),0)))/10^6</f>
        <v>3.4731274786533777</v>
      </c>
      <c r="BD44" s="119">
        <f>IF(AND($K44&lt;BD$2+1,$K44+$H44&gt;BD$2),IF($N44=$N$3,$C44*((1-$O44+$O44*(BD$1/INDEX($U$1:$CH$1,,MATCH($K44,$U$2:$CH$2,0)))))*$L44,$C44*((1-$R44)^(BD$2-$K44))*(((1-$O44+$O44*(BD$1/INDEX($U$1:$CH$1,,MATCH($K44,$U$2:$CH$2,0)))))*$L44*8760*$P44)),IF(AND($K44+$H44&lt;BD$2+1,$K44+$I44&gt;BD$2),IF($N44=$N$3,$C44*INDEX('Fixed O&amp;M Schedule_Gas'!AL$3:AL$15,MATCH($F44,'Fixed O&amp;M Schedule_Gas'!$B$3:$B$15,0)),$C44*$S44*INDEX($U$1:$CH$1,MATCH($K44,$U$2:$CH$2,0))*IF(BD$2&gt;$K44+$H44,IF($D44="Win",1.02,1.005),1)*(1+$T44)^(BD$2-$K44)),IF(AND($K44+$I44&lt;=BD$2,$K44+SUM($I44:$J44)&gt;BD$2),IF($N44=$N$3,$C44*(INDEX('Fixed O&amp;M Schedule_Gas'!AL$3:AL$15,MATCH($F44,'Fixed O&amp;M Schedule_Gas'!$B$3:$B$15,0))+$M44),$C44*($S44*INDEX($U$1:$CH$1,MATCH($K44+$I44,$U$2:$CH$2,0))*IF(BD$2&gt;$K44+$I44+$H44,IF($D44="Win",1.02,1.005),1)*(1+$T44)^(BD$2-($K44+$I44))+$M44)),0)))/10^6</f>
        <v>3.5425900282264453</v>
      </c>
      <c r="BE44" s="119">
        <f>IF(AND($K44&lt;BE$2+1,$K44+$H44&gt;BE$2),IF($N44=$N$3,$C44*((1-$O44+$O44*(BE$1/INDEX($U$1:$CH$1,,MATCH($K44,$U$2:$CH$2,0)))))*$L44,$C44*((1-$R44)^(BE$2-$K44))*(((1-$O44+$O44*(BE$1/INDEX($U$1:$CH$1,,MATCH($K44,$U$2:$CH$2,0)))))*$L44*8760*$P44)),IF(AND($K44+$H44&lt;BE$2+1,$K44+$I44&gt;BE$2),IF($N44=$N$3,$C44*INDEX('Fixed O&amp;M Schedule_Gas'!AM$3:AM$15,MATCH($F44,'Fixed O&amp;M Schedule_Gas'!$B$3:$B$15,0)),$C44*$S44*INDEX($U$1:$CH$1,MATCH($K44,$U$2:$CH$2,0))*IF(BE$2&gt;$K44+$H44,IF($D44="Win",1.02,1.005),1)*(1+$T44)^(BE$2-$K44)),IF(AND($K44+$I44&lt;=BE$2,$K44+SUM($I44:$J44)&gt;BE$2),IF($N44=$N$3,$C44*(INDEX('Fixed O&amp;M Schedule_Gas'!AM$3:AM$15,MATCH($F44,'Fixed O&amp;M Schedule_Gas'!$B$3:$B$15,0))+$M44),$C44*($S44*INDEX($U$1:$CH$1,MATCH($K44+$I44,$U$2:$CH$2,0))*IF(BE$2&gt;$K44+$I44+$H44,IF($D44="Win",1.02,1.005),1)*(1+$T44)^(BE$2-($K44+$I44))+$M44)),0)))/10^6</f>
        <v>11.61629477277584</v>
      </c>
      <c r="BF44" s="119">
        <f>IF(AND($K44&lt;BF$2+1,$K44+$H44&gt;BF$2),IF($N44=$N$3,$C44*((1-$O44+$O44*(BF$1/INDEX($U$1:$CH$1,,MATCH($K44,$U$2:$CH$2,0)))))*$L44,$C44*((1-$R44)^(BF$2-$K44))*(((1-$O44+$O44*(BF$1/INDEX($U$1:$CH$1,,MATCH($K44,$U$2:$CH$2,0)))))*$L44*8760*$P44)),IF(AND($K44+$H44&lt;BF$2+1,$K44+$I44&gt;BF$2),IF($N44=$N$3,$C44*INDEX('Fixed O&amp;M Schedule_Gas'!AN$3:AN$15,MATCH($F44,'Fixed O&amp;M Schedule_Gas'!$B$3:$B$15,0)),$C44*$S44*INDEX($U$1:$CH$1,MATCH($K44,$U$2:$CH$2,0))*IF(BF$2&gt;$K44+$H44,IF($D44="Win",1.02,1.005),1)*(1+$T44)^(BF$2-$K44)),IF(AND($K44+$I44&lt;=BF$2,$K44+SUM($I44:$J44)&gt;BF$2),IF($N44=$N$3,$C44*(INDEX('Fixed O&amp;M Schedule_Gas'!AN$3:AN$15,MATCH($F44,'Fixed O&amp;M Schedule_Gas'!$B$3:$B$15,0))+$M44),$C44*($S44*INDEX($U$1:$CH$1,MATCH($K44+$I44,$U$2:$CH$2,0))*IF(BF$2&gt;$K44+$I44+$H44,IF($D44="Win",1.02,1.005),1)*(1+$T44)^(BF$2-($K44+$I44))+$M44)),0)))/10^6</f>
        <v>11.688124363462904</v>
      </c>
      <c r="BG44" s="119">
        <f>IF(AND($K44&lt;BG$2+1,$K44+$H44&gt;BG$2),IF($N44=$N$3,$C44*((1-$O44+$O44*(BG$1/INDEX($U$1:$CH$1,,MATCH($K44,$U$2:$CH$2,0)))))*$L44,$C44*((1-$R44)^(BG$2-$K44))*(((1-$O44+$O44*(BG$1/INDEX($U$1:$CH$1,,MATCH($K44,$U$2:$CH$2,0)))))*$L44*8760*$P44)),IF(AND($K44+$H44&lt;BG$2+1,$K44+$I44&gt;BG$2),IF($N44=$N$3,$C44*INDEX('Fixed O&amp;M Schedule_Gas'!AO$3:AO$15,MATCH($F44,'Fixed O&amp;M Schedule_Gas'!$B$3:$B$15,0)),$C44*$S44*INDEX($U$1:$CH$1,MATCH($K44,$U$2:$CH$2,0))*IF(BG$2&gt;$K44+$H44,IF($D44="Win",1.02,1.005),1)*(1+$T44)^(BG$2-$K44)),IF(AND($K44+$I44&lt;=BG$2,$K44+SUM($I44:$J44)&gt;BG$2),IF($N44=$N$3,$C44*(INDEX('Fixed O&amp;M Schedule_Gas'!AO$3:AO$15,MATCH($F44,'Fixed O&amp;M Schedule_Gas'!$B$3:$B$15,0))+$M44),$C44*($S44*INDEX($U$1:$CH$1,MATCH($K44+$I44,$U$2:$CH$2,0))*IF(BG$2&gt;$K44+$I44+$H44,IF($D44="Win",1.02,1.005),1)*(1+$T44)^(BG$2-($K44+$I44))+$M44)),0)))/10^6</f>
        <v>11.761390545963708</v>
      </c>
      <c r="BH44" s="119">
        <f>IF(AND($K44&lt;BH$2+1,$K44+$H44&gt;BH$2),IF($N44=$N$3,$C44*((1-$O44+$O44*(BH$1/INDEX($U$1:$CH$1,,MATCH($K44,$U$2:$CH$2,0)))))*$L44,$C44*((1-$R44)^(BH$2-$K44))*(((1-$O44+$O44*(BH$1/INDEX($U$1:$CH$1,,MATCH($K44,$U$2:$CH$2,0)))))*$L44*8760*$P44)),IF(AND($K44+$H44&lt;BH$2+1,$K44+$I44&gt;BH$2),IF($N44=$N$3,$C44*INDEX('Fixed O&amp;M Schedule_Gas'!AP$3:AP$15,MATCH($F44,'Fixed O&amp;M Schedule_Gas'!$B$3:$B$15,0)),$C44*$S44*INDEX($U$1:$CH$1,MATCH($K44,$U$2:$CH$2,0))*IF(BH$2&gt;$K44+$H44,IF($D44="Win",1.02,1.005),1)*(1+$T44)^(BH$2-$K44)),IF(AND($K44+$I44&lt;=BH$2,$K44+SUM($I44:$J44)&gt;BH$2),IF($N44=$N$3,$C44*(INDEX('Fixed O&amp;M Schedule_Gas'!AP$3:AP$15,MATCH($F44,'Fixed O&amp;M Schedule_Gas'!$B$3:$B$15,0))+$M44),$C44*($S44*INDEX($U$1:$CH$1,MATCH($K44+$I44,$U$2:$CH$2,0))*IF(BH$2&gt;$K44+$I44+$H44,IF($D44="Win",1.02,1.005),1)*(1+$T44)^(BH$2-($K44+$I44))+$M44)),0)))/10^6</f>
        <v>11.836122052114531</v>
      </c>
      <c r="BI44" s="119">
        <f>IF(AND($K44&lt;BI$2+1,$K44+$H44&gt;BI$2),IF($N44=$N$3,$C44*((1-$O44+$O44*(BI$1/INDEX($U$1:$CH$1,,MATCH($K44,$U$2:$CH$2,0)))))*$L44,$C44*((1-$R44)^(BI$2-$K44))*(((1-$O44+$O44*(BI$1/INDEX($U$1:$CH$1,,MATCH($K44,$U$2:$CH$2,0)))))*$L44*8760*$P44)),IF(AND($K44+$H44&lt;BI$2+1,$K44+$I44&gt;BI$2),IF($N44=$N$3,$C44*INDEX('Fixed O&amp;M Schedule_Gas'!AQ$3:AQ$15,MATCH($F44,'Fixed O&amp;M Schedule_Gas'!$B$3:$B$15,0)),$C44*$S44*INDEX($U$1:$CH$1,MATCH($K44,$U$2:$CH$2,0))*IF(BI$2&gt;$K44+$H44,IF($D44="Win",1.02,1.005),1)*(1+$T44)^(BI$2-$K44)),IF(AND($K44+$I44&lt;=BI$2,$K44+SUM($I44:$J44)&gt;BI$2),IF($N44=$N$3,$C44*(INDEX('Fixed O&amp;M Schedule_Gas'!AQ$3:AQ$15,MATCH($F44,'Fixed O&amp;M Schedule_Gas'!$B$3:$B$15,0))+$M44),$C44*($S44*INDEX($U$1:$CH$1,MATCH($K44+$I44,$U$2:$CH$2,0))*IF(BI$2&gt;$K44+$I44+$H44,IF($D44="Win",1.02,1.005),1)*(1+$T44)^(BI$2-($K44+$I44))+$M44)),0)))/10^6</f>
        <v>11.91234818838837</v>
      </c>
      <c r="BJ44" s="119">
        <f>IF(AND($K44&lt;BJ$2+1,$K44+$H44&gt;BJ$2),IF($N44=$N$3,$C44*((1-$O44+$O44*(BJ$1/INDEX($U$1:$CH$1,,MATCH($K44,$U$2:$CH$2,0)))))*$L44,$C44*((1-$R44)^(BJ$2-$K44))*(((1-$O44+$O44*(BJ$1/INDEX($U$1:$CH$1,,MATCH($K44,$U$2:$CH$2,0)))))*$L44*8760*$P44)),IF(AND($K44+$H44&lt;BJ$2+1,$K44+$I44&gt;BJ$2),IF($N44=$N$3,$C44*INDEX('Fixed O&amp;M Schedule_Gas'!AR$3:AR$15,MATCH($F44,'Fixed O&amp;M Schedule_Gas'!$B$3:$B$15,0)),$C44*$S44*INDEX($U$1:$CH$1,MATCH($K44,$U$2:$CH$2,0))*IF(BJ$2&gt;$K44+$H44,IF($D44="Win",1.02,1.005),1)*(1+$T44)^(BJ$2-$K44)),IF(AND($K44+$I44&lt;=BJ$2,$K44+SUM($I44:$J44)&gt;BJ$2),IF($N44=$N$3,$C44*(INDEX('Fixed O&amp;M Schedule_Gas'!AR$3:AR$15,MATCH($F44,'Fixed O&amp;M Schedule_Gas'!$B$3:$B$15,0))+$M44),$C44*($S44*INDEX($U$1:$CH$1,MATCH($K44+$I44,$U$2:$CH$2,0))*IF(BJ$2&gt;$K44+$I44+$H44,IF($D44="Win",1.02,1.005),1)*(1+$T44)^(BJ$2-($K44+$I44))+$M44)),0)))/10^6</f>
        <v>11.990098847387685</v>
      </c>
      <c r="BK44" s="119">
        <f>IF(AND($K44&lt;BK$2+1,$K44+$H44&gt;BK$2),IF($N44=$N$3,$C44*((1-$O44+$O44*(BK$1/INDEX($U$1:$CH$1,,MATCH($K44,$U$2:$CH$2,0)))))*$L44,$C44*((1-$R44)^(BK$2-$K44))*(((1-$O44+$O44*(BK$1/INDEX($U$1:$CH$1,,MATCH($K44,$U$2:$CH$2,0)))))*$L44*8760*$P44)),IF(AND($K44+$H44&lt;BK$2+1,$K44+$I44&gt;BK$2),IF($N44=$N$3,$C44*INDEX('Fixed O&amp;M Schedule_Gas'!AS$3:AS$15,MATCH($F44,'Fixed O&amp;M Schedule_Gas'!$B$3:$B$15,0)),$C44*$S44*INDEX($U$1:$CH$1,MATCH($K44,$U$2:$CH$2,0))*IF(BK$2&gt;$K44+$H44,IF($D44="Win",1.02,1.005),1)*(1+$T44)^(BK$2-$K44)),IF(AND($K44+$I44&lt;=BK$2,$K44+SUM($I44:$J44)&gt;BK$2),IF($N44=$N$3,$C44*(INDEX('Fixed O&amp;M Schedule_Gas'!AS$3:AS$15,MATCH($F44,'Fixed O&amp;M Schedule_Gas'!$B$3:$B$15,0))+$M44),$C44*($S44*INDEX($U$1:$CH$1,MATCH($K44+$I44,$U$2:$CH$2,0))*IF(BK$2&gt;$K44+$I44+$H44,IF($D44="Win",1.02,1.005),1)*(1+$T44)^(BK$2-($K44+$I44))+$M44)),0)))/10^6</f>
        <v>12.069404519566987</v>
      </c>
      <c r="BL44" s="119">
        <f>IF(AND($K44&lt;BL$2+1,$K44+$H44&gt;BL$2),IF($N44=$N$3,$C44*((1-$O44+$O44*(BL$1/INDEX($U$1:$CH$1,,MATCH($K44,$U$2:$CH$2,0)))))*$L44,$C44*((1-$R44)^(BL$2-$K44))*(((1-$O44+$O44*(BL$1/INDEX($U$1:$CH$1,,MATCH($K44,$U$2:$CH$2,0)))))*$L44*8760*$P44)),IF(AND($K44+$H44&lt;BL$2+1,$K44+$I44&gt;BL$2),IF($N44=$N$3,$C44*INDEX('Fixed O&amp;M Schedule_Gas'!AT$3:AT$15,MATCH($F44,'Fixed O&amp;M Schedule_Gas'!$B$3:$B$15,0)),$C44*$S44*INDEX($U$1:$CH$1,MATCH($K44,$U$2:$CH$2,0))*IF(BL$2&gt;$K44+$H44,IF($D44="Win",1.02,1.005),1)*(1+$T44)^(BL$2-$K44)),IF(AND($K44+$I44&lt;=BL$2,$K44+SUM($I44:$J44)&gt;BL$2),IF($N44=$N$3,$C44*(INDEX('Fixed O&amp;M Schedule_Gas'!AT$3:AT$15,MATCH($F44,'Fixed O&amp;M Schedule_Gas'!$B$3:$B$15,0))+$M44),$C44*($S44*INDEX($U$1:$CH$1,MATCH($K44+$I44,$U$2:$CH$2,0))*IF(BL$2&gt;$K44+$I44+$H44,IF($D44="Win",1.02,1.005),1)*(1+$T44)^(BL$2-($K44+$I44))+$M44)),0)))/10^6</f>
        <v>12.150296305189874</v>
      </c>
      <c r="BM44" s="119">
        <f>IF(AND($K44&lt;BM$2+1,$K44+$H44&gt;BM$2),IF($N44=$N$3,$C44*((1-$O44+$O44*(BM$1/INDEX($U$1:$CH$1,,MATCH($K44,$U$2:$CH$2,0)))))*$L44,$C44*((1-$R44)^(BM$2-$K44))*(((1-$O44+$O44*(BM$1/INDEX($U$1:$CH$1,,MATCH($K44,$U$2:$CH$2,0)))))*$L44*8760*$P44)),IF(AND($K44+$H44&lt;BM$2+1,$K44+$I44&gt;BM$2),IF($N44=$N$3,$C44*INDEX('Fixed O&amp;M Schedule_Gas'!AU$3:AU$15,MATCH($F44,'Fixed O&amp;M Schedule_Gas'!$B$3:$B$15,0)),$C44*$S44*INDEX($U$1:$CH$1,MATCH($K44,$U$2:$CH$2,0))*IF(BM$2&gt;$K44+$H44,IF($D44="Win",1.02,1.005),1)*(1+$T44)^(BM$2-$K44)),IF(AND($K44+$I44&lt;=BM$2,$K44+SUM($I44:$J44)&gt;BM$2),IF($N44=$N$3,$C44*(INDEX('Fixed O&amp;M Schedule_Gas'!AU$3:AU$15,MATCH($F44,'Fixed O&amp;M Schedule_Gas'!$B$3:$B$15,0))+$M44),$C44*($S44*INDEX($U$1:$CH$1,MATCH($K44+$I44,$U$2:$CH$2,0))*IF(BM$2&gt;$K44+$I44+$H44,IF($D44="Win",1.02,1.005),1)*(1+$T44)^(BM$2-($K44+$I44))+$M44)),0)))/10^6</f>
        <v>12.232805926525218</v>
      </c>
      <c r="BN44" s="119">
        <f>IF(AND($K44&lt;BN$2+1,$K44+$H44&gt;BN$2),IF($N44=$N$3,$C44*((1-$O44+$O44*(BN$1/INDEX($U$1:$CH$1,,MATCH($K44,$U$2:$CH$2,0)))))*$L44,$C44*((1-$R44)^(BN$2-$K44))*(((1-$O44+$O44*(BN$1/INDEX($U$1:$CH$1,,MATCH($K44,$U$2:$CH$2,0)))))*$L44*8760*$P44)),IF(AND($K44+$H44&lt;BN$2+1,$K44+$I44&gt;BN$2),IF($N44=$N$3,$C44*INDEX('Fixed O&amp;M Schedule_Gas'!AV$3:AV$15,MATCH($F44,'Fixed O&amp;M Schedule_Gas'!$B$3:$B$15,0)),$C44*$S44*INDEX($U$1:$CH$1,MATCH($K44,$U$2:$CH$2,0))*IF(BN$2&gt;$K44+$H44,IF($D44="Win",1.02,1.005),1)*(1+$T44)^(BN$2-$K44)),IF(AND($K44+$I44&lt;=BN$2,$K44+SUM($I44:$J44)&gt;BN$2),IF($N44=$N$3,$C44*(INDEX('Fixed O&amp;M Schedule_Gas'!AV$3:AV$15,MATCH($F44,'Fixed O&amp;M Schedule_Gas'!$B$3:$B$15,0))+$M44),$C44*($S44*INDEX($U$1:$CH$1,MATCH($K44+$I44,$U$2:$CH$2,0))*IF(BN$2&gt;$K44+$I44+$H44,IF($D44="Win",1.02,1.005),1)*(1+$T44)^(BN$2-($K44+$I44))+$M44)),0)))/10^6</f>
        <v>12.316965740287273</v>
      </c>
      <c r="BO44" s="119">
        <f>IF(AND($K44&lt;BO$2+1,$K44+$H44&gt;BO$2),IF($N44=$N$3,$C44*((1-$O44+$O44*(BO$1/INDEX($U$1:$CH$1,,MATCH($K44,$U$2:$CH$2,0)))))*$L44,$C44*((1-$R44)^(BO$2-$K44))*(((1-$O44+$O44*(BO$1/INDEX($U$1:$CH$1,,MATCH($K44,$U$2:$CH$2,0)))))*$L44*8760*$P44)),IF(AND($K44+$H44&lt;BO$2+1,$K44+$I44&gt;BO$2),IF($N44=$N$3,$C44*INDEX('Fixed O&amp;M Schedule_Gas'!AW$3:AW$15,MATCH($F44,'Fixed O&amp;M Schedule_Gas'!$B$3:$B$15,0)),$C44*$S44*INDEX($U$1:$CH$1,MATCH($K44,$U$2:$CH$2,0))*IF(BO$2&gt;$K44+$H44,IF($D44="Win",1.02,1.005),1)*(1+$T44)^(BO$2-$K44)),IF(AND($K44+$I44&lt;=BO$2,$K44+SUM($I44:$J44)&gt;BO$2),IF($N44=$N$3,$C44*(INDEX('Fixed O&amp;M Schedule_Gas'!AW$3:AW$15,MATCH($F44,'Fixed O&amp;M Schedule_Gas'!$B$3:$B$15,0))+$M44),$C44*($S44*INDEX($U$1:$CH$1,MATCH($K44+$I44,$U$2:$CH$2,0))*IF(BO$2&gt;$K44+$I44+$H44,IF($D44="Win",1.02,1.005),1)*(1+$T44)^(BO$2-($K44+$I44))+$M44)),0)))/10^6</f>
        <v>12.402808750324564</v>
      </c>
      <c r="BP44" s="119">
        <f>IF(AND($K44&lt;BP$2+1,$K44+$H44&gt;BP$2),IF($N44=$N$3,$C44*((1-$O44+$O44*(BP$1/INDEX($U$1:$CH$1,,MATCH($K44,$U$2:$CH$2,0)))))*$L44,$C44*((1-$R44)^(BP$2-$K44))*(((1-$O44+$O44*(BP$1/INDEX($U$1:$CH$1,,MATCH($K44,$U$2:$CH$2,0)))))*$L44*8760*$P44)),IF(AND($K44+$H44&lt;BP$2+1,$K44+$I44&gt;BP$2),IF($N44=$N$3,$C44*INDEX('Fixed O&amp;M Schedule_Gas'!AX$3:AX$15,MATCH($F44,'Fixed O&amp;M Schedule_Gas'!$B$3:$B$15,0)),$C44*$S44*INDEX($U$1:$CH$1,MATCH($K44,$U$2:$CH$2,0))*IF(BP$2&gt;$K44+$H44,IF($D44="Win",1.02,1.005),1)*(1+$T44)^(BP$2-$K44)),IF(AND($K44+$I44&lt;=BP$2,$K44+SUM($I44:$J44)&gt;BP$2),IF($N44=$N$3,$C44*(INDEX('Fixed O&amp;M Schedule_Gas'!AX$3:AX$15,MATCH($F44,'Fixed O&amp;M Schedule_Gas'!$B$3:$B$15,0))+$M44),$C44*($S44*INDEX($U$1:$CH$1,MATCH($K44+$I44,$U$2:$CH$2,0))*IF(BP$2&gt;$K44+$I44+$H44,IF($D44="Win",1.02,1.005),1)*(1+$T44)^(BP$2-($K44+$I44))+$M44)),0)))/10^6</f>
        <v>12.490368620562604</v>
      </c>
      <c r="BQ44" s="119">
        <f>IF(AND($K44&lt;BQ$2+1,$K44+$H44&gt;BQ$2),IF($N44=$N$3,$C44*((1-$O44+$O44*(BQ$1/INDEX($U$1:$CH$1,,MATCH($K44,$U$2:$CH$2,0)))))*$L44,$C44*((1-$R44)^(BQ$2-$K44))*(((1-$O44+$O44*(BQ$1/INDEX($U$1:$CH$1,,MATCH($K44,$U$2:$CH$2,0)))))*$L44*8760*$P44)),IF(AND($K44+$H44&lt;BQ$2+1,$K44+$I44&gt;BQ$2),IF($N44=$N$3,$C44*INDEX('Fixed O&amp;M Schedule_Gas'!AY$3:AY$15,MATCH($F44,'Fixed O&amp;M Schedule_Gas'!$B$3:$B$15,0)),$C44*$S44*INDEX($U$1:$CH$1,MATCH($K44,$U$2:$CH$2,0))*IF(BQ$2&gt;$K44+$H44,IF($D44="Win",1.02,1.005),1)*(1+$T44)^(BQ$2-$K44)),IF(AND($K44+$I44&lt;=BQ$2,$K44+SUM($I44:$J44)&gt;BQ$2),IF($N44=$N$3,$C44*(INDEX('Fixed O&amp;M Schedule_Gas'!AY$3:AY$15,MATCH($F44,'Fixed O&amp;M Schedule_Gas'!$B$3:$B$15,0))+$M44),$C44*($S44*INDEX($U$1:$CH$1,MATCH($K44+$I44,$U$2:$CH$2,0))*IF(BQ$2&gt;$K44+$I44+$H44,IF($D44="Win",1.02,1.005),1)*(1+$T44)^(BQ$2-($K44+$I44))+$M44)),0)))/10^6</f>
        <v>12.579679688205406</v>
      </c>
      <c r="BR44" s="119">
        <f>IF(AND($K44&lt;BR$2+1,$K44+$H44&gt;BR$2),IF($N44=$N$3,$C44*((1-$O44+$O44*(BR$1/INDEX($U$1:$CH$1,,MATCH($K44,$U$2:$CH$2,0)))))*$L44,$C44*((1-$R44)^(BR$2-$K44))*(((1-$O44+$O44*(BR$1/INDEX($U$1:$CH$1,,MATCH($K44,$U$2:$CH$2,0)))))*$L44*8760*$P44)),IF(AND($K44+$H44&lt;BR$2+1,$K44+$I44&gt;BR$2),IF($N44=$N$3,$C44*INDEX('Fixed O&amp;M Schedule_Gas'!AZ$3:AZ$15,MATCH($F44,'Fixed O&amp;M Schedule_Gas'!$B$3:$B$15,0)),$C44*$S44*INDEX($U$1:$CH$1,MATCH($K44,$U$2:$CH$2,0))*IF(BR$2&gt;$K44+$H44,IF($D44="Win",1.02,1.005),1)*(1+$T44)^(BR$2-$K44)),IF(AND($K44+$I44&lt;=BR$2,$K44+SUM($I44:$J44)&gt;BR$2),IF($N44=$N$3,$C44*(INDEX('Fixed O&amp;M Schedule_Gas'!AZ$3:AZ$15,MATCH($F44,'Fixed O&amp;M Schedule_Gas'!$B$3:$B$15,0))+$M44),$C44*($S44*INDEX($U$1:$CH$1,MATCH($K44+$I44,$U$2:$CH$2,0))*IF(BR$2&gt;$K44+$I44+$H44,IF($D44="Win",1.02,1.005),1)*(1+$T44)^(BR$2-($K44+$I44))+$M44)),0)))/10^6</f>
        <v>12.67077697720106</v>
      </c>
      <c r="BS44" s="119">
        <f>IF(AND($K44&lt;BS$2+1,$K44+$H44&gt;BS$2),IF($N44=$N$3,$C44*((1-$O44+$O44*(BS$1/INDEX($U$1:$CH$1,,MATCH($K44,$U$2:$CH$2,0)))))*$L44,$C44*((1-$R44)^(BS$2-$K44))*(((1-$O44+$O44*(BS$1/INDEX($U$1:$CH$1,,MATCH($K44,$U$2:$CH$2,0)))))*$L44*8760*$P44)),IF(AND($K44+$H44&lt;BS$2+1,$K44+$I44&gt;BS$2),IF($N44=$N$3,$C44*INDEX('Fixed O&amp;M Schedule_Gas'!BA$3:BA$15,MATCH($F44,'Fixed O&amp;M Schedule_Gas'!$B$3:$B$15,0)),$C44*$S44*INDEX($U$1:$CH$1,MATCH($K44,$U$2:$CH$2,0))*IF(BS$2&gt;$K44+$H44,IF($D44="Win",1.02,1.005),1)*(1+$T44)^(BS$2-$K44)),IF(AND($K44+$I44&lt;=BS$2,$K44+SUM($I44:$J44)&gt;BS$2),IF($N44=$N$3,$C44*(INDEX('Fixed O&amp;M Schedule_Gas'!BA$3:BA$15,MATCH($F44,'Fixed O&amp;M Schedule_Gas'!$B$3:$B$15,0))+$M44),$C44*($S44*INDEX($U$1:$CH$1,MATCH($K44+$I44,$U$2:$CH$2,0))*IF(BS$2&gt;$K44+$I44+$H44,IF($D44="Win",1.02,1.005),1)*(1+$T44)^(BS$2-($K44+$I44))+$M44)),0)))/10^6</f>
        <v>12.763696211976631</v>
      </c>
      <c r="BT44" s="119">
        <f>IF(AND($K44&lt;BT$2+1,$K44+$H44&gt;BT$2),IF($N44=$N$3,$C44*((1-$O44+$O44*(BT$1/INDEX($U$1:$CH$1,,MATCH($K44,$U$2:$CH$2,0)))))*$L44,$C44*((1-$R44)^(BT$2-$K44))*(((1-$O44+$O44*(BT$1/INDEX($U$1:$CH$1,,MATCH($K44,$U$2:$CH$2,0)))))*$L44*8760*$P44)),IF(AND($K44+$H44&lt;BT$2+1,$K44+$I44&gt;BT$2),IF($N44=$N$3,$C44*INDEX('Fixed O&amp;M Schedule_Gas'!BB$3:BB$15,MATCH($F44,'Fixed O&amp;M Schedule_Gas'!$B$3:$B$15,0)),$C44*$S44*INDEX($U$1:$CH$1,MATCH($K44,$U$2:$CH$2,0))*IF(BT$2&gt;$K44+$H44,IF($D44="Win",1.02,1.005),1)*(1+$T44)^(BT$2-$K44)),IF(AND($K44+$I44&lt;=BT$2,$K44+SUM($I44:$J44)&gt;BT$2),IF($N44=$N$3,$C44*(INDEX('Fixed O&amp;M Schedule_Gas'!BB$3:BB$15,MATCH($F44,'Fixed O&amp;M Schedule_Gas'!$B$3:$B$15,0))+$M44),$C44*($S44*INDEX($U$1:$CH$1,MATCH($K44+$I44,$U$2:$CH$2,0))*IF(BT$2&gt;$K44+$I44+$H44,IF($D44="Win",1.02,1.005),1)*(1+$T44)^(BT$2-($K44+$I44))+$M44)),0)))/10^6</f>
        <v>12.858473831447709</v>
      </c>
      <c r="BU44" s="119">
        <f>IF(AND($K44&lt;BU$2+1,$K44+$H44&gt;BU$2),IF($N44=$N$3,$C44*((1-$O44+$O44*(BU$1/INDEX($U$1:$CH$1,,MATCH($K44,$U$2:$CH$2,0)))))*$L44,$C44*((1-$R44)^(BU$2-$K44))*(((1-$O44+$O44*(BU$1/INDEX($U$1:$CH$1,,MATCH($K44,$U$2:$CH$2,0)))))*$L44*8760*$P44)),IF(AND($K44+$H44&lt;BU$2+1,$K44+$I44&gt;BU$2),IF($N44=$N$3,$C44*INDEX('Fixed O&amp;M Schedule_Gas'!BC$3:BC$15,MATCH($F44,'Fixed O&amp;M Schedule_Gas'!$B$3:$B$15,0)),$C44*$S44*INDEX($U$1:$CH$1,MATCH($K44,$U$2:$CH$2,0))*IF(BU$2&gt;$K44+$H44,IF($D44="Win",1.02,1.005),1)*(1+$T44)^(BU$2-$K44)),IF(AND($K44+$I44&lt;=BU$2,$K44+SUM($I44:$J44)&gt;BU$2),IF($N44=$N$3,$C44*(INDEX('Fixed O&amp;M Schedule_Gas'!BC$3:BC$15,MATCH($F44,'Fixed O&amp;M Schedule_Gas'!$B$3:$B$15,0))+$M44),$C44*($S44*INDEX($U$1:$CH$1,MATCH($K44+$I44,$U$2:$CH$2,0))*IF(BU$2&gt;$K44+$I44+$H44,IF($D44="Win",1.02,1.005),1)*(1+$T44)^(BU$2-($K44+$I44))+$M44)),0)))/10^6</f>
        <v>12.955147003308211</v>
      </c>
      <c r="BV44" s="119">
        <f>IF(AND($K44&lt;BV$2+1,$K44+$H44&gt;BV$2),IF($N44=$N$3,$C44*((1-$O44+$O44*(BV$1/INDEX($U$1:$CH$1,,MATCH($K44,$U$2:$CH$2,0)))))*$L44,$C44*((1-$R44)^(BV$2-$K44))*(((1-$O44+$O44*(BV$1/INDEX($U$1:$CH$1,,MATCH($K44,$U$2:$CH$2,0)))))*$L44*8760*$P44)),IF(AND($K44+$H44&lt;BV$2+1,$K44+$I44&gt;BV$2),IF($N44=$N$3,$C44*INDEX('Fixed O&amp;M Schedule_Gas'!BD$3:BD$15,MATCH($F44,'Fixed O&amp;M Schedule_Gas'!$B$3:$B$15,0)),$C44*$S44*INDEX($U$1:$CH$1,MATCH($K44,$U$2:$CH$2,0))*IF(BV$2&gt;$K44+$H44,IF($D44="Win",1.02,1.005),1)*(1+$T44)^(BV$2-$K44)),IF(AND($K44+$I44&lt;=BV$2,$K44+SUM($I44:$J44)&gt;BV$2),IF($N44=$N$3,$C44*(INDEX('Fixed O&amp;M Schedule_Gas'!BD$3:BD$15,MATCH($F44,'Fixed O&amp;M Schedule_Gas'!$B$3:$B$15,0))+$M44),$C44*($S44*INDEX($U$1:$CH$1,MATCH($K44+$I44,$U$2:$CH$2,0))*IF(BV$2&gt;$K44+$I44+$H44,IF($D44="Win",1.02,1.005),1)*(1+$T44)^(BV$2-($K44+$I44))+$M44)),0)))/10^6</f>
        <v>13.053753638605924</v>
      </c>
      <c r="BW44" s="119">
        <f>IF(AND($K44&lt;BW$2+1,$K44+$H44&gt;BW$2),IF($N44=$N$3,$C44*((1-$O44+$O44*(BW$1/INDEX($U$1:$CH$1,,MATCH($K44,$U$2:$CH$2,0)))))*$L44,$C44*((1-$R44)^(BW$2-$K44))*(((1-$O44+$O44*(BW$1/INDEX($U$1:$CH$1,,MATCH($K44,$U$2:$CH$2,0)))))*$L44*8760*$P44)),IF(AND($K44+$H44&lt;BW$2+1,$K44+$I44&gt;BW$2),IF($N44=$N$3,$C44*INDEX('Fixed O&amp;M Schedule_Gas'!BE$3:BE$15,MATCH($F44,'Fixed O&amp;M Schedule_Gas'!$B$3:$B$15,0)),$C44*$S44*INDEX($U$1:$CH$1,MATCH($K44,$U$2:$CH$2,0))*IF(BW$2&gt;$K44+$H44,IF($D44="Win",1.02,1.005),1)*(1+$T44)^(BW$2-$K44)),IF(AND($K44+$I44&lt;=BW$2,$K44+SUM($I44:$J44)&gt;BW$2),IF($N44=$N$3,$C44*(INDEX('Fixed O&amp;M Schedule_Gas'!BE$3:BE$15,MATCH($F44,'Fixed O&amp;M Schedule_Gas'!$B$3:$B$15,0))+$M44),$C44*($S44*INDEX($U$1:$CH$1,MATCH($K44+$I44,$U$2:$CH$2,0))*IF(BW$2&gt;$K44+$I44+$H44,IF($D44="Win",1.02,1.005),1)*(1+$T44)^(BW$2-($K44+$I44))+$M44)),0)))/10^6</f>
        <v>13.154332406609591</v>
      </c>
      <c r="BX44" s="119">
        <f>IF(AND($K44&lt;BX$2+1,$K44+$H44&gt;BX$2),IF($N44=$N$3,$C44*((1-$O44+$O44*(BX$1/INDEX($U$1:$CH$1,,MATCH($K44,$U$2:$CH$2,0)))))*$L44,$C44*((1-$R44)^(BX$2-$K44))*(((1-$O44+$O44*(BX$1/INDEX($U$1:$CH$1,,MATCH($K44,$U$2:$CH$2,0)))))*$L44*8760*$P44)),IF(AND($K44+$H44&lt;BX$2+1,$K44+$I44&gt;BX$2),IF($N44=$N$3,$C44*INDEX('Fixed O&amp;M Schedule_Gas'!BF$3:BF$15,MATCH($F44,'Fixed O&amp;M Schedule_Gas'!$B$3:$B$15,0)),$C44*$S44*INDEX($U$1:$CH$1,MATCH($K44,$U$2:$CH$2,0))*IF(BX$2&gt;$K44+$H44,IF($D44="Win",1.02,1.005),1)*(1+$T44)^(BX$2-$K44)),IF(AND($K44+$I44&lt;=BX$2,$K44+SUM($I44:$J44)&gt;BX$2),IF($N44=$N$3,$C44*(INDEX('Fixed O&amp;M Schedule_Gas'!BF$3:BF$15,MATCH($F44,'Fixed O&amp;M Schedule_Gas'!$B$3:$B$15,0))+$M44),$C44*($S44*INDEX($U$1:$CH$1,MATCH($K44+$I44,$U$2:$CH$2,0))*IF(BX$2&gt;$K44+$I44+$H44,IF($D44="Win",1.02,1.005),1)*(1+$T44)^(BX$2-($K44+$I44))+$M44)),0)))/10^6</f>
        <v>13.256922749973329</v>
      </c>
      <c r="BY44" s="119">
        <f>IF(AND($K44&lt;BY$2+1,$K44+$H44&gt;BY$2),IF($N44=$N$3,$C44*((1-$O44+$O44*(BY$1/INDEX($U$1:$CH$1,,MATCH($K44,$U$2:$CH$2,0)))))*$L44,$C44*((1-$R44)^(BY$2-$K44))*(((1-$O44+$O44*(BY$1/INDEX($U$1:$CH$1,,MATCH($K44,$U$2:$CH$2,0)))))*$L44*8760*$P44)),IF(AND($K44+$H44&lt;BY$2+1,$K44+$I44&gt;BY$2),IF($N44=$N$3,$C44*INDEX('Fixed O&amp;M Schedule_Gas'!BG$3:BG$15,MATCH($F44,'Fixed O&amp;M Schedule_Gas'!$B$3:$B$15,0)),$C44*$S44*INDEX($U$1:$CH$1,MATCH($K44,$U$2:$CH$2,0))*IF(BY$2&gt;$K44+$H44,IF($D44="Win",1.02,1.005),1)*(1+$T44)^(BY$2-$K44)),IF(AND($K44+$I44&lt;=BY$2,$K44+SUM($I44:$J44)&gt;BY$2),IF($N44=$N$3,$C44*(INDEX('Fixed O&amp;M Schedule_Gas'!BG$3:BG$15,MATCH($F44,'Fixed O&amp;M Schedule_Gas'!$B$3:$B$15,0))+$M44),$C44*($S44*INDEX($U$1:$CH$1,MATCH($K44+$I44,$U$2:$CH$2,0))*IF(BY$2&gt;$K44+$I44+$H44,IF($D44="Win",1.02,1.005),1)*(1+$T44)^(BY$2-($K44+$I44))+$M44)),0)))/10^6</f>
        <v>13.361564900204344</v>
      </c>
      <c r="BZ44" s="119">
        <f>IF(AND($K44&lt;BZ$2+1,$K44+$H44&gt;BZ$2),IF($N44=$N$3,$C44*((1-$O44+$O44*(BZ$1/INDEX($U$1:$CH$1,,MATCH($K44,$U$2:$CH$2,0)))))*$L44,$C44*((1-$R44)^(BZ$2-$K44))*(((1-$O44+$O44*(BZ$1/INDEX($U$1:$CH$1,,MATCH($K44,$U$2:$CH$2,0)))))*$L44*8760*$P44)),IF(AND($K44+$H44&lt;BZ$2+1,$K44+$I44&gt;BZ$2),IF($N44=$N$3,$C44*INDEX('Fixed O&amp;M Schedule_Gas'!BH$3:BH$15,MATCH($F44,'Fixed O&amp;M Schedule_Gas'!$B$3:$B$15,0)),$C44*$S44*INDEX($U$1:$CH$1,MATCH($K44,$U$2:$CH$2,0))*IF(BZ$2&gt;$K44+$H44,IF($D44="Win",1.02,1.005),1)*(1+$T44)^(BZ$2-$K44)),IF(AND($K44+$I44&lt;=BZ$2,$K44+SUM($I44:$J44)&gt;BZ$2),IF($N44=$N$3,$C44*(INDEX('Fixed O&amp;M Schedule_Gas'!BH$3:BH$15,MATCH($F44,'Fixed O&amp;M Schedule_Gas'!$B$3:$B$15,0))+$M44),$C44*($S44*INDEX($U$1:$CH$1,MATCH($K44+$I44,$U$2:$CH$2,0))*IF(BZ$2&gt;$K44+$I44+$H44,IF($D44="Win",1.02,1.005),1)*(1+$T44)^(BZ$2-($K44+$I44))+$M44)),0)))/10^6</f>
        <v>13.495517316715066</v>
      </c>
      <c r="CA44" s="119">
        <f>IF(AND($K44&lt;CA$2+1,$K44+$H44&gt;CA$2),IF($N44=$N$3,$C44*((1-$O44+$O44*(CA$1/INDEX($U$1:$CH$1,,MATCH($K44,$U$2:$CH$2,0)))))*$L44,$C44*((1-$R44)^(CA$2-$K44))*(((1-$O44+$O44*(CA$1/INDEX($U$1:$CH$1,,MATCH($K44,$U$2:$CH$2,0)))))*$L44*8760*$P44)),IF(AND($K44+$H44&lt;CA$2+1,$K44+$I44&gt;CA$2),IF($N44=$N$3,$C44*INDEX('Fixed O&amp;M Schedule_Gas'!BI$3:BI$15,MATCH($F44,'Fixed O&amp;M Schedule_Gas'!$B$3:$B$15,0)),$C44*$S44*INDEX($U$1:$CH$1,MATCH($K44,$U$2:$CH$2,0))*IF(CA$2&gt;$K44+$H44,IF($D44="Win",1.02,1.005),1)*(1+$T44)^(CA$2-$K44)),IF(AND($K44+$I44&lt;=CA$2,$K44+SUM($I44:$J44)&gt;CA$2),IF($N44=$N$3,$C44*(INDEX('Fixed O&amp;M Schedule_Gas'!BI$3:BI$15,MATCH($F44,'Fixed O&amp;M Schedule_Gas'!$B$3:$B$15,0))+$M44),$C44*($S44*INDEX($U$1:$CH$1,MATCH($K44+$I44,$U$2:$CH$2,0))*IF(CA$2&gt;$K44+$I44+$H44,IF($D44="Win",1.02,1.005),1)*(1+$T44)^(CA$2-($K44+$I44))+$M44)),0)))/10^6</f>
        <v>13.604931358280913</v>
      </c>
      <c r="CB44" s="119">
        <f>IF(AND($K44&lt;CB$2+1,$K44+$H44&gt;CB$2),IF($N44=$N$3,$C44*((1-$O44+$O44*(CB$1/INDEX($U$1:$CH$1,,MATCH($K44,$U$2:$CH$2,0)))))*$L44,$C44*((1-$R44)^(CB$2-$K44))*(((1-$O44+$O44*(CB$1/INDEX($U$1:$CH$1,,MATCH($K44,$U$2:$CH$2,0)))))*$L44*8760*$P44)),IF(AND($K44+$H44&lt;CB$2+1,$K44+$I44&gt;CB$2),IF($N44=$N$3,$C44*INDEX('Fixed O&amp;M Schedule_Gas'!BJ$3:BJ$15,MATCH($F44,'Fixed O&amp;M Schedule_Gas'!$B$3:$B$15,0)),$C44*$S44*INDEX($U$1:$CH$1,MATCH($K44,$U$2:$CH$2,0))*IF(CB$2&gt;$K44+$H44,IF($D44="Win",1.02,1.005),1)*(1+$T44)^(CB$2-$K44)),IF(AND($K44+$I44&lt;=CB$2,$K44+SUM($I44:$J44)&gt;CB$2),IF($N44=$N$3,$C44*(INDEX('Fixed O&amp;M Schedule_Gas'!BJ$3:BJ$15,MATCH($F44,'Fixed O&amp;M Schedule_Gas'!$B$3:$B$15,0))+$M44),$C44*($S44*INDEX($U$1:$CH$1,MATCH($K44+$I44,$U$2:$CH$2,0))*IF(CB$2&gt;$K44+$I44+$H44,IF($D44="Win",1.02,1.005),1)*(1+$T44)^(CB$2-($K44+$I44))+$M44)),0)))/10^6</f>
        <v>13.716533680678081</v>
      </c>
      <c r="CC44" s="119">
        <f>IF(AND($K44&lt;CC$2+1,$K44+$H44&gt;CC$2),IF($N44=$N$3,$C44*((1-$O44+$O44*(CC$1/INDEX($U$1:$CH$1,,MATCH($K44,$U$2:$CH$2,0)))))*$L44,$C44*((1-$R44)^(CC$2-$K44))*(((1-$O44+$O44*(CC$1/INDEX($U$1:$CH$1,,MATCH($K44,$U$2:$CH$2,0)))))*$L44*8760*$P44)),IF(AND($K44+$H44&lt;CC$2+1,$K44+$I44&gt;CC$2),IF($N44=$N$3,$C44*INDEX('Fixed O&amp;M Schedule_Gas'!BK$3:BK$15,MATCH($F44,'Fixed O&amp;M Schedule_Gas'!$B$3:$B$15,0)),$C44*$S44*INDEX($U$1:$CH$1,MATCH($K44,$U$2:$CH$2,0))*IF(CC$2&gt;$K44+$H44,IF($D44="Win",1.02,1.005),1)*(1+$T44)^(CC$2-$K44)),IF(AND($K44+$I44&lt;=CC$2,$K44+SUM($I44:$J44)&gt;CC$2),IF($N44=$N$3,$C44*(INDEX('Fixed O&amp;M Schedule_Gas'!BK$3:BK$15,MATCH($F44,'Fixed O&amp;M Schedule_Gas'!$B$3:$B$15,0))+$M44),$C44*($S44*INDEX($U$1:$CH$1,MATCH($K44+$I44,$U$2:$CH$2,0))*IF(CC$2&gt;$K44+$I44+$H44,IF($D44="Win",1.02,1.005),1)*(1+$T44)^(CC$2-($K44+$I44))+$M44)),0)))/10^6</f>
        <v>13.830368049523189</v>
      </c>
      <c r="CD44" s="119">
        <f>IF(AND($K44&lt;CD$2+1,$K44+$H44&gt;CD$2),IF($N44=$N$3,$C44*((1-$O44+$O44*(CD$1/INDEX($U$1:$CH$1,,MATCH($K44,$U$2:$CH$2,0)))))*$L44,$C44*((1-$R44)^(CD$2-$K44))*(((1-$O44+$O44*(CD$1/INDEX($U$1:$CH$1,,MATCH($K44,$U$2:$CH$2,0)))))*$L44*8760*$P44)),IF(AND($K44+$H44&lt;CD$2+1,$K44+$I44&gt;CD$2),IF($N44=$N$3,$C44*INDEX('Fixed O&amp;M Schedule_Gas'!BL$3:BL$15,MATCH($F44,'Fixed O&amp;M Schedule_Gas'!$B$3:$B$15,0)),$C44*$S44*INDEX($U$1:$CH$1,MATCH($K44,$U$2:$CH$2,0))*IF(CD$2&gt;$K44+$H44,IF($D44="Win",1.02,1.005),1)*(1+$T44)^(CD$2-$K44)),IF(AND($K44+$I44&lt;=CD$2,$K44+SUM($I44:$J44)&gt;CD$2),IF($N44=$N$3,$C44*(INDEX('Fixed O&amp;M Schedule_Gas'!BL$3:BL$15,MATCH($F44,'Fixed O&amp;M Schedule_Gas'!$B$3:$B$15,0))+$M44),$C44*($S44*INDEX($U$1:$CH$1,MATCH($K44+$I44,$U$2:$CH$2,0))*IF(CD$2&gt;$K44+$I44+$H44,IF($D44="Win",1.02,1.005),1)*(1+$T44)^(CD$2-($K44+$I44))+$M44)),0)))/10^6</f>
        <v>0</v>
      </c>
      <c r="CE44" s="119">
        <f>IF(AND($K44&lt;CE$2+1,$K44+$H44&gt;CE$2),IF($N44=$N$3,$C44*((1-$O44+$O44*(CE$1/INDEX($U$1:$CH$1,,MATCH($K44,$U$2:$CH$2,0)))))*$L44,$C44*((1-$R44)^(CE$2-$K44))*(((1-$O44+$O44*(CE$1/INDEX($U$1:$CH$1,,MATCH($K44,$U$2:$CH$2,0)))))*$L44*8760*$P44)),IF(AND($K44+$H44&lt;CE$2+1,$K44+$I44&gt;CE$2),IF($N44=$N$3,$C44*INDEX('Fixed O&amp;M Schedule_Gas'!BM$3:BM$15,MATCH($F44,'Fixed O&amp;M Schedule_Gas'!$B$3:$B$15,0)),$C44*$S44*INDEX($U$1:$CH$1,MATCH($K44,$U$2:$CH$2,0))*IF(CE$2&gt;$K44+$H44,IF($D44="Win",1.02,1.005),1)*(1+$T44)^(CE$2-$K44)),IF(AND($K44+$I44&lt;=CE$2,$K44+SUM($I44:$J44)&gt;CE$2),IF($N44=$N$3,$C44*(INDEX('Fixed O&amp;M Schedule_Gas'!BM$3:BM$15,MATCH($F44,'Fixed O&amp;M Schedule_Gas'!$B$3:$B$15,0))+$M44),$C44*($S44*INDEX($U$1:$CH$1,MATCH($K44+$I44,$U$2:$CH$2,0))*IF(CE$2&gt;$K44+$I44+$H44,IF($D44="Win",1.02,1.005),1)*(1+$T44)^(CE$2-($K44+$I44))+$M44)),0)))/10^6</f>
        <v>0</v>
      </c>
      <c r="CF44" s="119">
        <f>IF(AND($K44&lt;CF$2+1,$K44+$H44&gt;CF$2),IF($N44=$N$3,$C44*((1-$O44+$O44*(CF$1/INDEX($U$1:$CH$1,,MATCH($K44,$U$2:$CH$2,0)))))*$L44,$C44*((1-$R44)^(CF$2-$K44))*(((1-$O44+$O44*(CF$1/INDEX($U$1:$CH$1,,MATCH($K44,$U$2:$CH$2,0)))))*$L44*8760*$P44)),IF(AND($K44+$H44&lt;CF$2+1,$K44+$I44&gt;CF$2),IF($N44=$N$3,$C44*INDEX('Fixed O&amp;M Schedule_Gas'!BN$3:BN$15,MATCH($F44,'Fixed O&amp;M Schedule_Gas'!$B$3:$B$15,0)),$C44*$S44*INDEX($U$1:$CH$1,MATCH($K44,$U$2:$CH$2,0))*IF(CF$2&gt;$K44+$H44,IF($D44="Win",1.02,1.005),1)*(1+$T44)^(CF$2-$K44)),IF(AND($K44+$I44&lt;=CF$2,$K44+SUM($I44:$J44)&gt;CF$2),IF($N44=$N$3,$C44*(INDEX('Fixed O&amp;M Schedule_Gas'!BN$3:BN$15,MATCH($F44,'Fixed O&amp;M Schedule_Gas'!$B$3:$B$15,0))+$M44),$C44*($S44*INDEX($U$1:$CH$1,MATCH($K44+$I44,$U$2:$CH$2,0))*IF(CF$2&gt;$K44+$I44+$H44,IF($D44="Win",1.02,1.005),1)*(1+$T44)^(CF$2-($K44+$I44))+$M44)),0)))/10^6</f>
        <v>0</v>
      </c>
      <c r="CG44" s="119">
        <f>IF(AND($K44&lt;CG$2+1,$K44+$H44&gt;CG$2),IF($N44=$N$3,$C44*((1-$O44+$O44*(CG$1/INDEX($U$1:$CH$1,,MATCH($K44,$U$2:$CH$2,0)))))*$L44,$C44*((1-$R44)^(CG$2-$K44))*(((1-$O44+$O44*(CG$1/INDEX($U$1:$CH$1,,MATCH($K44,$U$2:$CH$2,0)))))*$L44*8760*$P44)),IF(AND($K44+$H44&lt;CG$2+1,$K44+$I44&gt;CG$2),IF($N44=$N$3,$C44*INDEX('Fixed O&amp;M Schedule_Gas'!BO$3:BO$15,MATCH($F44,'Fixed O&amp;M Schedule_Gas'!$B$3:$B$15,0)),$C44*$S44*INDEX($U$1:$CH$1,MATCH($K44,$U$2:$CH$2,0))*IF(CG$2&gt;$K44+$H44,IF($D44="Win",1.02,1.005),1)*(1+$T44)^(CG$2-$K44)),IF(AND($K44+$I44&lt;=CG$2,$K44+SUM($I44:$J44)&gt;CG$2),IF($N44=$N$3,$C44*(INDEX('Fixed O&amp;M Schedule_Gas'!BO$3:BO$15,MATCH($F44,'Fixed O&amp;M Schedule_Gas'!$B$3:$B$15,0))+$M44),$C44*($S44*INDEX($U$1:$CH$1,MATCH($K44+$I44,$U$2:$CH$2,0))*IF(CG$2&gt;$K44+$I44+$H44,IF($D44="Win",1.02,1.005),1)*(1+$T44)^(CG$2-($K44+$I44))+$M44)),0)))/10^6</f>
        <v>0</v>
      </c>
      <c r="CH44" s="119">
        <f>IF(AND($K44&lt;CH$2+1,$K44+$H44&gt;CH$2),IF($N44=$N$3,$C44*((1-$O44+$O44*(CH$1/INDEX($U$1:$CH$1,,MATCH($K44,$U$2:$CH$2,0)))))*$L44,$C44*((1-$R44)^(CH$2-$K44))*(((1-$O44+$O44*(CH$1/INDEX($U$1:$CH$1,,MATCH($K44,$U$2:$CH$2,0)))))*$L44*8760*$P44)),IF(AND($K44+$H44&lt;CH$2+1,$K44+$I44&gt;CH$2),IF($N44=$N$3,$C44*INDEX('Fixed O&amp;M Schedule_Gas'!BP$3:BP$15,MATCH($F44,'Fixed O&amp;M Schedule_Gas'!$B$3:$B$15,0)),$C44*$S44*INDEX($U$1:$CH$1,MATCH($K44,$U$2:$CH$2,0))*IF(CH$2&gt;$K44+$H44,IF($D44="Win",1.02,1.005),1)*(1+$T44)^(CH$2-$K44)),IF(AND($K44+$I44&lt;=CH$2,$K44+SUM($I44:$J44)&gt;CH$2),IF($N44=$N$3,$C44*(INDEX('Fixed O&amp;M Schedule_Gas'!BP$3:BP$15,MATCH($F44,'Fixed O&amp;M Schedule_Gas'!$B$3:$B$15,0))+$M44),$C44*($S44*INDEX($U$1:$CH$1,MATCH($K44+$I44,$U$2:$CH$2,0))*IF(CH$2&gt;$K44+$I44+$H44,IF($D44="Win",1.02,1.005),1)*(1+$T44)^(CH$2-($K44+$I44))+$M44)),0)))/10^6</f>
        <v>0</v>
      </c>
    </row>
    <row r="45" spans="1:86" ht="11.4" x14ac:dyDescent="0.2">
      <c r="A45" s="151"/>
      <c r="B45" s="142" t="s">
        <v>38</v>
      </c>
      <c r="C45" s="143">
        <v>51.8</v>
      </c>
      <c r="D45" s="143" t="str">
        <f t="shared" si="65"/>
        <v>Sol</v>
      </c>
      <c r="E45" s="14" t="s">
        <v>33</v>
      </c>
      <c r="F45" s="142" t="s">
        <v>30</v>
      </c>
      <c r="G45" s="140">
        <f t="shared" si="66"/>
        <v>42736</v>
      </c>
      <c r="H45" s="68">
        <v>20</v>
      </c>
      <c r="I45" s="68">
        <v>25</v>
      </c>
      <c r="J45" s="68">
        <v>25</v>
      </c>
      <c r="K45" s="139">
        <v>2017</v>
      </c>
      <c r="L45" s="68">
        <v>329</v>
      </c>
      <c r="M45" s="69">
        <f>'Repower Costs'!M45</f>
        <v>94901.302640744179</v>
      </c>
      <c r="N45" s="68" t="s">
        <v>31</v>
      </c>
      <c r="O45" s="141">
        <v>0</v>
      </c>
      <c r="P45" s="4">
        <f>VLOOKUP($D45,Input!$B$11:$C$12,2,0)</f>
        <v>0.16200000000000001</v>
      </c>
      <c r="Q45" s="4">
        <f>VLOOKUP($D45,Input!$B$15:$C$16,2,0)</f>
        <v>0.16200000000000001</v>
      </c>
      <c r="R45" s="6">
        <f>VLOOKUP($D45,Input!$B$19:$C$20,2,0)</f>
        <v>5.0000000000000001E-3</v>
      </c>
      <c r="S45" s="70">
        <f>VLOOKUP($D45,Input!$B$23:$C$25,2,0)*1000</f>
        <v>27000</v>
      </c>
      <c r="T45" s="4">
        <f>VLOOKUP($D45,Input!$B$28:$C$30,2,0)</f>
        <v>0.02</v>
      </c>
      <c r="U45" s="119">
        <f>IF(AND($K45&lt;U$2+1,$K45+$H45&gt;U$2),IF($N45=$N$3,$C45*((1-$O45+$O45*(U$1/INDEX($U$1:$CH$1,,MATCH($K45,$U$2:$CH$2,0)))))*$L45,$C45*((1-$R45)^(U$2-$K45))*(((1-$O45+$O45*(U$1/INDEX($U$1:$CH$1,,MATCH($K45,$U$2:$CH$2,0)))))*$L45*8760*$P45)),IF(AND($K45+$H45&lt;U$2+1,$K45+$I45&gt;U$2),IF($N45=$N$3,$C45*INDEX('Fixed O&amp;M Schedule_Gas'!C$3:C$15,MATCH($F45,'Fixed O&amp;M Schedule_Gas'!$B$3:$B$15,0)),$C45*$S45*INDEX($U$1:$CH$1,MATCH($K45,$U$2:$CH$2,0))*IF(U$2&gt;$K45+$H45,IF($D45="Win",1.02,1.005),1)*(1+$T45)^(U$2-$K45)),IF(AND($K45+$I45&lt;=U$2,$K45+SUM($I45:$J45)&gt;U$2),IF($N45=$N$3,$C45*(INDEX('Fixed O&amp;M Schedule_Gas'!C$3:C$15,MATCH($F45,'Fixed O&amp;M Schedule_Gas'!$B$3:$B$15,0))+$M45),$C45*($S45*INDEX($U$1:$CH$1,MATCH($K45+$I45,$U$2:$CH$2,0))*IF(U$2&gt;$K45+$I45+$H45,IF($D45="Win",1.02,1.005),1)*(1+$T45)^(U$2-($K45+$I45))+$M45)),0)))/10^6</f>
        <v>0</v>
      </c>
      <c r="V45" s="119">
        <f>IF(AND($K45&lt;V$2+1,$K45+$H45&gt;V$2),IF($N45=$N$3,$C45*((1-$O45+$O45*(V$1/INDEX($U$1:$CH$1,,MATCH($K45,$U$2:$CH$2,0)))))*$L45,$C45*((1-$R45)^(V$2-$K45))*(((1-$O45+$O45*(V$1/INDEX($U$1:$CH$1,,MATCH($K45,$U$2:$CH$2,0)))))*$L45*8760*$P45)),IF(AND($K45+$H45&lt;V$2+1,$K45+$I45&gt;V$2),IF($N45=$N$3,$C45*INDEX('Fixed O&amp;M Schedule_Gas'!D$3:D$15,MATCH($F45,'Fixed O&amp;M Schedule_Gas'!$B$3:$B$15,0)),$C45*$S45*INDEX($U$1:$CH$1,MATCH($K45,$U$2:$CH$2,0))*IF(V$2&gt;$K45+$H45,IF($D45="Win",1.02,1.005),1)*(1+$T45)^(V$2-$K45)),IF(AND($K45+$I45&lt;=V$2,$K45+SUM($I45:$J45)&gt;V$2),IF($N45=$N$3,$C45*(INDEX('Fixed O&amp;M Schedule_Gas'!D$3:D$15,MATCH($F45,'Fixed O&amp;M Schedule_Gas'!$B$3:$B$15,0))+$M45),$C45*($S45*INDEX($U$1:$CH$1,MATCH($K45+$I45,$U$2:$CH$2,0))*IF(V$2&gt;$K45+$I45+$H45,IF($D45="Win",1.02,1.005),1)*(1+$T45)^(V$2-($K45+$I45))+$M45)),0)))/10^6</f>
        <v>0</v>
      </c>
      <c r="W45" s="119">
        <f>IF(AND($K45&lt;W$2+1,$K45+$H45&gt;W$2),IF($N45=$N$3,$C45*((1-$O45+$O45*(W$1/INDEX($U$1:$CH$1,,MATCH($K45,$U$2:$CH$2,0)))))*$L45,$C45*((1-$R45)^(W$2-$K45))*(((1-$O45+$O45*(W$1/INDEX($U$1:$CH$1,,MATCH($K45,$U$2:$CH$2,0)))))*$L45*8760*$P45)),IF(AND($K45+$H45&lt;W$2+1,$K45+$I45&gt;W$2),IF($N45=$N$3,$C45*INDEX('Fixed O&amp;M Schedule_Gas'!E$3:E$15,MATCH($F45,'Fixed O&amp;M Schedule_Gas'!$B$3:$B$15,0)),$C45*$S45*INDEX($U$1:$CH$1,MATCH($K45,$U$2:$CH$2,0))*IF(W$2&gt;$K45+$H45,IF($D45="Win",1.02,1.005),1)*(1+$T45)^(W$2-$K45)),IF(AND($K45+$I45&lt;=W$2,$K45+SUM($I45:$J45)&gt;W$2),IF($N45=$N$3,$C45*(INDEX('Fixed O&amp;M Schedule_Gas'!E$3:E$15,MATCH($F45,'Fixed O&amp;M Schedule_Gas'!$B$3:$B$15,0))+$M45),$C45*($S45*INDEX($U$1:$CH$1,MATCH($K45+$I45,$U$2:$CH$2,0))*IF(W$2&gt;$K45+$I45+$H45,IF($D45="Win",1.02,1.005),1)*(1+$T45)^(W$2-($K45+$I45))+$M45)),0)))/10^6</f>
        <v>0</v>
      </c>
      <c r="X45" s="119">
        <f>IF(AND($K45&lt;X$2+1,$K45+$H45&gt;X$2),IF($N45=$N$3,$C45*((1-$O45+$O45*(X$1/INDEX($U$1:$CH$1,,MATCH($K45,$U$2:$CH$2,0)))))*$L45,$C45*((1-$R45)^(X$2-$K45))*(((1-$O45+$O45*(X$1/INDEX($U$1:$CH$1,,MATCH($K45,$U$2:$CH$2,0)))))*$L45*8760*$P45)),IF(AND($K45+$H45&lt;X$2+1,$K45+$I45&gt;X$2),IF($N45=$N$3,$C45*INDEX('Fixed O&amp;M Schedule_Gas'!F$3:F$15,MATCH($F45,'Fixed O&amp;M Schedule_Gas'!$B$3:$B$15,0)),$C45*$S45*INDEX($U$1:$CH$1,MATCH($K45,$U$2:$CH$2,0))*IF(X$2&gt;$K45+$H45,IF($D45="Win",1.02,1.005),1)*(1+$T45)^(X$2-$K45)),IF(AND($K45+$I45&lt;=X$2,$K45+SUM($I45:$J45)&gt;X$2),IF($N45=$N$3,$C45*(INDEX('Fixed O&amp;M Schedule_Gas'!F$3:F$15,MATCH($F45,'Fixed O&amp;M Schedule_Gas'!$B$3:$B$15,0))+$M45),$C45*($S45*INDEX($U$1:$CH$1,MATCH($K45+$I45,$U$2:$CH$2,0))*IF(X$2&gt;$K45+$I45+$H45,IF($D45="Win",1.02,1.005),1)*(1+$T45)^(X$2-($K45+$I45))+$M45)),0)))/10^6</f>
        <v>0</v>
      </c>
      <c r="Y45" s="119">
        <f>IF(AND($K45&lt;Y$2+1,$K45+$H45&gt;Y$2),IF($N45=$N$3,$C45*((1-$O45+$O45*(Y$1/INDEX($U$1:$CH$1,,MATCH($K45,$U$2:$CH$2,0)))))*$L45,$C45*((1-$R45)^(Y$2-$K45))*(((1-$O45+$O45*(Y$1/INDEX($U$1:$CH$1,,MATCH($K45,$U$2:$CH$2,0)))))*$L45*8760*$P45)),IF(AND($K45+$H45&lt;Y$2+1,$K45+$I45&gt;Y$2),IF($N45=$N$3,$C45*INDEX('Fixed O&amp;M Schedule_Gas'!G$3:G$15,MATCH($F45,'Fixed O&amp;M Schedule_Gas'!$B$3:$B$15,0)),$C45*$S45*INDEX($U$1:$CH$1,MATCH($K45,$U$2:$CH$2,0))*IF(Y$2&gt;$K45+$H45,IF($D45="Win",1.02,1.005),1)*(1+$T45)^(Y$2-$K45)),IF(AND($K45+$I45&lt;=Y$2,$K45+SUM($I45:$J45)&gt;Y$2),IF($N45=$N$3,$C45*(INDEX('Fixed O&amp;M Schedule_Gas'!G$3:G$15,MATCH($F45,'Fixed O&amp;M Schedule_Gas'!$B$3:$B$15,0))+$M45),$C45*($S45*INDEX($U$1:$CH$1,MATCH($K45+$I45,$U$2:$CH$2,0))*IF(Y$2&gt;$K45+$I45+$H45,IF($D45="Win",1.02,1.005),1)*(1+$T45)^(Y$2-($K45+$I45))+$M45)),0)))/10^6</f>
        <v>0</v>
      </c>
      <c r="Z45" s="119">
        <f>IF(AND($K45&lt;Z$2+1,$K45+$H45&gt;Z$2),IF($N45=$N$3,$C45*((1-$O45+$O45*(Z$1/INDEX($U$1:$CH$1,,MATCH($K45,$U$2:$CH$2,0)))))*$L45,$C45*((1-$R45)^(Z$2-$K45))*(((1-$O45+$O45*(Z$1/INDEX($U$1:$CH$1,,MATCH($K45,$U$2:$CH$2,0)))))*$L45*8760*$P45)),IF(AND($K45+$H45&lt;Z$2+1,$K45+$I45&gt;Z$2),IF($N45=$N$3,$C45*INDEX('Fixed O&amp;M Schedule_Gas'!H$3:H$15,MATCH($F45,'Fixed O&amp;M Schedule_Gas'!$B$3:$B$15,0)),$C45*$S45*INDEX($U$1:$CH$1,MATCH($K45,$U$2:$CH$2,0))*IF(Z$2&gt;$K45+$H45,IF($D45="Win",1.02,1.005),1)*(1+$T45)^(Z$2-$K45)),IF(AND($K45+$I45&lt;=Z$2,$K45+SUM($I45:$J45)&gt;Z$2),IF($N45=$N$3,$C45*(INDEX('Fixed O&amp;M Schedule_Gas'!H$3:H$15,MATCH($F45,'Fixed O&amp;M Schedule_Gas'!$B$3:$B$15,0))+$M45),$C45*($S45*INDEX($U$1:$CH$1,MATCH($K45+$I45,$U$2:$CH$2,0))*IF(Z$2&gt;$K45+$I45+$H45,IF($D45="Win",1.02,1.005),1)*(1+$T45)^(Z$2-($K45+$I45))+$M45)),0)))/10^6</f>
        <v>0</v>
      </c>
      <c r="AA45" s="119">
        <f>IF(AND($K45&lt;AA$2+1,$K45+$H45&gt;AA$2),IF($N45=$N$3,$C45*((1-$O45+$O45*(AA$1/INDEX($U$1:$CH$1,,MATCH($K45,$U$2:$CH$2,0)))))*$L45,$C45*((1-$R45)^(AA$2-$K45))*(((1-$O45+$O45*(AA$1/INDEX($U$1:$CH$1,,MATCH($K45,$U$2:$CH$2,0)))))*$L45*8760*$P45)),IF(AND($K45+$H45&lt;AA$2+1,$K45+$I45&gt;AA$2),IF($N45=$N$3,$C45*INDEX('Fixed O&amp;M Schedule_Gas'!I$3:I$15,MATCH($F45,'Fixed O&amp;M Schedule_Gas'!$B$3:$B$15,0)),$C45*$S45*INDEX($U$1:$CH$1,MATCH($K45,$U$2:$CH$2,0))*IF(AA$2&gt;$K45+$H45,IF($D45="Win",1.02,1.005),1)*(1+$T45)^(AA$2-$K45)),IF(AND($K45+$I45&lt;=AA$2,$K45+SUM($I45:$J45)&gt;AA$2),IF($N45=$N$3,$C45*(INDEX('Fixed O&amp;M Schedule_Gas'!I$3:I$15,MATCH($F45,'Fixed O&amp;M Schedule_Gas'!$B$3:$B$15,0))+$M45),$C45*($S45*INDEX($U$1:$CH$1,MATCH($K45+$I45,$U$2:$CH$2,0))*IF(AA$2&gt;$K45+$I45+$H45,IF($D45="Win",1.02,1.005),1)*(1+$T45)^(AA$2-($K45+$I45))+$M45)),0)))/10^6</f>
        <v>0</v>
      </c>
      <c r="AB45" s="119">
        <f>IF(AND($K45&lt;AB$2+1,$K45+$H45&gt;AB$2),IF($N45=$N$3,$C45*((1-$O45+$O45*(AB$1/INDEX($U$1:$CH$1,,MATCH($K45,$U$2:$CH$2,0)))))*$L45,$C45*((1-$R45)^(AB$2-$K45))*(((1-$O45+$O45*(AB$1/INDEX($U$1:$CH$1,,MATCH($K45,$U$2:$CH$2,0)))))*$L45*8760*$P45)),IF(AND($K45+$H45&lt;AB$2+1,$K45+$I45&gt;AB$2),IF($N45=$N$3,$C45*INDEX('Fixed O&amp;M Schedule_Gas'!J$3:J$15,MATCH($F45,'Fixed O&amp;M Schedule_Gas'!$B$3:$B$15,0)),$C45*$S45*INDEX($U$1:$CH$1,MATCH($K45,$U$2:$CH$2,0))*IF(AB$2&gt;$K45+$H45,IF($D45="Win",1.02,1.005),1)*(1+$T45)^(AB$2-$K45)),IF(AND($K45+$I45&lt;=AB$2,$K45+SUM($I45:$J45)&gt;AB$2),IF($N45=$N$3,$C45*(INDEX('Fixed O&amp;M Schedule_Gas'!J$3:J$15,MATCH($F45,'Fixed O&amp;M Schedule_Gas'!$B$3:$B$15,0))+$M45),$C45*($S45*INDEX($U$1:$CH$1,MATCH($K45+$I45,$U$2:$CH$2,0))*IF(AB$2&gt;$K45+$I45+$H45,IF($D45="Win",1.02,1.005),1)*(1+$T45)^(AB$2-($K45+$I45))+$M45)),0)))/10^6</f>
        <v>0</v>
      </c>
      <c r="AC45" s="119">
        <f>IF(AND($K45&lt;AC$2+1,$K45+$H45&gt;AC$2),IF($N45=$N$3,$C45*((1-$O45+$O45*(AC$1/INDEX($U$1:$CH$1,,MATCH($K45,$U$2:$CH$2,0)))))*$L45,$C45*((1-$R45)^(AC$2-$K45))*(((1-$O45+$O45*(AC$1/INDEX($U$1:$CH$1,,MATCH($K45,$U$2:$CH$2,0)))))*$L45*8760*$P45)),IF(AND($K45+$H45&lt;AC$2+1,$K45+$I45&gt;AC$2),IF($N45=$N$3,$C45*INDEX('Fixed O&amp;M Schedule_Gas'!K$3:K$15,MATCH($F45,'Fixed O&amp;M Schedule_Gas'!$B$3:$B$15,0)),$C45*$S45*INDEX($U$1:$CH$1,MATCH($K45,$U$2:$CH$2,0))*IF(AC$2&gt;$K45+$H45,IF($D45="Win",1.02,1.005),1)*(1+$T45)^(AC$2-$K45)),IF(AND($K45+$I45&lt;=AC$2,$K45+SUM($I45:$J45)&gt;AC$2),IF($N45=$N$3,$C45*(INDEX('Fixed O&amp;M Schedule_Gas'!K$3:K$15,MATCH($F45,'Fixed O&amp;M Schedule_Gas'!$B$3:$B$15,0))+$M45),$C45*($S45*INDEX($U$1:$CH$1,MATCH($K45+$I45,$U$2:$CH$2,0))*IF(AC$2&gt;$K45+$I45+$H45,IF($D45="Win",1.02,1.005),1)*(1+$T45)^(AC$2-($K45+$I45))+$M45)),0)))/10^6</f>
        <v>0</v>
      </c>
      <c r="AD45" s="119">
        <f>IF(AND($K45&lt;AD$2+1,$K45+$H45&gt;AD$2),IF($N45=$N$3,$C45*((1-$O45+$O45*(AD$1/INDEX($U$1:$CH$1,,MATCH($K45,$U$2:$CH$2,0)))))*$L45,$C45*((1-$R45)^(AD$2-$K45))*(((1-$O45+$O45*(AD$1/INDEX($U$1:$CH$1,,MATCH($K45,$U$2:$CH$2,0)))))*$L45*8760*$P45)),IF(AND($K45+$H45&lt;AD$2+1,$K45+$I45&gt;AD$2),IF($N45=$N$3,$C45*INDEX('Fixed O&amp;M Schedule_Gas'!L$3:L$15,MATCH($F45,'Fixed O&amp;M Schedule_Gas'!$B$3:$B$15,0)),$C45*$S45*INDEX($U$1:$CH$1,MATCH($K45,$U$2:$CH$2,0))*IF(AD$2&gt;$K45+$H45,IF($D45="Win",1.02,1.005),1)*(1+$T45)^(AD$2-$K45)),IF(AND($K45+$I45&lt;=AD$2,$K45+SUM($I45:$J45)&gt;AD$2),IF($N45=$N$3,$C45*(INDEX('Fixed O&amp;M Schedule_Gas'!L$3:L$15,MATCH($F45,'Fixed O&amp;M Schedule_Gas'!$B$3:$B$15,0))+$M45),$C45*($S45*INDEX($U$1:$CH$1,MATCH($K45+$I45,$U$2:$CH$2,0))*IF(AD$2&gt;$K45+$I45+$H45,IF($D45="Win",1.02,1.005),1)*(1+$T45)^(AD$2-($K45+$I45))+$M45)),0)))/10^6</f>
        <v>0</v>
      </c>
      <c r="AE45" s="119">
        <f>IF(AND($K45&lt;AE$2+1,$K45+$H45&gt;AE$2),IF($N45=$N$3,$C45*((1-$O45+$O45*(AE$1/INDEX($U$1:$CH$1,,MATCH($K45,$U$2:$CH$2,0)))))*$L45,$C45*((1-$R45)^(AE$2-$K45))*(((1-$O45+$O45*(AE$1/INDEX($U$1:$CH$1,,MATCH($K45,$U$2:$CH$2,0)))))*$L45*8760*$P45)),IF(AND($K45+$H45&lt;AE$2+1,$K45+$I45&gt;AE$2),IF($N45=$N$3,$C45*INDEX('Fixed O&amp;M Schedule_Gas'!M$3:M$15,MATCH($F45,'Fixed O&amp;M Schedule_Gas'!$B$3:$B$15,0)),$C45*$S45*INDEX($U$1:$CH$1,MATCH($K45,$U$2:$CH$2,0))*IF(AE$2&gt;$K45+$H45,IF($D45="Win",1.02,1.005),1)*(1+$T45)^(AE$2-$K45)),IF(AND($K45+$I45&lt;=AE$2,$K45+SUM($I45:$J45)&gt;AE$2),IF($N45=$N$3,$C45*(INDEX('Fixed O&amp;M Schedule_Gas'!M$3:M$15,MATCH($F45,'Fixed O&amp;M Schedule_Gas'!$B$3:$B$15,0))+$M45),$C45*($S45*INDEX($U$1:$CH$1,MATCH($K45+$I45,$U$2:$CH$2,0))*IF(AE$2&gt;$K45+$I45+$H45,IF($D45="Win",1.02,1.005),1)*(1+$T45)^(AE$2-($K45+$I45))+$M45)),0)))/10^6</f>
        <v>0</v>
      </c>
      <c r="AF45" s="119">
        <f>IF(AND($K45&lt;AF$2+1,$K45+$H45&gt;AF$2),IF($N45=$N$3,$C45*((1-$O45+$O45*(AF$1/INDEX($U$1:$CH$1,,MATCH($K45,$U$2:$CH$2,0)))))*$L45,$C45*((1-$R45)^(AF$2-$K45))*(((1-$O45+$O45*(AF$1/INDEX($U$1:$CH$1,,MATCH($K45,$U$2:$CH$2,0)))))*$L45*8760*$P45)),IF(AND($K45+$H45&lt;AF$2+1,$K45+$I45&gt;AF$2),IF($N45=$N$3,$C45*INDEX('Fixed O&amp;M Schedule_Gas'!N$3:N$15,MATCH($F45,'Fixed O&amp;M Schedule_Gas'!$B$3:$B$15,0)),$C45*$S45*INDEX($U$1:$CH$1,MATCH($K45,$U$2:$CH$2,0))*IF(AF$2&gt;$K45+$H45,IF($D45="Win",1.02,1.005),1)*(1+$T45)^(AF$2-$K45)),IF(AND($K45+$I45&lt;=AF$2,$K45+SUM($I45:$J45)&gt;AF$2),IF($N45=$N$3,$C45*(INDEX('Fixed O&amp;M Schedule_Gas'!N$3:N$15,MATCH($F45,'Fixed O&amp;M Schedule_Gas'!$B$3:$B$15,0))+$M45),$C45*($S45*INDEX($U$1:$CH$1,MATCH($K45+$I45,$U$2:$CH$2,0))*IF(AF$2&gt;$K45+$I45+$H45,IF($D45="Win",1.02,1.005),1)*(1+$T45)^(AF$2-($K45+$I45))+$M45)),0)))/10^6</f>
        <v>0</v>
      </c>
      <c r="AG45" s="119">
        <f>IF(AND($K45&lt;AG$2+1,$K45+$H45&gt;AG$2),IF($N45=$N$3,$C45*((1-$O45+$O45*(AG$1/INDEX($U$1:$CH$1,,MATCH($K45,$U$2:$CH$2,0)))))*$L45,$C45*((1-$R45)^(AG$2-$K45))*(((1-$O45+$O45*(AG$1/INDEX($U$1:$CH$1,,MATCH($K45,$U$2:$CH$2,0)))))*$L45*8760*$P45)),IF(AND($K45+$H45&lt;AG$2+1,$K45+$I45&gt;AG$2),IF($N45=$N$3,$C45*INDEX('Fixed O&amp;M Schedule_Gas'!O$3:O$15,MATCH($F45,'Fixed O&amp;M Schedule_Gas'!$B$3:$B$15,0)),$C45*$S45*INDEX($U$1:$CH$1,MATCH($K45,$U$2:$CH$2,0))*IF(AG$2&gt;$K45+$H45,IF($D45="Win",1.02,1.005),1)*(1+$T45)^(AG$2-$K45)),IF(AND($K45+$I45&lt;=AG$2,$K45+SUM($I45:$J45)&gt;AG$2),IF($N45=$N$3,$C45*(INDEX('Fixed O&amp;M Schedule_Gas'!O$3:O$15,MATCH($F45,'Fixed O&amp;M Schedule_Gas'!$B$3:$B$15,0))+$M45),$C45*($S45*INDEX($U$1:$CH$1,MATCH($K45+$I45,$U$2:$CH$2,0))*IF(AG$2&gt;$K45+$I45+$H45,IF($D45="Win",1.02,1.005),1)*(1+$T45)^(AG$2-($K45+$I45))+$M45)),0)))/10^6</f>
        <v>24.184926864000001</v>
      </c>
      <c r="AH45" s="119">
        <f>IF(AND($K45&lt;AH$2+1,$K45+$H45&gt;AH$2),IF($N45=$N$3,$C45*((1-$O45+$O45*(AH$1/INDEX($U$1:$CH$1,,MATCH($K45,$U$2:$CH$2,0)))))*$L45,$C45*((1-$R45)^(AH$2-$K45))*(((1-$O45+$O45*(AH$1/INDEX($U$1:$CH$1,,MATCH($K45,$U$2:$CH$2,0)))))*$L45*8760*$P45)),IF(AND($K45+$H45&lt;AH$2+1,$K45+$I45&gt;AH$2),IF($N45=$N$3,$C45*INDEX('Fixed O&amp;M Schedule_Gas'!P$3:P$15,MATCH($F45,'Fixed O&amp;M Schedule_Gas'!$B$3:$B$15,0)),$C45*$S45*INDEX($U$1:$CH$1,MATCH($K45,$U$2:$CH$2,0))*IF(AH$2&gt;$K45+$H45,IF($D45="Win",1.02,1.005),1)*(1+$T45)^(AH$2-$K45)),IF(AND($K45+$I45&lt;=AH$2,$K45+SUM($I45:$J45)&gt;AH$2),IF($N45=$N$3,$C45*(INDEX('Fixed O&amp;M Schedule_Gas'!P$3:P$15,MATCH($F45,'Fixed O&amp;M Schedule_Gas'!$B$3:$B$15,0))+$M45),$C45*($S45*INDEX($U$1:$CH$1,MATCH($K45+$I45,$U$2:$CH$2,0))*IF(AH$2&gt;$K45+$I45+$H45,IF($D45="Win",1.02,1.005),1)*(1+$T45)^(AH$2-($K45+$I45))+$M45)),0)))/10^6</f>
        <v>24.064002229680003</v>
      </c>
      <c r="AI45" s="119">
        <f>IF(AND($K45&lt;AI$2+1,$K45+$H45&gt;AI$2),IF($N45=$N$3,$C45*((1-$O45+$O45*(AI$1/INDEX($U$1:$CH$1,,MATCH($K45,$U$2:$CH$2,0)))))*$L45,$C45*((1-$R45)^(AI$2-$K45))*(((1-$O45+$O45*(AI$1/INDEX($U$1:$CH$1,,MATCH($K45,$U$2:$CH$2,0)))))*$L45*8760*$P45)),IF(AND($K45+$H45&lt;AI$2+1,$K45+$I45&gt;AI$2),IF($N45=$N$3,$C45*INDEX('Fixed O&amp;M Schedule_Gas'!Q$3:Q$15,MATCH($F45,'Fixed O&amp;M Schedule_Gas'!$B$3:$B$15,0)),$C45*$S45*INDEX($U$1:$CH$1,MATCH($K45,$U$2:$CH$2,0))*IF(AI$2&gt;$K45+$H45,IF($D45="Win",1.02,1.005),1)*(1+$T45)^(AI$2-$K45)),IF(AND($K45+$I45&lt;=AI$2,$K45+SUM($I45:$J45)&gt;AI$2),IF($N45=$N$3,$C45*(INDEX('Fixed O&amp;M Schedule_Gas'!Q$3:Q$15,MATCH($F45,'Fixed O&amp;M Schedule_Gas'!$B$3:$B$15,0))+$M45),$C45*($S45*INDEX($U$1:$CH$1,MATCH($K45+$I45,$U$2:$CH$2,0))*IF(AI$2&gt;$K45+$I45+$H45,IF($D45="Win",1.02,1.005),1)*(1+$T45)^(AI$2-($K45+$I45))+$M45)),0)))/10^6</f>
        <v>23.943682218531606</v>
      </c>
      <c r="AJ45" s="119">
        <f>IF(AND($K45&lt;AJ$2+1,$K45+$H45&gt;AJ$2),IF($N45=$N$3,$C45*((1-$O45+$O45*(AJ$1/INDEX($U$1:$CH$1,,MATCH($K45,$U$2:$CH$2,0)))))*$L45,$C45*((1-$R45)^(AJ$2-$K45))*(((1-$O45+$O45*(AJ$1/INDEX($U$1:$CH$1,,MATCH($K45,$U$2:$CH$2,0)))))*$L45*8760*$P45)),IF(AND($K45+$H45&lt;AJ$2+1,$K45+$I45&gt;AJ$2),IF($N45=$N$3,$C45*INDEX('Fixed O&amp;M Schedule_Gas'!R$3:R$15,MATCH($F45,'Fixed O&amp;M Schedule_Gas'!$B$3:$B$15,0)),$C45*$S45*INDEX($U$1:$CH$1,MATCH($K45,$U$2:$CH$2,0))*IF(AJ$2&gt;$K45+$H45,IF($D45="Win",1.02,1.005),1)*(1+$T45)^(AJ$2-$K45)),IF(AND($K45+$I45&lt;=AJ$2,$K45+SUM($I45:$J45)&gt;AJ$2),IF($N45=$N$3,$C45*(INDEX('Fixed O&amp;M Schedule_Gas'!R$3:R$15,MATCH($F45,'Fixed O&amp;M Schedule_Gas'!$B$3:$B$15,0))+$M45),$C45*($S45*INDEX($U$1:$CH$1,MATCH($K45+$I45,$U$2:$CH$2,0))*IF(AJ$2&gt;$K45+$I45+$H45,IF($D45="Win",1.02,1.005),1)*(1+$T45)^(AJ$2-($K45+$I45))+$M45)),0)))/10^6</f>
        <v>23.823963807438943</v>
      </c>
      <c r="AK45" s="119">
        <f>IF(AND($K45&lt;AK$2+1,$K45+$H45&gt;AK$2),IF($N45=$N$3,$C45*((1-$O45+$O45*(AK$1/INDEX($U$1:$CH$1,,MATCH($K45,$U$2:$CH$2,0)))))*$L45,$C45*((1-$R45)^(AK$2-$K45))*(((1-$O45+$O45*(AK$1/INDEX($U$1:$CH$1,,MATCH($K45,$U$2:$CH$2,0)))))*$L45*8760*$P45)),IF(AND($K45+$H45&lt;AK$2+1,$K45+$I45&gt;AK$2),IF($N45=$N$3,$C45*INDEX('Fixed O&amp;M Schedule_Gas'!S$3:S$15,MATCH($F45,'Fixed O&amp;M Schedule_Gas'!$B$3:$B$15,0)),$C45*$S45*INDEX($U$1:$CH$1,MATCH($K45,$U$2:$CH$2,0))*IF(AK$2&gt;$K45+$H45,IF($D45="Win",1.02,1.005),1)*(1+$T45)^(AK$2-$K45)),IF(AND($K45+$I45&lt;=AK$2,$K45+SUM($I45:$J45)&gt;AK$2),IF($N45=$N$3,$C45*(INDEX('Fixed O&amp;M Schedule_Gas'!S$3:S$15,MATCH($F45,'Fixed O&amp;M Schedule_Gas'!$B$3:$B$15,0))+$M45),$C45*($S45*INDEX($U$1:$CH$1,MATCH($K45+$I45,$U$2:$CH$2,0))*IF(AK$2&gt;$K45+$I45+$H45,IF($D45="Win",1.02,1.005),1)*(1+$T45)^(AK$2-($K45+$I45))+$M45)),0)))/10^6</f>
        <v>23.704843988401748</v>
      </c>
      <c r="AL45" s="119">
        <f>IF(AND($K45&lt;AL$2+1,$K45+$H45&gt;AL$2),IF($N45=$N$3,$C45*((1-$O45+$O45*(AL$1/INDEX($U$1:$CH$1,,MATCH($K45,$U$2:$CH$2,0)))))*$L45,$C45*((1-$R45)^(AL$2-$K45))*(((1-$O45+$O45*(AL$1/INDEX($U$1:$CH$1,,MATCH($K45,$U$2:$CH$2,0)))))*$L45*8760*$P45)),IF(AND($K45+$H45&lt;AL$2+1,$K45+$I45&gt;AL$2),IF($N45=$N$3,$C45*INDEX('Fixed O&amp;M Schedule_Gas'!T$3:T$15,MATCH($F45,'Fixed O&amp;M Schedule_Gas'!$B$3:$B$15,0)),$C45*$S45*INDEX($U$1:$CH$1,MATCH($K45,$U$2:$CH$2,0))*IF(AL$2&gt;$K45+$H45,IF($D45="Win",1.02,1.005),1)*(1+$T45)^(AL$2-$K45)),IF(AND($K45+$I45&lt;=AL$2,$K45+SUM($I45:$J45)&gt;AL$2),IF($N45=$N$3,$C45*(INDEX('Fixed O&amp;M Schedule_Gas'!T$3:T$15,MATCH($F45,'Fixed O&amp;M Schedule_Gas'!$B$3:$B$15,0))+$M45),$C45*($S45*INDEX($U$1:$CH$1,MATCH($K45+$I45,$U$2:$CH$2,0))*IF(AL$2&gt;$K45+$I45+$H45,IF($D45="Win",1.02,1.005),1)*(1+$T45)^(AL$2-($K45+$I45))+$M45)),0)))/10^6</f>
        <v>23.586319768459742</v>
      </c>
      <c r="AM45" s="119">
        <f>IF(AND($K45&lt;AM$2+1,$K45+$H45&gt;AM$2),IF($N45=$N$3,$C45*((1-$O45+$O45*(AM$1/INDEX($U$1:$CH$1,,MATCH($K45,$U$2:$CH$2,0)))))*$L45,$C45*((1-$R45)^(AM$2-$K45))*(((1-$O45+$O45*(AM$1/INDEX($U$1:$CH$1,,MATCH($K45,$U$2:$CH$2,0)))))*$L45*8760*$P45)),IF(AND($K45+$H45&lt;AM$2+1,$K45+$I45&gt;AM$2),IF($N45=$N$3,$C45*INDEX('Fixed O&amp;M Schedule_Gas'!U$3:U$15,MATCH($F45,'Fixed O&amp;M Schedule_Gas'!$B$3:$B$15,0)),$C45*$S45*INDEX($U$1:$CH$1,MATCH($K45,$U$2:$CH$2,0))*IF(AM$2&gt;$K45+$H45,IF($D45="Win",1.02,1.005),1)*(1+$T45)^(AM$2-$K45)),IF(AND($K45+$I45&lt;=AM$2,$K45+SUM($I45:$J45)&gt;AM$2),IF($N45=$N$3,$C45*(INDEX('Fixed O&amp;M Schedule_Gas'!U$3:U$15,MATCH($F45,'Fixed O&amp;M Schedule_Gas'!$B$3:$B$15,0))+$M45),$C45*($S45*INDEX($U$1:$CH$1,MATCH($K45+$I45,$U$2:$CH$2,0))*IF(AM$2&gt;$K45+$I45+$H45,IF($D45="Win",1.02,1.005),1)*(1+$T45)^(AM$2-($K45+$I45))+$M45)),0)))/10^6</f>
        <v>23.468388169617445</v>
      </c>
      <c r="AN45" s="119">
        <f>IF(AND($K45&lt;AN$2+1,$K45+$H45&gt;AN$2),IF($N45=$N$3,$C45*((1-$O45+$O45*(AN$1/INDEX($U$1:$CH$1,,MATCH($K45,$U$2:$CH$2,0)))))*$L45,$C45*((1-$R45)^(AN$2-$K45))*(((1-$O45+$O45*(AN$1/INDEX($U$1:$CH$1,,MATCH($K45,$U$2:$CH$2,0)))))*$L45*8760*$P45)),IF(AND($K45+$H45&lt;AN$2+1,$K45+$I45&gt;AN$2),IF($N45=$N$3,$C45*INDEX('Fixed O&amp;M Schedule_Gas'!V$3:V$15,MATCH($F45,'Fixed O&amp;M Schedule_Gas'!$B$3:$B$15,0)),$C45*$S45*INDEX($U$1:$CH$1,MATCH($K45,$U$2:$CH$2,0))*IF(AN$2&gt;$K45+$H45,IF($D45="Win",1.02,1.005),1)*(1+$T45)^(AN$2-$K45)),IF(AND($K45+$I45&lt;=AN$2,$K45+SUM($I45:$J45)&gt;AN$2),IF($N45=$N$3,$C45*(INDEX('Fixed O&amp;M Schedule_Gas'!V$3:V$15,MATCH($F45,'Fixed O&amp;M Schedule_Gas'!$B$3:$B$15,0))+$M45),$C45*($S45*INDEX($U$1:$CH$1,MATCH($K45+$I45,$U$2:$CH$2,0))*IF(AN$2&gt;$K45+$I45+$H45,IF($D45="Win",1.02,1.005),1)*(1+$T45)^(AN$2-($K45+$I45))+$M45)),0)))/10^6</f>
        <v>23.351046228769356</v>
      </c>
      <c r="AO45" s="119">
        <f>IF(AND($K45&lt;AO$2+1,$K45+$H45&gt;AO$2),IF($N45=$N$3,$C45*((1-$O45+$O45*(AO$1/INDEX($U$1:$CH$1,,MATCH($K45,$U$2:$CH$2,0)))))*$L45,$C45*((1-$R45)^(AO$2-$K45))*(((1-$O45+$O45*(AO$1/INDEX($U$1:$CH$1,,MATCH($K45,$U$2:$CH$2,0)))))*$L45*8760*$P45)),IF(AND($K45+$H45&lt;AO$2+1,$K45+$I45&gt;AO$2),IF($N45=$N$3,$C45*INDEX('Fixed O&amp;M Schedule_Gas'!W$3:W$15,MATCH($F45,'Fixed O&amp;M Schedule_Gas'!$B$3:$B$15,0)),$C45*$S45*INDEX($U$1:$CH$1,MATCH($K45,$U$2:$CH$2,0))*IF(AO$2&gt;$K45+$H45,IF($D45="Win",1.02,1.005),1)*(1+$T45)^(AO$2-$K45)),IF(AND($K45+$I45&lt;=AO$2,$K45+SUM($I45:$J45)&gt;AO$2),IF($N45=$N$3,$C45*(INDEX('Fixed O&amp;M Schedule_Gas'!W$3:W$15,MATCH($F45,'Fixed O&amp;M Schedule_Gas'!$B$3:$B$15,0))+$M45),$C45*($S45*INDEX($U$1:$CH$1,MATCH($K45+$I45,$U$2:$CH$2,0))*IF(AO$2&gt;$K45+$I45+$H45,IF($D45="Win",1.02,1.005),1)*(1+$T45)^(AO$2-($K45+$I45))+$M45)),0)))/10^6</f>
        <v>23.234290997625507</v>
      </c>
      <c r="AP45" s="119">
        <f>IF(AND($K45&lt;AP$2+1,$K45+$H45&gt;AP$2),IF($N45=$N$3,$C45*((1-$O45+$O45*(AP$1/INDEX($U$1:$CH$1,,MATCH($K45,$U$2:$CH$2,0)))))*$L45,$C45*((1-$R45)^(AP$2-$K45))*(((1-$O45+$O45*(AP$1/INDEX($U$1:$CH$1,,MATCH($K45,$U$2:$CH$2,0)))))*$L45*8760*$P45)),IF(AND($K45+$H45&lt;AP$2+1,$K45+$I45&gt;AP$2),IF($N45=$N$3,$C45*INDEX('Fixed O&amp;M Schedule_Gas'!X$3:X$15,MATCH($F45,'Fixed O&amp;M Schedule_Gas'!$B$3:$B$15,0)),$C45*$S45*INDEX($U$1:$CH$1,MATCH($K45,$U$2:$CH$2,0))*IF(AP$2&gt;$K45+$H45,IF($D45="Win",1.02,1.005),1)*(1+$T45)^(AP$2-$K45)),IF(AND($K45+$I45&lt;=AP$2,$K45+SUM($I45:$J45)&gt;AP$2),IF($N45=$N$3,$C45*(INDEX('Fixed O&amp;M Schedule_Gas'!X$3:X$15,MATCH($F45,'Fixed O&amp;M Schedule_Gas'!$B$3:$B$15,0))+$M45),$C45*($S45*INDEX($U$1:$CH$1,MATCH($K45+$I45,$U$2:$CH$2,0))*IF(AP$2&gt;$K45+$I45+$H45,IF($D45="Win",1.02,1.005),1)*(1+$T45)^(AP$2-($K45+$I45))+$M45)),0)))/10^6</f>
        <v>23.11811954263738</v>
      </c>
      <c r="AQ45" s="119">
        <f>IF(AND($K45&lt;AQ$2+1,$K45+$H45&gt;AQ$2),IF($N45=$N$3,$C45*((1-$O45+$O45*(AQ$1/INDEX($U$1:$CH$1,,MATCH($K45,$U$2:$CH$2,0)))))*$L45,$C45*((1-$R45)^(AQ$2-$K45))*(((1-$O45+$O45*(AQ$1/INDEX($U$1:$CH$1,,MATCH($K45,$U$2:$CH$2,0)))))*$L45*8760*$P45)),IF(AND($K45+$H45&lt;AQ$2+1,$K45+$I45&gt;AQ$2),IF($N45=$N$3,$C45*INDEX('Fixed O&amp;M Schedule_Gas'!Y$3:Y$15,MATCH($F45,'Fixed O&amp;M Schedule_Gas'!$B$3:$B$15,0)),$C45*$S45*INDEX($U$1:$CH$1,MATCH($K45,$U$2:$CH$2,0))*IF(AQ$2&gt;$K45+$H45,IF($D45="Win",1.02,1.005),1)*(1+$T45)^(AQ$2-$K45)),IF(AND($K45+$I45&lt;=AQ$2,$K45+SUM($I45:$J45)&gt;AQ$2),IF($N45=$N$3,$C45*(INDEX('Fixed O&amp;M Schedule_Gas'!Y$3:Y$15,MATCH($F45,'Fixed O&amp;M Schedule_Gas'!$B$3:$B$15,0))+$M45),$C45*($S45*INDEX($U$1:$CH$1,MATCH($K45+$I45,$U$2:$CH$2,0))*IF(AQ$2&gt;$K45+$I45+$H45,IF($D45="Win",1.02,1.005),1)*(1+$T45)^(AQ$2-($K45+$I45))+$M45)),0)))/10^6</f>
        <v>23.002528944924194</v>
      </c>
      <c r="AR45" s="119">
        <f>IF(AND($K45&lt;AR$2+1,$K45+$H45&gt;AR$2),IF($N45=$N$3,$C45*((1-$O45+$O45*(AR$1/INDEX($U$1:$CH$1,,MATCH($K45,$U$2:$CH$2,0)))))*$L45,$C45*((1-$R45)^(AR$2-$K45))*(((1-$O45+$O45*(AR$1/INDEX($U$1:$CH$1,,MATCH($K45,$U$2:$CH$2,0)))))*$L45*8760*$P45)),IF(AND($K45+$H45&lt;AR$2+1,$K45+$I45&gt;AR$2),IF($N45=$N$3,$C45*INDEX('Fixed O&amp;M Schedule_Gas'!Z$3:Z$15,MATCH($F45,'Fixed O&amp;M Schedule_Gas'!$B$3:$B$15,0)),$C45*$S45*INDEX($U$1:$CH$1,MATCH($K45,$U$2:$CH$2,0))*IF(AR$2&gt;$K45+$H45,IF($D45="Win",1.02,1.005),1)*(1+$T45)^(AR$2-$K45)),IF(AND($K45+$I45&lt;=AR$2,$K45+SUM($I45:$J45)&gt;AR$2),IF($N45=$N$3,$C45*(INDEX('Fixed O&amp;M Schedule_Gas'!Z$3:Z$15,MATCH($F45,'Fixed O&amp;M Schedule_Gas'!$B$3:$B$15,0))+$M45),$C45*($S45*INDEX($U$1:$CH$1,MATCH($K45+$I45,$U$2:$CH$2,0))*IF(AR$2&gt;$K45+$I45+$H45,IF($D45="Win",1.02,1.005),1)*(1+$T45)^(AR$2-($K45+$I45))+$M45)),0)))/10^6</f>
        <v>22.887516300199572</v>
      </c>
      <c r="AS45" s="119">
        <f>IF(AND($K45&lt;AS$2+1,$K45+$H45&gt;AS$2),IF($N45=$N$3,$C45*((1-$O45+$O45*(AS$1/INDEX($U$1:$CH$1,,MATCH($K45,$U$2:$CH$2,0)))))*$L45,$C45*((1-$R45)^(AS$2-$K45))*(((1-$O45+$O45*(AS$1/INDEX($U$1:$CH$1,,MATCH($K45,$U$2:$CH$2,0)))))*$L45*8760*$P45)),IF(AND($K45+$H45&lt;AS$2+1,$K45+$I45&gt;AS$2),IF($N45=$N$3,$C45*INDEX('Fixed O&amp;M Schedule_Gas'!AA$3:AA$15,MATCH($F45,'Fixed O&amp;M Schedule_Gas'!$B$3:$B$15,0)),$C45*$S45*INDEX($U$1:$CH$1,MATCH($K45,$U$2:$CH$2,0))*IF(AS$2&gt;$K45+$H45,IF($D45="Win",1.02,1.005),1)*(1+$T45)^(AS$2-$K45)),IF(AND($K45+$I45&lt;=AS$2,$K45+SUM($I45:$J45)&gt;AS$2),IF($N45=$N$3,$C45*(INDEX('Fixed O&amp;M Schedule_Gas'!AA$3:AA$15,MATCH($F45,'Fixed O&amp;M Schedule_Gas'!$B$3:$B$15,0))+$M45),$C45*($S45*INDEX($U$1:$CH$1,MATCH($K45+$I45,$U$2:$CH$2,0))*IF(AS$2&gt;$K45+$I45+$H45,IF($D45="Win",1.02,1.005),1)*(1+$T45)^(AS$2-($K45+$I45))+$M45)),0)))/10^6</f>
        <v>22.773078718698574</v>
      </c>
      <c r="AT45" s="119">
        <f>IF(AND($K45&lt;AT$2+1,$K45+$H45&gt;AT$2),IF($N45=$N$3,$C45*((1-$O45+$O45*(AT$1/INDEX($U$1:$CH$1,,MATCH($K45,$U$2:$CH$2,0)))))*$L45,$C45*((1-$R45)^(AT$2-$K45))*(((1-$O45+$O45*(AT$1/INDEX($U$1:$CH$1,,MATCH($K45,$U$2:$CH$2,0)))))*$L45*8760*$P45)),IF(AND($K45+$H45&lt;AT$2+1,$K45+$I45&gt;AT$2),IF($N45=$N$3,$C45*INDEX('Fixed O&amp;M Schedule_Gas'!AB$3:AB$15,MATCH($F45,'Fixed O&amp;M Schedule_Gas'!$B$3:$B$15,0)),$C45*$S45*INDEX($U$1:$CH$1,MATCH($K45,$U$2:$CH$2,0))*IF(AT$2&gt;$K45+$H45,IF($D45="Win",1.02,1.005),1)*(1+$T45)^(AT$2-$K45)),IF(AND($K45+$I45&lt;=AT$2,$K45+SUM($I45:$J45)&gt;AT$2),IF($N45=$N$3,$C45*(INDEX('Fixed O&amp;M Schedule_Gas'!AB$3:AB$15,MATCH($F45,'Fixed O&amp;M Schedule_Gas'!$B$3:$B$15,0))+$M45),$C45*($S45*INDEX($U$1:$CH$1,MATCH($K45+$I45,$U$2:$CH$2,0))*IF(AT$2&gt;$K45+$I45+$H45,IF($D45="Win",1.02,1.005),1)*(1+$T45)^(AT$2-($K45+$I45))+$M45)),0)))/10^6</f>
        <v>22.659213325105085</v>
      </c>
      <c r="AU45" s="119">
        <f>IF(AND($K45&lt;AU$2+1,$K45+$H45&gt;AU$2),IF($N45=$N$3,$C45*((1-$O45+$O45*(AU$1/INDEX($U$1:$CH$1,,MATCH($K45,$U$2:$CH$2,0)))))*$L45,$C45*((1-$R45)^(AU$2-$K45))*(((1-$O45+$O45*(AU$1/INDEX($U$1:$CH$1,,MATCH($K45,$U$2:$CH$2,0)))))*$L45*8760*$P45)),IF(AND($K45+$H45&lt;AU$2+1,$K45+$I45&gt;AU$2),IF($N45=$N$3,$C45*INDEX('Fixed O&amp;M Schedule_Gas'!AC$3:AC$15,MATCH($F45,'Fixed O&amp;M Schedule_Gas'!$B$3:$B$15,0)),$C45*$S45*INDEX($U$1:$CH$1,MATCH($K45,$U$2:$CH$2,0))*IF(AU$2&gt;$K45+$H45,IF($D45="Win",1.02,1.005),1)*(1+$T45)^(AU$2-$K45)),IF(AND($K45+$I45&lt;=AU$2,$K45+SUM($I45:$J45)&gt;AU$2),IF($N45=$N$3,$C45*(INDEX('Fixed O&amp;M Schedule_Gas'!AC$3:AC$15,MATCH($F45,'Fixed O&amp;M Schedule_Gas'!$B$3:$B$15,0))+$M45),$C45*($S45*INDEX($U$1:$CH$1,MATCH($K45+$I45,$U$2:$CH$2,0))*IF(AU$2&gt;$K45+$I45+$H45,IF($D45="Win",1.02,1.005),1)*(1+$T45)^(AU$2-($K45+$I45))+$M45)),0)))/10^6</f>
        <v>22.545917258479562</v>
      </c>
      <c r="AV45" s="119">
        <f>IF(AND($K45&lt;AV$2+1,$K45+$H45&gt;AV$2),IF($N45=$N$3,$C45*((1-$O45+$O45*(AV$1/INDEX($U$1:$CH$1,,MATCH($K45,$U$2:$CH$2,0)))))*$L45,$C45*((1-$R45)^(AV$2-$K45))*(((1-$O45+$O45*(AV$1/INDEX($U$1:$CH$1,,MATCH($K45,$U$2:$CH$2,0)))))*$L45*8760*$P45)),IF(AND($K45+$H45&lt;AV$2+1,$K45+$I45&gt;AV$2),IF($N45=$N$3,$C45*INDEX('Fixed O&amp;M Schedule_Gas'!AD$3:AD$15,MATCH($F45,'Fixed O&amp;M Schedule_Gas'!$B$3:$B$15,0)),$C45*$S45*INDEX($U$1:$CH$1,MATCH($K45,$U$2:$CH$2,0))*IF(AV$2&gt;$K45+$H45,IF($D45="Win",1.02,1.005),1)*(1+$T45)^(AV$2-$K45)),IF(AND($K45+$I45&lt;=AV$2,$K45+SUM($I45:$J45)&gt;AV$2),IF($N45=$N$3,$C45*(INDEX('Fixed O&amp;M Schedule_Gas'!AD$3:AD$15,MATCH($F45,'Fixed O&amp;M Schedule_Gas'!$B$3:$B$15,0))+$M45),$C45*($S45*INDEX($U$1:$CH$1,MATCH($K45+$I45,$U$2:$CH$2,0))*IF(AV$2&gt;$K45+$I45+$H45,IF($D45="Win",1.02,1.005),1)*(1+$T45)^(AV$2-($K45+$I45))+$M45)),0)))/10^6</f>
        <v>22.433187672187159</v>
      </c>
      <c r="AW45" s="119">
        <f>IF(AND($K45&lt;AW$2+1,$K45+$H45&gt;AW$2),IF($N45=$N$3,$C45*((1-$O45+$O45*(AW$1/INDEX($U$1:$CH$1,,MATCH($K45,$U$2:$CH$2,0)))))*$L45,$C45*((1-$R45)^(AW$2-$K45))*(((1-$O45+$O45*(AW$1/INDEX($U$1:$CH$1,,MATCH($K45,$U$2:$CH$2,0)))))*$L45*8760*$P45)),IF(AND($K45+$H45&lt;AW$2+1,$K45+$I45&gt;AW$2),IF($N45=$N$3,$C45*INDEX('Fixed O&amp;M Schedule_Gas'!AE$3:AE$15,MATCH($F45,'Fixed O&amp;M Schedule_Gas'!$B$3:$B$15,0)),$C45*$S45*INDEX($U$1:$CH$1,MATCH($K45,$U$2:$CH$2,0))*IF(AW$2&gt;$K45+$H45,IF($D45="Win",1.02,1.005),1)*(1+$T45)^(AW$2-$K45)),IF(AND($K45+$I45&lt;=AW$2,$K45+SUM($I45:$J45)&gt;AW$2),IF($N45=$N$3,$C45*(INDEX('Fixed O&amp;M Schedule_Gas'!AE$3:AE$15,MATCH($F45,'Fixed O&amp;M Schedule_Gas'!$B$3:$B$15,0))+$M45),$C45*($S45*INDEX($U$1:$CH$1,MATCH($K45+$I45,$U$2:$CH$2,0))*IF(AW$2&gt;$K45+$I45+$H45,IF($D45="Win",1.02,1.005),1)*(1+$T45)^(AW$2-($K45+$I45))+$M45)),0)))/10^6</f>
        <v>22.321021733826225</v>
      </c>
      <c r="AX45" s="119">
        <f>IF(AND($K45&lt;AX$2+1,$K45+$H45&gt;AX$2),IF($N45=$N$3,$C45*((1-$O45+$O45*(AX$1/INDEX($U$1:$CH$1,,MATCH($K45,$U$2:$CH$2,0)))))*$L45,$C45*((1-$R45)^(AX$2-$K45))*(((1-$O45+$O45*(AX$1/INDEX($U$1:$CH$1,,MATCH($K45,$U$2:$CH$2,0)))))*$L45*8760*$P45)),IF(AND($K45+$H45&lt;AX$2+1,$K45+$I45&gt;AX$2),IF($N45=$N$3,$C45*INDEX('Fixed O&amp;M Schedule_Gas'!AF$3:AF$15,MATCH($F45,'Fixed O&amp;M Schedule_Gas'!$B$3:$B$15,0)),$C45*$S45*INDEX($U$1:$CH$1,MATCH($K45,$U$2:$CH$2,0))*IF(AX$2&gt;$K45+$H45,IF($D45="Win",1.02,1.005),1)*(1+$T45)^(AX$2-$K45)),IF(AND($K45+$I45&lt;=AX$2,$K45+SUM($I45:$J45)&gt;AX$2),IF($N45=$N$3,$C45*(INDEX('Fixed O&amp;M Schedule_Gas'!AF$3:AF$15,MATCH($F45,'Fixed O&amp;M Schedule_Gas'!$B$3:$B$15,0))+$M45),$C45*($S45*INDEX($U$1:$CH$1,MATCH($K45+$I45,$U$2:$CH$2,0))*IF(AX$2&gt;$K45+$I45+$H45,IF($D45="Win",1.02,1.005),1)*(1+$T45)^(AX$2-($K45+$I45))+$M45)),0)))/10^6</f>
        <v>22.209416625157093</v>
      </c>
      <c r="AY45" s="119">
        <f>IF(AND($K45&lt;AY$2+1,$K45+$H45&gt;AY$2),IF($N45=$N$3,$C45*((1-$O45+$O45*(AY$1/INDEX($U$1:$CH$1,,MATCH($K45,$U$2:$CH$2,0)))))*$L45,$C45*((1-$R45)^(AY$2-$K45))*(((1-$O45+$O45*(AY$1/INDEX($U$1:$CH$1,,MATCH($K45,$U$2:$CH$2,0)))))*$L45*8760*$P45)),IF(AND($K45+$H45&lt;AY$2+1,$K45+$I45&gt;AY$2),IF($N45=$N$3,$C45*INDEX('Fixed O&amp;M Schedule_Gas'!AG$3:AG$15,MATCH($F45,'Fixed O&amp;M Schedule_Gas'!$B$3:$B$15,0)),$C45*$S45*INDEX($U$1:$CH$1,MATCH($K45,$U$2:$CH$2,0))*IF(AY$2&gt;$K45+$H45,IF($D45="Win",1.02,1.005),1)*(1+$T45)^(AY$2-$K45)),IF(AND($K45+$I45&lt;=AY$2,$K45+SUM($I45:$J45)&gt;AY$2),IF($N45=$N$3,$C45*(INDEX('Fixed O&amp;M Schedule_Gas'!AG$3:AG$15,MATCH($F45,'Fixed O&amp;M Schedule_Gas'!$B$3:$B$15,0))+$M45),$C45*($S45*INDEX($U$1:$CH$1,MATCH($K45+$I45,$U$2:$CH$2,0))*IF(AY$2&gt;$K45+$I45+$H45,IF($D45="Win",1.02,1.005),1)*(1+$T45)^(AY$2-($K45+$I45))+$M45)),0)))/10^6</f>
        <v>22.098369542031307</v>
      </c>
      <c r="AZ45" s="119">
        <f>IF(AND($K45&lt;AZ$2+1,$K45+$H45&gt;AZ$2),IF($N45=$N$3,$C45*((1-$O45+$O45*(AZ$1/INDEX($U$1:$CH$1,,MATCH($K45,$U$2:$CH$2,0)))))*$L45,$C45*((1-$R45)^(AZ$2-$K45))*(((1-$O45+$O45*(AZ$1/INDEX($U$1:$CH$1,,MATCH($K45,$U$2:$CH$2,0)))))*$L45*8760*$P45)),IF(AND($K45+$H45&lt;AZ$2+1,$K45+$I45&gt;AZ$2),IF($N45=$N$3,$C45*INDEX('Fixed O&amp;M Schedule_Gas'!AH$3:AH$15,MATCH($F45,'Fixed O&amp;M Schedule_Gas'!$B$3:$B$15,0)),$C45*$S45*INDEX($U$1:$CH$1,MATCH($K45,$U$2:$CH$2,0))*IF(AZ$2&gt;$K45+$H45,IF($D45="Win",1.02,1.005),1)*(1+$T45)^(AZ$2-$K45)),IF(AND($K45+$I45&lt;=AZ$2,$K45+SUM($I45:$J45)&gt;AZ$2),IF($N45=$N$3,$C45*(INDEX('Fixed O&amp;M Schedule_Gas'!AH$3:AH$15,MATCH($F45,'Fixed O&amp;M Schedule_Gas'!$B$3:$B$15,0))+$M45),$C45*($S45*INDEX($U$1:$CH$1,MATCH($K45+$I45,$U$2:$CH$2,0))*IF(AZ$2&gt;$K45+$I45+$H45,IF($D45="Win",1.02,1.005),1)*(1+$T45)^(AZ$2-($K45+$I45))+$M45)),0)))/10^6</f>
        <v>21.987877694321153</v>
      </c>
      <c r="BA45" s="119">
        <f>IF(AND($K45&lt;BA$2+1,$K45+$H45&gt;BA$2),IF($N45=$N$3,$C45*((1-$O45+$O45*(BA$1/INDEX($U$1:$CH$1,,MATCH($K45,$U$2:$CH$2,0)))))*$L45,$C45*((1-$R45)^(BA$2-$K45))*(((1-$O45+$O45*(BA$1/INDEX($U$1:$CH$1,,MATCH($K45,$U$2:$CH$2,0)))))*$L45*8760*$P45)),IF(AND($K45+$H45&lt;BA$2+1,$K45+$I45&gt;BA$2),IF($N45=$N$3,$C45*INDEX('Fixed O&amp;M Schedule_Gas'!AI$3:AI$15,MATCH($F45,'Fixed O&amp;M Schedule_Gas'!$B$3:$B$15,0)),$C45*$S45*INDEX($U$1:$CH$1,MATCH($K45,$U$2:$CH$2,0))*IF(BA$2&gt;$K45+$H45,IF($D45="Win",1.02,1.005),1)*(1+$T45)^(BA$2-$K45)),IF(AND($K45+$I45&lt;=BA$2,$K45+SUM($I45:$J45)&gt;BA$2),IF($N45=$N$3,$C45*(INDEX('Fixed O&amp;M Schedule_Gas'!AI$3:AI$15,MATCH($F45,'Fixed O&amp;M Schedule_Gas'!$B$3:$B$15,0))+$M45),$C45*($S45*INDEX($U$1:$CH$1,MATCH($K45+$I45,$U$2:$CH$2,0))*IF(BA$2&gt;$K45+$I45+$H45,IF($D45="Win",1.02,1.005),1)*(1+$T45)^(BA$2-($K45+$I45))+$M45)),0)))/10^6</f>
        <v>2.0782460280153261</v>
      </c>
      <c r="BB45" s="119">
        <f>IF(AND($K45&lt;BB$2+1,$K45+$H45&gt;BB$2),IF($N45=$N$3,$C45*((1-$O45+$O45*(BB$1/INDEX($U$1:$CH$1,,MATCH($K45,$U$2:$CH$2,0)))))*$L45,$C45*((1-$R45)^(BB$2-$K45))*(((1-$O45+$O45*(BB$1/INDEX($U$1:$CH$1,,MATCH($K45,$U$2:$CH$2,0)))))*$L45*8760*$P45)),IF(AND($K45+$H45&lt;BB$2+1,$K45+$I45&gt;BB$2),IF($N45=$N$3,$C45*INDEX('Fixed O&amp;M Schedule_Gas'!AJ$3:AJ$15,MATCH($F45,'Fixed O&amp;M Schedule_Gas'!$B$3:$B$15,0)),$C45*$S45*INDEX($U$1:$CH$1,MATCH($K45,$U$2:$CH$2,0))*IF(BB$2&gt;$K45+$H45,IF($D45="Win",1.02,1.005),1)*(1+$T45)^(BB$2-$K45)),IF(AND($K45+$I45&lt;=BB$2,$K45+SUM($I45:$J45)&gt;BB$2),IF($N45=$N$3,$C45*(INDEX('Fixed O&amp;M Schedule_Gas'!AJ$3:AJ$15,MATCH($F45,'Fixed O&amp;M Schedule_Gas'!$B$3:$B$15,0))+$M45),$C45*($S45*INDEX($U$1:$CH$1,MATCH($K45+$I45,$U$2:$CH$2,0))*IF(BB$2&gt;$K45+$I45+$H45,IF($D45="Win",1.02,1.005),1)*(1+$T45)^(BB$2-($K45+$I45))+$M45)),0)))/10^6</f>
        <v>2.1304100033185103</v>
      </c>
      <c r="BC45" s="119">
        <f>IF(AND($K45&lt;BC$2+1,$K45+$H45&gt;BC$2),IF($N45=$N$3,$C45*((1-$O45+$O45*(BC$1/INDEX($U$1:$CH$1,,MATCH($K45,$U$2:$CH$2,0)))))*$L45,$C45*((1-$R45)^(BC$2-$K45))*(((1-$O45+$O45*(BC$1/INDEX($U$1:$CH$1,,MATCH($K45,$U$2:$CH$2,0)))))*$L45*8760*$P45)),IF(AND($K45+$H45&lt;BC$2+1,$K45+$I45&gt;BC$2),IF($N45=$N$3,$C45*INDEX('Fixed O&amp;M Schedule_Gas'!AK$3:AK$15,MATCH($F45,'Fixed O&amp;M Schedule_Gas'!$B$3:$B$15,0)),$C45*$S45*INDEX($U$1:$CH$1,MATCH($K45,$U$2:$CH$2,0))*IF(BC$2&gt;$K45+$H45,IF($D45="Win",1.02,1.005),1)*(1+$T45)^(BC$2-$K45)),IF(AND($K45+$I45&lt;=BC$2,$K45+SUM($I45:$J45)&gt;BC$2),IF($N45=$N$3,$C45*(INDEX('Fixed O&amp;M Schedule_Gas'!AK$3:AK$15,MATCH($F45,'Fixed O&amp;M Schedule_Gas'!$B$3:$B$15,0))+$M45),$C45*($S45*INDEX($U$1:$CH$1,MATCH($K45+$I45,$U$2:$CH$2,0))*IF(BC$2&gt;$K45+$I45+$H45,IF($D45="Win",1.02,1.005),1)*(1+$T45)^(BC$2-($K45+$I45))+$M45)),0)))/10^6</f>
        <v>2.1730182033848808</v>
      </c>
      <c r="BD45" s="119">
        <f>IF(AND($K45&lt;BD$2+1,$K45+$H45&gt;BD$2),IF($N45=$N$3,$C45*((1-$O45+$O45*(BD$1/INDEX($U$1:$CH$1,,MATCH($K45,$U$2:$CH$2,0)))))*$L45,$C45*((1-$R45)^(BD$2-$K45))*(((1-$O45+$O45*(BD$1/INDEX($U$1:$CH$1,,MATCH($K45,$U$2:$CH$2,0)))))*$L45*8760*$P45)),IF(AND($K45+$H45&lt;BD$2+1,$K45+$I45&gt;BD$2),IF($N45=$N$3,$C45*INDEX('Fixed O&amp;M Schedule_Gas'!AL$3:AL$15,MATCH($F45,'Fixed O&amp;M Schedule_Gas'!$B$3:$B$15,0)),$C45*$S45*INDEX($U$1:$CH$1,MATCH($K45,$U$2:$CH$2,0))*IF(BD$2&gt;$K45+$H45,IF($D45="Win",1.02,1.005),1)*(1+$T45)^(BD$2-$K45)),IF(AND($K45+$I45&lt;=BD$2,$K45+SUM($I45:$J45)&gt;BD$2),IF($N45=$N$3,$C45*(INDEX('Fixed O&amp;M Schedule_Gas'!AL$3:AL$15,MATCH($F45,'Fixed O&amp;M Schedule_Gas'!$B$3:$B$15,0))+$M45),$C45*($S45*INDEX($U$1:$CH$1,MATCH($K45+$I45,$U$2:$CH$2,0))*IF(BD$2&gt;$K45+$I45+$H45,IF($D45="Win",1.02,1.005),1)*(1+$T45)^(BD$2-($K45+$I45))+$M45)),0)))/10^6</f>
        <v>2.2164785674525778</v>
      </c>
      <c r="BE45" s="119">
        <f>IF(AND($K45&lt;BE$2+1,$K45+$H45&gt;BE$2),IF($N45=$N$3,$C45*((1-$O45+$O45*(BE$1/INDEX($U$1:$CH$1,,MATCH($K45,$U$2:$CH$2,0)))))*$L45,$C45*((1-$R45)^(BE$2-$K45))*(((1-$O45+$O45*(BE$1/INDEX($U$1:$CH$1,,MATCH($K45,$U$2:$CH$2,0)))))*$L45*8760*$P45)),IF(AND($K45+$H45&lt;BE$2+1,$K45+$I45&gt;BE$2),IF($N45=$N$3,$C45*INDEX('Fixed O&amp;M Schedule_Gas'!AM$3:AM$15,MATCH($F45,'Fixed O&amp;M Schedule_Gas'!$B$3:$B$15,0)),$C45*$S45*INDEX($U$1:$CH$1,MATCH($K45,$U$2:$CH$2,0))*IF(BE$2&gt;$K45+$H45,IF($D45="Win",1.02,1.005),1)*(1+$T45)^(BE$2-$K45)),IF(AND($K45+$I45&lt;=BE$2,$K45+SUM($I45:$J45)&gt;BE$2),IF($N45=$N$3,$C45*(INDEX('Fixed O&amp;M Schedule_Gas'!AM$3:AM$15,MATCH($F45,'Fixed O&amp;M Schedule_Gas'!$B$3:$B$15,0))+$M45),$C45*($S45*INDEX($U$1:$CH$1,MATCH($K45+$I45,$U$2:$CH$2,0))*IF(BE$2&gt;$K45+$I45+$H45,IF($D45="Win",1.02,1.005),1)*(1+$T45)^(BE$2-($K45+$I45))+$M45)),0)))/10^6</f>
        <v>2.2608081388016297</v>
      </c>
      <c r="BF45" s="119">
        <f>IF(AND($K45&lt;BF$2+1,$K45+$H45&gt;BF$2),IF($N45=$N$3,$C45*((1-$O45+$O45*(BF$1/INDEX($U$1:$CH$1,,MATCH($K45,$U$2:$CH$2,0)))))*$L45,$C45*((1-$R45)^(BF$2-$K45))*(((1-$O45+$O45*(BF$1/INDEX($U$1:$CH$1,,MATCH($K45,$U$2:$CH$2,0)))))*$L45*8760*$P45)),IF(AND($K45+$H45&lt;BF$2+1,$K45+$I45&gt;BF$2),IF($N45=$N$3,$C45*INDEX('Fixed O&amp;M Schedule_Gas'!AN$3:AN$15,MATCH($F45,'Fixed O&amp;M Schedule_Gas'!$B$3:$B$15,0)),$C45*$S45*INDEX($U$1:$CH$1,MATCH($K45,$U$2:$CH$2,0))*IF(BF$2&gt;$K45+$H45,IF($D45="Win",1.02,1.005),1)*(1+$T45)^(BF$2-$K45)),IF(AND($K45+$I45&lt;=BF$2,$K45+SUM($I45:$J45)&gt;BF$2),IF($N45=$N$3,$C45*(INDEX('Fixed O&amp;M Schedule_Gas'!AN$3:AN$15,MATCH($F45,'Fixed O&amp;M Schedule_Gas'!$B$3:$B$15,0))+$M45),$C45*($S45*INDEX($U$1:$CH$1,MATCH($K45+$I45,$U$2:$CH$2,0))*IF(BF$2&gt;$K45+$I45+$H45,IF($D45="Win",1.02,1.005),1)*(1+$T45)^(BF$2-($K45+$I45))+$M45)),0)))/10^6</f>
        <v>7.2104390206489208</v>
      </c>
      <c r="BG45" s="119">
        <f>IF(AND($K45&lt;BG$2+1,$K45+$H45&gt;BG$2),IF($N45=$N$3,$C45*((1-$O45+$O45*(BG$1/INDEX($U$1:$CH$1,,MATCH($K45,$U$2:$CH$2,0)))))*$L45,$C45*((1-$R45)^(BG$2-$K45))*(((1-$O45+$O45*(BG$1/INDEX($U$1:$CH$1,,MATCH($K45,$U$2:$CH$2,0)))))*$L45*8760*$P45)),IF(AND($K45+$H45&lt;BG$2+1,$K45+$I45&gt;BG$2),IF($N45=$N$3,$C45*INDEX('Fixed O&amp;M Schedule_Gas'!AO$3:AO$15,MATCH($F45,'Fixed O&amp;M Schedule_Gas'!$B$3:$B$15,0)),$C45*$S45*INDEX($U$1:$CH$1,MATCH($K45,$U$2:$CH$2,0))*IF(BG$2&gt;$K45+$H45,IF($D45="Win",1.02,1.005),1)*(1+$T45)^(BG$2-$K45)),IF(AND($K45+$I45&lt;=BG$2,$K45+SUM($I45:$J45)&gt;BG$2),IF($N45=$N$3,$C45*(INDEX('Fixed O&amp;M Schedule_Gas'!AO$3:AO$15,MATCH($F45,'Fixed O&amp;M Schedule_Gas'!$B$3:$B$15,0))+$M45),$C45*($S45*INDEX($U$1:$CH$1,MATCH($K45+$I45,$U$2:$CH$2,0))*IF(BG$2&gt;$K45+$I45+$H45,IF($D45="Win",1.02,1.005),1)*(1+$T45)^(BG$2-($K45+$I45))+$M45)),0)))/10^6</f>
        <v>7.2563300515260876</v>
      </c>
      <c r="BH45" s="119">
        <f>IF(AND($K45&lt;BH$2+1,$K45+$H45&gt;BH$2),IF($N45=$N$3,$C45*((1-$O45+$O45*(BH$1/INDEX($U$1:$CH$1,,MATCH($K45,$U$2:$CH$2,0)))))*$L45,$C45*((1-$R45)^(BH$2-$K45))*(((1-$O45+$O45*(BH$1/INDEX($U$1:$CH$1,,MATCH($K45,$U$2:$CH$2,0)))))*$L45*8760*$P45)),IF(AND($K45+$H45&lt;BH$2+1,$K45+$I45&gt;BH$2),IF($N45=$N$3,$C45*INDEX('Fixed O&amp;M Schedule_Gas'!AP$3:AP$15,MATCH($F45,'Fixed O&amp;M Schedule_Gas'!$B$3:$B$15,0)),$C45*$S45*INDEX($U$1:$CH$1,MATCH($K45,$U$2:$CH$2,0))*IF(BH$2&gt;$K45+$H45,IF($D45="Win",1.02,1.005),1)*(1+$T45)^(BH$2-$K45)),IF(AND($K45+$I45&lt;=BH$2,$K45+SUM($I45:$J45)&gt;BH$2),IF($N45=$N$3,$C45*(INDEX('Fixed O&amp;M Schedule_Gas'!AP$3:AP$15,MATCH($F45,'Fixed O&amp;M Schedule_Gas'!$B$3:$B$15,0))+$M45),$C45*($S45*INDEX($U$1:$CH$1,MATCH($K45+$I45,$U$2:$CH$2,0))*IF(BH$2&gt;$K45+$I45+$H45,IF($D45="Win",1.02,1.005),1)*(1+$T45)^(BH$2-($K45+$I45))+$M45)),0)))/10^6</f>
        <v>7.3031389030207983</v>
      </c>
      <c r="BI45" s="119">
        <f>IF(AND($K45&lt;BI$2+1,$K45+$H45&gt;BI$2),IF($N45=$N$3,$C45*((1-$O45+$O45*(BI$1/INDEX($U$1:$CH$1,,MATCH($K45,$U$2:$CH$2,0)))))*$L45,$C45*((1-$R45)^(BI$2-$K45))*(((1-$O45+$O45*(BI$1/INDEX($U$1:$CH$1,,MATCH($K45,$U$2:$CH$2,0)))))*$L45*8760*$P45)),IF(AND($K45+$H45&lt;BI$2+1,$K45+$I45&gt;BI$2),IF($N45=$N$3,$C45*INDEX('Fixed O&amp;M Schedule_Gas'!AQ$3:AQ$15,MATCH($F45,'Fixed O&amp;M Schedule_Gas'!$B$3:$B$15,0)),$C45*$S45*INDEX($U$1:$CH$1,MATCH($K45,$U$2:$CH$2,0))*IF(BI$2&gt;$K45+$H45,IF($D45="Win",1.02,1.005),1)*(1+$T45)^(BI$2-$K45)),IF(AND($K45+$I45&lt;=BI$2,$K45+SUM($I45:$J45)&gt;BI$2),IF($N45=$N$3,$C45*(INDEX('Fixed O&amp;M Schedule_Gas'!AQ$3:AQ$15,MATCH($F45,'Fixed O&amp;M Schedule_Gas'!$B$3:$B$15,0))+$M45),$C45*($S45*INDEX($U$1:$CH$1,MATCH($K45+$I45,$U$2:$CH$2,0))*IF(BI$2&gt;$K45+$I45+$H45,IF($D45="Win",1.02,1.005),1)*(1+$T45)^(BI$2-($K45+$I45))+$M45)),0)))/10^6</f>
        <v>7.350883931545404</v>
      </c>
      <c r="BJ45" s="119">
        <f>IF(AND($K45&lt;BJ$2+1,$K45+$H45&gt;BJ$2),IF($N45=$N$3,$C45*((1-$O45+$O45*(BJ$1/INDEX($U$1:$CH$1,,MATCH($K45,$U$2:$CH$2,0)))))*$L45,$C45*((1-$R45)^(BJ$2-$K45))*(((1-$O45+$O45*(BJ$1/INDEX($U$1:$CH$1,,MATCH($K45,$U$2:$CH$2,0)))))*$L45*8760*$P45)),IF(AND($K45+$H45&lt;BJ$2+1,$K45+$I45&gt;BJ$2),IF($N45=$N$3,$C45*INDEX('Fixed O&amp;M Schedule_Gas'!AR$3:AR$15,MATCH($F45,'Fixed O&amp;M Schedule_Gas'!$B$3:$B$15,0)),$C45*$S45*INDEX($U$1:$CH$1,MATCH($K45,$U$2:$CH$2,0))*IF(BJ$2&gt;$K45+$H45,IF($D45="Win",1.02,1.005),1)*(1+$T45)^(BJ$2-$K45)),IF(AND($K45+$I45&lt;=BJ$2,$K45+SUM($I45:$J45)&gt;BJ$2),IF($N45=$N$3,$C45*(INDEX('Fixed O&amp;M Schedule_Gas'!AR$3:AR$15,MATCH($F45,'Fixed O&amp;M Schedule_Gas'!$B$3:$B$15,0))+$M45),$C45*($S45*INDEX($U$1:$CH$1,MATCH($K45+$I45,$U$2:$CH$2,0))*IF(BJ$2&gt;$K45+$I45+$H45,IF($D45="Win",1.02,1.005),1)*(1+$T45)^(BJ$2-($K45+$I45))+$M45)),0)))/10^6</f>
        <v>7.3995838606405009</v>
      </c>
      <c r="BK45" s="119">
        <f>IF(AND($K45&lt;BK$2+1,$K45+$H45&gt;BK$2),IF($N45=$N$3,$C45*((1-$O45+$O45*(BK$1/INDEX($U$1:$CH$1,,MATCH($K45,$U$2:$CH$2,0)))))*$L45,$C45*((1-$R45)^(BK$2-$K45))*(((1-$O45+$O45*(BK$1/INDEX($U$1:$CH$1,,MATCH($K45,$U$2:$CH$2,0)))))*$L45*8760*$P45)),IF(AND($K45+$H45&lt;BK$2+1,$K45+$I45&gt;BK$2),IF($N45=$N$3,$C45*INDEX('Fixed O&amp;M Schedule_Gas'!AS$3:AS$15,MATCH($F45,'Fixed O&amp;M Schedule_Gas'!$B$3:$B$15,0)),$C45*$S45*INDEX($U$1:$CH$1,MATCH($K45,$U$2:$CH$2,0))*IF(BK$2&gt;$K45+$H45,IF($D45="Win",1.02,1.005),1)*(1+$T45)^(BK$2-$K45)),IF(AND($K45+$I45&lt;=BK$2,$K45+SUM($I45:$J45)&gt;BK$2),IF($N45=$N$3,$C45*(INDEX('Fixed O&amp;M Schedule_Gas'!AS$3:AS$15,MATCH($F45,'Fixed O&amp;M Schedule_Gas'!$B$3:$B$15,0))+$M45),$C45*($S45*INDEX($U$1:$CH$1,MATCH($K45+$I45,$U$2:$CH$2,0))*IF(BK$2&gt;$K45+$I45+$H45,IF($D45="Win",1.02,1.005),1)*(1+$T45)^(BK$2-($K45+$I45))+$M45)),0)))/10^6</f>
        <v>7.4492577883174995</v>
      </c>
      <c r="BL45" s="119">
        <f>IF(AND($K45&lt;BL$2+1,$K45+$H45&gt;BL$2),IF($N45=$N$3,$C45*((1-$O45+$O45*(BL$1/INDEX($U$1:$CH$1,,MATCH($K45,$U$2:$CH$2,0)))))*$L45,$C45*((1-$R45)^(BL$2-$K45))*(((1-$O45+$O45*(BL$1/INDEX($U$1:$CH$1,,MATCH($K45,$U$2:$CH$2,0)))))*$L45*8760*$P45)),IF(AND($K45+$H45&lt;BL$2+1,$K45+$I45&gt;BL$2),IF($N45=$N$3,$C45*INDEX('Fixed O&amp;M Schedule_Gas'!AT$3:AT$15,MATCH($F45,'Fixed O&amp;M Schedule_Gas'!$B$3:$B$15,0)),$C45*$S45*INDEX($U$1:$CH$1,MATCH($K45,$U$2:$CH$2,0))*IF(BL$2&gt;$K45+$H45,IF($D45="Win",1.02,1.005),1)*(1+$T45)^(BL$2-$K45)),IF(AND($K45+$I45&lt;=BL$2,$K45+SUM($I45:$J45)&gt;BL$2),IF($N45=$N$3,$C45*(INDEX('Fixed O&amp;M Schedule_Gas'!AT$3:AT$15,MATCH($F45,'Fixed O&amp;M Schedule_Gas'!$B$3:$B$15,0))+$M45),$C45*($S45*INDEX($U$1:$CH$1,MATCH($K45+$I45,$U$2:$CH$2,0))*IF(BL$2&gt;$K45+$I45+$H45,IF($D45="Win",1.02,1.005),1)*(1+$T45)^(BL$2-($K45+$I45))+$M45)),0)))/10^6</f>
        <v>7.4999251945480374</v>
      </c>
      <c r="BM45" s="119">
        <f>IF(AND($K45&lt;BM$2+1,$K45+$H45&gt;BM$2),IF($N45=$N$3,$C45*((1-$O45+$O45*(BM$1/INDEX($U$1:$CH$1,,MATCH($K45,$U$2:$CH$2,0)))))*$L45,$C45*((1-$R45)^(BM$2-$K45))*(((1-$O45+$O45*(BM$1/INDEX($U$1:$CH$1,,MATCH($K45,$U$2:$CH$2,0)))))*$L45*8760*$P45)),IF(AND($K45+$H45&lt;BM$2+1,$K45+$I45&gt;BM$2),IF($N45=$N$3,$C45*INDEX('Fixed O&amp;M Schedule_Gas'!AU$3:AU$15,MATCH($F45,'Fixed O&amp;M Schedule_Gas'!$B$3:$B$15,0)),$C45*$S45*INDEX($U$1:$CH$1,MATCH($K45,$U$2:$CH$2,0))*IF(BM$2&gt;$K45+$H45,IF($D45="Win",1.02,1.005),1)*(1+$T45)^(BM$2-$K45)),IF(AND($K45+$I45&lt;=BM$2,$K45+SUM($I45:$J45)&gt;BM$2),IF($N45=$N$3,$C45*(INDEX('Fixed O&amp;M Schedule_Gas'!AU$3:AU$15,MATCH($F45,'Fixed O&amp;M Schedule_Gas'!$B$3:$B$15,0))+$M45),$C45*($S45*INDEX($U$1:$CH$1,MATCH($K45+$I45,$U$2:$CH$2,0))*IF(BM$2&gt;$K45+$I45+$H45,IF($D45="Win",1.02,1.005),1)*(1+$T45)^(BM$2-($K45+$I45))+$M45)),0)))/10^6</f>
        <v>7.5516059489031875</v>
      </c>
      <c r="BN45" s="119">
        <f>IF(AND($K45&lt;BN$2+1,$K45+$H45&gt;BN$2),IF($N45=$N$3,$C45*((1-$O45+$O45*(BN$1/INDEX($U$1:$CH$1,,MATCH($K45,$U$2:$CH$2,0)))))*$L45,$C45*((1-$R45)^(BN$2-$K45))*(((1-$O45+$O45*(BN$1/INDEX($U$1:$CH$1,,MATCH($K45,$U$2:$CH$2,0)))))*$L45*8760*$P45)),IF(AND($K45+$H45&lt;BN$2+1,$K45+$I45&gt;BN$2),IF($N45=$N$3,$C45*INDEX('Fixed O&amp;M Schedule_Gas'!AV$3:AV$15,MATCH($F45,'Fixed O&amp;M Schedule_Gas'!$B$3:$B$15,0)),$C45*$S45*INDEX($U$1:$CH$1,MATCH($K45,$U$2:$CH$2,0))*IF(BN$2&gt;$K45+$H45,IF($D45="Win",1.02,1.005),1)*(1+$T45)^(BN$2-$K45)),IF(AND($K45+$I45&lt;=BN$2,$K45+SUM($I45:$J45)&gt;BN$2),IF($N45=$N$3,$C45*(INDEX('Fixed O&amp;M Schedule_Gas'!AV$3:AV$15,MATCH($F45,'Fixed O&amp;M Schedule_Gas'!$B$3:$B$15,0))+$M45),$C45*($S45*INDEX($U$1:$CH$1,MATCH($K45+$I45,$U$2:$CH$2,0))*IF(BN$2&gt;$K45+$I45+$H45,IF($D45="Win",1.02,1.005),1)*(1+$T45)^(BN$2-($K45+$I45))+$M45)),0)))/10^6</f>
        <v>7.6043203183454411</v>
      </c>
      <c r="BO45" s="119">
        <f>IF(AND($K45&lt;BO$2+1,$K45+$H45&gt;BO$2),IF($N45=$N$3,$C45*((1-$O45+$O45*(BO$1/INDEX($U$1:$CH$1,,MATCH($K45,$U$2:$CH$2,0)))))*$L45,$C45*((1-$R45)^(BO$2-$K45))*(((1-$O45+$O45*(BO$1/INDEX($U$1:$CH$1,,MATCH($K45,$U$2:$CH$2,0)))))*$L45*8760*$P45)),IF(AND($K45+$H45&lt;BO$2+1,$K45+$I45&gt;BO$2),IF($N45=$N$3,$C45*INDEX('Fixed O&amp;M Schedule_Gas'!AW$3:AW$15,MATCH($F45,'Fixed O&amp;M Schedule_Gas'!$B$3:$B$15,0)),$C45*$S45*INDEX($U$1:$CH$1,MATCH($K45,$U$2:$CH$2,0))*IF(BO$2&gt;$K45+$H45,IF($D45="Win",1.02,1.005),1)*(1+$T45)^(BO$2-$K45)),IF(AND($K45+$I45&lt;=BO$2,$K45+SUM($I45:$J45)&gt;BO$2),IF($N45=$N$3,$C45*(INDEX('Fixed O&amp;M Schedule_Gas'!AW$3:AW$15,MATCH($F45,'Fixed O&amp;M Schedule_Gas'!$B$3:$B$15,0))+$M45),$C45*($S45*INDEX($U$1:$CH$1,MATCH($K45+$I45,$U$2:$CH$2,0))*IF(BO$2&gt;$K45+$I45+$H45,IF($D45="Win",1.02,1.005),1)*(1+$T45)^(BO$2-($K45+$I45))+$M45)),0)))/10^6</f>
        <v>7.658088975176538</v>
      </c>
      <c r="BP45" s="119">
        <f>IF(AND($K45&lt;BP$2+1,$K45+$H45&gt;BP$2),IF($N45=$N$3,$C45*((1-$O45+$O45*(BP$1/INDEX($U$1:$CH$1,,MATCH($K45,$U$2:$CH$2,0)))))*$L45,$C45*((1-$R45)^(BP$2-$K45))*(((1-$O45+$O45*(BP$1/INDEX($U$1:$CH$1,,MATCH($K45,$U$2:$CH$2,0)))))*$L45*8760*$P45)),IF(AND($K45+$H45&lt;BP$2+1,$K45+$I45&gt;BP$2),IF($N45=$N$3,$C45*INDEX('Fixed O&amp;M Schedule_Gas'!AX$3:AX$15,MATCH($F45,'Fixed O&amp;M Schedule_Gas'!$B$3:$B$15,0)),$C45*$S45*INDEX($U$1:$CH$1,MATCH($K45,$U$2:$CH$2,0))*IF(BP$2&gt;$K45+$H45,IF($D45="Win",1.02,1.005),1)*(1+$T45)^(BP$2-$K45)),IF(AND($K45+$I45&lt;=BP$2,$K45+SUM($I45:$J45)&gt;BP$2),IF($N45=$N$3,$C45*(INDEX('Fixed O&amp;M Schedule_Gas'!AX$3:AX$15,MATCH($F45,'Fixed O&amp;M Schedule_Gas'!$B$3:$B$15,0))+$M45),$C45*($S45*INDEX($U$1:$CH$1,MATCH($K45+$I45,$U$2:$CH$2,0))*IF(BP$2&gt;$K45+$I45+$H45,IF($D45="Win",1.02,1.005),1)*(1+$T45)^(BP$2-($K45+$I45))+$M45)),0)))/10^6</f>
        <v>7.7129330051442588</v>
      </c>
      <c r="BQ45" s="119">
        <f>IF(AND($K45&lt;BQ$2+1,$K45+$H45&gt;BQ$2),IF($N45=$N$3,$C45*((1-$O45+$O45*(BQ$1/INDEX($U$1:$CH$1,,MATCH($K45,$U$2:$CH$2,0)))))*$L45,$C45*((1-$R45)^(BQ$2-$K45))*(((1-$O45+$O45*(BQ$1/INDEX($U$1:$CH$1,,MATCH($K45,$U$2:$CH$2,0)))))*$L45*8760*$P45)),IF(AND($K45+$H45&lt;BQ$2+1,$K45+$I45&gt;BQ$2),IF($N45=$N$3,$C45*INDEX('Fixed O&amp;M Schedule_Gas'!AY$3:AY$15,MATCH($F45,'Fixed O&amp;M Schedule_Gas'!$B$3:$B$15,0)),$C45*$S45*INDEX($U$1:$CH$1,MATCH($K45,$U$2:$CH$2,0))*IF(BQ$2&gt;$K45+$H45,IF($D45="Win",1.02,1.005),1)*(1+$T45)^(BQ$2-$K45)),IF(AND($K45+$I45&lt;=BQ$2,$K45+SUM($I45:$J45)&gt;BQ$2),IF($N45=$N$3,$C45*(INDEX('Fixed O&amp;M Schedule_Gas'!AY$3:AY$15,MATCH($F45,'Fixed O&amp;M Schedule_Gas'!$B$3:$B$15,0))+$M45),$C45*($S45*INDEX($U$1:$CH$1,MATCH($K45+$I45,$U$2:$CH$2,0))*IF(BQ$2&gt;$K45+$I45+$H45,IF($D45="Win",1.02,1.005),1)*(1+$T45)^(BQ$2-($K45+$I45))+$M45)),0)))/10^6</f>
        <v>7.7688739157113318</v>
      </c>
      <c r="BR45" s="119">
        <f>IF(AND($K45&lt;BR$2+1,$K45+$H45&gt;BR$2),IF($N45=$N$3,$C45*((1-$O45+$O45*(BR$1/INDEX($U$1:$CH$1,,MATCH($K45,$U$2:$CH$2,0)))))*$L45,$C45*((1-$R45)^(BR$2-$K45))*(((1-$O45+$O45*(BR$1/INDEX($U$1:$CH$1,,MATCH($K45,$U$2:$CH$2,0)))))*$L45*8760*$P45)),IF(AND($K45+$H45&lt;BR$2+1,$K45+$I45&gt;BR$2),IF($N45=$N$3,$C45*INDEX('Fixed O&amp;M Schedule_Gas'!AZ$3:AZ$15,MATCH($F45,'Fixed O&amp;M Schedule_Gas'!$B$3:$B$15,0)),$C45*$S45*INDEX($U$1:$CH$1,MATCH($K45,$U$2:$CH$2,0))*IF(BR$2&gt;$K45+$H45,IF($D45="Win",1.02,1.005),1)*(1+$T45)^(BR$2-$K45)),IF(AND($K45+$I45&lt;=BR$2,$K45+SUM($I45:$J45)&gt;BR$2),IF($N45=$N$3,$C45*(INDEX('Fixed O&amp;M Schedule_Gas'!AZ$3:AZ$15,MATCH($F45,'Fixed O&amp;M Schedule_Gas'!$B$3:$B$15,0))+$M45),$C45*($S45*INDEX($U$1:$CH$1,MATCH($K45+$I45,$U$2:$CH$2,0))*IF(BR$2&gt;$K45+$I45+$H45,IF($D45="Win",1.02,1.005),1)*(1+$T45)^(BR$2-($K45+$I45))+$M45)),0)))/10^6</f>
        <v>7.8259336444897487</v>
      </c>
      <c r="BS45" s="119">
        <f>IF(AND($K45&lt;BS$2+1,$K45+$H45&gt;BS$2),IF($N45=$N$3,$C45*((1-$O45+$O45*(BS$1/INDEX($U$1:$CH$1,,MATCH($K45,$U$2:$CH$2,0)))))*$L45,$C45*((1-$R45)^(BS$2-$K45))*(((1-$O45+$O45*(BS$1/INDEX($U$1:$CH$1,,MATCH($K45,$U$2:$CH$2,0)))))*$L45*8760*$P45)),IF(AND($K45+$H45&lt;BS$2+1,$K45+$I45&gt;BS$2),IF($N45=$N$3,$C45*INDEX('Fixed O&amp;M Schedule_Gas'!BA$3:BA$15,MATCH($F45,'Fixed O&amp;M Schedule_Gas'!$B$3:$B$15,0)),$C45*$S45*INDEX($U$1:$CH$1,MATCH($K45,$U$2:$CH$2,0))*IF(BS$2&gt;$K45+$H45,IF($D45="Win",1.02,1.005),1)*(1+$T45)^(BS$2-$K45)),IF(AND($K45+$I45&lt;=BS$2,$K45+SUM($I45:$J45)&gt;BS$2),IF($N45=$N$3,$C45*(INDEX('Fixed O&amp;M Schedule_Gas'!BA$3:BA$15,MATCH($F45,'Fixed O&amp;M Schedule_Gas'!$B$3:$B$15,0))+$M45),$C45*($S45*INDEX($U$1:$CH$1,MATCH($K45+$I45,$U$2:$CH$2,0))*IF(BS$2&gt;$K45+$I45+$H45,IF($D45="Win",1.02,1.005),1)*(1+$T45)^(BS$2-($K45+$I45))+$M45)),0)))/10^6</f>
        <v>7.8841345678437333</v>
      </c>
      <c r="BT45" s="119">
        <f>IF(AND($K45&lt;BT$2+1,$K45+$H45&gt;BT$2),IF($N45=$N$3,$C45*((1-$O45+$O45*(BT$1/INDEX($U$1:$CH$1,,MATCH($K45,$U$2:$CH$2,0)))))*$L45,$C45*((1-$R45)^(BT$2-$K45))*(((1-$O45+$O45*(BT$1/INDEX($U$1:$CH$1,,MATCH($K45,$U$2:$CH$2,0)))))*$L45*8760*$P45)),IF(AND($K45+$H45&lt;BT$2+1,$K45+$I45&gt;BT$2),IF($N45=$N$3,$C45*INDEX('Fixed O&amp;M Schedule_Gas'!BB$3:BB$15,MATCH($F45,'Fixed O&amp;M Schedule_Gas'!$B$3:$B$15,0)),$C45*$S45*INDEX($U$1:$CH$1,MATCH($K45,$U$2:$CH$2,0))*IF(BT$2&gt;$K45+$H45,IF($D45="Win",1.02,1.005),1)*(1+$T45)^(BT$2-$K45)),IF(AND($K45+$I45&lt;=BT$2,$K45+SUM($I45:$J45)&gt;BT$2),IF($N45=$N$3,$C45*(INDEX('Fixed O&amp;M Schedule_Gas'!BB$3:BB$15,MATCH($F45,'Fixed O&amp;M Schedule_Gas'!$B$3:$B$15,0))+$M45),$C45*($S45*INDEX($U$1:$CH$1,MATCH($K45+$I45,$U$2:$CH$2,0))*IF(BT$2&gt;$K45+$I45+$H45,IF($D45="Win",1.02,1.005),1)*(1+$T45)^(BT$2-($K45+$I45))+$M45)),0)))/10^6</f>
        <v>7.9434995096647976</v>
      </c>
      <c r="BU45" s="119">
        <f>IF(AND($K45&lt;BU$2+1,$K45+$H45&gt;BU$2),IF($N45=$N$3,$C45*((1-$O45+$O45*(BU$1/INDEX($U$1:$CH$1,,MATCH($K45,$U$2:$CH$2,0)))))*$L45,$C45*((1-$R45)^(BU$2-$K45))*(((1-$O45+$O45*(BU$1/INDEX($U$1:$CH$1,,MATCH($K45,$U$2:$CH$2,0)))))*$L45*8760*$P45)),IF(AND($K45+$H45&lt;BU$2+1,$K45+$I45&gt;BU$2),IF($N45=$N$3,$C45*INDEX('Fixed O&amp;M Schedule_Gas'!BC$3:BC$15,MATCH($F45,'Fixed O&amp;M Schedule_Gas'!$B$3:$B$15,0)),$C45*$S45*INDEX($U$1:$CH$1,MATCH($K45,$U$2:$CH$2,0))*IF(BU$2&gt;$K45+$H45,IF($D45="Win",1.02,1.005),1)*(1+$T45)^(BU$2-$K45)),IF(AND($K45+$I45&lt;=BU$2,$K45+SUM($I45:$J45)&gt;BU$2),IF($N45=$N$3,$C45*(INDEX('Fixed O&amp;M Schedule_Gas'!BC$3:BC$15,MATCH($F45,'Fixed O&amp;M Schedule_Gas'!$B$3:$B$15,0))+$M45),$C45*($S45*INDEX($U$1:$CH$1,MATCH($K45+$I45,$U$2:$CH$2,0))*IF(BU$2&gt;$K45+$I45+$H45,IF($D45="Win",1.02,1.005),1)*(1+$T45)^(BU$2-($K45+$I45))+$M45)),0)))/10^6</f>
        <v>8.0040517503222812</v>
      </c>
      <c r="BV45" s="119">
        <f>IF(AND($K45&lt;BV$2+1,$K45+$H45&gt;BV$2),IF($N45=$N$3,$C45*((1-$O45+$O45*(BV$1/INDEX($U$1:$CH$1,,MATCH($K45,$U$2:$CH$2,0)))))*$L45,$C45*((1-$R45)^(BV$2-$K45))*(((1-$O45+$O45*(BV$1/INDEX($U$1:$CH$1,,MATCH($K45,$U$2:$CH$2,0)))))*$L45*8760*$P45)),IF(AND($K45+$H45&lt;BV$2+1,$K45+$I45&gt;BV$2),IF($N45=$N$3,$C45*INDEX('Fixed O&amp;M Schedule_Gas'!BD$3:BD$15,MATCH($F45,'Fixed O&amp;M Schedule_Gas'!$B$3:$B$15,0)),$C45*$S45*INDEX($U$1:$CH$1,MATCH($K45,$U$2:$CH$2,0))*IF(BV$2&gt;$K45+$H45,IF($D45="Win",1.02,1.005),1)*(1+$T45)^(BV$2-$K45)),IF(AND($K45+$I45&lt;=BV$2,$K45+SUM($I45:$J45)&gt;BV$2),IF($N45=$N$3,$C45*(INDEX('Fixed O&amp;M Schedule_Gas'!BD$3:BD$15,MATCH($F45,'Fixed O&amp;M Schedule_Gas'!$B$3:$B$15,0))+$M45),$C45*($S45*INDEX($U$1:$CH$1,MATCH($K45+$I45,$U$2:$CH$2,0))*IF(BV$2&gt;$K45+$I45+$H45,IF($D45="Win",1.02,1.005),1)*(1+$T45)^(BV$2-($K45+$I45))+$M45)),0)))/10^6</f>
        <v>8.0658150357929159</v>
      </c>
      <c r="BW45" s="119">
        <f>IF(AND($K45&lt;BW$2+1,$K45+$H45&gt;BW$2),IF($N45=$N$3,$C45*((1-$O45+$O45*(BW$1/INDEX($U$1:$CH$1,,MATCH($K45,$U$2:$CH$2,0)))))*$L45,$C45*((1-$R45)^(BW$2-$K45))*(((1-$O45+$O45*(BW$1/INDEX($U$1:$CH$1,,MATCH($K45,$U$2:$CH$2,0)))))*$L45*8760*$P45)),IF(AND($K45+$H45&lt;BW$2+1,$K45+$I45&gt;BW$2),IF($N45=$N$3,$C45*INDEX('Fixed O&amp;M Schedule_Gas'!BE$3:BE$15,MATCH($F45,'Fixed O&amp;M Schedule_Gas'!$B$3:$B$15,0)),$C45*$S45*INDEX($U$1:$CH$1,MATCH($K45,$U$2:$CH$2,0))*IF(BW$2&gt;$K45+$H45,IF($D45="Win",1.02,1.005),1)*(1+$T45)^(BW$2-$K45)),IF(AND($K45+$I45&lt;=BW$2,$K45+SUM($I45:$J45)&gt;BW$2),IF($N45=$N$3,$C45*(INDEX('Fixed O&amp;M Schedule_Gas'!BE$3:BE$15,MATCH($F45,'Fixed O&amp;M Schedule_Gas'!$B$3:$B$15,0))+$M45),$C45*($S45*INDEX($U$1:$CH$1,MATCH($K45+$I45,$U$2:$CH$2,0))*IF(BW$2&gt;$K45+$I45+$H45,IF($D45="Win",1.02,1.005),1)*(1+$T45)^(BW$2-($K45+$I45))+$M45)),0)))/10^6</f>
        <v>8.1288135869729636</v>
      </c>
      <c r="BX45" s="119">
        <f>IF(AND($K45&lt;BX$2+1,$K45+$H45&gt;BX$2),IF($N45=$N$3,$C45*((1-$O45+$O45*(BX$1/INDEX($U$1:$CH$1,,MATCH($K45,$U$2:$CH$2,0)))))*$L45,$C45*((1-$R45)^(BX$2-$K45))*(((1-$O45+$O45*(BX$1/INDEX($U$1:$CH$1,,MATCH($K45,$U$2:$CH$2,0)))))*$L45*8760*$P45)),IF(AND($K45+$H45&lt;BX$2+1,$K45+$I45&gt;BX$2),IF($N45=$N$3,$C45*INDEX('Fixed O&amp;M Schedule_Gas'!BF$3:BF$15,MATCH($F45,'Fixed O&amp;M Schedule_Gas'!$B$3:$B$15,0)),$C45*$S45*INDEX($U$1:$CH$1,MATCH($K45,$U$2:$CH$2,0))*IF(BX$2&gt;$K45+$H45,IF($D45="Win",1.02,1.005),1)*(1+$T45)^(BX$2-$K45)),IF(AND($K45+$I45&lt;=BX$2,$K45+SUM($I45:$J45)&gt;BX$2),IF($N45=$N$3,$C45*(INDEX('Fixed O&amp;M Schedule_Gas'!BF$3:BF$15,MATCH($F45,'Fixed O&amp;M Schedule_Gas'!$B$3:$B$15,0))+$M45),$C45*($S45*INDEX($U$1:$CH$1,MATCH($K45+$I45,$U$2:$CH$2,0))*IF(BX$2&gt;$K45+$I45+$H45,IF($D45="Win",1.02,1.005),1)*(1+$T45)^(BX$2-($K45+$I45))+$M45)),0)))/10^6</f>
        <v>8.1930721091766117</v>
      </c>
      <c r="BY45" s="119">
        <f>IF(AND($K45&lt;BY$2+1,$K45+$H45&gt;BY$2),IF($N45=$N$3,$C45*((1-$O45+$O45*(BY$1/INDEX($U$1:$CH$1,,MATCH($K45,$U$2:$CH$2,0)))))*$L45,$C45*((1-$R45)^(BY$2-$K45))*(((1-$O45+$O45*(BY$1/INDEX($U$1:$CH$1,,MATCH($K45,$U$2:$CH$2,0)))))*$L45*8760*$P45)),IF(AND($K45+$H45&lt;BY$2+1,$K45+$I45&gt;BY$2),IF($N45=$N$3,$C45*INDEX('Fixed O&amp;M Schedule_Gas'!BG$3:BG$15,MATCH($F45,'Fixed O&amp;M Schedule_Gas'!$B$3:$B$15,0)),$C45*$S45*INDEX($U$1:$CH$1,MATCH($K45,$U$2:$CH$2,0))*IF(BY$2&gt;$K45+$H45,IF($D45="Win",1.02,1.005),1)*(1+$T45)^(BY$2-$K45)),IF(AND($K45+$I45&lt;=BY$2,$K45+SUM($I45:$J45)&gt;BY$2),IF($N45=$N$3,$C45*(INDEX('Fixed O&amp;M Schedule_Gas'!BG$3:BG$15,MATCH($F45,'Fixed O&amp;M Schedule_Gas'!$B$3:$B$15,0))+$M45),$C45*($S45*INDEX($U$1:$CH$1,MATCH($K45+$I45,$U$2:$CH$2,0))*IF(BY$2&gt;$K45+$I45+$H45,IF($D45="Win",1.02,1.005),1)*(1+$T45)^(BY$2-($K45+$I45))+$M45)),0)))/10^6</f>
        <v>8.2586158018243321</v>
      </c>
      <c r="BZ45" s="119">
        <f>IF(AND($K45&lt;BZ$2+1,$K45+$H45&gt;BZ$2),IF($N45=$N$3,$C45*((1-$O45+$O45*(BZ$1/INDEX($U$1:$CH$1,,MATCH($K45,$U$2:$CH$2,0)))))*$L45,$C45*((1-$R45)^(BZ$2-$K45))*(((1-$O45+$O45*(BZ$1/INDEX($U$1:$CH$1,,MATCH($K45,$U$2:$CH$2,0)))))*$L45*8760*$P45)),IF(AND($K45+$H45&lt;BZ$2+1,$K45+$I45&gt;BZ$2),IF($N45=$N$3,$C45*INDEX('Fixed O&amp;M Schedule_Gas'!BH$3:BH$15,MATCH($F45,'Fixed O&amp;M Schedule_Gas'!$B$3:$B$15,0)),$C45*$S45*INDEX($U$1:$CH$1,MATCH($K45,$U$2:$CH$2,0))*IF(BZ$2&gt;$K45+$H45,IF($D45="Win",1.02,1.005),1)*(1+$T45)^(BZ$2-$K45)),IF(AND($K45+$I45&lt;=BZ$2,$K45+SUM($I45:$J45)&gt;BZ$2),IF($N45=$N$3,$C45*(INDEX('Fixed O&amp;M Schedule_Gas'!BH$3:BH$15,MATCH($F45,'Fixed O&amp;M Schedule_Gas'!$B$3:$B$15,0))+$M45),$C45*($S45*INDEX($U$1:$CH$1,MATCH($K45+$I45,$U$2:$CH$2,0))*IF(BZ$2&gt;$K45+$I45+$H45,IF($D45="Win",1.02,1.005),1)*(1+$T45)^(BZ$2-($K45+$I45))+$M45)),0)))/10^6</f>
        <v>8.3254703683250089</v>
      </c>
      <c r="CA45" s="119">
        <f>IF(AND($K45&lt;CA$2+1,$K45+$H45&gt;CA$2),IF($N45=$N$3,$C45*((1-$O45+$O45*(CA$1/INDEX($U$1:$CH$1,,MATCH($K45,$U$2:$CH$2,0)))))*$L45,$C45*((1-$R45)^(CA$2-$K45))*(((1-$O45+$O45*(CA$1/INDEX($U$1:$CH$1,,MATCH($K45,$U$2:$CH$2,0)))))*$L45*8760*$P45)),IF(AND($K45+$H45&lt;CA$2+1,$K45+$I45&gt;CA$2),IF($N45=$N$3,$C45*INDEX('Fixed O&amp;M Schedule_Gas'!BI$3:BI$15,MATCH($F45,'Fixed O&amp;M Schedule_Gas'!$B$3:$B$15,0)),$C45*$S45*INDEX($U$1:$CH$1,MATCH($K45,$U$2:$CH$2,0))*IF(CA$2&gt;$K45+$H45,IF($D45="Win",1.02,1.005),1)*(1+$T45)^(CA$2-$K45)),IF(AND($K45+$I45&lt;=CA$2,$K45+SUM($I45:$J45)&gt;CA$2),IF($N45=$N$3,$C45*(INDEX('Fixed O&amp;M Schedule_Gas'!BI$3:BI$15,MATCH($F45,'Fixed O&amp;M Schedule_Gas'!$B$3:$B$15,0))+$M45),$C45*($S45*INDEX($U$1:$CH$1,MATCH($K45+$I45,$U$2:$CH$2,0))*IF(CA$2&gt;$K45+$I45+$H45,IF($D45="Win",1.02,1.005),1)*(1+$T45)^(CA$2-($K45+$I45))+$M45)),0)))/10^6</f>
        <v>8.4110508989025217</v>
      </c>
      <c r="CB45" s="119">
        <f>IF(AND($K45&lt;CB$2+1,$K45+$H45&gt;CB$2),IF($N45=$N$3,$C45*((1-$O45+$O45*(CB$1/INDEX($U$1:$CH$1,,MATCH($K45,$U$2:$CH$2,0)))))*$L45,$C45*((1-$R45)^(CB$2-$K45))*(((1-$O45+$O45*(CB$1/INDEX($U$1:$CH$1,,MATCH($K45,$U$2:$CH$2,0)))))*$L45*8760*$P45)),IF(AND($K45+$H45&lt;CB$2+1,$K45+$I45&gt;CB$2),IF($N45=$N$3,$C45*INDEX('Fixed O&amp;M Schedule_Gas'!BJ$3:BJ$15,MATCH($F45,'Fixed O&amp;M Schedule_Gas'!$B$3:$B$15,0)),$C45*$S45*INDEX($U$1:$CH$1,MATCH($K45,$U$2:$CH$2,0))*IF(CB$2&gt;$K45+$H45,IF($D45="Win",1.02,1.005),1)*(1+$T45)^(CB$2-$K45)),IF(AND($K45+$I45&lt;=CB$2,$K45+SUM($I45:$J45)&gt;CB$2),IF($N45=$N$3,$C45*(INDEX('Fixed O&amp;M Schedule_Gas'!BJ$3:BJ$15,MATCH($F45,'Fixed O&amp;M Schedule_Gas'!$B$3:$B$15,0))+$M45),$C45*($S45*INDEX($U$1:$CH$1,MATCH($K45+$I45,$U$2:$CH$2,0))*IF(CB$2&gt;$K45+$I45+$H45,IF($D45="Win",1.02,1.005),1)*(1+$T45)^(CB$2-($K45+$I45))+$M45)),0)))/10^6</f>
        <v>8.4809541673447626</v>
      </c>
      <c r="CC45" s="119">
        <f>IF(AND($K45&lt;CC$2+1,$K45+$H45&gt;CC$2),IF($N45=$N$3,$C45*((1-$O45+$O45*(CC$1/INDEX($U$1:$CH$1,,MATCH($K45,$U$2:$CH$2,0)))))*$L45,$C45*((1-$R45)^(CC$2-$K45))*(((1-$O45+$O45*(CC$1/INDEX($U$1:$CH$1,,MATCH($K45,$U$2:$CH$2,0)))))*$L45*8760*$P45)),IF(AND($K45+$H45&lt;CC$2+1,$K45+$I45&gt;CC$2),IF($N45=$N$3,$C45*INDEX('Fixed O&amp;M Schedule_Gas'!BK$3:BK$15,MATCH($F45,'Fixed O&amp;M Schedule_Gas'!$B$3:$B$15,0)),$C45*$S45*INDEX($U$1:$CH$1,MATCH($K45,$U$2:$CH$2,0))*IF(CC$2&gt;$K45+$H45,IF($D45="Win",1.02,1.005),1)*(1+$T45)^(CC$2-$K45)),IF(AND($K45+$I45&lt;=CC$2,$K45+SUM($I45:$J45)&gt;CC$2),IF($N45=$N$3,$C45*(INDEX('Fixed O&amp;M Schedule_Gas'!BK$3:BK$15,MATCH($F45,'Fixed O&amp;M Schedule_Gas'!$B$3:$B$15,0))+$M45),$C45*($S45*INDEX($U$1:$CH$1,MATCH($K45+$I45,$U$2:$CH$2,0))*IF(CC$2&gt;$K45+$I45+$H45,IF($D45="Win",1.02,1.005),1)*(1+$T45)^(CC$2-($K45+$I45))+$M45)),0)))/10^6</f>
        <v>8.5522555011558481</v>
      </c>
      <c r="CD45" s="119">
        <f>IF(AND($K45&lt;CD$2+1,$K45+$H45&gt;CD$2),IF($N45=$N$3,$C45*((1-$O45+$O45*(CD$1/INDEX($U$1:$CH$1,,MATCH($K45,$U$2:$CH$2,0)))))*$L45,$C45*((1-$R45)^(CD$2-$K45))*(((1-$O45+$O45*(CD$1/INDEX($U$1:$CH$1,,MATCH($K45,$U$2:$CH$2,0)))))*$L45*8760*$P45)),IF(AND($K45+$H45&lt;CD$2+1,$K45+$I45&gt;CD$2),IF($N45=$N$3,$C45*INDEX('Fixed O&amp;M Schedule_Gas'!BL$3:BL$15,MATCH($F45,'Fixed O&amp;M Schedule_Gas'!$B$3:$B$15,0)),$C45*$S45*INDEX($U$1:$CH$1,MATCH($K45,$U$2:$CH$2,0))*IF(CD$2&gt;$K45+$H45,IF($D45="Win",1.02,1.005),1)*(1+$T45)^(CD$2-$K45)),IF(AND($K45+$I45&lt;=CD$2,$K45+SUM($I45:$J45)&gt;CD$2),IF($N45=$N$3,$C45*(INDEX('Fixed O&amp;M Schedule_Gas'!BL$3:BL$15,MATCH($F45,'Fixed O&amp;M Schedule_Gas'!$B$3:$B$15,0))+$M45),$C45*($S45*INDEX($U$1:$CH$1,MATCH($K45+$I45,$U$2:$CH$2,0))*IF(CD$2&gt;$K45+$I45+$H45,IF($D45="Win",1.02,1.005),1)*(1+$T45)^(CD$2-($K45+$I45))+$M45)),0)))/10^6</f>
        <v>8.6249828616431543</v>
      </c>
      <c r="CE45" s="119">
        <f>IF(AND($K45&lt;CE$2+1,$K45+$H45&gt;CE$2),IF($N45=$N$3,$C45*((1-$O45+$O45*(CE$1/INDEX($U$1:$CH$1,,MATCH($K45,$U$2:$CH$2,0)))))*$L45,$C45*((1-$R45)^(CE$2-$K45))*(((1-$O45+$O45*(CE$1/INDEX($U$1:$CH$1,,MATCH($K45,$U$2:$CH$2,0)))))*$L45*8760*$P45)),IF(AND($K45+$H45&lt;CE$2+1,$K45+$I45&gt;CE$2),IF($N45=$N$3,$C45*INDEX('Fixed O&amp;M Schedule_Gas'!BM$3:BM$15,MATCH($F45,'Fixed O&amp;M Schedule_Gas'!$B$3:$B$15,0)),$C45*$S45*INDEX($U$1:$CH$1,MATCH($K45,$U$2:$CH$2,0))*IF(CE$2&gt;$K45+$H45,IF($D45="Win",1.02,1.005),1)*(1+$T45)^(CE$2-$K45)),IF(AND($K45+$I45&lt;=CE$2,$K45+SUM($I45:$J45)&gt;CE$2),IF($N45=$N$3,$C45*(INDEX('Fixed O&amp;M Schedule_Gas'!BM$3:BM$15,MATCH($F45,'Fixed O&amp;M Schedule_Gas'!$B$3:$B$15,0))+$M45),$C45*($S45*INDEX($U$1:$CH$1,MATCH($K45+$I45,$U$2:$CH$2,0))*IF(CE$2&gt;$K45+$I45+$H45,IF($D45="Win",1.02,1.005),1)*(1+$T45)^(CE$2-($K45+$I45))+$M45)),0)))/10^6</f>
        <v>0</v>
      </c>
      <c r="CF45" s="119">
        <f>IF(AND($K45&lt;CF$2+1,$K45+$H45&gt;CF$2),IF($N45=$N$3,$C45*((1-$O45+$O45*(CF$1/INDEX($U$1:$CH$1,,MATCH($K45,$U$2:$CH$2,0)))))*$L45,$C45*((1-$R45)^(CF$2-$K45))*(((1-$O45+$O45*(CF$1/INDEX($U$1:$CH$1,,MATCH($K45,$U$2:$CH$2,0)))))*$L45*8760*$P45)),IF(AND($K45+$H45&lt;CF$2+1,$K45+$I45&gt;CF$2),IF($N45=$N$3,$C45*INDEX('Fixed O&amp;M Schedule_Gas'!BN$3:BN$15,MATCH($F45,'Fixed O&amp;M Schedule_Gas'!$B$3:$B$15,0)),$C45*$S45*INDEX($U$1:$CH$1,MATCH($K45,$U$2:$CH$2,0))*IF(CF$2&gt;$K45+$H45,IF($D45="Win",1.02,1.005),1)*(1+$T45)^(CF$2-$K45)),IF(AND($K45+$I45&lt;=CF$2,$K45+SUM($I45:$J45)&gt;CF$2),IF($N45=$N$3,$C45*(INDEX('Fixed O&amp;M Schedule_Gas'!BN$3:BN$15,MATCH($F45,'Fixed O&amp;M Schedule_Gas'!$B$3:$B$15,0))+$M45),$C45*($S45*INDEX($U$1:$CH$1,MATCH($K45+$I45,$U$2:$CH$2,0))*IF(CF$2&gt;$K45+$I45+$H45,IF($D45="Win",1.02,1.005),1)*(1+$T45)^(CF$2-($K45+$I45))+$M45)),0)))/10^6</f>
        <v>0</v>
      </c>
      <c r="CG45" s="119">
        <f>IF(AND($K45&lt;CG$2+1,$K45+$H45&gt;CG$2),IF($N45=$N$3,$C45*((1-$O45+$O45*(CG$1/INDEX($U$1:$CH$1,,MATCH($K45,$U$2:$CH$2,0)))))*$L45,$C45*((1-$R45)^(CG$2-$K45))*(((1-$O45+$O45*(CG$1/INDEX($U$1:$CH$1,,MATCH($K45,$U$2:$CH$2,0)))))*$L45*8760*$P45)),IF(AND($K45+$H45&lt;CG$2+1,$K45+$I45&gt;CG$2),IF($N45=$N$3,$C45*INDEX('Fixed O&amp;M Schedule_Gas'!BO$3:BO$15,MATCH($F45,'Fixed O&amp;M Schedule_Gas'!$B$3:$B$15,0)),$C45*$S45*INDEX($U$1:$CH$1,MATCH($K45,$U$2:$CH$2,0))*IF(CG$2&gt;$K45+$H45,IF($D45="Win",1.02,1.005),1)*(1+$T45)^(CG$2-$K45)),IF(AND($K45+$I45&lt;=CG$2,$K45+SUM($I45:$J45)&gt;CG$2),IF($N45=$N$3,$C45*(INDEX('Fixed O&amp;M Schedule_Gas'!BO$3:BO$15,MATCH($F45,'Fixed O&amp;M Schedule_Gas'!$B$3:$B$15,0))+$M45),$C45*($S45*INDEX($U$1:$CH$1,MATCH($K45+$I45,$U$2:$CH$2,0))*IF(CG$2&gt;$K45+$I45+$H45,IF($D45="Win",1.02,1.005),1)*(1+$T45)^(CG$2-($K45+$I45))+$M45)),0)))/10^6</f>
        <v>0</v>
      </c>
      <c r="CH45" s="119">
        <f>IF(AND($K45&lt;CH$2+1,$K45+$H45&gt;CH$2),IF($N45=$N$3,$C45*((1-$O45+$O45*(CH$1/INDEX($U$1:$CH$1,,MATCH($K45,$U$2:$CH$2,0)))))*$L45,$C45*((1-$R45)^(CH$2-$K45))*(((1-$O45+$O45*(CH$1/INDEX($U$1:$CH$1,,MATCH($K45,$U$2:$CH$2,0)))))*$L45*8760*$P45)),IF(AND($K45+$H45&lt;CH$2+1,$K45+$I45&gt;CH$2),IF($N45=$N$3,$C45*INDEX('Fixed O&amp;M Schedule_Gas'!BP$3:BP$15,MATCH($F45,'Fixed O&amp;M Schedule_Gas'!$B$3:$B$15,0)),$C45*$S45*INDEX($U$1:$CH$1,MATCH($K45,$U$2:$CH$2,0))*IF(CH$2&gt;$K45+$H45,IF($D45="Win",1.02,1.005),1)*(1+$T45)^(CH$2-$K45)),IF(AND($K45+$I45&lt;=CH$2,$K45+SUM($I45:$J45)&gt;CH$2),IF($N45=$N$3,$C45*(INDEX('Fixed O&amp;M Schedule_Gas'!BP$3:BP$15,MATCH($F45,'Fixed O&amp;M Schedule_Gas'!$B$3:$B$15,0))+$M45),$C45*($S45*INDEX($U$1:$CH$1,MATCH($K45+$I45,$U$2:$CH$2,0))*IF(CH$2&gt;$K45+$I45+$H45,IF($D45="Win",1.02,1.005),1)*(1+$T45)^(CH$2-($K45+$I45))+$M45)),0)))/10^6</f>
        <v>0</v>
      </c>
    </row>
    <row r="46" spans="1:86" ht="11.4" x14ac:dyDescent="0.2">
      <c r="A46" s="151"/>
      <c r="B46" s="142" t="s">
        <v>39</v>
      </c>
      <c r="C46" s="143">
        <v>19</v>
      </c>
      <c r="D46" s="143" t="str">
        <f t="shared" si="65"/>
        <v>Sol</v>
      </c>
      <c r="E46" s="14" t="s">
        <v>37</v>
      </c>
      <c r="F46" s="142" t="s">
        <v>30</v>
      </c>
      <c r="G46" s="140">
        <f t="shared" si="66"/>
        <v>43466</v>
      </c>
      <c r="H46" s="68">
        <v>20</v>
      </c>
      <c r="I46" s="68">
        <v>25</v>
      </c>
      <c r="J46" s="68">
        <v>25</v>
      </c>
      <c r="K46" s="139">
        <v>2019</v>
      </c>
      <c r="L46" s="68">
        <v>275</v>
      </c>
      <c r="M46" s="69">
        <f>'Repower Costs'!M46</f>
        <v>90825.930850000106</v>
      </c>
      <c r="N46" s="68" t="s">
        <v>31</v>
      </c>
      <c r="O46" s="141">
        <v>0</v>
      </c>
      <c r="P46" s="4">
        <f>VLOOKUP($D46,Input!$B$11:$C$12,2,0)</f>
        <v>0.16200000000000001</v>
      </c>
      <c r="Q46" s="4">
        <f>VLOOKUP($D46,Input!$B$15:$C$16,2,0)</f>
        <v>0.16200000000000001</v>
      </c>
      <c r="R46" s="6">
        <f>VLOOKUP($D46,Input!$B$19:$C$20,2,0)</f>
        <v>5.0000000000000001E-3</v>
      </c>
      <c r="S46" s="70">
        <f>VLOOKUP($D46,Input!$B$23:$C$25,2,0)*1000</f>
        <v>27000</v>
      </c>
      <c r="T46" s="4">
        <f>VLOOKUP($D46,Input!$B$28:$C$30,2,0)</f>
        <v>0.02</v>
      </c>
      <c r="U46" s="119">
        <f>IF(AND($K46&lt;U$2+1,$K46+$H46&gt;U$2),IF($N46=$N$3,$C46*((1-$O46+$O46*(U$1/INDEX($U$1:$CH$1,,MATCH($K46,$U$2:$CH$2,0)))))*$L46,$C46*((1-$R46)^(U$2-$K46))*(((1-$O46+$O46*(U$1/INDEX($U$1:$CH$1,,MATCH($K46,$U$2:$CH$2,0)))))*$L46*8760*$P46)),IF(AND($K46+$H46&lt;U$2+1,$K46+$I46&gt;U$2),IF($N46=$N$3,$C46*INDEX('Fixed O&amp;M Schedule_Gas'!C$3:C$15,MATCH($F46,'Fixed O&amp;M Schedule_Gas'!$B$3:$B$15,0)),$C46*$S46*INDEX($U$1:$CH$1,MATCH($K46,$U$2:$CH$2,0))*IF(U$2&gt;$K46+$H46,IF($D46="Win",1.02,1.005),1)*(1+$T46)^(U$2-$K46)),IF(AND($K46+$I46&lt;=U$2,$K46+SUM($I46:$J46)&gt;U$2),IF($N46=$N$3,$C46*(INDEX('Fixed O&amp;M Schedule_Gas'!C$3:C$15,MATCH($F46,'Fixed O&amp;M Schedule_Gas'!$B$3:$B$15,0))+$M46),$C46*($S46*INDEX($U$1:$CH$1,MATCH($K46+$I46,$U$2:$CH$2,0))*IF(U$2&gt;$K46+$I46+$H46,IF($D46="Win",1.02,1.005),1)*(1+$T46)^(U$2-($K46+$I46))+$M46)),0)))/10^6</f>
        <v>0</v>
      </c>
      <c r="V46" s="119">
        <f>IF(AND($K46&lt;V$2+1,$K46+$H46&gt;V$2),IF($N46=$N$3,$C46*((1-$O46+$O46*(V$1/INDEX($U$1:$CH$1,,MATCH($K46,$U$2:$CH$2,0)))))*$L46,$C46*((1-$R46)^(V$2-$K46))*(((1-$O46+$O46*(V$1/INDEX($U$1:$CH$1,,MATCH($K46,$U$2:$CH$2,0)))))*$L46*8760*$P46)),IF(AND($K46+$H46&lt;V$2+1,$K46+$I46&gt;V$2),IF($N46=$N$3,$C46*INDEX('Fixed O&amp;M Schedule_Gas'!D$3:D$15,MATCH($F46,'Fixed O&amp;M Schedule_Gas'!$B$3:$B$15,0)),$C46*$S46*INDEX($U$1:$CH$1,MATCH($K46,$U$2:$CH$2,0))*IF(V$2&gt;$K46+$H46,IF($D46="Win",1.02,1.005),1)*(1+$T46)^(V$2-$K46)),IF(AND($K46+$I46&lt;=V$2,$K46+SUM($I46:$J46)&gt;V$2),IF($N46=$N$3,$C46*(INDEX('Fixed O&amp;M Schedule_Gas'!D$3:D$15,MATCH($F46,'Fixed O&amp;M Schedule_Gas'!$B$3:$B$15,0))+$M46),$C46*($S46*INDEX($U$1:$CH$1,MATCH($K46+$I46,$U$2:$CH$2,0))*IF(V$2&gt;$K46+$I46+$H46,IF($D46="Win",1.02,1.005),1)*(1+$T46)^(V$2-($K46+$I46))+$M46)),0)))/10^6</f>
        <v>0</v>
      </c>
      <c r="W46" s="119">
        <f>IF(AND($K46&lt;W$2+1,$K46+$H46&gt;W$2),IF($N46=$N$3,$C46*((1-$O46+$O46*(W$1/INDEX($U$1:$CH$1,,MATCH($K46,$U$2:$CH$2,0)))))*$L46,$C46*((1-$R46)^(W$2-$K46))*(((1-$O46+$O46*(W$1/INDEX($U$1:$CH$1,,MATCH($K46,$U$2:$CH$2,0)))))*$L46*8760*$P46)),IF(AND($K46+$H46&lt;W$2+1,$K46+$I46&gt;W$2),IF($N46=$N$3,$C46*INDEX('Fixed O&amp;M Schedule_Gas'!E$3:E$15,MATCH($F46,'Fixed O&amp;M Schedule_Gas'!$B$3:$B$15,0)),$C46*$S46*INDEX($U$1:$CH$1,MATCH($K46,$U$2:$CH$2,0))*IF(W$2&gt;$K46+$H46,IF($D46="Win",1.02,1.005),1)*(1+$T46)^(W$2-$K46)),IF(AND($K46+$I46&lt;=W$2,$K46+SUM($I46:$J46)&gt;W$2),IF($N46=$N$3,$C46*(INDEX('Fixed O&amp;M Schedule_Gas'!E$3:E$15,MATCH($F46,'Fixed O&amp;M Schedule_Gas'!$B$3:$B$15,0))+$M46),$C46*($S46*INDEX($U$1:$CH$1,MATCH($K46+$I46,$U$2:$CH$2,0))*IF(W$2&gt;$K46+$I46+$H46,IF($D46="Win",1.02,1.005),1)*(1+$T46)^(W$2-($K46+$I46))+$M46)),0)))/10^6</f>
        <v>0</v>
      </c>
      <c r="X46" s="119">
        <f>IF(AND($K46&lt;X$2+1,$K46+$H46&gt;X$2),IF($N46=$N$3,$C46*((1-$O46+$O46*(X$1/INDEX($U$1:$CH$1,,MATCH($K46,$U$2:$CH$2,0)))))*$L46,$C46*((1-$R46)^(X$2-$K46))*(((1-$O46+$O46*(X$1/INDEX($U$1:$CH$1,,MATCH($K46,$U$2:$CH$2,0)))))*$L46*8760*$P46)),IF(AND($K46+$H46&lt;X$2+1,$K46+$I46&gt;X$2),IF($N46=$N$3,$C46*INDEX('Fixed O&amp;M Schedule_Gas'!F$3:F$15,MATCH($F46,'Fixed O&amp;M Schedule_Gas'!$B$3:$B$15,0)),$C46*$S46*INDEX($U$1:$CH$1,MATCH($K46,$U$2:$CH$2,0))*IF(X$2&gt;$K46+$H46,IF($D46="Win",1.02,1.005),1)*(1+$T46)^(X$2-$K46)),IF(AND($K46+$I46&lt;=X$2,$K46+SUM($I46:$J46)&gt;X$2),IF($N46=$N$3,$C46*(INDEX('Fixed O&amp;M Schedule_Gas'!F$3:F$15,MATCH($F46,'Fixed O&amp;M Schedule_Gas'!$B$3:$B$15,0))+$M46),$C46*($S46*INDEX($U$1:$CH$1,MATCH($K46+$I46,$U$2:$CH$2,0))*IF(X$2&gt;$K46+$I46+$H46,IF($D46="Win",1.02,1.005),1)*(1+$T46)^(X$2-($K46+$I46))+$M46)),0)))/10^6</f>
        <v>0</v>
      </c>
      <c r="Y46" s="119">
        <f>IF(AND($K46&lt;Y$2+1,$K46+$H46&gt;Y$2),IF($N46=$N$3,$C46*((1-$O46+$O46*(Y$1/INDEX($U$1:$CH$1,,MATCH($K46,$U$2:$CH$2,0)))))*$L46,$C46*((1-$R46)^(Y$2-$K46))*(((1-$O46+$O46*(Y$1/INDEX($U$1:$CH$1,,MATCH($K46,$U$2:$CH$2,0)))))*$L46*8760*$P46)),IF(AND($K46+$H46&lt;Y$2+1,$K46+$I46&gt;Y$2),IF($N46=$N$3,$C46*INDEX('Fixed O&amp;M Schedule_Gas'!G$3:G$15,MATCH($F46,'Fixed O&amp;M Schedule_Gas'!$B$3:$B$15,0)),$C46*$S46*INDEX($U$1:$CH$1,MATCH($K46,$U$2:$CH$2,0))*IF(Y$2&gt;$K46+$H46,IF($D46="Win",1.02,1.005),1)*(1+$T46)^(Y$2-$K46)),IF(AND($K46+$I46&lt;=Y$2,$K46+SUM($I46:$J46)&gt;Y$2),IF($N46=$N$3,$C46*(INDEX('Fixed O&amp;M Schedule_Gas'!G$3:G$15,MATCH($F46,'Fixed O&amp;M Schedule_Gas'!$B$3:$B$15,0))+$M46),$C46*($S46*INDEX($U$1:$CH$1,MATCH($K46+$I46,$U$2:$CH$2,0))*IF(Y$2&gt;$K46+$I46+$H46,IF($D46="Win",1.02,1.005),1)*(1+$T46)^(Y$2-($K46+$I46))+$M46)),0)))/10^6</f>
        <v>0</v>
      </c>
      <c r="Z46" s="119">
        <f>IF(AND($K46&lt;Z$2+1,$K46+$H46&gt;Z$2),IF($N46=$N$3,$C46*((1-$O46+$O46*(Z$1/INDEX($U$1:$CH$1,,MATCH($K46,$U$2:$CH$2,0)))))*$L46,$C46*((1-$R46)^(Z$2-$K46))*(((1-$O46+$O46*(Z$1/INDEX($U$1:$CH$1,,MATCH($K46,$U$2:$CH$2,0)))))*$L46*8760*$P46)),IF(AND($K46+$H46&lt;Z$2+1,$K46+$I46&gt;Z$2),IF($N46=$N$3,$C46*INDEX('Fixed O&amp;M Schedule_Gas'!H$3:H$15,MATCH($F46,'Fixed O&amp;M Schedule_Gas'!$B$3:$B$15,0)),$C46*$S46*INDEX($U$1:$CH$1,MATCH($K46,$U$2:$CH$2,0))*IF(Z$2&gt;$K46+$H46,IF($D46="Win",1.02,1.005),1)*(1+$T46)^(Z$2-$K46)),IF(AND($K46+$I46&lt;=Z$2,$K46+SUM($I46:$J46)&gt;Z$2),IF($N46=$N$3,$C46*(INDEX('Fixed O&amp;M Schedule_Gas'!H$3:H$15,MATCH($F46,'Fixed O&amp;M Schedule_Gas'!$B$3:$B$15,0))+$M46),$C46*($S46*INDEX($U$1:$CH$1,MATCH($K46+$I46,$U$2:$CH$2,0))*IF(Z$2&gt;$K46+$I46+$H46,IF($D46="Win",1.02,1.005),1)*(1+$T46)^(Z$2-($K46+$I46))+$M46)),0)))/10^6</f>
        <v>0</v>
      </c>
      <c r="AA46" s="119">
        <f>IF(AND($K46&lt;AA$2+1,$K46+$H46&gt;AA$2),IF($N46=$N$3,$C46*((1-$O46+$O46*(AA$1/INDEX($U$1:$CH$1,,MATCH($K46,$U$2:$CH$2,0)))))*$L46,$C46*((1-$R46)^(AA$2-$K46))*(((1-$O46+$O46*(AA$1/INDEX($U$1:$CH$1,,MATCH($K46,$U$2:$CH$2,0)))))*$L46*8760*$P46)),IF(AND($K46+$H46&lt;AA$2+1,$K46+$I46&gt;AA$2),IF($N46=$N$3,$C46*INDEX('Fixed O&amp;M Schedule_Gas'!I$3:I$15,MATCH($F46,'Fixed O&amp;M Schedule_Gas'!$B$3:$B$15,0)),$C46*$S46*INDEX($U$1:$CH$1,MATCH($K46,$U$2:$CH$2,0))*IF(AA$2&gt;$K46+$H46,IF($D46="Win",1.02,1.005),1)*(1+$T46)^(AA$2-$K46)),IF(AND($K46+$I46&lt;=AA$2,$K46+SUM($I46:$J46)&gt;AA$2),IF($N46=$N$3,$C46*(INDEX('Fixed O&amp;M Schedule_Gas'!I$3:I$15,MATCH($F46,'Fixed O&amp;M Schedule_Gas'!$B$3:$B$15,0))+$M46),$C46*($S46*INDEX($U$1:$CH$1,MATCH($K46+$I46,$U$2:$CH$2,0))*IF(AA$2&gt;$K46+$I46+$H46,IF($D46="Win",1.02,1.005),1)*(1+$T46)^(AA$2-($K46+$I46))+$M46)),0)))/10^6</f>
        <v>0</v>
      </c>
      <c r="AB46" s="119">
        <f>IF(AND($K46&lt;AB$2+1,$K46+$H46&gt;AB$2),IF($N46=$N$3,$C46*((1-$O46+$O46*(AB$1/INDEX($U$1:$CH$1,,MATCH($K46,$U$2:$CH$2,0)))))*$L46,$C46*((1-$R46)^(AB$2-$K46))*(((1-$O46+$O46*(AB$1/INDEX($U$1:$CH$1,,MATCH($K46,$U$2:$CH$2,0)))))*$L46*8760*$P46)),IF(AND($K46+$H46&lt;AB$2+1,$K46+$I46&gt;AB$2),IF($N46=$N$3,$C46*INDEX('Fixed O&amp;M Schedule_Gas'!J$3:J$15,MATCH($F46,'Fixed O&amp;M Schedule_Gas'!$B$3:$B$15,0)),$C46*$S46*INDEX($U$1:$CH$1,MATCH($K46,$U$2:$CH$2,0))*IF(AB$2&gt;$K46+$H46,IF($D46="Win",1.02,1.005),1)*(1+$T46)^(AB$2-$K46)),IF(AND($K46+$I46&lt;=AB$2,$K46+SUM($I46:$J46)&gt;AB$2),IF($N46=$N$3,$C46*(INDEX('Fixed O&amp;M Schedule_Gas'!J$3:J$15,MATCH($F46,'Fixed O&amp;M Schedule_Gas'!$B$3:$B$15,0))+$M46),$C46*($S46*INDEX($U$1:$CH$1,MATCH($K46+$I46,$U$2:$CH$2,0))*IF(AB$2&gt;$K46+$I46+$H46,IF($D46="Win",1.02,1.005),1)*(1+$T46)^(AB$2-($K46+$I46))+$M46)),0)))/10^6</f>
        <v>0</v>
      </c>
      <c r="AC46" s="119">
        <f>IF(AND($K46&lt;AC$2+1,$K46+$H46&gt;AC$2),IF($N46=$N$3,$C46*((1-$O46+$O46*(AC$1/INDEX($U$1:$CH$1,,MATCH($K46,$U$2:$CH$2,0)))))*$L46,$C46*((1-$R46)^(AC$2-$K46))*(((1-$O46+$O46*(AC$1/INDEX($U$1:$CH$1,,MATCH($K46,$U$2:$CH$2,0)))))*$L46*8760*$P46)),IF(AND($K46+$H46&lt;AC$2+1,$K46+$I46&gt;AC$2),IF($N46=$N$3,$C46*INDEX('Fixed O&amp;M Schedule_Gas'!K$3:K$15,MATCH($F46,'Fixed O&amp;M Schedule_Gas'!$B$3:$B$15,0)),$C46*$S46*INDEX($U$1:$CH$1,MATCH($K46,$U$2:$CH$2,0))*IF(AC$2&gt;$K46+$H46,IF($D46="Win",1.02,1.005),1)*(1+$T46)^(AC$2-$K46)),IF(AND($K46+$I46&lt;=AC$2,$K46+SUM($I46:$J46)&gt;AC$2),IF($N46=$N$3,$C46*(INDEX('Fixed O&amp;M Schedule_Gas'!K$3:K$15,MATCH($F46,'Fixed O&amp;M Schedule_Gas'!$B$3:$B$15,0))+$M46),$C46*($S46*INDEX($U$1:$CH$1,MATCH($K46+$I46,$U$2:$CH$2,0))*IF(AC$2&gt;$K46+$I46+$H46,IF($D46="Win",1.02,1.005),1)*(1+$T46)^(AC$2-($K46+$I46))+$M46)),0)))/10^6</f>
        <v>0</v>
      </c>
      <c r="AD46" s="119">
        <f>IF(AND($K46&lt;AD$2+1,$K46+$H46&gt;AD$2),IF($N46=$N$3,$C46*((1-$O46+$O46*(AD$1/INDEX($U$1:$CH$1,,MATCH($K46,$U$2:$CH$2,0)))))*$L46,$C46*((1-$R46)^(AD$2-$K46))*(((1-$O46+$O46*(AD$1/INDEX($U$1:$CH$1,,MATCH($K46,$U$2:$CH$2,0)))))*$L46*8760*$P46)),IF(AND($K46+$H46&lt;AD$2+1,$K46+$I46&gt;AD$2),IF($N46=$N$3,$C46*INDEX('Fixed O&amp;M Schedule_Gas'!L$3:L$15,MATCH($F46,'Fixed O&amp;M Schedule_Gas'!$B$3:$B$15,0)),$C46*$S46*INDEX($U$1:$CH$1,MATCH($K46,$U$2:$CH$2,0))*IF(AD$2&gt;$K46+$H46,IF($D46="Win",1.02,1.005),1)*(1+$T46)^(AD$2-$K46)),IF(AND($K46+$I46&lt;=AD$2,$K46+SUM($I46:$J46)&gt;AD$2),IF($N46=$N$3,$C46*(INDEX('Fixed O&amp;M Schedule_Gas'!L$3:L$15,MATCH($F46,'Fixed O&amp;M Schedule_Gas'!$B$3:$B$15,0))+$M46),$C46*($S46*INDEX($U$1:$CH$1,MATCH($K46+$I46,$U$2:$CH$2,0))*IF(AD$2&gt;$K46+$I46+$H46,IF($D46="Win",1.02,1.005),1)*(1+$T46)^(AD$2-($K46+$I46))+$M46)),0)))/10^6</f>
        <v>0</v>
      </c>
      <c r="AE46" s="119">
        <f>IF(AND($K46&lt;AE$2+1,$K46+$H46&gt;AE$2),IF($N46=$N$3,$C46*((1-$O46+$O46*(AE$1/INDEX($U$1:$CH$1,,MATCH($K46,$U$2:$CH$2,0)))))*$L46,$C46*((1-$R46)^(AE$2-$K46))*(((1-$O46+$O46*(AE$1/INDEX($U$1:$CH$1,,MATCH($K46,$U$2:$CH$2,0)))))*$L46*8760*$P46)),IF(AND($K46+$H46&lt;AE$2+1,$K46+$I46&gt;AE$2),IF($N46=$N$3,$C46*INDEX('Fixed O&amp;M Schedule_Gas'!M$3:M$15,MATCH($F46,'Fixed O&amp;M Schedule_Gas'!$B$3:$B$15,0)),$C46*$S46*INDEX($U$1:$CH$1,MATCH($K46,$U$2:$CH$2,0))*IF(AE$2&gt;$K46+$H46,IF($D46="Win",1.02,1.005),1)*(1+$T46)^(AE$2-$K46)),IF(AND($K46+$I46&lt;=AE$2,$K46+SUM($I46:$J46)&gt;AE$2),IF($N46=$N$3,$C46*(INDEX('Fixed O&amp;M Schedule_Gas'!M$3:M$15,MATCH($F46,'Fixed O&amp;M Schedule_Gas'!$B$3:$B$15,0))+$M46),$C46*($S46*INDEX($U$1:$CH$1,MATCH($K46+$I46,$U$2:$CH$2,0))*IF(AE$2&gt;$K46+$I46+$H46,IF($D46="Win",1.02,1.005),1)*(1+$T46)^(AE$2-($K46+$I46))+$M46)),0)))/10^6</f>
        <v>0</v>
      </c>
      <c r="AF46" s="119">
        <f>IF(AND($K46&lt;AF$2+1,$K46+$H46&gt;AF$2),IF($N46=$N$3,$C46*((1-$O46+$O46*(AF$1/INDEX($U$1:$CH$1,,MATCH($K46,$U$2:$CH$2,0)))))*$L46,$C46*((1-$R46)^(AF$2-$K46))*(((1-$O46+$O46*(AF$1/INDEX($U$1:$CH$1,,MATCH($K46,$U$2:$CH$2,0)))))*$L46*8760*$P46)),IF(AND($K46+$H46&lt;AF$2+1,$K46+$I46&gt;AF$2),IF($N46=$N$3,$C46*INDEX('Fixed O&amp;M Schedule_Gas'!N$3:N$15,MATCH($F46,'Fixed O&amp;M Schedule_Gas'!$B$3:$B$15,0)),$C46*$S46*INDEX($U$1:$CH$1,MATCH($K46,$U$2:$CH$2,0))*IF(AF$2&gt;$K46+$H46,IF($D46="Win",1.02,1.005),1)*(1+$T46)^(AF$2-$K46)),IF(AND($K46+$I46&lt;=AF$2,$K46+SUM($I46:$J46)&gt;AF$2),IF($N46=$N$3,$C46*(INDEX('Fixed O&amp;M Schedule_Gas'!N$3:N$15,MATCH($F46,'Fixed O&amp;M Schedule_Gas'!$B$3:$B$15,0))+$M46),$C46*($S46*INDEX($U$1:$CH$1,MATCH($K46+$I46,$U$2:$CH$2,0))*IF(AF$2&gt;$K46+$I46+$H46,IF($D46="Win",1.02,1.005),1)*(1+$T46)^(AF$2-($K46+$I46))+$M46)),0)))/10^6</f>
        <v>0</v>
      </c>
      <c r="AG46" s="119">
        <f>IF(AND($K46&lt;AG$2+1,$K46+$H46&gt;AG$2),IF($N46=$N$3,$C46*((1-$O46+$O46*(AG$1/INDEX($U$1:$CH$1,,MATCH($K46,$U$2:$CH$2,0)))))*$L46,$C46*((1-$R46)^(AG$2-$K46))*(((1-$O46+$O46*(AG$1/INDEX($U$1:$CH$1,,MATCH($K46,$U$2:$CH$2,0)))))*$L46*8760*$P46)),IF(AND($K46+$H46&lt;AG$2+1,$K46+$I46&gt;AG$2),IF($N46=$N$3,$C46*INDEX('Fixed O&amp;M Schedule_Gas'!O$3:O$15,MATCH($F46,'Fixed O&amp;M Schedule_Gas'!$B$3:$B$15,0)),$C46*$S46*INDEX($U$1:$CH$1,MATCH($K46,$U$2:$CH$2,0))*IF(AG$2&gt;$K46+$H46,IF($D46="Win",1.02,1.005),1)*(1+$T46)^(AG$2-$K46)),IF(AND($K46+$I46&lt;=AG$2,$K46+SUM($I46:$J46)&gt;AG$2),IF($N46=$N$3,$C46*(INDEX('Fixed O&amp;M Schedule_Gas'!O$3:O$15,MATCH($F46,'Fixed O&amp;M Schedule_Gas'!$B$3:$B$15,0))+$M46),$C46*($S46*INDEX($U$1:$CH$1,MATCH($K46+$I46,$U$2:$CH$2,0))*IF(AG$2&gt;$K46+$I46+$H46,IF($D46="Win",1.02,1.005),1)*(1+$T46)^(AG$2-($K46+$I46))+$M46)),0)))/10^6</f>
        <v>0</v>
      </c>
      <c r="AH46" s="119">
        <f>IF(AND($K46&lt;AH$2+1,$K46+$H46&gt;AH$2),IF($N46=$N$3,$C46*((1-$O46+$O46*(AH$1/INDEX($U$1:$CH$1,,MATCH($K46,$U$2:$CH$2,0)))))*$L46,$C46*((1-$R46)^(AH$2-$K46))*(((1-$O46+$O46*(AH$1/INDEX($U$1:$CH$1,,MATCH($K46,$U$2:$CH$2,0)))))*$L46*8760*$P46)),IF(AND($K46+$H46&lt;AH$2+1,$K46+$I46&gt;AH$2),IF($N46=$N$3,$C46*INDEX('Fixed O&amp;M Schedule_Gas'!P$3:P$15,MATCH($F46,'Fixed O&amp;M Schedule_Gas'!$B$3:$B$15,0)),$C46*$S46*INDEX($U$1:$CH$1,MATCH($K46,$U$2:$CH$2,0))*IF(AH$2&gt;$K46+$H46,IF($D46="Win",1.02,1.005),1)*(1+$T46)^(AH$2-$K46)),IF(AND($K46+$I46&lt;=AH$2,$K46+SUM($I46:$J46)&gt;AH$2),IF($N46=$N$3,$C46*(INDEX('Fixed O&amp;M Schedule_Gas'!P$3:P$15,MATCH($F46,'Fixed O&amp;M Schedule_Gas'!$B$3:$B$15,0))+$M46),$C46*($S46*INDEX($U$1:$CH$1,MATCH($K46+$I46,$U$2:$CH$2,0))*IF(AH$2&gt;$K46+$I46+$H46,IF($D46="Win",1.02,1.005),1)*(1+$T46)^(AH$2-($K46+$I46))+$M46)),0)))/10^6</f>
        <v>0</v>
      </c>
      <c r="AI46" s="119">
        <f>IF(AND($K46&lt;AI$2+1,$K46+$H46&gt;AI$2),IF($N46=$N$3,$C46*((1-$O46+$O46*(AI$1/INDEX($U$1:$CH$1,,MATCH($K46,$U$2:$CH$2,0)))))*$L46,$C46*((1-$R46)^(AI$2-$K46))*(((1-$O46+$O46*(AI$1/INDEX($U$1:$CH$1,,MATCH($K46,$U$2:$CH$2,0)))))*$L46*8760*$P46)),IF(AND($K46+$H46&lt;AI$2+1,$K46+$I46&gt;AI$2),IF($N46=$N$3,$C46*INDEX('Fixed O&amp;M Schedule_Gas'!Q$3:Q$15,MATCH($F46,'Fixed O&amp;M Schedule_Gas'!$B$3:$B$15,0)),$C46*$S46*INDEX($U$1:$CH$1,MATCH($K46,$U$2:$CH$2,0))*IF(AI$2&gt;$K46+$H46,IF($D46="Win",1.02,1.005),1)*(1+$T46)^(AI$2-$K46)),IF(AND($K46+$I46&lt;=AI$2,$K46+SUM($I46:$J46)&gt;AI$2),IF($N46=$N$3,$C46*(INDEX('Fixed O&amp;M Schedule_Gas'!Q$3:Q$15,MATCH($F46,'Fixed O&amp;M Schedule_Gas'!$B$3:$B$15,0))+$M46),$C46*($S46*INDEX($U$1:$CH$1,MATCH($K46+$I46,$U$2:$CH$2,0))*IF(AI$2&gt;$K46+$I46+$H46,IF($D46="Win",1.02,1.005),1)*(1+$T46)^(AI$2-($K46+$I46))+$M46)),0)))/10^6</f>
        <v>7.4149019999999997</v>
      </c>
      <c r="AJ46" s="119">
        <f>IF(AND($K46&lt;AJ$2+1,$K46+$H46&gt;AJ$2),IF($N46=$N$3,$C46*((1-$O46+$O46*(AJ$1/INDEX($U$1:$CH$1,,MATCH($K46,$U$2:$CH$2,0)))))*$L46,$C46*((1-$R46)^(AJ$2-$K46))*(((1-$O46+$O46*(AJ$1/INDEX($U$1:$CH$1,,MATCH($K46,$U$2:$CH$2,0)))))*$L46*8760*$P46)),IF(AND($K46+$H46&lt;AJ$2+1,$K46+$I46&gt;AJ$2),IF($N46=$N$3,$C46*INDEX('Fixed O&amp;M Schedule_Gas'!R$3:R$15,MATCH($F46,'Fixed O&amp;M Schedule_Gas'!$B$3:$B$15,0)),$C46*$S46*INDEX($U$1:$CH$1,MATCH($K46,$U$2:$CH$2,0))*IF(AJ$2&gt;$K46+$H46,IF($D46="Win",1.02,1.005),1)*(1+$T46)^(AJ$2-$K46)),IF(AND($K46+$I46&lt;=AJ$2,$K46+SUM($I46:$J46)&gt;AJ$2),IF($N46=$N$3,$C46*(INDEX('Fixed O&amp;M Schedule_Gas'!R$3:R$15,MATCH($F46,'Fixed O&amp;M Schedule_Gas'!$B$3:$B$15,0))+$M46),$C46*($S46*INDEX($U$1:$CH$1,MATCH($K46+$I46,$U$2:$CH$2,0))*IF(AJ$2&gt;$K46+$I46+$H46,IF($D46="Win",1.02,1.005),1)*(1+$T46)^(AJ$2-($K46+$I46))+$M46)),0)))/10^6</f>
        <v>7.3778274900000005</v>
      </c>
      <c r="AK46" s="119">
        <f>IF(AND($K46&lt;AK$2+1,$K46+$H46&gt;AK$2),IF($N46=$N$3,$C46*((1-$O46+$O46*(AK$1/INDEX($U$1:$CH$1,,MATCH($K46,$U$2:$CH$2,0)))))*$L46,$C46*((1-$R46)^(AK$2-$K46))*(((1-$O46+$O46*(AK$1/INDEX($U$1:$CH$1,,MATCH($K46,$U$2:$CH$2,0)))))*$L46*8760*$P46)),IF(AND($K46+$H46&lt;AK$2+1,$K46+$I46&gt;AK$2),IF($N46=$N$3,$C46*INDEX('Fixed O&amp;M Schedule_Gas'!S$3:S$15,MATCH($F46,'Fixed O&amp;M Schedule_Gas'!$B$3:$B$15,0)),$C46*$S46*INDEX($U$1:$CH$1,MATCH($K46,$U$2:$CH$2,0))*IF(AK$2&gt;$K46+$H46,IF($D46="Win",1.02,1.005),1)*(1+$T46)^(AK$2-$K46)),IF(AND($K46+$I46&lt;=AK$2,$K46+SUM($I46:$J46)&gt;AK$2),IF($N46=$N$3,$C46*(INDEX('Fixed O&amp;M Schedule_Gas'!S$3:S$15,MATCH($F46,'Fixed O&amp;M Schedule_Gas'!$B$3:$B$15,0))+$M46),$C46*($S46*INDEX($U$1:$CH$1,MATCH($K46+$I46,$U$2:$CH$2,0))*IF(AK$2&gt;$K46+$I46+$H46,IF($D46="Win",1.02,1.005),1)*(1+$T46)^(AK$2-($K46+$I46))+$M46)),0)))/10^6</f>
        <v>7.3409383525500003</v>
      </c>
      <c r="AL46" s="119">
        <f>IF(AND($K46&lt;AL$2+1,$K46+$H46&gt;AL$2),IF($N46=$N$3,$C46*((1-$O46+$O46*(AL$1/INDEX($U$1:$CH$1,,MATCH($K46,$U$2:$CH$2,0)))))*$L46,$C46*((1-$R46)^(AL$2-$K46))*(((1-$O46+$O46*(AL$1/INDEX($U$1:$CH$1,,MATCH($K46,$U$2:$CH$2,0)))))*$L46*8760*$P46)),IF(AND($K46+$H46&lt;AL$2+1,$K46+$I46&gt;AL$2),IF($N46=$N$3,$C46*INDEX('Fixed O&amp;M Schedule_Gas'!T$3:T$15,MATCH($F46,'Fixed O&amp;M Schedule_Gas'!$B$3:$B$15,0)),$C46*$S46*INDEX($U$1:$CH$1,MATCH($K46,$U$2:$CH$2,0))*IF(AL$2&gt;$K46+$H46,IF($D46="Win",1.02,1.005),1)*(1+$T46)^(AL$2-$K46)),IF(AND($K46+$I46&lt;=AL$2,$K46+SUM($I46:$J46)&gt;AL$2),IF($N46=$N$3,$C46*(INDEX('Fixed O&amp;M Schedule_Gas'!T$3:T$15,MATCH($F46,'Fixed O&amp;M Schedule_Gas'!$B$3:$B$15,0))+$M46),$C46*($S46*INDEX($U$1:$CH$1,MATCH($K46+$I46,$U$2:$CH$2,0))*IF(AL$2&gt;$K46+$I46+$H46,IF($D46="Win",1.02,1.005),1)*(1+$T46)^(AL$2-($K46+$I46))+$M46)),0)))/10^6</f>
        <v>7.3042336607872498</v>
      </c>
      <c r="AM46" s="119">
        <f>IF(AND($K46&lt;AM$2+1,$K46+$H46&gt;AM$2),IF($N46=$N$3,$C46*((1-$O46+$O46*(AM$1/INDEX($U$1:$CH$1,,MATCH($K46,$U$2:$CH$2,0)))))*$L46,$C46*((1-$R46)^(AM$2-$K46))*(((1-$O46+$O46*(AM$1/INDEX($U$1:$CH$1,,MATCH($K46,$U$2:$CH$2,0)))))*$L46*8760*$P46)),IF(AND($K46+$H46&lt;AM$2+1,$K46+$I46&gt;AM$2),IF($N46=$N$3,$C46*INDEX('Fixed O&amp;M Schedule_Gas'!U$3:U$15,MATCH($F46,'Fixed O&amp;M Schedule_Gas'!$B$3:$B$15,0)),$C46*$S46*INDEX($U$1:$CH$1,MATCH($K46,$U$2:$CH$2,0))*IF(AM$2&gt;$K46+$H46,IF($D46="Win",1.02,1.005),1)*(1+$T46)^(AM$2-$K46)),IF(AND($K46+$I46&lt;=AM$2,$K46+SUM($I46:$J46)&gt;AM$2),IF($N46=$N$3,$C46*(INDEX('Fixed O&amp;M Schedule_Gas'!U$3:U$15,MATCH($F46,'Fixed O&amp;M Schedule_Gas'!$B$3:$B$15,0))+$M46),$C46*($S46*INDEX($U$1:$CH$1,MATCH($K46+$I46,$U$2:$CH$2,0))*IF(AM$2&gt;$K46+$I46+$H46,IF($D46="Win",1.02,1.005),1)*(1+$T46)^(AM$2-($K46+$I46))+$M46)),0)))/10^6</f>
        <v>7.2677124924833141</v>
      </c>
      <c r="AN46" s="119">
        <f>IF(AND($K46&lt;AN$2+1,$K46+$H46&gt;AN$2),IF($N46=$N$3,$C46*((1-$O46+$O46*(AN$1/INDEX($U$1:$CH$1,,MATCH($K46,$U$2:$CH$2,0)))))*$L46,$C46*((1-$R46)^(AN$2-$K46))*(((1-$O46+$O46*(AN$1/INDEX($U$1:$CH$1,,MATCH($K46,$U$2:$CH$2,0)))))*$L46*8760*$P46)),IF(AND($K46+$H46&lt;AN$2+1,$K46+$I46&gt;AN$2),IF($N46=$N$3,$C46*INDEX('Fixed O&amp;M Schedule_Gas'!V$3:V$15,MATCH($F46,'Fixed O&amp;M Schedule_Gas'!$B$3:$B$15,0)),$C46*$S46*INDEX($U$1:$CH$1,MATCH($K46,$U$2:$CH$2,0))*IF(AN$2&gt;$K46+$H46,IF($D46="Win",1.02,1.005),1)*(1+$T46)^(AN$2-$K46)),IF(AND($K46+$I46&lt;=AN$2,$K46+SUM($I46:$J46)&gt;AN$2),IF($N46=$N$3,$C46*(INDEX('Fixed O&amp;M Schedule_Gas'!V$3:V$15,MATCH($F46,'Fixed O&amp;M Schedule_Gas'!$B$3:$B$15,0))+$M46),$C46*($S46*INDEX($U$1:$CH$1,MATCH($K46+$I46,$U$2:$CH$2,0))*IF(AN$2&gt;$K46+$I46+$H46,IF($D46="Win",1.02,1.005),1)*(1+$T46)^(AN$2-($K46+$I46))+$M46)),0)))/10^6</f>
        <v>7.231373930020899</v>
      </c>
      <c r="AO46" s="119">
        <f>IF(AND($K46&lt;AO$2+1,$K46+$H46&gt;AO$2),IF($N46=$N$3,$C46*((1-$O46+$O46*(AO$1/INDEX($U$1:$CH$1,,MATCH($K46,$U$2:$CH$2,0)))))*$L46,$C46*((1-$R46)^(AO$2-$K46))*(((1-$O46+$O46*(AO$1/INDEX($U$1:$CH$1,,MATCH($K46,$U$2:$CH$2,0)))))*$L46*8760*$P46)),IF(AND($K46+$H46&lt;AO$2+1,$K46+$I46&gt;AO$2),IF($N46=$N$3,$C46*INDEX('Fixed O&amp;M Schedule_Gas'!W$3:W$15,MATCH($F46,'Fixed O&amp;M Schedule_Gas'!$B$3:$B$15,0)),$C46*$S46*INDEX($U$1:$CH$1,MATCH($K46,$U$2:$CH$2,0))*IF(AO$2&gt;$K46+$H46,IF($D46="Win",1.02,1.005),1)*(1+$T46)^(AO$2-$K46)),IF(AND($K46+$I46&lt;=AO$2,$K46+SUM($I46:$J46)&gt;AO$2),IF($N46=$N$3,$C46*(INDEX('Fixed O&amp;M Schedule_Gas'!W$3:W$15,MATCH($F46,'Fixed O&amp;M Schedule_Gas'!$B$3:$B$15,0))+$M46),$C46*($S46*INDEX($U$1:$CH$1,MATCH($K46+$I46,$U$2:$CH$2,0))*IF(AO$2&gt;$K46+$I46+$H46,IF($D46="Win",1.02,1.005),1)*(1+$T46)^(AO$2-($K46+$I46))+$M46)),0)))/10^6</f>
        <v>7.1952170603707932</v>
      </c>
      <c r="AP46" s="119">
        <f>IF(AND($K46&lt;AP$2+1,$K46+$H46&gt;AP$2),IF($N46=$N$3,$C46*((1-$O46+$O46*(AP$1/INDEX($U$1:$CH$1,,MATCH($K46,$U$2:$CH$2,0)))))*$L46,$C46*((1-$R46)^(AP$2-$K46))*(((1-$O46+$O46*(AP$1/INDEX($U$1:$CH$1,,MATCH($K46,$U$2:$CH$2,0)))))*$L46*8760*$P46)),IF(AND($K46+$H46&lt;AP$2+1,$K46+$I46&gt;AP$2),IF($N46=$N$3,$C46*INDEX('Fixed O&amp;M Schedule_Gas'!X$3:X$15,MATCH($F46,'Fixed O&amp;M Schedule_Gas'!$B$3:$B$15,0)),$C46*$S46*INDEX($U$1:$CH$1,MATCH($K46,$U$2:$CH$2,0))*IF(AP$2&gt;$K46+$H46,IF($D46="Win",1.02,1.005),1)*(1+$T46)^(AP$2-$K46)),IF(AND($K46+$I46&lt;=AP$2,$K46+SUM($I46:$J46)&gt;AP$2),IF($N46=$N$3,$C46*(INDEX('Fixed O&amp;M Schedule_Gas'!X$3:X$15,MATCH($F46,'Fixed O&amp;M Schedule_Gas'!$B$3:$B$15,0))+$M46),$C46*($S46*INDEX($U$1:$CH$1,MATCH($K46+$I46,$U$2:$CH$2,0))*IF(AP$2&gt;$K46+$I46+$H46,IF($D46="Win",1.02,1.005),1)*(1+$T46)^(AP$2-($K46+$I46))+$M46)),0)))/10^6</f>
        <v>7.159240975068939</v>
      </c>
      <c r="AQ46" s="119">
        <f>IF(AND($K46&lt;AQ$2+1,$K46+$H46&gt;AQ$2),IF($N46=$N$3,$C46*((1-$O46+$O46*(AQ$1/INDEX($U$1:$CH$1,,MATCH($K46,$U$2:$CH$2,0)))))*$L46,$C46*((1-$R46)^(AQ$2-$K46))*(((1-$O46+$O46*(AQ$1/INDEX($U$1:$CH$1,,MATCH($K46,$U$2:$CH$2,0)))))*$L46*8760*$P46)),IF(AND($K46+$H46&lt;AQ$2+1,$K46+$I46&gt;AQ$2),IF($N46=$N$3,$C46*INDEX('Fixed O&amp;M Schedule_Gas'!Y$3:Y$15,MATCH($F46,'Fixed O&amp;M Schedule_Gas'!$B$3:$B$15,0)),$C46*$S46*INDEX($U$1:$CH$1,MATCH($K46,$U$2:$CH$2,0))*IF(AQ$2&gt;$K46+$H46,IF($D46="Win",1.02,1.005),1)*(1+$T46)^(AQ$2-$K46)),IF(AND($K46+$I46&lt;=AQ$2,$K46+SUM($I46:$J46)&gt;AQ$2),IF($N46=$N$3,$C46*(INDEX('Fixed O&amp;M Schedule_Gas'!Y$3:Y$15,MATCH($F46,'Fixed O&amp;M Schedule_Gas'!$B$3:$B$15,0))+$M46),$C46*($S46*INDEX($U$1:$CH$1,MATCH($K46+$I46,$U$2:$CH$2,0))*IF(AQ$2&gt;$K46+$I46+$H46,IF($D46="Win",1.02,1.005),1)*(1+$T46)^(AQ$2-($K46+$I46))+$M46)),0)))/10^6</f>
        <v>7.1234447701935952</v>
      </c>
      <c r="AR46" s="119">
        <f>IF(AND($K46&lt;AR$2+1,$K46+$H46&gt;AR$2),IF($N46=$N$3,$C46*((1-$O46+$O46*(AR$1/INDEX($U$1:$CH$1,,MATCH($K46,$U$2:$CH$2,0)))))*$L46,$C46*((1-$R46)^(AR$2-$K46))*(((1-$O46+$O46*(AR$1/INDEX($U$1:$CH$1,,MATCH($K46,$U$2:$CH$2,0)))))*$L46*8760*$P46)),IF(AND($K46+$H46&lt;AR$2+1,$K46+$I46&gt;AR$2),IF($N46=$N$3,$C46*INDEX('Fixed O&amp;M Schedule_Gas'!Z$3:Z$15,MATCH($F46,'Fixed O&amp;M Schedule_Gas'!$B$3:$B$15,0)),$C46*$S46*INDEX($U$1:$CH$1,MATCH($K46,$U$2:$CH$2,0))*IF(AR$2&gt;$K46+$H46,IF($D46="Win",1.02,1.005),1)*(1+$T46)^(AR$2-$K46)),IF(AND($K46+$I46&lt;=AR$2,$K46+SUM($I46:$J46)&gt;AR$2),IF($N46=$N$3,$C46*(INDEX('Fixed O&amp;M Schedule_Gas'!Z$3:Z$15,MATCH($F46,'Fixed O&amp;M Schedule_Gas'!$B$3:$B$15,0))+$M46),$C46*($S46*INDEX($U$1:$CH$1,MATCH($K46+$I46,$U$2:$CH$2,0))*IF(AR$2&gt;$K46+$I46+$H46,IF($D46="Win",1.02,1.005),1)*(1+$T46)^(AR$2-($K46+$I46))+$M46)),0)))/10^6</f>
        <v>7.0878275463426261</v>
      </c>
      <c r="AS46" s="119">
        <f>IF(AND($K46&lt;AS$2+1,$K46+$H46&gt;AS$2),IF($N46=$N$3,$C46*((1-$O46+$O46*(AS$1/INDEX($U$1:$CH$1,,MATCH($K46,$U$2:$CH$2,0)))))*$L46,$C46*((1-$R46)^(AS$2-$K46))*(((1-$O46+$O46*(AS$1/INDEX($U$1:$CH$1,,MATCH($K46,$U$2:$CH$2,0)))))*$L46*8760*$P46)),IF(AND($K46+$H46&lt;AS$2+1,$K46+$I46&gt;AS$2),IF($N46=$N$3,$C46*INDEX('Fixed O&amp;M Schedule_Gas'!AA$3:AA$15,MATCH($F46,'Fixed O&amp;M Schedule_Gas'!$B$3:$B$15,0)),$C46*$S46*INDEX($U$1:$CH$1,MATCH($K46,$U$2:$CH$2,0))*IF(AS$2&gt;$K46+$H46,IF($D46="Win",1.02,1.005),1)*(1+$T46)^(AS$2-$K46)),IF(AND($K46+$I46&lt;=AS$2,$K46+SUM($I46:$J46)&gt;AS$2),IF($N46=$N$3,$C46*(INDEX('Fixed O&amp;M Schedule_Gas'!AA$3:AA$15,MATCH($F46,'Fixed O&amp;M Schedule_Gas'!$B$3:$B$15,0))+$M46),$C46*($S46*INDEX($U$1:$CH$1,MATCH($K46+$I46,$U$2:$CH$2,0))*IF(AS$2&gt;$K46+$I46+$H46,IF($D46="Win",1.02,1.005),1)*(1+$T46)^(AS$2-($K46+$I46))+$M46)),0)))/10^6</f>
        <v>7.0523884086109137</v>
      </c>
      <c r="AT46" s="119">
        <f>IF(AND($K46&lt;AT$2+1,$K46+$H46&gt;AT$2),IF($N46=$N$3,$C46*((1-$O46+$O46*(AT$1/INDEX($U$1:$CH$1,,MATCH($K46,$U$2:$CH$2,0)))))*$L46,$C46*((1-$R46)^(AT$2-$K46))*(((1-$O46+$O46*(AT$1/INDEX($U$1:$CH$1,,MATCH($K46,$U$2:$CH$2,0)))))*$L46*8760*$P46)),IF(AND($K46+$H46&lt;AT$2+1,$K46+$I46&gt;AT$2),IF($N46=$N$3,$C46*INDEX('Fixed O&amp;M Schedule_Gas'!AB$3:AB$15,MATCH($F46,'Fixed O&amp;M Schedule_Gas'!$B$3:$B$15,0)),$C46*$S46*INDEX($U$1:$CH$1,MATCH($K46,$U$2:$CH$2,0))*IF(AT$2&gt;$K46+$H46,IF($D46="Win",1.02,1.005),1)*(1+$T46)^(AT$2-$K46)),IF(AND($K46+$I46&lt;=AT$2,$K46+SUM($I46:$J46)&gt;AT$2),IF($N46=$N$3,$C46*(INDEX('Fixed O&amp;M Schedule_Gas'!AB$3:AB$15,MATCH($F46,'Fixed O&amp;M Schedule_Gas'!$B$3:$B$15,0))+$M46),$C46*($S46*INDEX($U$1:$CH$1,MATCH($K46+$I46,$U$2:$CH$2,0))*IF(AT$2&gt;$K46+$I46+$H46,IF($D46="Win",1.02,1.005),1)*(1+$T46)^(AT$2-($K46+$I46))+$M46)),0)))/10^6</f>
        <v>7.0171264665678583</v>
      </c>
      <c r="AU46" s="119">
        <f>IF(AND($K46&lt;AU$2+1,$K46+$H46&gt;AU$2),IF($N46=$N$3,$C46*((1-$O46+$O46*(AU$1/INDEX($U$1:$CH$1,,MATCH($K46,$U$2:$CH$2,0)))))*$L46,$C46*((1-$R46)^(AU$2-$K46))*(((1-$O46+$O46*(AU$1/INDEX($U$1:$CH$1,,MATCH($K46,$U$2:$CH$2,0)))))*$L46*8760*$P46)),IF(AND($K46+$H46&lt;AU$2+1,$K46+$I46&gt;AU$2),IF($N46=$N$3,$C46*INDEX('Fixed O&amp;M Schedule_Gas'!AC$3:AC$15,MATCH($F46,'Fixed O&amp;M Schedule_Gas'!$B$3:$B$15,0)),$C46*$S46*INDEX($U$1:$CH$1,MATCH($K46,$U$2:$CH$2,0))*IF(AU$2&gt;$K46+$H46,IF($D46="Win",1.02,1.005),1)*(1+$T46)^(AU$2-$K46)),IF(AND($K46+$I46&lt;=AU$2,$K46+SUM($I46:$J46)&gt;AU$2),IF($N46=$N$3,$C46*(INDEX('Fixed O&amp;M Schedule_Gas'!AC$3:AC$15,MATCH($F46,'Fixed O&amp;M Schedule_Gas'!$B$3:$B$15,0))+$M46),$C46*($S46*INDEX($U$1:$CH$1,MATCH($K46+$I46,$U$2:$CH$2,0))*IF(AU$2&gt;$K46+$I46+$H46,IF($D46="Win",1.02,1.005),1)*(1+$T46)^(AU$2-($K46+$I46))+$M46)),0)))/10^6</f>
        <v>6.9820408342350211</v>
      </c>
      <c r="AV46" s="119">
        <f>IF(AND($K46&lt;AV$2+1,$K46+$H46&gt;AV$2),IF($N46=$N$3,$C46*((1-$O46+$O46*(AV$1/INDEX($U$1:$CH$1,,MATCH($K46,$U$2:$CH$2,0)))))*$L46,$C46*((1-$R46)^(AV$2-$K46))*(((1-$O46+$O46*(AV$1/INDEX($U$1:$CH$1,,MATCH($K46,$U$2:$CH$2,0)))))*$L46*8760*$P46)),IF(AND($K46+$H46&lt;AV$2+1,$K46+$I46&gt;AV$2),IF($N46=$N$3,$C46*INDEX('Fixed O&amp;M Schedule_Gas'!AD$3:AD$15,MATCH($F46,'Fixed O&amp;M Schedule_Gas'!$B$3:$B$15,0)),$C46*$S46*INDEX($U$1:$CH$1,MATCH($K46,$U$2:$CH$2,0))*IF(AV$2&gt;$K46+$H46,IF($D46="Win",1.02,1.005),1)*(1+$T46)^(AV$2-$K46)),IF(AND($K46+$I46&lt;=AV$2,$K46+SUM($I46:$J46)&gt;AV$2),IF($N46=$N$3,$C46*(INDEX('Fixed O&amp;M Schedule_Gas'!AD$3:AD$15,MATCH($F46,'Fixed O&amp;M Schedule_Gas'!$B$3:$B$15,0))+$M46),$C46*($S46*INDEX($U$1:$CH$1,MATCH($K46+$I46,$U$2:$CH$2,0))*IF(AV$2&gt;$K46+$I46+$H46,IF($D46="Win",1.02,1.005),1)*(1+$T46)^(AV$2-($K46+$I46))+$M46)),0)))/10^6</f>
        <v>6.9471306300638451</v>
      </c>
      <c r="AW46" s="119">
        <f>IF(AND($K46&lt;AW$2+1,$K46+$H46&gt;AW$2),IF($N46=$N$3,$C46*((1-$O46+$O46*(AW$1/INDEX($U$1:$CH$1,,MATCH($K46,$U$2:$CH$2,0)))))*$L46,$C46*((1-$R46)^(AW$2-$K46))*(((1-$O46+$O46*(AW$1/INDEX($U$1:$CH$1,,MATCH($K46,$U$2:$CH$2,0)))))*$L46*8760*$P46)),IF(AND($K46+$H46&lt;AW$2+1,$K46+$I46&gt;AW$2),IF($N46=$N$3,$C46*INDEX('Fixed O&amp;M Schedule_Gas'!AE$3:AE$15,MATCH($F46,'Fixed O&amp;M Schedule_Gas'!$B$3:$B$15,0)),$C46*$S46*INDEX($U$1:$CH$1,MATCH($K46,$U$2:$CH$2,0))*IF(AW$2&gt;$K46+$H46,IF($D46="Win",1.02,1.005),1)*(1+$T46)^(AW$2-$K46)),IF(AND($K46+$I46&lt;=AW$2,$K46+SUM($I46:$J46)&gt;AW$2),IF($N46=$N$3,$C46*(INDEX('Fixed O&amp;M Schedule_Gas'!AE$3:AE$15,MATCH($F46,'Fixed O&amp;M Schedule_Gas'!$B$3:$B$15,0))+$M46),$C46*($S46*INDEX($U$1:$CH$1,MATCH($K46+$I46,$U$2:$CH$2,0))*IF(AW$2&gt;$K46+$I46+$H46,IF($D46="Win",1.02,1.005),1)*(1+$T46)^(AW$2-($K46+$I46))+$M46)),0)))/10^6</f>
        <v>6.912394976913526</v>
      </c>
      <c r="AX46" s="119">
        <f>IF(AND($K46&lt;AX$2+1,$K46+$H46&gt;AX$2),IF($N46=$N$3,$C46*((1-$O46+$O46*(AX$1/INDEX($U$1:$CH$1,,MATCH($K46,$U$2:$CH$2,0)))))*$L46,$C46*((1-$R46)^(AX$2-$K46))*(((1-$O46+$O46*(AX$1/INDEX($U$1:$CH$1,,MATCH($K46,$U$2:$CH$2,0)))))*$L46*8760*$P46)),IF(AND($K46+$H46&lt;AX$2+1,$K46+$I46&gt;AX$2),IF($N46=$N$3,$C46*INDEX('Fixed O&amp;M Schedule_Gas'!AF$3:AF$15,MATCH($F46,'Fixed O&amp;M Schedule_Gas'!$B$3:$B$15,0)),$C46*$S46*INDEX($U$1:$CH$1,MATCH($K46,$U$2:$CH$2,0))*IF(AX$2&gt;$K46+$H46,IF($D46="Win",1.02,1.005),1)*(1+$T46)^(AX$2-$K46)),IF(AND($K46+$I46&lt;=AX$2,$K46+SUM($I46:$J46)&gt;AX$2),IF($N46=$N$3,$C46*(INDEX('Fixed O&amp;M Schedule_Gas'!AF$3:AF$15,MATCH($F46,'Fixed O&amp;M Schedule_Gas'!$B$3:$B$15,0))+$M46),$C46*($S46*INDEX($U$1:$CH$1,MATCH($K46+$I46,$U$2:$CH$2,0))*IF(AX$2&gt;$K46+$I46+$H46,IF($D46="Win",1.02,1.005),1)*(1+$T46)^(AX$2-($K46+$I46))+$M46)),0)))/10^6</f>
        <v>6.8778330020289591</v>
      </c>
      <c r="AY46" s="119">
        <f>IF(AND($K46&lt;AY$2+1,$K46+$H46&gt;AY$2),IF($N46=$N$3,$C46*((1-$O46+$O46*(AY$1/INDEX($U$1:$CH$1,,MATCH($K46,$U$2:$CH$2,0)))))*$L46,$C46*((1-$R46)^(AY$2-$K46))*(((1-$O46+$O46*(AY$1/INDEX($U$1:$CH$1,,MATCH($K46,$U$2:$CH$2,0)))))*$L46*8760*$P46)),IF(AND($K46+$H46&lt;AY$2+1,$K46+$I46&gt;AY$2),IF($N46=$N$3,$C46*INDEX('Fixed O&amp;M Schedule_Gas'!AG$3:AG$15,MATCH($F46,'Fixed O&amp;M Schedule_Gas'!$B$3:$B$15,0)),$C46*$S46*INDEX($U$1:$CH$1,MATCH($K46,$U$2:$CH$2,0))*IF(AY$2&gt;$K46+$H46,IF($D46="Win",1.02,1.005),1)*(1+$T46)^(AY$2-$K46)),IF(AND($K46+$I46&lt;=AY$2,$K46+SUM($I46:$J46)&gt;AY$2),IF($N46=$N$3,$C46*(INDEX('Fixed O&amp;M Schedule_Gas'!AG$3:AG$15,MATCH($F46,'Fixed O&amp;M Schedule_Gas'!$B$3:$B$15,0))+$M46),$C46*($S46*INDEX($U$1:$CH$1,MATCH($K46+$I46,$U$2:$CH$2,0))*IF(AY$2&gt;$K46+$I46+$H46,IF($D46="Win",1.02,1.005),1)*(1+$T46)^(AY$2-($K46+$I46))+$M46)),0)))/10^6</f>
        <v>6.8434438370188131</v>
      </c>
      <c r="AZ46" s="119">
        <f>IF(AND($K46&lt;AZ$2+1,$K46+$H46&gt;AZ$2),IF($N46=$N$3,$C46*((1-$O46+$O46*(AZ$1/INDEX($U$1:$CH$1,,MATCH($K46,$U$2:$CH$2,0)))))*$L46,$C46*((1-$R46)^(AZ$2-$K46))*(((1-$O46+$O46*(AZ$1/INDEX($U$1:$CH$1,,MATCH($K46,$U$2:$CH$2,0)))))*$L46*8760*$P46)),IF(AND($K46+$H46&lt;AZ$2+1,$K46+$I46&gt;AZ$2),IF($N46=$N$3,$C46*INDEX('Fixed O&amp;M Schedule_Gas'!AH$3:AH$15,MATCH($F46,'Fixed O&amp;M Schedule_Gas'!$B$3:$B$15,0)),$C46*$S46*INDEX($U$1:$CH$1,MATCH($K46,$U$2:$CH$2,0))*IF(AZ$2&gt;$K46+$H46,IF($D46="Win",1.02,1.005),1)*(1+$T46)^(AZ$2-$K46)),IF(AND($K46+$I46&lt;=AZ$2,$K46+SUM($I46:$J46)&gt;AZ$2),IF($N46=$N$3,$C46*(INDEX('Fixed O&amp;M Schedule_Gas'!AH$3:AH$15,MATCH($F46,'Fixed O&amp;M Schedule_Gas'!$B$3:$B$15,0))+$M46),$C46*($S46*INDEX($U$1:$CH$1,MATCH($K46+$I46,$U$2:$CH$2,0))*IF(AZ$2&gt;$K46+$I46+$H46,IF($D46="Win",1.02,1.005),1)*(1+$T46)^(AZ$2-($K46+$I46))+$M46)),0)))/10^6</f>
        <v>6.8092266178337191</v>
      </c>
      <c r="BA46" s="119">
        <f>IF(AND($K46&lt;BA$2+1,$K46+$H46&gt;BA$2),IF($N46=$N$3,$C46*((1-$O46+$O46*(BA$1/INDEX($U$1:$CH$1,,MATCH($K46,$U$2:$CH$2,0)))))*$L46,$C46*((1-$R46)^(BA$2-$K46))*(((1-$O46+$O46*(BA$1/INDEX($U$1:$CH$1,,MATCH($K46,$U$2:$CH$2,0)))))*$L46*8760*$P46)),IF(AND($K46+$H46&lt;BA$2+1,$K46+$I46&gt;BA$2),IF($N46=$N$3,$C46*INDEX('Fixed O&amp;M Schedule_Gas'!AI$3:AI$15,MATCH($F46,'Fixed O&amp;M Schedule_Gas'!$B$3:$B$15,0)),$C46*$S46*INDEX($U$1:$CH$1,MATCH($K46,$U$2:$CH$2,0))*IF(BA$2&gt;$K46+$H46,IF($D46="Win",1.02,1.005),1)*(1+$T46)^(BA$2-$K46)),IF(AND($K46+$I46&lt;=BA$2,$K46+SUM($I46:$J46)&gt;BA$2),IF($N46=$N$3,$C46*(INDEX('Fixed O&amp;M Schedule_Gas'!AI$3:AI$15,MATCH($F46,'Fixed O&amp;M Schedule_Gas'!$B$3:$B$15,0))+$M46),$C46*($S46*INDEX($U$1:$CH$1,MATCH($K46+$I46,$U$2:$CH$2,0))*IF(BA$2&gt;$K46+$I46+$H46,IF($D46="Win",1.02,1.005),1)*(1+$T46)^(BA$2-($K46+$I46))+$M46)),0)))/10^6</f>
        <v>6.7751804847445509</v>
      </c>
      <c r="BB46" s="119">
        <f>IF(AND($K46&lt;BB$2+1,$K46+$H46&gt;BB$2),IF($N46=$N$3,$C46*((1-$O46+$O46*(BB$1/INDEX($U$1:$CH$1,,MATCH($K46,$U$2:$CH$2,0)))))*$L46,$C46*((1-$R46)^(BB$2-$K46))*(((1-$O46+$O46*(BB$1/INDEX($U$1:$CH$1,,MATCH($K46,$U$2:$CH$2,0)))))*$L46*8760*$P46)),IF(AND($K46+$H46&lt;BB$2+1,$K46+$I46&gt;BB$2),IF($N46=$N$3,$C46*INDEX('Fixed O&amp;M Schedule_Gas'!AJ$3:AJ$15,MATCH($F46,'Fixed O&amp;M Schedule_Gas'!$B$3:$B$15,0)),$C46*$S46*INDEX($U$1:$CH$1,MATCH($K46,$U$2:$CH$2,0))*IF(BB$2&gt;$K46+$H46,IF($D46="Win",1.02,1.005),1)*(1+$T46)^(BB$2-$K46)),IF(AND($K46+$I46&lt;=BB$2,$K46+SUM($I46:$J46)&gt;BB$2),IF($N46=$N$3,$C46*(INDEX('Fixed O&amp;M Schedule_Gas'!AJ$3:AJ$15,MATCH($F46,'Fixed O&amp;M Schedule_Gas'!$B$3:$B$15,0))+$M46),$C46*($S46*INDEX($U$1:$CH$1,MATCH($K46+$I46,$U$2:$CH$2,0))*IF(BB$2&gt;$K46+$I46+$H46,IF($D46="Win",1.02,1.005),1)*(1+$T46)^(BB$2-($K46+$I46))+$M46)),0)))/10^6</f>
        <v>6.7413045823208266</v>
      </c>
      <c r="BC46" s="119">
        <f>IF(AND($K46&lt;BC$2+1,$K46+$H46&gt;BC$2),IF($N46=$N$3,$C46*((1-$O46+$O46*(BC$1/INDEX($U$1:$CH$1,,MATCH($K46,$U$2:$CH$2,0)))))*$L46,$C46*((1-$R46)^(BC$2-$K46))*(((1-$O46+$O46*(BC$1/INDEX($U$1:$CH$1,,MATCH($K46,$U$2:$CH$2,0)))))*$L46*8760*$P46)),IF(AND($K46+$H46&lt;BC$2+1,$K46+$I46&gt;BC$2),IF($N46=$N$3,$C46*INDEX('Fixed O&amp;M Schedule_Gas'!AK$3:AK$15,MATCH($F46,'Fixed O&amp;M Schedule_Gas'!$B$3:$B$15,0)),$C46*$S46*INDEX($U$1:$CH$1,MATCH($K46,$U$2:$CH$2,0))*IF(BC$2&gt;$K46+$H46,IF($D46="Win",1.02,1.005),1)*(1+$T46)^(BC$2-$K46)),IF(AND($K46+$I46&lt;=BC$2,$K46+SUM($I46:$J46)&gt;BC$2),IF($N46=$N$3,$C46*(INDEX('Fixed O&amp;M Schedule_Gas'!AK$3:AK$15,MATCH($F46,'Fixed O&amp;M Schedule_Gas'!$B$3:$B$15,0))+$M46),$C46*($S46*INDEX($U$1:$CH$1,MATCH($K46+$I46,$U$2:$CH$2,0))*IF(BC$2&gt;$K46+$I46+$H46,IF($D46="Win",1.02,1.005),1)*(1+$T46)^(BC$2-($K46+$I46))+$M46)),0)))/10^6</f>
        <v>0.79308757110802619</v>
      </c>
      <c r="BD46" s="119">
        <f>IF(AND($K46&lt;BD$2+1,$K46+$H46&gt;BD$2),IF($N46=$N$3,$C46*((1-$O46+$O46*(BD$1/INDEX($U$1:$CH$1,,MATCH($K46,$U$2:$CH$2,0)))))*$L46,$C46*((1-$R46)^(BD$2-$K46))*(((1-$O46+$O46*(BD$1/INDEX($U$1:$CH$1,,MATCH($K46,$U$2:$CH$2,0)))))*$L46*8760*$P46)),IF(AND($K46+$H46&lt;BD$2+1,$K46+$I46&gt;BD$2),IF($N46=$N$3,$C46*INDEX('Fixed O&amp;M Schedule_Gas'!AL$3:AL$15,MATCH($F46,'Fixed O&amp;M Schedule_Gas'!$B$3:$B$15,0)),$C46*$S46*INDEX($U$1:$CH$1,MATCH($K46,$U$2:$CH$2,0))*IF(BD$2&gt;$K46+$H46,IF($D46="Win",1.02,1.005),1)*(1+$T46)^(BD$2-$K46)),IF(AND($K46+$I46&lt;=BD$2,$K46+SUM($I46:$J46)&gt;BD$2),IF($N46=$N$3,$C46*(INDEX('Fixed O&amp;M Schedule_Gas'!AL$3:AL$15,MATCH($F46,'Fixed O&amp;M Schedule_Gas'!$B$3:$B$15,0))+$M46),$C46*($S46*INDEX($U$1:$CH$1,MATCH($K46+$I46,$U$2:$CH$2,0))*IF(BD$2&gt;$K46+$I46+$H46,IF($D46="Win",1.02,1.005),1)*(1+$T46)^(BD$2-($K46+$I46))+$M46)),0)))/10^6</f>
        <v>0.81299406914283756</v>
      </c>
      <c r="BE46" s="119">
        <f>IF(AND($K46&lt;BE$2+1,$K46+$H46&gt;BE$2),IF($N46=$N$3,$C46*((1-$O46+$O46*(BE$1/INDEX($U$1:$CH$1,,MATCH($K46,$U$2:$CH$2,0)))))*$L46,$C46*((1-$R46)^(BE$2-$K46))*(((1-$O46+$O46*(BE$1/INDEX($U$1:$CH$1,,MATCH($K46,$U$2:$CH$2,0)))))*$L46*8760*$P46)),IF(AND($K46+$H46&lt;BE$2+1,$K46+$I46&gt;BE$2),IF($N46=$N$3,$C46*INDEX('Fixed O&amp;M Schedule_Gas'!AM$3:AM$15,MATCH($F46,'Fixed O&amp;M Schedule_Gas'!$B$3:$B$15,0)),$C46*$S46*INDEX($U$1:$CH$1,MATCH($K46,$U$2:$CH$2,0))*IF(BE$2&gt;$K46+$H46,IF($D46="Win",1.02,1.005),1)*(1+$T46)^(BE$2-$K46)),IF(AND($K46+$I46&lt;=BE$2,$K46+SUM($I46:$J46)&gt;BE$2),IF($N46=$N$3,$C46*(INDEX('Fixed O&amp;M Schedule_Gas'!AM$3:AM$15,MATCH($F46,'Fixed O&amp;M Schedule_Gas'!$B$3:$B$15,0))+$M46),$C46*($S46*INDEX($U$1:$CH$1,MATCH($K46+$I46,$U$2:$CH$2,0))*IF(BE$2&gt;$K46+$I46+$H46,IF($D46="Win",1.02,1.005),1)*(1+$T46)^(BE$2-($K46+$I46))+$M46)),0)))/10^6</f>
        <v>0.82925395052569428</v>
      </c>
      <c r="BF46" s="119">
        <f>IF(AND($K46&lt;BF$2+1,$K46+$H46&gt;BF$2),IF($N46=$N$3,$C46*((1-$O46+$O46*(BF$1/INDEX($U$1:$CH$1,,MATCH($K46,$U$2:$CH$2,0)))))*$L46,$C46*((1-$R46)^(BF$2-$K46))*(((1-$O46+$O46*(BF$1/INDEX($U$1:$CH$1,,MATCH($K46,$U$2:$CH$2,0)))))*$L46*8760*$P46)),IF(AND($K46+$H46&lt;BF$2+1,$K46+$I46&gt;BF$2),IF($N46=$N$3,$C46*INDEX('Fixed O&amp;M Schedule_Gas'!AN$3:AN$15,MATCH($F46,'Fixed O&amp;M Schedule_Gas'!$B$3:$B$15,0)),$C46*$S46*INDEX($U$1:$CH$1,MATCH($K46,$U$2:$CH$2,0))*IF(BF$2&gt;$K46+$H46,IF($D46="Win",1.02,1.005),1)*(1+$T46)^(BF$2-$K46)),IF(AND($K46+$I46&lt;=BF$2,$K46+SUM($I46:$J46)&gt;BF$2),IF($N46=$N$3,$C46*(INDEX('Fixed O&amp;M Schedule_Gas'!AN$3:AN$15,MATCH($F46,'Fixed O&amp;M Schedule_Gas'!$B$3:$B$15,0))+$M46),$C46*($S46*INDEX($U$1:$CH$1,MATCH($K46+$I46,$U$2:$CH$2,0))*IF(BF$2&gt;$K46+$I46+$H46,IF($D46="Win",1.02,1.005),1)*(1+$T46)^(BF$2-($K46+$I46))+$M46)),0)))/10^6</f>
        <v>0.84583902953620804</v>
      </c>
      <c r="BG46" s="119">
        <f>IF(AND($K46&lt;BG$2+1,$K46+$H46&gt;BG$2),IF($N46=$N$3,$C46*((1-$O46+$O46*(BG$1/INDEX($U$1:$CH$1,,MATCH($K46,$U$2:$CH$2,0)))))*$L46,$C46*((1-$R46)^(BG$2-$K46))*(((1-$O46+$O46*(BG$1/INDEX($U$1:$CH$1,,MATCH($K46,$U$2:$CH$2,0)))))*$L46*8760*$P46)),IF(AND($K46+$H46&lt;BG$2+1,$K46+$I46&gt;BG$2),IF($N46=$N$3,$C46*INDEX('Fixed O&amp;M Schedule_Gas'!AO$3:AO$15,MATCH($F46,'Fixed O&amp;M Schedule_Gas'!$B$3:$B$15,0)),$C46*$S46*INDEX($U$1:$CH$1,MATCH($K46,$U$2:$CH$2,0))*IF(BG$2&gt;$K46+$H46,IF($D46="Win",1.02,1.005),1)*(1+$T46)^(BG$2-$K46)),IF(AND($K46+$I46&lt;=BG$2,$K46+SUM($I46:$J46)&gt;BG$2),IF($N46=$N$3,$C46*(INDEX('Fixed O&amp;M Schedule_Gas'!AO$3:AO$15,MATCH($F46,'Fixed O&amp;M Schedule_Gas'!$B$3:$B$15,0))+$M46),$C46*($S46*INDEX($U$1:$CH$1,MATCH($K46+$I46,$U$2:$CH$2,0))*IF(BG$2&gt;$K46+$I46+$H46,IF($D46="Win",1.02,1.005),1)*(1+$T46)^(BG$2-($K46+$I46))+$M46)),0)))/10^6</f>
        <v>0.86275581012693225</v>
      </c>
      <c r="BH46" s="119">
        <f>IF(AND($K46&lt;BH$2+1,$K46+$H46&gt;BH$2),IF($N46=$N$3,$C46*((1-$O46+$O46*(BH$1/INDEX($U$1:$CH$1,,MATCH($K46,$U$2:$CH$2,0)))))*$L46,$C46*((1-$R46)^(BH$2-$K46))*(((1-$O46+$O46*(BH$1/INDEX($U$1:$CH$1,,MATCH($K46,$U$2:$CH$2,0)))))*$L46*8760*$P46)),IF(AND($K46+$H46&lt;BH$2+1,$K46+$I46&gt;BH$2),IF($N46=$N$3,$C46*INDEX('Fixed O&amp;M Schedule_Gas'!AP$3:AP$15,MATCH($F46,'Fixed O&amp;M Schedule_Gas'!$B$3:$B$15,0)),$C46*$S46*INDEX($U$1:$CH$1,MATCH($K46,$U$2:$CH$2,0))*IF(BH$2&gt;$K46+$H46,IF($D46="Win",1.02,1.005),1)*(1+$T46)^(BH$2-$K46)),IF(AND($K46+$I46&lt;=BH$2,$K46+SUM($I46:$J46)&gt;BH$2),IF($N46=$N$3,$C46*(INDEX('Fixed O&amp;M Schedule_Gas'!AP$3:AP$15,MATCH($F46,'Fixed O&amp;M Schedule_Gas'!$B$3:$B$15,0))+$M46),$C46*($S46*INDEX($U$1:$CH$1,MATCH($K46+$I46,$U$2:$CH$2,0))*IF(BH$2&gt;$K46+$I46+$H46,IF($D46="Win",1.02,1.005),1)*(1+$T46)^(BH$2-($K46+$I46))+$M46)),0)))/10^6</f>
        <v>2.6013254486668891</v>
      </c>
      <c r="BI46" s="119">
        <f>IF(AND($K46&lt;BI$2+1,$K46+$H46&gt;BI$2),IF($N46=$N$3,$C46*((1-$O46+$O46*(BI$1/INDEX($U$1:$CH$1,,MATCH($K46,$U$2:$CH$2,0)))))*$L46,$C46*((1-$R46)^(BI$2-$K46))*(((1-$O46+$O46*(BI$1/INDEX($U$1:$CH$1,,MATCH($K46,$U$2:$CH$2,0)))))*$L46*8760*$P46)),IF(AND($K46+$H46&lt;BI$2+1,$K46+$I46&gt;BI$2),IF($N46=$N$3,$C46*INDEX('Fixed O&amp;M Schedule_Gas'!AQ$3:AQ$15,MATCH($F46,'Fixed O&amp;M Schedule_Gas'!$B$3:$B$15,0)),$C46*$S46*INDEX($U$1:$CH$1,MATCH($K46,$U$2:$CH$2,0))*IF(BI$2&gt;$K46+$H46,IF($D46="Win",1.02,1.005),1)*(1+$T46)^(BI$2-$K46)),IF(AND($K46+$I46&lt;=BI$2,$K46+SUM($I46:$J46)&gt;BI$2),IF($N46=$N$3,$C46*(INDEX('Fixed O&amp;M Schedule_Gas'!AQ$3:AQ$15,MATCH($F46,'Fixed O&amp;M Schedule_Gas'!$B$3:$B$15,0))+$M46),$C46*($S46*INDEX($U$1:$CH$1,MATCH($K46+$I46,$U$2:$CH$2,0))*IF(BI$2&gt;$K46+$I46+$H46,IF($D46="Win",1.02,1.005),1)*(1+$T46)^(BI$2-($K46+$I46))+$M46)),0)))/10^6</f>
        <v>2.618838103917227</v>
      </c>
      <c r="BJ46" s="119">
        <f>IF(AND($K46&lt;BJ$2+1,$K46+$H46&gt;BJ$2),IF($N46=$N$3,$C46*((1-$O46+$O46*(BJ$1/INDEX($U$1:$CH$1,,MATCH($K46,$U$2:$CH$2,0)))))*$L46,$C46*((1-$R46)^(BJ$2-$K46))*(((1-$O46+$O46*(BJ$1/INDEX($U$1:$CH$1,,MATCH($K46,$U$2:$CH$2,0)))))*$L46*8760*$P46)),IF(AND($K46+$H46&lt;BJ$2+1,$K46+$I46&gt;BJ$2),IF($N46=$N$3,$C46*INDEX('Fixed O&amp;M Schedule_Gas'!AR$3:AR$15,MATCH($F46,'Fixed O&amp;M Schedule_Gas'!$B$3:$B$15,0)),$C46*$S46*INDEX($U$1:$CH$1,MATCH($K46,$U$2:$CH$2,0))*IF(BJ$2&gt;$K46+$H46,IF($D46="Win",1.02,1.005),1)*(1+$T46)^(BJ$2-$K46)),IF(AND($K46+$I46&lt;=BJ$2,$K46+SUM($I46:$J46)&gt;BJ$2),IF($N46=$N$3,$C46*(INDEX('Fixed O&amp;M Schedule_Gas'!AR$3:AR$15,MATCH($F46,'Fixed O&amp;M Schedule_Gas'!$B$3:$B$15,0))+$M46),$C46*($S46*INDEX($U$1:$CH$1,MATCH($K46+$I46,$U$2:$CH$2,0))*IF(BJ$2&gt;$K46+$I46+$H46,IF($D46="Win",1.02,1.005),1)*(1+$T46)^(BJ$2-($K46+$I46))+$M46)),0)))/10^6</f>
        <v>2.6367010122725718</v>
      </c>
      <c r="BK46" s="119">
        <f>IF(AND($K46&lt;BK$2+1,$K46+$H46&gt;BK$2),IF($N46=$N$3,$C46*((1-$O46+$O46*(BK$1/INDEX($U$1:$CH$1,,MATCH($K46,$U$2:$CH$2,0)))))*$L46,$C46*((1-$R46)^(BK$2-$K46))*(((1-$O46+$O46*(BK$1/INDEX($U$1:$CH$1,,MATCH($K46,$U$2:$CH$2,0)))))*$L46*8760*$P46)),IF(AND($K46+$H46&lt;BK$2+1,$K46+$I46&gt;BK$2),IF($N46=$N$3,$C46*INDEX('Fixed O&amp;M Schedule_Gas'!AS$3:AS$15,MATCH($F46,'Fixed O&amp;M Schedule_Gas'!$B$3:$B$15,0)),$C46*$S46*INDEX($U$1:$CH$1,MATCH($K46,$U$2:$CH$2,0))*IF(BK$2&gt;$K46+$H46,IF($D46="Win",1.02,1.005),1)*(1+$T46)^(BK$2-$K46)),IF(AND($K46+$I46&lt;=BK$2,$K46+SUM($I46:$J46)&gt;BK$2),IF($N46=$N$3,$C46*(INDEX('Fixed O&amp;M Schedule_Gas'!AS$3:AS$15,MATCH($F46,'Fixed O&amp;M Schedule_Gas'!$B$3:$B$15,0))+$M46),$C46*($S46*INDEX($U$1:$CH$1,MATCH($K46+$I46,$U$2:$CH$2,0))*IF(BK$2&gt;$K46+$I46+$H46,IF($D46="Win",1.02,1.005),1)*(1+$T46)^(BK$2-($K46+$I46))+$M46)),0)))/10^6</f>
        <v>2.6549211787950231</v>
      </c>
      <c r="BL46" s="119">
        <f>IF(AND($K46&lt;BL$2+1,$K46+$H46&gt;BL$2),IF($N46=$N$3,$C46*((1-$O46+$O46*(BL$1/INDEX($U$1:$CH$1,,MATCH($K46,$U$2:$CH$2,0)))))*$L46,$C46*((1-$R46)^(BL$2-$K46))*(((1-$O46+$O46*(BL$1/INDEX($U$1:$CH$1,,MATCH($K46,$U$2:$CH$2,0)))))*$L46*8760*$P46)),IF(AND($K46+$H46&lt;BL$2+1,$K46+$I46&gt;BL$2),IF($N46=$N$3,$C46*INDEX('Fixed O&amp;M Schedule_Gas'!AT$3:AT$15,MATCH($F46,'Fixed O&amp;M Schedule_Gas'!$B$3:$B$15,0)),$C46*$S46*INDEX($U$1:$CH$1,MATCH($K46,$U$2:$CH$2,0))*IF(BL$2&gt;$K46+$H46,IF($D46="Win",1.02,1.005),1)*(1+$T46)^(BL$2-$K46)),IF(AND($K46+$I46&lt;=BL$2,$K46+SUM($I46:$J46)&gt;BL$2),IF($N46=$N$3,$C46*(INDEX('Fixed O&amp;M Schedule_Gas'!AT$3:AT$15,MATCH($F46,'Fixed O&amp;M Schedule_Gas'!$B$3:$B$15,0))+$M46),$C46*($S46*INDEX($U$1:$CH$1,MATCH($K46+$I46,$U$2:$CH$2,0))*IF(BL$2&gt;$K46+$I46+$H46,IF($D46="Win",1.02,1.005),1)*(1+$T46)^(BL$2-($K46+$I46))+$M46)),0)))/10^6</f>
        <v>2.6735057486479232</v>
      </c>
      <c r="BM46" s="119">
        <f>IF(AND($K46&lt;BM$2+1,$K46+$H46&gt;BM$2),IF($N46=$N$3,$C46*((1-$O46+$O46*(BM$1/INDEX($U$1:$CH$1,,MATCH($K46,$U$2:$CH$2,0)))))*$L46,$C46*((1-$R46)^(BM$2-$K46))*(((1-$O46+$O46*(BM$1/INDEX($U$1:$CH$1,,MATCH($K46,$U$2:$CH$2,0)))))*$L46*8760*$P46)),IF(AND($K46+$H46&lt;BM$2+1,$K46+$I46&gt;BM$2),IF($N46=$N$3,$C46*INDEX('Fixed O&amp;M Schedule_Gas'!AU$3:AU$15,MATCH($F46,'Fixed O&amp;M Schedule_Gas'!$B$3:$B$15,0)),$C46*$S46*INDEX($U$1:$CH$1,MATCH($K46,$U$2:$CH$2,0))*IF(BM$2&gt;$K46+$H46,IF($D46="Win",1.02,1.005),1)*(1+$T46)^(BM$2-$K46)),IF(AND($K46+$I46&lt;=BM$2,$K46+SUM($I46:$J46)&gt;BM$2),IF($N46=$N$3,$C46*(INDEX('Fixed O&amp;M Schedule_Gas'!AU$3:AU$15,MATCH($F46,'Fixed O&amp;M Schedule_Gas'!$B$3:$B$15,0))+$M46),$C46*($S46*INDEX($U$1:$CH$1,MATCH($K46+$I46,$U$2:$CH$2,0))*IF(BM$2&gt;$K46+$I46+$H46,IF($D46="Win",1.02,1.005),1)*(1+$T46)^(BM$2-($K46+$I46))+$M46)),0)))/10^6</f>
        <v>2.692462009897882</v>
      </c>
      <c r="BN46" s="119">
        <f>IF(AND($K46&lt;BN$2+1,$K46+$H46&gt;BN$2),IF($N46=$N$3,$C46*((1-$O46+$O46*(BN$1/INDEX($U$1:$CH$1,,MATCH($K46,$U$2:$CH$2,0)))))*$L46,$C46*((1-$R46)^(BN$2-$K46))*(((1-$O46+$O46*(BN$1/INDEX($U$1:$CH$1,,MATCH($K46,$U$2:$CH$2,0)))))*$L46*8760*$P46)),IF(AND($K46+$H46&lt;BN$2+1,$K46+$I46&gt;BN$2),IF($N46=$N$3,$C46*INDEX('Fixed O&amp;M Schedule_Gas'!AV$3:AV$15,MATCH($F46,'Fixed O&amp;M Schedule_Gas'!$B$3:$B$15,0)),$C46*$S46*INDEX($U$1:$CH$1,MATCH($K46,$U$2:$CH$2,0))*IF(BN$2&gt;$K46+$H46,IF($D46="Win",1.02,1.005),1)*(1+$T46)^(BN$2-$K46)),IF(AND($K46+$I46&lt;=BN$2,$K46+SUM($I46:$J46)&gt;BN$2),IF($N46=$N$3,$C46*(INDEX('Fixed O&amp;M Schedule_Gas'!AV$3:AV$15,MATCH($F46,'Fixed O&amp;M Schedule_Gas'!$B$3:$B$15,0))+$M46),$C46*($S46*INDEX($U$1:$CH$1,MATCH($K46+$I46,$U$2:$CH$2,0))*IF(BN$2&gt;$K46+$I46+$H46,IF($D46="Win",1.02,1.005),1)*(1+$T46)^(BN$2-($K46+$I46))+$M46)),0)))/10^6</f>
        <v>2.7117973963728392</v>
      </c>
      <c r="BO46" s="119">
        <f>IF(AND($K46&lt;BO$2+1,$K46+$H46&gt;BO$2),IF($N46=$N$3,$C46*((1-$O46+$O46*(BO$1/INDEX($U$1:$CH$1,,MATCH($K46,$U$2:$CH$2,0)))))*$L46,$C46*((1-$R46)^(BO$2-$K46))*(((1-$O46+$O46*(BO$1/INDEX($U$1:$CH$1,,MATCH($K46,$U$2:$CH$2,0)))))*$L46*8760*$P46)),IF(AND($K46+$H46&lt;BO$2+1,$K46+$I46&gt;BO$2),IF($N46=$N$3,$C46*INDEX('Fixed O&amp;M Schedule_Gas'!AW$3:AW$15,MATCH($F46,'Fixed O&amp;M Schedule_Gas'!$B$3:$B$15,0)),$C46*$S46*INDEX($U$1:$CH$1,MATCH($K46,$U$2:$CH$2,0))*IF(BO$2&gt;$K46+$H46,IF($D46="Win",1.02,1.005),1)*(1+$T46)^(BO$2-$K46)),IF(AND($K46+$I46&lt;=BO$2,$K46+SUM($I46:$J46)&gt;BO$2),IF($N46=$N$3,$C46*(INDEX('Fixed O&amp;M Schedule_Gas'!AW$3:AW$15,MATCH($F46,'Fixed O&amp;M Schedule_Gas'!$B$3:$B$15,0))+$M46),$C46*($S46*INDEX($U$1:$CH$1,MATCH($K46+$I46,$U$2:$CH$2,0))*IF(BO$2&gt;$K46+$I46+$H46,IF($D46="Win",1.02,1.005),1)*(1+$T46)^(BO$2-($K46+$I46))+$M46)),0)))/10^6</f>
        <v>2.7315194905772957</v>
      </c>
      <c r="BP46" s="119">
        <f>IF(AND($K46&lt;BP$2+1,$K46+$H46&gt;BP$2),IF($N46=$N$3,$C46*((1-$O46+$O46*(BP$1/INDEX($U$1:$CH$1,,MATCH($K46,$U$2:$CH$2,0)))))*$L46,$C46*((1-$R46)^(BP$2-$K46))*(((1-$O46+$O46*(BP$1/INDEX($U$1:$CH$1,,MATCH($K46,$U$2:$CH$2,0)))))*$L46*8760*$P46)),IF(AND($K46+$H46&lt;BP$2+1,$K46+$I46&gt;BP$2),IF($N46=$N$3,$C46*INDEX('Fixed O&amp;M Schedule_Gas'!AX$3:AX$15,MATCH($F46,'Fixed O&amp;M Schedule_Gas'!$B$3:$B$15,0)),$C46*$S46*INDEX($U$1:$CH$1,MATCH($K46,$U$2:$CH$2,0))*IF(BP$2&gt;$K46+$H46,IF($D46="Win",1.02,1.005),1)*(1+$T46)^(BP$2-$K46)),IF(AND($K46+$I46&lt;=BP$2,$K46+SUM($I46:$J46)&gt;BP$2),IF($N46=$N$3,$C46*(INDEX('Fixed O&amp;M Schedule_Gas'!AX$3:AX$15,MATCH($F46,'Fixed O&amp;M Schedule_Gas'!$B$3:$B$15,0))+$M46),$C46*($S46*INDEX($U$1:$CH$1,MATCH($K46+$I46,$U$2:$CH$2,0))*IF(BP$2&gt;$K46+$I46+$H46,IF($D46="Win",1.02,1.005),1)*(1+$T46)^(BP$2-($K46+$I46))+$M46)),0)))/10^6</f>
        <v>2.7516360266658415</v>
      </c>
      <c r="BQ46" s="119">
        <f>IF(AND($K46&lt;BQ$2+1,$K46+$H46&gt;BQ$2),IF($N46=$N$3,$C46*((1-$O46+$O46*(BQ$1/INDEX($U$1:$CH$1,,MATCH($K46,$U$2:$CH$2,0)))))*$L46,$C46*((1-$R46)^(BQ$2-$K46))*(((1-$O46+$O46*(BQ$1/INDEX($U$1:$CH$1,,MATCH($K46,$U$2:$CH$2,0)))))*$L46*8760*$P46)),IF(AND($K46+$H46&lt;BQ$2+1,$K46+$I46&gt;BQ$2),IF($N46=$N$3,$C46*INDEX('Fixed O&amp;M Schedule_Gas'!AY$3:AY$15,MATCH($F46,'Fixed O&amp;M Schedule_Gas'!$B$3:$B$15,0)),$C46*$S46*INDEX($U$1:$CH$1,MATCH($K46,$U$2:$CH$2,0))*IF(BQ$2&gt;$K46+$H46,IF($D46="Win",1.02,1.005),1)*(1+$T46)^(BQ$2-$K46)),IF(AND($K46+$I46&lt;=BQ$2,$K46+SUM($I46:$J46)&gt;BQ$2),IF($N46=$N$3,$C46*(INDEX('Fixed O&amp;M Schedule_Gas'!AY$3:AY$15,MATCH($F46,'Fixed O&amp;M Schedule_Gas'!$B$3:$B$15,0))+$M46),$C46*($S46*INDEX($U$1:$CH$1,MATCH($K46+$I46,$U$2:$CH$2,0))*IF(BQ$2&gt;$K46+$I46+$H46,IF($D46="Win",1.02,1.005),1)*(1+$T46)^(BQ$2-($K46+$I46))+$M46)),0)))/10^6</f>
        <v>2.7721548934761588</v>
      </c>
      <c r="BR46" s="119">
        <f>IF(AND($K46&lt;BR$2+1,$K46+$H46&gt;BR$2),IF($N46=$N$3,$C46*((1-$O46+$O46*(BR$1/INDEX($U$1:$CH$1,,MATCH($K46,$U$2:$CH$2,0)))))*$L46,$C46*((1-$R46)^(BR$2-$K46))*(((1-$O46+$O46*(BR$1/INDEX($U$1:$CH$1,,MATCH($K46,$U$2:$CH$2,0)))))*$L46*8760*$P46)),IF(AND($K46+$H46&lt;BR$2+1,$K46+$I46&gt;BR$2),IF($N46=$N$3,$C46*INDEX('Fixed O&amp;M Schedule_Gas'!AZ$3:AZ$15,MATCH($F46,'Fixed O&amp;M Schedule_Gas'!$B$3:$B$15,0)),$C46*$S46*INDEX($U$1:$CH$1,MATCH($K46,$U$2:$CH$2,0))*IF(BR$2&gt;$K46+$H46,IF($D46="Win",1.02,1.005),1)*(1+$T46)^(BR$2-$K46)),IF(AND($K46+$I46&lt;=BR$2,$K46+SUM($I46:$J46)&gt;BR$2),IF($N46=$N$3,$C46*(INDEX('Fixed O&amp;M Schedule_Gas'!AZ$3:AZ$15,MATCH($F46,'Fixed O&amp;M Schedule_Gas'!$B$3:$B$15,0))+$M46),$C46*($S46*INDEX($U$1:$CH$1,MATCH($K46+$I46,$U$2:$CH$2,0))*IF(BR$2&gt;$K46+$I46+$H46,IF($D46="Win",1.02,1.005),1)*(1+$T46)^(BR$2-($K46+$I46))+$M46)),0)))/10^6</f>
        <v>2.7930841376226816</v>
      </c>
      <c r="BS46" s="119">
        <f>IF(AND($K46&lt;BS$2+1,$K46+$H46&gt;BS$2),IF($N46=$N$3,$C46*((1-$O46+$O46*(BS$1/INDEX($U$1:$CH$1,,MATCH($K46,$U$2:$CH$2,0)))))*$L46,$C46*((1-$R46)^(BS$2-$K46))*(((1-$O46+$O46*(BS$1/INDEX($U$1:$CH$1,,MATCH($K46,$U$2:$CH$2,0)))))*$L46*8760*$P46)),IF(AND($K46+$H46&lt;BS$2+1,$K46+$I46&gt;BS$2),IF($N46=$N$3,$C46*INDEX('Fixed O&amp;M Schedule_Gas'!BA$3:BA$15,MATCH($F46,'Fixed O&amp;M Schedule_Gas'!$B$3:$B$15,0)),$C46*$S46*INDEX($U$1:$CH$1,MATCH($K46,$U$2:$CH$2,0))*IF(BS$2&gt;$K46+$H46,IF($D46="Win",1.02,1.005),1)*(1+$T46)^(BS$2-$K46)),IF(AND($K46+$I46&lt;=BS$2,$K46+SUM($I46:$J46)&gt;BS$2),IF($N46=$N$3,$C46*(INDEX('Fixed O&amp;M Schedule_Gas'!BA$3:BA$15,MATCH($F46,'Fixed O&amp;M Schedule_Gas'!$B$3:$B$15,0))+$M46),$C46*($S46*INDEX($U$1:$CH$1,MATCH($K46+$I46,$U$2:$CH$2,0))*IF(BS$2&gt;$K46+$I46+$H46,IF($D46="Win",1.02,1.005),1)*(1+$T46)^(BS$2-($K46+$I46))+$M46)),0)))/10^6</f>
        <v>2.8144319666521356</v>
      </c>
      <c r="BT46" s="119">
        <f>IF(AND($K46&lt;BT$2+1,$K46+$H46&gt;BT$2),IF($N46=$N$3,$C46*((1-$O46+$O46*(BT$1/INDEX($U$1:$CH$1,,MATCH($K46,$U$2:$CH$2,0)))))*$L46,$C46*((1-$R46)^(BT$2-$K46))*(((1-$O46+$O46*(BT$1/INDEX($U$1:$CH$1,,MATCH($K46,$U$2:$CH$2,0)))))*$L46*8760*$P46)),IF(AND($K46+$H46&lt;BT$2+1,$K46+$I46&gt;BT$2),IF($N46=$N$3,$C46*INDEX('Fixed O&amp;M Schedule_Gas'!BB$3:BB$15,MATCH($F46,'Fixed O&amp;M Schedule_Gas'!$B$3:$B$15,0)),$C46*$S46*INDEX($U$1:$CH$1,MATCH($K46,$U$2:$CH$2,0))*IF(BT$2&gt;$K46+$H46,IF($D46="Win",1.02,1.005),1)*(1+$T46)^(BT$2-$K46)),IF(AND($K46+$I46&lt;=BT$2,$K46+SUM($I46:$J46)&gt;BT$2),IF($N46=$N$3,$C46*(INDEX('Fixed O&amp;M Schedule_Gas'!BB$3:BB$15,MATCH($F46,'Fixed O&amp;M Schedule_Gas'!$B$3:$B$15,0))+$M46),$C46*($S46*INDEX($U$1:$CH$1,MATCH($K46+$I46,$U$2:$CH$2,0))*IF(BT$2&gt;$K46+$I46+$H46,IF($D46="Win",1.02,1.005),1)*(1+$T46)^(BT$2-($K46+$I46))+$M46)),0)))/10^6</f>
        <v>2.8362067522621786</v>
      </c>
      <c r="BU46" s="119">
        <f>IF(AND($K46&lt;BU$2+1,$K46+$H46&gt;BU$2),IF($N46=$N$3,$C46*((1-$O46+$O46*(BU$1/INDEX($U$1:$CH$1,,MATCH($K46,$U$2:$CH$2,0)))))*$L46,$C46*((1-$R46)^(BU$2-$K46))*(((1-$O46+$O46*(BU$1/INDEX($U$1:$CH$1,,MATCH($K46,$U$2:$CH$2,0)))))*$L46*8760*$P46)),IF(AND($K46+$H46&lt;BU$2+1,$K46+$I46&gt;BU$2),IF($N46=$N$3,$C46*INDEX('Fixed O&amp;M Schedule_Gas'!BC$3:BC$15,MATCH($F46,'Fixed O&amp;M Schedule_Gas'!$B$3:$B$15,0)),$C46*$S46*INDEX($U$1:$CH$1,MATCH($K46,$U$2:$CH$2,0))*IF(BU$2&gt;$K46+$H46,IF($D46="Win",1.02,1.005),1)*(1+$T46)^(BU$2-$K46)),IF(AND($K46+$I46&lt;=BU$2,$K46+SUM($I46:$J46)&gt;BU$2),IF($N46=$N$3,$C46*(INDEX('Fixed O&amp;M Schedule_Gas'!BC$3:BC$15,MATCH($F46,'Fixed O&amp;M Schedule_Gas'!$B$3:$B$15,0))+$M46),$C46*($S46*INDEX($U$1:$CH$1,MATCH($K46+$I46,$U$2:$CH$2,0))*IF(BU$2&gt;$K46+$I46+$H46,IF($D46="Win",1.02,1.005),1)*(1+$T46)^(BU$2-($K46+$I46))+$M46)),0)))/10^6</f>
        <v>2.8584170335844221</v>
      </c>
      <c r="BV46" s="119">
        <f>IF(AND($K46&lt;BV$2+1,$K46+$H46&gt;BV$2),IF($N46=$N$3,$C46*((1-$O46+$O46*(BV$1/INDEX($U$1:$CH$1,,MATCH($K46,$U$2:$CH$2,0)))))*$L46,$C46*((1-$R46)^(BV$2-$K46))*(((1-$O46+$O46*(BV$1/INDEX($U$1:$CH$1,,MATCH($K46,$U$2:$CH$2,0)))))*$L46*8760*$P46)),IF(AND($K46+$H46&lt;BV$2+1,$K46+$I46&gt;BV$2),IF($N46=$N$3,$C46*INDEX('Fixed O&amp;M Schedule_Gas'!BD$3:BD$15,MATCH($F46,'Fixed O&amp;M Schedule_Gas'!$B$3:$B$15,0)),$C46*$S46*INDEX($U$1:$CH$1,MATCH($K46,$U$2:$CH$2,0))*IF(BV$2&gt;$K46+$H46,IF($D46="Win",1.02,1.005),1)*(1+$T46)^(BV$2-$K46)),IF(AND($K46+$I46&lt;=BV$2,$K46+SUM($I46:$J46)&gt;BV$2),IF($N46=$N$3,$C46*(INDEX('Fixed O&amp;M Schedule_Gas'!BD$3:BD$15,MATCH($F46,'Fixed O&amp;M Schedule_Gas'!$B$3:$B$15,0))+$M46),$C46*($S46*INDEX($U$1:$CH$1,MATCH($K46+$I46,$U$2:$CH$2,0))*IF(BV$2&gt;$K46+$I46+$H46,IF($D46="Win",1.02,1.005),1)*(1+$T46)^(BV$2-($K46+$I46))+$M46)),0)))/10^6</f>
        <v>2.8810715205331099</v>
      </c>
      <c r="BW46" s="119">
        <f>IF(AND($K46&lt;BW$2+1,$K46+$H46&gt;BW$2),IF($N46=$N$3,$C46*((1-$O46+$O46*(BW$1/INDEX($U$1:$CH$1,,MATCH($K46,$U$2:$CH$2,0)))))*$L46,$C46*((1-$R46)^(BW$2-$K46))*(((1-$O46+$O46*(BW$1/INDEX($U$1:$CH$1,,MATCH($K46,$U$2:$CH$2,0)))))*$L46*8760*$P46)),IF(AND($K46+$H46&lt;BW$2+1,$K46+$I46&gt;BW$2),IF($N46=$N$3,$C46*INDEX('Fixed O&amp;M Schedule_Gas'!BE$3:BE$15,MATCH($F46,'Fixed O&amp;M Schedule_Gas'!$B$3:$B$15,0)),$C46*$S46*INDEX($U$1:$CH$1,MATCH($K46,$U$2:$CH$2,0))*IF(BW$2&gt;$K46+$H46,IF($D46="Win",1.02,1.005),1)*(1+$T46)^(BW$2-$K46)),IF(AND($K46+$I46&lt;=BW$2,$K46+SUM($I46:$J46)&gt;BW$2),IF($N46=$N$3,$C46*(INDEX('Fixed O&amp;M Schedule_Gas'!BE$3:BE$15,MATCH($F46,'Fixed O&amp;M Schedule_Gas'!$B$3:$B$15,0))+$M46),$C46*($S46*INDEX($U$1:$CH$1,MATCH($K46+$I46,$U$2:$CH$2,0))*IF(BW$2&gt;$K46+$I46+$H46,IF($D46="Win",1.02,1.005),1)*(1+$T46)^(BW$2-($K46+$I46))+$M46)),0)))/10^6</f>
        <v>2.9041790972207719</v>
      </c>
      <c r="BX46" s="119">
        <f>IF(AND($K46&lt;BX$2+1,$K46+$H46&gt;BX$2),IF($N46=$N$3,$C46*((1-$O46+$O46*(BX$1/INDEX($U$1:$CH$1,,MATCH($K46,$U$2:$CH$2,0)))))*$L46,$C46*((1-$R46)^(BX$2-$K46))*(((1-$O46+$O46*(BX$1/INDEX($U$1:$CH$1,,MATCH($K46,$U$2:$CH$2,0)))))*$L46*8760*$P46)),IF(AND($K46+$H46&lt;BX$2+1,$K46+$I46&gt;BX$2),IF($N46=$N$3,$C46*INDEX('Fixed O&amp;M Schedule_Gas'!BF$3:BF$15,MATCH($F46,'Fixed O&amp;M Schedule_Gas'!$B$3:$B$15,0)),$C46*$S46*INDEX($U$1:$CH$1,MATCH($K46,$U$2:$CH$2,0))*IF(BX$2&gt;$K46+$H46,IF($D46="Win",1.02,1.005),1)*(1+$T46)^(BX$2-$K46)),IF(AND($K46+$I46&lt;=BX$2,$K46+SUM($I46:$J46)&gt;BX$2),IF($N46=$N$3,$C46*(INDEX('Fixed O&amp;M Schedule_Gas'!BF$3:BF$15,MATCH($F46,'Fixed O&amp;M Schedule_Gas'!$B$3:$B$15,0))+$M46),$C46*($S46*INDEX($U$1:$CH$1,MATCH($K46+$I46,$U$2:$CH$2,0))*IF(BX$2&gt;$K46+$I46+$H46,IF($D46="Win",1.02,1.005),1)*(1+$T46)^(BX$2-($K46+$I46))+$M46)),0)))/10^6</f>
        <v>2.9277488254421873</v>
      </c>
      <c r="BY46" s="119">
        <f>IF(AND($K46&lt;BY$2+1,$K46+$H46&gt;BY$2),IF($N46=$N$3,$C46*((1-$O46+$O46*(BY$1/INDEX($U$1:$CH$1,,MATCH($K46,$U$2:$CH$2,0)))))*$L46,$C46*((1-$R46)^(BY$2-$K46))*(((1-$O46+$O46*(BY$1/INDEX($U$1:$CH$1,,MATCH($K46,$U$2:$CH$2,0)))))*$L46*8760*$P46)),IF(AND($K46+$H46&lt;BY$2+1,$K46+$I46&gt;BY$2),IF($N46=$N$3,$C46*INDEX('Fixed O&amp;M Schedule_Gas'!BG$3:BG$15,MATCH($F46,'Fixed O&amp;M Schedule_Gas'!$B$3:$B$15,0)),$C46*$S46*INDEX($U$1:$CH$1,MATCH($K46,$U$2:$CH$2,0))*IF(BY$2&gt;$K46+$H46,IF($D46="Win",1.02,1.005),1)*(1+$T46)^(BY$2-$K46)),IF(AND($K46+$I46&lt;=BY$2,$K46+SUM($I46:$J46)&gt;BY$2),IF($N46=$N$3,$C46*(INDEX('Fixed O&amp;M Schedule_Gas'!BG$3:BG$15,MATCH($F46,'Fixed O&amp;M Schedule_Gas'!$B$3:$B$15,0))+$M46),$C46*($S46*INDEX($U$1:$CH$1,MATCH($K46+$I46,$U$2:$CH$2,0))*IF(BY$2&gt;$K46+$I46+$H46,IF($D46="Win",1.02,1.005),1)*(1+$T46)^(BY$2-($K46+$I46))+$M46)),0)))/10^6</f>
        <v>2.9517899482280314</v>
      </c>
      <c r="BZ46" s="119">
        <f>IF(AND($K46&lt;BZ$2+1,$K46+$H46&gt;BZ$2),IF($N46=$N$3,$C46*((1-$O46+$O46*(BZ$1/INDEX($U$1:$CH$1,,MATCH($K46,$U$2:$CH$2,0)))))*$L46,$C46*((1-$R46)^(BZ$2-$K46))*(((1-$O46+$O46*(BZ$1/INDEX($U$1:$CH$1,,MATCH($K46,$U$2:$CH$2,0)))))*$L46*8760*$P46)),IF(AND($K46+$H46&lt;BZ$2+1,$K46+$I46&gt;BZ$2),IF($N46=$N$3,$C46*INDEX('Fixed O&amp;M Schedule_Gas'!BH$3:BH$15,MATCH($F46,'Fixed O&amp;M Schedule_Gas'!$B$3:$B$15,0)),$C46*$S46*INDEX($U$1:$CH$1,MATCH($K46,$U$2:$CH$2,0))*IF(BZ$2&gt;$K46+$H46,IF($D46="Win",1.02,1.005),1)*(1+$T46)^(BZ$2-$K46)),IF(AND($K46+$I46&lt;=BZ$2,$K46+SUM($I46:$J46)&gt;BZ$2),IF($N46=$N$3,$C46*(INDEX('Fixed O&amp;M Schedule_Gas'!BH$3:BH$15,MATCH($F46,'Fixed O&amp;M Schedule_Gas'!$B$3:$B$15,0))+$M46),$C46*($S46*INDEX($U$1:$CH$1,MATCH($K46+$I46,$U$2:$CH$2,0))*IF(BZ$2&gt;$K46+$I46+$H46,IF($D46="Win",1.02,1.005),1)*(1+$T46)^(BZ$2-($K46+$I46))+$M46)),0)))/10^6</f>
        <v>2.9763118934695916</v>
      </c>
      <c r="CA46" s="119">
        <f>IF(AND($K46&lt;CA$2+1,$K46+$H46&gt;CA$2),IF($N46=$N$3,$C46*((1-$O46+$O46*(CA$1/INDEX($U$1:$CH$1,,MATCH($K46,$U$2:$CH$2,0)))))*$L46,$C46*((1-$R46)^(CA$2-$K46))*(((1-$O46+$O46*(CA$1/INDEX($U$1:$CH$1,,MATCH($K46,$U$2:$CH$2,0)))))*$L46*8760*$P46)),IF(AND($K46+$H46&lt;CA$2+1,$K46+$I46&gt;CA$2),IF($N46=$N$3,$C46*INDEX('Fixed O&amp;M Schedule_Gas'!BI$3:BI$15,MATCH($F46,'Fixed O&amp;M Schedule_Gas'!$B$3:$B$15,0)),$C46*$S46*INDEX($U$1:$CH$1,MATCH($K46,$U$2:$CH$2,0))*IF(CA$2&gt;$K46+$H46,IF($D46="Win",1.02,1.005),1)*(1+$T46)^(CA$2-$K46)),IF(AND($K46+$I46&lt;=CA$2,$K46+SUM($I46:$J46)&gt;CA$2),IF($N46=$N$3,$C46*(INDEX('Fixed O&amp;M Schedule_Gas'!BI$3:BI$15,MATCH($F46,'Fixed O&amp;M Schedule_Gas'!$B$3:$B$15,0))+$M46),$C46*($S46*INDEX($U$1:$CH$1,MATCH($K46+$I46,$U$2:$CH$2,0))*IF(CA$2&gt;$K46+$I46+$H46,IF($D46="Win",1.02,1.005),1)*(1+$T46)^(CA$2-($K46+$I46))+$M46)),0)))/10^6</f>
        <v>3.001324277615983</v>
      </c>
      <c r="CB46" s="119">
        <f>IF(AND($K46&lt;CB$2+1,$K46+$H46&gt;CB$2),IF($N46=$N$3,$C46*((1-$O46+$O46*(CB$1/INDEX($U$1:$CH$1,,MATCH($K46,$U$2:$CH$2,0)))))*$L46,$C46*((1-$R46)^(CB$2-$K46))*(((1-$O46+$O46*(CB$1/INDEX($U$1:$CH$1,,MATCH($K46,$U$2:$CH$2,0)))))*$L46*8760*$P46)),IF(AND($K46+$H46&lt;CB$2+1,$K46+$I46&gt;CB$2),IF($N46=$N$3,$C46*INDEX('Fixed O&amp;M Schedule_Gas'!BJ$3:BJ$15,MATCH($F46,'Fixed O&amp;M Schedule_Gas'!$B$3:$B$15,0)),$C46*$S46*INDEX($U$1:$CH$1,MATCH($K46,$U$2:$CH$2,0))*IF(CB$2&gt;$K46+$H46,IF($D46="Win",1.02,1.005),1)*(1+$T46)^(CB$2-$K46)),IF(AND($K46+$I46&lt;=CB$2,$K46+SUM($I46:$J46)&gt;CB$2),IF($N46=$N$3,$C46*(INDEX('Fixed O&amp;M Schedule_Gas'!BJ$3:BJ$15,MATCH($F46,'Fixed O&amp;M Schedule_Gas'!$B$3:$B$15,0))+$M46),$C46*($S46*INDEX($U$1:$CH$1,MATCH($K46+$I46,$U$2:$CH$2,0))*IF(CB$2&gt;$K46+$I46+$H46,IF($D46="Win",1.02,1.005),1)*(1+$T46)^(CB$2-($K46+$I46))+$M46)),0)))/10^6</f>
        <v>3.0268369094453038</v>
      </c>
      <c r="CC46" s="119">
        <f>IF(AND($K46&lt;CC$2+1,$K46+$H46&gt;CC$2),IF($N46=$N$3,$C46*((1-$O46+$O46*(CC$1/INDEX($U$1:$CH$1,,MATCH($K46,$U$2:$CH$2,0)))))*$L46,$C46*((1-$R46)^(CC$2-$K46))*(((1-$O46+$O46*(CC$1/INDEX($U$1:$CH$1,,MATCH($K46,$U$2:$CH$2,0)))))*$L46*8760*$P46)),IF(AND($K46+$H46&lt;CC$2+1,$K46+$I46&gt;CC$2),IF($N46=$N$3,$C46*INDEX('Fixed O&amp;M Schedule_Gas'!BK$3:BK$15,MATCH($F46,'Fixed O&amp;M Schedule_Gas'!$B$3:$B$15,0)),$C46*$S46*INDEX($U$1:$CH$1,MATCH($K46,$U$2:$CH$2,0))*IF(CC$2&gt;$K46+$H46,IF($D46="Win",1.02,1.005),1)*(1+$T46)^(CC$2-$K46)),IF(AND($K46+$I46&lt;=CC$2,$K46+SUM($I46:$J46)&gt;CC$2),IF($N46=$N$3,$C46*(INDEX('Fixed O&amp;M Schedule_Gas'!BK$3:BK$15,MATCH($F46,'Fixed O&amp;M Schedule_Gas'!$B$3:$B$15,0))+$M46),$C46*($S46*INDEX($U$1:$CH$1,MATCH($K46+$I46,$U$2:$CH$2,0))*IF(CC$2&gt;$K46+$I46+$H46,IF($D46="Win",1.02,1.005),1)*(1+$T46)^(CC$2-($K46+$I46))+$M46)),0)))/10^6</f>
        <v>3.0594956294500153</v>
      </c>
      <c r="CD46" s="119">
        <f>IF(AND($K46&lt;CD$2+1,$K46+$H46&gt;CD$2),IF($N46=$N$3,$C46*((1-$O46+$O46*(CD$1/INDEX($U$1:$CH$1,,MATCH($K46,$U$2:$CH$2,0)))))*$L46,$C46*((1-$R46)^(CD$2-$K46))*(((1-$O46+$O46*(CD$1/INDEX($U$1:$CH$1,,MATCH($K46,$U$2:$CH$2,0)))))*$L46*8760*$P46)),IF(AND($K46+$H46&lt;CD$2+1,$K46+$I46&gt;CD$2),IF($N46=$N$3,$C46*INDEX('Fixed O&amp;M Schedule_Gas'!BL$3:BL$15,MATCH($F46,'Fixed O&amp;M Schedule_Gas'!$B$3:$B$15,0)),$C46*$S46*INDEX($U$1:$CH$1,MATCH($K46,$U$2:$CH$2,0))*IF(CD$2&gt;$K46+$H46,IF($D46="Win",1.02,1.005),1)*(1+$T46)^(CD$2-$K46)),IF(AND($K46+$I46&lt;=CD$2,$K46+SUM($I46:$J46)&gt;CD$2),IF($N46=$N$3,$C46*(INDEX('Fixed O&amp;M Schedule_Gas'!BL$3:BL$15,MATCH($F46,'Fixed O&amp;M Schedule_Gas'!$B$3:$B$15,0))+$M46),$C46*($S46*INDEX($U$1:$CH$1,MATCH($K46+$I46,$U$2:$CH$2,0))*IF(CD$2&gt;$K46+$I46+$H46,IF($D46="Win",1.02,1.005),1)*(1+$T46)^(CD$2-($K46+$I46))+$M46)),0)))/10^6</f>
        <v>3.0861716883160155</v>
      </c>
      <c r="CE46" s="119">
        <f>IF(AND($K46&lt;CE$2+1,$K46+$H46&gt;CE$2),IF($N46=$N$3,$C46*((1-$O46+$O46*(CE$1/INDEX($U$1:$CH$1,,MATCH($K46,$U$2:$CH$2,0)))))*$L46,$C46*((1-$R46)^(CE$2-$K46))*(((1-$O46+$O46*(CE$1/INDEX($U$1:$CH$1,,MATCH($K46,$U$2:$CH$2,0)))))*$L46*8760*$P46)),IF(AND($K46+$H46&lt;CE$2+1,$K46+$I46&gt;CE$2),IF($N46=$N$3,$C46*INDEX('Fixed O&amp;M Schedule_Gas'!BM$3:BM$15,MATCH($F46,'Fixed O&amp;M Schedule_Gas'!$B$3:$B$15,0)),$C46*$S46*INDEX($U$1:$CH$1,MATCH($K46,$U$2:$CH$2,0))*IF(CE$2&gt;$K46+$H46,IF($D46="Win",1.02,1.005),1)*(1+$T46)^(CE$2-$K46)),IF(AND($K46+$I46&lt;=CE$2,$K46+SUM($I46:$J46)&gt;CE$2),IF($N46=$N$3,$C46*(INDEX('Fixed O&amp;M Schedule_Gas'!BM$3:BM$15,MATCH($F46,'Fixed O&amp;M Schedule_Gas'!$B$3:$B$15,0))+$M46),$C46*($S46*INDEX($U$1:$CH$1,MATCH($K46+$I46,$U$2:$CH$2,0))*IF(CE$2&gt;$K46+$I46+$H46,IF($D46="Win",1.02,1.005),1)*(1+$T46)^(CE$2-($K46+$I46))+$M46)),0)))/10^6</f>
        <v>3.1133812683593352</v>
      </c>
      <c r="CF46" s="119">
        <f>IF(AND($K46&lt;CF$2+1,$K46+$H46&gt;CF$2),IF($N46=$N$3,$C46*((1-$O46+$O46*(CF$1/INDEX($U$1:$CH$1,,MATCH($K46,$U$2:$CH$2,0)))))*$L46,$C46*((1-$R46)^(CF$2-$K46))*(((1-$O46+$O46*(CF$1/INDEX($U$1:$CH$1,,MATCH($K46,$U$2:$CH$2,0)))))*$L46*8760*$P46)),IF(AND($K46+$H46&lt;CF$2+1,$K46+$I46&gt;CF$2),IF($N46=$N$3,$C46*INDEX('Fixed O&amp;M Schedule_Gas'!BN$3:BN$15,MATCH($F46,'Fixed O&amp;M Schedule_Gas'!$B$3:$B$15,0)),$C46*$S46*INDEX($U$1:$CH$1,MATCH($K46,$U$2:$CH$2,0))*IF(CF$2&gt;$K46+$H46,IF($D46="Win",1.02,1.005),1)*(1+$T46)^(CF$2-$K46)),IF(AND($K46+$I46&lt;=CF$2,$K46+SUM($I46:$J46)&gt;CF$2),IF($N46=$N$3,$C46*(INDEX('Fixed O&amp;M Schedule_Gas'!BN$3:BN$15,MATCH($F46,'Fixed O&amp;M Schedule_Gas'!$B$3:$B$15,0))+$M46),$C46*($S46*INDEX($U$1:$CH$1,MATCH($K46+$I46,$U$2:$CH$2,0))*IF(CF$2&gt;$K46+$I46+$H46,IF($D46="Win",1.02,1.005),1)*(1+$T46)^(CF$2-($K46+$I46))+$M46)),0)))/10^6</f>
        <v>3.1411350400035225</v>
      </c>
      <c r="CG46" s="119">
        <f>IF(AND($K46&lt;CG$2+1,$K46+$H46&gt;CG$2),IF($N46=$N$3,$C46*((1-$O46+$O46*(CG$1/INDEX($U$1:$CH$1,,MATCH($K46,$U$2:$CH$2,0)))))*$L46,$C46*((1-$R46)^(CG$2-$K46))*(((1-$O46+$O46*(CG$1/INDEX($U$1:$CH$1,,MATCH($K46,$U$2:$CH$2,0)))))*$L46*8760*$P46)),IF(AND($K46+$H46&lt;CG$2+1,$K46+$I46&gt;CG$2),IF($N46=$N$3,$C46*INDEX('Fixed O&amp;M Schedule_Gas'!BO$3:BO$15,MATCH($F46,'Fixed O&amp;M Schedule_Gas'!$B$3:$B$15,0)),$C46*$S46*INDEX($U$1:$CH$1,MATCH($K46,$U$2:$CH$2,0))*IF(CG$2&gt;$K46+$H46,IF($D46="Win",1.02,1.005),1)*(1+$T46)^(CG$2-$K46)),IF(AND($K46+$I46&lt;=CG$2,$K46+SUM($I46:$J46)&gt;CG$2),IF($N46=$N$3,$C46*(INDEX('Fixed O&amp;M Schedule_Gas'!BO$3:BO$15,MATCH($F46,'Fixed O&amp;M Schedule_Gas'!$B$3:$B$15,0))+$M46),$C46*($S46*INDEX($U$1:$CH$1,MATCH($K46+$I46,$U$2:$CH$2,0))*IF(CG$2&gt;$K46+$I46+$H46,IF($D46="Win",1.02,1.005),1)*(1+$T46)^(CG$2-($K46+$I46))+$M46)),0)))/10^6</f>
        <v>0</v>
      </c>
      <c r="CH46" s="119">
        <f>IF(AND($K46&lt;CH$2+1,$K46+$H46&gt;CH$2),IF($N46=$N$3,$C46*((1-$O46+$O46*(CH$1/INDEX($U$1:$CH$1,,MATCH($K46,$U$2:$CH$2,0)))))*$L46,$C46*((1-$R46)^(CH$2-$K46))*(((1-$O46+$O46*(CH$1/INDEX($U$1:$CH$1,,MATCH($K46,$U$2:$CH$2,0)))))*$L46*8760*$P46)),IF(AND($K46+$H46&lt;CH$2+1,$K46+$I46&gt;CH$2),IF($N46=$N$3,$C46*INDEX('Fixed O&amp;M Schedule_Gas'!BP$3:BP$15,MATCH($F46,'Fixed O&amp;M Schedule_Gas'!$B$3:$B$15,0)),$C46*$S46*INDEX($U$1:$CH$1,MATCH($K46,$U$2:$CH$2,0))*IF(CH$2&gt;$K46+$H46,IF($D46="Win",1.02,1.005),1)*(1+$T46)^(CH$2-$K46)),IF(AND($K46+$I46&lt;=CH$2,$K46+SUM($I46:$J46)&gt;CH$2),IF($N46=$N$3,$C46*(INDEX('Fixed O&amp;M Schedule_Gas'!BP$3:BP$15,MATCH($F46,'Fixed O&amp;M Schedule_Gas'!$B$3:$B$15,0))+$M46),$C46*($S46*INDEX($U$1:$CH$1,MATCH($K46+$I46,$U$2:$CH$2,0))*IF(CH$2&gt;$K46+$I46+$H46,IF($D46="Win",1.02,1.005),1)*(1+$T46)^(CH$2-($K46+$I46))+$M46)),0)))/10^6</f>
        <v>0</v>
      </c>
    </row>
    <row r="47" spans="1:86" ht="11.4" x14ac:dyDescent="0.2">
      <c r="A47" s="151"/>
      <c r="B47" s="142" t="s">
        <v>39</v>
      </c>
      <c r="C47" s="143">
        <v>44</v>
      </c>
      <c r="D47" s="143" t="str">
        <f t="shared" si="65"/>
        <v>Sol</v>
      </c>
      <c r="E47" s="14" t="s">
        <v>33</v>
      </c>
      <c r="F47" s="142" t="s">
        <v>30</v>
      </c>
      <c r="G47" s="140">
        <f t="shared" si="66"/>
        <v>43101</v>
      </c>
      <c r="H47" s="68">
        <v>20</v>
      </c>
      <c r="I47" s="68">
        <v>25</v>
      </c>
      <c r="J47" s="68">
        <v>25</v>
      </c>
      <c r="K47" s="139">
        <v>2018</v>
      </c>
      <c r="L47" s="68">
        <v>316</v>
      </c>
      <c r="M47" s="69">
        <f>'Repower Costs'!M47</f>
        <v>92832.693674729861</v>
      </c>
      <c r="N47" s="68" t="s">
        <v>31</v>
      </c>
      <c r="O47" s="141">
        <v>0</v>
      </c>
      <c r="P47" s="4">
        <f>VLOOKUP($D47,Input!$B$11:$C$12,2,0)</f>
        <v>0.16200000000000001</v>
      </c>
      <c r="Q47" s="4">
        <f>VLOOKUP($D47,Input!$B$15:$C$16,2,0)</f>
        <v>0.16200000000000001</v>
      </c>
      <c r="R47" s="6">
        <f>VLOOKUP($D47,Input!$B$19:$C$20,2,0)</f>
        <v>5.0000000000000001E-3</v>
      </c>
      <c r="S47" s="70">
        <f>VLOOKUP($D47,Input!$B$23:$C$25,2,0)*1000</f>
        <v>27000</v>
      </c>
      <c r="T47" s="4">
        <f>VLOOKUP($D47,Input!$B$28:$C$30,2,0)</f>
        <v>0.02</v>
      </c>
      <c r="U47" s="119">
        <f>IF(AND($K47&lt;U$2+1,$K47+$H47&gt;U$2),IF($N47=$N$3,$C47*((1-$O47+$O47*(U$1/INDEX($U$1:$CH$1,,MATCH($K47,$U$2:$CH$2,0)))))*$L47,$C47*((1-$R47)^(U$2-$K47))*(((1-$O47+$O47*(U$1/INDEX($U$1:$CH$1,,MATCH($K47,$U$2:$CH$2,0)))))*$L47*8760*$P47)),IF(AND($K47+$H47&lt;U$2+1,$K47+$I47&gt;U$2),IF($N47=$N$3,$C47*INDEX('Fixed O&amp;M Schedule_Gas'!C$3:C$15,MATCH($F47,'Fixed O&amp;M Schedule_Gas'!$B$3:$B$15,0)),$C47*$S47*INDEX($U$1:$CH$1,MATCH($K47,$U$2:$CH$2,0))*IF(U$2&gt;$K47+$H47,IF($D47="Win",1.02,1.005),1)*(1+$T47)^(U$2-$K47)),IF(AND($K47+$I47&lt;=U$2,$K47+SUM($I47:$J47)&gt;U$2),IF($N47=$N$3,$C47*(INDEX('Fixed O&amp;M Schedule_Gas'!C$3:C$15,MATCH($F47,'Fixed O&amp;M Schedule_Gas'!$B$3:$B$15,0))+$M47),$C47*($S47*INDEX($U$1:$CH$1,MATCH($K47+$I47,$U$2:$CH$2,0))*IF(U$2&gt;$K47+$I47+$H47,IF($D47="Win",1.02,1.005),1)*(1+$T47)^(U$2-($K47+$I47))+$M47)),0)))/10^6</f>
        <v>0</v>
      </c>
      <c r="V47" s="119">
        <f>IF(AND($K47&lt;V$2+1,$K47+$H47&gt;V$2),IF($N47=$N$3,$C47*((1-$O47+$O47*(V$1/INDEX($U$1:$CH$1,,MATCH($K47,$U$2:$CH$2,0)))))*$L47,$C47*((1-$R47)^(V$2-$K47))*(((1-$O47+$O47*(V$1/INDEX($U$1:$CH$1,,MATCH($K47,$U$2:$CH$2,0)))))*$L47*8760*$P47)),IF(AND($K47+$H47&lt;V$2+1,$K47+$I47&gt;V$2),IF($N47=$N$3,$C47*INDEX('Fixed O&amp;M Schedule_Gas'!D$3:D$15,MATCH($F47,'Fixed O&amp;M Schedule_Gas'!$B$3:$B$15,0)),$C47*$S47*INDEX($U$1:$CH$1,MATCH($K47,$U$2:$CH$2,0))*IF(V$2&gt;$K47+$H47,IF($D47="Win",1.02,1.005),1)*(1+$T47)^(V$2-$K47)),IF(AND($K47+$I47&lt;=V$2,$K47+SUM($I47:$J47)&gt;V$2),IF($N47=$N$3,$C47*(INDEX('Fixed O&amp;M Schedule_Gas'!D$3:D$15,MATCH($F47,'Fixed O&amp;M Schedule_Gas'!$B$3:$B$15,0))+$M47),$C47*($S47*INDEX($U$1:$CH$1,MATCH($K47+$I47,$U$2:$CH$2,0))*IF(V$2&gt;$K47+$I47+$H47,IF($D47="Win",1.02,1.005),1)*(1+$T47)^(V$2-($K47+$I47))+$M47)),0)))/10^6</f>
        <v>0</v>
      </c>
      <c r="W47" s="119">
        <f>IF(AND($K47&lt;W$2+1,$K47+$H47&gt;W$2),IF($N47=$N$3,$C47*((1-$O47+$O47*(W$1/INDEX($U$1:$CH$1,,MATCH($K47,$U$2:$CH$2,0)))))*$L47,$C47*((1-$R47)^(W$2-$K47))*(((1-$O47+$O47*(W$1/INDEX($U$1:$CH$1,,MATCH($K47,$U$2:$CH$2,0)))))*$L47*8760*$P47)),IF(AND($K47+$H47&lt;W$2+1,$K47+$I47&gt;W$2),IF($N47=$N$3,$C47*INDEX('Fixed O&amp;M Schedule_Gas'!E$3:E$15,MATCH($F47,'Fixed O&amp;M Schedule_Gas'!$B$3:$B$15,0)),$C47*$S47*INDEX($U$1:$CH$1,MATCH($K47,$U$2:$CH$2,0))*IF(W$2&gt;$K47+$H47,IF($D47="Win",1.02,1.005),1)*(1+$T47)^(W$2-$K47)),IF(AND($K47+$I47&lt;=W$2,$K47+SUM($I47:$J47)&gt;W$2),IF($N47=$N$3,$C47*(INDEX('Fixed O&amp;M Schedule_Gas'!E$3:E$15,MATCH($F47,'Fixed O&amp;M Schedule_Gas'!$B$3:$B$15,0))+$M47),$C47*($S47*INDEX($U$1:$CH$1,MATCH($K47+$I47,$U$2:$CH$2,0))*IF(W$2&gt;$K47+$I47+$H47,IF($D47="Win",1.02,1.005),1)*(1+$T47)^(W$2-($K47+$I47))+$M47)),0)))/10^6</f>
        <v>0</v>
      </c>
      <c r="X47" s="119">
        <f>IF(AND($K47&lt;X$2+1,$K47+$H47&gt;X$2),IF($N47=$N$3,$C47*((1-$O47+$O47*(X$1/INDEX($U$1:$CH$1,,MATCH($K47,$U$2:$CH$2,0)))))*$L47,$C47*((1-$R47)^(X$2-$K47))*(((1-$O47+$O47*(X$1/INDEX($U$1:$CH$1,,MATCH($K47,$U$2:$CH$2,0)))))*$L47*8760*$P47)),IF(AND($K47+$H47&lt;X$2+1,$K47+$I47&gt;X$2),IF($N47=$N$3,$C47*INDEX('Fixed O&amp;M Schedule_Gas'!F$3:F$15,MATCH($F47,'Fixed O&amp;M Schedule_Gas'!$B$3:$B$15,0)),$C47*$S47*INDEX($U$1:$CH$1,MATCH($K47,$U$2:$CH$2,0))*IF(X$2&gt;$K47+$H47,IF($D47="Win",1.02,1.005),1)*(1+$T47)^(X$2-$K47)),IF(AND($K47+$I47&lt;=X$2,$K47+SUM($I47:$J47)&gt;X$2),IF($N47=$N$3,$C47*(INDEX('Fixed O&amp;M Schedule_Gas'!F$3:F$15,MATCH($F47,'Fixed O&amp;M Schedule_Gas'!$B$3:$B$15,0))+$M47),$C47*($S47*INDEX($U$1:$CH$1,MATCH($K47+$I47,$U$2:$CH$2,0))*IF(X$2&gt;$K47+$I47+$H47,IF($D47="Win",1.02,1.005),1)*(1+$T47)^(X$2-($K47+$I47))+$M47)),0)))/10^6</f>
        <v>0</v>
      </c>
      <c r="Y47" s="119">
        <f>IF(AND($K47&lt;Y$2+1,$K47+$H47&gt;Y$2),IF($N47=$N$3,$C47*((1-$O47+$O47*(Y$1/INDEX($U$1:$CH$1,,MATCH($K47,$U$2:$CH$2,0)))))*$L47,$C47*((1-$R47)^(Y$2-$K47))*(((1-$O47+$O47*(Y$1/INDEX($U$1:$CH$1,,MATCH($K47,$U$2:$CH$2,0)))))*$L47*8760*$P47)),IF(AND($K47+$H47&lt;Y$2+1,$K47+$I47&gt;Y$2),IF($N47=$N$3,$C47*INDEX('Fixed O&amp;M Schedule_Gas'!G$3:G$15,MATCH($F47,'Fixed O&amp;M Schedule_Gas'!$B$3:$B$15,0)),$C47*$S47*INDEX($U$1:$CH$1,MATCH($K47,$U$2:$CH$2,0))*IF(Y$2&gt;$K47+$H47,IF($D47="Win",1.02,1.005),1)*(1+$T47)^(Y$2-$K47)),IF(AND($K47+$I47&lt;=Y$2,$K47+SUM($I47:$J47)&gt;Y$2),IF($N47=$N$3,$C47*(INDEX('Fixed O&amp;M Schedule_Gas'!G$3:G$15,MATCH($F47,'Fixed O&amp;M Schedule_Gas'!$B$3:$B$15,0))+$M47),$C47*($S47*INDEX($U$1:$CH$1,MATCH($K47+$I47,$U$2:$CH$2,0))*IF(Y$2&gt;$K47+$I47+$H47,IF($D47="Win",1.02,1.005),1)*(1+$T47)^(Y$2-($K47+$I47))+$M47)),0)))/10^6</f>
        <v>0</v>
      </c>
      <c r="Z47" s="119">
        <f>IF(AND($K47&lt;Z$2+1,$K47+$H47&gt;Z$2),IF($N47=$N$3,$C47*((1-$O47+$O47*(Z$1/INDEX($U$1:$CH$1,,MATCH($K47,$U$2:$CH$2,0)))))*$L47,$C47*((1-$R47)^(Z$2-$K47))*(((1-$O47+$O47*(Z$1/INDEX($U$1:$CH$1,,MATCH($K47,$U$2:$CH$2,0)))))*$L47*8760*$P47)),IF(AND($K47+$H47&lt;Z$2+1,$K47+$I47&gt;Z$2),IF($N47=$N$3,$C47*INDEX('Fixed O&amp;M Schedule_Gas'!H$3:H$15,MATCH($F47,'Fixed O&amp;M Schedule_Gas'!$B$3:$B$15,0)),$C47*$S47*INDEX($U$1:$CH$1,MATCH($K47,$U$2:$CH$2,0))*IF(Z$2&gt;$K47+$H47,IF($D47="Win",1.02,1.005),1)*(1+$T47)^(Z$2-$K47)),IF(AND($K47+$I47&lt;=Z$2,$K47+SUM($I47:$J47)&gt;Z$2),IF($N47=$N$3,$C47*(INDEX('Fixed O&amp;M Schedule_Gas'!H$3:H$15,MATCH($F47,'Fixed O&amp;M Schedule_Gas'!$B$3:$B$15,0))+$M47),$C47*($S47*INDEX($U$1:$CH$1,MATCH($K47+$I47,$U$2:$CH$2,0))*IF(Z$2&gt;$K47+$I47+$H47,IF($D47="Win",1.02,1.005),1)*(1+$T47)^(Z$2-($K47+$I47))+$M47)),0)))/10^6</f>
        <v>0</v>
      </c>
      <c r="AA47" s="119">
        <f>IF(AND($K47&lt;AA$2+1,$K47+$H47&gt;AA$2),IF($N47=$N$3,$C47*((1-$O47+$O47*(AA$1/INDEX($U$1:$CH$1,,MATCH($K47,$U$2:$CH$2,0)))))*$L47,$C47*((1-$R47)^(AA$2-$K47))*(((1-$O47+$O47*(AA$1/INDEX($U$1:$CH$1,,MATCH($K47,$U$2:$CH$2,0)))))*$L47*8760*$P47)),IF(AND($K47+$H47&lt;AA$2+1,$K47+$I47&gt;AA$2),IF($N47=$N$3,$C47*INDEX('Fixed O&amp;M Schedule_Gas'!I$3:I$15,MATCH($F47,'Fixed O&amp;M Schedule_Gas'!$B$3:$B$15,0)),$C47*$S47*INDEX($U$1:$CH$1,MATCH($K47,$U$2:$CH$2,0))*IF(AA$2&gt;$K47+$H47,IF($D47="Win",1.02,1.005),1)*(1+$T47)^(AA$2-$K47)),IF(AND($K47+$I47&lt;=AA$2,$K47+SUM($I47:$J47)&gt;AA$2),IF($N47=$N$3,$C47*(INDEX('Fixed O&amp;M Schedule_Gas'!I$3:I$15,MATCH($F47,'Fixed O&amp;M Schedule_Gas'!$B$3:$B$15,0))+$M47),$C47*($S47*INDEX($U$1:$CH$1,MATCH($K47+$I47,$U$2:$CH$2,0))*IF(AA$2&gt;$K47+$I47+$H47,IF($D47="Win",1.02,1.005),1)*(1+$T47)^(AA$2-($K47+$I47))+$M47)),0)))/10^6</f>
        <v>0</v>
      </c>
      <c r="AB47" s="119">
        <f>IF(AND($K47&lt;AB$2+1,$K47+$H47&gt;AB$2),IF($N47=$N$3,$C47*((1-$O47+$O47*(AB$1/INDEX($U$1:$CH$1,,MATCH($K47,$U$2:$CH$2,0)))))*$L47,$C47*((1-$R47)^(AB$2-$K47))*(((1-$O47+$O47*(AB$1/INDEX($U$1:$CH$1,,MATCH($K47,$U$2:$CH$2,0)))))*$L47*8760*$P47)),IF(AND($K47+$H47&lt;AB$2+1,$K47+$I47&gt;AB$2),IF($N47=$N$3,$C47*INDEX('Fixed O&amp;M Schedule_Gas'!J$3:J$15,MATCH($F47,'Fixed O&amp;M Schedule_Gas'!$B$3:$B$15,0)),$C47*$S47*INDEX($U$1:$CH$1,MATCH($K47,$U$2:$CH$2,0))*IF(AB$2&gt;$K47+$H47,IF($D47="Win",1.02,1.005),1)*(1+$T47)^(AB$2-$K47)),IF(AND($K47+$I47&lt;=AB$2,$K47+SUM($I47:$J47)&gt;AB$2),IF($N47=$N$3,$C47*(INDEX('Fixed O&amp;M Schedule_Gas'!J$3:J$15,MATCH($F47,'Fixed O&amp;M Schedule_Gas'!$B$3:$B$15,0))+$M47),$C47*($S47*INDEX($U$1:$CH$1,MATCH($K47+$I47,$U$2:$CH$2,0))*IF(AB$2&gt;$K47+$I47+$H47,IF($D47="Win",1.02,1.005),1)*(1+$T47)^(AB$2-($K47+$I47))+$M47)),0)))/10^6</f>
        <v>0</v>
      </c>
      <c r="AC47" s="119">
        <f>IF(AND($K47&lt;AC$2+1,$K47+$H47&gt;AC$2),IF($N47=$N$3,$C47*((1-$O47+$O47*(AC$1/INDEX($U$1:$CH$1,,MATCH($K47,$U$2:$CH$2,0)))))*$L47,$C47*((1-$R47)^(AC$2-$K47))*(((1-$O47+$O47*(AC$1/INDEX($U$1:$CH$1,,MATCH($K47,$U$2:$CH$2,0)))))*$L47*8760*$P47)),IF(AND($K47+$H47&lt;AC$2+1,$K47+$I47&gt;AC$2),IF($N47=$N$3,$C47*INDEX('Fixed O&amp;M Schedule_Gas'!K$3:K$15,MATCH($F47,'Fixed O&amp;M Schedule_Gas'!$B$3:$B$15,0)),$C47*$S47*INDEX($U$1:$CH$1,MATCH($K47,$U$2:$CH$2,0))*IF(AC$2&gt;$K47+$H47,IF($D47="Win",1.02,1.005),1)*(1+$T47)^(AC$2-$K47)),IF(AND($K47+$I47&lt;=AC$2,$K47+SUM($I47:$J47)&gt;AC$2),IF($N47=$N$3,$C47*(INDEX('Fixed O&amp;M Schedule_Gas'!K$3:K$15,MATCH($F47,'Fixed O&amp;M Schedule_Gas'!$B$3:$B$15,0))+$M47),$C47*($S47*INDEX($U$1:$CH$1,MATCH($K47+$I47,$U$2:$CH$2,0))*IF(AC$2&gt;$K47+$I47+$H47,IF($D47="Win",1.02,1.005),1)*(1+$T47)^(AC$2-($K47+$I47))+$M47)),0)))/10^6</f>
        <v>0</v>
      </c>
      <c r="AD47" s="119">
        <f>IF(AND($K47&lt;AD$2+1,$K47+$H47&gt;AD$2),IF($N47=$N$3,$C47*((1-$O47+$O47*(AD$1/INDEX($U$1:$CH$1,,MATCH($K47,$U$2:$CH$2,0)))))*$L47,$C47*((1-$R47)^(AD$2-$K47))*(((1-$O47+$O47*(AD$1/INDEX($U$1:$CH$1,,MATCH($K47,$U$2:$CH$2,0)))))*$L47*8760*$P47)),IF(AND($K47+$H47&lt;AD$2+1,$K47+$I47&gt;AD$2),IF($N47=$N$3,$C47*INDEX('Fixed O&amp;M Schedule_Gas'!L$3:L$15,MATCH($F47,'Fixed O&amp;M Schedule_Gas'!$B$3:$B$15,0)),$C47*$S47*INDEX($U$1:$CH$1,MATCH($K47,$U$2:$CH$2,0))*IF(AD$2&gt;$K47+$H47,IF($D47="Win",1.02,1.005),1)*(1+$T47)^(AD$2-$K47)),IF(AND($K47+$I47&lt;=AD$2,$K47+SUM($I47:$J47)&gt;AD$2),IF($N47=$N$3,$C47*(INDEX('Fixed O&amp;M Schedule_Gas'!L$3:L$15,MATCH($F47,'Fixed O&amp;M Schedule_Gas'!$B$3:$B$15,0))+$M47),$C47*($S47*INDEX($U$1:$CH$1,MATCH($K47+$I47,$U$2:$CH$2,0))*IF(AD$2&gt;$K47+$I47+$H47,IF($D47="Win",1.02,1.005),1)*(1+$T47)^(AD$2-($K47+$I47))+$M47)),0)))/10^6</f>
        <v>0</v>
      </c>
      <c r="AE47" s="119">
        <f>IF(AND($K47&lt;AE$2+1,$K47+$H47&gt;AE$2),IF($N47=$N$3,$C47*((1-$O47+$O47*(AE$1/INDEX($U$1:$CH$1,,MATCH($K47,$U$2:$CH$2,0)))))*$L47,$C47*((1-$R47)^(AE$2-$K47))*(((1-$O47+$O47*(AE$1/INDEX($U$1:$CH$1,,MATCH($K47,$U$2:$CH$2,0)))))*$L47*8760*$P47)),IF(AND($K47+$H47&lt;AE$2+1,$K47+$I47&gt;AE$2),IF($N47=$N$3,$C47*INDEX('Fixed O&amp;M Schedule_Gas'!M$3:M$15,MATCH($F47,'Fixed O&amp;M Schedule_Gas'!$B$3:$B$15,0)),$C47*$S47*INDEX($U$1:$CH$1,MATCH($K47,$U$2:$CH$2,0))*IF(AE$2&gt;$K47+$H47,IF($D47="Win",1.02,1.005),1)*(1+$T47)^(AE$2-$K47)),IF(AND($K47+$I47&lt;=AE$2,$K47+SUM($I47:$J47)&gt;AE$2),IF($N47=$N$3,$C47*(INDEX('Fixed O&amp;M Schedule_Gas'!M$3:M$15,MATCH($F47,'Fixed O&amp;M Schedule_Gas'!$B$3:$B$15,0))+$M47),$C47*($S47*INDEX($U$1:$CH$1,MATCH($K47+$I47,$U$2:$CH$2,0))*IF(AE$2&gt;$K47+$I47+$H47,IF($D47="Win",1.02,1.005),1)*(1+$T47)^(AE$2-($K47+$I47))+$M47)),0)))/10^6</f>
        <v>0</v>
      </c>
      <c r="AF47" s="119">
        <f>IF(AND($K47&lt;AF$2+1,$K47+$H47&gt;AF$2),IF($N47=$N$3,$C47*((1-$O47+$O47*(AF$1/INDEX($U$1:$CH$1,,MATCH($K47,$U$2:$CH$2,0)))))*$L47,$C47*((1-$R47)^(AF$2-$K47))*(((1-$O47+$O47*(AF$1/INDEX($U$1:$CH$1,,MATCH($K47,$U$2:$CH$2,0)))))*$L47*8760*$P47)),IF(AND($K47+$H47&lt;AF$2+1,$K47+$I47&gt;AF$2),IF($N47=$N$3,$C47*INDEX('Fixed O&amp;M Schedule_Gas'!N$3:N$15,MATCH($F47,'Fixed O&amp;M Schedule_Gas'!$B$3:$B$15,0)),$C47*$S47*INDEX($U$1:$CH$1,MATCH($K47,$U$2:$CH$2,0))*IF(AF$2&gt;$K47+$H47,IF($D47="Win",1.02,1.005),1)*(1+$T47)^(AF$2-$K47)),IF(AND($K47+$I47&lt;=AF$2,$K47+SUM($I47:$J47)&gt;AF$2),IF($N47=$N$3,$C47*(INDEX('Fixed O&amp;M Schedule_Gas'!N$3:N$15,MATCH($F47,'Fixed O&amp;M Schedule_Gas'!$B$3:$B$15,0))+$M47),$C47*($S47*INDEX($U$1:$CH$1,MATCH($K47+$I47,$U$2:$CH$2,0))*IF(AF$2&gt;$K47+$I47+$H47,IF($D47="Win",1.02,1.005),1)*(1+$T47)^(AF$2-($K47+$I47))+$M47)),0)))/10^6</f>
        <v>0</v>
      </c>
      <c r="AG47" s="119">
        <f>IF(AND($K47&lt;AG$2+1,$K47+$H47&gt;AG$2),IF($N47=$N$3,$C47*((1-$O47+$O47*(AG$1/INDEX($U$1:$CH$1,,MATCH($K47,$U$2:$CH$2,0)))))*$L47,$C47*((1-$R47)^(AG$2-$K47))*(((1-$O47+$O47*(AG$1/INDEX($U$1:$CH$1,,MATCH($K47,$U$2:$CH$2,0)))))*$L47*8760*$P47)),IF(AND($K47+$H47&lt;AG$2+1,$K47+$I47&gt;AG$2),IF($N47=$N$3,$C47*INDEX('Fixed O&amp;M Schedule_Gas'!O$3:O$15,MATCH($F47,'Fixed O&amp;M Schedule_Gas'!$B$3:$B$15,0)),$C47*$S47*INDEX($U$1:$CH$1,MATCH($K47,$U$2:$CH$2,0))*IF(AG$2&gt;$K47+$H47,IF($D47="Win",1.02,1.005),1)*(1+$T47)^(AG$2-$K47)),IF(AND($K47+$I47&lt;=AG$2,$K47+SUM($I47:$J47)&gt;AG$2),IF($N47=$N$3,$C47*(INDEX('Fixed O&amp;M Schedule_Gas'!O$3:O$15,MATCH($F47,'Fixed O&amp;M Schedule_Gas'!$B$3:$B$15,0))+$M47),$C47*($S47*INDEX($U$1:$CH$1,MATCH($K47+$I47,$U$2:$CH$2,0))*IF(AG$2&gt;$K47+$I47+$H47,IF($D47="Win",1.02,1.005),1)*(1+$T47)^(AG$2-($K47+$I47))+$M47)),0)))/10^6</f>
        <v>0</v>
      </c>
      <c r="AH47" s="119">
        <f>IF(AND($K47&lt;AH$2+1,$K47+$H47&gt;AH$2),IF($N47=$N$3,$C47*((1-$O47+$O47*(AH$1/INDEX($U$1:$CH$1,,MATCH($K47,$U$2:$CH$2,0)))))*$L47,$C47*((1-$R47)^(AH$2-$K47))*(((1-$O47+$O47*(AH$1/INDEX($U$1:$CH$1,,MATCH($K47,$U$2:$CH$2,0)))))*$L47*8760*$P47)),IF(AND($K47+$H47&lt;AH$2+1,$K47+$I47&gt;AH$2),IF($N47=$N$3,$C47*INDEX('Fixed O&amp;M Schedule_Gas'!P$3:P$15,MATCH($F47,'Fixed O&amp;M Schedule_Gas'!$B$3:$B$15,0)),$C47*$S47*INDEX($U$1:$CH$1,MATCH($K47,$U$2:$CH$2,0))*IF(AH$2&gt;$K47+$H47,IF($D47="Win",1.02,1.005),1)*(1+$T47)^(AH$2-$K47)),IF(AND($K47+$I47&lt;=AH$2,$K47+SUM($I47:$J47)&gt;AH$2),IF($N47=$N$3,$C47*(INDEX('Fixed O&amp;M Schedule_Gas'!P$3:P$15,MATCH($F47,'Fixed O&amp;M Schedule_Gas'!$B$3:$B$15,0))+$M47),$C47*($S47*INDEX($U$1:$CH$1,MATCH($K47+$I47,$U$2:$CH$2,0))*IF(AH$2&gt;$K47+$I47+$H47,IF($D47="Win",1.02,1.005),1)*(1+$T47)^(AH$2-($K47+$I47))+$M47)),0)))/10^6</f>
        <v>19.73144448</v>
      </c>
      <c r="AI47" s="119">
        <f>IF(AND($K47&lt;AI$2+1,$K47+$H47&gt;AI$2),IF($N47=$N$3,$C47*((1-$O47+$O47*(AI$1/INDEX($U$1:$CH$1,,MATCH($K47,$U$2:$CH$2,0)))))*$L47,$C47*((1-$R47)^(AI$2-$K47))*(((1-$O47+$O47*(AI$1/INDEX($U$1:$CH$1,,MATCH($K47,$U$2:$CH$2,0)))))*$L47*8760*$P47)),IF(AND($K47+$H47&lt;AI$2+1,$K47+$I47&gt;AI$2),IF($N47=$N$3,$C47*INDEX('Fixed O&amp;M Schedule_Gas'!Q$3:Q$15,MATCH($F47,'Fixed O&amp;M Schedule_Gas'!$B$3:$B$15,0)),$C47*$S47*INDEX($U$1:$CH$1,MATCH($K47,$U$2:$CH$2,0))*IF(AI$2&gt;$K47+$H47,IF($D47="Win",1.02,1.005),1)*(1+$T47)^(AI$2-$K47)),IF(AND($K47+$I47&lt;=AI$2,$K47+SUM($I47:$J47)&gt;AI$2),IF($N47=$N$3,$C47*(INDEX('Fixed O&amp;M Schedule_Gas'!Q$3:Q$15,MATCH($F47,'Fixed O&amp;M Schedule_Gas'!$B$3:$B$15,0))+$M47),$C47*($S47*INDEX($U$1:$CH$1,MATCH($K47+$I47,$U$2:$CH$2,0))*IF(AI$2&gt;$K47+$I47+$H47,IF($D47="Win",1.02,1.005),1)*(1+$T47)^(AI$2-($K47+$I47))+$M47)),0)))/10^6</f>
        <v>19.6327872576</v>
      </c>
      <c r="AJ47" s="119">
        <f>IF(AND($K47&lt;AJ$2+1,$K47+$H47&gt;AJ$2),IF($N47=$N$3,$C47*((1-$O47+$O47*(AJ$1/INDEX($U$1:$CH$1,,MATCH($K47,$U$2:$CH$2,0)))))*$L47,$C47*((1-$R47)^(AJ$2-$K47))*(((1-$O47+$O47*(AJ$1/INDEX($U$1:$CH$1,,MATCH($K47,$U$2:$CH$2,0)))))*$L47*8760*$P47)),IF(AND($K47+$H47&lt;AJ$2+1,$K47+$I47&gt;AJ$2),IF($N47=$N$3,$C47*INDEX('Fixed O&amp;M Schedule_Gas'!R$3:R$15,MATCH($F47,'Fixed O&amp;M Schedule_Gas'!$B$3:$B$15,0)),$C47*$S47*INDEX($U$1:$CH$1,MATCH($K47,$U$2:$CH$2,0))*IF(AJ$2&gt;$K47+$H47,IF($D47="Win",1.02,1.005),1)*(1+$T47)^(AJ$2-$K47)),IF(AND($K47+$I47&lt;=AJ$2,$K47+SUM($I47:$J47)&gt;AJ$2),IF($N47=$N$3,$C47*(INDEX('Fixed O&amp;M Schedule_Gas'!R$3:R$15,MATCH($F47,'Fixed O&amp;M Schedule_Gas'!$B$3:$B$15,0))+$M47),$C47*($S47*INDEX($U$1:$CH$1,MATCH($K47+$I47,$U$2:$CH$2,0))*IF(AJ$2&gt;$K47+$I47+$H47,IF($D47="Win",1.02,1.005),1)*(1+$T47)^(AJ$2-($K47+$I47))+$M47)),0)))/10^6</f>
        <v>19.534623321312004</v>
      </c>
      <c r="AK47" s="119">
        <f>IF(AND($K47&lt;AK$2+1,$K47+$H47&gt;AK$2),IF($N47=$N$3,$C47*((1-$O47+$O47*(AK$1/INDEX($U$1:$CH$1,,MATCH($K47,$U$2:$CH$2,0)))))*$L47,$C47*((1-$R47)^(AK$2-$K47))*(((1-$O47+$O47*(AK$1/INDEX($U$1:$CH$1,,MATCH($K47,$U$2:$CH$2,0)))))*$L47*8760*$P47)),IF(AND($K47+$H47&lt;AK$2+1,$K47+$I47&gt;AK$2),IF($N47=$N$3,$C47*INDEX('Fixed O&amp;M Schedule_Gas'!S$3:S$15,MATCH($F47,'Fixed O&amp;M Schedule_Gas'!$B$3:$B$15,0)),$C47*$S47*INDEX($U$1:$CH$1,MATCH($K47,$U$2:$CH$2,0))*IF(AK$2&gt;$K47+$H47,IF($D47="Win",1.02,1.005),1)*(1+$T47)^(AK$2-$K47)),IF(AND($K47+$I47&lt;=AK$2,$K47+SUM($I47:$J47)&gt;AK$2),IF($N47=$N$3,$C47*(INDEX('Fixed O&amp;M Schedule_Gas'!S$3:S$15,MATCH($F47,'Fixed O&amp;M Schedule_Gas'!$B$3:$B$15,0))+$M47),$C47*($S47*INDEX($U$1:$CH$1,MATCH($K47+$I47,$U$2:$CH$2,0))*IF(AK$2&gt;$K47+$I47+$H47,IF($D47="Win",1.02,1.005),1)*(1+$T47)^(AK$2-($K47+$I47))+$M47)),0)))/10^6</f>
        <v>19.43695020470544</v>
      </c>
      <c r="AL47" s="119">
        <f>IF(AND($K47&lt;AL$2+1,$K47+$H47&gt;AL$2),IF($N47=$N$3,$C47*((1-$O47+$O47*(AL$1/INDEX($U$1:$CH$1,,MATCH($K47,$U$2:$CH$2,0)))))*$L47,$C47*((1-$R47)^(AL$2-$K47))*(((1-$O47+$O47*(AL$1/INDEX($U$1:$CH$1,,MATCH($K47,$U$2:$CH$2,0)))))*$L47*8760*$P47)),IF(AND($K47+$H47&lt;AL$2+1,$K47+$I47&gt;AL$2),IF($N47=$N$3,$C47*INDEX('Fixed O&amp;M Schedule_Gas'!T$3:T$15,MATCH($F47,'Fixed O&amp;M Schedule_Gas'!$B$3:$B$15,0)),$C47*$S47*INDEX($U$1:$CH$1,MATCH($K47,$U$2:$CH$2,0))*IF(AL$2&gt;$K47+$H47,IF($D47="Win",1.02,1.005),1)*(1+$T47)^(AL$2-$K47)),IF(AND($K47+$I47&lt;=AL$2,$K47+SUM($I47:$J47)&gt;AL$2),IF($N47=$N$3,$C47*(INDEX('Fixed O&amp;M Schedule_Gas'!T$3:T$15,MATCH($F47,'Fixed O&amp;M Schedule_Gas'!$B$3:$B$15,0))+$M47),$C47*($S47*INDEX($U$1:$CH$1,MATCH($K47+$I47,$U$2:$CH$2,0))*IF(AL$2&gt;$K47+$I47+$H47,IF($D47="Win",1.02,1.005),1)*(1+$T47)^(AL$2-($K47+$I47))+$M47)),0)))/10^6</f>
        <v>19.339765453681917</v>
      </c>
      <c r="AM47" s="119">
        <f>IF(AND($K47&lt;AM$2+1,$K47+$H47&gt;AM$2),IF($N47=$N$3,$C47*((1-$O47+$O47*(AM$1/INDEX($U$1:$CH$1,,MATCH($K47,$U$2:$CH$2,0)))))*$L47,$C47*((1-$R47)^(AM$2-$K47))*(((1-$O47+$O47*(AM$1/INDEX($U$1:$CH$1,,MATCH($K47,$U$2:$CH$2,0)))))*$L47*8760*$P47)),IF(AND($K47+$H47&lt;AM$2+1,$K47+$I47&gt;AM$2),IF($N47=$N$3,$C47*INDEX('Fixed O&amp;M Schedule_Gas'!U$3:U$15,MATCH($F47,'Fixed O&amp;M Schedule_Gas'!$B$3:$B$15,0)),$C47*$S47*INDEX($U$1:$CH$1,MATCH($K47,$U$2:$CH$2,0))*IF(AM$2&gt;$K47+$H47,IF($D47="Win",1.02,1.005),1)*(1+$T47)^(AM$2-$K47)),IF(AND($K47+$I47&lt;=AM$2,$K47+SUM($I47:$J47)&gt;AM$2),IF($N47=$N$3,$C47*(INDEX('Fixed O&amp;M Schedule_Gas'!U$3:U$15,MATCH($F47,'Fixed O&amp;M Schedule_Gas'!$B$3:$B$15,0))+$M47),$C47*($S47*INDEX($U$1:$CH$1,MATCH($K47+$I47,$U$2:$CH$2,0))*IF(AM$2&gt;$K47+$I47+$H47,IF($D47="Win",1.02,1.005),1)*(1+$T47)^(AM$2-($K47+$I47))+$M47)),0)))/10^6</f>
        <v>19.243066626413505</v>
      </c>
      <c r="AN47" s="119">
        <f>IF(AND($K47&lt;AN$2+1,$K47+$H47&gt;AN$2),IF($N47=$N$3,$C47*((1-$O47+$O47*(AN$1/INDEX($U$1:$CH$1,,MATCH($K47,$U$2:$CH$2,0)))))*$L47,$C47*((1-$R47)^(AN$2-$K47))*(((1-$O47+$O47*(AN$1/INDEX($U$1:$CH$1,,MATCH($K47,$U$2:$CH$2,0)))))*$L47*8760*$P47)),IF(AND($K47+$H47&lt;AN$2+1,$K47+$I47&gt;AN$2),IF($N47=$N$3,$C47*INDEX('Fixed O&amp;M Schedule_Gas'!V$3:V$15,MATCH($F47,'Fixed O&amp;M Schedule_Gas'!$B$3:$B$15,0)),$C47*$S47*INDEX($U$1:$CH$1,MATCH($K47,$U$2:$CH$2,0))*IF(AN$2&gt;$K47+$H47,IF($D47="Win",1.02,1.005),1)*(1+$T47)^(AN$2-$K47)),IF(AND($K47+$I47&lt;=AN$2,$K47+SUM($I47:$J47)&gt;AN$2),IF($N47=$N$3,$C47*(INDEX('Fixed O&amp;M Schedule_Gas'!V$3:V$15,MATCH($F47,'Fixed O&amp;M Schedule_Gas'!$B$3:$B$15,0))+$M47),$C47*($S47*INDEX($U$1:$CH$1,MATCH($K47+$I47,$U$2:$CH$2,0))*IF(AN$2&gt;$K47+$I47+$H47,IF($D47="Win",1.02,1.005),1)*(1+$T47)^(AN$2-($K47+$I47))+$M47)),0)))/10^6</f>
        <v>19.14685129328144</v>
      </c>
      <c r="AO47" s="119">
        <f>IF(AND($K47&lt;AO$2+1,$K47+$H47&gt;AO$2),IF($N47=$N$3,$C47*((1-$O47+$O47*(AO$1/INDEX($U$1:$CH$1,,MATCH($K47,$U$2:$CH$2,0)))))*$L47,$C47*((1-$R47)^(AO$2-$K47))*(((1-$O47+$O47*(AO$1/INDEX($U$1:$CH$1,,MATCH($K47,$U$2:$CH$2,0)))))*$L47*8760*$P47)),IF(AND($K47+$H47&lt;AO$2+1,$K47+$I47&gt;AO$2),IF($N47=$N$3,$C47*INDEX('Fixed O&amp;M Schedule_Gas'!W$3:W$15,MATCH($F47,'Fixed O&amp;M Schedule_Gas'!$B$3:$B$15,0)),$C47*$S47*INDEX($U$1:$CH$1,MATCH($K47,$U$2:$CH$2,0))*IF(AO$2&gt;$K47+$H47,IF($D47="Win",1.02,1.005),1)*(1+$T47)^(AO$2-$K47)),IF(AND($K47+$I47&lt;=AO$2,$K47+SUM($I47:$J47)&gt;AO$2),IF($N47=$N$3,$C47*(INDEX('Fixed O&amp;M Schedule_Gas'!W$3:W$15,MATCH($F47,'Fixed O&amp;M Schedule_Gas'!$B$3:$B$15,0))+$M47),$C47*($S47*INDEX($U$1:$CH$1,MATCH($K47+$I47,$U$2:$CH$2,0))*IF(AO$2&gt;$K47+$I47+$H47,IF($D47="Win",1.02,1.005),1)*(1+$T47)^(AO$2-($K47+$I47))+$M47)),0)))/10^6</f>
        <v>19.051117036815032</v>
      </c>
      <c r="AP47" s="119">
        <f>IF(AND($K47&lt;AP$2+1,$K47+$H47&gt;AP$2),IF($N47=$N$3,$C47*((1-$O47+$O47*(AP$1/INDEX($U$1:$CH$1,,MATCH($K47,$U$2:$CH$2,0)))))*$L47,$C47*((1-$R47)^(AP$2-$K47))*(((1-$O47+$O47*(AP$1/INDEX($U$1:$CH$1,,MATCH($K47,$U$2:$CH$2,0)))))*$L47*8760*$P47)),IF(AND($K47+$H47&lt;AP$2+1,$K47+$I47&gt;AP$2),IF($N47=$N$3,$C47*INDEX('Fixed O&amp;M Schedule_Gas'!X$3:X$15,MATCH($F47,'Fixed O&amp;M Schedule_Gas'!$B$3:$B$15,0)),$C47*$S47*INDEX($U$1:$CH$1,MATCH($K47,$U$2:$CH$2,0))*IF(AP$2&gt;$K47+$H47,IF($D47="Win",1.02,1.005),1)*(1+$T47)^(AP$2-$K47)),IF(AND($K47+$I47&lt;=AP$2,$K47+SUM($I47:$J47)&gt;AP$2),IF($N47=$N$3,$C47*(INDEX('Fixed O&amp;M Schedule_Gas'!X$3:X$15,MATCH($F47,'Fixed O&amp;M Schedule_Gas'!$B$3:$B$15,0))+$M47),$C47*($S47*INDEX($U$1:$CH$1,MATCH($K47+$I47,$U$2:$CH$2,0))*IF(AP$2&gt;$K47+$I47+$H47,IF($D47="Win",1.02,1.005),1)*(1+$T47)^(AP$2-($K47+$I47))+$M47)),0)))/10^6</f>
        <v>18.955861451630959</v>
      </c>
      <c r="AQ47" s="119">
        <f>IF(AND($K47&lt;AQ$2+1,$K47+$H47&gt;AQ$2),IF($N47=$N$3,$C47*((1-$O47+$O47*(AQ$1/INDEX($U$1:$CH$1,,MATCH($K47,$U$2:$CH$2,0)))))*$L47,$C47*((1-$R47)^(AQ$2-$K47))*(((1-$O47+$O47*(AQ$1/INDEX($U$1:$CH$1,,MATCH($K47,$U$2:$CH$2,0)))))*$L47*8760*$P47)),IF(AND($K47+$H47&lt;AQ$2+1,$K47+$I47&gt;AQ$2),IF($N47=$N$3,$C47*INDEX('Fixed O&amp;M Schedule_Gas'!Y$3:Y$15,MATCH($F47,'Fixed O&amp;M Schedule_Gas'!$B$3:$B$15,0)),$C47*$S47*INDEX($U$1:$CH$1,MATCH($K47,$U$2:$CH$2,0))*IF(AQ$2&gt;$K47+$H47,IF($D47="Win",1.02,1.005),1)*(1+$T47)^(AQ$2-$K47)),IF(AND($K47+$I47&lt;=AQ$2,$K47+SUM($I47:$J47)&gt;AQ$2),IF($N47=$N$3,$C47*(INDEX('Fixed O&amp;M Schedule_Gas'!Y$3:Y$15,MATCH($F47,'Fixed O&amp;M Schedule_Gas'!$B$3:$B$15,0))+$M47),$C47*($S47*INDEX($U$1:$CH$1,MATCH($K47+$I47,$U$2:$CH$2,0))*IF(AQ$2&gt;$K47+$I47+$H47,IF($D47="Win",1.02,1.005),1)*(1+$T47)^(AQ$2-($K47+$I47))+$M47)),0)))/10^6</f>
        <v>18.861082144372801</v>
      </c>
      <c r="AR47" s="119">
        <f>IF(AND($K47&lt;AR$2+1,$K47+$H47&gt;AR$2),IF($N47=$N$3,$C47*((1-$O47+$O47*(AR$1/INDEX($U$1:$CH$1,,MATCH($K47,$U$2:$CH$2,0)))))*$L47,$C47*((1-$R47)^(AR$2-$K47))*(((1-$O47+$O47*(AR$1/INDEX($U$1:$CH$1,,MATCH($K47,$U$2:$CH$2,0)))))*$L47*8760*$P47)),IF(AND($K47+$H47&lt;AR$2+1,$K47+$I47&gt;AR$2),IF($N47=$N$3,$C47*INDEX('Fixed O&amp;M Schedule_Gas'!Z$3:Z$15,MATCH($F47,'Fixed O&amp;M Schedule_Gas'!$B$3:$B$15,0)),$C47*$S47*INDEX($U$1:$CH$1,MATCH($K47,$U$2:$CH$2,0))*IF(AR$2&gt;$K47+$H47,IF($D47="Win",1.02,1.005),1)*(1+$T47)^(AR$2-$K47)),IF(AND($K47+$I47&lt;=AR$2,$K47+SUM($I47:$J47)&gt;AR$2),IF($N47=$N$3,$C47*(INDEX('Fixed O&amp;M Schedule_Gas'!Z$3:Z$15,MATCH($F47,'Fixed O&amp;M Schedule_Gas'!$B$3:$B$15,0))+$M47),$C47*($S47*INDEX($U$1:$CH$1,MATCH($K47+$I47,$U$2:$CH$2,0))*IF(AR$2&gt;$K47+$I47+$H47,IF($D47="Win",1.02,1.005),1)*(1+$T47)^(AR$2-($K47+$I47))+$M47)),0)))/10^6</f>
        <v>18.766776733650939</v>
      </c>
      <c r="AS47" s="119">
        <f>IF(AND($K47&lt;AS$2+1,$K47+$H47&gt;AS$2),IF($N47=$N$3,$C47*((1-$O47+$O47*(AS$1/INDEX($U$1:$CH$1,,MATCH($K47,$U$2:$CH$2,0)))))*$L47,$C47*((1-$R47)^(AS$2-$K47))*(((1-$O47+$O47*(AS$1/INDEX($U$1:$CH$1,,MATCH($K47,$U$2:$CH$2,0)))))*$L47*8760*$P47)),IF(AND($K47+$H47&lt;AS$2+1,$K47+$I47&gt;AS$2),IF($N47=$N$3,$C47*INDEX('Fixed O&amp;M Schedule_Gas'!AA$3:AA$15,MATCH($F47,'Fixed O&amp;M Schedule_Gas'!$B$3:$B$15,0)),$C47*$S47*INDEX($U$1:$CH$1,MATCH($K47,$U$2:$CH$2,0))*IF(AS$2&gt;$K47+$H47,IF($D47="Win",1.02,1.005),1)*(1+$T47)^(AS$2-$K47)),IF(AND($K47+$I47&lt;=AS$2,$K47+SUM($I47:$J47)&gt;AS$2),IF($N47=$N$3,$C47*(INDEX('Fixed O&amp;M Schedule_Gas'!AA$3:AA$15,MATCH($F47,'Fixed O&amp;M Schedule_Gas'!$B$3:$B$15,0))+$M47),$C47*($S47*INDEX($U$1:$CH$1,MATCH($K47+$I47,$U$2:$CH$2,0))*IF(AS$2&gt;$K47+$I47+$H47,IF($D47="Win",1.02,1.005),1)*(1+$T47)^(AS$2-($K47+$I47))+$M47)),0)))/10^6</f>
        <v>18.672942849982682</v>
      </c>
      <c r="AT47" s="119">
        <f>IF(AND($K47&lt;AT$2+1,$K47+$H47&gt;AT$2),IF($N47=$N$3,$C47*((1-$O47+$O47*(AT$1/INDEX($U$1:$CH$1,,MATCH($K47,$U$2:$CH$2,0)))))*$L47,$C47*((1-$R47)^(AT$2-$K47))*(((1-$O47+$O47*(AT$1/INDEX($U$1:$CH$1,,MATCH($K47,$U$2:$CH$2,0)))))*$L47*8760*$P47)),IF(AND($K47+$H47&lt;AT$2+1,$K47+$I47&gt;AT$2),IF($N47=$N$3,$C47*INDEX('Fixed O&amp;M Schedule_Gas'!AB$3:AB$15,MATCH($F47,'Fixed O&amp;M Schedule_Gas'!$B$3:$B$15,0)),$C47*$S47*INDEX($U$1:$CH$1,MATCH($K47,$U$2:$CH$2,0))*IF(AT$2&gt;$K47+$H47,IF($D47="Win",1.02,1.005),1)*(1+$T47)^(AT$2-$K47)),IF(AND($K47+$I47&lt;=AT$2,$K47+SUM($I47:$J47)&gt;AT$2),IF($N47=$N$3,$C47*(INDEX('Fixed O&amp;M Schedule_Gas'!AB$3:AB$15,MATCH($F47,'Fixed O&amp;M Schedule_Gas'!$B$3:$B$15,0))+$M47),$C47*($S47*INDEX($U$1:$CH$1,MATCH($K47+$I47,$U$2:$CH$2,0))*IF(AT$2&gt;$K47+$I47+$H47,IF($D47="Win",1.02,1.005),1)*(1+$T47)^(AT$2-($K47+$I47))+$M47)),0)))/10^6</f>
        <v>18.579578135732771</v>
      </c>
      <c r="AU47" s="119">
        <f>IF(AND($K47&lt;AU$2+1,$K47+$H47&gt;AU$2),IF($N47=$N$3,$C47*((1-$O47+$O47*(AU$1/INDEX($U$1:$CH$1,,MATCH($K47,$U$2:$CH$2,0)))))*$L47,$C47*((1-$R47)^(AU$2-$K47))*(((1-$O47+$O47*(AU$1/INDEX($U$1:$CH$1,,MATCH($K47,$U$2:$CH$2,0)))))*$L47*8760*$P47)),IF(AND($K47+$H47&lt;AU$2+1,$K47+$I47&gt;AU$2),IF($N47=$N$3,$C47*INDEX('Fixed O&amp;M Schedule_Gas'!AC$3:AC$15,MATCH($F47,'Fixed O&amp;M Schedule_Gas'!$B$3:$B$15,0)),$C47*$S47*INDEX($U$1:$CH$1,MATCH($K47,$U$2:$CH$2,0))*IF(AU$2&gt;$K47+$H47,IF($D47="Win",1.02,1.005),1)*(1+$T47)^(AU$2-$K47)),IF(AND($K47+$I47&lt;=AU$2,$K47+SUM($I47:$J47)&gt;AU$2),IF($N47=$N$3,$C47*(INDEX('Fixed O&amp;M Schedule_Gas'!AC$3:AC$15,MATCH($F47,'Fixed O&amp;M Schedule_Gas'!$B$3:$B$15,0))+$M47),$C47*($S47*INDEX($U$1:$CH$1,MATCH($K47+$I47,$U$2:$CH$2,0))*IF(AU$2&gt;$K47+$I47+$H47,IF($D47="Win",1.02,1.005),1)*(1+$T47)^(AU$2-($K47+$I47))+$M47)),0)))/10^6</f>
        <v>18.486680245054107</v>
      </c>
      <c r="AV47" s="119">
        <f>IF(AND($K47&lt;AV$2+1,$K47+$H47&gt;AV$2),IF($N47=$N$3,$C47*((1-$O47+$O47*(AV$1/INDEX($U$1:$CH$1,,MATCH($K47,$U$2:$CH$2,0)))))*$L47,$C47*((1-$R47)^(AV$2-$K47))*(((1-$O47+$O47*(AV$1/INDEX($U$1:$CH$1,,MATCH($K47,$U$2:$CH$2,0)))))*$L47*8760*$P47)),IF(AND($K47+$H47&lt;AV$2+1,$K47+$I47&gt;AV$2),IF($N47=$N$3,$C47*INDEX('Fixed O&amp;M Schedule_Gas'!AD$3:AD$15,MATCH($F47,'Fixed O&amp;M Schedule_Gas'!$B$3:$B$15,0)),$C47*$S47*INDEX($U$1:$CH$1,MATCH($K47,$U$2:$CH$2,0))*IF(AV$2&gt;$K47+$H47,IF($D47="Win",1.02,1.005),1)*(1+$T47)^(AV$2-$K47)),IF(AND($K47+$I47&lt;=AV$2,$K47+SUM($I47:$J47)&gt;AV$2),IF($N47=$N$3,$C47*(INDEX('Fixed O&amp;M Schedule_Gas'!AD$3:AD$15,MATCH($F47,'Fixed O&amp;M Schedule_Gas'!$B$3:$B$15,0))+$M47),$C47*($S47*INDEX($U$1:$CH$1,MATCH($K47+$I47,$U$2:$CH$2,0))*IF(AV$2&gt;$K47+$I47+$H47,IF($D47="Win",1.02,1.005),1)*(1+$T47)^(AV$2-($K47+$I47))+$M47)),0)))/10^6</f>
        <v>18.394246843828839</v>
      </c>
      <c r="AW47" s="119">
        <f>IF(AND($K47&lt;AW$2+1,$K47+$H47&gt;AW$2),IF($N47=$N$3,$C47*((1-$O47+$O47*(AW$1/INDEX($U$1:$CH$1,,MATCH($K47,$U$2:$CH$2,0)))))*$L47,$C47*((1-$R47)^(AW$2-$K47))*(((1-$O47+$O47*(AW$1/INDEX($U$1:$CH$1,,MATCH($K47,$U$2:$CH$2,0)))))*$L47*8760*$P47)),IF(AND($K47+$H47&lt;AW$2+1,$K47+$I47&gt;AW$2),IF($N47=$N$3,$C47*INDEX('Fixed O&amp;M Schedule_Gas'!AE$3:AE$15,MATCH($F47,'Fixed O&amp;M Schedule_Gas'!$B$3:$B$15,0)),$C47*$S47*INDEX($U$1:$CH$1,MATCH($K47,$U$2:$CH$2,0))*IF(AW$2&gt;$K47+$H47,IF($D47="Win",1.02,1.005),1)*(1+$T47)^(AW$2-$K47)),IF(AND($K47+$I47&lt;=AW$2,$K47+SUM($I47:$J47)&gt;AW$2),IF($N47=$N$3,$C47*(INDEX('Fixed O&amp;M Schedule_Gas'!AE$3:AE$15,MATCH($F47,'Fixed O&amp;M Schedule_Gas'!$B$3:$B$15,0))+$M47),$C47*($S47*INDEX($U$1:$CH$1,MATCH($K47+$I47,$U$2:$CH$2,0))*IF(AW$2&gt;$K47+$I47+$H47,IF($D47="Win",1.02,1.005),1)*(1+$T47)^(AW$2-($K47+$I47))+$M47)),0)))/10^6</f>
        <v>18.302275609609694</v>
      </c>
      <c r="AX47" s="119">
        <f>IF(AND($K47&lt;AX$2+1,$K47+$H47&gt;AX$2),IF($N47=$N$3,$C47*((1-$O47+$O47*(AX$1/INDEX($U$1:$CH$1,,MATCH($K47,$U$2:$CH$2,0)))))*$L47,$C47*((1-$R47)^(AX$2-$K47))*(((1-$O47+$O47*(AX$1/INDEX($U$1:$CH$1,,MATCH($K47,$U$2:$CH$2,0)))))*$L47*8760*$P47)),IF(AND($K47+$H47&lt;AX$2+1,$K47+$I47&gt;AX$2),IF($N47=$N$3,$C47*INDEX('Fixed O&amp;M Schedule_Gas'!AF$3:AF$15,MATCH($F47,'Fixed O&amp;M Schedule_Gas'!$B$3:$B$15,0)),$C47*$S47*INDEX($U$1:$CH$1,MATCH($K47,$U$2:$CH$2,0))*IF(AX$2&gt;$K47+$H47,IF($D47="Win",1.02,1.005),1)*(1+$T47)^(AX$2-$K47)),IF(AND($K47+$I47&lt;=AX$2,$K47+SUM($I47:$J47)&gt;AX$2),IF($N47=$N$3,$C47*(INDEX('Fixed O&amp;M Schedule_Gas'!AF$3:AF$15,MATCH($F47,'Fixed O&amp;M Schedule_Gas'!$B$3:$B$15,0))+$M47),$C47*($S47*INDEX($U$1:$CH$1,MATCH($K47+$I47,$U$2:$CH$2,0))*IF(AX$2&gt;$K47+$I47+$H47,IF($D47="Win",1.02,1.005),1)*(1+$T47)^(AX$2-($K47+$I47))+$M47)),0)))/10^6</f>
        <v>18.210764231561644</v>
      </c>
      <c r="AY47" s="119">
        <f>IF(AND($K47&lt;AY$2+1,$K47+$H47&gt;AY$2),IF($N47=$N$3,$C47*((1-$O47+$O47*(AY$1/INDEX($U$1:$CH$1,,MATCH($K47,$U$2:$CH$2,0)))))*$L47,$C47*((1-$R47)^(AY$2-$K47))*(((1-$O47+$O47*(AY$1/INDEX($U$1:$CH$1,,MATCH($K47,$U$2:$CH$2,0)))))*$L47*8760*$P47)),IF(AND($K47+$H47&lt;AY$2+1,$K47+$I47&gt;AY$2),IF($N47=$N$3,$C47*INDEX('Fixed O&amp;M Schedule_Gas'!AG$3:AG$15,MATCH($F47,'Fixed O&amp;M Schedule_Gas'!$B$3:$B$15,0)),$C47*$S47*INDEX($U$1:$CH$1,MATCH($K47,$U$2:$CH$2,0))*IF(AY$2&gt;$K47+$H47,IF($D47="Win",1.02,1.005),1)*(1+$T47)^(AY$2-$K47)),IF(AND($K47+$I47&lt;=AY$2,$K47+SUM($I47:$J47)&gt;AY$2),IF($N47=$N$3,$C47*(INDEX('Fixed O&amp;M Schedule_Gas'!AG$3:AG$15,MATCH($F47,'Fixed O&amp;M Schedule_Gas'!$B$3:$B$15,0))+$M47),$C47*($S47*INDEX($U$1:$CH$1,MATCH($K47+$I47,$U$2:$CH$2,0))*IF(AY$2&gt;$K47+$I47+$H47,IF($D47="Win",1.02,1.005),1)*(1+$T47)^(AY$2-($K47+$I47))+$M47)),0)))/10^6</f>
        <v>18.119710410403837</v>
      </c>
      <c r="AZ47" s="119">
        <f>IF(AND($K47&lt;AZ$2+1,$K47+$H47&gt;AZ$2),IF($N47=$N$3,$C47*((1-$O47+$O47*(AZ$1/INDEX($U$1:$CH$1,,MATCH($K47,$U$2:$CH$2,0)))))*$L47,$C47*((1-$R47)^(AZ$2-$K47))*(((1-$O47+$O47*(AZ$1/INDEX($U$1:$CH$1,,MATCH($K47,$U$2:$CH$2,0)))))*$L47*8760*$P47)),IF(AND($K47+$H47&lt;AZ$2+1,$K47+$I47&gt;AZ$2),IF($N47=$N$3,$C47*INDEX('Fixed O&amp;M Schedule_Gas'!AH$3:AH$15,MATCH($F47,'Fixed O&amp;M Schedule_Gas'!$B$3:$B$15,0)),$C47*$S47*INDEX($U$1:$CH$1,MATCH($K47,$U$2:$CH$2,0))*IF(AZ$2&gt;$K47+$H47,IF($D47="Win",1.02,1.005),1)*(1+$T47)^(AZ$2-$K47)),IF(AND($K47+$I47&lt;=AZ$2,$K47+SUM($I47:$J47)&gt;AZ$2),IF($N47=$N$3,$C47*(INDEX('Fixed O&amp;M Schedule_Gas'!AH$3:AH$15,MATCH($F47,'Fixed O&amp;M Schedule_Gas'!$B$3:$B$15,0))+$M47),$C47*($S47*INDEX($U$1:$CH$1,MATCH($K47+$I47,$U$2:$CH$2,0))*IF(AZ$2&gt;$K47+$I47+$H47,IF($D47="Win",1.02,1.005),1)*(1+$T47)^(AZ$2-($K47+$I47))+$M47)),0)))/10^6</f>
        <v>18.029111858351818</v>
      </c>
      <c r="BA47" s="119">
        <f>IF(AND($K47&lt;BA$2+1,$K47+$H47&gt;BA$2),IF($N47=$N$3,$C47*((1-$O47+$O47*(BA$1/INDEX($U$1:$CH$1,,MATCH($K47,$U$2:$CH$2,0)))))*$L47,$C47*((1-$R47)^(BA$2-$K47))*(((1-$O47+$O47*(BA$1/INDEX($U$1:$CH$1,,MATCH($K47,$U$2:$CH$2,0)))))*$L47*8760*$P47)),IF(AND($K47+$H47&lt;BA$2+1,$K47+$I47&gt;BA$2),IF($N47=$N$3,$C47*INDEX('Fixed O&amp;M Schedule_Gas'!AI$3:AI$15,MATCH($F47,'Fixed O&amp;M Schedule_Gas'!$B$3:$B$15,0)),$C47*$S47*INDEX($U$1:$CH$1,MATCH($K47,$U$2:$CH$2,0))*IF(BA$2&gt;$K47+$H47,IF($D47="Win",1.02,1.005),1)*(1+$T47)^(BA$2-$K47)),IF(AND($K47+$I47&lt;=BA$2,$K47+SUM($I47:$J47)&gt;BA$2),IF($N47=$N$3,$C47*(INDEX('Fixed O&amp;M Schedule_Gas'!AI$3:AI$15,MATCH($F47,'Fixed O&amp;M Schedule_Gas'!$B$3:$B$15,0))+$M47),$C47*($S47*INDEX($U$1:$CH$1,MATCH($K47+$I47,$U$2:$CH$2,0))*IF(BA$2&gt;$K47+$I47+$H47,IF($D47="Win",1.02,1.005),1)*(1+$T47)^(BA$2-($K47+$I47))+$M47)),0)))/10^6</f>
        <v>17.938966299060059</v>
      </c>
      <c r="BB47" s="119">
        <f>IF(AND($K47&lt;BB$2+1,$K47+$H47&gt;BB$2),IF($N47=$N$3,$C47*((1-$O47+$O47*(BB$1/INDEX($U$1:$CH$1,,MATCH($K47,$U$2:$CH$2,0)))))*$L47,$C47*((1-$R47)^(BB$2-$K47))*(((1-$O47+$O47*(BB$1/INDEX($U$1:$CH$1,,MATCH($K47,$U$2:$CH$2,0)))))*$L47*8760*$P47)),IF(AND($K47+$H47&lt;BB$2+1,$K47+$I47&gt;BB$2),IF($N47=$N$3,$C47*INDEX('Fixed O&amp;M Schedule_Gas'!AJ$3:AJ$15,MATCH($F47,'Fixed O&amp;M Schedule_Gas'!$B$3:$B$15,0)),$C47*$S47*INDEX($U$1:$CH$1,MATCH($K47,$U$2:$CH$2,0))*IF(BB$2&gt;$K47+$H47,IF($D47="Win",1.02,1.005),1)*(1+$T47)^(BB$2-$K47)),IF(AND($K47+$I47&lt;=BB$2,$K47+SUM($I47:$J47)&gt;BB$2),IF($N47=$N$3,$C47*(INDEX('Fixed O&amp;M Schedule_Gas'!AJ$3:AJ$15,MATCH($F47,'Fixed O&amp;M Schedule_Gas'!$B$3:$B$15,0))+$M47),$C47*($S47*INDEX($U$1:$CH$1,MATCH($K47+$I47,$U$2:$CH$2,0))*IF(BB$2&gt;$K47+$I47+$H47,IF($D47="Win",1.02,1.005),1)*(1+$T47)^(BB$2-($K47+$I47))+$M47)),0)))/10^6</f>
        <v>1.8006116165507304</v>
      </c>
      <c r="BC47" s="119">
        <f>IF(AND($K47&lt;BC$2+1,$K47+$H47&gt;BC$2),IF($N47=$N$3,$C47*((1-$O47+$O47*(BC$1/INDEX($U$1:$CH$1,,MATCH($K47,$U$2:$CH$2,0)))))*$L47,$C47*((1-$R47)^(BC$2-$K47))*(((1-$O47+$O47*(BC$1/INDEX($U$1:$CH$1,,MATCH($K47,$U$2:$CH$2,0)))))*$L47*8760*$P47)),IF(AND($K47+$H47&lt;BC$2+1,$K47+$I47&gt;BC$2),IF($N47=$N$3,$C47*INDEX('Fixed O&amp;M Schedule_Gas'!AK$3:AK$15,MATCH($F47,'Fixed O&amp;M Schedule_Gas'!$B$3:$B$15,0)),$C47*$S47*INDEX($U$1:$CH$1,MATCH($K47,$U$2:$CH$2,0))*IF(BC$2&gt;$K47+$H47,IF($D47="Win",1.02,1.005),1)*(1+$T47)^(BC$2-$K47)),IF(AND($K47+$I47&lt;=BC$2,$K47+SUM($I47:$J47)&gt;BC$2),IF($N47=$N$3,$C47*(INDEX('Fixed O&amp;M Schedule_Gas'!AK$3:AK$15,MATCH($F47,'Fixed O&amp;M Schedule_Gas'!$B$3:$B$15,0))+$M47),$C47*($S47*INDEX($U$1:$CH$1,MATCH($K47+$I47,$U$2:$CH$2,0))*IF(BC$2&gt;$K47+$I47+$H47,IF($D47="Win",1.02,1.005),1)*(1+$T47)^(BC$2-($K47+$I47))+$M47)),0)))/10^6</f>
        <v>1.8458069681261533</v>
      </c>
      <c r="BD47" s="119">
        <f>IF(AND($K47&lt;BD$2+1,$K47+$H47&gt;BD$2),IF($N47=$N$3,$C47*((1-$O47+$O47*(BD$1/INDEX($U$1:$CH$1,,MATCH($K47,$U$2:$CH$2,0)))))*$L47,$C47*((1-$R47)^(BD$2-$K47))*(((1-$O47+$O47*(BD$1/INDEX($U$1:$CH$1,,MATCH($K47,$U$2:$CH$2,0)))))*$L47*8760*$P47)),IF(AND($K47+$H47&lt;BD$2+1,$K47+$I47&gt;BD$2),IF($N47=$N$3,$C47*INDEX('Fixed O&amp;M Schedule_Gas'!AL$3:AL$15,MATCH($F47,'Fixed O&amp;M Schedule_Gas'!$B$3:$B$15,0)),$C47*$S47*INDEX($U$1:$CH$1,MATCH($K47,$U$2:$CH$2,0))*IF(BD$2&gt;$K47+$H47,IF($D47="Win",1.02,1.005),1)*(1+$T47)^(BD$2-$K47)),IF(AND($K47+$I47&lt;=BD$2,$K47+SUM($I47:$J47)&gt;BD$2),IF($N47=$N$3,$C47*(INDEX('Fixed O&amp;M Schedule_Gas'!AL$3:AL$15,MATCH($F47,'Fixed O&amp;M Schedule_Gas'!$B$3:$B$15,0))+$M47),$C47*($S47*INDEX($U$1:$CH$1,MATCH($K47+$I47,$U$2:$CH$2,0))*IF(BD$2&gt;$K47+$I47+$H47,IF($D47="Win",1.02,1.005),1)*(1+$T47)^(BD$2-($K47+$I47))+$M47)),0)))/10^6</f>
        <v>1.8827231074886768</v>
      </c>
      <c r="BE47" s="119">
        <f>IF(AND($K47&lt;BE$2+1,$K47+$H47&gt;BE$2),IF($N47=$N$3,$C47*((1-$O47+$O47*(BE$1/INDEX($U$1:$CH$1,,MATCH($K47,$U$2:$CH$2,0)))))*$L47,$C47*((1-$R47)^(BE$2-$K47))*(((1-$O47+$O47*(BE$1/INDEX($U$1:$CH$1,,MATCH($K47,$U$2:$CH$2,0)))))*$L47*8760*$P47)),IF(AND($K47+$H47&lt;BE$2+1,$K47+$I47&gt;BE$2),IF($N47=$N$3,$C47*INDEX('Fixed O&amp;M Schedule_Gas'!AM$3:AM$15,MATCH($F47,'Fixed O&amp;M Schedule_Gas'!$B$3:$B$15,0)),$C47*$S47*INDEX($U$1:$CH$1,MATCH($K47,$U$2:$CH$2,0))*IF(BE$2&gt;$K47+$H47,IF($D47="Win",1.02,1.005),1)*(1+$T47)^(BE$2-$K47)),IF(AND($K47+$I47&lt;=BE$2,$K47+SUM($I47:$J47)&gt;BE$2),IF($N47=$N$3,$C47*(INDEX('Fixed O&amp;M Schedule_Gas'!AM$3:AM$15,MATCH($F47,'Fixed O&amp;M Schedule_Gas'!$B$3:$B$15,0))+$M47),$C47*($S47*INDEX($U$1:$CH$1,MATCH($K47+$I47,$U$2:$CH$2,0))*IF(BE$2&gt;$K47+$I47+$H47,IF($D47="Win",1.02,1.005),1)*(1+$T47)^(BE$2-($K47+$I47))+$M47)),0)))/10^6</f>
        <v>1.9203775696384497</v>
      </c>
      <c r="BF47" s="119">
        <f>IF(AND($K47&lt;BF$2+1,$K47+$H47&gt;BF$2),IF($N47=$N$3,$C47*((1-$O47+$O47*(BF$1/INDEX($U$1:$CH$1,,MATCH($K47,$U$2:$CH$2,0)))))*$L47,$C47*((1-$R47)^(BF$2-$K47))*(((1-$O47+$O47*(BF$1/INDEX($U$1:$CH$1,,MATCH($K47,$U$2:$CH$2,0)))))*$L47*8760*$P47)),IF(AND($K47+$H47&lt;BF$2+1,$K47+$I47&gt;BF$2),IF($N47=$N$3,$C47*INDEX('Fixed O&amp;M Schedule_Gas'!AN$3:AN$15,MATCH($F47,'Fixed O&amp;M Schedule_Gas'!$B$3:$B$15,0)),$C47*$S47*INDEX($U$1:$CH$1,MATCH($K47,$U$2:$CH$2,0))*IF(BF$2&gt;$K47+$H47,IF($D47="Win",1.02,1.005),1)*(1+$T47)^(BF$2-$K47)),IF(AND($K47+$I47&lt;=BF$2,$K47+SUM($I47:$J47)&gt;BF$2),IF($N47=$N$3,$C47*(INDEX('Fixed O&amp;M Schedule_Gas'!AN$3:AN$15,MATCH($F47,'Fixed O&amp;M Schedule_Gas'!$B$3:$B$15,0))+$M47),$C47*($S47*INDEX($U$1:$CH$1,MATCH($K47+$I47,$U$2:$CH$2,0))*IF(BF$2&gt;$K47+$I47+$H47,IF($D47="Win",1.02,1.005),1)*(1+$T47)^(BF$2-($K47+$I47))+$M47)),0)))/10^6</f>
        <v>1.9587851210312188</v>
      </c>
      <c r="BG47" s="119">
        <f>IF(AND($K47&lt;BG$2+1,$K47+$H47&gt;BG$2),IF($N47=$N$3,$C47*((1-$O47+$O47*(BG$1/INDEX($U$1:$CH$1,,MATCH($K47,$U$2:$CH$2,0)))))*$L47,$C47*((1-$R47)^(BG$2-$K47))*(((1-$O47+$O47*(BG$1/INDEX($U$1:$CH$1,,MATCH($K47,$U$2:$CH$2,0)))))*$L47*8760*$P47)),IF(AND($K47+$H47&lt;BG$2+1,$K47+$I47&gt;BG$2),IF($N47=$N$3,$C47*INDEX('Fixed O&amp;M Schedule_Gas'!AO$3:AO$15,MATCH($F47,'Fixed O&amp;M Schedule_Gas'!$B$3:$B$15,0)),$C47*$S47*INDEX($U$1:$CH$1,MATCH($K47,$U$2:$CH$2,0))*IF(BG$2&gt;$K47+$H47,IF($D47="Win",1.02,1.005),1)*(1+$T47)^(BG$2-$K47)),IF(AND($K47+$I47&lt;=BG$2,$K47+SUM($I47:$J47)&gt;BG$2),IF($N47=$N$3,$C47*(INDEX('Fixed O&amp;M Schedule_Gas'!AO$3:AO$15,MATCH($F47,'Fixed O&amp;M Schedule_Gas'!$B$3:$B$15,0))+$M47),$C47*($S47*INDEX($U$1:$CH$1,MATCH($K47+$I47,$U$2:$CH$2,0))*IF(BG$2&gt;$K47+$I47+$H47,IF($D47="Win",1.02,1.005),1)*(1+$T47)^(BG$2-($K47+$I47))+$M47)),0)))/10^6</f>
        <v>6.0726592415406957</v>
      </c>
      <c r="BH47" s="119">
        <f>IF(AND($K47&lt;BH$2+1,$K47+$H47&gt;BH$2),IF($N47=$N$3,$C47*((1-$O47+$O47*(BH$1/INDEX($U$1:$CH$1,,MATCH($K47,$U$2:$CH$2,0)))))*$L47,$C47*((1-$R47)^(BH$2-$K47))*(((1-$O47+$O47*(BH$1/INDEX($U$1:$CH$1,,MATCH($K47,$U$2:$CH$2,0)))))*$L47*8760*$P47)),IF(AND($K47+$H47&lt;BH$2+1,$K47+$I47&gt;BH$2),IF($N47=$N$3,$C47*INDEX('Fixed O&amp;M Schedule_Gas'!AP$3:AP$15,MATCH($F47,'Fixed O&amp;M Schedule_Gas'!$B$3:$B$15,0)),$C47*$S47*INDEX($U$1:$CH$1,MATCH($K47,$U$2:$CH$2,0))*IF(BH$2&gt;$K47+$H47,IF($D47="Win",1.02,1.005),1)*(1+$T47)^(BH$2-$K47)),IF(AND($K47+$I47&lt;=BH$2,$K47+SUM($I47:$J47)&gt;BH$2),IF($N47=$N$3,$C47*(INDEX('Fixed O&amp;M Schedule_Gas'!AP$3:AP$15,MATCH($F47,'Fixed O&amp;M Schedule_Gas'!$B$3:$B$15,0))+$M47),$C47*($S47*INDEX($U$1:$CH$1,MATCH($K47+$I47,$U$2:$CH$2,0))*IF(BH$2&gt;$K47+$I47+$H47,IF($D47="Win",1.02,1.005),1)*(1+$T47)^(BH$2-($K47+$I47))+$M47)),0)))/10^6</f>
        <v>6.1124196559377477</v>
      </c>
      <c r="BI47" s="119">
        <f>IF(AND($K47&lt;BI$2+1,$K47+$H47&gt;BI$2),IF($N47=$N$3,$C47*((1-$O47+$O47*(BI$1/INDEX($U$1:$CH$1,,MATCH($K47,$U$2:$CH$2,0)))))*$L47,$C47*((1-$R47)^(BI$2-$K47))*(((1-$O47+$O47*(BI$1/INDEX($U$1:$CH$1,,MATCH($K47,$U$2:$CH$2,0)))))*$L47*8760*$P47)),IF(AND($K47+$H47&lt;BI$2+1,$K47+$I47&gt;BI$2),IF($N47=$N$3,$C47*INDEX('Fixed O&amp;M Schedule_Gas'!AQ$3:AQ$15,MATCH($F47,'Fixed O&amp;M Schedule_Gas'!$B$3:$B$15,0)),$C47*$S47*INDEX($U$1:$CH$1,MATCH($K47,$U$2:$CH$2,0))*IF(BI$2&gt;$K47+$H47,IF($D47="Win",1.02,1.005),1)*(1+$T47)^(BI$2-$K47)),IF(AND($K47+$I47&lt;=BI$2,$K47+SUM($I47:$J47)&gt;BI$2),IF($N47=$N$3,$C47*(INDEX('Fixed O&amp;M Schedule_Gas'!AQ$3:AQ$15,MATCH($F47,'Fixed O&amp;M Schedule_Gas'!$B$3:$B$15,0))+$M47),$C47*($S47*INDEX($U$1:$CH$1,MATCH($K47+$I47,$U$2:$CH$2,0))*IF(BI$2&gt;$K47+$I47+$H47,IF($D47="Win",1.02,1.005),1)*(1+$T47)^(BI$2-($K47+$I47))+$M47)),0)))/10^6</f>
        <v>6.1529752786227396</v>
      </c>
      <c r="BJ47" s="119">
        <f>IF(AND($K47&lt;BJ$2+1,$K47+$H47&gt;BJ$2),IF($N47=$N$3,$C47*((1-$O47+$O47*(BJ$1/INDEX($U$1:$CH$1,,MATCH($K47,$U$2:$CH$2,0)))))*$L47,$C47*((1-$R47)^(BJ$2-$K47))*(((1-$O47+$O47*(BJ$1/INDEX($U$1:$CH$1,,MATCH($K47,$U$2:$CH$2,0)))))*$L47*8760*$P47)),IF(AND($K47+$H47&lt;BJ$2+1,$K47+$I47&gt;BJ$2),IF($N47=$N$3,$C47*INDEX('Fixed O&amp;M Schedule_Gas'!AR$3:AR$15,MATCH($F47,'Fixed O&amp;M Schedule_Gas'!$B$3:$B$15,0)),$C47*$S47*INDEX($U$1:$CH$1,MATCH($K47,$U$2:$CH$2,0))*IF(BJ$2&gt;$K47+$H47,IF($D47="Win",1.02,1.005),1)*(1+$T47)^(BJ$2-$K47)),IF(AND($K47+$I47&lt;=BJ$2,$K47+SUM($I47:$J47)&gt;BJ$2),IF($N47=$N$3,$C47*(INDEX('Fixed O&amp;M Schedule_Gas'!AR$3:AR$15,MATCH($F47,'Fixed O&amp;M Schedule_Gas'!$B$3:$B$15,0))+$M47),$C47*($S47*INDEX($U$1:$CH$1,MATCH($K47+$I47,$U$2:$CH$2,0))*IF(BJ$2&gt;$K47+$I47+$H47,IF($D47="Win",1.02,1.005),1)*(1+$T47)^(BJ$2-($K47+$I47))+$M47)),0)))/10^6</f>
        <v>6.1943420137614327</v>
      </c>
      <c r="BK47" s="119">
        <f>IF(AND($K47&lt;BK$2+1,$K47+$H47&gt;BK$2),IF($N47=$N$3,$C47*((1-$O47+$O47*(BK$1/INDEX($U$1:$CH$1,,MATCH($K47,$U$2:$CH$2,0)))))*$L47,$C47*((1-$R47)^(BK$2-$K47))*(((1-$O47+$O47*(BK$1/INDEX($U$1:$CH$1,,MATCH($K47,$U$2:$CH$2,0)))))*$L47*8760*$P47)),IF(AND($K47+$H47&lt;BK$2+1,$K47+$I47&gt;BK$2),IF($N47=$N$3,$C47*INDEX('Fixed O&amp;M Schedule_Gas'!AS$3:AS$15,MATCH($F47,'Fixed O&amp;M Schedule_Gas'!$B$3:$B$15,0)),$C47*$S47*INDEX($U$1:$CH$1,MATCH($K47,$U$2:$CH$2,0))*IF(BK$2&gt;$K47+$H47,IF($D47="Win",1.02,1.005),1)*(1+$T47)^(BK$2-$K47)),IF(AND($K47+$I47&lt;=BK$2,$K47+SUM($I47:$J47)&gt;BK$2),IF($N47=$N$3,$C47*(INDEX('Fixed O&amp;M Schedule_Gas'!AS$3:AS$15,MATCH($F47,'Fixed O&amp;M Schedule_Gas'!$B$3:$B$15,0))+$M47),$C47*($S47*INDEX($U$1:$CH$1,MATCH($K47+$I47,$U$2:$CH$2,0))*IF(BK$2&gt;$K47+$I47+$H47,IF($D47="Win",1.02,1.005),1)*(1+$T47)^(BK$2-($K47+$I47))+$M47)),0)))/10^6</f>
        <v>6.2365360836028989</v>
      </c>
      <c r="BL47" s="119">
        <f>IF(AND($K47&lt;BL$2+1,$K47+$H47&gt;BL$2),IF($N47=$N$3,$C47*((1-$O47+$O47*(BL$1/INDEX($U$1:$CH$1,,MATCH($K47,$U$2:$CH$2,0)))))*$L47,$C47*((1-$R47)^(BL$2-$K47))*(((1-$O47+$O47*(BL$1/INDEX($U$1:$CH$1,,MATCH($K47,$U$2:$CH$2,0)))))*$L47*8760*$P47)),IF(AND($K47+$H47&lt;BL$2+1,$K47+$I47&gt;BL$2),IF($N47=$N$3,$C47*INDEX('Fixed O&amp;M Schedule_Gas'!AT$3:AT$15,MATCH($F47,'Fixed O&amp;M Schedule_Gas'!$B$3:$B$15,0)),$C47*$S47*INDEX($U$1:$CH$1,MATCH($K47,$U$2:$CH$2,0))*IF(BL$2&gt;$K47+$H47,IF($D47="Win",1.02,1.005),1)*(1+$T47)^(BL$2-$K47)),IF(AND($K47+$I47&lt;=BL$2,$K47+SUM($I47:$J47)&gt;BL$2),IF($N47=$N$3,$C47*(INDEX('Fixed O&amp;M Schedule_Gas'!AT$3:AT$15,MATCH($F47,'Fixed O&amp;M Schedule_Gas'!$B$3:$B$15,0))+$M47),$C47*($S47*INDEX($U$1:$CH$1,MATCH($K47+$I47,$U$2:$CH$2,0))*IF(BL$2&gt;$K47+$I47+$H47,IF($D47="Win",1.02,1.005),1)*(1+$T47)^(BL$2-($K47+$I47))+$M47)),0)))/10^6</f>
        <v>6.2795740348411959</v>
      </c>
      <c r="BM47" s="119">
        <f>IF(AND($K47&lt;BM$2+1,$K47+$H47&gt;BM$2),IF($N47=$N$3,$C47*((1-$O47+$O47*(BM$1/INDEX($U$1:$CH$1,,MATCH($K47,$U$2:$CH$2,0)))))*$L47,$C47*((1-$R47)^(BM$2-$K47))*(((1-$O47+$O47*(BM$1/INDEX($U$1:$CH$1,,MATCH($K47,$U$2:$CH$2,0)))))*$L47*8760*$P47)),IF(AND($K47+$H47&lt;BM$2+1,$K47+$I47&gt;BM$2),IF($N47=$N$3,$C47*INDEX('Fixed O&amp;M Schedule_Gas'!AU$3:AU$15,MATCH($F47,'Fixed O&amp;M Schedule_Gas'!$B$3:$B$15,0)),$C47*$S47*INDEX($U$1:$CH$1,MATCH($K47,$U$2:$CH$2,0))*IF(BM$2&gt;$K47+$H47,IF($D47="Win",1.02,1.005),1)*(1+$T47)^(BM$2-$K47)),IF(AND($K47+$I47&lt;=BM$2,$K47+SUM($I47:$J47)&gt;BM$2),IF($N47=$N$3,$C47*(INDEX('Fixed O&amp;M Schedule_Gas'!AU$3:AU$15,MATCH($F47,'Fixed O&amp;M Schedule_Gas'!$B$3:$B$15,0))+$M47),$C47*($S47*INDEX($U$1:$CH$1,MATCH($K47+$I47,$U$2:$CH$2,0))*IF(BM$2&gt;$K47+$I47+$H47,IF($D47="Win",1.02,1.005),1)*(1+$T47)^(BM$2-($K47+$I47))+$M47)),0)))/10^6</f>
        <v>6.3234727451042572</v>
      </c>
      <c r="BN47" s="119">
        <f>IF(AND($K47&lt;BN$2+1,$K47+$H47&gt;BN$2),IF($N47=$N$3,$C47*((1-$O47+$O47*(BN$1/INDEX($U$1:$CH$1,,MATCH($K47,$U$2:$CH$2,0)))))*$L47,$C47*((1-$R47)^(BN$2-$K47))*(((1-$O47+$O47*(BN$1/INDEX($U$1:$CH$1,,MATCH($K47,$U$2:$CH$2,0)))))*$L47*8760*$P47)),IF(AND($K47+$H47&lt;BN$2+1,$K47+$I47&gt;BN$2),IF($N47=$N$3,$C47*INDEX('Fixed O&amp;M Schedule_Gas'!AV$3:AV$15,MATCH($F47,'Fixed O&amp;M Schedule_Gas'!$B$3:$B$15,0)),$C47*$S47*INDEX($U$1:$CH$1,MATCH($K47,$U$2:$CH$2,0))*IF(BN$2&gt;$K47+$H47,IF($D47="Win",1.02,1.005),1)*(1+$T47)^(BN$2-$K47)),IF(AND($K47+$I47&lt;=BN$2,$K47+SUM($I47:$J47)&gt;BN$2),IF($N47=$N$3,$C47*(INDEX('Fixed O&amp;M Schedule_Gas'!AV$3:AV$15,MATCH($F47,'Fixed O&amp;M Schedule_Gas'!$B$3:$B$15,0))+$M47),$C47*($S47*INDEX($U$1:$CH$1,MATCH($K47+$I47,$U$2:$CH$2,0))*IF(BN$2&gt;$K47+$I47+$H47,IF($D47="Win",1.02,1.005),1)*(1+$T47)^(BN$2-($K47+$I47))+$M47)),0)))/10^6</f>
        <v>6.3682494295725798</v>
      </c>
      <c r="BO47" s="119">
        <f>IF(AND($K47&lt;BO$2+1,$K47+$H47&gt;BO$2),IF($N47=$N$3,$C47*((1-$O47+$O47*(BO$1/INDEX($U$1:$CH$1,,MATCH($K47,$U$2:$CH$2,0)))))*$L47,$C47*((1-$R47)^(BO$2-$K47))*(((1-$O47+$O47*(BO$1/INDEX($U$1:$CH$1,,MATCH($K47,$U$2:$CH$2,0)))))*$L47*8760*$P47)),IF(AND($K47+$H47&lt;BO$2+1,$K47+$I47&gt;BO$2),IF($N47=$N$3,$C47*INDEX('Fixed O&amp;M Schedule_Gas'!AW$3:AW$15,MATCH($F47,'Fixed O&amp;M Schedule_Gas'!$B$3:$B$15,0)),$C47*$S47*INDEX($U$1:$CH$1,MATCH($K47,$U$2:$CH$2,0))*IF(BO$2&gt;$K47+$H47,IF($D47="Win",1.02,1.005),1)*(1+$T47)^(BO$2-$K47)),IF(AND($K47+$I47&lt;=BO$2,$K47+SUM($I47:$J47)&gt;BO$2),IF($N47=$N$3,$C47*(INDEX('Fixed O&amp;M Schedule_Gas'!AW$3:AW$15,MATCH($F47,'Fixed O&amp;M Schedule_Gas'!$B$3:$B$15,0))+$M47),$C47*($S47*INDEX($U$1:$CH$1,MATCH($K47+$I47,$U$2:$CH$2,0))*IF(BO$2&gt;$K47+$I47+$H47,IF($D47="Win",1.02,1.005),1)*(1+$T47)^(BO$2-($K47+$I47))+$M47)),0)))/10^6</f>
        <v>6.4139216477302678</v>
      </c>
      <c r="BP47" s="119">
        <f>IF(AND($K47&lt;BP$2+1,$K47+$H47&gt;BP$2),IF($N47=$N$3,$C47*((1-$O47+$O47*(BP$1/INDEX($U$1:$CH$1,,MATCH($K47,$U$2:$CH$2,0)))))*$L47,$C47*((1-$R47)^(BP$2-$K47))*(((1-$O47+$O47*(BP$1/INDEX($U$1:$CH$1,,MATCH($K47,$U$2:$CH$2,0)))))*$L47*8760*$P47)),IF(AND($K47+$H47&lt;BP$2+1,$K47+$I47&gt;BP$2),IF($N47=$N$3,$C47*INDEX('Fixed O&amp;M Schedule_Gas'!AX$3:AX$15,MATCH($F47,'Fixed O&amp;M Schedule_Gas'!$B$3:$B$15,0)),$C47*$S47*INDEX($U$1:$CH$1,MATCH($K47,$U$2:$CH$2,0))*IF(BP$2&gt;$K47+$H47,IF($D47="Win",1.02,1.005),1)*(1+$T47)^(BP$2-$K47)),IF(AND($K47+$I47&lt;=BP$2,$K47+SUM($I47:$J47)&gt;BP$2),IF($N47=$N$3,$C47*(INDEX('Fixed O&amp;M Schedule_Gas'!AX$3:AX$15,MATCH($F47,'Fixed O&amp;M Schedule_Gas'!$B$3:$B$15,0))+$M47),$C47*($S47*INDEX($U$1:$CH$1,MATCH($K47+$I47,$U$2:$CH$2,0))*IF(BP$2&gt;$K47+$I47+$H47,IF($D47="Win",1.02,1.005),1)*(1+$T47)^(BP$2-($K47+$I47))+$M47)),0)))/10^6</f>
        <v>6.4605073102511108</v>
      </c>
      <c r="BQ47" s="119">
        <f>IF(AND($K47&lt;BQ$2+1,$K47+$H47&gt;BQ$2),IF($N47=$N$3,$C47*((1-$O47+$O47*(BQ$1/INDEX($U$1:$CH$1,,MATCH($K47,$U$2:$CH$2,0)))))*$L47,$C47*((1-$R47)^(BQ$2-$K47))*(((1-$O47+$O47*(BQ$1/INDEX($U$1:$CH$1,,MATCH($K47,$U$2:$CH$2,0)))))*$L47*8760*$P47)),IF(AND($K47+$H47&lt;BQ$2+1,$K47+$I47&gt;BQ$2),IF($N47=$N$3,$C47*INDEX('Fixed O&amp;M Schedule_Gas'!AY$3:AY$15,MATCH($F47,'Fixed O&amp;M Schedule_Gas'!$B$3:$B$15,0)),$C47*$S47*INDEX($U$1:$CH$1,MATCH($K47,$U$2:$CH$2,0))*IF(BQ$2&gt;$K47+$H47,IF($D47="Win",1.02,1.005),1)*(1+$T47)^(BQ$2-$K47)),IF(AND($K47+$I47&lt;=BQ$2,$K47+SUM($I47:$J47)&gt;BQ$2),IF($N47=$N$3,$C47*(INDEX('Fixed O&amp;M Schedule_Gas'!AY$3:AY$15,MATCH($F47,'Fixed O&amp;M Schedule_Gas'!$B$3:$B$15,0))+$M47),$C47*($S47*INDEX($U$1:$CH$1,MATCH($K47+$I47,$U$2:$CH$2,0))*IF(BQ$2&gt;$K47+$I47+$H47,IF($D47="Win",1.02,1.005),1)*(1+$T47)^(BQ$2-($K47+$I47))+$M47)),0)))/10^6</f>
        <v>6.5080246860223721</v>
      </c>
      <c r="BR47" s="119">
        <f>IF(AND($K47&lt;BR$2+1,$K47+$H47&gt;BR$2),IF($N47=$N$3,$C47*((1-$O47+$O47*(BR$1/INDEX($U$1:$CH$1,,MATCH($K47,$U$2:$CH$2,0)))))*$L47,$C47*((1-$R47)^(BR$2-$K47))*(((1-$O47+$O47*(BR$1/INDEX($U$1:$CH$1,,MATCH($K47,$U$2:$CH$2,0)))))*$L47*8760*$P47)),IF(AND($K47+$H47&lt;BR$2+1,$K47+$I47&gt;BR$2),IF($N47=$N$3,$C47*INDEX('Fixed O&amp;M Schedule_Gas'!AZ$3:AZ$15,MATCH($F47,'Fixed O&amp;M Schedule_Gas'!$B$3:$B$15,0)),$C47*$S47*INDEX($U$1:$CH$1,MATCH($K47,$U$2:$CH$2,0))*IF(BR$2&gt;$K47+$H47,IF($D47="Win",1.02,1.005),1)*(1+$T47)^(BR$2-$K47)),IF(AND($K47+$I47&lt;=BR$2,$K47+SUM($I47:$J47)&gt;BR$2),IF($N47=$N$3,$C47*(INDEX('Fixed O&amp;M Schedule_Gas'!AZ$3:AZ$15,MATCH($F47,'Fixed O&amp;M Schedule_Gas'!$B$3:$B$15,0))+$M47),$C47*($S47*INDEX($U$1:$CH$1,MATCH($K47+$I47,$U$2:$CH$2,0))*IF(BR$2&gt;$K47+$I47+$H47,IF($D47="Win",1.02,1.005),1)*(1+$T47)^(BR$2-($K47+$I47))+$M47)),0)))/10^6</f>
        <v>6.5564924093090564</v>
      </c>
      <c r="BS47" s="119">
        <f>IF(AND($K47&lt;BS$2+1,$K47+$H47&gt;BS$2),IF($N47=$N$3,$C47*((1-$O47+$O47*(BS$1/INDEX($U$1:$CH$1,,MATCH($K47,$U$2:$CH$2,0)))))*$L47,$C47*((1-$R47)^(BS$2-$K47))*(((1-$O47+$O47*(BS$1/INDEX($U$1:$CH$1,,MATCH($K47,$U$2:$CH$2,0)))))*$L47*8760*$P47)),IF(AND($K47+$H47&lt;BS$2+1,$K47+$I47&gt;BS$2),IF($N47=$N$3,$C47*INDEX('Fixed O&amp;M Schedule_Gas'!BA$3:BA$15,MATCH($F47,'Fixed O&amp;M Schedule_Gas'!$B$3:$B$15,0)),$C47*$S47*INDEX($U$1:$CH$1,MATCH($K47,$U$2:$CH$2,0))*IF(BS$2&gt;$K47+$H47,IF($D47="Win",1.02,1.005),1)*(1+$T47)^(BS$2-$K47)),IF(AND($K47+$I47&lt;=BS$2,$K47+SUM($I47:$J47)&gt;BS$2),IF($N47=$N$3,$C47*(INDEX('Fixed O&amp;M Schedule_Gas'!BA$3:BA$15,MATCH($F47,'Fixed O&amp;M Schedule_Gas'!$B$3:$B$15,0))+$M47),$C47*($S47*INDEX($U$1:$CH$1,MATCH($K47+$I47,$U$2:$CH$2,0))*IF(BS$2&gt;$K47+$I47+$H47,IF($D47="Win",1.02,1.005),1)*(1+$T47)^(BS$2-($K47+$I47))+$M47)),0)))/10^6</f>
        <v>6.6059294870614753</v>
      </c>
      <c r="BT47" s="119">
        <f>IF(AND($K47&lt;BT$2+1,$K47+$H47&gt;BT$2),IF($N47=$N$3,$C47*((1-$O47+$O47*(BT$1/INDEX($U$1:$CH$1,,MATCH($K47,$U$2:$CH$2,0)))))*$L47,$C47*((1-$R47)^(BT$2-$K47))*(((1-$O47+$O47*(BT$1/INDEX($U$1:$CH$1,,MATCH($K47,$U$2:$CH$2,0)))))*$L47*8760*$P47)),IF(AND($K47+$H47&lt;BT$2+1,$K47+$I47&gt;BT$2),IF($N47=$N$3,$C47*INDEX('Fixed O&amp;M Schedule_Gas'!BB$3:BB$15,MATCH($F47,'Fixed O&amp;M Schedule_Gas'!$B$3:$B$15,0)),$C47*$S47*INDEX($U$1:$CH$1,MATCH($K47,$U$2:$CH$2,0))*IF(BT$2&gt;$K47+$H47,IF($D47="Win",1.02,1.005),1)*(1+$T47)^(BT$2-$K47)),IF(AND($K47+$I47&lt;=BT$2,$K47+SUM($I47:$J47)&gt;BT$2),IF($N47=$N$3,$C47*(INDEX('Fixed O&amp;M Schedule_Gas'!BB$3:BB$15,MATCH($F47,'Fixed O&amp;M Schedule_Gas'!$B$3:$B$15,0))+$M47),$C47*($S47*INDEX($U$1:$CH$1,MATCH($K47+$I47,$U$2:$CH$2,0))*IF(BT$2&gt;$K47+$I47+$H47,IF($D47="Win",1.02,1.005),1)*(1+$T47)^(BT$2-($K47+$I47))+$M47)),0)))/10^6</f>
        <v>6.6563553063689422</v>
      </c>
      <c r="BU47" s="119">
        <f>IF(AND($K47&lt;BU$2+1,$K47+$H47&gt;BU$2),IF($N47=$N$3,$C47*((1-$O47+$O47*(BU$1/INDEX($U$1:$CH$1,,MATCH($K47,$U$2:$CH$2,0)))))*$L47,$C47*((1-$R47)^(BU$2-$K47))*(((1-$O47+$O47*(BU$1/INDEX($U$1:$CH$1,,MATCH($K47,$U$2:$CH$2,0)))))*$L47*8760*$P47)),IF(AND($K47+$H47&lt;BU$2+1,$K47+$I47&gt;BU$2),IF($N47=$N$3,$C47*INDEX('Fixed O&amp;M Schedule_Gas'!BC$3:BC$15,MATCH($F47,'Fixed O&amp;M Schedule_Gas'!$B$3:$B$15,0)),$C47*$S47*INDEX($U$1:$CH$1,MATCH($K47,$U$2:$CH$2,0))*IF(BU$2&gt;$K47+$H47,IF($D47="Win",1.02,1.005),1)*(1+$T47)^(BU$2-$K47)),IF(AND($K47+$I47&lt;=BU$2,$K47+SUM($I47:$J47)&gt;BU$2),IF($N47=$N$3,$C47*(INDEX('Fixed O&amp;M Schedule_Gas'!BC$3:BC$15,MATCH($F47,'Fixed O&amp;M Schedule_Gas'!$B$3:$B$15,0))+$M47),$C47*($S47*INDEX($U$1:$CH$1,MATCH($K47+$I47,$U$2:$CH$2,0))*IF(BU$2&gt;$K47+$I47+$H47,IF($D47="Win",1.02,1.005),1)*(1+$T47)^(BU$2-($K47+$I47))+$M47)),0)))/10^6</f>
        <v>6.7077896420625596</v>
      </c>
      <c r="BV47" s="119">
        <f>IF(AND($K47&lt;BV$2+1,$K47+$H47&gt;BV$2),IF($N47=$N$3,$C47*((1-$O47+$O47*(BV$1/INDEX($U$1:$CH$1,,MATCH($K47,$U$2:$CH$2,0)))))*$L47,$C47*((1-$R47)^(BV$2-$K47))*(((1-$O47+$O47*(BV$1/INDEX($U$1:$CH$1,,MATCH($K47,$U$2:$CH$2,0)))))*$L47*8760*$P47)),IF(AND($K47+$H47&lt;BV$2+1,$K47+$I47&gt;BV$2),IF($N47=$N$3,$C47*INDEX('Fixed O&amp;M Schedule_Gas'!BD$3:BD$15,MATCH($F47,'Fixed O&amp;M Schedule_Gas'!$B$3:$B$15,0)),$C47*$S47*INDEX($U$1:$CH$1,MATCH($K47,$U$2:$CH$2,0))*IF(BV$2&gt;$K47+$H47,IF($D47="Win",1.02,1.005),1)*(1+$T47)^(BV$2-$K47)),IF(AND($K47+$I47&lt;=BV$2,$K47+SUM($I47:$J47)&gt;BV$2),IF($N47=$N$3,$C47*(INDEX('Fixed O&amp;M Schedule_Gas'!BD$3:BD$15,MATCH($F47,'Fixed O&amp;M Schedule_Gas'!$B$3:$B$15,0))+$M47),$C47*($S47*INDEX($U$1:$CH$1,MATCH($K47+$I47,$U$2:$CH$2,0))*IF(BV$2&gt;$K47+$I47+$H47,IF($D47="Win",1.02,1.005),1)*(1+$T47)^(BV$2-($K47+$I47))+$M47)),0)))/10^6</f>
        <v>6.7602526644700474</v>
      </c>
      <c r="BW47" s="119">
        <f>IF(AND($K47&lt;BW$2+1,$K47+$H47&gt;BW$2),IF($N47=$N$3,$C47*((1-$O47+$O47*(BW$1/INDEX($U$1:$CH$1,,MATCH($K47,$U$2:$CH$2,0)))))*$L47,$C47*((1-$R47)^(BW$2-$K47))*(((1-$O47+$O47*(BW$1/INDEX($U$1:$CH$1,,MATCH($K47,$U$2:$CH$2,0)))))*$L47*8760*$P47)),IF(AND($K47+$H47&lt;BW$2+1,$K47+$I47&gt;BW$2),IF($N47=$N$3,$C47*INDEX('Fixed O&amp;M Schedule_Gas'!BE$3:BE$15,MATCH($F47,'Fixed O&amp;M Schedule_Gas'!$B$3:$B$15,0)),$C47*$S47*INDEX($U$1:$CH$1,MATCH($K47,$U$2:$CH$2,0))*IF(BW$2&gt;$K47+$H47,IF($D47="Win",1.02,1.005),1)*(1+$T47)^(BW$2-$K47)),IF(AND($K47+$I47&lt;=BW$2,$K47+SUM($I47:$J47)&gt;BW$2),IF($N47=$N$3,$C47*(INDEX('Fixed O&amp;M Schedule_Gas'!BE$3:BE$15,MATCH($F47,'Fixed O&amp;M Schedule_Gas'!$B$3:$B$15,0))+$M47),$C47*($S47*INDEX($U$1:$CH$1,MATCH($K47+$I47,$U$2:$CH$2,0))*IF(BW$2&gt;$K47+$I47+$H47,IF($D47="Win",1.02,1.005),1)*(1+$T47)^(BW$2-($K47+$I47))+$M47)),0)))/10^6</f>
        <v>6.8137649473256863</v>
      </c>
      <c r="BX47" s="119">
        <f>IF(AND($K47&lt;BX$2+1,$K47+$H47&gt;BX$2),IF($N47=$N$3,$C47*((1-$O47+$O47*(BX$1/INDEX($U$1:$CH$1,,MATCH($K47,$U$2:$CH$2,0)))))*$L47,$C47*((1-$R47)^(BX$2-$K47))*(((1-$O47+$O47*(BX$1/INDEX($U$1:$CH$1,,MATCH($K47,$U$2:$CH$2,0)))))*$L47*8760*$P47)),IF(AND($K47+$H47&lt;BX$2+1,$K47+$I47&gt;BX$2),IF($N47=$N$3,$C47*INDEX('Fixed O&amp;M Schedule_Gas'!BF$3:BF$15,MATCH($F47,'Fixed O&amp;M Schedule_Gas'!$B$3:$B$15,0)),$C47*$S47*INDEX($U$1:$CH$1,MATCH($K47,$U$2:$CH$2,0))*IF(BX$2&gt;$K47+$H47,IF($D47="Win",1.02,1.005),1)*(1+$T47)^(BX$2-$K47)),IF(AND($K47+$I47&lt;=BX$2,$K47+SUM($I47:$J47)&gt;BX$2),IF($N47=$N$3,$C47*(INDEX('Fixed O&amp;M Schedule_Gas'!BF$3:BF$15,MATCH($F47,'Fixed O&amp;M Schedule_Gas'!$B$3:$B$15,0))+$M47),$C47*($S47*INDEX($U$1:$CH$1,MATCH($K47+$I47,$U$2:$CH$2,0))*IF(BX$2&gt;$K47+$I47+$H47,IF($D47="Win",1.02,1.005),1)*(1+$T47)^(BX$2-($K47+$I47))+$M47)),0)))/10^6</f>
        <v>6.868347475838438</v>
      </c>
      <c r="BY47" s="119">
        <f>IF(AND($K47&lt;BY$2+1,$K47+$H47&gt;BY$2),IF($N47=$N$3,$C47*((1-$O47+$O47*(BY$1/INDEX($U$1:$CH$1,,MATCH($K47,$U$2:$CH$2,0)))))*$L47,$C47*((1-$R47)^(BY$2-$K47))*(((1-$O47+$O47*(BY$1/INDEX($U$1:$CH$1,,MATCH($K47,$U$2:$CH$2,0)))))*$L47*8760*$P47)),IF(AND($K47+$H47&lt;BY$2+1,$K47+$I47&gt;BY$2),IF($N47=$N$3,$C47*INDEX('Fixed O&amp;M Schedule_Gas'!BG$3:BG$15,MATCH($F47,'Fixed O&amp;M Schedule_Gas'!$B$3:$B$15,0)),$C47*$S47*INDEX($U$1:$CH$1,MATCH($K47,$U$2:$CH$2,0))*IF(BY$2&gt;$K47+$H47,IF($D47="Win",1.02,1.005),1)*(1+$T47)^(BY$2-$K47)),IF(AND($K47+$I47&lt;=BY$2,$K47+SUM($I47:$J47)&gt;BY$2),IF($N47=$N$3,$C47*(INDEX('Fixed O&amp;M Schedule_Gas'!BG$3:BG$15,MATCH($F47,'Fixed O&amp;M Schedule_Gas'!$B$3:$B$15,0))+$M47),$C47*($S47*INDEX($U$1:$CH$1,MATCH($K47+$I47,$U$2:$CH$2,0))*IF(BY$2&gt;$K47+$I47+$H47,IF($D47="Win",1.02,1.005),1)*(1+$T47)^(BY$2-($K47+$I47))+$M47)),0)))/10^6</f>
        <v>6.9240216549214439</v>
      </c>
      <c r="BZ47" s="119">
        <f>IF(AND($K47&lt;BZ$2+1,$K47+$H47&gt;BZ$2),IF($N47=$N$3,$C47*((1-$O47+$O47*(BZ$1/INDEX($U$1:$CH$1,,MATCH($K47,$U$2:$CH$2,0)))))*$L47,$C47*((1-$R47)^(BZ$2-$K47))*(((1-$O47+$O47*(BZ$1/INDEX($U$1:$CH$1,,MATCH($K47,$U$2:$CH$2,0)))))*$L47*8760*$P47)),IF(AND($K47+$H47&lt;BZ$2+1,$K47+$I47&gt;BZ$2),IF($N47=$N$3,$C47*INDEX('Fixed O&amp;M Schedule_Gas'!BH$3:BH$15,MATCH($F47,'Fixed O&amp;M Schedule_Gas'!$B$3:$B$15,0)),$C47*$S47*INDEX($U$1:$CH$1,MATCH($K47,$U$2:$CH$2,0))*IF(BZ$2&gt;$K47+$H47,IF($D47="Win",1.02,1.005),1)*(1+$T47)^(BZ$2-$K47)),IF(AND($K47+$I47&lt;=BZ$2,$K47+SUM($I47:$J47)&gt;BZ$2),IF($N47=$N$3,$C47*(INDEX('Fixed O&amp;M Schedule_Gas'!BH$3:BH$15,MATCH($F47,'Fixed O&amp;M Schedule_Gas'!$B$3:$B$15,0))+$M47),$C47*($S47*INDEX($U$1:$CH$1,MATCH($K47+$I47,$U$2:$CH$2,0))*IF(BZ$2&gt;$K47+$I47+$H47,IF($D47="Win",1.02,1.005),1)*(1+$T47)^(BZ$2-($K47+$I47))+$M47)),0)))/10^6</f>
        <v>6.980809317586111</v>
      </c>
      <c r="CA47" s="119">
        <f>IF(AND($K47&lt;CA$2+1,$K47+$H47&gt;CA$2),IF($N47=$N$3,$C47*((1-$O47+$O47*(CA$1/INDEX($U$1:$CH$1,,MATCH($K47,$U$2:$CH$2,0)))))*$L47,$C47*((1-$R47)^(CA$2-$K47))*(((1-$O47+$O47*(CA$1/INDEX($U$1:$CH$1,,MATCH($K47,$U$2:$CH$2,0)))))*$L47*8760*$P47)),IF(AND($K47+$H47&lt;CA$2+1,$K47+$I47&gt;CA$2),IF($N47=$N$3,$C47*INDEX('Fixed O&amp;M Schedule_Gas'!BI$3:BI$15,MATCH($F47,'Fixed O&amp;M Schedule_Gas'!$B$3:$B$15,0)),$C47*$S47*INDEX($U$1:$CH$1,MATCH($K47,$U$2:$CH$2,0))*IF(CA$2&gt;$K47+$H47,IF($D47="Win",1.02,1.005),1)*(1+$T47)^(CA$2-$K47)),IF(AND($K47+$I47&lt;=CA$2,$K47+SUM($I47:$J47)&gt;CA$2),IF($N47=$N$3,$C47*(INDEX('Fixed O&amp;M Schedule_Gas'!BI$3:BI$15,MATCH($F47,'Fixed O&amp;M Schedule_Gas'!$B$3:$B$15,0))+$M47),$C47*($S47*INDEX($U$1:$CH$1,MATCH($K47+$I47,$U$2:$CH$2,0))*IF(CA$2&gt;$K47+$I47+$H47,IF($D47="Win",1.02,1.005),1)*(1+$T47)^(CA$2-($K47+$I47))+$M47)),0)))/10^6</f>
        <v>7.0387327335040721</v>
      </c>
      <c r="CB47" s="119">
        <f>IF(AND($K47&lt;CB$2+1,$K47+$H47&gt;CB$2),IF($N47=$N$3,$C47*((1-$O47+$O47*(CB$1/INDEX($U$1:$CH$1,,MATCH($K47,$U$2:$CH$2,0)))))*$L47,$C47*((1-$R47)^(CB$2-$K47))*(((1-$O47+$O47*(CB$1/INDEX($U$1:$CH$1,,MATCH($K47,$U$2:$CH$2,0)))))*$L47*8760*$P47)),IF(AND($K47+$H47&lt;CB$2+1,$K47+$I47&gt;CB$2),IF($N47=$N$3,$C47*INDEX('Fixed O&amp;M Schedule_Gas'!BJ$3:BJ$15,MATCH($F47,'Fixed O&amp;M Schedule_Gas'!$B$3:$B$15,0)),$C47*$S47*INDEX($U$1:$CH$1,MATCH($K47,$U$2:$CH$2,0))*IF(CB$2&gt;$K47+$H47,IF($D47="Win",1.02,1.005),1)*(1+$T47)^(CB$2-$K47)),IF(AND($K47+$I47&lt;=CB$2,$K47+SUM($I47:$J47)&gt;CB$2),IF($N47=$N$3,$C47*(INDEX('Fixed O&amp;M Schedule_Gas'!BJ$3:BJ$15,MATCH($F47,'Fixed O&amp;M Schedule_Gas'!$B$3:$B$15,0))+$M47),$C47*($S47*INDEX($U$1:$CH$1,MATCH($K47+$I47,$U$2:$CH$2,0))*IF(CB$2&gt;$K47+$I47+$H47,IF($D47="Win",1.02,1.005),1)*(1+$T47)^(CB$2-($K47+$I47))+$M47)),0)))/10^6</f>
        <v>7.112880498220651</v>
      </c>
      <c r="CC47" s="119">
        <f>IF(AND($K47&lt;CC$2+1,$K47+$H47&gt;CC$2),IF($N47=$N$3,$C47*((1-$O47+$O47*(CC$1/INDEX($U$1:$CH$1,,MATCH($K47,$U$2:$CH$2,0)))))*$L47,$C47*((1-$R47)^(CC$2-$K47))*(((1-$O47+$O47*(CC$1/INDEX($U$1:$CH$1,,MATCH($K47,$U$2:$CH$2,0)))))*$L47*8760*$P47)),IF(AND($K47+$H47&lt;CC$2+1,$K47+$I47&gt;CC$2),IF($N47=$N$3,$C47*INDEX('Fixed O&amp;M Schedule_Gas'!BK$3:BK$15,MATCH($F47,'Fixed O&amp;M Schedule_Gas'!$B$3:$B$15,0)),$C47*$S47*INDEX($U$1:$CH$1,MATCH($K47,$U$2:$CH$2,0))*IF(CC$2&gt;$K47+$H47,IF($D47="Win",1.02,1.005),1)*(1+$T47)^(CC$2-$K47)),IF(AND($K47+$I47&lt;=CC$2,$K47+SUM($I47:$J47)&gt;CC$2),IF($N47=$N$3,$C47*(INDEX('Fixed O&amp;M Schedule_Gas'!BK$3:BK$15,MATCH($F47,'Fixed O&amp;M Schedule_Gas'!$B$3:$B$15,0))+$M47),$C47*($S47*INDEX($U$1:$CH$1,MATCH($K47+$I47,$U$2:$CH$2,0))*IF(CC$2&gt;$K47+$I47+$H47,IF($D47="Win",1.02,1.005),1)*(1+$T47)^(CC$2-($K47+$I47))+$M47)),0)))/10^6</f>
        <v>7.1734453377513017</v>
      </c>
      <c r="CD47" s="119">
        <f>IF(AND($K47&lt;CD$2+1,$K47+$H47&gt;CD$2),IF($N47=$N$3,$C47*((1-$O47+$O47*(CD$1/INDEX($U$1:$CH$1,,MATCH($K47,$U$2:$CH$2,0)))))*$L47,$C47*((1-$R47)^(CD$2-$K47))*(((1-$O47+$O47*(CD$1/INDEX($U$1:$CH$1,,MATCH($K47,$U$2:$CH$2,0)))))*$L47*8760*$P47)),IF(AND($K47+$H47&lt;CD$2+1,$K47+$I47&gt;CD$2),IF($N47=$N$3,$C47*INDEX('Fixed O&amp;M Schedule_Gas'!BL$3:BL$15,MATCH($F47,'Fixed O&amp;M Schedule_Gas'!$B$3:$B$15,0)),$C47*$S47*INDEX($U$1:$CH$1,MATCH($K47,$U$2:$CH$2,0))*IF(CD$2&gt;$K47+$H47,IF($D47="Win",1.02,1.005),1)*(1+$T47)^(CD$2-$K47)),IF(AND($K47+$I47&lt;=CD$2,$K47+SUM($I47:$J47)&gt;CD$2),IF($N47=$N$3,$C47*(INDEX('Fixed O&amp;M Schedule_Gas'!BL$3:BL$15,MATCH($F47,'Fixed O&amp;M Schedule_Gas'!$B$3:$B$15,0))+$M47),$C47*($S47*INDEX($U$1:$CH$1,MATCH($K47+$I47,$U$2:$CH$2,0))*IF(CD$2&gt;$K47+$I47+$H47,IF($D47="Win",1.02,1.005),1)*(1+$T47)^(CD$2-($K47+$I47))+$M47)),0)))/10^6</f>
        <v>7.2352214740725653</v>
      </c>
      <c r="CE47" s="119">
        <f>IF(AND($K47&lt;CE$2+1,$K47+$H47&gt;CE$2),IF($N47=$N$3,$C47*((1-$O47+$O47*(CE$1/INDEX($U$1:$CH$1,,MATCH($K47,$U$2:$CH$2,0)))))*$L47,$C47*((1-$R47)^(CE$2-$K47))*(((1-$O47+$O47*(CE$1/INDEX($U$1:$CH$1,,MATCH($K47,$U$2:$CH$2,0)))))*$L47*8760*$P47)),IF(AND($K47+$H47&lt;CE$2+1,$K47+$I47&gt;CE$2),IF($N47=$N$3,$C47*INDEX('Fixed O&amp;M Schedule_Gas'!BM$3:BM$15,MATCH($F47,'Fixed O&amp;M Schedule_Gas'!$B$3:$B$15,0)),$C47*$S47*INDEX($U$1:$CH$1,MATCH($K47,$U$2:$CH$2,0))*IF(CE$2&gt;$K47+$H47,IF($D47="Win",1.02,1.005),1)*(1+$T47)^(CE$2-$K47)),IF(AND($K47+$I47&lt;=CE$2,$K47+SUM($I47:$J47)&gt;CE$2),IF($N47=$N$3,$C47*(INDEX('Fixed O&amp;M Schedule_Gas'!BM$3:BM$15,MATCH($F47,'Fixed O&amp;M Schedule_Gas'!$B$3:$B$15,0))+$M47),$C47*($S47*INDEX($U$1:$CH$1,MATCH($K47+$I47,$U$2:$CH$2,0))*IF(CE$2&gt;$K47+$I47+$H47,IF($D47="Win",1.02,1.005),1)*(1+$T47)^(CE$2-($K47+$I47))+$M47)),0)))/10^6</f>
        <v>7.298233133120255</v>
      </c>
      <c r="CF47" s="119">
        <f>IF(AND($K47&lt;CF$2+1,$K47+$H47&gt;CF$2),IF($N47=$N$3,$C47*((1-$O47+$O47*(CF$1/INDEX($U$1:$CH$1,,MATCH($K47,$U$2:$CH$2,0)))))*$L47,$C47*((1-$R47)^(CF$2-$K47))*(((1-$O47+$O47*(CF$1/INDEX($U$1:$CH$1,,MATCH($K47,$U$2:$CH$2,0)))))*$L47*8760*$P47)),IF(AND($K47+$H47&lt;CF$2+1,$K47+$I47&gt;CF$2),IF($N47=$N$3,$C47*INDEX('Fixed O&amp;M Schedule_Gas'!BN$3:BN$15,MATCH($F47,'Fixed O&amp;M Schedule_Gas'!$B$3:$B$15,0)),$C47*$S47*INDEX($U$1:$CH$1,MATCH($K47,$U$2:$CH$2,0))*IF(CF$2&gt;$K47+$H47,IF($D47="Win",1.02,1.005),1)*(1+$T47)^(CF$2-$K47)),IF(AND($K47+$I47&lt;=CF$2,$K47+SUM($I47:$J47)&gt;CF$2),IF($N47=$N$3,$C47*(INDEX('Fixed O&amp;M Schedule_Gas'!BN$3:BN$15,MATCH($F47,'Fixed O&amp;M Schedule_Gas'!$B$3:$B$15,0))+$M47),$C47*($S47*INDEX($U$1:$CH$1,MATCH($K47+$I47,$U$2:$CH$2,0))*IF(CF$2&gt;$K47+$I47+$H47,IF($D47="Win",1.02,1.005),1)*(1+$T47)^(CF$2-($K47+$I47))+$M47)),0)))/10^6</f>
        <v>0</v>
      </c>
      <c r="CG47" s="119">
        <f>IF(AND($K47&lt;CG$2+1,$K47+$H47&gt;CG$2),IF($N47=$N$3,$C47*((1-$O47+$O47*(CG$1/INDEX($U$1:$CH$1,,MATCH($K47,$U$2:$CH$2,0)))))*$L47,$C47*((1-$R47)^(CG$2-$K47))*(((1-$O47+$O47*(CG$1/INDEX($U$1:$CH$1,,MATCH($K47,$U$2:$CH$2,0)))))*$L47*8760*$P47)),IF(AND($K47+$H47&lt;CG$2+1,$K47+$I47&gt;CG$2),IF($N47=$N$3,$C47*INDEX('Fixed O&amp;M Schedule_Gas'!BO$3:BO$15,MATCH($F47,'Fixed O&amp;M Schedule_Gas'!$B$3:$B$15,0)),$C47*$S47*INDEX($U$1:$CH$1,MATCH($K47,$U$2:$CH$2,0))*IF(CG$2&gt;$K47+$H47,IF($D47="Win",1.02,1.005),1)*(1+$T47)^(CG$2-$K47)),IF(AND($K47+$I47&lt;=CG$2,$K47+SUM($I47:$J47)&gt;CG$2),IF($N47=$N$3,$C47*(INDEX('Fixed O&amp;M Schedule_Gas'!BO$3:BO$15,MATCH($F47,'Fixed O&amp;M Schedule_Gas'!$B$3:$B$15,0))+$M47),$C47*($S47*INDEX($U$1:$CH$1,MATCH($K47+$I47,$U$2:$CH$2,0))*IF(CG$2&gt;$K47+$I47+$H47,IF($D47="Win",1.02,1.005),1)*(1+$T47)^(CG$2-($K47+$I47))+$M47)),0)))/10^6</f>
        <v>0</v>
      </c>
      <c r="CH47" s="119">
        <f>IF(AND($K47&lt;CH$2+1,$K47+$H47&gt;CH$2),IF($N47=$N$3,$C47*((1-$O47+$O47*(CH$1/INDEX($U$1:$CH$1,,MATCH($K47,$U$2:$CH$2,0)))))*$L47,$C47*((1-$R47)^(CH$2-$K47))*(((1-$O47+$O47*(CH$1/INDEX($U$1:$CH$1,,MATCH($K47,$U$2:$CH$2,0)))))*$L47*8760*$P47)),IF(AND($K47+$H47&lt;CH$2+1,$K47+$I47&gt;CH$2),IF($N47=$N$3,$C47*INDEX('Fixed O&amp;M Schedule_Gas'!BP$3:BP$15,MATCH($F47,'Fixed O&amp;M Schedule_Gas'!$B$3:$B$15,0)),$C47*$S47*INDEX($U$1:$CH$1,MATCH($K47,$U$2:$CH$2,0))*IF(CH$2&gt;$K47+$H47,IF($D47="Win",1.02,1.005),1)*(1+$T47)^(CH$2-$K47)),IF(AND($K47+$I47&lt;=CH$2,$K47+SUM($I47:$J47)&gt;CH$2),IF($N47=$N$3,$C47*(INDEX('Fixed O&amp;M Schedule_Gas'!BP$3:BP$15,MATCH($F47,'Fixed O&amp;M Schedule_Gas'!$B$3:$B$15,0))+$M47),$C47*($S47*INDEX($U$1:$CH$1,MATCH($K47+$I47,$U$2:$CH$2,0))*IF(CH$2&gt;$K47+$I47+$H47,IF($D47="Win",1.02,1.005),1)*(1+$T47)^(CH$2-($K47+$I47))+$M47)),0)))/10^6</f>
        <v>0</v>
      </c>
    </row>
    <row r="48" spans="1:86" ht="11.4" x14ac:dyDescent="0.2">
      <c r="A48" s="151"/>
      <c r="B48" s="142" t="s">
        <v>40</v>
      </c>
      <c r="C48" s="143">
        <v>200</v>
      </c>
      <c r="D48" s="143" t="str">
        <f t="shared" si="65"/>
        <v>Sol</v>
      </c>
      <c r="E48" s="14" t="s">
        <v>29</v>
      </c>
      <c r="F48" s="142" t="s">
        <v>30</v>
      </c>
      <c r="G48" s="140">
        <f t="shared" si="66"/>
        <v>42005</v>
      </c>
      <c r="H48" s="68">
        <v>20</v>
      </c>
      <c r="I48" s="68">
        <v>25</v>
      </c>
      <c r="J48" s="68">
        <v>25</v>
      </c>
      <c r="K48" s="139">
        <v>2015</v>
      </c>
      <c r="L48" s="68">
        <v>453</v>
      </c>
      <c r="M48" s="69">
        <f>'Repower Costs'!M48</f>
        <v>99238.384794628801</v>
      </c>
      <c r="N48" s="68" t="s">
        <v>31</v>
      </c>
      <c r="O48" s="141">
        <v>0</v>
      </c>
      <c r="P48" s="4">
        <f>VLOOKUP($D48,Input!$B$11:$C$12,2,0)</f>
        <v>0.16200000000000001</v>
      </c>
      <c r="Q48" s="4">
        <f>VLOOKUP($D48,Input!$B$15:$C$16,2,0)</f>
        <v>0.16200000000000001</v>
      </c>
      <c r="R48" s="6">
        <f>VLOOKUP($D48,Input!$B$19:$C$20,2,0)</f>
        <v>5.0000000000000001E-3</v>
      </c>
      <c r="S48" s="70">
        <f>VLOOKUP($D48,Input!$B$23:$C$25,2,0)*1000</f>
        <v>27000</v>
      </c>
      <c r="T48" s="4">
        <f>VLOOKUP($D48,Input!$B$28:$C$30,2,0)</f>
        <v>0.02</v>
      </c>
      <c r="U48" s="119">
        <f>IF(AND($K48&lt;U$2+1,$K48+$H48&gt;U$2),IF($N48=$N$3,$C48*((1-$O48+$O48*(U$1/INDEX($U$1:$CH$1,,MATCH($K48,$U$2:$CH$2,0)))))*$L48,$C48*((1-$R48)^(U$2-$K48))*(((1-$O48+$O48*(U$1/INDEX($U$1:$CH$1,,MATCH($K48,$U$2:$CH$2,0)))))*$L48*8760*$P48)),IF(AND($K48+$H48&lt;U$2+1,$K48+$I48&gt;U$2),IF($N48=$N$3,$C48*INDEX('Fixed O&amp;M Schedule_Gas'!C$3:C$15,MATCH($F48,'Fixed O&amp;M Schedule_Gas'!$B$3:$B$15,0)),$C48*$S48*INDEX($U$1:$CH$1,MATCH($K48,$U$2:$CH$2,0))*IF(U$2&gt;$K48+$H48,IF($D48="Win",1.02,1.005),1)*(1+$T48)^(U$2-$K48)),IF(AND($K48+$I48&lt;=U$2,$K48+SUM($I48:$J48)&gt;U$2),IF($N48=$N$3,$C48*(INDEX('Fixed O&amp;M Schedule_Gas'!C$3:C$15,MATCH($F48,'Fixed O&amp;M Schedule_Gas'!$B$3:$B$15,0))+$M48),$C48*($S48*INDEX($U$1:$CH$1,MATCH($K48+$I48,$U$2:$CH$2,0))*IF(U$2&gt;$K48+$I48+$H48,IF($D48="Win",1.02,1.005),1)*(1+$T48)^(U$2-($K48+$I48))+$M48)),0)))/10^6</f>
        <v>0</v>
      </c>
      <c r="V48" s="119">
        <f>IF(AND($K48&lt;V$2+1,$K48+$H48&gt;V$2),IF($N48=$N$3,$C48*((1-$O48+$O48*(V$1/INDEX($U$1:$CH$1,,MATCH($K48,$U$2:$CH$2,0)))))*$L48,$C48*((1-$R48)^(V$2-$K48))*(((1-$O48+$O48*(V$1/INDEX($U$1:$CH$1,,MATCH($K48,$U$2:$CH$2,0)))))*$L48*8760*$P48)),IF(AND($K48+$H48&lt;V$2+1,$K48+$I48&gt;V$2),IF($N48=$N$3,$C48*INDEX('Fixed O&amp;M Schedule_Gas'!D$3:D$15,MATCH($F48,'Fixed O&amp;M Schedule_Gas'!$B$3:$B$15,0)),$C48*$S48*INDEX($U$1:$CH$1,MATCH($K48,$U$2:$CH$2,0))*IF(V$2&gt;$K48+$H48,IF($D48="Win",1.02,1.005),1)*(1+$T48)^(V$2-$K48)),IF(AND($K48+$I48&lt;=V$2,$K48+SUM($I48:$J48)&gt;V$2),IF($N48=$N$3,$C48*(INDEX('Fixed O&amp;M Schedule_Gas'!D$3:D$15,MATCH($F48,'Fixed O&amp;M Schedule_Gas'!$B$3:$B$15,0))+$M48),$C48*($S48*INDEX($U$1:$CH$1,MATCH($K48+$I48,$U$2:$CH$2,0))*IF(V$2&gt;$K48+$I48+$H48,IF($D48="Win",1.02,1.005),1)*(1+$T48)^(V$2-($K48+$I48))+$M48)),0)))/10^6</f>
        <v>0</v>
      </c>
      <c r="W48" s="119">
        <f>IF(AND($K48&lt;W$2+1,$K48+$H48&gt;W$2),IF($N48=$N$3,$C48*((1-$O48+$O48*(W$1/INDEX($U$1:$CH$1,,MATCH($K48,$U$2:$CH$2,0)))))*$L48,$C48*((1-$R48)^(W$2-$K48))*(((1-$O48+$O48*(W$1/INDEX($U$1:$CH$1,,MATCH($K48,$U$2:$CH$2,0)))))*$L48*8760*$P48)),IF(AND($K48+$H48&lt;W$2+1,$K48+$I48&gt;W$2),IF($N48=$N$3,$C48*INDEX('Fixed O&amp;M Schedule_Gas'!E$3:E$15,MATCH($F48,'Fixed O&amp;M Schedule_Gas'!$B$3:$B$15,0)),$C48*$S48*INDEX($U$1:$CH$1,MATCH($K48,$U$2:$CH$2,0))*IF(W$2&gt;$K48+$H48,IF($D48="Win",1.02,1.005),1)*(1+$T48)^(W$2-$K48)),IF(AND($K48+$I48&lt;=W$2,$K48+SUM($I48:$J48)&gt;W$2),IF($N48=$N$3,$C48*(INDEX('Fixed O&amp;M Schedule_Gas'!E$3:E$15,MATCH($F48,'Fixed O&amp;M Schedule_Gas'!$B$3:$B$15,0))+$M48),$C48*($S48*INDEX($U$1:$CH$1,MATCH($K48+$I48,$U$2:$CH$2,0))*IF(W$2&gt;$K48+$I48+$H48,IF($D48="Win",1.02,1.005),1)*(1+$T48)^(W$2-($K48+$I48))+$M48)),0)))/10^6</f>
        <v>0</v>
      </c>
      <c r="X48" s="119">
        <f>IF(AND($K48&lt;X$2+1,$K48+$H48&gt;X$2),IF($N48=$N$3,$C48*((1-$O48+$O48*(X$1/INDEX($U$1:$CH$1,,MATCH($K48,$U$2:$CH$2,0)))))*$L48,$C48*((1-$R48)^(X$2-$K48))*(((1-$O48+$O48*(X$1/INDEX($U$1:$CH$1,,MATCH($K48,$U$2:$CH$2,0)))))*$L48*8760*$P48)),IF(AND($K48+$H48&lt;X$2+1,$K48+$I48&gt;X$2),IF($N48=$N$3,$C48*INDEX('Fixed O&amp;M Schedule_Gas'!F$3:F$15,MATCH($F48,'Fixed O&amp;M Schedule_Gas'!$B$3:$B$15,0)),$C48*$S48*INDEX($U$1:$CH$1,MATCH($K48,$U$2:$CH$2,0))*IF(X$2&gt;$K48+$H48,IF($D48="Win",1.02,1.005),1)*(1+$T48)^(X$2-$K48)),IF(AND($K48+$I48&lt;=X$2,$K48+SUM($I48:$J48)&gt;X$2),IF($N48=$N$3,$C48*(INDEX('Fixed O&amp;M Schedule_Gas'!F$3:F$15,MATCH($F48,'Fixed O&amp;M Schedule_Gas'!$B$3:$B$15,0))+$M48),$C48*($S48*INDEX($U$1:$CH$1,MATCH($K48+$I48,$U$2:$CH$2,0))*IF(X$2&gt;$K48+$I48+$H48,IF($D48="Win",1.02,1.005),1)*(1+$T48)^(X$2-($K48+$I48))+$M48)),0)))/10^6</f>
        <v>0</v>
      </c>
      <c r="Y48" s="119">
        <f>IF(AND($K48&lt;Y$2+1,$K48+$H48&gt;Y$2),IF($N48=$N$3,$C48*((1-$O48+$O48*(Y$1/INDEX($U$1:$CH$1,,MATCH($K48,$U$2:$CH$2,0)))))*$L48,$C48*((1-$R48)^(Y$2-$K48))*(((1-$O48+$O48*(Y$1/INDEX($U$1:$CH$1,,MATCH($K48,$U$2:$CH$2,0)))))*$L48*8760*$P48)),IF(AND($K48+$H48&lt;Y$2+1,$K48+$I48&gt;Y$2),IF($N48=$N$3,$C48*INDEX('Fixed O&amp;M Schedule_Gas'!G$3:G$15,MATCH($F48,'Fixed O&amp;M Schedule_Gas'!$B$3:$B$15,0)),$C48*$S48*INDEX($U$1:$CH$1,MATCH($K48,$U$2:$CH$2,0))*IF(Y$2&gt;$K48+$H48,IF($D48="Win",1.02,1.005),1)*(1+$T48)^(Y$2-$K48)),IF(AND($K48+$I48&lt;=Y$2,$K48+SUM($I48:$J48)&gt;Y$2),IF($N48=$N$3,$C48*(INDEX('Fixed O&amp;M Schedule_Gas'!G$3:G$15,MATCH($F48,'Fixed O&amp;M Schedule_Gas'!$B$3:$B$15,0))+$M48),$C48*($S48*INDEX($U$1:$CH$1,MATCH($K48+$I48,$U$2:$CH$2,0))*IF(Y$2&gt;$K48+$I48+$H48,IF($D48="Win",1.02,1.005),1)*(1+$T48)^(Y$2-($K48+$I48))+$M48)),0)))/10^6</f>
        <v>0</v>
      </c>
      <c r="Z48" s="119">
        <f>IF(AND($K48&lt;Z$2+1,$K48+$H48&gt;Z$2),IF($N48=$N$3,$C48*((1-$O48+$O48*(Z$1/INDEX($U$1:$CH$1,,MATCH($K48,$U$2:$CH$2,0)))))*$L48,$C48*((1-$R48)^(Z$2-$K48))*(((1-$O48+$O48*(Z$1/INDEX($U$1:$CH$1,,MATCH($K48,$U$2:$CH$2,0)))))*$L48*8760*$P48)),IF(AND($K48+$H48&lt;Z$2+1,$K48+$I48&gt;Z$2),IF($N48=$N$3,$C48*INDEX('Fixed O&amp;M Schedule_Gas'!H$3:H$15,MATCH($F48,'Fixed O&amp;M Schedule_Gas'!$B$3:$B$15,0)),$C48*$S48*INDEX($U$1:$CH$1,MATCH($K48,$U$2:$CH$2,0))*IF(Z$2&gt;$K48+$H48,IF($D48="Win",1.02,1.005),1)*(1+$T48)^(Z$2-$K48)),IF(AND($K48+$I48&lt;=Z$2,$K48+SUM($I48:$J48)&gt;Z$2),IF($N48=$N$3,$C48*(INDEX('Fixed O&amp;M Schedule_Gas'!H$3:H$15,MATCH($F48,'Fixed O&amp;M Schedule_Gas'!$B$3:$B$15,0))+$M48),$C48*($S48*INDEX($U$1:$CH$1,MATCH($K48+$I48,$U$2:$CH$2,0))*IF(Z$2&gt;$K48+$I48+$H48,IF($D48="Win",1.02,1.005),1)*(1+$T48)^(Z$2-($K48+$I48))+$M48)),0)))/10^6</f>
        <v>0</v>
      </c>
      <c r="AA48" s="119">
        <f>IF(AND($K48&lt;AA$2+1,$K48+$H48&gt;AA$2),IF($N48=$N$3,$C48*((1-$O48+$O48*(AA$1/INDEX($U$1:$CH$1,,MATCH($K48,$U$2:$CH$2,0)))))*$L48,$C48*((1-$R48)^(AA$2-$K48))*(((1-$O48+$O48*(AA$1/INDEX($U$1:$CH$1,,MATCH($K48,$U$2:$CH$2,0)))))*$L48*8760*$P48)),IF(AND($K48+$H48&lt;AA$2+1,$K48+$I48&gt;AA$2),IF($N48=$N$3,$C48*INDEX('Fixed O&amp;M Schedule_Gas'!I$3:I$15,MATCH($F48,'Fixed O&amp;M Schedule_Gas'!$B$3:$B$15,0)),$C48*$S48*INDEX($U$1:$CH$1,MATCH($K48,$U$2:$CH$2,0))*IF(AA$2&gt;$K48+$H48,IF($D48="Win",1.02,1.005),1)*(1+$T48)^(AA$2-$K48)),IF(AND($K48+$I48&lt;=AA$2,$K48+SUM($I48:$J48)&gt;AA$2),IF($N48=$N$3,$C48*(INDEX('Fixed O&amp;M Schedule_Gas'!I$3:I$15,MATCH($F48,'Fixed O&amp;M Schedule_Gas'!$B$3:$B$15,0))+$M48),$C48*($S48*INDEX($U$1:$CH$1,MATCH($K48+$I48,$U$2:$CH$2,0))*IF(AA$2&gt;$K48+$I48+$H48,IF($D48="Win",1.02,1.005),1)*(1+$T48)^(AA$2-($K48+$I48))+$M48)),0)))/10^6</f>
        <v>0</v>
      </c>
      <c r="AB48" s="119">
        <f>IF(AND($K48&lt;AB$2+1,$K48+$H48&gt;AB$2),IF($N48=$N$3,$C48*((1-$O48+$O48*(AB$1/INDEX($U$1:$CH$1,,MATCH($K48,$U$2:$CH$2,0)))))*$L48,$C48*((1-$R48)^(AB$2-$K48))*(((1-$O48+$O48*(AB$1/INDEX($U$1:$CH$1,,MATCH($K48,$U$2:$CH$2,0)))))*$L48*8760*$P48)),IF(AND($K48+$H48&lt;AB$2+1,$K48+$I48&gt;AB$2),IF($N48=$N$3,$C48*INDEX('Fixed O&amp;M Schedule_Gas'!J$3:J$15,MATCH($F48,'Fixed O&amp;M Schedule_Gas'!$B$3:$B$15,0)),$C48*$S48*INDEX($U$1:$CH$1,MATCH($K48,$U$2:$CH$2,0))*IF(AB$2&gt;$K48+$H48,IF($D48="Win",1.02,1.005),1)*(1+$T48)^(AB$2-$K48)),IF(AND($K48+$I48&lt;=AB$2,$K48+SUM($I48:$J48)&gt;AB$2),IF($N48=$N$3,$C48*(INDEX('Fixed O&amp;M Schedule_Gas'!J$3:J$15,MATCH($F48,'Fixed O&amp;M Schedule_Gas'!$B$3:$B$15,0))+$M48),$C48*($S48*INDEX($U$1:$CH$1,MATCH($K48+$I48,$U$2:$CH$2,0))*IF(AB$2&gt;$K48+$I48+$H48,IF($D48="Win",1.02,1.005),1)*(1+$T48)^(AB$2-($K48+$I48))+$M48)),0)))/10^6</f>
        <v>0</v>
      </c>
      <c r="AC48" s="119">
        <f>IF(AND($K48&lt;AC$2+1,$K48+$H48&gt;AC$2),IF($N48=$N$3,$C48*((1-$O48+$O48*(AC$1/INDEX($U$1:$CH$1,,MATCH($K48,$U$2:$CH$2,0)))))*$L48,$C48*((1-$R48)^(AC$2-$K48))*(((1-$O48+$O48*(AC$1/INDEX($U$1:$CH$1,,MATCH($K48,$U$2:$CH$2,0)))))*$L48*8760*$P48)),IF(AND($K48+$H48&lt;AC$2+1,$K48+$I48&gt;AC$2),IF($N48=$N$3,$C48*INDEX('Fixed O&amp;M Schedule_Gas'!K$3:K$15,MATCH($F48,'Fixed O&amp;M Schedule_Gas'!$B$3:$B$15,0)),$C48*$S48*INDEX($U$1:$CH$1,MATCH($K48,$U$2:$CH$2,0))*IF(AC$2&gt;$K48+$H48,IF($D48="Win",1.02,1.005),1)*(1+$T48)^(AC$2-$K48)),IF(AND($K48+$I48&lt;=AC$2,$K48+SUM($I48:$J48)&gt;AC$2),IF($N48=$N$3,$C48*(INDEX('Fixed O&amp;M Schedule_Gas'!K$3:K$15,MATCH($F48,'Fixed O&amp;M Schedule_Gas'!$B$3:$B$15,0))+$M48),$C48*($S48*INDEX($U$1:$CH$1,MATCH($K48+$I48,$U$2:$CH$2,0))*IF(AC$2&gt;$K48+$I48+$H48,IF($D48="Win",1.02,1.005),1)*(1+$T48)^(AC$2-($K48+$I48))+$M48)),0)))/10^6</f>
        <v>0</v>
      </c>
      <c r="AD48" s="119">
        <f>IF(AND($K48&lt;AD$2+1,$K48+$H48&gt;AD$2),IF($N48=$N$3,$C48*((1-$O48+$O48*(AD$1/INDEX($U$1:$CH$1,,MATCH($K48,$U$2:$CH$2,0)))))*$L48,$C48*((1-$R48)^(AD$2-$K48))*(((1-$O48+$O48*(AD$1/INDEX($U$1:$CH$1,,MATCH($K48,$U$2:$CH$2,0)))))*$L48*8760*$P48)),IF(AND($K48+$H48&lt;AD$2+1,$K48+$I48&gt;AD$2),IF($N48=$N$3,$C48*INDEX('Fixed O&amp;M Schedule_Gas'!L$3:L$15,MATCH($F48,'Fixed O&amp;M Schedule_Gas'!$B$3:$B$15,0)),$C48*$S48*INDEX($U$1:$CH$1,MATCH($K48,$U$2:$CH$2,0))*IF(AD$2&gt;$K48+$H48,IF($D48="Win",1.02,1.005),1)*(1+$T48)^(AD$2-$K48)),IF(AND($K48+$I48&lt;=AD$2,$K48+SUM($I48:$J48)&gt;AD$2),IF($N48=$N$3,$C48*(INDEX('Fixed O&amp;M Schedule_Gas'!L$3:L$15,MATCH($F48,'Fixed O&amp;M Schedule_Gas'!$B$3:$B$15,0))+$M48),$C48*($S48*INDEX($U$1:$CH$1,MATCH($K48+$I48,$U$2:$CH$2,0))*IF(AD$2&gt;$K48+$I48+$H48,IF($D48="Win",1.02,1.005),1)*(1+$T48)^(AD$2-($K48+$I48))+$M48)),0)))/10^6</f>
        <v>0</v>
      </c>
      <c r="AE48" s="119">
        <f>IF(AND($K48&lt;AE$2+1,$K48+$H48&gt;AE$2),IF($N48=$N$3,$C48*((1-$O48+$O48*(AE$1/INDEX($U$1:$CH$1,,MATCH($K48,$U$2:$CH$2,0)))))*$L48,$C48*((1-$R48)^(AE$2-$K48))*(((1-$O48+$O48*(AE$1/INDEX($U$1:$CH$1,,MATCH($K48,$U$2:$CH$2,0)))))*$L48*8760*$P48)),IF(AND($K48+$H48&lt;AE$2+1,$K48+$I48&gt;AE$2),IF($N48=$N$3,$C48*INDEX('Fixed O&amp;M Schedule_Gas'!M$3:M$15,MATCH($F48,'Fixed O&amp;M Schedule_Gas'!$B$3:$B$15,0)),$C48*$S48*INDEX($U$1:$CH$1,MATCH($K48,$U$2:$CH$2,0))*IF(AE$2&gt;$K48+$H48,IF($D48="Win",1.02,1.005),1)*(1+$T48)^(AE$2-$K48)),IF(AND($K48+$I48&lt;=AE$2,$K48+SUM($I48:$J48)&gt;AE$2),IF($N48=$N$3,$C48*(INDEX('Fixed O&amp;M Schedule_Gas'!M$3:M$15,MATCH($F48,'Fixed O&amp;M Schedule_Gas'!$B$3:$B$15,0))+$M48),$C48*($S48*INDEX($U$1:$CH$1,MATCH($K48+$I48,$U$2:$CH$2,0))*IF(AE$2&gt;$K48+$I48+$H48,IF($D48="Win",1.02,1.005),1)*(1+$T48)^(AE$2-($K48+$I48))+$M48)),0)))/10^6</f>
        <v>128.572272</v>
      </c>
      <c r="AF48" s="119">
        <f>IF(AND($K48&lt;AF$2+1,$K48+$H48&gt;AF$2),IF($N48=$N$3,$C48*((1-$O48+$O48*(AF$1/INDEX($U$1:$CH$1,,MATCH($K48,$U$2:$CH$2,0)))))*$L48,$C48*((1-$R48)^(AF$2-$K48))*(((1-$O48+$O48*(AF$1/INDEX($U$1:$CH$1,,MATCH($K48,$U$2:$CH$2,0)))))*$L48*8760*$P48)),IF(AND($K48+$H48&lt;AF$2+1,$K48+$I48&gt;AF$2),IF($N48=$N$3,$C48*INDEX('Fixed O&amp;M Schedule_Gas'!N$3:N$15,MATCH($F48,'Fixed O&amp;M Schedule_Gas'!$B$3:$B$15,0)),$C48*$S48*INDEX($U$1:$CH$1,MATCH($K48,$U$2:$CH$2,0))*IF(AF$2&gt;$K48+$H48,IF($D48="Win",1.02,1.005),1)*(1+$T48)^(AF$2-$K48)),IF(AND($K48+$I48&lt;=AF$2,$K48+SUM($I48:$J48)&gt;AF$2),IF($N48=$N$3,$C48*(INDEX('Fixed O&amp;M Schedule_Gas'!N$3:N$15,MATCH($F48,'Fixed O&amp;M Schedule_Gas'!$B$3:$B$15,0))+$M48),$C48*($S48*INDEX($U$1:$CH$1,MATCH($K48+$I48,$U$2:$CH$2,0))*IF(AF$2&gt;$K48+$I48+$H48,IF($D48="Win",1.02,1.005),1)*(1+$T48)^(AF$2-($K48+$I48))+$M48)),0)))/10^6</f>
        <v>127.92941064</v>
      </c>
      <c r="AG48" s="119">
        <f>IF(AND($K48&lt;AG$2+1,$K48+$H48&gt;AG$2),IF($N48=$N$3,$C48*((1-$O48+$O48*(AG$1/INDEX($U$1:$CH$1,,MATCH($K48,$U$2:$CH$2,0)))))*$L48,$C48*((1-$R48)^(AG$2-$K48))*(((1-$O48+$O48*(AG$1/INDEX($U$1:$CH$1,,MATCH($K48,$U$2:$CH$2,0)))))*$L48*8760*$P48)),IF(AND($K48+$H48&lt;AG$2+1,$K48+$I48&gt;AG$2),IF($N48=$N$3,$C48*INDEX('Fixed O&amp;M Schedule_Gas'!O$3:O$15,MATCH($F48,'Fixed O&amp;M Schedule_Gas'!$B$3:$B$15,0)),$C48*$S48*INDEX($U$1:$CH$1,MATCH($K48,$U$2:$CH$2,0))*IF(AG$2&gt;$K48+$H48,IF($D48="Win",1.02,1.005),1)*(1+$T48)^(AG$2-$K48)),IF(AND($K48+$I48&lt;=AG$2,$K48+SUM($I48:$J48)&gt;AG$2),IF($N48=$N$3,$C48*(INDEX('Fixed O&amp;M Schedule_Gas'!O$3:O$15,MATCH($F48,'Fixed O&amp;M Schedule_Gas'!$B$3:$B$15,0))+$M48),$C48*($S48*INDEX($U$1:$CH$1,MATCH($K48+$I48,$U$2:$CH$2,0))*IF(AG$2&gt;$K48+$I48+$H48,IF($D48="Win",1.02,1.005),1)*(1+$T48)^(AG$2-($K48+$I48))+$M48)),0)))/10^6</f>
        <v>127.28976358679999</v>
      </c>
      <c r="AH48" s="119">
        <f>IF(AND($K48&lt;AH$2+1,$K48+$H48&gt;AH$2),IF($N48=$N$3,$C48*((1-$O48+$O48*(AH$1/INDEX($U$1:$CH$1,,MATCH($K48,$U$2:$CH$2,0)))))*$L48,$C48*((1-$R48)^(AH$2-$K48))*(((1-$O48+$O48*(AH$1/INDEX($U$1:$CH$1,,MATCH($K48,$U$2:$CH$2,0)))))*$L48*8760*$P48)),IF(AND($K48+$H48&lt;AH$2+1,$K48+$I48&gt;AH$2),IF($N48=$N$3,$C48*INDEX('Fixed O&amp;M Schedule_Gas'!P$3:P$15,MATCH($F48,'Fixed O&amp;M Schedule_Gas'!$B$3:$B$15,0)),$C48*$S48*INDEX($U$1:$CH$1,MATCH($K48,$U$2:$CH$2,0))*IF(AH$2&gt;$K48+$H48,IF($D48="Win",1.02,1.005),1)*(1+$T48)^(AH$2-$K48)),IF(AND($K48+$I48&lt;=AH$2,$K48+SUM($I48:$J48)&gt;AH$2),IF($N48=$N$3,$C48*(INDEX('Fixed O&amp;M Schedule_Gas'!P$3:P$15,MATCH($F48,'Fixed O&amp;M Schedule_Gas'!$B$3:$B$15,0))+$M48),$C48*($S48*INDEX($U$1:$CH$1,MATCH($K48+$I48,$U$2:$CH$2,0))*IF(AH$2&gt;$K48+$I48+$H48,IF($D48="Win",1.02,1.005),1)*(1+$T48)^(AH$2-($K48+$I48))+$M48)),0)))/10^6</f>
        <v>126.65331476886598</v>
      </c>
      <c r="AI48" s="119">
        <f>IF(AND($K48&lt;AI$2+1,$K48+$H48&gt;AI$2),IF($N48=$N$3,$C48*((1-$O48+$O48*(AI$1/INDEX($U$1:$CH$1,,MATCH($K48,$U$2:$CH$2,0)))))*$L48,$C48*((1-$R48)^(AI$2-$K48))*(((1-$O48+$O48*(AI$1/INDEX($U$1:$CH$1,,MATCH($K48,$U$2:$CH$2,0)))))*$L48*8760*$P48)),IF(AND($K48+$H48&lt;AI$2+1,$K48+$I48&gt;AI$2),IF($N48=$N$3,$C48*INDEX('Fixed O&amp;M Schedule_Gas'!Q$3:Q$15,MATCH($F48,'Fixed O&amp;M Schedule_Gas'!$B$3:$B$15,0)),$C48*$S48*INDEX($U$1:$CH$1,MATCH($K48,$U$2:$CH$2,0))*IF(AI$2&gt;$K48+$H48,IF($D48="Win",1.02,1.005),1)*(1+$T48)^(AI$2-$K48)),IF(AND($K48+$I48&lt;=AI$2,$K48+SUM($I48:$J48)&gt;AI$2),IF($N48=$N$3,$C48*(INDEX('Fixed O&amp;M Schedule_Gas'!Q$3:Q$15,MATCH($F48,'Fixed O&amp;M Schedule_Gas'!$B$3:$B$15,0))+$M48),$C48*($S48*INDEX($U$1:$CH$1,MATCH($K48+$I48,$U$2:$CH$2,0))*IF(AI$2&gt;$K48+$I48+$H48,IF($D48="Win",1.02,1.005),1)*(1+$T48)^(AI$2-($K48+$I48))+$M48)),0)))/10^6</f>
        <v>126.02004819502167</v>
      </c>
      <c r="AJ48" s="119">
        <f>IF(AND($K48&lt;AJ$2+1,$K48+$H48&gt;AJ$2),IF($N48=$N$3,$C48*((1-$O48+$O48*(AJ$1/INDEX($U$1:$CH$1,,MATCH($K48,$U$2:$CH$2,0)))))*$L48,$C48*((1-$R48)^(AJ$2-$K48))*(((1-$O48+$O48*(AJ$1/INDEX($U$1:$CH$1,,MATCH($K48,$U$2:$CH$2,0)))))*$L48*8760*$P48)),IF(AND($K48+$H48&lt;AJ$2+1,$K48+$I48&gt;AJ$2),IF($N48=$N$3,$C48*INDEX('Fixed O&amp;M Schedule_Gas'!R$3:R$15,MATCH($F48,'Fixed O&amp;M Schedule_Gas'!$B$3:$B$15,0)),$C48*$S48*INDEX($U$1:$CH$1,MATCH($K48,$U$2:$CH$2,0))*IF(AJ$2&gt;$K48+$H48,IF($D48="Win",1.02,1.005),1)*(1+$T48)^(AJ$2-$K48)),IF(AND($K48+$I48&lt;=AJ$2,$K48+SUM($I48:$J48)&gt;AJ$2),IF($N48=$N$3,$C48*(INDEX('Fixed O&amp;M Schedule_Gas'!R$3:R$15,MATCH($F48,'Fixed O&amp;M Schedule_Gas'!$B$3:$B$15,0))+$M48),$C48*($S48*INDEX($U$1:$CH$1,MATCH($K48+$I48,$U$2:$CH$2,0))*IF(AJ$2&gt;$K48+$I48+$H48,IF($D48="Win",1.02,1.005),1)*(1+$T48)^(AJ$2-($K48+$I48))+$M48)),0)))/10^6</f>
        <v>125.38994795404656</v>
      </c>
      <c r="AK48" s="119">
        <f>IF(AND($K48&lt;AK$2+1,$K48+$H48&gt;AK$2),IF($N48=$N$3,$C48*((1-$O48+$O48*(AK$1/INDEX($U$1:$CH$1,,MATCH($K48,$U$2:$CH$2,0)))))*$L48,$C48*((1-$R48)^(AK$2-$K48))*(((1-$O48+$O48*(AK$1/INDEX($U$1:$CH$1,,MATCH($K48,$U$2:$CH$2,0)))))*$L48*8760*$P48)),IF(AND($K48+$H48&lt;AK$2+1,$K48+$I48&gt;AK$2),IF($N48=$N$3,$C48*INDEX('Fixed O&amp;M Schedule_Gas'!S$3:S$15,MATCH($F48,'Fixed O&amp;M Schedule_Gas'!$B$3:$B$15,0)),$C48*$S48*INDEX($U$1:$CH$1,MATCH($K48,$U$2:$CH$2,0))*IF(AK$2&gt;$K48+$H48,IF($D48="Win",1.02,1.005),1)*(1+$T48)^(AK$2-$K48)),IF(AND($K48+$I48&lt;=AK$2,$K48+SUM($I48:$J48)&gt;AK$2),IF($N48=$N$3,$C48*(INDEX('Fixed O&amp;M Schedule_Gas'!S$3:S$15,MATCH($F48,'Fixed O&amp;M Schedule_Gas'!$B$3:$B$15,0))+$M48),$C48*($S48*INDEX($U$1:$CH$1,MATCH($K48+$I48,$U$2:$CH$2,0))*IF(AK$2&gt;$K48+$I48+$H48,IF($D48="Win",1.02,1.005),1)*(1+$T48)^(AK$2-($K48+$I48))+$M48)),0)))/10^6</f>
        <v>124.76299821427634</v>
      </c>
      <c r="AL48" s="119">
        <f>IF(AND($K48&lt;AL$2+1,$K48+$H48&gt;AL$2),IF($N48=$N$3,$C48*((1-$O48+$O48*(AL$1/INDEX($U$1:$CH$1,,MATCH($K48,$U$2:$CH$2,0)))))*$L48,$C48*((1-$R48)^(AL$2-$K48))*(((1-$O48+$O48*(AL$1/INDEX($U$1:$CH$1,,MATCH($K48,$U$2:$CH$2,0)))))*$L48*8760*$P48)),IF(AND($K48+$H48&lt;AL$2+1,$K48+$I48&gt;AL$2),IF($N48=$N$3,$C48*INDEX('Fixed O&amp;M Schedule_Gas'!T$3:T$15,MATCH($F48,'Fixed O&amp;M Schedule_Gas'!$B$3:$B$15,0)),$C48*$S48*INDEX($U$1:$CH$1,MATCH($K48,$U$2:$CH$2,0))*IF(AL$2&gt;$K48+$H48,IF($D48="Win",1.02,1.005),1)*(1+$T48)^(AL$2-$K48)),IF(AND($K48+$I48&lt;=AL$2,$K48+SUM($I48:$J48)&gt;AL$2),IF($N48=$N$3,$C48*(INDEX('Fixed O&amp;M Schedule_Gas'!T$3:T$15,MATCH($F48,'Fixed O&amp;M Schedule_Gas'!$B$3:$B$15,0))+$M48),$C48*($S48*INDEX($U$1:$CH$1,MATCH($K48+$I48,$U$2:$CH$2,0))*IF(AL$2&gt;$K48+$I48+$H48,IF($D48="Win",1.02,1.005),1)*(1+$T48)^(AL$2-($K48+$I48))+$M48)),0)))/10^6</f>
        <v>124.13918322320495</v>
      </c>
      <c r="AM48" s="119">
        <f>IF(AND($K48&lt;AM$2+1,$K48+$H48&gt;AM$2),IF($N48=$N$3,$C48*((1-$O48+$O48*(AM$1/INDEX($U$1:$CH$1,,MATCH($K48,$U$2:$CH$2,0)))))*$L48,$C48*((1-$R48)^(AM$2-$K48))*(((1-$O48+$O48*(AM$1/INDEX($U$1:$CH$1,,MATCH($K48,$U$2:$CH$2,0)))))*$L48*8760*$P48)),IF(AND($K48+$H48&lt;AM$2+1,$K48+$I48&gt;AM$2),IF($N48=$N$3,$C48*INDEX('Fixed O&amp;M Schedule_Gas'!U$3:U$15,MATCH($F48,'Fixed O&amp;M Schedule_Gas'!$B$3:$B$15,0)),$C48*$S48*INDEX($U$1:$CH$1,MATCH($K48,$U$2:$CH$2,0))*IF(AM$2&gt;$K48+$H48,IF($D48="Win",1.02,1.005),1)*(1+$T48)^(AM$2-$K48)),IF(AND($K48+$I48&lt;=AM$2,$K48+SUM($I48:$J48)&gt;AM$2),IF($N48=$N$3,$C48*(INDEX('Fixed O&amp;M Schedule_Gas'!U$3:U$15,MATCH($F48,'Fixed O&amp;M Schedule_Gas'!$B$3:$B$15,0))+$M48),$C48*($S48*INDEX($U$1:$CH$1,MATCH($K48+$I48,$U$2:$CH$2,0))*IF(AM$2&gt;$K48+$I48+$H48,IF($D48="Win",1.02,1.005),1)*(1+$T48)^(AM$2-($K48+$I48))+$M48)),0)))/10^6</f>
        <v>123.51848730708895</v>
      </c>
      <c r="AN48" s="119">
        <f>IF(AND($K48&lt;AN$2+1,$K48+$H48&gt;AN$2),IF($N48=$N$3,$C48*((1-$O48+$O48*(AN$1/INDEX($U$1:$CH$1,,MATCH($K48,$U$2:$CH$2,0)))))*$L48,$C48*((1-$R48)^(AN$2-$K48))*(((1-$O48+$O48*(AN$1/INDEX($U$1:$CH$1,,MATCH($K48,$U$2:$CH$2,0)))))*$L48*8760*$P48)),IF(AND($K48+$H48&lt;AN$2+1,$K48+$I48&gt;AN$2),IF($N48=$N$3,$C48*INDEX('Fixed O&amp;M Schedule_Gas'!V$3:V$15,MATCH($F48,'Fixed O&amp;M Schedule_Gas'!$B$3:$B$15,0)),$C48*$S48*INDEX($U$1:$CH$1,MATCH($K48,$U$2:$CH$2,0))*IF(AN$2&gt;$K48+$H48,IF($D48="Win",1.02,1.005),1)*(1+$T48)^(AN$2-$K48)),IF(AND($K48+$I48&lt;=AN$2,$K48+SUM($I48:$J48)&gt;AN$2),IF($N48=$N$3,$C48*(INDEX('Fixed O&amp;M Schedule_Gas'!V$3:V$15,MATCH($F48,'Fixed O&amp;M Schedule_Gas'!$B$3:$B$15,0))+$M48),$C48*($S48*INDEX($U$1:$CH$1,MATCH($K48+$I48,$U$2:$CH$2,0))*IF(AN$2&gt;$K48+$I48+$H48,IF($D48="Win",1.02,1.005),1)*(1+$T48)^(AN$2-($K48+$I48))+$M48)),0)))/10^6</f>
        <v>122.90089487055347</v>
      </c>
      <c r="AO48" s="119">
        <f>IF(AND($K48&lt;AO$2+1,$K48+$H48&gt;AO$2),IF($N48=$N$3,$C48*((1-$O48+$O48*(AO$1/INDEX($U$1:$CH$1,,MATCH($K48,$U$2:$CH$2,0)))))*$L48,$C48*((1-$R48)^(AO$2-$K48))*(((1-$O48+$O48*(AO$1/INDEX($U$1:$CH$1,,MATCH($K48,$U$2:$CH$2,0)))))*$L48*8760*$P48)),IF(AND($K48+$H48&lt;AO$2+1,$K48+$I48&gt;AO$2),IF($N48=$N$3,$C48*INDEX('Fixed O&amp;M Schedule_Gas'!W$3:W$15,MATCH($F48,'Fixed O&amp;M Schedule_Gas'!$B$3:$B$15,0)),$C48*$S48*INDEX($U$1:$CH$1,MATCH($K48,$U$2:$CH$2,0))*IF(AO$2&gt;$K48+$H48,IF($D48="Win",1.02,1.005),1)*(1+$T48)^(AO$2-$K48)),IF(AND($K48+$I48&lt;=AO$2,$K48+SUM($I48:$J48)&gt;AO$2),IF($N48=$N$3,$C48*(INDEX('Fixed O&amp;M Schedule_Gas'!W$3:W$15,MATCH($F48,'Fixed O&amp;M Schedule_Gas'!$B$3:$B$15,0))+$M48),$C48*($S48*INDEX($U$1:$CH$1,MATCH($K48+$I48,$U$2:$CH$2,0))*IF(AO$2&gt;$K48+$I48+$H48,IF($D48="Win",1.02,1.005),1)*(1+$T48)^(AO$2-($K48+$I48))+$M48)),0)))/10^6</f>
        <v>122.28639039620072</v>
      </c>
      <c r="AP48" s="119">
        <f>IF(AND($K48&lt;AP$2+1,$K48+$H48&gt;AP$2),IF($N48=$N$3,$C48*((1-$O48+$O48*(AP$1/INDEX($U$1:$CH$1,,MATCH($K48,$U$2:$CH$2,0)))))*$L48,$C48*((1-$R48)^(AP$2-$K48))*(((1-$O48+$O48*(AP$1/INDEX($U$1:$CH$1,,MATCH($K48,$U$2:$CH$2,0)))))*$L48*8760*$P48)),IF(AND($K48+$H48&lt;AP$2+1,$K48+$I48&gt;AP$2),IF($N48=$N$3,$C48*INDEX('Fixed O&amp;M Schedule_Gas'!X$3:X$15,MATCH($F48,'Fixed O&amp;M Schedule_Gas'!$B$3:$B$15,0)),$C48*$S48*INDEX($U$1:$CH$1,MATCH($K48,$U$2:$CH$2,0))*IF(AP$2&gt;$K48+$H48,IF($D48="Win",1.02,1.005),1)*(1+$T48)^(AP$2-$K48)),IF(AND($K48+$I48&lt;=AP$2,$K48+SUM($I48:$J48)&gt;AP$2),IF($N48=$N$3,$C48*(INDEX('Fixed O&amp;M Schedule_Gas'!X$3:X$15,MATCH($F48,'Fixed O&amp;M Schedule_Gas'!$B$3:$B$15,0))+$M48),$C48*($S48*INDEX($U$1:$CH$1,MATCH($K48+$I48,$U$2:$CH$2,0))*IF(AP$2&gt;$K48+$I48+$H48,IF($D48="Win",1.02,1.005),1)*(1+$T48)^(AP$2-($K48+$I48))+$M48)),0)))/10^6</f>
        <v>121.67495844421971</v>
      </c>
      <c r="AQ48" s="119">
        <f>IF(AND($K48&lt;AQ$2+1,$K48+$H48&gt;AQ$2),IF($N48=$N$3,$C48*((1-$O48+$O48*(AQ$1/INDEX($U$1:$CH$1,,MATCH($K48,$U$2:$CH$2,0)))))*$L48,$C48*((1-$R48)^(AQ$2-$K48))*(((1-$O48+$O48*(AQ$1/INDEX($U$1:$CH$1,,MATCH($K48,$U$2:$CH$2,0)))))*$L48*8760*$P48)),IF(AND($K48+$H48&lt;AQ$2+1,$K48+$I48&gt;AQ$2),IF($N48=$N$3,$C48*INDEX('Fixed O&amp;M Schedule_Gas'!Y$3:Y$15,MATCH($F48,'Fixed O&amp;M Schedule_Gas'!$B$3:$B$15,0)),$C48*$S48*INDEX($U$1:$CH$1,MATCH($K48,$U$2:$CH$2,0))*IF(AQ$2&gt;$K48+$H48,IF($D48="Win",1.02,1.005),1)*(1+$T48)^(AQ$2-$K48)),IF(AND($K48+$I48&lt;=AQ$2,$K48+SUM($I48:$J48)&gt;AQ$2),IF($N48=$N$3,$C48*(INDEX('Fixed O&amp;M Schedule_Gas'!Y$3:Y$15,MATCH($F48,'Fixed O&amp;M Schedule_Gas'!$B$3:$B$15,0))+$M48),$C48*($S48*INDEX($U$1:$CH$1,MATCH($K48+$I48,$U$2:$CH$2,0))*IF(AQ$2&gt;$K48+$I48+$H48,IF($D48="Win",1.02,1.005),1)*(1+$T48)^(AQ$2-($K48+$I48))+$M48)),0)))/10^6</f>
        <v>121.06658365199861</v>
      </c>
      <c r="AR48" s="119">
        <f>IF(AND($K48&lt;AR$2+1,$K48+$H48&gt;AR$2),IF($N48=$N$3,$C48*((1-$O48+$O48*(AR$1/INDEX($U$1:$CH$1,,MATCH($K48,$U$2:$CH$2,0)))))*$L48,$C48*((1-$R48)^(AR$2-$K48))*(((1-$O48+$O48*(AR$1/INDEX($U$1:$CH$1,,MATCH($K48,$U$2:$CH$2,0)))))*$L48*8760*$P48)),IF(AND($K48+$H48&lt;AR$2+1,$K48+$I48&gt;AR$2),IF($N48=$N$3,$C48*INDEX('Fixed O&amp;M Schedule_Gas'!Z$3:Z$15,MATCH($F48,'Fixed O&amp;M Schedule_Gas'!$B$3:$B$15,0)),$C48*$S48*INDEX($U$1:$CH$1,MATCH($K48,$U$2:$CH$2,0))*IF(AR$2&gt;$K48+$H48,IF($D48="Win",1.02,1.005),1)*(1+$T48)^(AR$2-$K48)),IF(AND($K48+$I48&lt;=AR$2,$K48+SUM($I48:$J48)&gt;AR$2),IF($N48=$N$3,$C48*(INDEX('Fixed O&amp;M Schedule_Gas'!Z$3:Z$15,MATCH($F48,'Fixed O&amp;M Schedule_Gas'!$B$3:$B$15,0))+$M48),$C48*($S48*INDEX($U$1:$CH$1,MATCH($K48+$I48,$U$2:$CH$2,0))*IF(AR$2&gt;$K48+$I48+$H48,IF($D48="Win",1.02,1.005),1)*(1+$T48)^(AR$2-($K48+$I48))+$M48)),0)))/10^6</f>
        <v>120.46125073373864</v>
      </c>
      <c r="AS48" s="119">
        <f>IF(AND($K48&lt;AS$2+1,$K48+$H48&gt;AS$2),IF($N48=$N$3,$C48*((1-$O48+$O48*(AS$1/INDEX($U$1:$CH$1,,MATCH($K48,$U$2:$CH$2,0)))))*$L48,$C48*((1-$R48)^(AS$2-$K48))*(((1-$O48+$O48*(AS$1/INDEX($U$1:$CH$1,,MATCH($K48,$U$2:$CH$2,0)))))*$L48*8760*$P48)),IF(AND($K48+$H48&lt;AS$2+1,$K48+$I48&gt;AS$2),IF($N48=$N$3,$C48*INDEX('Fixed O&amp;M Schedule_Gas'!AA$3:AA$15,MATCH($F48,'Fixed O&amp;M Schedule_Gas'!$B$3:$B$15,0)),$C48*$S48*INDEX($U$1:$CH$1,MATCH($K48,$U$2:$CH$2,0))*IF(AS$2&gt;$K48+$H48,IF($D48="Win",1.02,1.005),1)*(1+$T48)^(AS$2-$K48)),IF(AND($K48+$I48&lt;=AS$2,$K48+SUM($I48:$J48)&gt;AS$2),IF($N48=$N$3,$C48*(INDEX('Fixed O&amp;M Schedule_Gas'!AA$3:AA$15,MATCH($F48,'Fixed O&amp;M Schedule_Gas'!$B$3:$B$15,0))+$M48),$C48*($S48*INDEX($U$1:$CH$1,MATCH($K48+$I48,$U$2:$CH$2,0))*IF(AS$2&gt;$K48+$I48+$H48,IF($D48="Win",1.02,1.005),1)*(1+$T48)^(AS$2-($K48+$I48))+$M48)),0)))/10^6</f>
        <v>119.85894448006994</v>
      </c>
      <c r="AT48" s="119">
        <f>IF(AND($K48&lt;AT$2+1,$K48+$H48&gt;AT$2),IF($N48=$N$3,$C48*((1-$O48+$O48*(AT$1/INDEX($U$1:$CH$1,,MATCH($K48,$U$2:$CH$2,0)))))*$L48,$C48*((1-$R48)^(AT$2-$K48))*(((1-$O48+$O48*(AT$1/INDEX($U$1:$CH$1,,MATCH($K48,$U$2:$CH$2,0)))))*$L48*8760*$P48)),IF(AND($K48+$H48&lt;AT$2+1,$K48+$I48&gt;AT$2),IF($N48=$N$3,$C48*INDEX('Fixed O&amp;M Schedule_Gas'!AB$3:AB$15,MATCH($F48,'Fixed O&amp;M Schedule_Gas'!$B$3:$B$15,0)),$C48*$S48*INDEX($U$1:$CH$1,MATCH($K48,$U$2:$CH$2,0))*IF(AT$2&gt;$K48+$H48,IF($D48="Win",1.02,1.005),1)*(1+$T48)^(AT$2-$K48)),IF(AND($K48+$I48&lt;=AT$2,$K48+SUM($I48:$J48)&gt;AT$2),IF($N48=$N$3,$C48*(INDEX('Fixed O&amp;M Schedule_Gas'!AB$3:AB$15,MATCH($F48,'Fixed O&amp;M Schedule_Gas'!$B$3:$B$15,0))+$M48),$C48*($S48*INDEX($U$1:$CH$1,MATCH($K48+$I48,$U$2:$CH$2,0))*IF(AT$2&gt;$K48+$I48+$H48,IF($D48="Win",1.02,1.005),1)*(1+$T48)^(AT$2-($K48+$I48))+$M48)),0)))/10^6</f>
        <v>119.25964975766958</v>
      </c>
      <c r="AU48" s="119">
        <f>IF(AND($K48&lt;AU$2+1,$K48+$H48&gt;AU$2),IF($N48=$N$3,$C48*((1-$O48+$O48*(AU$1/INDEX($U$1:$CH$1,,MATCH($K48,$U$2:$CH$2,0)))))*$L48,$C48*((1-$R48)^(AU$2-$K48))*(((1-$O48+$O48*(AU$1/INDEX($U$1:$CH$1,,MATCH($K48,$U$2:$CH$2,0)))))*$L48*8760*$P48)),IF(AND($K48+$H48&lt;AU$2+1,$K48+$I48&gt;AU$2),IF($N48=$N$3,$C48*INDEX('Fixed O&amp;M Schedule_Gas'!AC$3:AC$15,MATCH($F48,'Fixed O&amp;M Schedule_Gas'!$B$3:$B$15,0)),$C48*$S48*INDEX($U$1:$CH$1,MATCH($K48,$U$2:$CH$2,0))*IF(AU$2&gt;$K48+$H48,IF($D48="Win",1.02,1.005),1)*(1+$T48)^(AU$2-$K48)),IF(AND($K48+$I48&lt;=AU$2,$K48+SUM($I48:$J48)&gt;AU$2),IF($N48=$N$3,$C48*(INDEX('Fixed O&amp;M Schedule_Gas'!AC$3:AC$15,MATCH($F48,'Fixed O&amp;M Schedule_Gas'!$B$3:$B$15,0))+$M48),$C48*($S48*INDEX($U$1:$CH$1,MATCH($K48+$I48,$U$2:$CH$2,0))*IF(AU$2&gt;$K48+$I48+$H48,IF($D48="Win",1.02,1.005),1)*(1+$T48)^(AU$2-($K48+$I48))+$M48)),0)))/10^6</f>
        <v>118.66335150888123</v>
      </c>
      <c r="AV48" s="119">
        <f>IF(AND($K48&lt;AV$2+1,$K48+$H48&gt;AV$2),IF($N48=$N$3,$C48*((1-$O48+$O48*(AV$1/INDEX($U$1:$CH$1,,MATCH($K48,$U$2:$CH$2,0)))))*$L48,$C48*((1-$R48)^(AV$2-$K48))*(((1-$O48+$O48*(AV$1/INDEX($U$1:$CH$1,,MATCH($K48,$U$2:$CH$2,0)))))*$L48*8760*$P48)),IF(AND($K48+$H48&lt;AV$2+1,$K48+$I48&gt;AV$2),IF($N48=$N$3,$C48*INDEX('Fixed O&amp;M Schedule_Gas'!AD$3:AD$15,MATCH($F48,'Fixed O&amp;M Schedule_Gas'!$B$3:$B$15,0)),$C48*$S48*INDEX($U$1:$CH$1,MATCH($K48,$U$2:$CH$2,0))*IF(AV$2&gt;$K48+$H48,IF($D48="Win",1.02,1.005),1)*(1+$T48)^(AV$2-$K48)),IF(AND($K48+$I48&lt;=AV$2,$K48+SUM($I48:$J48)&gt;AV$2),IF($N48=$N$3,$C48*(INDEX('Fixed O&amp;M Schedule_Gas'!AD$3:AD$15,MATCH($F48,'Fixed O&amp;M Schedule_Gas'!$B$3:$B$15,0))+$M48),$C48*($S48*INDEX($U$1:$CH$1,MATCH($K48+$I48,$U$2:$CH$2,0))*IF(AV$2&gt;$K48+$I48+$H48,IF($D48="Win",1.02,1.005),1)*(1+$T48)^(AV$2-($K48+$I48))+$M48)),0)))/10^6</f>
        <v>118.07003475133683</v>
      </c>
      <c r="AW48" s="119">
        <f>IF(AND($K48&lt;AW$2+1,$K48+$H48&gt;AW$2),IF($N48=$N$3,$C48*((1-$O48+$O48*(AW$1/INDEX($U$1:$CH$1,,MATCH($K48,$U$2:$CH$2,0)))))*$L48,$C48*((1-$R48)^(AW$2-$K48))*(((1-$O48+$O48*(AW$1/INDEX($U$1:$CH$1,,MATCH($K48,$U$2:$CH$2,0)))))*$L48*8760*$P48)),IF(AND($K48+$H48&lt;AW$2+1,$K48+$I48&gt;AW$2),IF($N48=$N$3,$C48*INDEX('Fixed O&amp;M Schedule_Gas'!AE$3:AE$15,MATCH($F48,'Fixed O&amp;M Schedule_Gas'!$B$3:$B$15,0)),$C48*$S48*INDEX($U$1:$CH$1,MATCH($K48,$U$2:$CH$2,0))*IF(AW$2&gt;$K48+$H48,IF($D48="Win",1.02,1.005),1)*(1+$T48)^(AW$2-$K48)),IF(AND($K48+$I48&lt;=AW$2,$K48+SUM($I48:$J48)&gt;AW$2),IF($N48=$N$3,$C48*(INDEX('Fixed O&amp;M Schedule_Gas'!AE$3:AE$15,MATCH($F48,'Fixed O&amp;M Schedule_Gas'!$B$3:$B$15,0))+$M48),$C48*($S48*INDEX($U$1:$CH$1,MATCH($K48+$I48,$U$2:$CH$2,0))*IF(AW$2&gt;$K48+$I48+$H48,IF($D48="Win",1.02,1.005),1)*(1+$T48)^(AW$2-($K48+$I48))+$M48)),0)))/10^6</f>
        <v>117.47968457758014</v>
      </c>
      <c r="AX48" s="119">
        <f>IF(AND($K48&lt;AX$2+1,$K48+$H48&gt;AX$2),IF($N48=$N$3,$C48*((1-$O48+$O48*(AX$1/INDEX($U$1:$CH$1,,MATCH($K48,$U$2:$CH$2,0)))))*$L48,$C48*((1-$R48)^(AX$2-$K48))*(((1-$O48+$O48*(AX$1/INDEX($U$1:$CH$1,,MATCH($K48,$U$2:$CH$2,0)))))*$L48*8760*$P48)),IF(AND($K48+$H48&lt;AX$2+1,$K48+$I48&gt;AX$2),IF($N48=$N$3,$C48*INDEX('Fixed O&amp;M Schedule_Gas'!AF$3:AF$15,MATCH($F48,'Fixed O&amp;M Schedule_Gas'!$B$3:$B$15,0)),$C48*$S48*INDEX($U$1:$CH$1,MATCH($K48,$U$2:$CH$2,0))*IF(AX$2&gt;$K48+$H48,IF($D48="Win",1.02,1.005),1)*(1+$T48)^(AX$2-$K48)),IF(AND($K48+$I48&lt;=AX$2,$K48+SUM($I48:$J48)&gt;AX$2),IF($N48=$N$3,$C48*(INDEX('Fixed O&amp;M Schedule_Gas'!AF$3:AF$15,MATCH($F48,'Fixed O&amp;M Schedule_Gas'!$B$3:$B$15,0))+$M48),$C48*($S48*INDEX($U$1:$CH$1,MATCH($K48+$I48,$U$2:$CH$2,0))*IF(AX$2&gt;$K48+$I48+$H48,IF($D48="Win",1.02,1.005),1)*(1+$T48)^(AX$2-($K48+$I48))+$M48)),0)))/10^6</f>
        <v>116.89228615469223</v>
      </c>
      <c r="AY48" s="119">
        <f>IF(AND($K48&lt;AY$2+1,$K48+$H48&gt;AY$2),IF($N48=$N$3,$C48*((1-$O48+$O48*(AY$1/INDEX($U$1:$CH$1,,MATCH($K48,$U$2:$CH$2,0)))))*$L48,$C48*((1-$R48)^(AY$2-$K48))*(((1-$O48+$O48*(AY$1/INDEX($U$1:$CH$1,,MATCH($K48,$U$2:$CH$2,0)))))*$L48*8760*$P48)),IF(AND($K48+$H48&lt;AY$2+1,$K48+$I48&gt;AY$2),IF($N48=$N$3,$C48*INDEX('Fixed O&amp;M Schedule_Gas'!AG$3:AG$15,MATCH($F48,'Fixed O&amp;M Schedule_Gas'!$B$3:$B$15,0)),$C48*$S48*INDEX($U$1:$CH$1,MATCH($K48,$U$2:$CH$2,0))*IF(AY$2&gt;$K48+$H48,IF($D48="Win",1.02,1.005),1)*(1+$T48)^(AY$2-$K48)),IF(AND($K48+$I48&lt;=AY$2,$K48+SUM($I48:$J48)&gt;AY$2),IF($N48=$N$3,$C48*(INDEX('Fixed O&amp;M Schedule_Gas'!AG$3:AG$15,MATCH($F48,'Fixed O&amp;M Schedule_Gas'!$B$3:$B$15,0))+$M48),$C48*($S48*INDEX($U$1:$CH$1,MATCH($K48+$I48,$U$2:$CH$2,0))*IF(AY$2&gt;$K48+$I48+$H48,IF($D48="Win",1.02,1.005),1)*(1+$T48)^(AY$2-($K48+$I48))+$M48)),0)))/10^6</f>
        <v>7.7373510716600862</v>
      </c>
      <c r="AZ48" s="119">
        <f>IF(AND($K48&lt;AZ$2+1,$K48+$H48&gt;AZ$2),IF($N48=$N$3,$C48*((1-$O48+$O48*(AZ$1/INDEX($U$1:$CH$1,,MATCH($K48,$U$2:$CH$2,0)))))*$L48,$C48*((1-$R48)^(AZ$2-$K48))*(((1-$O48+$O48*(AZ$1/INDEX($U$1:$CH$1,,MATCH($K48,$U$2:$CH$2,0)))))*$L48*8760*$P48)),IF(AND($K48+$H48&lt;AZ$2+1,$K48+$I48&gt;AZ$2),IF($N48=$N$3,$C48*INDEX('Fixed O&amp;M Schedule_Gas'!AH$3:AH$15,MATCH($F48,'Fixed O&amp;M Schedule_Gas'!$B$3:$B$15,0)),$C48*$S48*INDEX($U$1:$CH$1,MATCH($K48,$U$2:$CH$2,0))*IF(AZ$2&gt;$K48+$H48,IF($D48="Win",1.02,1.005),1)*(1+$T48)^(AZ$2-$K48)),IF(AND($K48+$I48&lt;=AZ$2,$K48+SUM($I48:$J48)&gt;AZ$2),IF($N48=$N$3,$C48*(INDEX('Fixed O&amp;M Schedule_Gas'!AH$3:AH$15,MATCH($F48,'Fixed O&amp;M Schedule_Gas'!$B$3:$B$15,0))+$M48),$C48*($S48*INDEX($U$1:$CH$1,MATCH($K48+$I48,$U$2:$CH$2,0))*IF(AZ$2&gt;$K48+$I48+$H48,IF($D48="Win",1.02,1.005),1)*(1+$T48)^(AZ$2-($K48+$I48))+$M48)),0)))/10^6</f>
        <v>7.9315585835587532</v>
      </c>
      <c r="BA48" s="119">
        <f>IF(AND($K48&lt;BA$2+1,$K48+$H48&gt;BA$2),IF($N48=$N$3,$C48*((1-$O48+$O48*(BA$1/INDEX($U$1:$CH$1,,MATCH($K48,$U$2:$CH$2,0)))))*$L48,$C48*((1-$R48)^(BA$2-$K48))*(((1-$O48+$O48*(BA$1/INDEX($U$1:$CH$1,,MATCH($K48,$U$2:$CH$2,0)))))*$L48*8760*$P48)),IF(AND($K48+$H48&lt;BA$2+1,$K48+$I48&gt;BA$2),IF($N48=$N$3,$C48*INDEX('Fixed O&amp;M Schedule_Gas'!AI$3:AI$15,MATCH($F48,'Fixed O&amp;M Schedule_Gas'!$B$3:$B$15,0)),$C48*$S48*INDEX($U$1:$CH$1,MATCH($K48,$U$2:$CH$2,0))*IF(BA$2&gt;$K48+$H48,IF($D48="Win",1.02,1.005),1)*(1+$T48)^(BA$2-$K48)),IF(AND($K48+$I48&lt;=BA$2,$K48+SUM($I48:$J48)&gt;BA$2),IF($N48=$N$3,$C48*(INDEX('Fixed O&amp;M Schedule_Gas'!AI$3:AI$15,MATCH($F48,'Fixed O&amp;M Schedule_Gas'!$B$3:$B$15,0))+$M48),$C48*($S48*INDEX($U$1:$CH$1,MATCH($K48+$I48,$U$2:$CH$2,0))*IF(BA$2&gt;$K48+$I48+$H48,IF($D48="Win",1.02,1.005),1)*(1+$T48)^(BA$2-($K48+$I48))+$M48)),0)))/10^6</f>
        <v>8.0901897552299289</v>
      </c>
      <c r="BB48" s="119">
        <f>IF(AND($K48&lt;BB$2+1,$K48+$H48&gt;BB$2),IF($N48=$N$3,$C48*((1-$O48+$O48*(BB$1/INDEX($U$1:$CH$1,,MATCH($K48,$U$2:$CH$2,0)))))*$L48,$C48*((1-$R48)^(BB$2-$K48))*(((1-$O48+$O48*(BB$1/INDEX($U$1:$CH$1,,MATCH($K48,$U$2:$CH$2,0)))))*$L48*8760*$P48)),IF(AND($K48+$H48&lt;BB$2+1,$K48+$I48&gt;BB$2),IF($N48=$N$3,$C48*INDEX('Fixed O&amp;M Schedule_Gas'!AJ$3:AJ$15,MATCH($F48,'Fixed O&amp;M Schedule_Gas'!$B$3:$B$15,0)),$C48*$S48*INDEX($U$1:$CH$1,MATCH($K48,$U$2:$CH$2,0))*IF(BB$2&gt;$K48+$H48,IF($D48="Win",1.02,1.005),1)*(1+$T48)^(BB$2-$K48)),IF(AND($K48+$I48&lt;=BB$2,$K48+SUM($I48:$J48)&gt;BB$2),IF($N48=$N$3,$C48*(INDEX('Fixed O&amp;M Schedule_Gas'!AJ$3:AJ$15,MATCH($F48,'Fixed O&amp;M Schedule_Gas'!$B$3:$B$15,0))+$M48),$C48*($S48*INDEX($U$1:$CH$1,MATCH($K48+$I48,$U$2:$CH$2,0))*IF(BB$2&gt;$K48+$I48+$H48,IF($D48="Win",1.02,1.005),1)*(1+$T48)^(BB$2-($K48+$I48))+$M48)),0)))/10^6</f>
        <v>8.251993550334527</v>
      </c>
      <c r="BC48" s="119">
        <f>IF(AND($K48&lt;BC$2+1,$K48+$H48&gt;BC$2),IF($N48=$N$3,$C48*((1-$O48+$O48*(BC$1/INDEX($U$1:$CH$1,,MATCH($K48,$U$2:$CH$2,0)))))*$L48,$C48*((1-$R48)^(BC$2-$K48))*(((1-$O48+$O48*(BC$1/INDEX($U$1:$CH$1,,MATCH($K48,$U$2:$CH$2,0)))))*$L48*8760*$P48)),IF(AND($K48+$H48&lt;BC$2+1,$K48+$I48&gt;BC$2),IF($N48=$N$3,$C48*INDEX('Fixed O&amp;M Schedule_Gas'!AK$3:AK$15,MATCH($F48,'Fixed O&amp;M Schedule_Gas'!$B$3:$B$15,0)),$C48*$S48*INDEX($U$1:$CH$1,MATCH($K48,$U$2:$CH$2,0))*IF(BC$2&gt;$K48+$H48,IF($D48="Win",1.02,1.005),1)*(1+$T48)^(BC$2-$K48)),IF(AND($K48+$I48&lt;=BC$2,$K48+SUM($I48:$J48)&gt;BC$2),IF($N48=$N$3,$C48*(INDEX('Fixed O&amp;M Schedule_Gas'!AK$3:AK$15,MATCH($F48,'Fixed O&amp;M Schedule_Gas'!$B$3:$B$15,0))+$M48),$C48*($S48*INDEX($U$1:$CH$1,MATCH($K48+$I48,$U$2:$CH$2,0))*IF(BC$2&gt;$K48+$I48+$H48,IF($D48="Win",1.02,1.005),1)*(1+$T48)^(BC$2-($K48+$I48))+$M48)),0)))/10^6</f>
        <v>8.4170334213412161</v>
      </c>
      <c r="BD48" s="119">
        <f>IF(AND($K48&lt;BD$2+1,$K48+$H48&gt;BD$2),IF($N48=$N$3,$C48*((1-$O48+$O48*(BD$1/INDEX($U$1:$CH$1,,MATCH($K48,$U$2:$CH$2,0)))))*$L48,$C48*((1-$R48)^(BD$2-$K48))*(((1-$O48+$O48*(BD$1/INDEX($U$1:$CH$1,,MATCH($K48,$U$2:$CH$2,0)))))*$L48*8760*$P48)),IF(AND($K48+$H48&lt;BD$2+1,$K48+$I48&gt;BD$2),IF($N48=$N$3,$C48*INDEX('Fixed O&amp;M Schedule_Gas'!AL$3:AL$15,MATCH($F48,'Fixed O&amp;M Schedule_Gas'!$B$3:$B$15,0)),$C48*$S48*INDEX($U$1:$CH$1,MATCH($K48,$U$2:$CH$2,0))*IF(BD$2&gt;$K48+$H48,IF($D48="Win",1.02,1.005),1)*(1+$T48)^(BD$2-$K48)),IF(AND($K48+$I48&lt;=BD$2,$K48+SUM($I48:$J48)&gt;BD$2),IF($N48=$N$3,$C48*(INDEX('Fixed O&amp;M Schedule_Gas'!AL$3:AL$15,MATCH($F48,'Fixed O&amp;M Schedule_Gas'!$B$3:$B$15,0))+$M48),$C48*($S48*INDEX($U$1:$CH$1,MATCH($K48+$I48,$U$2:$CH$2,0))*IF(BD$2&gt;$K48+$I48+$H48,IF($D48="Win",1.02,1.005),1)*(1+$T48)^(BD$2-($K48+$I48))+$M48)),0)))/10^6</f>
        <v>28.362932985559311</v>
      </c>
      <c r="BE48" s="119">
        <f>IF(AND($K48&lt;BE$2+1,$K48+$H48&gt;BE$2),IF($N48=$N$3,$C48*((1-$O48+$O48*(BE$1/INDEX($U$1:$CH$1,,MATCH($K48,$U$2:$CH$2,0)))))*$L48,$C48*((1-$R48)^(BE$2-$K48))*(((1-$O48+$O48*(BE$1/INDEX($U$1:$CH$1,,MATCH($K48,$U$2:$CH$2,0)))))*$L48*8760*$P48)),IF(AND($K48+$H48&lt;BE$2+1,$K48+$I48&gt;BE$2),IF($N48=$N$3,$C48*INDEX('Fixed O&amp;M Schedule_Gas'!AM$3:AM$15,MATCH($F48,'Fixed O&amp;M Schedule_Gas'!$B$3:$B$15,0)),$C48*$S48*INDEX($U$1:$CH$1,MATCH($K48,$U$2:$CH$2,0))*IF(BE$2&gt;$K48+$H48,IF($D48="Win",1.02,1.005),1)*(1+$T48)^(BE$2-$K48)),IF(AND($K48+$I48&lt;=BE$2,$K48+SUM($I48:$J48)&gt;BE$2),IF($N48=$N$3,$C48*(INDEX('Fixed O&amp;M Schedule_Gas'!AM$3:AM$15,MATCH($F48,'Fixed O&amp;M Schedule_Gas'!$B$3:$B$15,0))+$M48),$C48*($S48*INDEX($U$1:$CH$1,MATCH($K48+$I48,$U$2:$CH$2,0))*IF(BE$2&gt;$K48+$I48+$H48,IF($D48="Win",1.02,1.005),1)*(1+$T48)^(BE$2-($K48+$I48))+$M48)),0)))/10^6</f>
        <v>28.533238106091982</v>
      </c>
      <c r="BF48" s="119">
        <f>IF(AND($K48&lt;BF$2+1,$K48+$H48&gt;BF$2),IF($N48=$N$3,$C48*((1-$O48+$O48*(BF$1/INDEX($U$1:$CH$1,,MATCH($K48,$U$2:$CH$2,0)))))*$L48,$C48*((1-$R48)^(BF$2-$K48))*(((1-$O48+$O48*(BF$1/INDEX($U$1:$CH$1,,MATCH($K48,$U$2:$CH$2,0)))))*$L48*8760*$P48)),IF(AND($K48+$H48&lt;BF$2+1,$K48+$I48&gt;BF$2),IF($N48=$N$3,$C48*INDEX('Fixed O&amp;M Schedule_Gas'!AN$3:AN$15,MATCH($F48,'Fixed O&amp;M Schedule_Gas'!$B$3:$B$15,0)),$C48*$S48*INDEX($U$1:$CH$1,MATCH($K48,$U$2:$CH$2,0))*IF(BF$2&gt;$K48+$H48,IF($D48="Win",1.02,1.005),1)*(1+$T48)^(BF$2-$K48)),IF(AND($K48+$I48&lt;=BF$2,$K48+SUM($I48:$J48)&gt;BF$2),IF($N48=$N$3,$C48*(INDEX('Fixed O&amp;M Schedule_Gas'!AN$3:AN$15,MATCH($F48,'Fixed O&amp;M Schedule_Gas'!$B$3:$B$15,0))+$M48),$C48*($S48*INDEX($U$1:$CH$1,MATCH($K48+$I48,$U$2:$CH$2,0))*IF(BF$2&gt;$K48+$I48+$H48,IF($D48="Win",1.02,1.005),1)*(1+$T48)^(BF$2-($K48+$I48))+$M48)),0)))/10^6</f>
        <v>28.706949329035304</v>
      </c>
      <c r="BG48" s="119">
        <f>IF(AND($K48&lt;BG$2+1,$K48+$H48&gt;BG$2),IF($N48=$N$3,$C48*((1-$O48+$O48*(BG$1/INDEX($U$1:$CH$1,,MATCH($K48,$U$2:$CH$2,0)))))*$L48,$C48*((1-$R48)^(BG$2-$K48))*(((1-$O48+$O48*(BG$1/INDEX($U$1:$CH$1,,MATCH($K48,$U$2:$CH$2,0)))))*$L48*8760*$P48)),IF(AND($K48+$H48&lt;BG$2+1,$K48+$I48&gt;BG$2),IF($N48=$N$3,$C48*INDEX('Fixed O&amp;M Schedule_Gas'!AO$3:AO$15,MATCH($F48,'Fixed O&amp;M Schedule_Gas'!$B$3:$B$15,0)),$C48*$S48*INDEX($U$1:$CH$1,MATCH($K48,$U$2:$CH$2,0))*IF(BG$2&gt;$K48+$H48,IF($D48="Win",1.02,1.005),1)*(1+$T48)^(BG$2-$K48)),IF(AND($K48+$I48&lt;=BG$2,$K48+SUM($I48:$J48)&gt;BG$2),IF($N48=$N$3,$C48*(INDEX('Fixed O&amp;M Schedule_Gas'!AO$3:AO$15,MATCH($F48,'Fixed O&amp;M Schedule_Gas'!$B$3:$B$15,0))+$M48),$C48*($S48*INDEX($U$1:$CH$1,MATCH($K48+$I48,$U$2:$CH$2,0))*IF(BG$2&gt;$K48+$I48+$H48,IF($D48="Win",1.02,1.005),1)*(1+$T48)^(BG$2-($K48+$I48))+$M48)),0)))/10^6</f>
        <v>28.884134776437492</v>
      </c>
      <c r="BH48" s="119">
        <f>IF(AND($K48&lt;BH$2+1,$K48+$H48&gt;BH$2),IF($N48=$N$3,$C48*((1-$O48+$O48*(BH$1/INDEX($U$1:$CH$1,,MATCH($K48,$U$2:$CH$2,0)))))*$L48,$C48*((1-$R48)^(BH$2-$K48))*(((1-$O48+$O48*(BH$1/INDEX($U$1:$CH$1,,MATCH($K48,$U$2:$CH$2,0)))))*$L48*8760*$P48)),IF(AND($K48+$H48&lt;BH$2+1,$K48+$I48&gt;BH$2),IF($N48=$N$3,$C48*INDEX('Fixed O&amp;M Schedule_Gas'!AP$3:AP$15,MATCH($F48,'Fixed O&amp;M Schedule_Gas'!$B$3:$B$15,0)),$C48*$S48*INDEX($U$1:$CH$1,MATCH($K48,$U$2:$CH$2,0))*IF(BH$2&gt;$K48+$H48,IF($D48="Win",1.02,1.005),1)*(1+$T48)^(BH$2-$K48)),IF(AND($K48+$I48&lt;=BH$2,$K48+SUM($I48:$J48)&gt;BH$2),IF($N48=$N$3,$C48*(INDEX('Fixed O&amp;M Schedule_Gas'!AP$3:AP$15,MATCH($F48,'Fixed O&amp;M Schedule_Gas'!$B$3:$B$15,0))+$M48),$C48*($S48*INDEX($U$1:$CH$1,MATCH($K48+$I48,$U$2:$CH$2,0))*IF(BH$2&gt;$K48+$I48+$H48,IF($D48="Win",1.02,1.005),1)*(1+$T48)^(BH$2-($K48+$I48))+$M48)),0)))/10^6</f>
        <v>29.064863932787731</v>
      </c>
      <c r="BI48" s="119">
        <f>IF(AND($K48&lt;BI$2+1,$K48+$H48&gt;BI$2),IF($N48=$N$3,$C48*((1-$O48+$O48*(BI$1/INDEX($U$1:$CH$1,,MATCH($K48,$U$2:$CH$2,0)))))*$L48,$C48*((1-$R48)^(BI$2-$K48))*(((1-$O48+$O48*(BI$1/INDEX($U$1:$CH$1,,MATCH($K48,$U$2:$CH$2,0)))))*$L48*8760*$P48)),IF(AND($K48+$H48&lt;BI$2+1,$K48+$I48&gt;BI$2),IF($N48=$N$3,$C48*INDEX('Fixed O&amp;M Schedule_Gas'!AQ$3:AQ$15,MATCH($F48,'Fixed O&amp;M Schedule_Gas'!$B$3:$B$15,0)),$C48*$S48*INDEX($U$1:$CH$1,MATCH($K48,$U$2:$CH$2,0))*IF(BI$2&gt;$K48+$H48,IF($D48="Win",1.02,1.005),1)*(1+$T48)^(BI$2-$K48)),IF(AND($K48+$I48&lt;=BI$2,$K48+SUM($I48:$J48)&gt;BI$2),IF($N48=$N$3,$C48*(INDEX('Fixed O&amp;M Schedule_Gas'!AQ$3:AQ$15,MATCH($F48,'Fixed O&amp;M Schedule_Gas'!$B$3:$B$15,0))+$M48),$C48*($S48*INDEX($U$1:$CH$1,MATCH($K48+$I48,$U$2:$CH$2,0))*IF(BI$2&gt;$K48+$I48+$H48,IF($D48="Win",1.02,1.005),1)*(1+$T48)^(BI$2-($K48+$I48))+$M48)),0)))/10^6</f>
        <v>29.249207672264966</v>
      </c>
      <c r="BJ48" s="119">
        <f>IF(AND($K48&lt;BJ$2+1,$K48+$H48&gt;BJ$2),IF($N48=$N$3,$C48*((1-$O48+$O48*(BJ$1/INDEX($U$1:$CH$1,,MATCH($K48,$U$2:$CH$2,0)))))*$L48,$C48*((1-$R48)^(BJ$2-$K48))*(((1-$O48+$O48*(BJ$1/INDEX($U$1:$CH$1,,MATCH($K48,$U$2:$CH$2,0)))))*$L48*8760*$P48)),IF(AND($K48+$H48&lt;BJ$2+1,$K48+$I48&gt;BJ$2),IF($N48=$N$3,$C48*INDEX('Fixed O&amp;M Schedule_Gas'!AR$3:AR$15,MATCH($F48,'Fixed O&amp;M Schedule_Gas'!$B$3:$B$15,0)),$C48*$S48*INDEX($U$1:$CH$1,MATCH($K48,$U$2:$CH$2,0))*IF(BJ$2&gt;$K48+$H48,IF($D48="Win",1.02,1.005),1)*(1+$T48)^(BJ$2-$K48)),IF(AND($K48+$I48&lt;=BJ$2,$K48+SUM($I48:$J48)&gt;BJ$2),IF($N48=$N$3,$C48*(INDEX('Fixed O&amp;M Schedule_Gas'!AR$3:AR$15,MATCH($F48,'Fixed O&amp;M Schedule_Gas'!$B$3:$B$15,0))+$M48),$C48*($S48*INDEX($U$1:$CH$1,MATCH($K48+$I48,$U$2:$CH$2,0))*IF(BJ$2&gt;$K48+$I48+$H48,IF($D48="Win",1.02,1.005),1)*(1+$T48)^(BJ$2-($K48+$I48))+$M48)),0)))/10^6</f>
        <v>29.437238286531748</v>
      </c>
      <c r="BK48" s="119">
        <f>IF(AND($K48&lt;BK$2+1,$K48+$H48&gt;BK$2),IF($N48=$N$3,$C48*((1-$O48+$O48*(BK$1/INDEX($U$1:$CH$1,,MATCH($K48,$U$2:$CH$2,0)))))*$L48,$C48*((1-$R48)^(BK$2-$K48))*(((1-$O48+$O48*(BK$1/INDEX($U$1:$CH$1,,MATCH($K48,$U$2:$CH$2,0)))))*$L48*8760*$P48)),IF(AND($K48+$H48&lt;BK$2+1,$K48+$I48&gt;BK$2),IF($N48=$N$3,$C48*INDEX('Fixed O&amp;M Schedule_Gas'!AS$3:AS$15,MATCH($F48,'Fixed O&amp;M Schedule_Gas'!$B$3:$B$15,0)),$C48*$S48*INDEX($U$1:$CH$1,MATCH($K48,$U$2:$CH$2,0))*IF(BK$2&gt;$K48+$H48,IF($D48="Win",1.02,1.005),1)*(1+$T48)^(BK$2-$K48)),IF(AND($K48+$I48&lt;=BK$2,$K48+SUM($I48:$J48)&gt;BK$2),IF($N48=$N$3,$C48*(INDEX('Fixed O&amp;M Schedule_Gas'!AS$3:AS$15,MATCH($F48,'Fixed O&amp;M Schedule_Gas'!$B$3:$B$15,0))+$M48),$C48*($S48*INDEX($U$1:$CH$1,MATCH($K48+$I48,$U$2:$CH$2,0))*IF(BK$2&gt;$K48+$I48+$H48,IF($D48="Win",1.02,1.005),1)*(1+$T48)^(BK$2-($K48+$I48))+$M48)),0)))/10^6</f>
        <v>29.629029513083875</v>
      </c>
      <c r="BL48" s="119">
        <f>IF(AND($K48&lt;BL$2+1,$K48+$H48&gt;BL$2),IF($N48=$N$3,$C48*((1-$O48+$O48*(BL$1/INDEX($U$1:$CH$1,,MATCH($K48,$U$2:$CH$2,0)))))*$L48,$C48*((1-$R48)^(BL$2-$K48))*(((1-$O48+$O48*(BL$1/INDEX($U$1:$CH$1,,MATCH($K48,$U$2:$CH$2,0)))))*$L48*8760*$P48)),IF(AND($K48+$H48&lt;BL$2+1,$K48+$I48&gt;BL$2),IF($N48=$N$3,$C48*INDEX('Fixed O&amp;M Schedule_Gas'!AT$3:AT$15,MATCH($F48,'Fixed O&amp;M Schedule_Gas'!$B$3:$B$15,0)),$C48*$S48*INDEX($U$1:$CH$1,MATCH($K48,$U$2:$CH$2,0))*IF(BL$2&gt;$K48+$H48,IF($D48="Win",1.02,1.005),1)*(1+$T48)^(BL$2-$K48)),IF(AND($K48+$I48&lt;=BL$2,$K48+SUM($I48:$J48)&gt;BL$2),IF($N48=$N$3,$C48*(INDEX('Fixed O&amp;M Schedule_Gas'!AT$3:AT$15,MATCH($F48,'Fixed O&amp;M Schedule_Gas'!$B$3:$B$15,0))+$M48),$C48*($S48*INDEX($U$1:$CH$1,MATCH($K48+$I48,$U$2:$CH$2,0))*IF(BL$2&gt;$K48+$I48+$H48,IF($D48="Win",1.02,1.005),1)*(1+$T48)^(BL$2-($K48+$I48))+$M48)),0)))/10^6</f>
        <v>29.824656564167039</v>
      </c>
      <c r="BM48" s="119">
        <f>IF(AND($K48&lt;BM$2+1,$K48+$H48&gt;BM$2),IF($N48=$N$3,$C48*((1-$O48+$O48*(BM$1/INDEX($U$1:$CH$1,,MATCH($K48,$U$2:$CH$2,0)))))*$L48,$C48*((1-$R48)^(BM$2-$K48))*(((1-$O48+$O48*(BM$1/INDEX($U$1:$CH$1,,MATCH($K48,$U$2:$CH$2,0)))))*$L48*8760*$P48)),IF(AND($K48+$H48&lt;BM$2+1,$K48+$I48&gt;BM$2),IF($N48=$N$3,$C48*INDEX('Fixed O&amp;M Schedule_Gas'!AU$3:AU$15,MATCH($F48,'Fixed O&amp;M Schedule_Gas'!$B$3:$B$15,0)),$C48*$S48*INDEX($U$1:$CH$1,MATCH($K48,$U$2:$CH$2,0))*IF(BM$2&gt;$K48+$H48,IF($D48="Win",1.02,1.005),1)*(1+$T48)^(BM$2-$K48)),IF(AND($K48+$I48&lt;=BM$2,$K48+SUM($I48:$J48)&gt;BM$2),IF($N48=$N$3,$C48*(INDEX('Fixed O&amp;M Schedule_Gas'!AU$3:AU$15,MATCH($F48,'Fixed O&amp;M Schedule_Gas'!$B$3:$B$15,0))+$M48),$C48*($S48*INDEX($U$1:$CH$1,MATCH($K48+$I48,$U$2:$CH$2,0))*IF(BM$2&gt;$K48+$I48+$H48,IF($D48="Win",1.02,1.005),1)*(1+$T48)^(BM$2-($K48+$I48))+$M48)),0)))/10^6</f>
        <v>30.024196156271859</v>
      </c>
      <c r="BN48" s="119">
        <f>IF(AND($K48&lt;BN$2+1,$K48+$H48&gt;BN$2),IF($N48=$N$3,$C48*((1-$O48+$O48*(BN$1/INDEX($U$1:$CH$1,,MATCH($K48,$U$2:$CH$2,0)))))*$L48,$C48*((1-$R48)^(BN$2-$K48))*(((1-$O48+$O48*(BN$1/INDEX($U$1:$CH$1,,MATCH($K48,$U$2:$CH$2,0)))))*$L48*8760*$P48)),IF(AND($K48+$H48&lt;BN$2+1,$K48+$I48&gt;BN$2),IF($N48=$N$3,$C48*INDEX('Fixed O&amp;M Schedule_Gas'!AV$3:AV$15,MATCH($F48,'Fixed O&amp;M Schedule_Gas'!$B$3:$B$15,0)),$C48*$S48*INDEX($U$1:$CH$1,MATCH($K48,$U$2:$CH$2,0))*IF(BN$2&gt;$K48+$H48,IF($D48="Win",1.02,1.005),1)*(1+$T48)^(BN$2-$K48)),IF(AND($K48+$I48&lt;=BN$2,$K48+SUM($I48:$J48)&gt;BN$2),IF($N48=$N$3,$C48*(INDEX('Fixed O&amp;M Schedule_Gas'!AV$3:AV$15,MATCH($F48,'Fixed O&amp;M Schedule_Gas'!$B$3:$B$15,0))+$M48),$C48*($S48*INDEX($U$1:$CH$1,MATCH($K48+$I48,$U$2:$CH$2,0))*IF(BN$2&gt;$K48+$I48+$H48,IF($D48="Win",1.02,1.005),1)*(1+$T48)^(BN$2-($K48+$I48))+$M48)),0)))/10^6</f>
        <v>30.227726540218782</v>
      </c>
      <c r="BO48" s="119">
        <f>IF(AND($K48&lt;BO$2+1,$K48+$H48&gt;BO$2),IF($N48=$N$3,$C48*((1-$O48+$O48*(BO$1/INDEX($U$1:$CH$1,,MATCH($K48,$U$2:$CH$2,0)))))*$L48,$C48*((1-$R48)^(BO$2-$K48))*(((1-$O48+$O48*(BO$1/INDEX($U$1:$CH$1,,MATCH($K48,$U$2:$CH$2,0)))))*$L48*8760*$P48)),IF(AND($K48+$H48&lt;BO$2+1,$K48+$I48&gt;BO$2),IF($N48=$N$3,$C48*INDEX('Fixed O&amp;M Schedule_Gas'!AW$3:AW$15,MATCH($F48,'Fixed O&amp;M Schedule_Gas'!$B$3:$B$15,0)),$C48*$S48*INDEX($U$1:$CH$1,MATCH($K48,$U$2:$CH$2,0))*IF(BO$2&gt;$K48+$H48,IF($D48="Win",1.02,1.005),1)*(1+$T48)^(BO$2-$K48)),IF(AND($K48+$I48&lt;=BO$2,$K48+SUM($I48:$J48)&gt;BO$2),IF($N48=$N$3,$C48*(INDEX('Fixed O&amp;M Schedule_Gas'!AW$3:AW$15,MATCH($F48,'Fixed O&amp;M Schedule_Gas'!$B$3:$B$15,0))+$M48),$C48*($S48*INDEX($U$1:$CH$1,MATCH($K48+$I48,$U$2:$CH$2,0))*IF(BO$2&gt;$K48+$I48+$H48,IF($D48="Win",1.02,1.005),1)*(1+$T48)^(BO$2-($K48+$I48))+$M48)),0)))/10^6</f>
        <v>30.435327531844646</v>
      </c>
      <c r="BP48" s="119">
        <f>IF(AND($K48&lt;BP$2+1,$K48+$H48&gt;BP$2),IF($N48=$N$3,$C48*((1-$O48+$O48*(BP$1/INDEX($U$1:$CH$1,,MATCH($K48,$U$2:$CH$2,0)))))*$L48,$C48*((1-$R48)^(BP$2-$K48))*(((1-$O48+$O48*(BP$1/INDEX($U$1:$CH$1,,MATCH($K48,$U$2:$CH$2,0)))))*$L48*8760*$P48)),IF(AND($K48+$H48&lt;BP$2+1,$K48+$I48&gt;BP$2),IF($N48=$N$3,$C48*INDEX('Fixed O&amp;M Schedule_Gas'!AX$3:AX$15,MATCH($F48,'Fixed O&amp;M Schedule_Gas'!$B$3:$B$15,0)),$C48*$S48*INDEX($U$1:$CH$1,MATCH($K48,$U$2:$CH$2,0))*IF(BP$2&gt;$K48+$H48,IF($D48="Win",1.02,1.005),1)*(1+$T48)^(BP$2-$K48)),IF(AND($K48+$I48&lt;=BP$2,$K48+SUM($I48:$J48)&gt;BP$2),IF($N48=$N$3,$C48*(INDEX('Fixed O&amp;M Schedule_Gas'!AX$3:AX$15,MATCH($F48,'Fixed O&amp;M Schedule_Gas'!$B$3:$B$15,0))+$M48),$C48*($S48*INDEX($U$1:$CH$1,MATCH($K48+$I48,$U$2:$CH$2,0))*IF(BP$2&gt;$K48+$I48+$H48,IF($D48="Win",1.02,1.005),1)*(1+$T48)^(BP$2-($K48+$I48))+$M48)),0)))/10^6</f>
        <v>30.647080543303023</v>
      </c>
      <c r="BQ48" s="119">
        <f>IF(AND($K48&lt;BQ$2+1,$K48+$H48&gt;BQ$2),IF($N48=$N$3,$C48*((1-$O48+$O48*(BQ$1/INDEX($U$1:$CH$1,,MATCH($K48,$U$2:$CH$2,0)))))*$L48,$C48*((1-$R48)^(BQ$2-$K48))*(((1-$O48+$O48*(BQ$1/INDEX($U$1:$CH$1,,MATCH($K48,$U$2:$CH$2,0)))))*$L48*8760*$P48)),IF(AND($K48+$H48&lt;BQ$2+1,$K48+$I48&gt;BQ$2),IF($N48=$N$3,$C48*INDEX('Fixed O&amp;M Schedule_Gas'!AY$3:AY$15,MATCH($F48,'Fixed O&amp;M Schedule_Gas'!$B$3:$B$15,0)),$C48*$S48*INDEX($U$1:$CH$1,MATCH($K48,$U$2:$CH$2,0))*IF(BQ$2&gt;$K48+$H48,IF($D48="Win",1.02,1.005),1)*(1+$T48)^(BQ$2-$K48)),IF(AND($K48+$I48&lt;=BQ$2,$K48+SUM($I48:$J48)&gt;BQ$2),IF($N48=$N$3,$C48*(INDEX('Fixed O&amp;M Schedule_Gas'!AY$3:AY$15,MATCH($F48,'Fixed O&amp;M Schedule_Gas'!$B$3:$B$15,0))+$M48),$C48*($S48*INDEX($U$1:$CH$1,MATCH($K48+$I48,$U$2:$CH$2,0))*IF(BQ$2&gt;$K48+$I48+$H48,IF($D48="Win",1.02,1.005),1)*(1+$T48)^(BQ$2-($K48+$I48))+$M48)),0)))/10^6</f>
        <v>30.863068614990567</v>
      </c>
      <c r="BR48" s="119">
        <f>IF(AND($K48&lt;BR$2+1,$K48+$H48&gt;BR$2),IF($N48=$N$3,$C48*((1-$O48+$O48*(BR$1/INDEX($U$1:$CH$1,,MATCH($K48,$U$2:$CH$2,0)))))*$L48,$C48*((1-$R48)^(BR$2-$K48))*(((1-$O48+$O48*(BR$1/INDEX($U$1:$CH$1,,MATCH($K48,$U$2:$CH$2,0)))))*$L48*8760*$P48)),IF(AND($K48+$H48&lt;BR$2+1,$K48+$I48&gt;BR$2),IF($N48=$N$3,$C48*INDEX('Fixed O&amp;M Schedule_Gas'!AZ$3:AZ$15,MATCH($F48,'Fixed O&amp;M Schedule_Gas'!$B$3:$B$15,0)),$C48*$S48*INDEX($U$1:$CH$1,MATCH($K48,$U$2:$CH$2,0))*IF(BR$2&gt;$K48+$H48,IF($D48="Win",1.02,1.005),1)*(1+$T48)^(BR$2-$K48)),IF(AND($K48+$I48&lt;=BR$2,$K48+SUM($I48:$J48)&gt;BR$2),IF($N48=$N$3,$C48*(INDEX('Fixed O&amp;M Schedule_Gas'!AZ$3:AZ$15,MATCH($F48,'Fixed O&amp;M Schedule_Gas'!$B$3:$B$15,0))+$M48),$C48*($S48*INDEX($U$1:$CH$1,MATCH($K48+$I48,$U$2:$CH$2,0))*IF(BR$2&gt;$K48+$I48+$H48,IF($D48="Win",1.02,1.005),1)*(1+$T48)^(BR$2-($K48+$I48))+$M48)),0)))/10^6</f>
        <v>31.083376448111867</v>
      </c>
      <c r="BS48" s="119">
        <f>IF(AND($K48&lt;BS$2+1,$K48+$H48&gt;BS$2),IF($N48=$N$3,$C48*((1-$O48+$O48*(BS$1/INDEX($U$1:$CH$1,,MATCH($K48,$U$2:$CH$2,0)))))*$L48,$C48*((1-$R48)^(BS$2-$K48))*(((1-$O48+$O48*(BS$1/INDEX($U$1:$CH$1,,MATCH($K48,$U$2:$CH$2,0)))))*$L48*8760*$P48)),IF(AND($K48+$H48&lt;BS$2+1,$K48+$I48&gt;BS$2),IF($N48=$N$3,$C48*INDEX('Fixed O&amp;M Schedule_Gas'!BA$3:BA$15,MATCH($F48,'Fixed O&amp;M Schedule_Gas'!$B$3:$B$15,0)),$C48*$S48*INDEX($U$1:$CH$1,MATCH($K48,$U$2:$CH$2,0))*IF(BS$2&gt;$K48+$H48,IF($D48="Win",1.02,1.005),1)*(1+$T48)^(BS$2-$K48)),IF(AND($K48+$I48&lt;=BS$2,$K48+SUM($I48:$J48)&gt;BS$2),IF($N48=$N$3,$C48*(INDEX('Fixed O&amp;M Schedule_Gas'!BA$3:BA$15,MATCH($F48,'Fixed O&amp;M Schedule_Gas'!$B$3:$B$15,0))+$M48),$C48*($S48*INDEX($U$1:$CH$1,MATCH($K48+$I48,$U$2:$CH$2,0))*IF(BS$2&gt;$K48+$I48+$H48,IF($D48="Win",1.02,1.005),1)*(1+$T48)^(BS$2-($K48+$I48))+$M48)),0)))/10^6</f>
        <v>31.308090437895586</v>
      </c>
      <c r="BT48" s="119">
        <f>IF(AND($K48&lt;BT$2+1,$K48+$H48&gt;BT$2),IF($N48=$N$3,$C48*((1-$O48+$O48*(BT$1/INDEX($U$1:$CH$1,,MATCH($K48,$U$2:$CH$2,0)))))*$L48,$C48*((1-$R48)^(BT$2-$K48))*(((1-$O48+$O48*(BT$1/INDEX($U$1:$CH$1,,MATCH($K48,$U$2:$CH$2,0)))))*$L48*8760*$P48)),IF(AND($K48+$H48&lt;BT$2+1,$K48+$I48&gt;BT$2),IF($N48=$N$3,$C48*INDEX('Fixed O&amp;M Schedule_Gas'!BB$3:BB$15,MATCH($F48,'Fixed O&amp;M Schedule_Gas'!$B$3:$B$15,0)),$C48*$S48*INDEX($U$1:$CH$1,MATCH($K48,$U$2:$CH$2,0))*IF(BT$2&gt;$K48+$H48,IF($D48="Win",1.02,1.005),1)*(1+$T48)^(BT$2-$K48)),IF(AND($K48+$I48&lt;=BT$2,$K48+SUM($I48:$J48)&gt;BT$2),IF($N48=$N$3,$C48*(INDEX('Fixed O&amp;M Schedule_Gas'!BB$3:BB$15,MATCH($F48,'Fixed O&amp;M Schedule_Gas'!$B$3:$B$15,0))+$M48),$C48*($S48*INDEX($U$1:$CH$1,MATCH($K48+$I48,$U$2:$CH$2,0))*IF(BT$2&gt;$K48+$I48+$H48,IF($D48="Win",1.02,1.005),1)*(1+$T48)^(BT$2-($K48+$I48))+$M48)),0)))/10^6</f>
        <v>31.537298707474978</v>
      </c>
      <c r="BU48" s="119">
        <f>IF(AND($K48&lt;BU$2+1,$K48+$H48&gt;BU$2),IF($N48=$N$3,$C48*((1-$O48+$O48*(BU$1/INDEX($U$1:$CH$1,,MATCH($K48,$U$2:$CH$2,0)))))*$L48,$C48*((1-$R48)^(BU$2-$K48))*(((1-$O48+$O48*(BU$1/INDEX($U$1:$CH$1,,MATCH($K48,$U$2:$CH$2,0)))))*$L48*8760*$P48)),IF(AND($K48+$H48&lt;BU$2+1,$K48+$I48&gt;BU$2),IF($N48=$N$3,$C48*INDEX('Fixed O&amp;M Schedule_Gas'!BC$3:BC$15,MATCH($F48,'Fixed O&amp;M Schedule_Gas'!$B$3:$B$15,0)),$C48*$S48*INDEX($U$1:$CH$1,MATCH($K48,$U$2:$CH$2,0))*IF(BU$2&gt;$K48+$H48,IF($D48="Win",1.02,1.005),1)*(1+$T48)^(BU$2-$K48)),IF(AND($K48+$I48&lt;=BU$2,$K48+SUM($I48:$J48)&gt;BU$2),IF($N48=$N$3,$C48*(INDEX('Fixed O&amp;M Schedule_Gas'!BC$3:BC$15,MATCH($F48,'Fixed O&amp;M Schedule_Gas'!$B$3:$B$15,0))+$M48),$C48*($S48*INDEX($U$1:$CH$1,MATCH($K48+$I48,$U$2:$CH$2,0))*IF(BU$2&gt;$K48+$I48+$H48,IF($D48="Win",1.02,1.005),1)*(1+$T48)^(BU$2-($K48+$I48))+$M48)),0)))/10^6</f>
        <v>31.771091142445968</v>
      </c>
      <c r="BV48" s="119">
        <f>IF(AND($K48&lt;BV$2+1,$K48+$H48&gt;BV$2),IF($N48=$N$3,$C48*((1-$O48+$O48*(BV$1/INDEX($U$1:$CH$1,,MATCH($K48,$U$2:$CH$2,0)))))*$L48,$C48*((1-$R48)^(BV$2-$K48))*(((1-$O48+$O48*(BV$1/INDEX($U$1:$CH$1,,MATCH($K48,$U$2:$CH$2,0)))))*$L48*8760*$P48)),IF(AND($K48+$H48&lt;BV$2+1,$K48+$I48&gt;BV$2),IF($N48=$N$3,$C48*INDEX('Fixed O&amp;M Schedule_Gas'!BD$3:BD$15,MATCH($F48,'Fixed O&amp;M Schedule_Gas'!$B$3:$B$15,0)),$C48*$S48*INDEX($U$1:$CH$1,MATCH($K48,$U$2:$CH$2,0))*IF(BV$2&gt;$K48+$H48,IF($D48="Win",1.02,1.005),1)*(1+$T48)^(BV$2-$K48)),IF(AND($K48+$I48&lt;=BV$2,$K48+SUM($I48:$J48)&gt;BV$2),IF($N48=$N$3,$C48*(INDEX('Fixed O&amp;M Schedule_Gas'!BD$3:BD$15,MATCH($F48,'Fixed O&amp;M Schedule_Gas'!$B$3:$B$15,0))+$M48),$C48*($S48*INDEX($U$1:$CH$1,MATCH($K48+$I48,$U$2:$CH$2,0))*IF(BV$2&gt;$K48+$I48+$H48,IF($D48="Win",1.02,1.005),1)*(1+$T48)^(BV$2-($K48+$I48))+$M48)),0)))/10^6</f>
        <v>32.009559426116368</v>
      </c>
      <c r="BW48" s="119">
        <f>IF(AND($K48&lt;BW$2+1,$K48+$H48&gt;BW$2),IF($N48=$N$3,$C48*((1-$O48+$O48*(BW$1/INDEX($U$1:$CH$1,,MATCH($K48,$U$2:$CH$2,0)))))*$L48,$C48*((1-$R48)^(BW$2-$K48))*(((1-$O48+$O48*(BW$1/INDEX($U$1:$CH$1,,MATCH($K48,$U$2:$CH$2,0)))))*$L48*8760*$P48)),IF(AND($K48+$H48&lt;BW$2+1,$K48+$I48&gt;BW$2),IF($N48=$N$3,$C48*INDEX('Fixed O&amp;M Schedule_Gas'!BE$3:BE$15,MATCH($F48,'Fixed O&amp;M Schedule_Gas'!$B$3:$B$15,0)),$C48*$S48*INDEX($U$1:$CH$1,MATCH($K48,$U$2:$CH$2,0))*IF(BW$2&gt;$K48+$H48,IF($D48="Win",1.02,1.005),1)*(1+$T48)^(BW$2-$K48)),IF(AND($K48+$I48&lt;=BW$2,$K48+SUM($I48:$J48)&gt;BW$2),IF($N48=$N$3,$C48*(INDEX('Fixed O&amp;M Schedule_Gas'!BE$3:BE$15,MATCH($F48,'Fixed O&amp;M Schedule_Gas'!$B$3:$B$15,0))+$M48),$C48*($S48*INDEX($U$1:$CH$1,MATCH($K48+$I48,$U$2:$CH$2,0))*IF(BW$2&gt;$K48+$I48+$H48,IF($D48="Win",1.02,1.005),1)*(1+$T48)^(BW$2-($K48+$I48))+$M48)),0)))/10^6</f>
        <v>32.25279707546018</v>
      </c>
      <c r="BX48" s="119">
        <f>IF(AND($K48&lt;BX$2+1,$K48+$H48&gt;BX$2),IF($N48=$N$3,$C48*((1-$O48+$O48*(BX$1/INDEX($U$1:$CH$1,,MATCH($K48,$U$2:$CH$2,0)))))*$L48,$C48*((1-$R48)^(BX$2-$K48))*(((1-$O48+$O48*(BX$1/INDEX($U$1:$CH$1,,MATCH($K48,$U$2:$CH$2,0)))))*$L48*8760*$P48)),IF(AND($K48+$H48&lt;BX$2+1,$K48+$I48&gt;BX$2),IF($N48=$N$3,$C48*INDEX('Fixed O&amp;M Schedule_Gas'!BF$3:BF$15,MATCH($F48,'Fixed O&amp;M Schedule_Gas'!$B$3:$B$15,0)),$C48*$S48*INDEX($U$1:$CH$1,MATCH($K48,$U$2:$CH$2,0))*IF(BX$2&gt;$K48+$H48,IF($D48="Win",1.02,1.005),1)*(1+$T48)^(BX$2-$K48)),IF(AND($K48+$I48&lt;=BX$2,$K48+SUM($I48:$J48)&gt;BX$2),IF($N48=$N$3,$C48*(INDEX('Fixed O&amp;M Schedule_Gas'!BF$3:BF$15,MATCH($F48,'Fixed O&amp;M Schedule_Gas'!$B$3:$B$15,0))+$M48),$C48*($S48*INDEX($U$1:$CH$1,MATCH($K48+$I48,$U$2:$CH$2,0))*IF(BX$2&gt;$K48+$I48+$H48,IF($D48="Win",1.02,1.005),1)*(1+$T48)^(BX$2-($K48+$I48))+$M48)),0)))/10^6</f>
        <v>32.500899477790874</v>
      </c>
      <c r="BY48" s="119">
        <f>IF(AND($K48&lt;BY$2+1,$K48+$H48&gt;BY$2),IF($N48=$N$3,$C48*((1-$O48+$O48*(BY$1/INDEX($U$1:$CH$1,,MATCH($K48,$U$2:$CH$2,0)))))*$L48,$C48*((1-$R48)^(BY$2-$K48))*(((1-$O48+$O48*(BY$1/INDEX($U$1:$CH$1,,MATCH($K48,$U$2:$CH$2,0)))))*$L48*8760*$P48)),IF(AND($K48+$H48&lt;BY$2+1,$K48+$I48&gt;BY$2),IF($N48=$N$3,$C48*INDEX('Fixed O&amp;M Schedule_Gas'!BG$3:BG$15,MATCH($F48,'Fixed O&amp;M Schedule_Gas'!$B$3:$B$15,0)),$C48*$S48*INDEX($U$1:$CH$1,MATCH($K48,$U$2:$CH$2,0))*IF(BY$2&gt;$K48+$H48,IF($D48="Win",1.02,1.005),1)*(1+$T48)^(BY$2-$K48)),IF(AND($K48+$I48&lt;=BY$2,$K48+SUM($I48:$J48)&gt;BY$2),IF($N48=$N$3,$C48*(INDEX('Fixed O&amp;M Schedule_Gas'!BG$3:BG$15,MATCH($F48,'Fixed O&amp;M Schedule_Gas'!$B$3:$B$15,0))+$M48),$C48*($S48*INDEX($U$1:$CH$1,MATCH($K48+$I48,$U$2:$CH$2,0))*IF(BY$2&gt;$K48+$I48+$H48,IF($D48="Win",1.02,1.005),1)*(1+$T48)^(BY$2-($K48+$I48))+$M48)),0)))/10^6</f>
        <v>32.818495363014385</v>
      </c>
      <c r="BZ48" s="119">
        <f>IF(AND($K48&lt;BZ$2+1,$K48+$H48&gt;BZ$2),IF($N48=$N$3,$C48*((1-$O48+$O48*(BZ$1/INDEX($U$1:$CH$1,,MATCH($K48,$U$2:$CH$2,0)))))*$L48,$C48*((1-$R48)^(BZ$2-$K48))*(((1-$O48+$O48*(BZ$1/INDEX($U$1:$CH$1,,MATCH($K48,$U$2:$CH$2,0)))))*$L48*8760*$P48)),IF(AND($K48+$H48&lt;BZ$2+1,$K48+$I48&gt;BZ$2),IF($N48=$N$3,$C48*INDEX('Fixed O&amp;M Schedule_Gas'!BH$3:BH$15,MATCH($F48,'Fixed O&amp;M Schedule_Gas'!$B$3:$B$15,0)),$C48*$S48*INDEX($U$1:$CH$1,MATCH($K48,$U$2:$CH$2,0))*IF(BZ$2&gt;$K48+$H48,IF($D48="Win",1.02,1.005),1)*(1+$T48)^(BZ$2-$K48)),IF(AND($K48+$I48&lt;=BZ$2,$K48+SUM($I48:$J48)&gt;BZ$2),IF($N48=$N$3,$C48*(INDEX('Fixed O&amp;M Schedule_Gas'!BH$3:BH$15,MATCH($F48,'Fixed O&amp;M Schedule_Gas'!$B$3:$B$15,0))+$M48),$C48*($S48*INDEX($U$1:$CH$1,MATCH($K48+$I48,$U$2:$CH$2,0))*IF(BZ$2&gt;$K48+$I48+$H48,IF($D48="Win",1.02,1.005),1)*(1+$T48)^(BZ$2-($K48+$I48))+$M48)),0)))/10^6</f>
        <v>33.077911731096158</v>
      </c>
      <c r="CA48" s="119">
        <f>IF(AND($K48&lt;CA$2+1,$K48+$H48&gt;CA$2),IF($N48=$N$3,$C48*((1-$O48+$O48*(CA$1/INDEX($U$1:$CH$1,,MATCH($K48,$U$2:$CH$2,0)))))*$L48,$C48*((1-$R48)^(CA$2-$K48))*(((1-$O48+$O48*(CA$1/INDEX($U$1:$CH$1,,MATCH($K48,$U$2:$CH$2,0)))))*$L48*8760*$P48)),IF(AND($K48+$H48&lt;CA$2+1,$K48+$I48&gt;CA$2),IF($N48=$N$3,$C48*INDEX('Fixed O&amp;M Schedule_Gas'!BI$3:BI$15,MATCH($F48,'Fixed O&amp;M Schedule_Gas'!$B$3:$B$15,0)),$C48*$S48*INDEX($U$1:$CH$1,MATCH($K48,$U$2:$CH$2,0))*IF(CA$2&gt;$K48+$H48,IF($D48="Win",1.02,1.005),1)*(1+$T48)^(CA$2-$K48)),IF(AND($K48+$I48&lt;=CA$2,$K48+SUM($I48:$J48)&gt;CA$2),IF($N48=$N$3,$C48*(INDEX('Fixed O&amp;M Schedule_Gas'!BI$3:BI$15,MATCH($F48,'Fixed O&amp;M Schedule_Gas'!$B$3:$B$15,0))+$M48),$C48*($S48*INDEX($U$1:$CH$1,MATCH($K48+$I48,$U$2:$CH$2,0))*IF(CA$2&gt;$K48+$I48+$H48,IF($D48="Win",1.02,1.005),1)*(1+$T48)^(CA$2-($K48+$I48))+$M48)),0)))/10^6</f>
        <v>33.342516426539561</v>
      </c>
      <c r="CB48" s="119">
        <f>IF(AND($K48&lt;CB$2+1,$K48+$H48&gt;CB$2),IF($N48=$N$3,$C48*((1-$O48+$O48*(CB$1/INDEX($U$1:$CH$1,,MATCH($K48,$U$2:$CH$2,0)))))*$L48,$C48*((1-$R48)^(CB$2-$K48))*(((1-$O48+$O48*(CB$1/INDEX($U$1:$CH$1,,MATCH($K48,$U$2:$CH$2,0)))))*$L48*8760*$P48)),IF(AND($K48+$H48&lt;CB$2+1,$K48+$I48&gt;CB$2),IF($N48=$N$3,$C48*INDEX('Fixed O&amp;M Schedule_Gas'!BJ$3:BJ$15,MATCH($F48,'Fixed O&amp;M Schedule_Gas'!$B$3:$B$15,0)),$C48*$S48*INDEX($U$1:$CH$1,MATCH($K48,$U$2:$CH$2,0))*IF(CB$2&gt;$K48+$H48,IF($D48="Win",1.02,1.005),1)*(1+$T48)^(CB$2-$K48)),IF(AND($K48+$I48&lt;=CB$2,$K48+SUM($I48:$J48)&gt;CB$2),IF($N48=$N$3,$C48*(INDEX('Fixed O&amp;M Schedule_Gas'!BJ$3:BJ$15,MATCH($F48,'Fixed O&amp;M Schedule_Gas'!$B$3:$B$15,0))+$M48),$C48*($S48*INDEX($U$1:$CH$1,MATCH($K48+$I48,$U$2:$CH$2,0))*IF(CB$2&gt;$K48+$I48+$H48,IF($D48="Win",1.02,1.005),1)*(1+$T48)^(CB$2-($K48+$I48))+$M48)),0)))/10^6</f>
        <v>33.612413215891848</v>
      </c>
      <c r="CC48" s="119">
        <f>IF(AND($K48&lt;CC$2+1,$K48+$H48&gt;CC$2),IF($N48=$N$3,$C48*((1-$O48+$O48*(CC$1/INDEX($U$1:$CH$1,,MATCH($K48,$U$2:$CH$2,0)))))*$L48,$C48*((1-$R48)^(CC$2-$K48))*(((1-$O48+$O48*(CC$1/INDEX($U$1:$CH$1,,MATCH($K48,$U$2:$CH$2,0)))))*$L48*8760*$P48)),IF(AND($K48+$H48&lt;CC$2+1,$K48+$I48&gt;CC$2),IF($N48=$N$3,$C48*INDEX('Fixed O&amp;M Schedule_Gas'!BK$3:BK$15,MATCH($F48,'Fixed O&amp;M Schedule_Gas'!$B$3:$B$15,0)),$C48*$S48*INDEX($U$1:$CH$1,MATCH($K48,$U$2:$CH$2,0))*IF(CC$2&gt;$K48+$H48,IF($D48="Win",1.02,1.005),1)*(1+$T48)^(CC$2-$K48)),IF(AND($K48+$I48&lt;=CC$2,$K48+SUM($I48:$J48)&gt;CC$2),IF($N48=$N$3,$C48*(INDEX('Fixed O&amp;M Schedule_Gas'!BK$3:BK$15,MATCH($F48,'Fixed O&amp;M Schedule_Gas'!$B$3:$B$15,0))+$M48),$C48*($S48*INDEX($U$1:$CH$1,MATCH($K48+$I48,$U$2:$CH$2,0))*IF(CC$2&gt;$K48+$I48+$H48,IF($D48="Win",1.02,1.005),1)*(1+$T48)^(CC$2-($K48+$I48))+$M48)),0)))/10^6</f>
        <v>0</v>
      </c>
      <c r="CD48" s="119">
        <f>IF(AND($K48&lt;CD$2+1,$K48+$H48&gt;CD$2),IF($N48=$N$3,$C48*((1-$O48+$O48*(CD$1/INDEX($U$1:$CH$1,,MATCH($K48,$U$2:$CH$2,0)))))*$L48,$C48*((1-$R48)^(CD$2-$K48))*(((1-$O48+$O48*(CD$1/INDEX($U$1:$CH$1,,MATCH($K48,$U$2:$CH$2,0)))))*$L48*8760*$P48)),IF(AND($K48+$H48&lt;CD$2+1,$K48+$I48&gt;CD$2),IF($N48=$N$3,$C48*INDEX('Fixed O&amp;M Schedule_Gas'!BL$3:BL$15,MATCH($F48,'Fixed O&amp;M Schedule_Gas'!$B$3:$B$15,0)),$C48*$S48*INDEX($U$1:$CH$1,MATCH($K48,$U$2:$CH$2,0))*IF(CD$2&gt;$K48+$H48,IF($D48="Win",1.02,1.005),1)*(1+$T48)^(CD$2-$K48)),IF(AND($K48+$I48&lt;=CD$2,$K48+SUM($I48:$J48)&gt;CD$2),IF($N48=$N$3,$C48*(INDEX('Fixed O&amp;M Schedule_Gas'!BL$3:BL$15,MATCH($F48,'Fixed O&amp;M Schedule_Gas'!$B$3:$B$15,0))+$M48),$C48*($S48*INDEX($U$1:$CH$1,MATCH($K48+$I48,$U$2:$CH$2,0))*IF(CD$2&gt;$K48+$I48+$H48,IF($D48="Win",1.02,1.005),1)*(1+$T48)^(CD$2-($K48+$I48))+$M48)),0)))/10^6</f>
        <v>0</v>
      </c>
      <c r="CE48" s="119">
        <f>IF(AND($K48&lt;CE$2+1,$K48+$H48&gt;CE$2),IF($N48=$N$3,$C48*((1-$O48+$O48*(CE$1/INDEX($U$1:$CH$1,,MATCH($K48,$U$2:$CH$2,0)))))*$L48,$C48*((1-$R48)^(CE$2-$K48))*(((1-$O48+$O48*(CE$1/INDEX($U$1:$CH$1,,MATCH($K48,$U$2:$CH$2,0)))))*$L48*8760*$P48)),IF(AND($K48+$H48&lt;CE$2+1,$K48+$I48&gt;CE$2),IF($N48=$N$3,$C48*INDEX('Fixed O&amp;M Schedule_Gas'!BM$3:BM$15,MATCH($F48,'Fixed O&amp;M Schedule_Gas'!$B$3:$B$15,0)),$C48*$S48*INDEX($U$1:$CH$1,MATCH($K48,$U$2:$CH$2,0))*IF(CE$2&gt;$K48+$H48,IF($D48="Win",1.02,1.005),1)*(1+$T48)^(CE$2-$K48)),IF(AND($K48+$I48&lt;=CE$2,$K48+SUM($I48:$J48)&gt;CE$2),IF($N48=$N$3,$C48*(INDEX('Fixed O&amp;M Schedule_Gas'!BM$3:BM$15,MATCH($F48,'Fixed O&amp;M Schedule_Gas'!$B$3:$B$15,0))+$M48),$C48*($S48*INDEX($U$1:$CH$1,MATCH($K48+$I48,$U$2:$CH$2,0))*IF(CE$2&gt;$K48+$I48+$H48,IF($D48="Win",1.02,1.005),1)*(1+$T48)^(CE$2-($K48+$I48))+$M48)),0)))/10^6</f>
        <v>0</v>
      </c>
      <c r="CF48" s="119">
        <f>IF(AND($K48&lt;CF$2+1,$K48+$H48&gt;CF$2),IF($N48=$N$3,$C48*((1-$O48+$O48*(CF$1/INDEX($U$1:$CH$1,,MATCH($K48,$U$2:$CH$2,0)))))*$L48,$C48*((1-$R48)^(CF$2-$K48))*(((1-$O48+$O48*(CF$1/INDEX($U$1:$CH$1,,MATCH($K48,$U$2:$CH$2,0)))))*$L48*8760*$P48)),IF(AND($K48+$H48&lt;CF$2+1,$K48+$I48&gt;CF$2),IF($N48=$N$3,$C48*INDEX('Fixed O&amp;M Schedule_Gas'!BN$3:BN$15,MATCH($F48,'Fixed O&amp;M Schedule_Gas'!$B$3:$B$15,0)),$C48*$S48*INDEX($U$1:$CH$1,MATCH($K48,$U$2:$CH$2,0))*IF(CF$2&gt;$K48+$H48,IF($D48="Win",1.02,1.005),1)*(1+$T48)^(CF$2-$K48)),IF(AND($K48+$I48&lt;=CF$2,$K48+SUM($I48:$J48)&gt;CF$2),IF($N48=$N$3,$C48*(INDEX('Fixed O&amp;M Schedule_Gas'!BN$3:BN$15,MATCH($F48,'Fixed O&amp;M Schedule_Gas'!$B$3:$B$15,0))+$M48),$C48*($S48*INDEX($U$1:$CH$1,MATCH($K48+$I48,$U$2:$CH$2,0))*IF(CF$2&gt;$K48+$I48+$H48,IF($D48="Win",1.02,1.005),1)*(1+$T48)^(CF$2-($K48+$I48))+$M48)),0)))/10^6</f>
        <v>0</v>
      </c>
      <c r="CG48" s="119">
        <f>IF(AND($K48&lt;CG$2+1,$K48+$H48&gt;CG$2),IF($N48=$N$3,$C48*((1-$O48+$O48*(CG$1/INDEX($U$1:$CH$1,,MATCH($K48,$U$2:$CH$2,0)))))*$L48,$C48*((1-$R48)^(CG$2-$K48))*(((1-$O48+$O48*(CG$1/INDEX($U$1:$CH$1,,MATCH($K48,$U$2:$CH$2,0)))))*$L48*8760*$P48)),IF(AND($K48+$H48&lt;CG$2+1,$K48+$I48&gt;CG$2),IF($N48=$N$3,$C48*INDEX('Fixed O&amp;M Schedule_Gas'!BO$3:BO$15,MATCH($F48,'Fixed O&amp;M Schedule_Gas'!$B$3:$B$15,0)),$C48*$S48*INDEX($U$1:$CH$1,MATCH($K48,$U$2:$CH$2,0))*IF(CG$2&gt;$K48+$H48,IF($D48="Win",1.02,1.005),1)*(1+$T48)^(CG$2-$K48)),IF(AND($K48+$I48&lt;=CG$2,$K48+SUM($I48:$J48)&gt;CG$2),IF($N48=$N$3,$C48*(INDEX('Fixed O&amp;M Schedule_Gas'!BO$3:BO$15,MATCH($F48,'Fixed O&amp;M Schedule_Gas'!$B$3:$B$15,0))+$M48),$C48*($S48*INDEX($U$1:$CH$1,MATCH($K48+$I48,$U$2:$CH$2,0))*IF(CG$2&gt;$K48+$I48+$H48,IF($D48="Win",1.02,1.005),1)*(1+$T48)^(CG$2-($K48+$I48))+$M48)),0)))/10^6</f>
        <v>0</v>
      </c>
      <c r="CH48" s="119">
        <f>IF(AND($K48&lt;CH$2+1,$K48+$H48&gt;CH$2),IF($N48=$N$3,$C48*((1-$O48+$O48*(CH$1/INDEX($U$1:$CH$1,,MATCH($K48,$U$2:$CH$2,0)))))*$L48,$C48*((1-$R48)^(CH$2-$K48))*(((1-$O48+$O48*(CH$1/INDEX($U$1:$CH$1,,MATCH($K48,$U$2:$CH$2,0)))))*$L48*8760*$P48)),IF(AND($K48+$H48&lt;CH$2+1,$K48+$I48&gt;CH$2),IF($N48=$N$3,$C48*INDEX('Fixed O&amp;M Schedule_Gas'!BP$3:BP$15,MATCH($F48,'Fixed O&amp;M Schedule_Gas'!$B$3:$B$15,0)),$C48*$S48*INDEX($U$1:$CH$1,MATCH($K48,$U$2:$CH$2,0))*IF(CH$2&gt;$K48+$H48,IF($D48="Win",1.02,1.005),1)*(1+$T48)^(CH$2-$K48)),IF(AND($K48+$I48&lt;=CH$2,$K48+SUM($I48:$J48)&gt;CH$2),IF($N48=$N$3,$C48*(INDEX('Fixed O&amp;M Schedule_Gas'!BP$3:BP$15,MATCH($F48,'Fixed O&amp;M Schedule_Gas'!$B$3:$B$15,0))+$M48),$C48*($S48*INDEX($U$1:$CH$1,MATCH($K48+$I48,$U$2:$CH$2,0))*IF(CH$2&gt;$K48+$I48+$H48,IF($D48="Win",1.02,1.005),1)*(1+$T48)^(CH$2-($K48+$I48))+$M48)),0)))/10^6</f>
        <v>0</v>
      </c>
    </row>
    <row r="49" spans="1:86" ht="11.4" x14ac:dyDescent="0.2">
      <c r="A49" s="151"/>
      <c r="B49" s="142" t="s">
        <v>40</v>
      </c>
      <c r="C49" s="143">
        <v>370</v>
      </c>
      <c r="D49" s="143" t="str">
        <f t="shared" si="65"/>
        <v>Win</v>
      </c>
      <c r="E49" s="14" t="s">
        <v>34</v>
      </c>
      <c r="F49" s="142" t="s">
        <v>30</v>
      </c>
      <c r="G49" s="140">
        <f t="shared" si="66"/>
        <v>41640</v>
      </c>
      <c r="H49" s="68">
        <v>20</v>
      </c>
      <c r="I49" s="68">
        <v>25</v>
      </c>
      <c r="J49" s="68">
        <v>25</v>
      </c>
      <c r="K49" s="139">
        <v>2014</v>
      </c>
      <c r="L49" s="68">
        <v>170</v>
      </c>
      <c r="M49" s="69">
        <f>'Repower Costs'!M49</f>
        <v>238868.80433599639</v>
      </c>
      <c r="N49" s="68" t="s">
        <v>31</v>
      </c>
      <c r="O49" s="141">
        <v>0.2</v>
      </c>
      <c r="P49" s="4">
        <f>VLOOKUP($D49,Input!$B$11:$C$12,2,0)</f>
        <v>0.31967121285819711</v>
      </c>
      <c r="Q49" s="4">
        <f>VLOOKUP($D49,Input!$B$15:$C$16,2,0)</f>
        <v>0.36969999999999997</v>
      </c>
      <c r="R49" s="6">
        <f>VLOOKUP($D49,Input!$B$19:$C$20,2,0)</f>
        <v>1.6E-2</v>
      </c>
      <c r="S49" s="70">
        <f>VLOOKUP($D49,Input!$B$23:$C$25,2,0)*1000</f>
        <v>49247.984000000004</v>
      </c>
      <c r="T49" s="4">
        <f>VLOOKUP($D49,Input!$B$28:$C$30,2,0)</f>
        <v>0.02</v>
      </c>
      <c r="U49" s="119">
        <f>IF(AND($K49&lt;U$2+1,$K49+$H49&gt;U$2),IF($N49=$N$3,$C49*((1-$O49+$O49*(U$1/INDEX($U$1:$CH$1,,MATCH($K49,$U$2:$CH$2,0)))))*$L49,$C49*((1-$R49)^(U$2-$K49))*(((1-$O49+$O49*(U$1/INDEX($U$1:$CH$1,,MATCH($K49,$U$2:$CH$2,0)))))*$L49*8760*$P49)),IF(AND($K49+$H49&lt;U$2+1,$K49+$I49&gt;U$2),IF($N49=$N$3,$C49*INDEX('Fixed O&amp;M Schedule_Gas'!C$3:C$15,MATCH($F49,'Fixed O&amp;M Schedule_Gas'!$B$3:$B$15,0)),$C49*$S49*INDEX($U$1:$CH$1,MATCH($K49,$U$2:$CH$2,0))*IF(U$2&gt;$K49+$H49,IF($D49="Win",1.02,1.005),1)*(1+$T49)^(U$2-$K49)),IF(AND($K49+$I49&lt;=U$2,$K49+SUM($I49:$J49)&gt;U$2),IF($N49=$N$3,$C49*(INDEX('Fixed O&amp;M Schedule_Gas'!C$3:C$15,MATCH($F49,'Fixed O&amp;M Schedule_Gas'!$B$3:$B$15,0))+$M49),$C49*($S49*INDEX($U$1:$CH$1,MATCH($K49+$I49,$U$2:$CH$2,0))*IF(U$2&gt;$K49+$I49+$H49,IF($D49="Win",1.02,1.005),1)*(1+$T49)^(U$2-($K49+$I49))+$M49)),0)))/10^6</f>
        <v>0</v>
      </c>
      <c r="V49" s="119">
        <f>IF(AND($K49&lt;V$2+1,$K49+$H49&gt;V$2),IF($N49=$N$3,$C49*((1-$O49+$O49*(V$1/INDEX($U$1:$CH$1,,MATCH($K49,$U$2:$CH$2,0)))))*$L49,$C49*((1-$R49)^(V$2-$K49))*(((1-$O49+$O49*(V$1/INDEX($U$1:$CH$1,,MATCH($K49,$U$2:$CH$2,0)))))*$L49*8760*$P49)),IF(AND($K49+$H49&lt;V$2+1,$K49+$I49&gt;V$2),IF($N49=$N$3,$C49*INDEX('Fixed O&amp;M Schedule_Gas'!D$3:D$15,MATCH($F49,'Fixed O&amp;M Schedule_Gas'!$B$3:$B$15,0)),$C49*$S49*INDEX($U$1:$CH$1,MATCH($K49,$U$2:$CH$2,0))*IF(V$2&gt;$K49+$H49,IF($D49="Win",1.02,1.005),1)*(1+$T49)^(V$2-$K49)),IF(AND($K49+$I49&lt;=V$2,$K49+SUM($I49:$J49)&gt;V$2),IF($N49=$N$3,$C49*(INDEX('Fixed O&amp;M Schedule_Gas'!D$3:D$15,MATCH($F49,'Fixed O&amp;M Schedule_Gas'!$B$3:$B$15,0))+$M49),$C49*($S49*INDEX($U$1:$CH$1,MATCH($K49+$I49,$U$2:$CH$2,0))*IF(V$2&gt;$K49+$I49+$H49,IF($D49="Win",1.02,1.005),1)*(1+$T49)^(V$2-($K49+$I49))+$M49)),0)))/10^6</f>
        <v>0</v>
      </c>
      <c r="W49" s="119">
        <f>IF(AND($K49&lt;W$2+1,$K49+$H49&gt;W$2),IF($N49=$N$3,$C49*((1-$O49+$O49*(W$1/INDEX($U$1:$CH$1,,MATCH($K49,$U$2:$CH$2,0)))))*$L49,$C49*((1-$R49)^(W$2-$K49))*(((1-$O49+$O49*(W$1/INDEX($U$1:$CH$1,,MATCH($K49,$U$2:$CH$2,0)))))*$L49*8760*$P49)),IF(AND($K49+$H49&lt;W$2+1,$K49+$I49&gt;W$2),IF($N49=$N$3,$C49*INDEX('Fixed O&amp;M Schedule_Gas'!E$3:E$15,MATCH($F49,'Fixed O&amp;M Schedule_Gas'!$B$3:$B$15,0)),$C49*$S49*INDEX($U$1:$CH$1,MATCH($K49,$U$2:$CH$2,0))*IF(W$2&gt;$K49+$H49,IF($D49="Win",1.02,1.005),1)*(1+$T49)^(W$2-$K49)),IF(AND($K49+$I49&lt;=W$2,$K49+SUM($I49:$J49)&gt;W$2),IF($N49=$N$3,$C49*(INDEX('Fixed O&amp;M Schedule_Gas'!E$3:E$15,MATCH($F49,'Fixed O&amp;M Schedule_Gas'!$B$3:$B$15,0))+$M49),$C49*($S49*INDEX($U$1:$CH$1,MATCH($K49+$I49,$U$2:$CH$2,0))*IF(W$2&gt;$K49+$I49+$H49,IF($D49="Win",1.02,1.005),1)*(1+$T49)^(W$2-($K49+$I49))+$M49)),0)))/10^6</f>
        <v>0</v>
      </c>
      <c r="X49" s="119">
        <f>IF(AND($K49&lt;X$2+1,$K49+$H49&gt;X$2),IF($N49=$N$3,$C49*((1-$O49+$O49*(X$1/INDEX($U$1:$CH$1,,MATCH($K49,$U$2:$CH$2,0)))))*$L49,$C49*((1-$R49)^(X$2-$K49))*(((1-$O49+$O49*(X$1/INDEX($U$1:$CH$1,,MATCH($K49,$U$2:$CH$2,0)))))*$L49*8760*$P49)),IF(AND($K49+$H49&lt;X$2+1,$K49+$I49&gt;X$2),IF($N49=$N$3,$C49*INDEX('Fixed O&amp;M Schedule_Gas'!F$3:F$15,MATCH($F49,'Fixed O&amp;M Schedule_Gas'!$B$3:$B$15,0)),$C49*$S49*INDEX($U$1:$CH$1,MATCH($K49,$U$2:$CH$2,0))*IF(X$2&gt;$K49+$H49,IF($D49="Win",1.02,1.005),1)*(1+$T49)^(X$2-$K49)),IF(AND($K49+$I49&lt;=X$2,$K49+SUM($I49:$J49)&gt;X$2),IF($N49=$N$3,$C49*(INDEX('Fixed O&amp;M Schedule_Gas'!F$3:F$15,MATCH($F49,'Fixed O&amp;M Schedule_Gas'!$B$3:$B$15,0))+$M49),$C49*($S49*INDEX($U$1:$CH$1,MATCH($K49+$I49,$U$2:$CH$2,0))*IF(X$2&gt;$K49+$I49+$H49,IF($D49="Win",1.02,1.005),1)*(1+$T49)^(X$2-($K49+$I49))+$M49)),0)))/10^6</f>
        <v>0</v>
      </c>
      <c r="Y49" s="119">
        <f>IF(AND($K49&lt;Y$2+1,$K49+$H49&gt;Y$2),IF($N49=$N$3,$C49*((1-$O49+$O49*(Y$1/INDEX($U$1:$CH$1,,MATCH($K49,$U$2:$CH$2,0)))))*$L49,$C49*((1-$R49)^(Y$2-$K49))*(((1-$O49+$O49*(Y$1/INDEX($U$1:$CH$1,,MATCH($K49,$U$2:$CH$2,0)))))*$L49*8760*$P49)),IF(AND($K49+$H49&lt;Y$2+1,$K49+$I49&gt;Y$2),IF($N49=$N$3,$C49*INDEX('Fixed O&amp;M Schedule_Gas'!G$3:G$15,MATCH($F49,'Fixed O&amp;M Schedule_Gas'!$B$3:$B$15,0)),$C49*$S49*INDEX($U$1:$CH$1,MATCH($K49,$U$2:$CH$2,0))*IF(Y$2&gt;$K49+$H49,IF($D49="Win",1.02,1.005),1)*(1+$T49)^(Y$2-$K49)),IF(AND($K49+$I49&lt;=Y$2,$K49+SUM($I49:$J49)&gt;Y$2),IF($N49=$N$3,$C49*(INDEX('Fixed O&amp;M Schedule_Gas'!G$3:G$15,MATCH($F49,'Fixed O&amp;M Schedule_Gas'!$B$3:$B$15,0))+$M49),$C49*($S49*INDEX($U$1:$CH$1,MATCH($K49+$I49,$U$2:$CH$2,0))*IF(Y$2&gt;$K49+$I49+$H49,IF($D49="Win",1.02,1.005),1)*(1+$T49)^(Y$2-($K49+$I49))+$M49)),0)))/10^6</f>
        <v>0</v>
      </c>
      <c r="Z49" s="119">
        <f>IF(AND($K49&lt;Z$2+1,$K49+$H49&gt;Z$2),IF($N49=$N$3,$C49*((1-$O49+$O49*(Z$1/INDEX($U$1:$CH$1,,MATCH($K49,$U$2:$CH$2,0)))))*$L49,$C49*((1-$R49)^(Z$2-$K49))*(((1-$O49+$O49*(Z$1/INDEX($U$1:$CH$1,,MATCH($K49,$U$2:$CH$2,0)))))*$L49*8760*$P49)),IF(AND($K49+$H49&lt;Z$2+1,$K49+$I49&gt;Z$2),IF($N49=$N$3,$C49*INDEX('Fixed O&amp;M Schedule_Gas'!H$3:H$15,MATCH($F49,'Fixed O&amp;M Schedule_Gas'!$B$3:$B$15,0)),$C49*$S49*INDEX($U$1:$CH$1,MATCH($K49,$U$2:$CH$2,0))*IF(Z$2&gt;$K49+$H49,IF($D49="Win",1.02,1.005),1)*(1+$T49)^(Z$2-$K49)),IF(AND($K49+$I49&lt;=Z$2,$K49+SUM($I49:$J49)&gt;Z$2),IF($N49=$N$3,$C49*(INDEX('Fixed O&amp;M Schedule_Gas'!H$3:H$15,MATCH($F49,'Fixed O&amp;M Schedule_Gas'!$B$3:$B$15,0))+$M49),$C49*($S49*INDEX($U$1:$CH$1,MATCH($K49+$I49,$U$2:$CH$2,0))*IF(Z$2&gt;$K49+$I49+$H49,IF($D49="Win",1.02,1.005),1)*(1+$T49)^(Z$2-($K49+$I49))+$M49)),0)))/10^6</f>
        <v>0</v>
      </c>
      <c r="AA49" s="119">
        <f>IF(AND($K49&lt;AA$2+1,$K49+$H49&gt;AA$2),IF($N49=$N$3,$C49*((1-$O49+$O49*(AA$1/INDEX($U$1:$CH$1,,MATCH($K49,$U$2:$CH$2,0)))))*$L49,$C49*((1-$R49)^(AA$2-$K49))*(((1-$O49+$O49*(AA$1/INDEX($U$1:$CH$1,,MATCH($K49,$U$2:$CH$2,0)))))*$L49*8760*$P49)),IF(AND($K49+$H49&lt;AA$2+1,$K49+$I49&gt;AA$2),IF($N49=$N$3,$C49*INDEX('Fixed O&amp;M Schedule_Gas'!I$3:I$15,MATCH($F49,'Fixed O&amp;M Schedule_Gas'!$B$3:$B$15,0)),$C49*$S49*INDEX($U$1:$CH$1,MATCH($K49,$U$2:$CH$2,0))*IF(AA$2&gt;$K49+$H49,IF($D49="Win",1.02,1.005),1)*(1+$T49)^(AA$2-$K49)),IF(AND($K49+$I49&lt;=AA$2,$K49+SUM($I49:$J49)&gt;AA$2),IF($N49=$N$3,$C49*(INDEX('Fixed O&amp;M Schedule_Gas'!I$3:I$15,MATCH($F49,'Fixed O&amp;M Schedule_Gas'!$B$3:$B$15,0))+$M49),$C49*($S49*INDEX($U$1:$CH$1,MATCH($K49+$I49,$U$2:$CH$2,0))*IF(AA$2&gt;$K49+$I49+$H49,IF($D49="Win",1.02,1.005),1)*(1+$T49)^(AA$2-($K49+$I49))+$M49)),0)))/10^6</f>
        <v>0</v>
      </c>
      <c r="AB49" s="119">
        <f>IF(AND($K49&lt;AB$2+1,$K49+$H49&gt;AB$2),IF($N49=$N$3,$C49*((1-$O49+$O49*(AB$1/INDEX($U$1:$CH$1,,MATCH($K49,$U$2:$CH$2,0)))))*$L49,$C49*((1-$R49)^(AB$2-$K49))*(((1-$O49+$O49*(AB$1/INDEX($U$1:$CH$1,,MATCH($K49,$U$2:$CH$2,0)))))*$L49*8760*$P49)),IF(AND($K49+$H49&lt;AB$2+1,$K49+$I49&gt;AB$2),IF($N49=$N$3,$C49*INDEX('Fixed O&amp;M Schedule_Gas'!J$3:J$15,MATCH($F49,'Fixed O&amp;M Schedule_Gas'!$B$3:$B$15,0)),$C49*$S49*INDEX($U$1:$CH$1,MATCH($K49,$U$2:$CH$2,0))*IF(AB$2&gt;$K49+$H49,IF($D49="Win",1.02,1.005),1)*(1+$T49)^(AB$2-$K49)),IF(AND($K49+$I49&lt;=AB$2,$K49+SUM($I49:$J49)&gt;AB$2),IF($N49=$N$3,$C49*(INDEX('Fixed O&amp;M Schedule_Gas'!J$3:J$15,MATCH($F49,'Fixed O&amp;M Schedule_Gas'!$B$3:$B$15,0))+$M49),$C49*($S49*INDEX($U$1:$CH$1,MATCH($K49+$I49,$U$2:$CH$2,0))*IF(AB$2&gt;$K49+$I49+$H49,IF($D49="Win",1.02,1.005),1)*(1+$T49)^(AB$2-($K49+$I49))+$M49)),0)))/10^6</f>
        <v>0</v>
      </c>
      <c r="AC49" s="119">
        <f>IF(AND($K49&lt;AC$2+1,$K49+$H49&gt;AC$2),IF($N49=$N$3,$C49*((1-$O49+$O49*(AC$1/INDEX($U$1:$CH$1,,MATCH($K49,$U$2:$CH$2,0)))))*$L49,$C49*((1-$R49)^(AC$2-$K49))*(((1-$O49+$O49*(AC$1/INDEX($U$1:$CH$1,,MATCH($K49,$U$2:$CH$2,0)))))*$L49*8760*$P49)),IF(AND($K49+$H49&lt;AC$2+1,$K49+$I49&gt;AC$2),IF($N49=$N$3,$C49*INDEX('Fixed O&amp;M Schedule_Gas'!K$3:K$15,MATCH($F49,'Fixed O&amp;M Schedule_Gas'!$B$3:$B$15,0)),$C49*$S49*INDEX($U$1:$CH$1,MATCH($K49,$U$2:$CH$2,0))*IF(AC$2&gt;$K49+$H49,IF($D49="Win",1.02,1.005),1)*(1+$T49)^(AC$2-$K49)),IF(AND($K49+$I49&lt;=AC$2,$K49+SUM($I49:$J49)&gt;AC$2),IF($N49=$N$3,$C49*(INDEX('Fixed O&amp;M Schedule_Gas'!K$3:K$15,MATCH($F49,'Fixed O&amp;M Schedule_Gas'!$B$3:$B$15,0))+$M49),$C49*($S49*INDEX($U$1:$CH$1,MATCH($K49+$I49,$U$2:$CH$2,0))*IF(AC$2&gt;$K49+$I49+$H49,IF($D49="Win",1.02,1.005),1)*(1+$T49)^(AC$2-($K49+$I49))+$M49)),0)))/10^6</f>
        <v>0</v>
      </c>
      <c r="AD49" s="119">
        <f>IF(AND($K49&lt;AD$2+1,$K49+$H49&gt;AD$2),IF($N49=$N$3,$C49*((1-$O49+$O49*(AD$1/INDEX($U$1:$CH$1,,MATCH($K49,$U$2:$CH$2,0)))))*$L49,$C49*((1-$R49)^(AD$2-$K49))*(((1-$O49+$O49*(AD$1/INDEX($U$1:$CH$1,,MATCH($K49,$U$2:$CH$2,0)))))*$L49*8760*$P49)),IF(AND($K49+$H49&lt;AD$2+1,$K49+$I49&gt;AD$2),IF($N49=$N$3,$C49*INDEX('Fixed O&amp;M Schedule_Gas'!L$3:L$15,MATCH($F49,'Fixed O&amp;M Schedule_Gas'!$B$3:$B$15,0)),$C49*$S49*INDEX($U$1:$CH$1,MATCH($K49,$U$2:$CH$2,0))*IF(AD$2&gt;$K49+$H49,IF($D49="Win",1.02,1.005),1)*(1+$T49)^(AD$2-$K49)),IF(AND($K49+$I49&lt;=AD$2,$K49+SUM($I49:$J49)&gt;AD$2),IF($N49=$N$3,$C49*(INDEX('Fixed O&amp;M Schedule_Gas'!L$3:L$15,MATCH($F49,'Fixed O&amp;M Schedule_Gas'!$B$3:$B$15,0))+$M49),$C49*($S49*INDEX($U$1:$CH$1,MATCH($K49+$I49,$U$2:$CH$2,0))*IF(AD$2&gt;$K49+$I49+$H49,IF($D49="Win",1.02,1.005),1)*(1+$T49)^(AD$2-($K49+$I49))+$M49)),0)))/10^6</f>
        <v>176.14011696971804</v>
      </c>
      <c r="AE49" s="119">
        <f>IF(AND($K49&lt;AE$2+1,$K49+$H49&gt;AE$2),IF($N49=$N$3,$C49*((1-$O49+$O49*(AE$1/INDEX($U$1:$CH$1,,MATCH($K49,$U$2:$CH$2,0)))))*$L49,$C49*((1-$R49)^(AE$2-$K49))*(((1-$O49+$O49*(AE$1/INDEX($U$1:$CH$1,,MATCH($K49,$U$2:$CH$2,0)))))*$L49*8760*$P49)),IF(AND($K49+$H49&lt;AE$2+1,$K49+$I49&gt;AE$2),IF($N49=$N$3,$C49*INDEX('Fixed O&amp;M Schedule_Gas'!M$3:M$15,MATCH($F49,'Fixed O&amp;M Schedule_Gas'!$B$3:$B$15,0)),$C49*$S49*INDEX($U$1:$CH$1,MATCH($K49,$U$2:$CH$2,0))*IF(AE$2&gt;$K49+$H49,IF($D49="Win",1.02,1.005),1)*(1+$T49)^(AE$2-$K49)),IF(AND($K49+$I49&lt;=AE$2,$K49+SUM($I49:$J49)&gt;AE$2),IF($N49=$N$3,$C49*(INDEX('Fixed O&amp;M Schedule_Gas'!M$3:M$15,MATCH($F49,'Fixed O&amp;M Schedule_Gas'!$B$3:$B$15,0))+$M49),$C49*($S49*INDEX($U$1:$CH$1,MATCH($K49+$I49,$U$2:$CH$2,0))*IF(AE$2&gt;$K49+$I49+$H49,IF($D49="Win",1.02,1.005),1)*(1+$T49)^(AE$2-($K49+$I49))+$M49)),0)))/10^6</f>
        <v>173.74413560820679</v>
      </c>
      <c r="AF49" s="119">
        <f>IF(AND($K49&lt;AF$2+1,$K49+$H49&gt;AF$2),IF($N49=$N$3,$C49*((1-$O49+$O49*(AF$1/INDEX($U$1:$CH$1,,MATCH($K49,$U$2:$CH$2,0)))))*$L49,$C49*((1-$R49)^(AF$2-$K49))*(((1-$O49+$O49*(AF$1/INDEX($U$1:$CH$1,,MATCH($K49,$U$2:$CH$2,0)))))*$L49*8760*$P49)),IF(AND($K49+$H49&lt;AF$2+1,$K49+$I49&gt;AF$2),IF($N49=$N$3,$C49*INDEX('Fixed O&amp;M Schedule_Gas'!N$3:N$15,MATCH($F49,'Fixed O&amp;M Schedule_Gas'!$B$3:$B$15,0)),$C49*$S49*INDEX($U$1:$CH$1,MATCH($K49,$U$2:$CH$2,0))*IF(AF$2&gt;$K49+$H49,IF($D49="Win",1.02,1.005),1)*(1+$T49)^(AF$2-$K49)),IF(AND($K49+$I49&lt;=AF$2,$K49+SUM($I49:$J49)&gt;AF$2),IF($N49=$N$3,$C49*(INDEX('Fixed O&amp;M Schedule_Gas'!N$3:N$15,MATCH($F49,'Fixed O&amp;M Schedule_Gas'!$B$3:$B$15,0))+$M49),$C49*($S49*INDEX($U$1:$CH$1,MATCH($K49+$I49,$U$2:$CH$2,0))*IF(AF$2&gt;$K49+$I49+$H49,IF($D49="Win",1.02,1.005),1)*(1+$T49)^(AF$2-($K49+$I49))+$M49)),0)))/10^6</f>
        <v>171.58071142392905</v>
      </c>
      <c r="AG49" s="119">
        <f>IF(AND($K49&lt;AG$2+1,$K49+$H49&gt;AG$2),IF($N49=$N$3,$C49*((1-$O49+$O49*(AG$1/INDEX($U$1:$CH$1,,MATCH($K49,$U$2:$CH$2,0)))))*$L49,$C49*((1-$R49)^(AG$2-$K49))*(((1-$O49+$O49*(AG$1/INDEX($U$1:$CH$1,,MATCH($K49,$U$2:$CH$2,0)))))*$L49*8760*$P49)),IF(AND($K49+$H49&lt;AG$2+1,$K49+$I49&gt;AG$2),IF($N49=$N$3,$C49*INDEX('Fixed O&amp;M Schedule_Gas'!O$3:O$15,MATCH($F49,'Fixed O&amp;M Schedule_Gas'!$B$3:$B$15,0)),$C49*$S49*INDEX($U$1:$CH$1,MATCH($K49,$U$2:$CH$2,0))*IF(AG$2&gt;$K49+$H49,IF($D49="Win",1.02,1.005),1)*(1+$T49)^(AG$2-$K49)),IF(AND($K49+$I49&lt;=AG$2,$K49+SUM($I49:$J49)&gt;AG$2),IF($N49=$N$3,$C49*(INDEX('Fixed O&amp;M Schedule_Gas'!O$3:O$15,MATCH($F49,'Fixed O&amp;M Schedule_Gas'!$B$3:$B$15,0))+$M49),$C49*($S49*INDEX($U$1:$CH$1,MATCH($K49+$I49,$U$2:$CH$2,0))*IF(AG$2&gt;$K49+$I49+$H49,IF($D49="Win",1.02,1.005),1)*(1+$T49)^(AG$2-($K49+$I49))+$M49)),0)))/10^6</f>
        <v>169.48791724270504</v>
      </c>
      <c r="AH49" s="119">
        <f>IF(AND($K49&lt;AH$2+1,$K49+$H49&gt;AH$2),IF($N49=$N$3,$C49*((1-$O49+$O49*(AH$1/INDEX($U$1:$CH$1,,MATCH($K49,$U$2:$CH$2,0)))))*$L49,$C49*((1-$R49)^(AH$2-$K49))*(((1-$O49+$O49*(AH$1/INDEX($U$1:$CH$1,,MATCH($K49,$U$2:$CH$2,0)))))*$L49*8760*$P49)),IF(AND($K49+$H49&lt;AH$2+1,$K49+$I49&gt;AH$2),IF($N49=$N$3,$C49*INDEX('Fixed O&amp;M Schedule_Gas'!P$3:P$15,MATCH($F49,'Fixed O&amp;M Schedule_Gas'!$B$3:$B$15,0)),$C49*$S49*INDEX($U$1:$CH$1,MATCH($K49,$U$2:$CH$2,0))*IF(AH$2&gt;$K49+$H49,IF($D49="Win",1.02,1.005),1)*(1+$T49)^(AH$2-$K49)),IF(AND($K49+$I49&lt;=AH$2,$K49+SUM($I49:$J49)&gt;AH$2),IF($N49=$N$3,$C49*(INDEX('Fixed O&amp;M Schedule_Gas'!P$3:P$15,MATCH($F49,'Fixed O&amp;M Schedule_Gas'!$B$3:$B$15,0))+$M49),$C49*($S49*INDEX($U$1:$CH$1,MATCH($K49+$I49,$U$2:$CH$2,0))*IF(AH$2&gt;$K49+$I49+$H49,IF($D49="Win",1.02,1.005),1)*(1+$T49)^(AH$2-($K49+$I49))+$M49)),0)))/10^6</f>
        <v>167.46947555628356</v>
      </c>
      <c r="AI49" s="119">
        <f>IF(AND($K49&lt;AI$2+1,$K49+$H49&gt;AI$2),IF($N49=$N$3,$C49*((1-$O49+$O49*(AI$1/INDEX($U$1:$CH$1,,MATCH($K49,$U$2:$CH$2,0)))))*$L49,$C49*((1-$R49)^(AI$2-$K49))*(((1-$O49+$O49*(AI$1/INDEX($U$1:$CH$1,,MATCH($K49,$U$2:$CH$2,0)))))*$L49*8760*$P49)),IF(AND($K49+$H49&lt;AI$2+1,$K49+$I49&gt;AI$2),IF($N49=$N$3,$C49*INDEX('Fixed O&amp;M Schedule_Gas'!Q$3:Q$15,MATCH($F49,'Fixed O&amp;M Schedule_Gas'!$B$3:$B$15,0)),$C49*$S49*INDEX($U$1:$CH$1,MATCH($K49,$U$2:$CH$2,0))*IF(AI$2&gt;$K49+$H49,IF($D49="Win",1.02,1.005),1)*(1+$T49)^(AI$2-$K49)),IF(AND($K49+$I49&lt;=AI$2,$K49+SUM($I49:$J49)&gt;AI$2),IF($N49=$N$3,$C49*(INDEX('Fixed O&amp;M Schedule_Gas'!Q$3:Q$15,MATCH($F49,'Fixed O&amp;M Schedule_Gas'!$B$3:$B$15,0))+$M49),$C49*($S49*INDEX($U$1:$CH$1,MATCH($K49+$I49,$U$2:$CH$2,0))*IF(AI$2&gt;$K49+$I49+$H49,IF($D49="Win",1.02,1.005),1)*(1+$T49)^(AI$2-($K49+$I49))+$M49)),0)))/10^6</f>
        <v>165.48588052000605</v>
      </c>
      <c r="AJ49" s="119">
        <f>IF(AND($K49&lt;AJ$2+1,$K49+$H49&gt;AJ$2),IF($N49=$N$3,$C49*((1-$O49+$O49*(AJ$1/INDEX($U$1:$CH$1,,MATCH($K49,$U$2:$CH$2,0)))))*$L49,$C49*((1-$R49)^(AJ$2-$K49))*(((1-$O49+$O49*(AJ$1/INDEX($U$1:$CH$1,,MATCH($K49,$U$2:$CH$2,0)))))*$L49*8760*$P49)),IF(AND($K49+$H49&lt;AJ$2+1,$K49+$I49&gt;AJ$2),IF($N49=$N$3,$C49*INDEX('Fixed O&amp;M Schedule_Gas'!R$3:R$15,MATCH($F49,'Fixed O&amp;M Schedule_Gas'!$B$3:$B$15,0)),$C49*$S49*INDEX($U$1:$CH$1,MATCH($K49,$U$2:$CH$2,0))*IF(AJ$2&gt;$K49+$H49,IF($D49="Win",1.02,1.005),1)*(1+$T49)^(AJ$2-$K49)),IF(AND($K49+$I49&lt;=AJ$2,$K49+SUM($I49:$J49)&gt;AJ$2),IF($N49=$N$3,$C49*(INDEX('Fixed O&amp;M Schedule_Gas'!R$3:R$15,MATCH($F49,'Fixed O&amp;M Schedule_Gas'!$B$3:$B$15,0))+$M49),$C49*($S49*INDEX($U$1:$CH$1,MATCH($K49+$I49,$U$2:$CH$2,0))*IF(AJ$2&gt;$K49+$I49+$H49,IF($D49="Win",1.02,1.005),1)*(1+$T49)^(AJ$2-($K49+$I49))+$M49)),0)))/10^6</f>
        <v>163.53658397729623</v>
      </c>
      <c r="AK49" s="119">
        <f>IF(AND($K49&lt;AK$2+1,$K49+$H49&gt;AK$2),IF($N49=$N$3,$C49*((1-$O49+$O49*(AK$1/INDEX($U$1:$CH$1,,MATCH($K49,$U$2:$CH$2,0)))))*$L49,$C49*((1-$R49)^(AK$2-$K49))*(((1-$O49+$O49*(AK$1/INDEX($U$1:$CH$1,,MATCH($K49,$U$2:$CH$2,0)))))*$L49*8760*$P49)),IF(AND($K49+$H49&lt;AK$2+1,$K49+$I49&gt;AK$2),IF($N49=$N$3,$C49*INDEX('Fixed O&amp;M Schedule_Gas'!S$3:S$15,MATCH($F49,'Fixed O&amp;M Schedule_Gas'!$B$3:$B$15,0)),$C49*$S49*INDEX($U$1:$CH$1,MATCH($K49,$U$2:$CH$2,0))*IF(AK$2&gt;$K49+$H49,IF($D49="Win",1.02,1.005),1)*(1+$T49)^(AK$2-$K49)),IF(AND($K49+$I49&lt;=AK$2,$K49+SUM($I49:$J49)&gt;AK$2),IF($N49=$N$3,$C49*(INDEX('Fixed O&amp;M Schedule_Gas'!S$3:S$15,MATCH($F49,'Fixed O&amp;M Schedule_Gas'!$B$3:$B$15,0))+$M49),$C49*($S49*INDEX($U$1:$CH$1,MATCH($K49+$I49,$U$2:$CH$2,0))*IF(AK$2&gt;$K49+$I49+$H49,IF($D49="Win",1.02,1.005),1)*(1+$T49)^(AK$2-($K49+$I49))+$M49)),0)))/10^6</f>
        <v>161.62104657663764</v>
      </c>
      <c r="AL49" s="119">
        <f>IF(AND($K49&lt;AL$2+1,$K49+$H49&gt;AL$2),IF($N49=$N$3,$C49*((1-$O49+$O49*(AL$1/INDEX($U$1:$CH$1,,MATCH($K49,$U$2:$CH$2,0)))))*$L49,$C49*((1-$R49)^(AL$2-$K49))*(((1-$O49+$O49*(AL$1/INDEX($U$1:$CH$1,,MATCH($K49,$U$2:$CH$2,0)))))*$L49*8760*$P49)),IF(AND($K49+$H49&lt;AL$2+1,$K49+$I49&gt;AL$2),IF($N49=$N$3,$C49*INDEX('Fixed O&amp;M Schedule_Gas'!T$3:T$15,MATCH($F49,'Fixed O&amp;M Schedule_Gas'!$B$3:$B$15,0)),$C49*$S49*INDEX($U$1:$CH$1,MATCH($K49,$U$2:$CH$2,0))*IF(AL$2&gt;$K49+$H49,IF($D49="Win",1.02,1.005),1)*(1+$T49)^(AL$2-$K49)),IF(AND($K49+$I49&lt;=AL$2,$K49+SUM($I49:$J49)&gt;AL$2),IF($N49=$N$3,$C49*(INDEX('Fixed O&amp;M Schedule_Gas'!T$3:T$15,MATCH($F49,'Fixed O&amp;M Schedule_Gas'!$B$3:$B$15,0))+$M49),$C49*($S49*INDEX($U$1:$CH$1,MATCH($K49+$I49,$U$2:$CH$2,0))*IF(AL$2&gt;$K49+$I49+$H49,IF($D49="Win",1.02,1.005),1)*(1+$T49)^(AL$2-($K49+$I49))+$M49)),0)))/10^6</f>
        <v>159.73873763081974</v>
      </c>
      <c r="AM49" s="119">
        <f>IF(AND($K49&lt;AM$2+1,$K49+$H49&gt;AM$2),IF($N49=$N$3,$C49*((1-$O49+$O49*(AM$1/INDEX($U$1:$CH$1,,MATCH($K49,$U$2:$CH$2,0)))))*$L49,$C49*((1-$R49)^(AM$2-$K49))*(((1-$O49+$O49*(AM$1/INDEX($U$1:$CH$1,,MATCH($K49,$U$2:$CH$2,0)))))*$L49*8760*$P49)),IF(AND($K49+$H49&lt;AM$2+1,$K49+$I49&gt;AM$2),IF($N49=$N$3,$C49*INDEX('Fixed O&amp;M Schedule_Gas'!U$3:U$15,MATCH($F49,'Fixed O&amp;M Schedule_Gas'!$B$3:$B$15,0)),$C49*$S49*INDEX($U$1:$CH$1,MATCH($K49,$U$2:$CH$2,0))*IF(AM$2&gt;$K49+$H49,IF($D49="Win",1.02,1.005),1)*(1+$T49)^(AM$2-$K49)),IF(AND($K49+$I49&lt;=AM$2,$K49+SUM($I49:$J49)&gt;AM$2),IF($N49=$N$3,$C49*(INDEX('Fixed O&amp;M Schedule_Gas'!U$3:U$15,MATCH($F49,'Fixed O&amp;M Schedule_Gas'!$B$3:$B$15,0))+$M49),$C49*($S49*INDEX($U$1:$CH$1,MATCH($K49+$I49,$U$2:$CH$2,0))*IF(AM$2&gt;$K49+$I49+$H49,IF($D49="Win",1.02,1.005),1)*(1+$T49)^(AM$2-($K49+$I49))+$M49)),0)))/10^6</f>
        <v>157.88913497843674</v>
      </c>
      <c r="AN49" s="119">
        <f>IF(AND($K49&lt;AN$2+1,$K49+$H49&gt;AN$2),IF($N49=$N$3,$C49*((1-$O49+$O49*(AN$1/INDEX($U$1:$CH$1,,MATCH($K49,$U$2:$CH$2,0)))))*$L49,$C49*((1-$R49)^(AN$2-$K49))*(((1-$O49+$O49*(AN$1/INDEX($U$1:$CH$1,,MATCH($K49,$U$2:$CH$2,0)))))*$L49*8760*$P49)),IF(AND($K49+$H49&lt;AN$2+1,$K49+$I49&gt;AN$2),IF($N49=$N$3,$C49*INDEX('Fixed O&amp;M Schedule_Gas'!V$3:V$15,MATCH($F49,'Fixed O&amp;M Schedule_Gas'!$B$3:$B$15,0)),$C49*$S49*INDEX($U$1:$CH$1,MATCH($K49,$U$2:$CH$2,0))*IF(AN$2&gt;$K49+$H49,IF($D49="Win",1.02,1.005),1)*(1+$T49)^(AN$2-$K49)),IF(AND($K49+$I49&lt;=AN$2,$K49+SUM($I49:$J49)&gt;AN$2),IF($N49=$N$3,$C49*(INDEX('Fixed O&amp;M Schedule_Gas'!V$3:V$15,MATCH($F49,'Fixed O&amp;M Schedule_Gas'!$B$3:$B$15,0))+$M49),$C49*($S49*INDEX($U$1:$CH$1,MATCH($K49+$I49,$U$2:$CH$2,0))*IF(AN$2&gt;$K49+$I49+$H49,IF($D49="Win",1.02,1.005),1)*(1+$T49)^(AN$2-($K49+$I49))+$M49)),0)))/10^6</f>
        <v>156.07172484760278</v>
      </c>
      <c r="AO49" s="119">
        <f>IF(AND($K49&lt;AO$2+1,$K49+$H49&gt;AO$2),IF($N49=$N$3,$C49*((1-$O49+$O49*(AO$1/INDEX($U$1:$CH$1,,MATCH($K49,$U$2:$CH$2,0)))))*$L49,$C49*((1-$R49)^(AO$2-$K49))*(((1-$O49+$O49*(AO$1/INDEX($U$1:$CH$1,,MATCH($K49,$U$2:$CH$2,0)))))*$L49*8760*$P49)),IF(AND($K49+$H49&lt;AO$2+1,$K49+$I49&gt;AO$2),IF($N49=$N$3,$C49*INDEX('Fixed O&amp;M Schedule_Gas'!W$3:W$15,MATCH($F49,'Fixed O&amp;M Schedule_Gas'!$B$3:$B$15,0)),$C49*$S49*INDEX($U$1:$CH$1,MATCH($K49,$U$2:$CH$2,0))*IF(AO$2&gt;$K49+$H49,IF($D49="Win",1.02,1.005),1)*(1+$T49)^(AO$2-$K49)),IF(AND($K49+$I49&lt;=AO$2,$K49+SUM($I49:$J49)&gt;AO$2),IF($N49=$N$3,$C49*(INDEX('Fixed O&amp;M Schedule_Gas'!W$3:W$15,MATCH($F49,'Fixed O&amp;M Schedule_Gas'!$B$3:$B$15,0))+$M49),$C49*($S49*INDEX($U$1:$CH$1,MATCH($K49+$I49,$U$2:$CH$2,0))*IF(AO$2&gt;$K49+$I49+$H49,IF($D49="Win",1.02,1.005),1)*(1+$T49)^(AO$2-($K49+$I49))+$M49)),0)))/10^6</f>
        <v>154.28600172184824</v>
      </c>
      <c r="AP49" s="119">
        <f>IF(AND($K49&lt;AP$2+1,$K49+$H49&gt;AP$2),IF($N49=$N$3,$C49*((1-$O49+$O49*(AP$1/INDEX($U$1:$CH$1,,MATCH($K49,$U$2:$CH$2,0)))))*$L49,$C49*((1-$R49)^(AP$2-$K49))*(((1-$O49+$O49*(AP$1/INDEX($U$1:$CH$1,,MATCH($K49,$U$2:$CH$2,0)))))*$L49*8760*$P49)),IF(AND($K49+$H49&lt;AP$2+1,$K49+$I49&gt;AP$2),IF($N49=$N$3,$C49*INDEX('Fixed O&amp;M Schedule_Gas'!X$3:X$15,MATCH($F49,'Fixed O&amp;M Schedule_Gas'!$B$3:$B$15,0)),$C49*$S49*INDEX($U$1:$CH$1,MATCH($K49,$U$2:$CH$2,0))*IF(AP$2&gt;$K49+$H49,IF($D49="Win",1.02,1.005),1)*(1+$T49)^(AP$2-$K49)),IF(AND($K49+$I49&lt;=AP$2,$K49+SUM($I49:$J49)&gt;AP$2),IF($N49=$N$3,$C49*(INDEX('Fixed O&amp;M Schedule_Gas'!X$3:X$15,MATCH($F49,'Fixed O&amp;M Schedule_Gas'!$B$3:$B$15,0))+$M49),$C49*($S49*INDEX($U$1:$CH$1,MATCH($K49+$I49,$U$2:$CH$2,0))*IF(AP$2&gt;$K49+$I49+$H49,IF($D49="Win",1.02,1.005),1)*(1+$T49)^(AP$2-($K49+$I49))+$M49)),0)))/10^6</f>
        <v>152.53146820816204</v>
      </c>
      <c r="AQ49" s="119">
        <f>IF(AND($K49&lt;AQ$2+1,$K49+$H49&gt;AQ$2),IF($N49=$N$3,$C49*((1-$O49+$O49*(AQ$1/INDEX($U$1:$CH$1,,MATCH($K49,$U$2:$CH$2,0)))))*$L49,$C49*((1-$R49)^(AQ$2-$K49))*(((1-$O49+$O49*(AQ$1/INDEX($U$1:$CH$1,,MATCH($K49,$U$2:$CH$2,0)))))*$L49*8760*$P49)),IF(AND($K49+$H49&lt;AQ$2+1,$K49+$I49&gt;AQ$2),IF($N49=$N$3,$C49*INDEX('Fixed O&amp;M Schedule_Gas'!Y$3:Y$15,MATCH($F49,'Fixed O&amp;M Schedule_Gas'!$B$3:$B$15,0)),$C49*$S49*INDEX($U$1:$CH$1,MATCH($K49,$U$2:$CH$2,0))*IF(AQ$2&gt;$K49+$H49,IF($D49="Win",1.02,1.005),1)*(1+$T49)^(AQ$2-$K49)),IF(AND($K49+$I49&lt;=AQ$2,$K49+SUM($I49:$J49)&gt;AQ$2),IF($N49=$N$3,$C49*(INDEX('Fixed O&amp;M Schedule_Gas'!Y$3:Y$15,MATCH($F49,'Fixed O&amp;M Schedule_Gas'!$B$3:$B$15,0))+$M49),$C49*($S49*INDEX($U$1:$CH$1,MATCH($K49+$I49,$U$2:$CH$2,0))*IF(AQ$2&gt;$K49+$I49+$H49,IF($D49="Win",1.02,1.005),1)*(1+$T49)^(AQ$2-($K49+$I49))+$M49)),0)))/10^6</f>
        <v>150.80763490714583</v>
      </c>
      <c r="AR49" s="119">
        <f>IF(AND($K49&lt;AR$2+1,$K49+$H49&gt;AR$2),IF($N49=$N$3,$C49*((1-$O49+$O49*(AR$1/INDEX($U$1:$CH$1,,MATCH($K49,$U$2:$CH$2,0)))))*$L49,$C49*((1-$R49)^(AR$2-$K49))*(((1-$O49+$O49*(AR$1/INDEX($U$1:$CH$1,,MATCH($K49,$U$2:$CH$2,0)))))*$L49*8760*$P49)),IF(AND($K49+$H49&lt;AR$2+1,$K49+$I49&gt;AR$2),IF($N49=$N$3,$C49*INDEX('Fixed O&amp;M Schedule_Gas'!Z$3:Z$15,MATCH($F49,'Fixed O&amp;M Schedule_Gas'!$B$3:$B$15,0)),$C49*$S49*INDEX($U$1:$CH$1,MATCH($K49,$U$2:$CH$2,0))*IF(AR$2&gt;$K49+$H49,IF($D49="Win",1.02,1.005),1)*(1+$T49)^(AR$2-$K49)),IF(AND($K49+$I49&lt;=AR$2,$K49+SUM($I49:$J49)&gt;AR$2),IF($N49=$N$3,$C49*(INDEX('Fixed O&amp;M Schedule_Gas'!Z$3:Z$15,MATCH($F49,'Fixed O&amp;M Schedule_Gas'!$B$3:$B$15,0))+$M49),$C49*($S49*INDEX($U$1:$CH$1,MATCH($K49+$I49,$U$2:$CH$2,0))*IF(AR$2&gt;$K49+$I49+$H49,IF($D49="Win",1.02,1.005),1)*(1+$T49)^(AR$2-($K49+$I49))+$M49)),0)))/10^6</f>
        <v>149.1140202852462</v>
      </c>
      <c r="AS49" s="119">
        <f>IF(AND($K49&lt;AS$2+1,$K49+$H49&gt;AS$2),IF($N49=$N$3,$C49*((1-$O49+$O49*(AS$1/INDEX($U$1:$CH$1,,MATCH($K49,$U$2:$CH$2,0)))))*$L49,$C49*((1-$R49)^(AS$2-$K49))*(((1-$O49+$O49*(AS$1/INDEX($U$1:$CH$1,,MATCH($K49,$U$2:$CH$2,0)))))*$L49*8760*$P49)),IF(AND($K49+$H49&lt;AS$2+1,$K49+$I49&gt;AS$2),IF($N49=$N$3,$C49*INDEX('Fixed O&amp;M Schedule_Gas'!AA$3:AA$15,MATCH($F49,'Fixed O&amp;M Schedule_Gas'!$B$3:$B$15,0)),$C49*$S49*INDEX($U$1:$CH$1,MATCH($K49,$U$2:$CH$2,0))*IF(AS$2&gt;$K49+$H49,IF($D49="Win",1.02,1.005),1)*(1+$T49)^(AS$2-$K49)),IF(AND($K49+$I49&lt;=AS$2,$K49+SUM($I49:$J49)&gt;AS$2),IF($N49=$N$3,$C49*(INDEX('Fixed O&amp;M Schedule_Gas'!AA$3:AA$15,MATCH($F49,'Fixed O&amp;M Schedule_Gas'!$B$3:$B$15,0))+$M49),$C49*($S49*INDEX($U$1:$CH$1,MATCH($K49+$I49,$U$2:$CH$2,0))*IF(AS$2&gt;$K49+$I49+$H49,IF($D49="Win",1.02,1.005),1)*(1+$T49)^(AS$2-($K49+$I49))+$M49)),0)))/10^6</f>
        <v>147.45015054903175</v>
      </c>
      <c r="AT49" s="119">
        <f>IF(AND($K49&lt;AT$2+1,$K49+$H49&gt;AT$2),IF($N49=$N$3,$C49*((1-$O49+$O49*(AT$1/INDEX($U$1:$CH$1,,MATCH($K49,$U$2:$CH$2,0)))))*$L49,$C49*((1-$R49)^(AT$2-$K49))*(((1-$O49+$O49*(AT$1/INDEX($U$1:$CH$1,,MATCH($K49,$U$2:$CH$2,0)))))*$L49*8760*$P49)),IF(AND($K49+$H49&lt;AT$2+1,$K49+$I49&gt;AT$2),IF($N49=$N$3,$C49*INDEX('Fixed O&amp;M Schedule_Gas'!AB$3:AB$15,MATCH($F49,'Fixed O&amp;M Schedule_Gas'!$B$3:$B$15,0)),$C49*$S49*INDEX($U$1:$CH$1,MATCH($K49,$U$2:$CH$2,0))*IF(AT$2&gt;$K49+$H49,IF($D49="Win",1.02,1.005),1)*(1+$T49)^(AT$2-$K49)),IF(AND($K49+$I49&lt;=AT$2,$K49+SUM($I49:$J49)&gt;AT$2),IF($N49=$N$3,$C49*(INDEX('Fixed O&amp;M Schedule_Gas'!AB$3:AB$15,MATCH($F49,'Fixed O&amp;M Schedule_Gas'!$B$3:$B$15,0))+$M49),$C49*($S49*INDEX($U$1:$CH$1,MATCH($K49+$I49,$U$2:$CH$2,0))*IF(AT$2&gt;$K49+$I49+$H49,IF($D49="Win",1.02,1.005),1)*(1+$T49)^(AT$2-($K49+$I49))+$M49)),0)))/10^6</f>
        <v>145.81555952148182</v>
      </c>
      <c r="AU49" s="119">
        <f>IF(AND($K49&lt;AU$2+1,$K49+$H49&gt;AU$2),IF($N49=$N$3,$C49*((1-$O49+$O49*(AU$1/INDEX($U$1:$CH$1,,MATCH($K49,$U$2:$CH$2,0)))))*$L49,$C49*((1-$R49)^(AU$2-$K49))*(((1-$O49+$O49*(AU$1/INDEX($U$1:$CH$1,,MATCH($K49,$U$2:$CH$2,0)))))*$L49*8760*$P49)),IF(AND($K49+$H49&lt;AU$2+1,$K49+$I49&gt;AU$2),IF($N49=$N$3,$C49*INDEX('Fixed O&amp;M Schedule_Gas'!AC$3:AC$15,MATCH($F49,'Fixed O&amp;M Schedule_Gas'!$B$3:$B$15,0)),$C49*$S49*INDEX($U$1:$CH$1,MATCH($K49,$U$2:$CH$2,0))*IF(AU$2&gt;$K49+$H49,IF($D49="Win",1.02,1.005),1)*(1+$T49)^(AU$2-$K49)),IF(AND($K49+$I49&lt;=AU$2,$K49+SUM($I49:$J49)&gt;AU$2),IF($N49=$N$3,$C49*(INDEX('Fixed O&amp;M Schedule_Gas'!AC$3:AC$15,MATCH($F49,'Fixed O&amp;M Schedule_Gas'!$B$3:$B$15,0))+$M49),$C49*($S49*INDEX($U$1:$CH$1,MATCH($K49+$I49,$U$2:$CH$2,0))*IF(AU$2&gt;$K49+$I49+$H49,IF($D49="Win",1.02,1.005),1)*(1+$T49)^(AU$2-($K49+$I49))+$M49)),0)))/10^6</f>
        <v>144.20978852025564</v>
      </c>
      <c r="AV49" s="119">
        <f>IF(AND($K49&lt;AV$2+1,$K49+$H49&gt;AV$2),IF($N49=$N$3,$C49*((1-$O49+$O49*(AV$1/INDEX($U$1:$CH$1,,MATCH($K49,$U$2:$CH$2,0)))))*$L49,$C49*((1-$R49)^(AV$2-$K49))*(((1-$O49+$O49*(AV$1/INDEX($U$1:$CH$1,,MATCH($K49,$U$2:$CH$2,0)))))*$L49*8760*$P49)),IF(AND($K49+$H49&lt;AV$2+1,$K49+$I49&gt;AV$2),IF($N49=$N$3,$C49*INDEX('Fixed O&amp;M Schedule_Gas'!AD$3:AD$15,MATCH($F49,'Fixed O&amp;M Schedule_Gas'!$B$3:$B$15,0)),$C49*$S49*INDEX($U$1:$CH$1,MATCH($K49,$U$2:$CH$2,0))*IF(AV$2&gt;$K49+$H49,IF($D49="Win",1.02,1.005),1)*(1+$T49)^(AV$2-$K49)),IF(AND($K49+$I49&lt;=AV$2,$K49+SUM($I49:$J49)&gt;AV$2),IF($N49=$N$3,$C49*(INDEX('Fixed O&amp;M Schedule_Gas'!AD$3:AD$15,MATCH($F49,'Fixed O&amp;M Schedule_Gas'!$B$3:$B$15,0))+$M49),$C49*($S49*INDEX($U$1:$CH$1,MATCH($K49+$I49,$U$2:$CH$2,0))*IF(AV$2&gt;$K49+$I49+$H49,IF($D49="Win",1.02,1.005),1)*(1+$T49)^(AV$2-($K49+$I49))+$M49)),0)))/10^6</f>
        <v>142.63238623790923</v>
      </c>
      <c r="AW49" s="119">
        <f>IF(AND($K49&lt;AW$2+1,$K49+$H49&gt;AW$2),IF($N49=$N$3,$C49*((1-$O49+$O49*(AW$1/INDEX($U$1:$CH$1,,MATCH($K49,$U$2:$CH$2,0)))))*$L49,$C49*((1-$R49)^(AW$2-$K49))*(((1-$O49+$O49*(AW$1/INDEX($U$1:$CH$1,,MATCH($K49,$U$2:$CH$2,0)))))*$L49*8760*$P49)),IF(AND($K49+$H49&lt;AW$2+1,$K49+$I49&gt;AW$2),IF($N49=$N$3,$C49*INDEX('Fixed O&amp;M Schedule_Gas'!AE$3:AE$15,MATCH($F49,'Fixed O&amp;M Schedule_Gas'!$B$3:$B$15,0)),$C49*$S49*INDEX($U$1:$CH$1,MATCH($K49,$U$2:$CH$2,0))*IF(AW$2&gt;$K49+$H49,IF($D49="Win",1.02,1.005),1)*(1+$T49)^(AW$2-$K49)),IF(AND($K49+$I49&lt;=AW$2,$K49+SUM($I49:$J49)&gt;AW$2),IF($N49=$N$3,$C49*(INDEX('Fixed O&amp;M Schedule_Gas'!AE$3:AE$15,MATCH($F49,'Fixed O&amp;M Schedule_Gas'!$B$3:$B$15,0))+$M49),$C49*($S49*INDEX($U$1:$CH$1,MATCH($K49+$I49,$U$2:$CH$2,0))*IF(AW$2&gt;$K49+$I49+$H49,IF($D49="Win",1.02,1.005),1)*(1+$T49)^(AW$2-($K49+$I49))+$M49)),0)))/10^6</f>
        <v>141.08290862402936</v>
      </c>
      <c r="AX49" s="119">
        <f>IF(AND($K49&lt;AX$2+1,$K49+$H49&gt;AX$2),IF($N49=$N$3,$C49*((1-$O49+$O49*(AX$1/INDEX($U$1:$CH$1,,MATCH($K49,$U$2:$CH$2,0)))))*$L49,$C49*((1-$R49)^(AX$2-$K49))*(((1-$O49+$O49*(AX$1/INDEX($U$1:$CH$1,,MATCH($K49,$U$2:$CH$2,0)))))*$L49*8760*$P49)),IF(AND($K49+$H49&lt;AX$2+1,$K49+$I49&gt;AX$2),IF($N49=$N$3,$C49*INDEX('Fixed O&amp;M Schedule_Gas'!AF$3:AF$15,MATCH($F49,'Fixed O&amp;M Schedule_Gas'!$B$3:$B$15,0)),$C49*$S49*INDEX($U$1:$CH$1,MATCH($K49,$U$2:$CH$2,0))*IF(AX$2&gt;$K49+$H49,IF($D49="Win",1.02,1.005),1)*(1+$T49)^(AX$2-$K49)),IF(AND($K49+$I49&lt;=AX$2,$K49+SUM($I49:$J49)&gt;AX$2),IF($N49=$N$3,$C49*(INDEX('Fixed O&amp;M Schedule_Gas'!AF$3:AF$15,MATCH($F49,'Fixed O&amp;M Schedule_Gas'!$B$3:$B$15,0))+$M49),$C49*($S49*INDEX($U$1:$CH$1,MATCH($K49+$I49,$U$2:$CH$2,0))*IF(AX$2&gt;$K49+$I49+$H49,IF($D49="Win",1.02,1.005),1)*(1+$T49)^(AX$2-($K49+$I49))+$M49)),0)))/10^6</f>
        <v>25.794693573742826</v>
      </c>
      <c r="AY49" s="119">
        <f>IF(AND($K49&lt;AY$2+1,$K49+$H49&gt;AY$2),IF($N49=$N$3,$C49*((1-$O49+$O49*(AY$1/INDEX($U$1:$CH$1,,MATCH($K49,$U$2:$CH$2,0)))))*$L49,$C49*((1-$R49)^(AY$2-$K49))*(((1-$O49+$O49*(AY$1/INDEX($U$1:$CH$1,,MATCH($K49,$U$2:$CH$2,0)))))*$L49*8760*$P49)),IF(AND($K49+$H49&lt;AY$2+1,$K49+$I49&gt;AY$2),IF($N49=$N$3,$C49*INDEX('Fixed O&amp;M Schedule_Gas'!AG$3:AG$15,MATCH($F49,'Fixed O&amp;M Schedule_Gas'!$B$3:$B$15,0)),$C49*$S49*INDEX($U$1:$CH$1,MATCH($K49,$U$2:$CH$2,0))*IF(AY$2&gt;$K49+$H49,IF($D49="Win",1.02,1.005),1)*(1+$T49)^(AY$2-$K49)),IF(AND($K49+$I49&lt;=AY$2,$K49+SUM($I49:$J49)&gt;AY$2),IF($N49=$N$3,$C49*(INDEX('Fixed O&amp;M Schedule_Gas'!AG$3:AG$15,MATCH($F49,'Fixed O&amp;M Schedule_Gas'!$B$3:$B$15,0))+$M49),$C49*($S49*INDEX($U$1:$CH$1,MATCH($K49+$I49,$U$2:$CH$2,0))*IF(AY$2&gt;$K49+$I49+$H49,IF($D49="Win",1.02,1.005),1)*(1+$T49)^(AY$2-($K49+$I49))+$M49)),0)))/10^6</f>
        <v>26.836799194122037</v>
      </c>
      <c r="AZ49" s="119">
        <f>IF(AND($K49&lt;AZ$2+1,$K49+$H49&gt;AZ$2),IF($N49=$N$3,$C49*((1-$O49+$O49*(AZ$1/INDEX($U$1:$CH$1,,MATCH($K49,$U$2:$CH$2,0)))))*$L49,$C49*((1-$R49)^(AZ$2-$K49))*(((1-$O49+$O49*(AZ$1/INDEX($U$1:$CH$1,,MATCH($K49,$U$2:$CH$2,0)))))*$L49*8760*$P49)),IF(AND($K49+$H49&lt;AZ$2+1,$K49+$I49&gt;AZ$2),IF($N49=$N$3,$C49*INDEX('Fixed O&amp;M Schedule_Gas'!AH$3:AH$15,MATCH($F49,'Fixed O&amp;M Schedule_Gas'!$B$3:$B$15,0)),$C49*$S49*INDEX($U$1:$CH$1,MATCH($K49,$U$2:$CH$2,0))*IF(AZ$2&gt;$K49+$H49,IF($D49="Win",1.02,1.005),1)*(1+$T49)^(AZ$2-$K49)),IF(AND($K49+$I49&lt;=AZ$2,$K49+SUM($I49:$J49)&gt;AZ$2),IF($N49=$N$3,$C49*(INDEX('Fixed O&amp;M Schedule_Gas'!AH$3:AH$15,MATCH($F49,'Fixed O&amp;M Schedule_Gas'!$B$3:$B$15,0))+$M49),$C49*($S49*INDEX($U$1:$CH$1,MATCH($K49+$I49,$U$2:$CH$2,0))*IF(AZ$2&gt;$K49+$I49+$H49,IF($D49="Win",1.02,1.005),1)*(1+$T49)^(AZ$2-($K49+$I49))+$M49)),0)))/10^6</f>
        <v>27.373535178004477</v>
      </c>
      <c r="BA49" s="119">
        <f>IF(AND($K49&lt;BA$2+1,$K49+$H49&gt;BA$2),IF($N49=$N$3,$C49*((1-$O49+$O49*(BA$1/INDEX($U$1:$CH$1,,MATCH($K49,$U$2:$CH$2,0)))))*$L49,$C49*((1-$R49)^(BA$2-$K49))*(((1-$O49+$O49*(BA$1/INDEX($U$1:$CH$1,,MATCH($K49,$U$2:$CH$2,0)))))*$L49*8760*$P49)),IF(AND($K49+$H49&lt;BA$2+1,$K49+$I49&gt;BA$2),IF($N49=$N$3,$C49*INDEX('Fixed O&amp;M Schedule_Gas'!AI$3:AI$15,MATCH($F49,'Fixed O&amp;M Schedule_Gas'!$B$3:$B$15,0)),$C49*$S49*INDEX($U$1:$CH$1,MATCH($K49,$U$2:$CH$2,0))*IF(BA$2&gt;$K49+$H49,IF($D49="Win",1.02,1.005),1)*(1+$T49)^(BA$2-$K49)),IF(AND($K49+$I49&lt;=BA$2,$K49+SUM($I49:$J49)&gt;BA$2),IF($N49=$N$3,$C49*(INDEX('Fixed O&amp;M Schedule_Gas'!AI$3:AI$15,MATCH($F49,'Fixed O&amp;M Schedule_Gas'!$B$3:$B$15,0))+$M49),$C49*($S49*INDEX($U$1:$CH$1,MATCH($K49+$I49,$U$2:$CH$2,0))*IF(BA$2&gt;$K49+$I49+$H49,IF($D49="Win",1.02,1.005),1)*(1+$T49)^(BA$2-($K49+$I49))+$M49)),0)))/10^6</f>
        <v>27.921005881564561</v>
      </c>
      <c r="BB49" s="119">
        <f>IF(AND($K49&lt;BB$2+1,$K49+$H49&gt;BB$2),IF($N49=$N$3,$C49*((1-$O49+$O49*(BB$1/INDEX($U$1:$CH$1,,MATCH($K49,$U$2:$CH$2,0)))))*$L49,$C49*((1-$R49)^(BB$2-$K49))*(((1-$O49+$O49*(BB$1/INDEX($U$1:$CH$1,,MATCH($K49,$U$2:$CH$2,0)))))*$L49*8760*$P49)),IF(AND($K49+$H49&lt;BB$2+1,$K49+$I49&gt;BB$2),IF($N49=$N$3,$C49*INDEX('Fixed O&amp;M Schedule_Gas'!AJ$3:AJ$15,MATCH($F49,'Fixed O&amp;M Schedule_Gas'!$B$3:$B$15,0)),$C49*$S49*INDEX($U$1:$CH$1,MATCH($K49,$U$2:$CH$2,0))*IF(BB$2&gt;$K49+$H49,IF($D49="Win",1.02,1.005),1)*(1+$T49)^(BB$2-$K49)),IF(AND($K49+$I49&lt;=BB$2,$K49+SUM($I49:$J49)&gt;BB$2),IF($N49=$N$3,$C49*(INDEX('Fixed O&amp;M Schedule_Gas'!AJ$3:AJ$15,MATCH($F49,'Fixed O&amp;M Schedule_Gas'!$B$3:$B$15,0))+$M49),$C49*($S49*INDEX($U$1:$CH$1,MATCH($K49+$I49,$U$2:$CH$2,0))*IF(BB$2&gt;$K49+$I49+$H49,IF($D49="Win",1.02,1.005),1)*(1+$T49)^(BB$2-($K49+$I49))+$M49)),0)))/10^6</f>
        <v>28.479425999195854</v>
      </c>
      <c r="BC49" s="119">
        <f>IF(AND($K49&lt;BC$2+1,$K49+$H49&gt;BC$2),IF($N49=$N$3,$C49*((1-$O49+$O49*(BC$1/INDEX($U$1:$CH$1,,MATCH($K49,$U$2:$CH$2,0)))))*$L49,$C49*((1-$R49)^(BC$2-$K49))*(((1-$O49+$O49*(BC$1/INDEX($U$1:$CH$1,,MATCH($K49,$U$2:$CH$2,0)))))*$L49*8760*$P49)),IF(AND($K49+$H49&lt;BC$2+1,$K49+$I49&gt;BC$2),IF($N49=$N$3,$C49*INDEX('Fixed O&amp;M Schedule_Gas'!AK$3:AK$15,MATCH($F49,'Fixed O&amp;M Schedule_Gas'!$B$3:$B$15,0)),$C49*$S49*INDEX($U$1:$CH$1,MATCH($K49,$U$2:$CH$2,0))*IF(BC$2&gt;$K49+$H49,IF($D49="Win",1.02,1.005),1)*(1+$T49)^(BC$2-$K49)),IF(AND($K49+$I49&lt;=BC$2,$K49+SUM($I49:$J49)&gt;BC$2),IF($N49=$N$3,$C49*(INDEX('Fixed O&amp;M Schedule_Gas'!AK$3:AK$15,MATCH($F49,'Fixed O&amp;M Schedule_Gas'!$B$3:$B$15,0))+$M49),$C49*($S49*INDEX($U$1:$CH$1,MATCH($K49+$I49,$U$2:$CH$2,0))*IF(BC$2&gt;$K49+$I49+$H49,IF($D49="Win",1.02,1.005),1)*(1+$T49)^(BC$2-($K49+$I49))+$M49)),0)))/10^6</f>
        <v>116.55191897787613</v>
      </c>
      <c r="BD49" s="119">
        <f>IF(AND($K49&lt;BD$2+1,$K49+$H49&gt;BD$2),IF($N49=$N$3,$C49*((1-$O49+$O49*(BD$1/INDEX($U$1:$CH$1,,MATCH($K49,$U$2:$CH$2,0)))))*$L49,$C49*((1-$R49)^(BD$2-$K49))*(((1-$O49+$O49*(BD$1/INDEX($U$1:$CH$1,,MATCH($K49,$U$2:$CH$2,0)))))*$L49*8760*$P49)),IF(AND($K49+$H49&lt;BD$2+1,$K49+$I49&gt;BD$2),IF($N49=$N$3,$C49*INDEX('Fixed O&amp;M Schedule_Gas'!AL$3:AL$15,MATCH($F49,'Fixed O&amp;M Schedule_Gas'!$B$3:$B$15,0)),$C49*$S49*INDEX($U$1:$CH$1,MATCH($K49,$U$2:$CH$2,0))*IF(BD$2&gt;$K49+$H49,IF($D49="Win",1.02,1.005),1)*(1+$T49)^(BD$2-$K49)),IF(AND($K49+$I49&lt;=BD$2,$K49+SUM($I49:$J49)&gt;BD$2),IF($N49=$N$3,$C49*(INDEX('Fixed O&amp;M Schedule_Gas'!AL$3:AL$15,MATCH($F49,'Fixed O&amp;M Schedule_Gas'!$B$3:$B$15,0))+$M49),$C49*($S49*INDEX($U$1:$CH$1,MATCH($K49+$I49,$U$2:$CH$2,0))*IF(BD$2&gt;$K49+$I49+$H49,IF($D49="Win",1.02,1.005),1)*(1+$T49)^(BD$2-($K49+$I49))+$M49)),0)))/10^6</f>
        <v>117.11532820534728</v>
      </c>
      <c r="BE49" s="119">
        <f>IF(AND($K49&lt;BE$2+1,$K49+$H49&gt;BE$2),IF($N49=$N$3,$C49*((1-$O49+$O49*(BE$1/INDEX($U$1:$CH$1,,MATCH($K49,$U$2:$CH$2,0)))))*$L49,$C49*((1-$R49)^(BE$2-$K49))*(((1-$O49+$O49*(BE$1/INDEX($U$1:$CH$1,,MATCH($K49,$U$2:$CH$2,0)))))*$L49*8760*$P49)),IF(AND($K49+$H49&lt;BE$2+1,$K49+$I49&gt;BE$2),IF($N49=$N$3,$C49*INDEX('Fixed O&amp;M Schedule_Gas'!AM$3:AM$15,MATCH($F49,'Fixed O&amp;M Schedule_Gas'!$B$3:$B$15,0)),$C49*$S49*INDEX($U$1:$CH$1,MATCH($K49,$U$2:$CH$2,0))*IF(BE$2&gt;$K49+$H49,IF($D49="Win",1.02,1.005),1)*(1+$T49)^(BE$2-$K49)),IF(AND($K49+$I49&lt;=BE$2,$K49+SUM($I49:$J49)&gt;BE$2),IF($N49=$N$3,$C49*(INDEX('Fixed O&amp;M Schedule_Gas'!AM$3:AM$15,MATCH($F49,'Fixed O&amp;M Schedule_Gas'!$B$3:$B$15,0))+$M49),$C49*($S49*INDEX($U$1:$CH$1,MATCH($K49+$I49,$U$2:$CH$2,0))*IF(BE$2&gt;$K49+$I49+$H49,IF($D49="Win",1.02,1.005),1)*(1+$T49)^(BE$2-($K49+$I49))+$M49)),0)))/10^6</f>
        <v>117.69000561736785</v>
      </c>
      <c r="BF49" s="119">
        <f>IF(AND($K49&lt;BF$2+1,$K49+$H49&gt;BF$2),IF($N49=$N$3,$C49*((1-$O49+$O49*(BF$1/INDEX($U$1:$CH$1,,MATCH($K49,$U$2:$CH$2,0)))))*$L49,$C49*((1-$R49)^(BF$2-$K49))*(((1-$O49+$O49*(BF$1/INDEX($U$1:$CH$1,,MATCH($K49,$U$2:$CH$2,0)))))*$L49*8760*$P49)),IF(AND($K49+$H49&lt;BF$2+1,$K49+$I49&gt;BF$2),IF($N49=$N$3,$C49*INDEX('Fixed O&amp;M Schedule_Gas'!AN$3:AN$15,MATCH($F49,'Fixed O&amp;M Schedule_Gas'!$B$3:$B$15,0)),$C49*$S49*INDEX($U$1:$CH$1,MATCH($K49,$U$2:$CH$2,0))*IF(BF$2&gt;$K49+$H49,IF($D49="Win",1.02,1.005),1)*(1+$T49)^(BF$2-$K49)),IF(AND($K49+$I49&lt;=BF$2,$K49+SUM($I49:$J49)&gt;BF$2),IF($N49=$N$3,$C49*(INDEX('Fixed O&amp;M Schedule_Gas'!AN$3:AN$15,MATCH($F49,'Fixed O&amp;M Schedule_Gas'!$B$3:$B$15,0))+$M49),$C49*($S49*INDEX($U$1:$CH$1,MATCH($K49+$I49,$U$2:$CH$2,0))*IF(BF$2&gt;$K49+$I49+$H49,IF($D49="Win",1.02,1.005),1)*(1+$T49)^(BF$2-($K49+$I49))+$M49)),0)))/10^6</f>
        <v>118.27617657762883</v>
      </c>
      <c r="BG49" s="119">
        <f>IF(AND($K49&lt;BG$2+1,$K49+$H49&gt;BG$2),IF($N49=$N$3,$C49*((1-$O49+$O49*(BG$1/INDEX($U$1:$CH$1,,MATCH($K49,$U$2:$CH$2,0)))))*$L49,$C49*((1-$R49)^(BG$2-$K49))*(((1-$O49+$O49*(BG$1/INDEX($U$1:$CH$1,,MATCH($K49,$U$2:$CH$2,0)))))*$L49*8760*$P49)),IF(AND($K49+$H49&lt;BG$2+1,$K49+$I49&gt;BG$2),IF($N49=$N$3,$C49*INDEX('Fixed O&amp;M Schedule_Gas'!AO$3:AO$15,MATCH($F49,'Fixed O&amp;M Schedule_Gas'!$B$3:$B$15,0)),$C49*$S49*INDEX($U$1:$CH$1,MATCH($K49,$U$2:$CH$2,0))*IF(BG$2&gt;$K49+$H49,IF($D49="Win",1.02,1.005),1)*(1+$T49)^(BG$2-$K49)),IF(AND($K49+$I49&lt;=BG$2,$K49+SUM($I49:$J49)&gt;BG$2),IF($N49=$N$3,$C49*(INDEX('Fixed O&amp;M Schedule_Gas'!AO$3:AO$15,MATCH($F49,'Fixed O&amp;M Schedule_Gas'!$B$3:$B$15,0))+$M49),$C49*($S49*INDEX($U$1:$CH$1,MATCH($K49+$I49,$U$2:$CH$2,0))*IF(BG$2&gt;$K49+$I49+$H49,IF($D49="Win",1.02,1.005),1)*(1+$T49)^(BG$2-($K49+$I49))+$M49)),0)))/10^6</f>
        <v>118.87407095709504</v>
      </c>
      <c r="BH49" s="119">
        <f>IF(AND($K49&lt;BH$2+1,$K49+$H49&gt;BH$2),IF($N49=$N$3,$C49*((1-$O49+$O49*(BH$1/INDEX($U$1:$CH$1,,MATCH($K49,$U$2:$CH$2,0)))))*$L49,$C49*((1-$R49)^(BH$2-$K49))*(((1-$O49+$O49*(BH$1/INDEX($U$1:$CH$1,,MATCH($K49,$U$2:$CH$2,0)))))*$L49*8760*$P49)),IF(AND($K49+$H49&lt;BH$2+1,$K49+$I49&gt;BH$2),IF($N49=$N$3,$C49*INDEX('Fixed O&amp;M Schedule_Gas'!AP$3:AP$15,MATCH($F49,'Fixed O&amp;M Schedule_Gas'!$B$3:$B$15,0)),$C49*$S49*INDEX($U$1:$CH$1,MATCH($K49,$U$2:$CH$2,0))*IF(BH$2&gt;$K49+$H49,IF($D49="Win",1.02,1.005),1)*(1+$T49)^(BH$2-$K49)),IF(AND($K49+$I49&lt;=BH$2,$K49+SUM($I49:$J49)&gt;BH$2),IF($N49=$N$3,$C49*(INDEX('Fixed O&amp;M Schedule_Gas'!AP$3:AP$15,MATCH($F49,'Fixed O&amp;M Schedule_Gas'!$B$3:$B$15,0))+$M49),$C49*($S49*INDEX($U$1:$CH$1,MATCH($K49+$I49,$U$2:$CH$2,0))*IF(BH$2&gt;$K49+$I49+$H49,IF($D49="Win",1.02,1.005),1)*(1+$T49)^(BH$2-($K49+$I49))+$M49)),0)))/10^6</f>
        <v>119.48392322415057</v>
      </c>
      <c r="BI49" s="119">
        <f>IF(AND($K49&lt;BI$2+1,$K49+$H49&gt;BI$2),IF($N49=$N$3,$C49*((1-$O49+$O49*(BI$1/INDEX($U$1:$CH$1,,MATCH($K49,$U$2:$CH$2,0)))))*$L49,$C49*((1-$R49)^(BI$2-$K49))*(((1-$O49+$O49*(BI$1/INDEX($U$1:$CH$1,,MATCH($K49,$U$2:$CH$2,0)))))*$L49*8760*$P49)),IF(AND($K49+$H49&lt;BI$2+1,$K49+$I49&gt;BI$2),IF($N49=$N$3,$C49*INDEX('Fixed O&amp;M Schedule_Gas'!AQ$3:AQ$15,MATCH($F49,'Fixed O&amp;M Schedule_Gas'!$B$3:$B$15,0)),$C49*$S49*INDEX($U$1:$CH$1,MATCH($K49,$U$2:$CH$2,0))*IF(BI$2&gt;$K49+$H49,IF($D49="Win",1.02,1.005),1)*(1+$T49)^(BI$2-$K49)),IF(AND($K49+$I49&lt;=BI$2,$K49+SUM($I49:$J49)&gt;BI$2),IF($N49=$N$3,$C49*(INDEX('Fixed O&amp;M Schedule_Gas'!AQ$3:AQ$15,MATCH($F49,'Fixed O&amp;M Schedule_Gas'!$B$3:$B$15,0))+$M49),$C49*($S49*INDEX($U$1:$CH$1,MATCH($K49+$I49,$U$2:$CH$2,0))*IF(BI$2&gt;$K49+$I49+$H49,IF($D49="Win",1.02,1.005),1)*(1+$T49)^(BI$2-($K49+$I49))+$M49)),0)))/10^6</f>
        <v>120.1059725365472</v>
      </c>
      <c r="BJ49" s="119">
        <f>IF(AND($K49&lt;BJ$2+1,$K49+$H49&gt;BJ$2),IF($N49=$N$3,$C49*((1-$O49+$O49*(BJ$1/INDEX($U$1:$CH$1,,MATCH($K49,$U$2:$CH$2,0)))))*$L49,$C49*((1-$R49)^(BJ$2-$K49))*(((1-$O49+$O49*(BJ$1/INDEX($U$1:$CH$1,,MATCH($K49,$U$2:$CH$2,0)))))*$L49*8760*$P49)),IF(AND($K49+$H49&lt;BJ$2+1,$K49+$I49&gt;BJ$2),IF($N49=$N$3,$C49*INDEX('Fixed O&amp;M Schedule_Gas'!AR$3:AR$15,MATCH($F49,'Fixed O&amp;M Schedule_Gas'!$B$3:$B$15,0)),$C49*$S49*INDEX($U$1:$CH$1,MATCH($K49,$U$2:$CH$2,0))*IF(BJ$2&gt;$K49+$H49,IF($D49="Win",1.02,1.005),1)*(1+$T49)^(BJ$2-$K49)),IF(AND($K49+$I49&lt;=BJ$2,$K49+SUM($I49:$J49)&gt;BJ$2),IF($N49=$N$3,$C49*(INDEX('Fixed O&amp;M Schedule_Gas'!AR$3:AR$15,MATCH($F49,'Fixed O&amp;M Schedule_Gas'!$B$3:$B$15,0))+$M49),$C49*($S49*INDEX($U$1:$CH$1,MATCH($K49+$I49,$U$2:$CH$2,0))*IF(BJ$2&gt;$K49+$I49+$H49,IF($D49="Win",1.02,1.005),1)*(1+$T49)^(BJ$2-($K49+$I49))+$M49)),0)))/10^6</f>
        <v>120.74046283519178</v>
      </c>
      <c r="BK49" s="119">
        <f>IF(AND($K49&lt;BK$2+1,$K49+$H49&gt;BK$2),IF($N49=$N$3,$C49*((1-$O49+$O49*(BK$1/INDEX($U$1:$CH$1,,MATCH($K49,$U$2:$CH$2,0)))))*$L49,$C49*((1-$R49)^(BK$2-$K49))*(((1-$O49+$O49*(BK$1/INDEX($U$1:$CH$1,,MATCH($K49,$U$2:$CH$2,0)))))*$L49*8760*$P49)),IF(AND($K49+$H49&lt;BK$2+1,$K49+$I49&gt;BK$2),IF($N49=$N$3,$C49*INDEX('Fixed O&amp;M Schedule_Gas'!AS$3:AS$15,MATCH($F49,'Fixed O&amp;M Schedule_Gas'!$B$3:$B$15,0)),$C49*$S49*INDEX($U$1:$CH$1,MATCH($K49,$U$2:$CH$2,0))*IF(BK$2&gt;$K49+$H49,IF($D49="Win",1.02,1.005),1)*(1+$T49)^(BK$2-$K49)),IF(AND($K49+$I49&lt;=BK$2,$K49+SUM($I49:$J49)&gt;BK$2),IF($N49=$N$3,$C49*(INDEX('Fixed O&amp;M Schedule_Gas'!AS$3:AS$15,MATCH($F49,'Fixed O&amp;M Schedule_Gas'!$B$3:$B$15,0))+$M49),$C49*($S49*INDEX($U$1:$CH$1,MATCH($K49+$I49,$U$2:$CH$2,0))*IF(BK$2&gt;$K49+$I49+$H49,IF($D49="Win",1.02,1.005),1)*(1+$T49)^(BK$2-($K49+$I49))+$M49)),0)))/10^6</f>
        <v>121.38764293980924</v>
      </c>
      <c r="BL49" s="119">
        <f>IF(AND($K49&lt;BL$2+1,$K49+$H49&gt;BL$2),IF($N49=$N$3,$C49*((1-$O49+$O49*(BL$1/INDEX($U$1:$CH$1,,MATCH($K49,$U$2:$CH$2,0)))))*$L49,$C49*((1-$R49)^(BL$2-$K49))*(((1-$O49+$O49*(BL$1/INDEX($U$1:$CH$1,,MATCH($K49,$U$2:$CH$2,0)))))*$L49*8760*$P49)),IF(AND($K49+$H49&lt;BL$2+1,$K49+$I49&gt;BL$2),IF($N49=$N$3,$C49*INDEX('Fixed O&amp;M Schedule_Gas'!AT$3:AT$15,MATCH($F49,'Fixed O&amp;M Schedule_Gas'!$B$3:$B$15,0)),$C49*$S49*INDEX($U$1:$CH$1,MATCH($K49,$U$2:$CH$2,0))*IF(BL$2&gt;$K49+$H49,IF($D49="Win",1.02,1.005),1)*(1+$T49)^(BL$2-$K49)),IF(AND($K49+$I49&lt;=BL$2,$K49+SUM($I49:$J49)&gt;BL$2),IF($N49=$N$3,$C49*(INDEX('Fixed O&amp;M Schedule_Gas'!AT$3:AT$15,MATCH($F49,'Fixed O&amp;M Schedule_Gas'!$B$3:$B$15,0))+$M49),$C49*($S49*INDEX($U$1:$CH$1,MATCH($K49+$I49,$U$2:$CH$2,0))*IF(BL$2&gt;$K49+$I49+$H49,IF($D49="Win",1.02,1.005),1)*(1+$T49)^(BL$2-($K49+$I49))+$M49)),0)))/10^6</f>
        <v>122.04776664651904</v>
      </c>
      <c r="BM49" s="119">
        <f>IF(AND($K49&lt;BM$2+1,$K49+$H49&gt;BM$2),IF($N49=$N$3,$C49*((1-$O49+$O49*(BM$1/INDEX($U$1:$CH$1,,MATCH($K49,$U$2:$CH$2,0)))))*$L49,$C49*((1-$R49)^(BM$2-$K49))*(((1-$O49+$O49*(BM$1/INDEX($U$1:$CH$1,,MATCH($K49,$U$2:$CH$2,0)))))*$L49*8760*$P49)),IF(AND($K49+$H49&lt;BM$2+1,$K49+$I49&gt;BM$2),IF($N49=$N$3,$C49*INDEX('Fixed O&amp;M Schedule_Gas'!AU$3:AU$15,MATCH($F49,'Fixed O&amp;M Schedule_Gas'!$B$3:$B$15,0)),$C49*$S49*INDEX($U$1:$CH$1,MATCH($K49,$U$2:$CH$2,0))*IF(BM$2&gt;$K49+$H49,IF($D49="Win",1.02,1.005),1)*(1+$T49)^(BM$2-$K49)),IF(AND($K49+$I49&lt;=BM$2,$K49+SUM($I49:$J49)&gt;BM$2),IF($N49=$N$3,$C49*(INDEX('Fixed O&amp;M Schedule_Gas'!AU$3:AU$15,MATCH($F49,'Fixed O&amp;M Schedule_Gas'!$B$3:$B$15,0))+$M49),$C49*($S49*INDEX($U$1:$CH$1,MATCH($K49+$I49,$U$2:$CH$2,0))*IF(BM$2&gt;$K49+$I49+$H49,IF($D49="Win",1.02,1.005),1)*(1+$T49)^(BM$2-($K49+$I49))+$M49)),0)))/10^6</f>
        <v>122.72109282736307</v>
      </c>
      <c r="BN49" s="119">
        <f>IF(AND($K49&lt;BN$2+1,$K49+$H49&gt;BN$2),IF($N49=$N$3,$C49*((1-$O49+$O49*(BN$1/INDEX($U$1:$CH$1,,MATCH($K49,$U$2:$CH$2,0)))))*$L49,$C49*((1-$R49)^(BN$2-$K49))*(((1-$O49+$O49*(BN$1/INDEX($U$1:$CH$1,,MATCH($K49,$U$2:$CH$2,0)))))*$L49*8760*$P49)),IF(AND($K49+$H49&lt;BN$2+1,$K49+$I49&gt;BN$2),IF($N49=$N$3,$C49*INDEX('Fixed O&amp;M Schedule_Gas'!AV$3:AV$15,MATCH($F49,'Fixed O&amp;M Schedule_Gas'!$B$3:$B$15,0)),$C49*$S49*INDEX($U$1:$CH$1,MATCH($K49,$U$2:$CH$2,0))*IF(BN$2&gt;$K49+$H49,IF($D49="Win",1.02,1.005),1)*(1+$T49)^(BN$2-$K49)),IF(AND($K49+$I49&lt;=BN$2,$K49+SUM($I49:$J49)&gt;BN$2),IF($N49=$N$3,$C49*(INDEX('Fixed O&amp;M Schedule_Gas'!AV$3:AV$15,MATCH($F49,'Fixed O&amp;M Schedule_Gas'!$B$3:$B$15,0))+$M49),$C49*($S49*INDEX($U$1:$CH$1,MATCH($K49+$I49,$U$2:$CH$2,0))*IF(BN$2&gt;$K49+$I49+$H49,IF($D49="Win",1.02,1.005),1)*(1+$T49)^(BN$2-($K49+$I49))+$M49)),0)))/10^6</f>
        <v>123.40788553182394</v>
      </c>
      <c r="BO49" s="119">
        <f>IF(AND($K49&lt;BO$2+1,$K49+$H49&gt;BO$2),IF($N49=$N$3,$C49*((1-$O49+$O49*(BO$1/INDEX($U$1:$CH$1,,MATCH($K49,$U$2:$CH$2,0)))))*$L49,$C49*((1-$R49)^(BO$2-$K49))*(((1-$O49+$O49*(BO$1/INDEX($U$1:$CH$1,,MATCH($K49,$U$2:$CH$2,0)))))*$L49*8760*$P49)),IF(AND($K49+$H49&lt;BO$2+1,$K49+$I49&gt;BO$2),IF($N49=$N$3,$C49*INDEX('Fixed O&amp;M Schedule_Gas'!AW$3:AW$15,MATCH($F49,'Fixed O&amp;M Schedule_Gas'!$B$3:$B$15,0)),$C49*$S49*INDEX($U$1:$CH$1,MATCH($K49,$U$2:$CH$2,0))*IF(BO$2&gt;$K49+$H49,IF($D49="Win",1.02,1.005),1)*(1+$T49)^(BO$2-$K49)),IF(AND($K49+$I49&lt;=BO$2,$K49+SUM($I49:$J49)&gt;BO$2),IF($N49=$N$3,$C49*(INDEX('Fixed O&amp;M Schedule_Gas'!AW$3:AW$15,MATCH($F49,'Fixed O&amp;M Schedule_Gas'!$B$3:$B$15,0))+$M49),$C49*($S49*INDEX($U$1:$CH$1,MATCH($K49+$I49,$U$2:$CH$2,0))*IF(BO$2&gt;$K49+$I49+$H49,IF($D49="Win",1.02,1.005),1)*(1+$T49)^(BO$2-($K49+$I49))+$M49)),0)))/10^6</f>
        <v>124.10841409037404</v>
      </c>
      <c r="BP49" s="119">
        <f>IF(AND($K49&lt;BP$2+1,$K49+$H49&gt;BP$2),IF($N49=$N$3,$C49*((1-$O49+$O49*(BP$1/INDEX($U$1:$CH$1,,MATCH($K49,$U$2:$CH$2,0)))))*$L49,$C49*((1-$R49)^(BP$2-$K49))*(((1-$O49+$O49*(BP$1/INDEX($U$1:$CH$1,,MATCH($K49,$U$2:$CH$2,0)))))*$L49*8760*$P49)),IF(AND($K49+$H49&lt;BP$2+1,$K49+$I49&gt;BP$2),IF($N49=$N$3,$C49*INDEX('Fixed O&amp;M Schedule_Gas'!AX$3:AX$15,MATCH($F49,'Fixed O&amp;M Schedule_Gas'!$B$3:$B$15,0)),$C49*$S49*INDEX($U$1:$CH$1,MATCH($K49,$U$2:$CH$2,0))*IF(BP$2&gt;$K49+$H49,IF($D49="Win",1.02,1.005),1)*(1+$T49)^(BP$2-$K49)),IF(AND($K49+$I49&lt;=BP$2,$K49+SUM($I49:$J49)&gt;BP$2),IF($N49=$N$3,$C49*(INDEX('Fixed O&amp;M Schedule_Gas'!AX$3:AX$15,MATCH($F49,'Fixed O&amp;M Schedule_Gas'!$B$3:$B$15,0))+$M49),$C49*($S49*INDEX($U$1:$CH$1,MATCH($K49+$I49,$U$2:$CH$2,0))*IF(BP$2&gt;$K49+$I49+$H49,IF($D49="Win",1.02,1.005),1)*(1+$T49)^(BP$2-($K49+$I49))+$M49)),0)))/10^6</f>
        <v>124.82295322009514</v>
      </c>
      <c r="BQ49" s="119">
        <f>IF(AND($K49&lt;BQ$2+1,$K49+$H49&gt;BQ$2),IF($N49=$N$3,$C49*((1-$O49+$O49*(BQ$1/INDEX($U$1:$CH$1,,MATCH($K49,$U$2:$CH$2,0)))))*$L49,$C49*((1-$R49)^(BQ$2-$K49))*(((1-$O49+$O49*(BQ$1/INDEX($U$1:$CH$1,,MATCH($K49,$U$2:$CH$2,0)))))*$L49*8760*$P49)),IF(AND($K49+$H49&lt;BQ$2+1,$K49+$I49&gt;BQ$2),IF($N49=$N$3,$C49*INDEX('Fixed O&amp;M Schedule_Gas'!AY$3:AY$15,MATCH($F49,'Fixed O&amp;M Schedule_Gas'!$B$3:$B$15,0)),$C49*$S49*INDEX($U$1:$CH$1,MATCH($K49,$U$2:$CH$2,0))*IF(BQ$2&gt;$K49+$H49,IF($D49="Win",1.02,1.005),1)*(1+$T49)^(BQ$2-$K49)),IF(AND($K49+$I49&lt;=BQ$2,$K49+SUM($I49:$J49)&gt;BQ$2),IF($N49=$N$3,$C49*(INDEX('Fixed O&amp;M Schedule_Gas'!AY$3:AY$15,MATCH($F49,'Fixed O&amp;M Schedule_Gas'!$B$3:$B$15,0))+$M49),$C49*($S49*INDEX($U$1:$CH$1,MATCH($K49+$I49,$U$2:$CH$2,0))*IF(BQ$2&gt;$K49+$I49+$H49,IF($D49="Win",1.02,1.005),1)*(1+$T49)^(BQ$2-($K49+$I49))+$M49)),0)))/10^6</f>
        <v>125.55178313241069</v>
      </c>
      <c r="BR49" s="119">
        <f>IF(AND($K49&lt;BR$2+1,$K49+$H49&gt;BR$2),IF($N49=$N$3,$C49*((1-$O49+$O49*(BR$1/INDEX($U$1:$CH$1,,MATCH($K49,$U$2:$CH$2,0)))))*$L49,$C49*((1-$R49)^(BR$2-$K49))*(((1-$O49+$O49*(BR$1/INDEX($U$1:$CH$1,,MATCH($K49,$U$2:$CH$2,0)))))*$L49*8760*$P49)),IF(AND($K49+$H49&lt;BR$2+1,$K49+$I49&gt;BR$2),IF($N49=$N$3,$C49*INDEX('Fixed O&amp;M Schedule_Gas'!AZ$3:AZ$15,MATCH($F49,'Fixed O&amp;M Schedule_Gas'!$B$3:$B$15,0)),$C49*$S49*INDEX($U$1:$CH$1,MATCH($K49,$U$2:$CH$2,0))*IF(BR$2&gt;$K49+$H49,IF($D49="Win",1.02,1.005),1)*(1+$T49)^(BR$2-$K49)),IF(AND($K49+$I49&lt;=BR$2,$K49+SUM($I49:$J49)&gt;BR$2),IF($N49=$N$3,$C49*(INDEX('Fixed O&amp;M Schedule_Gas'!AZ$3:AZ$15,MATCH($F49,'Fixed O&amp;M Schedule_Gas'!$B$3:$B$15,0))+$M49),$C49*($S49*INDEX($U$1:$CH$1,MATCH($K49+$I49,$U$2:$CH$2,0))*IF(BR$2&gt;$K49+$I49+$H49,IF($D49="Win",1.02,1.005),1)*(1+$T49)^(BR$2-($K49+$I49))+$M49)),0)))/10^6</f>
        <v>126.29518964297253</v>
      </c>
      <c r="BS49" s="119">
        <f>IF(AND($K49&lt;BS$2+1,$K49+$H49&gt;BS$2),IF($N49=$N$3,$C49*((1-$O49+$O49*(BS$1/INDEX($U$1:$CH$1,,MATCH($K49,$U$2:$CH$2,0)))))*$L49,$C49*((1-$R49)^(BS$2-$K49))*(((1-$O49+$O49*(BS$1/INDEX($U$1:$CH$1,,MATCH($K49,$U$2:$CH$2,0)))))*$L49*8760*$P49)),IF(AND($K49+$H49&lt;BS$2+1,$K49+$I49&gt;BS$2),IF($N49=$N$3,$C49*INDEX('Fixed O&amp;M Schedule_Gas'!BA$3:BA$15,MATCH($F49,'Fixed O&amp;M Schedule_Gas'!$B$3:$B$15,0)),$C49*$S49*INDEX($U$1:$CH$1,MATCH($K49,$U$2:$CH$2,0))*IF(BS$2&gt;$K49+$H49,IF($D49="Win",1.02,1.005),1)*(1+$T49)^(BS$2-$K49)),IF(AND($K49+$I49&lt;=BS$2,$K49+SUM($I49:$J49)&gt;BS$2),IF($N49=$N$3,$C49*(INDEX('Fixed O&amp;M Schedule_Gas'!BA$3:BA$15,MATCH($F49,'Fixed O&amp;M Schedule_Gas'!$B$3:$B$15,0))+$M49),$C49*($S49*INDEX($U$1:$CH$1,MATCH($K49+$I49,$U$2:$CH$2,0))*IF(BS$2&gt;$K49+$I49+$H49,IF($D49="Win",1.02,1.005),1)*(1+$T49)^(BS$2-($K49+$I49))+$M49)),0)))/10^6</f>
        <v>127.0534642837456</v>
      </c>
      <c r="BT49" s="119">
        <f>IF(AND($K49&lt;BT$2+1,$K49+$H49&gt;BT$2),IF($N49=$N$3,$C49*((1-$O49+$O49*(BT$1/INDEX($U$1:$CH$1,,MATCH($K49,$U$2:$CH$2,0)))))*$L49,$C49*((1-$R49)^(BT$2-$K49))*(((1-$O49+$O49*(BT$1/INDEX($U$1:$CH$1,,MATCH($K49,$U$2:$CH$2,0)))))*$L49*8760*$P49)),IF(AND($K49+$H49&lt;BT$2+1,$K49+$I49&gt;BT$2),IF($N49=$N$3,$C49*INDEX('Fixed O&amp;M Schedule_Gas'!BB$3:BB$15,MATCH($F49,'Fixed O&amp;M Schedule_Gas'!$B$3:$B$15,0)),$C49*$S49*INDEX($U$1:$CH$1,MATCH($K49,$U$2:$CH$2,0))*IF(BT$2&gt;$K49+$H49,IF($D49="Win",1.02,1.005),1)*(1+$T49)^(BT$2-$K49)),IF(AND($K49+$I49&lt;=BT$2,$K49+SUM($I49:$J49)&gt;BT$2),IF($N49=$N$3,$C49*(INDEX('Fixed O&amp;M Schedule_Gas'!BB$3:BB$15,MATCH($F49,'Fixed O&amp;M Schedule_Gas'!$B$3:$B$15,0))+$M49),$C49*($S49*INDEX($U$1:$CH$1,MATCH($K49+$I49,$U$2:$CH$2,0))*IF(BT$2&gt;$K49+$I49+$H49,IF($D49="Win",1.02,1.005),1)*(1+$T49)^(BT$2-($K49+$I49))+$M49)),0)))/10^6</f>
        <v>127.82690441733413</v>
      </c>
      <c r="BU49" s="119">
        <f>IF(AND($K49&lt;BU$2+1,$K49+$H49&gt;BU$2),IF($N49=$N$3,$C49*((1-$O49+$O49*(BU$1/INDEX($U$1:$CH$1,,MATCH($K49,$U$2:$CH$2,0)))))*$L49,$C49*((1-$R49)^(BU$2-$K49))*(((1-$O49+$O49*(BU$1/INDEX($U$1:$CH$1,,MATCH($K49,$U$2:$CH$2,0)))))*$L49*8760*$P49)),IF(AND($K49+$H49&lt;BU$2+1,$K49+$I49&gt;BU$2),IF($N49=$N$3,$C49*INDEX('Fixed O&amp;M Schedule_Gas'!BC$3:BC$15,MATCH($F49,'Fixed O&amp;M Schedule_Gas'!$B$3:$B$15,0)),$C49*$S49*INDEX($U$1:$CH$1,MATCH($K49,$U$2:$CH$2,0))*IF(BU$2&gt;$K49+$H49,IF($D49="Win",1.02,1.005),1)*(1+$T49)^(BU$2-$K49)),IF(AND($K49+$I49&lt;=BU$2,$K49+SUM($I49:$J49)&gt;BU$2),IF($N49=$N$3,$C49*(INDEX('Fixed O&amp;M Schedule_Gas'!BC$3:BC$15,MATCH($F49,'Fixed O&amp;M Schedule_Gas'!$B$3:$B$15,0))+$M49),$C49*($S49*INDEX($U$1:$CH$1,MATCH($K49+$I49,$U$2:$CH$2,0))*IF(BU$2&gt;$K49+$I49+$H49,IF($D49="Win",1.02,1.005),1)*(1+$T49)^(BU$2-($K49+$I49))+$M49)),0)))/10^6</f>
        <v>128.61581335359443</v>
      </c>
      <c r="BV49" s="119">
        <f>IF(AND($K49&lt;BV$2+1,$K49+$H49&gt;BV$2),IF($N49=$N$3,$C49*((1-$O49+$O49*(BV$1/INDEX($U$1:$CH$1,,MATCH($K49,$U$2:$CH$2,0)))))*$L49,$C49*((1-$R49)^(BV$2-$K49))*(((1-$O49+$O49*(BV$1/INDEX($U$1:$CH$1,,MATCH($K49,$U$2:$CH$2,0)))))*$L49*8760*$P49)),IF(AND($K49+$H49&lt;BV$2+1,$K49+$I49&gt;BV$2),IF($N49=$N$3,$C49*INDEX('Fixed O&amp;M Schedule_Gas'!BD$3:BD$15,MATCH($F49,'Fixed O&amp;M Schedule_Gas'!$B$3:$B$15,0)),$C49*$S49*INDEX($U$1:$CH$1,MATCH($K49,$U$2:$CH$2,0))*IF(BV$2&gt;$K49+$H49,IF($D49="Win",1.02,1.005),1)*(1+$T49)^(BV$2-$K49)),IF(AND($K49+$I49&lt;=BV$2,$K49+SUM($I49:$J49)&gt;BV$2),IF($N49=$N$3,$C49*(INDEX('Fixed O&amp;M Schedule_Gas'!BD$3:BD$15,MATCH($F49,'Fixed O&amp;M Schedule_Gas'!$B$3:$B$15,0))+$M49),$C49*($S49*INDEX($U$1:$CH$1,MATCH($K49+$I49,$U$2:$CH$2,0))*IF(BV$2&gt;$K49+$I49+$H49,IF($D49="Win",1.02,1.005),1)*(1+$T49)^(BV$2-($K49+$I49))+$M49)),0)))/10^6</f>
        <v>129.42050046857995</v>
      </c>
      <c r="BW49" s="119">
        <f>IF(AND($K49&lt;BW$2+1,$K49+$H49&gt;BW$2),IF($N49=$N$3,$C49*((1-$O49+$O49*(BW$1/INDEX($U$1:$CH$1,,MATCH($K49,$U$2:$CH$2,0)))))*$L49,$C49*((1-$R49)^(BW$2-$K49))*(((1-$O49+$O49*(BW$1/INDEX($U$1:$CH$1,,MATCH($K49,$U$2:$CH$2,0)))))*$L49*8760*$P49)),IF(AND($K49+$H49&lt;BW$2+1,$K49+$I49&gt;BW$2),IF($N49=$N$3,$C49*INDEX('Fixed O&amp;M Schedule_Gas'!BE$3:BE$15,MATCH($F49,'Fixed O&amp;M Schedule_Gas'!$B$3:$B$15,0)),$C49*$S49*INDEX($U$1:$CH$1,MATCH($K49,$U$2:$CH$2,0))*IF(BW$2&gt;$K49+$H49,IF($D49="Win",1.02,1.005),1)*(1+$T49)^(BW$2-$K49)),IF(AND($K49+$I49&lt;=BW$2,$K49+SUM($I49:$J49)&gt;BW$2),IF($N49=$N$3,$C49*(INDEX('Fixed O&amp;M Schedule_Gas'!BE$3:BE$15,MATCH($F49,'Fixed O&amp;M Schedule_Gas'!$B$3:$B$15,0))+$M49),$C49*($S49*INDEX($U$1:$CH$1,MATCH($K49+$I49,$U$2:$CH$2,0))*IF(BW$2&gt;$K49+$I49+$H49,IF($D49="Win",1.02,1.005),1)*(1+$T49)^(BW$2-($K49+$I49))+$M49)),0)))/10^6</f>
        <v>130.2412813258652</v>
      </c>
      <c r="BX49" s="119">
        <f>IF(AND($K49&lt;BX$2+1,$K49+$H49&gt;BX$2),IF($N49=$N$3,$C49*((1-$O49+$O49*(BX$1/INDEX($U$1:$CH$1,,MATCH($K49,$U$2:$CH$2,0)))))*$L49,$C49*((1-$R49)^(BX$2-$K49))*(((1-$O49+$O49*(BX$1/INDEX($U$1:$CH$1,,MATCH($K49,$U$2:$CH$2,0)))))*$L49*8760*$P49)),IF(AND($K49+$H49&lt;BX$2+1,$K49+$I49&gt;BX$2),IF($N49=$N$3,$C49*INDEX('Fixed O&amp;M Schedule_Gas'!BF$3:BF$15,MATCH($F49,'Fixed O&amp;M Schedule_Gas'!$B$3:$B$15,0)),$C49*$S49*INDEX($U$1:$CH$1,MATCH($K49,$U$2:$CH$2,0))*IF(BX$2&gt;$K49+$H49,IF($D49="Win",1.02,1.005),1)*(1+$T49)^(BX$2-$K49)),IF(AND($K49+$I49&lt;=BX$2,$K49+SUM($I49:$J49)&gt;BX$2),IF($N49=$N$3,$C49*(INDEX('Fixed O&amp;M Schedule_Gas'!BF$3:BF$15,MATCH($F49,'Fixed O&amp;M Schedule_Gas'!$B$3:$B$15,0))+$M49),$C49*($S49*INDEX($U$1:$CH$1,MATCH($K49+$I49,$U$2:$CH$2,0))*IF(BX$2&gt;$K49+$I49+$H49,IF($D49="Win",1.02,1.005),1)*(1+$T49)^(BX$2-($K49+$I49))+$M49)),0)))/10^6</f>
        <v>131.93241820421565</v>
      </c>
      <c r="BY49" s="119">
        <f>IF(AND($K49&lt;BY$2+1,$K49+$H49&gt;BY$2),IF($N49=$N$3,$C49*((1-$O49+$O49*(BY$1/INDEX($U$1:$CH$1,,MATCH($K49,$U$2:$CH$2,0)))))*$L49,$C49*((1-$R49)^(BY$2-$K49))*(((1-$O49+$O49*(BY$1/INDEX($U$1:$CH$1,,MATCH($K49,$U$2:$CH$2,0)))))*$L49*8760*$P49)),IF(AND($K49+$H49&lt;BY$2+1,$K49+$I49&gt;BY$2),IF($N49=$N$3,$C49*INDEX('Fixed O&amp;M Schedule_Gas'!BG$3:BG$15,MATCH($F49,'Fixed O&amp;M Schedule_Gas'!$B$3:$B$15,0)),$C49*$S49*INDEX($U$1:$CH$1,MATCH($K49,$U$2:$CH$2,0))*IF(BY$2&gt;$K49+$H49,IF($D49="Win",1.02,1.005),1)*(1+$T49)^(BY$2-$K49)),IF(AND($K49+$I49&lt;=BY$2,$K49+SUM($I49:$J49)&gt;BY$2),IF($N49=$N$3,$C49*(INDEX('Fixed O&amp;M Schedule_Gas'!BG$3:BG$15,MATCH($F49,'Fixed O&amp;M Schedule_Gas'!$B$3:$B$15,0))+$M49),$C49*($S49*INDEX($U$1:$CH$1,MATCH($K49+$I49,$U$2:$CH$2,0))*IF(BY$2&gt;$K49+$I49+$H49,IF($D49="Win",1.02,1.005),1)*(1+$T49)^(BY$2-($K49+$I49))+$M49)),0)))/10^6</f>
        <v>132.8034374162136</v>
      </c>
      <c r="BZ49" s="119">
        <f>IF(AND($K49&lt;BZ$2+1,$K49+$H49&gt;BZ$2),IF($N49=$N$3,$C49*((1-$O49+$O49*(BZ$1/INDEX($U$1:$CH$1,,MATCH($K49,$U$2:$CH$2,0)))))*$L49,$C49*((1-$R49)^(BZ$2-$K49))*(((1-$O49+$O49*(BZ$1/INDEX($U$1:$CH$1,,MATCH($K49,$U$2:$CH$2,0)))))*$L49*8760*$P49)),IF(AND($K49+$H49&lt;BZ$2+1,$K49+$I49&gt;BZ$2),IF($N49=$N$3,$C49*INDEX('Fixed O&amp;M Schedule_Gas'!BH$3:BH$15,MATCH($F49,'Fixed O&amp;M Schedule_Gas'!$B$3:$B$15,0)),$C49*$S49*INDEX($U$1:$CH$1,MATCH($K49,$U$2:$CH$2,0))*IF(BZ$2&gt;$K49+$H49,IF($D49="Win",1.02,1.005),1)*(1+$T49)^(BZ$2-$K49)),IF(AND($K49+$I49&lt;=BZ$2,$K49+SUM($I49:$J49)&gt;BZ$2),IF($N49=$N$3,$C49*(INDEX('Fixed O&amp;M Schedule_Gas'!BH$3:BH$15,MATCH($F49,'Fixed O&amp;M Schedule_Gas'!$B$3:$B$15,0))+$M49),$C49*($S49*INDEX($U$1:$CH$1,MATCH($K49+$I49,$U$2:$CH$2,0))*IF(BZ$2&gt;$K49+$I49+$H49,IF($D49="Win",1.02,1.005),1)*(1+$T49)^(BZ$2-($K49+$I49))+$M49)),0)))/10^6</f>
        <v>133.6918770124515</v>
      </c>
      <c r="CA49" s="119">
        <f>IF(AND($K49&lt;CA$2+1,$K49+$H49&gt;CA$2),IF($N49=$N$3,$C49*((1-$O49+$O49*(CA$1/INDEX($U$1:$CH$1,,MATCH($K49,$U$2:$CH$2,0)))))*$L49,$C49*((1-$R49)^(CA$2-$K49))*(((1-$O49+$O49*(CA$1/INDEX($U$1:$CH$1,,MATCH($K49,$U$2:$CH$2,0)))))*$L49*8760*$P49)),IF(AND($K49+$H49&lt;CA$2+1,$K49+$I49&gt;CA$2),IF($N49=$N$3,$C49*INDEX('Fixed O&amp;M Schedule_Gas'!BI$3:BI$15,MATCH($F49,'Fixed O&amp;M Schedule_Gas'!$B$3:$B$15,0)),$C49*$S49*INDEX($U$1:$CH$1,MATCH($K49,$U$2:$CH$2,0))*IF(CA$2&gt;$K49+$H49,IF($D49="Win",1.02,1.005),1)*(1+$T49)^(CA$2-$K49)),IF(AND($K49+$I49&lt;=CA$2,$K49+SUM($I49:$J49)&gt;CA$2),IF($N49=$N$3,$C49*(INDEX('Fixed O&amp;M Schedule_Gas'!BI$3:BI$15,MATCH($F49,'Fixed O&amp;M Schedule_Gas'!$B$3:$B$15,0))+$M49),$C49*($S49*INDEX($U$1:$CH$1,MATCH($K49+$I49,$U$2:$CH$2,0))*IF(CA$2&gt;$K49+$I49+$H49,IF($D49="Win",1.02,1.005),1)*(1+$T49)^(CA$2-($K49+$I49))+$M49)),0)))/10^6</f>
        <v>134.59808540061414</v>
      </c>
      <c r="CB49" s="119">
        <f>IF(AND($K49&lt;CB$2+1,$K49+$H49&gt;CB$2),IF($N49=$N$3,$C49*((1-$O49+$O49*(CB$1/INDEX($U$1:$CH$1,,MATCH($K49,$U$2:$CH$2,0)))))*$L49,$C49*((1-$R49)^(CB$2-$K49))*(((1-$O49+$O49*(CB$1/INDEX($U$1:$CH$1,,MATCH($K49,$U$2:$CH$2,0)))))*$L49*8760*$P49)),IF(AND($K49+$H49&lt;CB$2+1,$K49+$I49&gt;CB$2),IF($N49=$N$3,$C49*INDEX('Fixed O&amp;M Schedule_Gas'!BJ$3:BJ$15,MATCH($F49,'Fixed O&amp;M Schedule_Gas'!$B$3:$B$15,0)),$C49*$S49*INDEX($U$1:$CH$1,MATCH($K49,$U$2:$CH$2,0))*IF(CB$2&gt;$K49+$H49,IF($D49="Win",1.02,1.005),1)*(1+$T49)^(CB$2-$K49)),IF(AND($K49+$I49&lt;=CB$2,$K49+SUM($I49:$J49)&gt;CB$2),IF($N49=$N$3,$C49*(INDEX('Fixed O&amp;M Schedule_Gas'!BJ$3:BJ$15,MATCH($F49,'Fixed O&amp;M Schedule_Gas'!$B$3:$B$15,0))+$M49),$C49*($S49*INDEX($U$1:$CH$1,MATCH($K49+$I49,$U$2:$CH$2,0))*IF(CB$2&gt;$K49+$I49+$H49,IF($D49="Win",1.02,1.005),1)*(1+$T49)^(CB$2-($K49+$I49))+$M49)),0)))/10^6</f>
        <v>0</v>
      </c>
      <c r="CC49" s="119">
        <f>IF(AND($K49&lt;CC$2+1,$K49+$H49&gt;CC$2),IF($N49=$N$3,$C49*((1-$O49+$O49*(CC$1/INDEX($U$1:$CH$1,,MATCH($K49,$U$2:$CH$2,0)))))*$L49,$C49*((1-$R49)^(CC$2-$K49))*(((1-$O49+$O49*(CC$1/INDEX($U$1:$CH$1,,MATCH($K49,$U$2:$CH$2,0)))))*$L49*8760*$P49)),IF(AND($K49+$H49&lt;CC$2+1,$K49+$I49&gt;CC$2),IF($N49=$N$3,$C49*INDEX('Fixed O&amp;M Schedule_Gas'!BK$3:BK$15,MATCH($F49,'Fixed O&amp;M Schedule_Gas'!$B$3:$B$15,0)),$C49*$S49*INDEX($U$1:$CH$1,MATCH($K49,$U$2:$CH$2,0))*IF(CC$2&gt;$K49+$H49,IF($D49="Win",1.02,1.005),1)*(1+$T49)^(CC$2-$K49)),IF(AND($K49+$I49&lt;=CC$2,$K49+SUM($I49:$J49)&gt;CC$2),IF($N49=$N$3,$C49*(INDEX('Fixed O&amp;M Schedule_Gas'!BK$3:BK$15,MATCH($F49,'Fixed O&amp;M Schedule_Gas'!$B$3:$B$15,0))+$M49),$C49*($S49*INDEX($U$1:$CH$1,MATCH($K49+$I49,$U$2:$CH$2,0))*IF(CC$2&gt;$K49+$I49+$H49,IF($D49="Win",1.02,1.005),1)*(1+$T49)^(CC$2-($K49+$I49))+$M49)),0)))/10^6</f>
        <v>0</v>
      </c>
      <c r="CD49" s="119">
        <f>IF(AND($K49&lt;CD$2+1,$K49+$H49&gt;CD$2),IF($N49=$N$3,$C49*((1-$O49+$O49*(CD$1/INDEX($U$1:$CH$1,,MATCH($K49,$U$2:$CH$2,0)))))*$L49,$C49*((1-$R49)^(CD$2-$K49))*(((1-$O49+$O49*(CD$1/INDEX($U$1:$CH$1,,MATCH($K49,$U$2:$CH$2,0)))))*$L49*8760*$P49)),IF(AND($K49+$H49&lt;CD$2+1,$K49+$I49&gt;CD$2),IF($N49=$N$3,$C49*INDEX('Fixed O&amp;M Schedule_Gas'!BL$3:BL$15,MATCH($F49,'Fixed O&amp;M Schedule_Gas'!$B$3:$B$15,0)),$C49*$S49*INDEX($U$1:$CH$1,MATCH($K49,$U$2:$CH$2,0))*IF(CD$2&gt;$K49+$H49,IF($D49="Win",1.02,1.005),1)*(1+$T49)^(CD$2-$K49)),IF(AND($K49+$I49&lt;=CD$2,$K49+SUM($I49:$J49)&gt;CD$2),IF($N49=$N$3,$C49*(INDEX('Fixed O&amp;M Schedule_Gas'!BL$3:BL$15,MATCH($F49,'Fixed O&amp;M Schedule_Gas'!$B$3:$B$15,0))+$M49),$C49*($S49*INDEX($U$1:$CH$1,MATCH($K49+$I49,$U$2:$CH$2,0))*IF(CD$2&gt;$K49+$I49+$H49,IF($D49="Win",1.02,1.005),1)*(1+$T49)^(CD$2-($K49+$I49))+$M49)),0)))/10^6</f>
        <v>0</v>
      </c>
      <c r="CE49" s="119">
        <f>IF(AND($K49&lt;CE$2+1,$K49+$H49&gt;CE$2),IF($N49=$N$3,$C49*((1-$O49+$O49*(CE$1/INDEX($U$1:$CH$1,,MATCH($K49,$U$2:$CH$2,0)))))*$L49,$C49*((1-$R49)^(CE$2-$K49))*(((1-$O49+$O49*(CE$1/INDEX($U$1:$CH$1,,MATCH($K49,$U$2:$CH$2,0)))))*$L49*8760*$P49)),IF(AND($K49+$H49&lt;CE$2+1,$K49+$I49&gt;CE$2),IF($N49=$N$3,$C49*INDEX('Fixed O&amp;M Schedule_Gas'!BM$3:BM$15,MATCH($F49,'Fixed O&amp;M Schedule_Gas'!$B$3:$B$15,0)),$C49*$S49*INDEX($U$1:$CH$1,MATCH($K49,$U$2:$CH$2,0))*IF(CE$2&gt;$K49+$H49,IF($D49="Win",1.02,1.005),1)*(1+$T49)^(CE$2-$K49)),IF(AND($K49+$I49&lt;=CE$2,$K49+SUM($I49:$J49)&gt;CE$2),IF($N49=$N$3,$C49*(INDEX('Fixed O&amp;M Schedule_Gas'!BM$3:BM$15,MATCH($F49,'Fixed O&amp;M Schedule_Gas'!$B$3:$B$15,0))+$M49),$C49*($S49*INDEX($U$1:$CH$1,MATCH($K49+$I49,$U$2:$CH$2,0))*IF(CE$2&gt;$K49+$I49+$H49,IF($D49="Win",1.02,1.005),1)*(1+$T49)^(CE$2-($K49+$I49))+$M49)),0)))/10^6</f>
        <v>0</v>
      </c>
      <c r="CF49" s="119">
        <f>IF(AND($K49&lt;CF$2+1,$K49+$H49&gt;CF$2),IF($N49=$N$3,$C49*((1-$O49+$O49*(CF$1/INDEX($U$1:$CH$1,,MATCH($K49,$U$2:$CH$2,0)))))*$L49,$C49*((1-$R49)^(CF$2-$K49))*(((1-$O49+$O49*(CF$1/INDEX($U$1:$CH$1,,MATCH($K49,$U$2:$CH$2,0)))))*$L49*8760*$P49)),IF(AND($K49+$H49&lt;CF$2+1,$K49+$I49&gt;CF$2),IF($N49=$N$3,$C49*INDEX('Fixed O&amp;M Schedule_Gas'!BN$3:BN$15,MATCH($F49,'Fixed O&amp;M Schedule_Gas'!$B$3:$B$15,0)),$C49*$S49*INDEX($U$1:$CH$1,MATCH($K49,$U$2:$CH$2,0))*IF(CF$2&gt;$K49+$H49,IF($D49="Win",1.02,1.005),1)*(1+$T49)^(CF$2-$K49)),IF(AND($K49+$I49&lt;=CF$2,$K49+SUM($I49:$J49)&gt;CF$2),IF($N49=$N$3,$C49*(INDEX('Fixed O&amp;M Schedule_Gas'!BN$3:BN$15,MATCH($F49,'Fixed O&amp;M Schedule_Gas'!$B$3:$B$15,0))+$M49),$C49*($S49*INDEX($U$1:$CH$1,MATCH($K49+$I49,$U$2:$CH$2,0))*IF(CF$2&gt;$K49+$I49+$H49,IF($D49="Win",1.02,1.005),1)*(1+$T49)^(CF$2-($K49+$I49))+$M49)),0)))/10^6</f>
        <v>0</v>
      </c>
      <c r="CG49" s="119">
        <f>IF(AND($K49&lt;CG$2+1,$K49+$H49&gt;CG$2),IF($N49=$N$3,$C49*((1-$O49+$O49*(CG$1/INDEX($U$1:$CH$1,,MATCH($K49,$U$2:$CH$2,0)))))*$L49,$C49*((1-$R49)^(CG$2-$K49))*(((1-$O49+$O49*(CG$1/INDEX($U$1:$CH$1,,MATCH($K49,$U$2:$CH$2,0)))))*$L49*8760*$P49)),IF(AND($K49+$H49&lt;CG$2+1,$K49+$I49&gt;CG$2),IF($N49=$N$3,$C49*INDEX('Fixed O&amp;M Schedule_Gas'!BO$3:BO$15,MATCH($F49,'Fixed O&amp;M Schedule_Gas'!$B$3:$B$15,0)),$C49*$S49*INDEX($U$1:$CH$1,MATCH($K49,$U$2:$CH$2,0))*IF(CG$2&gt;$K49+$H49,IF($D49="Win",1.02,1.005),1)*(1+$T49)^(CG$2-$K49)),IF(AND($K49+$I49&lt;=CG$2,$K49+SUM($I49:$J49)&gt;CG$2),IF($N49=$N$3,$C49*(INDEX('Fixed O&amp;M Schedule_Gas'!BO$3:BO$15,MATCH($F49,'Fixed O&amp;M Schedule_Gas'!$B$3:$B$15,0))+$M49),$C49*($S49*INDEX($U$1:$CH$1,MATCH($K49+$I49,$U$2:$CH$2,0))*IF(CG$2&gt;$K49+$I49+$H49,IF($D49="Win",1.02,1.005),1)*(1+$T49)^(CG$2-($K49+$I49))+$M49)),0)))/10^6</f>
        <v>0</v>
      </c>
      <c r="CH49" s="119">
        <f>IF(AND($K49&lt;CH$2+1,$K49+$H49&gt;CH$2),IF($N49=$N$3,$C49*((1-$O49+$O49*(CH$1/INDEX($U$1:$CH$1,,MATCH($K49,$U$2:$CH$2,0)))))*$L49,$C49*((1-$R49)^(CH$2-$K49))*(((1-$O49+$O49*(CH$1/INDEX($U$1:$CH$1,,MATCH($K49,$U$2:$CH$2,0)))))*$L49*8760*$P49)),IF(AND($K49+$H49&lt;CH$2+1,$K49+$I49&gt;CH$2),IF($N49=$N$3,$C49*INDEX('Fixed O&amp;M Schedule_Gas'!BP$3:BP$15,MATCH($F49,'Fixed O&amp;M Schedule_Gas'!$B$3:$B$15,0)),$C49*$S49*INDEX($U$1:$CH$1,MATCH($K49,$U$2:$CH$2,0))*IF(CH$2&gt;$K49+$H49,IF($D49="Win",1.02,1.005),1)*(1+$T49)^(CH$2-$K49)),IF(AND($K49+$I49&lt;=CH$2,$K49+SUM($I49:$J49)&gt;CH$2),IF($N49=$N$3,$C49*(INDEX('Fixed O&amp;M Schedule_Gas'!BP$3:BP$15,MATCH($F49,'Fixed O&amp;M Schedule_Gas'!$B$3:$B$15,0))+$M49),$C49*($S49*INDEX($U$1:$CH$1,MATCH($K49+$I49,$U$2:$CH$2,0))*IF(CH$2&gt;$K49+$I49+$H49,IF($D49="Win",1.02,1.005),1)*(1+$T49)^(CH$2-($K49+$I49))+$M49)),0)))/10^6</f>
        <v>0</v>
      </c>
    </row>
    <row r="50" spans="1:86" ht="11.4" x14ac:dyDescent="0.2">
      <c r="A50" s="151"/>
      <c r="B50" s="142" t="s">
        <v>40</v>
      </c>
      <c r="C50" s="143">
        <v>450</v>
      </c>
      <c r="D50" s="143" t="str">
        <f t="shared" si="65"/>
        <v>Win</v>
      </c>
      <c r="E50" s="14" t="s">
        <v>34</v>
      </c>
      <c r="F50" s="142" t="s">
        <v>30</v>
      </c>
      <c r="G50" s="140">
        <f t="shared" si="66"/>
        <v>42005</v>
      </c>
      <c r="H50" s="68">
        <v>20</v>
      </c>
      <c r="I50" s="68">
        <v>25</v>
      </c>
      <c r="J50" s="68">
        <v>25</v>
      </c>
      <c r="K50" s="139">
        <v>2015</v>
      </c>
      <c r="L50" s="68">
        <v>170</v>
      </c>
      <c r="M50" s="69">
        <f>'Repower Costs'!M50</f>
        <v>243646.18042271628</v>
      </c>
      <c r="N50" s="68" t="s">
        <v>31</v>
      </c>
      <c r="O50" s="141">
        <v>0.2</v>
      </c>
      <c r="P50" s="4">
        <f>VLOOKUP($D50,Input!$B$11:$C$12,2,0)</f>
        <v>0.31967121285819711</v>
      </c>
      <c r="Q50" s="4">
        <f>VLOOKUP($D50,Input!$B$15:$C$16,2,0)</f>
        <v>0.36969999999999997</v>
      </c>
      <c r="R50" s="6">
        <f>VLOOKUP($D50,Input!$B$19:$C$20,2,0)</f>
        <v>1.6E-2</v>
      </c>
      <c r="S50" s="70">
        <f>VLOOKUP($D50,Input!$B$23:$C$25,2,0)*1000</f>
        <v>49247.984000000004</v>
      </c>
      <c r="T50" s="4">
        <f>VLOOKUP($D50,Input!$B$28:$C$30,2,0)</f>
        <v>0.02</v>
      </c>
      <c r="U50" s="119">
        <f>IF(AND($K50&lt;U$2+1,$K50+$H50&gt;U$2),IF($N50=$N$3,$C50*((1-$O50+$O50*(U$1/INDEX($U$1:$CH$1,,MATCH($K50,$U$2:$CH$2,0)))))*$L50,$C50*((1-$R50)^(U$2-$K50))*(((1-$O50+$O50*(U$1/INDEX($U$1:$CH$1,,MATCH($K50,$U$2:$CH$2,0)))))*$L50*8760*$P50)),IF(AND($K50+$H50&lt;U$2+1,$K50+$I50&gt;U$2),IF($N50=$N$3,$C50*INDEX('Fixed O&amp;M Schedule_Gas'!C$3:C$15,MATCH($F50,'Fixed O&amp;M Schedule_Gas'!$B$3:$B$15,0)),$C50*$S50*INDEX($U$1:$CH$1,MATCH($K50,$U$2:$CH$2,0))*IF(U$2&gt;$K50+$H50,IF($D50="Win",1.02,1.005),1)*(1+$T50)^(U$2-$K50)),IF(AND($K50+$I50&lt;=U$2,$K50+SUM($I50:$J50)&gt;U$2),IF($N50=$N$3,$C50*(INDEX('Fixed O&amp;M Schedule_Gas'!C$3:C$15,MATCH($F50,'Fixed O&amp;M Schedule_Gas'!$B$3:$B$15,0))+$M50),$C50*($S50*INDEX($U$1:$CH$1,MATCH($K50+$I50,$U$2:$CH$2,0))*IF(U$2&gt;$K50+$I50+$H50,IF($D50="Win",1.02,1.005),1)*(1+$T50)^(U$2-($K50+$I50))+$M50)),0)))/10^6</f>
        <v>0</v>
      </c>
      <c r="V50" s="119">
        <f>IF(AND($K50&lt;V$2+1,$K50+$H50&gt;V$2),IF($N50=$N$3,$C50*((1-$O50+$O50*(V$1/INDEX($U$1:$CH$1,,MATCH($K50,$U$2:$CH$2,0)))))*$L50,$C50*((1-$R50)^(V$2-$K50))*(((1-$O50+$O50*(V$1/INDEX($U$1:$CH$1,,MATCH($K50,$U$2:$CH$2,0)))))*$L50*8760*$P50)),IF(AND($K50+$H50&lt;V$2+1,$K50+$I50&gt;V$2),IF($N50=$N$3,$C50*INDEX('Fixed O&amp;M Schedule_Gas'!D$3:D$15,MATCH($F50,'Fixed O&amp;M Schedule_Gas'!$B$3:$B$15,0)),$C50*$S50*INDEX($U$1:$CH$1,MATCH($K50,$U$2:$CH$2,0))*IF(V$2&gt;$K50+$H50,IF($D50="Win",1.02,1.005),1)*(1+$T50)^(V$2-$K50)),IF(AND($K50+$I50&lt;=V$2,$K50+SUM($I50:$J50)&gt;V$2),IF($N50=$N$3,$C50*(INDEX('Fixed O&amp;M Schedule_Gas'!D$3:D$15,MATCH($F50,'Fixed O&amp;M Schedule_Gas'!$B$3:$B$15,0))+$M50),$C50*($S50*INDEX($U$1:$CH$1,MATCH($K50+$I50,$U$2:$CH$2,0))*IF(V$2&gt;$K50+$I50+$H50,IF($D50="Win",1.02,1.005),1)*(1+$T50)^(V$2-($K50+$I50))+$M50)),0)))/10^6</f>
        <v>0</v>
      </c>
      <c r="W50" s="119">
        <f>IF(AND($K50&lt;W$2+1,$K50+$H50&gt;W$2),IF($N50=$N$3,$C50*((1-$O50+$O50*(W$1/INDEX($U$1:$CH$1,,MATCH($K50,$U$2:$CH$2,0)))))*$L50,$C50*((1-$R50)^(W$2-$K50))*(((1-$O50+$O50*(W$1/INDEX($U$1:$CH$1,,MATCH($K50,$U$2:$CH$2,0)))))*$L50*8760*$P50)),IF(AND($K50+$H50&lt;W$2+1,$K50+$I50&gt;W$2),IF($N50=$N$3,$C50*INDEX('Fixed O&amp;M Schedule_Gas'!E$3:E$15,MATCH($F50,'Fixed O&amp;M Schedule_Gas'!$B$3:$B$15,0)),$C50*$S50*INDEX($U$1:$CH$1,MATCH($K50,$U$2:$CH$2,0))*IF(W$2&gt;$K50+$H50,IF($D50="Win",1.02,1.005),1)*(1+$T50)^(W$2-$K50)),IF(AND($K50+$I50&lt;=W$2,$K50+SUM($I50:$J50)&gt;W$2),IF($N50=$N$3,$C50*(INDEX('Fixed O&amp;M Schedule_Gas'!E$3:E$15,MATCH($F50,'Fixed O&amp;M Schedule_Gas'!$B$3:$B$15,0))+$M50),$C50*($S50*INDEX($U$1:$CH$1,MATCH($K50+$I50,$U$2:$CH$2,0))*IF(W$2&gt;$K50+$I50+$H50,IF($D50="Win",1.02,1.005),1)*(1+$T50)^(W$2-($K50+$I50))+$M50)),0)))/10^6</f>
        <v>0</v>
      </c>
      <c r="X50" s="119">
        <f>IF(AND($K50&lt;X$2+1,$K50+$H50&gt;X$2),IF($N50=$N$3,$C50*((1-$O50+$O50*(X$1/INDEX($U$1:$CH$1,,MATCH($K50,$U$2:$CH$2,0)))))*$L50,$C50*((1-$R50)^(X$2-$K50))*(((1-$O50+$O50*(X$1/INDEX($U$1:$CH$1,,MATCH($K50,$U$2:$CH$2,0)))))*$L50*8760*$P50)),IF(AND($K50+$H50&lt;X$2+1,$K50+$I50&gt;X$2),IF($N50=$N$3,$C50*INDEX('Fixed O&amp;M Schedule_Gas'!F$3:F$15,MATCH($F50,'Fixed O&amp;M Schedule_Gas'!$B$3:$B$15,0)),$C50*$S50*INDEX($U$1:$CH$1,MATCH($K50,$U$2:$CH$2,0))*IF(X$2&gt;$K50+$H50,IF($D50="Win",1.02,1.005),1)*(1+$T50)^(X$2-$K50)),IF(AND($K50+$I50&lt;=X$2,$K50+SUM($I50:$J50)&gt;X$2),IF($N50=$N$3,$C50*(INDEX('Fixed O&amp;M Schedule_Gas'!F$3:F$15,MATCH($F50,'Fixed O&amp;M Schedule_Gas'!$B$3:$B$15,0))+$M50),$C50*($S50*INDEX($U$1:$CH$1,MATCH($K50+$I50,$U$2:$CH$2,0))*IF(X$2&gt;$K50+$I50+$H50,IF($D50="Win",1.02,1.005),1)*(1+$T50)^(X$2-($K50+$I50))+$M50)),0)))/10^6</f>
        <v>0</v>
      </c>
      <c r="Y50" s="119">
        <f>IF(AND($K50&lt;Y$2+1,$K50+$H50&gt;Y$2),IF($N50=$N$3,$C50*((1-$O50+$O50*(Y$1/INDEX($U$1:$CH$1,,MATCH($K50,$U$2:$CH$2,0)))))*$L50,$C50*((1-$R50)^(Y$2-$K50))*(((1-$O50+$O50*(Y$1/INDEX($U$1:$CH$1,,MATCH($K50,$U$2:$CH$2,0)))))*$L50*8760*$P50)),IF(AND($K50+$H50&lt;Y$2+1,$K50+$I50&gt;Y$2),IF($N50=$N$3,$C50*INDEX('Fixed O&amp;M Schedule_Gas'!G$3:G$15,MATCH($F50,'Fixed O&amp;M Schedule_Gas'!$B$3:$B$15,0)),$C50*$S50*INDEX($U$1:$CH$1,MATCH($K50,$U$2:$CH$2,0))*IF(Y$2&gt;$K50+$H50,IF($D50="Win",1.02,1.005),1)*(1+$T50)^(Y$2-$K50)),IF(AND($K50+$I50&lt;=Y$2,$K50+SUM($I50:$J50)&gt;Y$2),IF($N50=$N$3,$C50*(INDEX('Fixed O&amp;M Schedule_Gas'!G$3:G$15,MATCH($F50,'Fixed O&amp;M Schedule_Gas'!$B$3:$B$15,0))+$M50),$C50*($S50*INDEX($U$1:$CH$1,MATCH($K50+$I50,$U$2:$CH$2,0))*IF(Y$2&gt;$K50+$I50+$H50,IF($D50="Win",1.02,1.005),1)*(1+$T50)^(Y$2-($K50+$I50))+$M50)),0)))/10^6</f>
        <v>0</v>
      </c>
      <c r="Z50" s="119">
        <f>IF(AND($K50&lt;Z$2+1,$K50+$H50&gt;Z$2),IF($N50=$N$3,$C50*((1-$O50+$O50*(Z$1/INDEX($U$1:$CH$1,,MATCH($K50,$U$2:$CH$2,0)))))*$L50,$C50*((1-$R50)^(Z$2-$K50))*(((1-$O50+$O50*(Z$1/INDEX($U$1:$CH$1,,MATCH($K50,$U$2:$CH$2,0)))))*$L50*8760*$P50)),IF(AND($K50+$H50&lt;Z$2+1,$K50+$I50&gt;Z$2),IF($N50=$N$3,$C50*INDEX('Fixed O&amp;M Schedule_Gas'!H$3:H$15,MATCH($F50,'Fixed O&amp;M Schedule_Gas'!$B$3:$B$15,0)),$C50*$S50*INDEX($U$1:$CH$1,MATCH($K50,$U$2:$CH$2,0))*IF(Z$2&gt;$K50+$H50,IF($D50="Win",1.02,1.005),1)*(1+$T50)^(Z$2-$K50)),IF(AND($K50+$I50&lt;=Z$2,$K50+SUM($I50:$J50)&gt;Z$2),IF($N50=$N$3,$C50*(INDEX('Fixed O&amp;M Schedule_Gas'!H$3:H$15,MATCH($F50,'Fixed O&amp;M Schedule_Gas'!$B$3:$B$15,0))+$M50),$C50*($S50*INDEX($U$1:$CH$1,MATCH($K50+$I50,$U$2:$CH$2,0))*IF(Z$2&gt;$K50+$I50+$H50,IF($D50="Win",1.02,1.005),1)*(1+$T50)^(Z$2-($K50+$I50))+$M50)),0)))/10^6</f>
        <v>0</v>
      </c>
      <c r="AA50" s="119">
        <f>IF(AND($K50&lt;AA$2+1,$K50+$H50&gt;AA$2),IF($N50=$N$3,$C50*((1-$O50+$O50*(AA$1/INDEX($U$1:$CH$1,,MATCH($K50,$U$2:$CH$2,0)))))*$L50,$C50*((1-$R50)^(AA$2-$K50))*(((1-$O50+$O50*(AA$1/INDEX($U$1:$CH$1,,MATCH($K50,$U$2:$CH$2,0)))))*$L50*8760*$P50)),IF(AND($K50+$H50&lt;AA$2+1,$K50+$I50&gt;AA$2),IF($N50=$N$3,$C50*INDEX('Fixed O&amp;M Schedule_Gas'!I$3:I$15,MATCH($F50,'Fixed O&amp;M Schedule_Gas'!$B$3:$B$15,0)),$C50*$S50*INDEX($U$1:$CH$1,MATCH($K50,$U$2:$CH$2,0))*IF(AA$2&gt;$K50+$H50,IF($D50="Win",1.02,1.005),1)*(1+$T50)^(AA$2-$K50)),IF(AND($K50+$I50&lt;=AA$2,$K50+SUM($I50:$J50)&gt;AA$2),IF($N50=$N$3,$C50*(INDEX('Fixed O&amp;M Schedule_Gas'!I$3:I$15,MATCH($F50,'Fixed O&amp;M Schedule_Gas'!$B$3:$B$15,0))+$M50),$C50*($S50*INDEX($U$1:$CH$1,MATCH($K50+$I50,$U$2:$CH$2,0))*IF(AA$2&gt;$K50+$I50+$H50,IF($D50="Win",1.02,1.005),1)*(1+$T50)^(AA$2-($K50+$I50))+$M50)),0)))/10^6</f>
        <v>0</v>
      </c>
      <c r="AB50" s="119">
        <f>IF(AND($K50&lt;AB$2+1,$K50+$H50&gt;AB$2),IF($N50=$N$3,$C50*((1-$O50+$O50*(AB$1/INDEX($U$1:$CH$1,,MATCH($K50,$U$2:$CH$2,0)))))*$L50,$C50*((1-$R50)^(AB$2-$K50))*(((1-$O50+$O50*(AB$1/INDEX($U$1:$CH$1,,MATCH($K50,$U$2:$CH$2,0)))))*$L50*8760*$P50)),IF(AND($K50+$H50&lt;AB$2+1,$K50+$I50&gt;AB$2),IF($N50=$N$3,$C50*INDEX('Fixed O&amp;M Schedule_Gas'!J$3:J$15,MATCH($F50,'Fixed O&amp;M Schedule_Gas'!$B$3:$B$15,0)),$C50*$S50*INDEX($U$1:$CH$1,MATCH($K50,$U$2:$CH$2,0))*IF(AB$2&gt;$K50+$H50,IF($D50="Win",1.02,1.005),1)*(1+$T50)^(AB$2-$K50)),IF(AND($K50+$I50&lt;=AB$2,$K50+SUM($I50:$J50)&gt;AB$2),IF($N50=$N$3,$C50*(INDEX('Fixed O&amp;M Schedule_Gas'!J$3:J$15,MATCH($F50,'Fixed O&amp;M Schedule_Gas'!$B$3:$B$15,0))+$M50),$C50*($S50*INDEX($U$1:$CH$1,MATCH($K50+$I50,$U$2:$CH$2,0))*IF(AB$2&gt;$K50+$I50+$H50,IF($D50="Win",1.02,1.005),1)*(1+$T50)^(AB$2-($K50+$I50))+$M50)),0)))/10^6</f>
        <v>0</v>
      </c>
      <c r="AC50" s="119">
        <f>IF(AND($K50&lt;AC$2+1,$K50+$H50&gt;AC$2),IF($N50=$N$3,$C50*((1-$O50+$O50*(AC$1/INDEX($U$1:$CH$1,,MATCH($K50,$U$2:$CH$2,0)))))*$L50,$C50*((1-$R50)^(AC$2-$K50))*(((1-$O50+$O50*(AC$1/INDEX($U$1:$CH$1,,MATCH($K50,$U$2:$CH$2,0)))))*$L50*8760*$P50)),IF(AND($K50+$H50&lt;AC$2+1,$K50+$I50&gt;AC$2),IF($N50=$N$3,$C50*INDEX('Fixed O&amp;M Schedule_Gas'!K$3:K$15,MATCH($F50,'Fixed O&amp;M Schedule_Gas'!$B$3:$B$15,0)),$C50*$S50*INDEX($U$1:$CH$1,MATCH($K50,$U$2:$CH$2,0))*IF(AC$2&gt;$K50+$H50,IF($D50="Win",1.02,1.005),1)*(1+$T50)^(AC$2-$K50)),IF(AND($K50+$I50&lt;=AC$2,$K50+SUM($I50:$J50)&gt;AC$2),IF($N50=$N$3,$C50*(INDEX('Fixed O&amp;M Schedule_Gas'!K$3:K$15,MATCH($F50,'Fixed O&amp;M Schedule_Gas'!$B$3:$B$15,0))+$M50),$C50*($S50*INDEX($U$1:$CH$1,MATCH($K50+$I50,$U$2:$CH$2,0))*IF(AC$2&gt;$K50+$I50+$H50,IF($D50="Win",1.02,1.005),1)*(1+$T50)^(AC$2-($K50+$I50))+$M50)),0)))/10^6</f>
        <v>0</v>
      </c>
      <c r="AD50" s="119">
        <f>IF(AND($K50&lt;AD$2+1,$K50+$H50&gt;AD$2),IF($N50=$N$3,$C50*((1-$O50+$O50*(AD$1/INDEX($U$1:$CH$1,,MATCH($K50,$U$2:$CH$2,0)))))*$L50,$C50*((1-$R50)^(AD$2-$K50))*(((1-$O50+$O50*(AD$1/INDEX($U$1:$CH$1,,MATCH($K50,$U$2:$CH$2,0)))))*$L50*8760*$P50)),IF(AND($K50+$H50&lt;AD$2+1,$K50+$I50&gt;AD$2),IF($N50=$N$3,$C50*INDEX('Fixed O&amp;M Schedule_Gas'!L$3:L$15,MATCH($F50,'Fixed O&amp;M Schedule_Gas'!$B$3:$B$15,0)),$C50*$S50*INDEX($U$1:$CH$1,MATCH($K50,$U$2:$CH$2,0))*IF(AD$2&gt;$K50+$H50,IF($D50="Win",1.02,1.005),1)*(1+$T50)^(AD$2-$K50)),IF(AND($K50+$I50&lt;=AD$2,$K50+SUM($I50:$J50)&gt;AD$2),IF($N50=$N$3,$C50*(INDEX('Fixed O&amp;M Schedule_Gas'!L$3:L$15,MATCH($F50,'Fixed O&amp;M Schedule_Gas'!$B$3:$B$15,0))+$M50),$C50*($S50*INDEX($U$1:$CH$1,MATCH($K50+$I50,$U$2:$CH$2,0))*IF(AD$2&gt;$K50+$I50+$H50,IF($D50="Win",1.02,1.005),1)*(1+$T50)^(AD$2-($K50+$I50))+$M50)),0)))/10^6</f>
        <v>0</v>
      </c>
      <c r="AE50" s="119">
        <f>IF(AND($K50&lt;AE$2+1,$K50+$H50&gt;AE$2),IF($N50=$N$3,$C50*((1-$O50+$O50*(AE$1/INDEX($U$1:$CH$1,,MATCH($K50,$U$2:$CH$2,0)))))*$L50,$C50*((1-$R50)^(AE$2-$K50))*(((1-$O50+$O50*(AE$1/INDEX($U$1:$CH$1,,MATCH($K50,$U$2:$CH$2,0)))))*$L50*8760*$P50)),IF(AND($K50+$H50&lt;AE$2+1,$K50+$I50&gt;AE$2),IF($N50=$N$3,$C50*INDEX('Fixed O&amp;M Schedule_Gas'!M$3:M$15,MATCH($F50,'Fixed O&amp;M Schedule_Gas'!$B$3:$B$15,0)),$C50*$S50*INDEX($U$1:$CH$1,MATCH($K50,$U$2:$CH$2,0))*IF(AE$2&gt;$K50+$H50,IF($D50="Win",1.02,1.005),1)*(1+$T50)^(AE$2-$K50)),IF(AND($K50+$I50&lt;=AE$2,$K50+SUM($I50:$J50)&gt;AE$2),IF($N50=$N$3,$C50*(INDEX('Fixed O&amp;M Schedule_Gas'!M$3:M$15,MATCH($F50,'Fixed O&amp;M Schedule_Gas'!$B$3:$B$15,0))+$M50),$C50*($S50*INDEX($U$1:$CH$1,MATCH($K50+$I50,$U$2:$CH$2,0))*IF(AE$2&gt;$K50+$I50+$H50,IF($D50="Win",1.02,1.005),1)*(1+$T50)^(AE$2-($K50+$I50))+$M50)),0)))/10^6</f>
        <v>214.22446658479222</v>
      </c>
      <c r="AF50" s="119">
        <f>IF(AND($K50&lt;AF$2+1,$K50+$H50&gt;AF$2),IF($N50=$N$3,$C50*((1-$O50+$O50*(AF$1/INDEX($U$1:$CH$1,,MATCH($K50,$U$2:$CH$2,0)))))*$L50,$C50*((1-$R50)^(AF$2-$K50))*(((1-$O50+$O50*(AF$1/INDEX($U$1:$CH$1,,MATCH($K50,$U$2:$CH$2,0)))))*$L50*8760*$P50)),IF(AND($K50+$H50&lt;AF$2+1,$K50+$I50&gt;AF$2),IF($N50=$N$3,$C50*INDEX('Fixed O&amp;M Schedule_Gas'!N$3:N$15,MATCH($F50,'Fixed O&amp;M Schedule_Gas'!$B$3:$B$15,0)),$C50*$S50*INDEX($U$1:$CH$1,MATCH($K50,$U$2:$CH$2,0))*IF(AF$2&gt;$K50+$H50,IF($D50="Win",1.02,1.005),1)*(1+$T50)^(AF$2-$K50)),IF(AND($K50+$I50&lt;=AF$2,$K50+SUM($I50:$J50)&gt;AF$2),IF($N50=$N$3,$C50*(INDEX('Fixed O&amp;M Schedule_Gas'!N$3:N$15,MATCH($F50,'Fixed O&amp;M Schedule_Gas'!$B$3:$B$15,0))+$M50),$C50*($S50*INDEX($U$1:$CH$1,MATCH($K50+$I50,$U$2:$CH$2,0))*IF(AF$2&gt;$K50+$I50+$H50,IF($D50="Win",1.02,1.005),1)*(1+$T50)^(AF$2-($K50+$I50))+$M50)),0)))/10^6</f>
        <v>211.54967186098315</v>
      </c>
      <c r="AG50" s="119">
        <f>IF(AND($K50&lt;AG$2+1,$K50+$H50&gt;AG$2),IF($N50=$N$3,$C50*((1-$O50+$O50*(AG$1/INDEX($U$1:$CH$1,,MATCH($K50,$U$2:$CH$2,0)))))*$L50,$C50*((1-$R50)^(AG$2-$K50))*(((1-$O50+$O50*(AG$1/INDEX($U$1:$CH$1,,MATCH($K50,$U$2:$CH$2,0)))))*$L50*8760*$P50)),IF(AND($K50+$H50&lt;AG$2+1,$K50+$I50&gt;AG$2),IF($N50=$N$3,$C50*INDEX('Fixed O&amp;M Schedule_Gas'!O$3:O$15,MATCH($F50,'Fixed O&amp;M Schedule_Gas'!$B$3:$B$15,0)),$C50*$S50*INDEX($U$1:$CH$1,MATCH($K50,$U$2:$CH$2,0))*IF(AG$2&gt;$K50+$H50,IF($D50="Win",1.02,1.005),1)*(1+$T50)^(AG$2-$K50)),IF(AND($K50+$I50&lt;=AG$2,$K50+SUM($I50:$J50)&gt;AG$2),IF($N50=$N$3,$C50*(INDEX('Fixed O&amp;M Schedule_Gas'!O$3:O$15,MATCH($F50,'Fixed O&amp;M Schedule_Gas'!$B$3:$B$15,0))+$M50),$C50*($S50*INDEX($U$1:$CH$1,MATCH($K50+$I50,$U$2:$CH$2,0))*IF(AG$2&gt;$K50+$I50+$H50,IF($D50="Win",1.02,1.005),1)*(1+$T50)^(AG$2-($K50+$I50))+$M50)),0)))/10^6</f>
        <v>208.96165265176276</v>
      </c>
      <c r="AH50" s="119">
        <f>IF(AND($K50&lt;AH$2+1,$K50+$H50&gt;AH$2),IF($N50=$N$3,$C50*((1-$O50+$O50*(AH$1/INDEX($U$1:$CH$1,,MATCH($K50,$U$2:$CH$2,0)))))*$L50,$C50*((1-$R50)^(AH$2-$K50))*(((1-$O50+$O50*(AH$1/INDEX($U$1:$CH$1,,MATCH($K50,$U$2:$CH$2,0)))))*$L50*8760*$P50)),IF(AND($K50+$H50&lt;AH$2+1,$K50+$I50&gt;AH$2),IF($N50=$N$3,$C50*INDEX('Fixed O&amp;M Schedule_Gas'!P$3:P$15,MATCH($F50,'Fixed O&amp;M Schedule_Gas'!$B$3:$B$15,0)),$C50*$S50*INDEX($U$1:$CH$1,MATCH($K50,$U$2:$CH$2,0))*IF(AH$2&gt;$K50+$H50,IF($D50="Win",1.02,1.005),1)*(1+$T50)^(AH$2-$K50)),IF(AND($K50+$I50&lt;=AH$2,$K50+SUM($I50:$J50)&gt;AH$2),IF($N50=$N$3,$C50*(INDEX('Fixed O&amp;M Schedule_Gas'!P$3:P$15,MATCH($F50,'Fixed O&amp;M Schedule_Gas'!$B$3:$B$15,0))+$M50),$C50*($S50*INDEX($U$1:$CH$1,MATCH($K50+$I50,$U$2:$CH$2,0))*IF(AH$2&gt;$K50+$I50+$H50,IF($D50="Win",1.02,1.005),1)*(1+$T50)^(AH$2-($K50+$I50))+$M50)),0)))/10^6</f>
        <v>206.46494610767095</v>
      </c>
      <c r="AI50" s="119">
        <f>IF(AND($K50&lt;AI$2+1,$K50+$H50&gt;AI$2),IF($N50=$N$3,$C50*((1-$O50+$O50*(AI$1/INDEX($U$1:$CH$1,,MATCH($K50,$U$2:$CH$2,0)))))*$L50,$C50*((1-$R50)^(AI$2-$K50))*(((1-$O50+$O50*(AI$1/INDEX($U$1:$CH$1,,MATCH($K50,$U$2:$CH$2,0)))))*$L50*8760*$P50)),IF(AND($K50+$H50&lt;AI$2+1,$K50+$I50&gt;AI$2),IF($N50=$N$3,$C50*INDEX('Fixed O&amp;M Schedule_Gas'!Q$3:Q$15,MATCH($F50,'Fixed O&amp;M Schedule_Gas'!$B$3:$B$15,0)),$C50*$S50*INDEX($U$1:$CH$1,MATCH($K50,$U$2:$CH$2,0))*IF(AI$2&gt;$K50+$H50,IF($D50="Win",1.02,1.005),1)*(1+$T50)^(AI$2-$K50)),IF(AND($K50+$I50&lt;=AI$2,$K50+SUM($I50:$J50)&gt;AI$2),IF($N50=$N$3,$C50*(INDEX('Fixed O&amp;M Schedule_Gas'!Q$3:Q$15,MATCH($F50,'Fixed O&amp;M Schedule_Gas'!$B$3:$B$15,0))+$M50),$C50*($S50*INDEX($U$1:$CH$1,MATCH($K50+$I50,$U$2:$CH$2,0))*IF(AI$2&gt;$K50+$I50+$H50,IF($D50="Win",1.02,1.005),1)*(1+$T50)^(AI$2-($K50+$I50))+$M50)),0)))/10^6</f>
        <v>204.01130265031048</v>
      </c>
      <c r="AJ50" s="119">
        <f>IF(AND($K50&lt;AJ$2+1,$K50+$H50&gt;AJ$2),IF($N50=$N$3,$C50*((1-$O50+$O50*(AJ$1/INDEX($U$1:$CH$1,,MATCH($K50,$U$2:$CH$2,0)))))*$L50,$C50*((1-$R50)^(AJ$2-$K50))*(((1-$O50+$O50*(AJ$1/INDEX($U$1:$CH$1,,MATCH($K50,$U$2:$CH$2,0)))))*$L50*8760*$P50)),IF(AND($K50+$H50&lt;AJ$2+1,$K50+$I50&gt;AJ$2),IF($N50=$N$3,$C50*INDEX('Fixed O&amp;M Schedule_Gas'!R$3:R$15,MATCH($F50,'Fixed O&amp;M Schedule_Gas'!$B$3:$B$15,0)),$C50*$S50*INDEX($U$1:$CH$1,MATCH($K50,$U$2:$CH$2,0))*IF(AJ$2&gt;$K50+$H50,IF($D50="Win",1.02,1.005),1)*(1+$T50)^(AJ$2-$K50)),IF(AND($K50+$I50&lt;=AJ$2,$K50+SUM($I50:$J50)&gt;AJ$2),IF($N50=$N$3,$C50*(INDEX('Fixed O&amp;M Schedule_Gas'!R$3:R$15,MATCH($F50,'Fixed O&amp;M Schedule_Gas'!$B$3:$B$15,0))+$M50),$C50*($S50*INDEX($U$1:$CH$1,MATCH($K50+$I50,$U$2:$CH$2,0))*IF(AJ$2&gt;$K50+$I50+$H50,IF($D50="Win",1.02,1.005),1)*(1+$T50)^(AJ$2-($K50+$I50))+$M50)),0)))/10^6</f>
        <v>201.60004473637156</v>
      </c>
      <c r="AK50" s="119">
        <f>IF(AND($K50&lt;AK$2+1,$K50+$H50&gt;AK$2),IF($N50=$N$3,$C50*((1-$O50+$O50*(AK$1/INDEX($U$1:$CH$1,,MATCH($K50,$U$2:$CH$2,0)))))*$L50,$C50*((1-$R50)^(AK$2-$K50))*(((1-$O50+$O50*(AK$1/INDEX($U$1:$CH$1,,MATCH($K50,$U$2:$CH$2,0)))))*$L50*8760*$P50)),IF(AND($K50+$H50&lt;AK$2+1,$K50+$I50&gt;AK$2),IF($N50=$N$3,$C50*INDEX('Fixed O&amp;M Schedule_Gas'!S$3:S$15,MATCH($F50,'Fixed O&amp;M Schedule_Gas'!$B$3:$B$15,0)),$C50*$S50*INDEX($U$1:$CH$1,MATCH($K50,$U$2:$CH$2,0))*IF(AK$2&gt;$K50+$H50,IF($D50="Win",1.02,1.005),1)*(1+$T50)^(AK$2-$K50)),IF(AND($K50+$I50&lt;=AK$2,$K50+SUM($I50:$J50)&gt;AK$2),IF($N50=$N$3,$C50*(INDEX('Fixed O&amp;M Schedule_Gas'!S$3:S$15,MATCH($F50,'Fixed O&amp;M Schedule_Gas'!$B$3:$B$15,0))+$M50),$C50*($S50*INDEX($U$1:$CH$1,MATCH($K50+$I50,$U$2:$CH$2,0))*IF(AK$2&gt;$K50+$I50+$H50,IF($D50="Win",1.02,1.005),1)*(1+$T50)^(AK$2-($K50+$I50))+$M50)),0)))/10^6</f>
        <v>199.23050570543236</v>
      </c>
      <c r="AL50" s="119">
        <f>IF(AND($K50&lt;AL$2+1,$K50+$H50&gt;AL$2),IF($N50=$N$3,$C50*((1-$O50+$O50*(AL$1/INDEX($U$1:$CH$1,,MATCH($K50,$U$2:$CH$2,0)))))*$L50,$C50*((1-$R50)^(AL$2-$K50))*(((1-$O50+$O50*(AL$1/INDEX($U$1:$CH$1,,MATCH($K50,$U$2:$CH$2,0)))))*$L50*8760*$P50)),IF(AND($K50+$H50&lt;AL$2+1,$K50+$I50&gt;AL$2),IF($N50=$N$3,$C50*INDEX('Fixed O&amp;M Schedule_Gas'!T$3:T$15,MATCH($F50,'Fixed O&amp;M Schedule_Gas'!$B$3:$B$15,0)),$C50*$S50*INDEX($U$1:$CH$1,MATCH($K50,$U$2:$CH$2,0))*IF(AL$2&gt;$K50+$H50,IF($D50="Win",1.02,1.005),1)*(1+$T50)^(AL$2-$K50)),IF(AND($K50+$I50&lt;=AL$2,$K50+SUM($I50:$J50)&gt;AL$2),IF($N50=$N$3,$C50*(INDEX('Fixed O&amp;M Schedule_Gas'!T$3:T$15,MATCH($F50,'Fixed O&amp;M Schedule_Gas'!$B$3:$B$15,0))+$M50),$C50*($S50*INDEX($U$1:$CH$1,MATCH($K50+$I50,$U$2:$CH$2,0))*IF(AL$2&gt;$K50+$I50+$H50,IF($D50="Win",1.02,1.005),1)*(1+$T50)^(AL$2-($K50+$I50))+$M50)),0)))/10^6</f>
        <v>196.90202960598842</v>
      </c>
      <c r="AM50" s="119">
        <f>IF(AND($K50&lt;AM$2+1,$K50+$H50&gt;AM$2),IF($N50=$N$3,$C50*((1-$O50+$O50*(AM$1/INDEX($U$1:$CH$1,,MATCH($K50,$U$2:$CH$2,0)))))*$L50,$C50*((1-$R50)^(AM$2-$K50))*(((1-$O50+$O50*(AM$1/INDEX($U$1:$CH$1,,MATCH($K50,$U$2:$CH$2,0)))))*$L50*8760*$P50)),IF(AND($K50+$H50&lt;AM$2+1,$K50+$I50&gt;AM$2),IF($N50=$N$3,$C50*INDEX('Fixed O&amp;M Schedule_Gas'!U$3:U$15,MATCH($F50,'Fixed O&amp;M Schedule_Gas'!$B$3:$B$15,0)),$C50*$S50*INDEX($U$1:$CH$1,MATCH($K50,$U$2:$CH$2,0))*IF(AM$2&gt;$K50+$H50,IF($D50="Win",1.02,1.005),1)*(1+$T50)^(AM$2-$K50)),IF(AND($K50+$I50&lt;=AM$2,$K50+SUM($I50:$J50)&gt;AM$2),IF($N50=$N$3,$C50*(INDEX('Fixed O&amp;M Schedule_Gas'!U$3:U$15,MATCH($F50,'Fixed O&amp;M Schedule_Gas'!$B$3:$B$15,0))+$M50),$C50*($S50*INDEX($U$1:$CH$1,MATCH($K50+$I50,$U$2:$CH$2,0))*IF(AM$2&gt;$K50+$I50+$H50,IF($D50="Win",1.02,1.005),1)*(1+$T50)^(AM$2-($K50+$I50))+$M50)),0)))/10^6</f>
        <v>194.61397102426551</v>
      </c>
      <c r="AN50" s="119">
        <f>IF(AND($K50&lt;AN$2+1,$K50+$H50&gt;AN$2),IF($N50=$N$3,$C50*((1-$O50+$O50*(AN$1/INDEX($U$1:$CH$1,,MATCH($K50,$U$2:$CH$2,0)))))*$L50,$C50*((1-$R50)^(AN$2-$K50))*(((1-$O50+$O50*(AN$1/INDEX($U$1:$CH$1,,MATCH($K50,$U$2:$CH$2,0)))))*$L50*8760*$P50)),IF(AND($K50+$H50&lt;AN$2+1,$K50+$I50&gt;AN$2),IF($N50=$N$3,$C50*INDEX('Fixed O&amp;M Schedule_Gas'!V$3:V$15,MATCH($F50,'Fixed O&amp;M Schedule_Gas'!$B$3:$B$15,0)),$C50*$S50*INDEX($U$1:$CH$1,MATCH($K50,$U$2:$CH$2,0))*IF(AN$2&gt;$K50+$H50,IF($D50="Win",1.02,1.005),1)*(1+$T50)^(AN$2-$K50)),IF(AND($K50+$I50&lt;=AN$2,$K50+SUM($I50:$J50)&gt;AN$2),IF($N50=$N$3,$C50*(INDEX('Fixed O&amp;M Schedule_Gas'!V$3:V$15,MATCH($F50,'Fixed O&amp;M Schedule_Gas'!$B$3:$B$15,0))+$M50),$C50*($S50*INDEX($U$1:$CH$1,MATCH($K50+$I50,$U$2:$CH$2,0))*IF(AN$2&gt;$K50+$I50+$H50,IF($D50="Win",1.02,1.005),1)*(1+$T50)^(AN$2-($K50+$I50))+$M50)),0)))/10^6</f>
        <v>192.36569491577271</v>
      </c>
      <c r="AO50" s="119">
        <f>IF(AND($K50&lt;AO$2+1,$K50+$H50&gt;AO$2),IF($N50=$N$3,$C50*((1-$O50+$O50*(AO$1/INDEX($U$1:$CH$1,,MATCH($K50,$U$2:$CH$2,0)))))*$L50,$C50*((1-$R50)^(AO$2-$K50))*(((1-$O50+$O50*(AO$1/INDEX($U$1:$CH$1,,MATCH($K50,$U$2:$CH$2,0)))))*$L50*8760*$P50)),IF(AND($K50+$H50&lt;AO$2+1,$K50+$I50&gt;AO$2),IF($N50=$N$3,$C50*INDEX('Fixed O&amp;M Schedule_Gas'!W$3:W$15,MATCH($F50,'Fixed O&amp;M Schedule_Gas'!$B$3:$B$15,0)),$C50*$S50*INDEX($U$1:$CH$1,MATCH($K50,$U$2:$CH$2,0))*IF(AO$2&gt;$K50+$H50,IF($D50="Win",1.02,1.005),1)*(1+$T50)^(AO$2-$K50)),IF(AND($K50+$I50&lt;=AO$2,$K50+SUM($I50:$J50)&gt;AO$2),IF($N50=$N$3,$C50*(INDEX('Fixed O&amp;M Schedule_Gas'!W$3:W$15,MATCH($F50,'Fixed O&amp;M Schedule_Gas'!$B$3:$B$15,0))+$M50),$C50*($S50*INDEX($U$1:$CH$1,MATCH($K50+$I50,$U$2:$CH$2,0))*IF(AO$2&gt;$K50+$I50+$H50,IF($D50="Win",1.02,1.005),1)*(1+$T50)^(AO$2-($K50+$I50))+$M50)),0)))/10^6</f>
        <v>190.15657643955041</v>
      </c>
      <c r="AP50" s="119">
        <f>IF(AND($K50&lt;AP$2+1,$K50+$H50&gt;AP$2),IF($N50=$N$3,$C50*((1-$O50+$O50*(AP$1/INDEX($U$1:$CH$1,,MATCH($K50,$U$2:$CH$2,0)))))*$L50,$C50*((1-$R50)^(AP$2-$K50))*(((1-$O50+$O50*(AP$1/INDEX($U$1:$CH$1,,MATCH($K50,$U$2:$CH$2,0)))))*$L50*8760*$P50)),IF(AND($K50+$H50&lt;AP$2+1,$K50+$I50&gt;AP$2),IF($N50=$N$3,$C50*INDEX('Fixed O&amp;M Schedule_Gas'!X$3:X$15,MATCH($F50,'Fixed O&amp;M Schedule_Gas'!$B$3:$B$15,0)),$C50*$S50*INDEX($U$1:$CH$1,MATCH($K50,$U$2:$CH$2,0))*IF(AP$2&gt;$K50+$H50,IF($D50="Win",1.02,1.005),1)*(1+$T50)^(AP$2-$K50)),IF(AND($K50+$I50&lt;=AP$2,$K50+SUM($I50:$J50)&gt;AP$2),IF($N50=$N$3,$C50*(INDEX('Fixed O&amp;M Schedule_Gas'!X$3:X$15,MATCH($F50,'Fixed O&amp;M Schedule_Gas'!$B$3:$B$15,0))+$M50),$C50*($S50*INDEX($U$1:$CH$1,MATCH($K50+$I50,$U$2:$CH$2,0))*IF(AP$2&gt;$K50+$I50+$H50,IF($D50="Win",1.02,1.005),1)*(1+$T50)^(AP$2-($K50+$I50))+$M50)),0)))/10^6</f>
        <v>187.98600079507182</v>
      </c>
      <c r="AQ50" s="119">
        <f>IF(AND($K50&lt;AQ$2+1,$K50+$H50&gt;AQ$2),IF($N50=$N$3,$C50*((1-$O50+$O50*(AQ$1/INDEX($U$1:$CH$1,,MATCH($K50,$U$2:$CH$2,0)))))*$L50,$C50*((1-$R50)^(AQ$2-$K50))*(((1-$O50+$O50*(AQ$1/INDEX($U$1:$CH$1,,MATCH($K50,$U$2:$CH$2,0)))))*$L50*8760*$P50)),IF(AND($K50+$H50&lt;AQ$2+1,$K50+$I50&gt;AQ$2),IF($N50=$N$3,$C50*INDEX('Fixed O&amp;M Schedule_Gas'!Y$3:Y$15,MATCH($F50,'Fixed O&amp;M Schedule_Gas'!$B$3:$B$15,0)),$C50*$S50*INDEX($U$1:$CH$1,MATCH($K50,$U$2:$CH$2,0))*IF(AQ$2&gt;$K50+$H50,IF($D50="Win",1.02,1.005),1)*(1+$T50)^(AQ$2-$K50)),IF(AND($K50+$I50&lt;=AQ$2,$K50+SUM($I50:$J50)&gt;AQ$2),IF($N50=$N$3,$C50*(INDEX('Fixed O&amp;M Schedule_Gas'!Y$3:Y$15,MATCH($F50,'Fixed O&amp;M Schedule_Gas'!$B$3:$B$15,0))+$M50),$C50*($S50*INDEX($U$1:$CH$1,MATCH($K50+$I50,$U$2:$CH$2,0))*IF(AQ$2&gt;$K50+$I50+$H50,IF($D50="Win",1.02,1.005),1)*(1+$T50)^(AQ$2-($K50+$I50))+$M50)),0)))/10^6</f>
        <v>185.85336306175395</v>
      </c>
      <c r="AR50" s="119">
        <f>IF(AND($K50&lt;AR$2+1,$K50+$H50&gt;AR$2),IF($N50=$N$3,$C50*((1-$O50+$O50*(AR$1/INDEX($U$1:$CH$1,,MATCH($K50,$U$2:$CH$2,0)))))*$L50,$C50*((1-$R50)^(AR$2-$K50))*(((1-$O50+$O50*(AR$1/INDEX($U$1:$CH$1,,MATCH($K50,$U$2:$CH$2,0)))))*$L50*8760*$P50)),IF(AND($K50+$H50&lt;AR$2+1,$K50+$I50&gt;AR$2),IF($N50=$N$3,$C50*INDEX('Fixed O&amp;M Schedule_Gas'!Z$3:Z$15,MATCH($F50,'Fixed O&amp;M Schedule_Gas'!$B$3:$B$15,0)),$C50*$S50*INDEX($U$1:$CH$1,MATCH($K50,$U$2:$CH$2,0))*IF(AR$2&gt;$K50+$H50,IF($D50="Win",1.02,1.005),1)*(1+$T50)^(AR$2-$K50)),IF(AND($K50+$I50&lt;=AR$2,$K50+SUM($I50:$J50)&gt;AR$2),IF($N50=$N$3,$C50*(INDEX('Fixed O&amp;M Schedule_Gas'!Z$3:Z$15,MATCH($F50,'Fixed O&amp;M Schedule_Gas'!$B$3:$B$15,0))+$M50),$C50*($S50*INDEX($U$1:$CH$1,MATCH($K50+$I50,$U$2:$CH$2,0))*IF(AR$2&gt;$K50+$I50+$H50,IF($D50="Win",1.02,1.005),1)*(1+$T50)^(AR$2-($K50+$I50))+$M50)),0)))/10^6</f>
        <v>183.75806804103738</v>
      </c>
      <c r="AS50" s="119">
        <f>IF(AND($K50&lt;AS$2+1,$K50+$H50&gt;AS$2),IF($N50=$N$3,$C50*((1-$O50+$O50*(AS$1/INDEX($U$1:$CH$1,,MATCH($K50,$U$2:$CH$2,0)))))*$L50,$C50*((1-$R50)^(AS$2-$K50))*(((1-$O50+$O50*(AS$1/INDEX($U$1:$CH$1,,MATCH($K50,$U$2:$CH$2,0)))))*$L50*8760*$P50)),IF(AND($K50+$H50&lt;AS$2+1,$K50+$I50&gt;AS$2),IF($N50=$N$3,$C50*INDEX('Fixed O&amp;M Schedule_Gas'!AA$3:AA$15,MATCH($F50,'Fixed O&amp;M Schedule_Gas'!$B$3:$B$15,0)),$C50*$S50*INDEX($U$1:$CH$1,MATCH($K50,$U$2:$CH$2,0))*IF(AS$2&gt;$K50+$H50,IF($D50="Win",1.02,1.005),1)*(1+$T50)^(AS$2-$K50)),IF(AND($K50+$I50&lt;=AS$2,$K50+SUM($I50:$J50)&gt;AS$2),IF($N50=$N$3,$C50*(INDEX('Fixed O&amp;M Schedule_Gas'!AA$3:AA$15,MATCH($F50,'Fixed O&amp;M Schedule_Gas'!$B$3:$B$15,0))+$M50),$C50*($S50*INDEX($U$1:$CH$1,MATCH($K50+$I50,$U$2:$CH$2,0))*IF(AS$2&gt;$K50+$I50+$H50,IF($D50="Win",1.02,1.005),1)*(1+$T50)^(AS$2-($K50+$I50))+$M50)),0)))/10^6</f>
        <v>181.69953010099309</v>
      </c>
      <c r="AT50" s="119">
        <f>IF(AND($K50&lt;AT$2+1,$K50+$H50&gt;AT$2),IF($N50=$N$3,$C50*((1-$O50+$O50*(AT$1/INDEX($U$1:$CH$1,,MATCH($K50,$U$2:$CH$2,0)))))*$L50,$C50*((1-$R50)^(AT$2-$K50))*(((1-$O50+$O50*(AT$1/INDEX($U$1:$CH$1,,MATCH($K50,$U$2:$CH$2,0)))))*$L50*8760*$P50)),IF(AND($K50+$H50&lt;AT$2+1,$K50+$I50&gt;AT$2),IF($N50=$N$3,$C50*INDEX('Fixed O&amp;M Schedule_Gas'!AB$3:AB$15,MATCH($F50,'Fixed O&amp;M Schedule_Gas'!$B$3:$B$15,0)),$C50*$S50*INDEX($U$1:$CH$1,MATCH($K50,$U$2:$CH$2,0))*IF(AT$2&gt;$K50+$H50,IF($D50="Win",1.02,1.005),1)*(1+$T50)^(AT$2-$K50)),IF(AND($K50+$I50&lt;=AT$2,$K50+SUM($I50:$J50)&gt;AT$2),IF($N50=$N$3,$C50*(INDEX('Fixed O&amp;M Schedule_Gas'!AB$3:AB$15,MATCH($F50,'Fixed O&amp;M Schedule_Gas'!$B$3:$B$15,0))+$M50),$C50*($S50*INDEX($U$1:$CH$1,MATCH($K50+$I50,$U$2:$CH$2,0))*IF(AT$2&gt;$K50+$I50+$H50,IF($D50="Win",1.02,1.005),1)*(1+$T50)^(AT$2-($K50+$I50))+$M50)),0)))/10^6</f>
        <v>179.67717302341643</v>
      </c>
      <c r="AU50" s="119">
        <f>IF(AND($K50&lt;AU$2+1,$K50+$H50&gt;AU$2),IF($N50=$N$3,$C50*((1-$O50+$O50*(AU$1/INDEX($U$1:$CH$1,,MATCH($K50,$U$2:$CH$2,0)))))*$L50,$C50*((1-$R50)^(AU$2-$K50))*(((1-$O50+$O50*(AU$1/INDEX($U$1:$CH$1,,MATCH($K50,$U$2:$CH$2,0)))))*$L50*8760*$P50)),IF(AND($K50+$H50&lt;AU$2+1,$K50+$I50&gt;AU$2),IF($N50=$N$3,$C50*INDEX('Fixed O&amp;M Schedule_Gas'!AC$3:AC$15,MATCH($F50,'Fixed O&amp;M Schedule_Gas'!$B$3:$B$15,0)),$C50*$S50*INDEX($U$1:$CH$1,MATCH($K50,$U$2:$CH$2,0))*IF(AU$2&gt;$K50+$H50,IF($D50="Win",1.02,1.005),1)*(1+$T50)^(AU$2-$K50)),IF(AND($K50+$I50&lt;=AU$2,$K50+SUM($I50:$J50)&gt;AU$2),IF($N50=$N$3,$C50*(INDEX('Fixed O&amp;M Schedule_Gas'!AC$3:AC$15,MATCH($F50,'Fixed O&amp;M Schedule_Gas'!$B$3:$B$15,0))+$M50),$C50*($S50*INDEX($U$1:$CH$1,MATCH($K50+$I50,$U$2:$CH$2,0))*IF(AU$2&gt;$K50+$I50+$H50,IF($D50="Win",1.02,1.005),1)*(1+$T50)^(AU$2-($K50+$I50))+$M50)),0)))/10^6</f>
        <v>177.69042985336787</v>
      </c>
      <c r="AV50" s="119">
        <f>IF(AND($K50&lt;AV$2+1,$K50+$H50&gt;AV$2),IF($N50=$N$3,$C50*((1-$O50+$O50*(AV$1/INDEX($U$1:$CH$1,,MATCH($K50,$U$2:$CH$2,0)))))*$L50,$C50*((1-$R50)^(AV$2-$K50))*(((1-$O50+$O50*(AV$1/INDEX($U$1:$CH$1,,MATCH($K50,$U$2:$CH$2,0)))))*$L50*8760*$P50)),IF(AND($K50+$H50&lt;AV$2+1,$K50+$I50&gt;AV$2),IF($N50=$N$3,$C50*INDEX('Fixed O&amp;M Schedule_Gas'!AD$3:AD$15,MATCH($F50,'Fixed O&amp;M Schedule_Gas'!$B$3:$B$15,0)),$C50*$S50*INDEX($U$1:$CH$1,MATCH($K50,$U$2:$CH$2,0))*IF(AV$2&gt;$K50+$H50,IF($D50="Win",1.02,1.005),1)*(1+$T50)^(AV$2-$K50)),IF(AND($K50+$I50&lt;=AV$2,$K50+SUM($I50:$J50)&gt;AV$2),IF($N50=$N$3,$C50*(INDEX('Fixed O&amp;M Schedule_Gas'!AD$3:AD$15,MATCH($F50,'Fixed O&amp;M Schedule_Gas'!$B$3:$B$15,0))+$M50),$C50*($S50*INDEX($U$1:$CH$1,MATCH($K50+$I50,$U$2:$CH$2,0))*IF(AV$2&gt;$K50+$I50+$H50,IF($D50="Win",1.02,1.005),1)*(1+$T50)^(AV$2-($K50+$I50))+$M50)),0)))/10^6</f>
        <v>175.73874275112195</v>
      </c>
      <c r="AW50" s="119">
        <f>IF(AND($K50&lt;AW$2+1,$K50+$H50&gt;AW$2),IF($N50=$N$3,$C50*((1-$O50+$O50*(AW$1/INDEX($U$1:$CH$1,,MATCH($K50,$U$2:$CH$2,0)))))*$L50,$C50*((1-$R50)^(AW$2-$K50))*(((1-$O50+$O50*(AW$1/INDEX($U$1:$CH$1,,MATCH($K50,$U$2:$CH$2,0)))))*$L50*8760*$P50)),IF(AND($K50+$H50&lt;AW$2+1,$K50+$I50&gt;AW$2),IF($N50=$N$3,$C50*INDEX('Fixed O&amp;M Schedule_Gas'!AE$3:AE$15,MATCH($F50,'Fixed O&amp;M Schedule_Gas'!$B$3:$B$15,0)),$C50*$S50*INDEX($U$1:$CH$1,MATCH($K50,$U$2:$CH$2,0))*IF(AW$2&gt;$K50+$H50,IF($D50="Win",1.02,1.005),1)*(1+$T50)^(AW$2-$K50)),IF(AND($K50+$I50&lt;=AW$2,$K50+SUM($I50:$J50)&gt;AW$2),IF($N50=$N$3,$C50*(INDEX('Fixed O&amp;M Schedule_Gas'!AE$3:AE$15,MATCH($F50,'Fixed O&amp;M Schedule_Gas'!$B$3:$B$15,0))+$M50),$C50*($S50*INDEX($U$1:$CH$1,MATCH($K50+$I50,$U$2:$CH$2,0))*IF(AW$2&gt;$K50+$I50+$H50,IF($D50="Win",1.02,1.005),1)*(1+$T50)^(AW$2-($K50+$I50))+$M50)),0)))/10^6</f>
        <v>173.82156284648548</v>
      </c>
      <c r="AX50" s="119">
        <f>IF(AND($K50&lt;AX$2+1,$K50+$H50&gt;AX$2),IF($N50=$N$3,$C50*((1-$O50+$O50*(AX$1/INDEX($U$1:$CH$1,,MATCH($K50,$U$2:$CH$2,0)))))*$L50,$C50*((1-$R50)^(AX$2-$K50))*(((1-$O50+$O50*(AX$1/INDEX($U$1:$CH$1,,MATCH($K50,$U$2:$CH$2,0)))))*$L50*8760*$P50)),IF(AND($K50+$H50&lt;AX$2+1,$K50+$I50&gt;AX$2),IF($N50=$N$3,$C50*INDEX('Fixed O&amp;M Schedule_Gas'!AF$3:AF$15,MATCH($F50,'Fixed O&amp;M Schedule_Gas'!$B$3:$B$15,0)),$C50*$S50*INDEX($U$1:$CH$1,MATCH($K50,$U$2:$CH$2,0))*IF(AX$2&gt;$K50+$H50,IF($D50="Win",1.02,1.005),1)*(1+$T50)^(AX$2-$K50)),IF(AND($K50+$I50&lt;=AX$2,$K50+SUM($I50:$J50)&gt;AX$2),IF($N50=$N$3,$C50*(INDEX('Fixed O&amp;M Schedule_Gas'!AF$3:AF$15,MATCH($F50,'Fixed O&amp;M Schedule_Gas'!$B$3:$B$15,0))+$M50),$C50*($S50*INDEX($U$1:$CH$1,MATCH($K50+$I50,$U$2:$CH$2,0))*IF(AX$2&gt;$K50+$I50+$H50,IF($D50="Win",1.02,1.005),1)*(1+$T50)^(AX$2-($K50+$I50))+$M50)),0)))/10^6</f>
        <v>171.93835009544722</v>
      </c>
      <c r="AY50" s="119">
        <f>IF(AND($K50&lt;AY$2+1,$K50+$H50&gt;AY$2),IF($N50=$N$3,$C50*((1-$O50+$O50*(AY$1/INDEX($U$1:$CH$1,,MATCH($K50,$U$2:$CH$2,0)))))*$L50,$C50*((1-$R50)^(AY$2-$K50))*(((1-$O50+$O50*(AY$1/INDEX($U$1:$CH$1,,MATCH($K50,$U$2:$CH$2,0)))))*$L50*8760*$P50)),IF(AND($K50+$H50&lt;AY$2+1,$K50+$I50&gt;AY$2),IF($N50=$N$3,$C50*INDEX('Fixed O&amp;M Schedule_Gas'!AG$3:AG$15,MATCH($F50,'Fixed O&amp;M Schedule_Gas'!$B$3:$B$15,0)),$C50*$S50*INDEX($U$1:$CH$1,MATCH($K50,$U$2:$CH$2,0))*IF(AY$2&gt;$K50+$H50,IF($D50="Win",1.02,1.005),1)*(1+$T50)^(AY$2-$K50)),IF(AND($K50+$I50&lt;=AY$2,$K50+SUM($I50:$J50)&gt;AY$2),IF($N50=$N$3,$C50*(INDEX('Fixed O&amp;M Schedule_Gas'!AG$3:AG$15,MATCH($F50,'Fixed O&amp;M Schedule_Gas'!$B$3:$B$15,0))+$M50),$C50*($S50*INDEX($U$1:$CH$1,MATCH($K50+$I50,$U$2:$CH$2,0))*IF(AY$2&gt;$K50+$I50+$H50,IF($D50="Win",1.02,1.005),1)*(1+$T50)^(AY$2-($K50+$I50))+$M50)),0)))/10^6</f>
        <v>31.754078481624902</v>
      </c>
      <c r="AZ50" s="119">
        <f>IF(AND($K50&lt;AZ$2+1,$K50+$H50&gt;AZ$2),IF($N50=$N$3,$C50*((1-$O50+$O50*(AZ$1/INDEX($U$1:$CH$1,,MATCH($K50,$U$2:$CH$2,0)))))*$L50,$C50*((1-$R50)^(AZ$2-$K50))*(((1-$O50+$O50*(AZ$1/INDEX($U$1:$CH$1,,MATCH($K50,$U$2:$CH$2,0)))))*$L50*8760*$P50)),IF(AND($K50+$H50&lt;AZ$2+1,$K50+$I50&gt;AZ$2),IF($N50=$N$3,$C50*INDEX('Fixed O&amp;M Schedule_Gas'!AH$3:AH$15,MATCH($F50,'Fixed O&amp;M Schedule_Gas'!$B$3:$B$15,0)),$C50*$S50*INDEX($U$1:$CH$1,MATCH($K50,$U$2:$CH$2,0))*IF(AZ$2&gt;$K50+$H50,IF($D50="Win",1.02,1.005),1)*(1+$T50)^(AZ$2-$K50)),IF(AND($K50+$I50&lt;=AZ$2,$K50+SUM($I50:$J50)&gt;AZ$2),IF($N50=$N$3,$C50*(INDEX('Fixed O&amp;M Schedule_Gas'!AH$3:AH$15,MATCH($F50,'Fixed O&amp;M Schedule_Gas'!$B$3:$B$15,0))+$M50),$C50*($S50*INDEX($U$1:$CH$1,MATCH($K50+$I50,$U$2:$CH$2,0))*IF(AZ$2&gt;$K50+$I50+$H50,IF($D50="Win",1.02,1.005),1)*(1+$T50)^(AZ$2-($K50+$I50))+$M50)),0)))/10^6</f>
        <v>33.036943252282548</v>
      </c>
      <c r="BA50" s="119">
        <f>IF(AND($K50&lt;BA$2+1,$K50+$H50&gt;BA$2),IF($N50=$N$3,$C50*((1-$O50+$O50*(BA$1/INDEX($U$1:$CH$1,,MATCH($K50,$U$2:$CH$2,0)))))*$L50,$C50*((1-$R50)^(BA$2-$K50))*(((1-$O50+$O50*(BA$1/INDEX($U$1:$CH$1,,MATCH($K50,$U$2:$CH$2,0)))))*$L50*8760*$P50)),IF(AND($K50+$H50&lt;BA$2+1,$K50+$I50&gt;BA$2),IF($N50=$N$3,$C50*INDEX('Fixed O&amp;M Schedule_Gas'!AI$3:AI$15,MATCH($F50,'Fixed O&amp;M Schedule_Gas'!$B$3:$B$15,0)),$C50*$S50*INDEX($U$1:$CH$1,MATCH($K50,$U$2:$CH$2,0))*IF(BA$2&gt;$K50+$H50,IF($D50="Win",1.02,1.005),1)*(1+$T50)^(BA$2-$K50)),IF(AND($K50+$I50&lt;=BA$2,$K50+SUM($I50:$J50)&gt;BA$2),IF($N50=$N$3,$C50*(INDEX('Fixed O&amp;M Schedule_Gas'!AI$3:AI$15,MATCH($F50,'Fixed O&amp;M Schedule_Gas'!$B$3:$B$15,0))+$M50),$C50*($S50*INDEX($U$1:$CH$1,MATCH($K50+$I50,$U$2:$CH$2,0))*IF(BA$2&gt;$K50+$I50+$H50,IF($D50="Win",1.02,1.005),1)*(1+$T50)^(BA$2-($K50+$I50))+$M50)),0)))/10^6</f>
        <v>33.697682117328199</v>
      </c>
      <c r="BB50" s="119">
        <f>IF(AND($K50&lt;BB$2+1,$K50+$H50&gt;BB$2),IF($N50=$N$3,$C50*((1-$O50+$O50*(BB$1/INDEX($U$1:$CH$1,,MATCH($K50,$U$2:$CH$2,0)))))*$L50,$C50*((1-$R50)^(BB$2-$K50))*(((1-$O50+$O50*(BB$1/INDEX($U$1:$CH$1,,MATCH($K50,$U$2:$CH$2,0)))))*$L50*8760*$P50)),IF(AND($K50+$H50&lt;BB$2+1,$K50+$I50&gt;BB$2),IF($N50=$N$3,$C50*INDEX('Fixed O&amp;M Schedule_Gas'!AJ$3:AJ$15,MATCH($F50,'Fixed O&amp;M Schedule_Gas'!$B$3:$B$15,0)),$C50*$S50*INDEX($U$1:$CH$1,MATCH($K50,$U$2:$CH$2,0))*IF(BB$2&gt;$K50+$H50,IF($D50="Win",1.02,1.005),1)*(1+$T50)^(BB$2-$K50)),IF(AND($K50+$I50&lt;=BB$2,$K50+SUM($I50:$J50)&gt;BB$2),IF($N50=$N$3,$C50*(INDEX('Fixed O&amp;M Schedule_Gas'!AJ$3:AJ$15,MATCH($F50,'Fixed O&amp;M Schedule_Gas'!$B$3:$B$15,0))+$M50),$C50*($S50*INDEX($U$1:$CH$1,MATCH($K50+$I50,$U$2:$CH$2,0))*IF(BB$2&gt;$K50+$I50+$H50,IF($D50="Win",1.02,1.005),1)*(1+$T50)^(BB$2-($K50+$I50))+$M50)),0)))/10^6</f>
        <v>34.371635759674753</v>
      </c>
      <c r="BC50" s="119">
        <f>IF(AND($K50&lt;BC$2+1,$K50+$H50&gt;BC$2),IF($N50=$N$3,$C50*((1-$O50+$O50*(BC$1/INDEX($U$1:$CH$1,,MATCH($K50,$U$2:$CH$2,0)))))*$L50,$C50*((1-$R50)^(BC$2-$K50))*(((1-$O50+$O50*(BC$1/INDEX($U$1:$CH$1,,MATCH($K50,$U$2:$CH$2,0)))))*$L50*8760*$P50)),IF(AND($K50+$H50&lt;BC$2+1,$K50+$I50&gt;BC$2),IF($N50=$N$3,$C50*INDEX('Fixed O&amp;M Schedule_Gas'!AK$3:AK$15,MATCH($F50,'Fixed O&amp;M Schedule_Gas'!$B$3:$B$15,0)),$C50*$S50*INDEX($U$1:$CH$1,MATCH($K50,$U$2:$CH$2,0))*IF(BC$2&gt;$K50+$H50,IF($D50="Win",1.02,1.005),1)*(1+$T50)^(BC$2-$K50)),IF(AND($K50+$I50&lt;=BC$2,$K50+SUM($I50:$J50)&gt;BC$2),IF($N50=$N$3,$C50*(INDEX('Fixed O&amp;M Schedule_Gas'!AK$3:AK$15,MATCH($F50,'Fixed O&amp;M Schedule_Gas'!$B$3:$B$15,0))+$M50),$C50*($S50*INDEX($U$1:$CH$1,MATCH($K50+$I50,$U$2:$CH$2,0))*IF(BC$2&gt;$K50+$I50+$H50,IF($D50="Win",1.02,1.005),1)*(1+$T50)^(BC$2-($K50+$I50))+$M50)),0)))/10^6</f>
        <v>35.059068474868255</v>
      </c>
      <c r="BD50" s="119">
        <f>IF(AND($K50&lt;BD$2+1,$K50+$H50&gt;BD$2),IF($N50=$N$3,$C50*((1-$O50+$O50*(BD$1/INDEX($U$1:$CH$1,,MATCH($K50,$U$2:$CH$2,0)))))*$L50,$C50*((1-$R50)^(BD$2-$K50))*(((1-$O50+$O50*(BD$1/INDEX($U$1:$CH$1,,MATCH($K50,$U$2:$CH$2,0)))))*$L50*8760*$P50)),IF(AND($K50+$H50&lt;BD$2+1,$K50+$I50&gt;BD$2),IF($N50=$N$3,$C50*INDEX('Fixed O&amp;M Schedule_Gas'!AL$3:AL$15,MATCH($F50,'Fixed O&amp;M Schedule_Gas'!$B$3:$B$15,0)),$C50*$S50*INDEX($U$1:$CH$1,MATCH($K50,$U$2:$CH$2,0))*IF(BD$2&gt;$K50+$H50,IF($D50="Win",1.02,1.005),1)*(1+$T50)^(BD$2-$K50)),IF(AND($K50+$I50&lt;=BD$2,$K50+SUM($I50:$J50)&gt;BD$2),IF($N50=$N$3,$C50*(INDEX('Fixed O&amp;M Schedule_Gas'!AL$3:AL$15,MATCH($F50,'Fixed O&amp;M Schedule_Gas'!$B$3:$B$15,0))+$M50),$C50*($S50*INDEX($U$1:$CH$1,MATCH($K50+$I50,$U$2:$CH$2,0))*IF(BD$2&gt;$K50+$I50+$H50,IF($D50="Win",1.02,1.005),1)*(1+$T50)^(BD$2-($K50+$I50))+$M50)),0)))/10^6</f>
        <v>144.58738056985169</v>
      </c>
      <c r="BE50" s="119">
        <f>IF(AND($K50&lt;BE$2+1,$K50+$H50&gt;BE$2),IF($N50=$N$3,$C50*((1-$O50+$O50*(BE$1/INDEX($U$1:$CH$1,,MATCH($K50,$U$2:$CH$2,0)))))*$L50,$C50*((1-$R50)^(BE$2-$K50))*(((1-$O50+$O50*(BE$1/INDEX($U$1:$CH$1,,MATCH($K50,$U$2:$CH$2,0)))))*$L50*8760*$P50)),IF(AND($K50+$H50&lt;BE$2+1,$K50+$I50&gt;BE$2),IF($N50=$N$3,$C50*INDEX('Fixed O&amp;M Schedule_Gas'!AM$3:AM$15,MATCH($F50,'Fixed O&amp;M Schedule_Gas'!$B$3:$B$15,0)),$C50*$S50*INDEX($U$1:$CH$1,MATCH($K50,$U$2:$CH$2,0))*IF(BE$2&gt;$K50+$H50,IF($D50="Win",1.02,1.005),1)*(1+$T50)^(BE$2-$K50)),IF(AND($K50+$I50&lt;=BE$2,$K50+SUM($I50:$J50)&gt;BE$2),IF($N50=$N$3,$C50*(INDEX('Fixed O&amp;M Schedule_Gas'!AM$3:AM$15,MATCH($F50,'Fixed O&amp;M Schedule_Gas'!$B$3:$B$15,0))+$M50),$C50*($S50*INDEX($U$1:$CH$1,MATCH($K50+$I50,$U$2:$CH$2,0))*IF(BE$2&gt;$K50+$I50+$H50,IF($D50="Win",1.02,1.005),1)*(1+$T50)^(BE$2-($K50+$I50))+$M50)),0)))/10^6</f>
        <v>145.28631255744429</v>
      </c>
      <c r="BF50" s="119">
        <f>IF(AND($K50&lt;BF$2+1,$K50+$H50&gt;BF$2),IF($N50=$N$3,$C50*((1-$O50+$O50*(BF$1/INDEX($U$1:$CH$1,,MATCH($K50,$U$2:$CH$2,0)))))*$L50,$C50*((1-$R50)^(BF$2-$K50))*(((1-$O50+$O50*(BF$1/INDEX($U$1:$CH$1,,MATCH($K50,$U$2:$CH$2,0)))))*$L50*8760*$P50)),IF(AND($K50+$H50&lt;BF$2+1,$K50+$I50&gt;BF$2),IF($N50=$N$3,$C50*INDEX('Fixed O&amp;M Schedule_Gas'!AN$3:AN$15,MATCH($F50,'Fixed O&amp;M Schedule_Gas'!$B$3:$B$15,0)),$C50*$S50*INDEX($U$1:$CH$1,MATCH($K50,$U$2:$CH$2,0))*IF(BF$2&gt;$K50+$H50,IF($D50="Win",1.02,1.005),1)*(1+$T50)^(BF$2-$K50)),IF(AND($K50+$I50&lt;=BF$2,$K50+SUM($I50:$J50)&gt;BF$2),IF($N50=$N$3,$C50*(INDEX('Fixed O&amp;M Schedule_Gas'!AN$3:AN$15,MATCH($F50,'Fixed O&amp;M Schedule_Gas'!$B$3:$B$15,0))+$M50),$C50*($S50*INDEX($U$1:$CH$1,MATCH($K50+$I50,$U$2:$CH$2,0))*IF(BF$2&gt;$K50+$I50+$H50,IF($D50="Win",1.02,1.005),1)*(1+$T50)^(BF$2-($K50+$I50))+$M50)),0)))/10^6</f>
        <v>145.99922318478875</v>
      </c>
      <c r="BG50" s="119">
        <f>IF(AND($K50&lt;BG$2+1,$K50+$H50&gt;BG$2),IF($N50=$N$3,$C50*((1-$O50+$O50*(BG$1/INDEX($U$1:$CH$1,,MATCH($K50,$U$2:$CH$2,0)))))*$L50,$C50*((1-$R50)^(BG$2-$K50))*(((1-$O50+$O50*(BG$1/INDEX($U$1:$CH$1,,MATCH($K50,$U$2:$CH$2,0)))))*$L50*8760*$P50)),IF(AND($K50+$H50&lt;BG$2+1,$K50+$I50&gt;BG$2),IF($N50=$N$3,$C50*INDEX('Fixed O&amp;M Schedule_Gas'!AO$3:AO$15,MATCH($F50,'Fixed O&amp;M Schedule_Gas'!$B$3:$B$15,0)),$C50*$S50*INDEX($U$1:$CH$1,MATCH($K50,$U$2:$CH$2,0))*IF(BG$2&gt;$K50+$H50,IF($D50="Win",1.02,1.005),1)*(1+$T50)^(BG$2-$K50)),IF(AND($K50+$I50&lt;=BG$2,$K50+SUM($I50:$J50)&gt;BG$2),IF($N50=$N$3,$C50*(INDEX('Fixed O&amp;M Schedule_Gas'!AO$3:AO$15,MATCH($F50,'Fixed O&amp;M Schedule_Gas'!$B$3:$B$15,0))+$M50),$C50*($S50*INDEX($U$1:$CH$1,MATCH($K50+$I50,$U$2:$CH$2,0))*IF(BG$2&gt;$K50+$I50+$H50,IF($D50="Win",1.02,1.005),1)*(1+$T50)^(BG$2-($K50+$I50))+$M50)),0)))/10^6</f>
        <v>146.72639202468008</v>
      </c>
      <c r="BH50" s="119">
        <f>IF(AND($K50&lt;BH$2+1,$K50+$H50&gt;BH$2),IF($N50=$N$3,$C50*((1-$O50+$O50*(BH$1/INDEX($U$1:$CH$1,,MATCH($K50,$U$2:$CH$2,0)))))*$L50,$C50*((1-$R50)^(BH$2-$K50))*(((1-$O50+$O50*(BH$1/INDEX($U$1:$CH$1,,MATCH($K50,$U$2:$CH$2,0)))))*$L50*8760*$P50)),IF(AND($K50+$H50&lt;BH$2+1,$K50+$I50&gt;BH$2),IF($N50=$N$3,$C50*INDEX('Fixed O&amp;M Schedule_Gas'!AP$3:AP$15,MATCH($F50,'Fixed O&amp;M Schedule_Gas'!$B$3:$B$15,0)),$C50*$S50*INDEX($U$1:$CH$1,MATCH($K50,$U$2:$CH$2,0))*IF(BH$2&gt;$K50+$H50,IF($D50="Win",1.02,1.005),1)*(1+$T50)^(BH$2-$K50)),IF(AND($K50+$I50&lt;=BH$2,$K50+SUM($I50:$J50)&gt;BH$2),IF($N50=$N$3,$C50*(INDEX('Fixed O&amp;M Schedule_Gas'!AP$3:AP$15,MATCH($F50,'Fixed O&amp;M Schedule_Gas'!$B$3:$B$15,0))+$M50),$C50*($S50*INDEX($U$1:$CH$1,MATCH($K50+$I50,$U$2:$CH$2,0))*IF(BH$2&gt;$K50+$I50+$H50,IF($D50="Win",1.02,1.005),1)*(1+$T50)^(BH$2-($K50+$I50))+$M50)),0)))/10^6</f>
        <v>147.46810424136922</v>
      </c>
      <c r="BI50" s="119">
        <f>IF(AND($K50&lt;BI$2+1,$K50+$H50&gt;BI$2),IF($N50=$N$3,$C50*((1-$O50+$O50*(BI$1/INDEX($U$1:$CH$1,,MATCH($K50,$U$2:$CH$2,0)))))*$L50,$C50*((1-$R50)^(BI$2-$K50))*(((1-$O50+$O50*(BI$1/INDEX($U$1:$CH$1,,MATCH($K50,$U$2:$CH$2,0)))))*$L50*8760*$P50)),IF(AND($K50+$H50&lt;BI$2+1,$K50+$I50&gt;BI$2),IF($N50=$N$3,$C50*INDEX('Fixed O&amp;M Schedule_Gas'!AQ$3:AQ$15,MATCH($F50,'Fixed O&amp;M Schedule_Gas'!$B$3:$B$15,0)),$C50*$S50*INDEX($U$1:$CH$1,MATCH($K50,$U$2:$CH$2,0))*IF(BI$2&gt;$K50+$H50,IF($D50="Win",1.02,1.005),1)*(1+$T50)^(BI$2-$K50)),IF(AND($K50+$I50&lt;=BI$2,$K50+SUM($I50:$J50)&gt;BI$2),IF($N50=$N$3,$C50*(INDEX('Fixed O&amp;M Schedule_Gas'!AQ$3:AQ$15,MATCH($F50,'Fixed O&amp;M Schedule_Gas'!$B$3:$B$15,0))+$M50),$C50*($S50*INDEX($U$1:$CH$1,MATCH($K50+$I50,$U$2:$CH$2,0))*IF(BI$2&gt;$K50+$I50+$H50,IF($D50="Win",1.02,1.005),1)*(1+$T50)^(BI$2-($K50+$I50))+$M50)),0)))/10^6</f>
        <v>148.22465070239218</v>
      </c>
      <c r="BJ50" s="119">
        <f>IF(AND($K50&lt;BJ$2+1,$K50+$H50&gt;BJ$2),IF($N50=$N$3,$C50*((1-$O50+$O50*(BJ$1/INDEX($U$1:$CH$1,,MATCH($K50,$U$2:$CH$2,0)))))*$L50,$C50*((1-$R50)^(BJ$2-$K50))*(((1-$O50+$O50*(BJ$1/INDEX($U$1:$CH$1,,MATCH($K50,$U$2:$CH$2,0)))))*$L50*8760*$P50)),IF(AND($K50+$H50&lt;BJ$2+1,$K50+$I50&gt;BJ$2),IF($N50=$N$3,$C50*INDEX('Fixed O&amp;M Schedule_Gas'!AR$3:AR$15,MATCH($F50,'Fixed O&amp;M Schedule_Gas'!$B$3:$B$15,0)),$C50*$S50*INDEX($U$1:$CH$1,MATCH($K50,$U$2:$CH$2,0))*IF(BJ$2&gt;$K50+$H50,IF($D50="Win",1.02,1.005),1)*(1+$T50)^(BJ$2-$K50)),IF(AND($K50+$I50&lt;=BJ$2,$K50+SUM($I50:$J50)&gt;BJ$2),IF($N50=$N$3,$C50*(INDEX('Fixed O&amp;M Schedule_Gas'!AR$3:AR$15,MATCH($F50,'Fixed O&amp;M Schedule_Gas'!$B$3:$B$15,0))+$M50),$C50*($S50*INDEX($U$1:$CH$1,MATCH($K50+$I50,$U$2:$CH$2,0))*IF(BJ$2&gt;$K50+$I50+$H50,IF($D50="Win",1.02,1.005),1)*(1+$T50)^(BJ$2-($K50+$I50))+$M50)),0)))/10^6</f>
        <v>148.99632809263554</v>
      </c>
      <c r="BK50" s="119">
        <f>IF(AND($K50&lt;BK$2+1,$K50+$H50&gt;BK$2),IF($N50=$N$3,$C50*((1-$O50+$O50*(BK$1/INDEX($U$1:$CH$1,,MATCH($K50,$U$2:$CH$2,0)))))*$L50,$C50*((1-$R50)^(BK$2-$K50))*(((1-$O50+$O50*(BK$1/INDEX($U$1:$CH$1,,MATCH($K50,$U$2:$CH$2,0)))))*$L50*8760*$P50)),IF(AND($K50+$H50&lt;BK$2+1,$K50+$I50&gt;BK$2),IF($N50=$N$3,$C50*INDEX('Fixed O&amp;M Schedule_Gas'!AS$3:AS$15,MATCH($F50,'Fixed O&amp;M Schedule_Gas'!$B$3:$B$15,0)),$C50*$S50*INDEX($U$1:$CH$1,MATCH($K50,$U$2:$CH$2,0))*IF(BK$2&gt;$K50+$H50,IF($D50="Win",1.02,1.005),1)*(1+$T50)^(BK$2-$K50)),IF(AND($K50+$I50&lt;=BK$2,$K50+SUM($I50:$J50)&gt;BK$2),IF($N50=$N$3,$C50*(INDEX('Fixed O&amp;M Schedule_Gas'!AS$3:AS$15,MATCH($F50,'Fixed O&amp;M Schedule_Gas'!$B$3:$B$15,0))+$M50),$C50*($S50*INDEX($U$1:$CH$1,MATCH($K50+$I50,$U$2:$CH$2,0))*IF(BK$2&gt;$K50+$I50+$H50,IF($D50="Win",1.02,1.005),1)*(1+$T50)^(BK$2-($K50+$I50))+$M50)),0)))/10^6</f>
        <v>149.78343903068381</v>
      </c>
      <c r="BL50" s="119">
        <f>IF(AND($K50&lt;BL$2+1,$K50+$H50&gt;BL$2),IF($N50=$N$3,$C50*((1-$O50+$O50*(BL$1/INDEX($U$1:$CH$1,,MATCH($K50,$U$2:$CH$2,0)))))*$L50,$C50*((1-$R50)^(BL$2-$K50))*(((1-$O50+$O50*(BL$1/INDEX($U$1:$CH$1,,MATCH($K50,$U$2:$CH$2,0)))))*$L50*8760*$P50)),IF(AND($K50+$H50&lt;BL$2+1,$K50+$I50&gt;BL$2),IF($N50=$N$3,$C50*INDEX('Fixed O&amp;M Schedule_Gas'!AT$3:AT$15,MATCH($F50,'Fixed O&amp;M Schedule_Gas'!$B$3:$B$15,0)),$C50*$S50*INDEX($U$1:$CH$1,MATCH($K50,$U$2:$CH$2,0))*IF(BL$2&gt;$K50+$H50,IF($D50="Win",1.02,1.005),1)*(1+$T50)^(BL$2-$K50)),IF(AND($K50+$I50&lt;=BL$2,$K50+SUM($I50:$J50)&gt;BL$2),IF($N50=$N$3,$C50*(INDEX('Fixed O&amp;M Schedule_Gas'!AT$3:AT$15,MATCH($F50,'Fixed O&amp;M Schedule_Gas'!$B$3:$B$15,0))+$M50),$C50*($S50*INDEX($U$1:$CH$1,MATCH($K50+$I50,$U$2:$CH$2,0))*IF(BL$2&gt;$K50+$I50+$H50,IF($D50="Win",1.02,1.005),1)*(1+$T50)^(BL$2-($K50+$I50))+$M50)),0)))/10^6</f>
        <v>150.58629218749303</v>
      </c>
      <c r="BM50" s="119">
        <f>IF(AND($K50&lt;BM$2+1,$K50+$H50&gt;BM$2),IF($N50=$N$3,$C50*((1-$O50+$O50*(BM$1/INDEX($U$1:$CH$1,,MATCH($K50,$U$2:$CH$2,0)))))*$L50,$C50*((1-$R50)^(BM$2-$K50))*(((1-$O50+$O50*(BM$1/INDEX($U$1:$CH$1,,MATCH($K50,$U$2:$CH$2,0)))))*$L50*8760*$P50)),IF(AND($K50+$H50&lt;BM$2+1,$K50+$I50&gt;BM$2),IF($N50=$N$3,$C50*INDEX('Fixed O&amp;M Schedule_Gas'!AU$3:AU$15,MATCH($F50,'Fixed O&amp;M Schedule_Gas'!$B$3:$B$15,0)),$C50*$S50*INDEX($U$1:$CH$1,MATCH($K50,$U$2:$CH$2,0))*IF(BM$2&gt;$K50+$H50,IF($D50="Win",1.02,1.005),1)*(1+$T50)^(BM$2-$K50)),IF(AND($K50+$I50&lt;=BM$2,$K50+SUM($I50:$J50)&gt;BM$2),IF($N50=$N$3,$C50*(INDEX('Fixed O&amp;M Schedule_Gas'!AU$3:AU$15,MATCH($F50,'Fixed O&amp;M Schedule_Gas'!$B$3:$B$15,0))+$M50),$C50*($S50*INDEX($U$1:$CH$1,MATCH($K50+$I50,$U$2:$CH$2,0))*IF(BM$2&gt;$K50+$I50+$H50,IF($D50="Win",1.02,1.005),1)*(1+$T50)^(BM$2-($K50+$I50))+$M50)),0)))/10^6</f>
        <v>151.40520240743845</v>
      </c>
      <c r="BN50" s="119">
        <f>IF(AND($K50&lt;BN$2+1,$K50+$H50&gt;BN$2),IF($N50=$N$3,$C50*((1-$O50+$O50*(BN$1/INDEX($U$1:$CH$1,,MATCH($K50,$U$2:$CH$2,0)))))*$L50,$C50*((1-$R50)^(BN$2-$K50))*(((1-$O50+$O50*(BN$1/INDEX($U$1:$CH$1,,MATCH($K50,$U$2:$CH$2,0)))))*$L50*8760*$P50)),IF(AND($K50+$H50&lt;BN$2+1,$K50+$I50&gt;BN$2),IF($N50=$N$3,$C50*INDEX('Fixed O&amp;M Schedule_Gas'!AV$3:AV$15,MATCH($F50,'Fixed O&amp;M Schedule_Gas'!$B$3:$B$15,0)),$C50*$S50*INDEX($U$1:$CH$1,MATCH($K50,$U$2:$CH$2,0))*IF(BN$2&gt;$K50+$H50,IF($D50="Win",1.02,1.005),1)*(1+$T50)^(BN$2-$K50)),IF(AND($K50+$I50&lt;=BN$2,$K50+SUM($I50:$J50)&gt;BN$2),IF($N50=$N$3,$C50*(INDEX('Fixed O&amp;M Schedule_Gas'!AV$3:AV$15,MATCH($F50,'Fixed O&amp;M Schedule_Gas'!$B$3:$B$15,0))+$M50),$C50*($S50*INDEX($U$1:$CH$1,MATCH($K50+$I50,$U$2:$CH$2,0))*IF(BN$2&gt;$K50+$I50+$H50,IF($D50="Win",1.02,1.005),1)*(1+$T50)^(BN$2-($K50+$I50))+$M50)),0)))/10^6</f>
        <v>152.24049083178278</v>
      </c>
      <c r="BO50" s="119">
        <f>IF(AND($K50&lt;BO$2+1,$K50+$H50&gt;BO$2),IF($N50=$N$3,$C50*((1-$O50+$O50*(BO$1/INDEX($U$1:$CH$1,,MATCH($K50,$U$2:$CH$2,0)))))*$L50,$C50*((1-$R50)^(BO$2-$K50))*(((1-$O50+$O50*(BO$1/INDEX($U$1:$CH$1,,MATCH($K50,$U$2:$CH$2,0)))))*$L50*8760*$P50)),IF(AND($K50+$H50&lt;BO$2+1,$K50+$I50&gt;BO$2),IF($N50=$N$3,$C50*INDEX('Fixed O&amp;M Schedule_Gas'!AW$3:AW$15,MATCH($F50,'Fixed O&amp;M Schedule_Gas'!$B$3:$B$15,0)),$C50*$S50*INDEX($U$1:$CH$1,MATCH($K50,$U$2:$CH$2,0))*IF(BO$2&gt;$K50+$H50,IF($D50="Win",1.02,1.005),1)*(1+$T50)^(BO$2-$K50)),IF(AND($K50+$I50&lt;=BO$2,$K50+SUM($I50:$J50)&gt;BO$2),IF($N50=$N$3,$C50*(INDEX('Fixed O&amp;M Schedule_Gas'!AW$3:AW$15,MATCH($F50,'Fixed O&amp;M Schedule_Gas'!$B$3:$B$15,0))+$M50),$C50*($S50*INDEX($U$1:$CH$1,MATCH($K50+$I50,$U$2:$CH$2,0))*IF(BO$2&gt;$K50+$I50+$H50,IF($D50="Win",1.02,1.005),1)*(1+$T50)^(BO$2-($K50+$I50))+$M50)),0)))/10^6</f>
        <v>153.09248502461398</v>
      </c>
      <c r="BP50" s="119">
        <f>IF(AND($K50&lt;BP$2+1,$K50+$H50&gt;BP$2),IF($N50=$N$3,$C50*((1-$O50+$O50*(BP$1/INDEX($U$1:$CH$1,,MATCH($K50,$U$2:$CH$2,0)))))*$L50,$C50*((1-$R50)^(BP$2-$K50))*(((1-$O50+$O50*(BP$1/INDEX($U$1:$CH$1,,MATCH($K50,$U$2:$CH$2,0)))))*$L50*8760*$P50)),IF(AND($K50+$H50&lt;BP$2+1,$K50+$I50&gt;BP$2),IF($N50=$N$3,$C50*INDEX('Fixed O&amp;M Schedule_Gas'!AX$3:AX$15,MATCH($F50,'Fixed O&amp;M Schedule_Gas'!$B$3:$B$15,0)),$C50*$S50*INDEX($U$1:$CH$1,MATCH($K50,$U$2:$CH$2,0))*IF(BP$2&gt;$K50+$H50,IF($D50="Win",1.02,1.005),1)*(1+$T50)^(BP$2-$K50)),IF(AND($K50+$I50&lt;=BP$2,$K50+SUM($I50:$J50)&gt;BP$2),IF($N50=$N$3,$C50*(INDEX('Fixed O&amp;M Schedule_Gas'!AX$3:AX$15,MATCH($F50,'Fixed O&amp;M Schedule_Gas'!$B$3:$B$15,0))+$M50),$C50*($S50*INDEX($U$1:$CH$1,MATCH($K50+$I50,$U$2:$CH$2,0))*IF(BP$2&gt;$K50+$I50+$H50,IF($D50="Win",1.02,1.005),1)*(1+$T50)^(BP$2-($K50+$I50))+$M50)),0)))/10^6</f>
        <v>153.96151910130183</v>
      </c>
      <c r="BQ50" s="119">
        <f>IF(AND($K50&lt;BQ$2+1,$K50+$H50&gt;BQ$2),IF($N50=$N$3,$C50*((1-$O50+$O50*(BQ$1/INDEX($U$1:$CH$1,,MATCH($K50,$U$2:$CH$2,0)))))*$L50,$C50*((1-$R50)^(BQ$2-$K50))*(((1-$O50+$O50*(BQ$1/INDEX($U$1:$CH$1,,MATCH($K50,$U$2:$CH$2,0)))))*$L50*8760*$P50)),IF(AND($K50+$H50&lt;BQ$2+1,$K50+$I50&gt;BQ$2),IF($N50=$N$3,$C50*INDEX('Fixed O&amp;M Schedule_Gas'!AY$3:AY$15,MATCH($F50,'Fixed O&amp;M Schedule_Gas'!$B$3:$B$15,0)),$C50*$S50*INDEX($U$1:$CH$1,MATCH($K50,$U$2:$CH$2,0))*IF(BQ$2&gt;$K50+$H50,IF($D50="Win",1.02,1.005),1)*(1+$T50)^(BQ$2-$K50)),IF(AND($K50+$I50&lt;=BQ$2,$K50+SUM($I50:$J50)&gt;BQ$2),IF($N50=$N$3,$C50*(INDEX('Fixed O&amp;M Schedule_Gas'!AY$3:AY$15,MATCH($F50,'Fixed O&amp;M Schedule_Gas'!$B$3:$B$15,0))+$M50),$C50*($S50*INDEX($U$1:$CH$1,MATCH($K50+$I50,$U$2:$CH$2,0))*IF(BQ$2&gt;$K50+$I50+$H50,IF($D50="Win",1.02,1.005),1)*(1+$T50)^(BQ$2-($K50+$I50))+$M50)),0)))/10^6</f>
        <v>154.84793385952341</v>
      </c>
      <c r="BR50" s="119">
        <f>IF(AND($K50&lt;BR$2+1,$K50+$H50&gt;BR$2),IF($N50=$N$3,$C50*((1-$O50+$O50*(BR$1/INDEX($U$1:$CH$1,,MATCH($K50,$U$2:$CH$2,0)))))*$L50,$C50*((1-$R50)^(BR$2-$K50))*(((1-$O50+$O50*(BR$1/INDEX($U$1:$CH$1,,MATCH($K50,$U$2:$CH$2,0)))))*$L50*8760*$P50)),IF(AND($K50+$H50&lt;BR$2+1,$K50+$I50&gt;BR$2),IF($N50=$N$3,$C50*INDEX('Fixed O&amp;M Schedule_Gas'!AZ$3:AZ$15,MATCH($F50,'Fixed O&amp;M Schedule_Gas'!$B$3:$B$15,0)),$C50*$S50*INDEX($U$1:$CH$1,MATCH($K50,$U$2:$CH$2,0))*IF(BR$2&gt;$K50+$H50,IF($D50="Win",1.02,1.005),1)*(1+$T50)^(BR$2-$K50)),IF(AND($K50+$I50&lt;=BR$2,$K50+SUM($I50:$J50)&gt;BR$2),IF($N50=$N$3,$C50*(INDEX('Fixed O&amp;M Schedule_Gas'!AZ$3:AZ$15,MATCH($F50,'Fixed O&amp;M Schedule_Gas'!$B$3:$B$15,0))+$M50),$C50*($S50*INDEX($U$1:$CH$1,MATCH($K50+$I50,$U$2:$CH$2,0))*IF(BR$2&gt;$K50+$I50+$H50,IF($D50="Win",1.02,1.005),1)*(1+$T50)^(BR$2-($K50+$I50))+$M50)),0)))/10^6</f>
        <v>155.75207691290944</v>
      </c>
      <c r="BS50" s="119">
        <f>IF(AND($K50&lt;BS$2+1,$K50+$H50&gt;BS$2),IF($N50=$N$3,$C50*((1-$O50+$O50*(BS$1/INDEX($U$1:$CH$1,,MATCH($K50,$U$2:$CH$2,0)))))*$L50,$C50*((1-$R50)^(BS$2-$K50))*(((1-$O50+$O50*(BS$1/INDEX($U$1:$CH$1,,MATCH($K50,$U$2:$CH$2,0)))))*$L50*8760*$P50)),IF(AND($K50+$H50&lt;BS$2+1,$K50+$I50&gt;BS$2),IF($N50=$N$3,$C50*INDEX('Fixed O&amp;M Schedule_Gas'!BA$3:BA$15,MATCH($F50,'Fixed O&amp;M Schedule_Gas'!$B$3:$B$15,0)),$C50*$S50*INDEX($U$1:$CH$1,MATCH($K50,$U$2:$CH$2,0))*IF(BS$2&gt;$K50+$H50,IF($D50="Win",1.02,1.005),1)*(1+$T50)^(BS$2-$K50)),IF(AND($K50+$I50&lt;=BS$2,$K50+SUM($I50:$J50)&gt;BS$2),IF($N50=$N$3,$C50*(INDEX('Fixed O&amp;M Schedule_Gas'!BA$3:BA$15,MATCH($F50,'Fixed O&amp;M Schedule_Gas'!$B$3:$B$15,0))+$M50),$C50*($S50*INDEX($U$1:$CH$1,MATCH($K50+$I50,$U$2:$CH$2,0))*IF(BS$2&gt;$K50+$I50+$H50,IF($D50="Win",1.02,1.005),1)*(1+$T50)^(BS$2-($K50+$I50))+$M50)),0)))/10^6</f>
        <v>156.67430282736319</v>
      </c>
      <c r="BT50" s="119">
        <f>IF(AND($K50&lt;BT$2+1,$K50+$H50&gt;BT$2),IF($N50=$N$3,$C50*((1-$O50+$O50*(BT$1/INDEX($U$1:$CH$1,,MATCH($K50,$U$2:$CH$2,0)))))*$L50,$C50*((1-$R50)^(BT$2-$K50))*(((1-$O50+$O50*(BT$1/INDEX($U$1:$CH$1,,MATCH($K50,$U$2:$CH$2,0)))))*$L50*8760*$P50)),IF(AND($K50+$H50&lt;BT$2+1,$K50+$I50&gt;BT$2),IF($N50=$N$3,$C50*INDEX('Fixed O&amp;M Schedule_Gas'!BB$3:BB$15,MATCH($F50,'Fixed O&amp;M Schedule_Gas'!$B$3:$B$15,0)),$C50*$S50*INDEX($U$1:$CH$1,MATCH($K50,$U$2:$CH$2,0))*IF(BT$2&gt;$K50+$H50,IF($D50="Win",1.02,1.005),1)*(1+$T50)^(BT$2-$K50)),IF(AND($K50+$I50&lt;=BT$2,$K50+SUM($I50:$J50)&gt;BT$2),IF($N50=$N$3,$C50*(INDEX('Fixed O&amp;M Schedule_Gas'!BB$3:BB$15,MATCH($F50,'Fixed O&amp;M Schedule_Gas'!$B$3:$B$15,0))+$M50),$C50*($S50*INDEX($U$1:$CH$1,MATCH($K50+$I50,$U$2:$CH$2,0))*IF(BT$2&gt;$K50+$I50+$H50,IF($D50="Win",1.02,1.005),1)*(1+$T50)^(BT$2-($K50+$I50))+$M50)),0)))/10^6</f>
        <v>157.61497326010598</v>
      </c>
      <c r="BU50" s="119">
        <f>IF(AND($K50&lt;BU$2+1,$K50+$H50&gt;BU$2),IF($N50=$N$3,$C50*((1-$O50+$O50*(BU$1/INDEX($U$1:$CH$1,,MATCH($K50,$U$2:$CH$2,0)))))*$L50,$C50*((1-$R50)^(BU$2-$K50))*(((1-$O50+$O50*(BU$1/INDEX($U$1:$CH$1,,MATCH($K50,$U$2:$CH$2,0)))))*$L50*8760*$P50)),IF(AND($K50+$H50&lt;BU$2+1,$K50+$I50&gt;BU$2),IF($N50=$N$3,$C50*INDEX('Fixed O&amp;M Schedule_Gas'!BC$3:BC$15,MATCH($F50,'Fixed O&amp;M Schedule_Gas'!$B$3:$B$15,0)),$C50*$S50*INDEX($U$1:$CH$1,MATCH($K50,$U$2:$CH$2,0))*IF(BU$2&gt;$K50+$H50,IF($D50="Win",1.02,1.005),1)*(1+$T50)^(BU$2-$K50)),IF(AND($K50+$I50&lt;=BU$2,$K50+SUM($I50:$J50)&gt;BU$2),IF($N50=$N$3,$C50*(INDEX('Fixed O&amp;M Schedule_Gas'!BC$3:BC$15,MATCH($F50,'Fixed O&amp;M Schedule_Gas'!$B$3:$B$15,0))+$M50),$C50*($S50*INDEX($U$1:$CH$1,MATCH($K50+$I50,$U$2:$CH$2,0))*IF(BU$2&gt;$K50+$I50+$H50,IF($D50="Win",1.02,1.005),1)*(1+$T50)^(BU$2-($K50+$I50))+$M50)),0)))/10^6</f>
        <v>158.5744571015037</v>
      </c>
      <c r="BV50" s="119">
        <f>IF(AND($K50&lt;BV$2+1,$K50+$H50&gt;BV$2),IF($N50=$N$3,$C50*((1-$O50+$O50*(BV$1/INDEX($U$1:$CH$1,,MATCH($K50,$U$2:$CH$2,0)))))*$L50,$C50*((1-$R50)^(BV$2-$K50))*(((1-$O50+$O50*(BV$1/INDEX($U$1:$CH$1,,MATCH($K50,$U$2:$CH$2,0)))))*$L50*8760*$P50)),IF(AND($K50+$H50&lt;BV$2+1,$K50+$I50&gt;BV$2),IF($N50=$N$3,$C50*INDEX('Fixed O&amp;M Schedule_Gas'!BD$3:BD$15,MATCH($F50,'Fixed O&amp;M Schedule_Gas'!$B$3:$B$15,0)),$C50*$S50*INDEX($U$1:$CH$1,MATCH($K50,$U$2:$CH$2,0))*IF(BV$2&gt;$K50+$H50,IF($D50="Win",1.02,1.005),1)*(1+$T50)^(BV$2-$K50)),IF(AND($K50+$I50&lt;=BV$2,$K50+SUM($I50:$J50)&gt;BV$2),IF($N50=$N$3,$C50*(INDEX('Fixed O&amp;M Schedule_Gas'!BD$3:BD$15,MATCH($F50,'Fixed O&amp;M Schedule_Gas'!$B$3:$B$15,0))+$M50),$C50*($S50*INDEX($U$1:$CH$1,MATCH($K50+$I50,$U$2:$CH$2,0))*IF(BV$2&gt;$K50+$I50+$H50,IF($D50="Win",1.02,1.005),1)*(1+$T50)^(BV$2-($K50+$I50))+$M50)),0)))/10^6</f>
        <v>159.5531306197293</v>
      </c>
      <c r="BW50" s="119">
        <f>IF(AND($K50&lt;BW$2+1,$K50+$H50&gt;BW$2),IF($N50=$N$3,$C50*((1-$O50+$O50*(BW$1/INDEX($U$1:$CH$1,,MATCH($K50,$U$2:$CH$2,0)))))*$L50,$C50*((1-$R50)^(BW$2-$K50))*(((1-$O50+$O50*(BW$1/INDEX($U$1:$CH$1,,MATCH($K50,$U$2:$CH$2,0)))))*$L50*8760*$P50)),IF(AND($K50+$H50&lt;BW$2+1,$K50+$I50&gt;BW$2),IF($N50=$N$3,$C50*INDEX('Fixed O&amp;M Schedule_Gas'!BE$3:BE$15,MATCH($F50,'Fixed O&amp;M Schedule_Gas'!$B$3:$B$15,0)),$C50*$S50*INDEX($U$1:$CH$1,MATCH($K50,$U$2:$CH$2,0))*IF(BW$2&gt;$K50+$H50,IF($D50="Win",1.02,1.005),1)*(1+$T50)^(BW$2-$K50)),IF(AND($K50+$I50&lt;=BW$2,$K50+SUM($I50:$J50)&gt;BW$2),IF($N50=$N$3,$C50*(INDEX('Fixed O&amp;M Schedule_Gas'!BE$3:BE$15,MATCH($F50,'Fixed O&amp;M Schedule_Gas'!$B$3:$B$15,0))+$M50),$C50*($S50*INDEX($U$1:$CH$1,MATCH($K50+$I50,$U$2:$CH$2,0))*IF(BW$2&gt;$K50+$I50+$H50,IF($D50="Win",1.02,1.005),1)*(1+$T50)^(BW$2-($K50+$I50))+$M50)),0)))/10^6</f>
        <v>160.55137760831943</v>
      </c>
      <c r="BX50" s="119">
        <f>IF(AND($K50&lt;BX$2+1,$K50+$H50&gt;BX$2),IF($N50=$N$3,$C50*((1-$O50+$O50*(BX$1/INDEX($U$1:$CH$1,,MATCH($K50,$U$2:$CH$2,0)))))*$L50,$C50*((1-$R50)^(BX$2-$K50))*(((1-$O50+$O50*(BX$1/INDEX($U$1:$CH$1,,MATCH($K50,$U$2:$CH$2,0)))))*$L50*8760*$P50)),IF(AND($K50+$H50&lt;BX$2+1,$K50+$I50&gt;BX$2),IF($N50=$N$3,$C50*INDEX('Fixed O&amp;M Schedule_Gas'!BF$3:BF$15,MATCH($F50,'Fixed O&amp;M Schedule_Gas'!$B$3:$B$15,0)),$C50*$S50*INDEX($U$1:$CH$1,MATCH($K50,$U$2:$CH$2,0))*IF(BX$2&gt;$K50+$H50,IF($D50="Win",1.02,1.005),1)*(1+$T50)^(BX$2-$K50)),IF(AND($K50+$I50&lt;=BX$2,$K50+SUM($I50:$J50)&gt;BX$2),IF($N50=$N$3,$C50*(INDEX('Fixed O&amp;M Schedule_Gas'!BF$3:BF$15,MATCH($F50,'Fixed O&amp;M Schedule_Gas'!$B$3:$B$15,0))+$M50),$C50*($S50*INDEX($U$1:$CH$1,MATCH($K50+$I50,$U$2:$CH$2,0))*IF(BX$2&gt;$K50+$I50+$H50,IF($D50="Win",1.02,1.005),1)*(1+$T50)^(BX$2-($K50+$I50))+$M50)),0)))/10^6</f>
        <v>161.56958953668138</v>
      </c>
      <c r="BY50" s="119">
        <f>IF(AND($K50&lt;BY$2+1,$K50+$H50&gt;BY$2),IF($N50=$N$3,$C50*((1-$O50+$O50*(BY$1/INDEX($U$1:$CH$1,,MATCH($K50,$U$2:$CH$2,0)))))*$L50,$C50*((1-$R50)^(BY$2-$K50))*(((1-$O50+$O50*(BY$1/INDEX($U$1:$CH$1,,MATCH($K50,$U$2:$CH$2,0)))))*$L50*8760*$P50)),IF(AND($K50+$H50&lt;BY$2+1,$K50+$I50&gt;BY$2),IF($N50=$N$3,$C50*INDEX('Fixed O&amp;M Schedule_Gas'!BG$3:BG$15,MATCH($F50,'Fixed O&amp;M Schedule_Gas'!$B$3:$B$15,0)),$C50*$S50*INDEX($U$1:$CH$1,MATCH($K50,$U$2:$CH$2,0))*IF(BY$2&gt;$K50+$H50,IF($D50="Win",1.02,1.005),1)*(1+$T50)^(BY$2-$K50)),IF(AND($K50+$I50&lt;=BY$2,$K50+SUM($I50:$J50)&gt;BY$2),IF($N50=$N$3,$C50*(INDEX('Fixed O&amp;M Schedule_Gas'!BG$3:BG$15,MATCH($F50,'Fixed O&amp;M Schedule_Gas'!$B$3:$B$15,0))+$M50),$C50*($S50*INDEX($U$1:$CH$1,MATCH($K50+$I50,$U$2:$CH$2,0))*IF(BY$2&gt;$K50+$I50+$H50,IF($D50="Win",1.02,1.005),1)*(1+$T50)^(BY$2-($K50+$I50))+$M50)),0)))/10^6</f>
        <v>163.66751339387835</v>
      </c>
      <c r="BZ50" s="119">
        <f>IF(AND($K50&lt;BZ$2+1,$K50+$H50&gt;BZ$2),IF($N50=$N$3,$C50*((1-$O50+$O50*(BZ$1/INDEX($U$1:$CH$1,,MATCH($K50,$U$2:$CH$2,0)))))*$L50,$C50*((1-$R50)^(BZ$2-$K50))*(((1-$O50+$O50*(BZ$1/INDEX($U$1:$CH$1,,MATCH($K50,$U$2:$CH$2,0)))))*$L50*8760*$P50)),IF(AND($K50+$H50&lt;BZ$2+1,$K50+$I50&gt;BZ$2),IF($N50=$N$3,$C50*INDEX('Fixed O&amp;M Schedule_Gas'!BH$3:BH$15,MATCH($F50,'Fixed O&amp;M Schedule_Gas'!$B$3:$B$15,0)),$C50*$S50*INDEX($U$1:$CH$1,MATCH($K50,$U$2:$CH$2,0))*IF(BZ$2&gt;$K50+$H50,IF($D50="Win",1.02,1.005),1)*(1+$T50)^(BZ$2-$K50)),IF(AND($K50+$I50&lt;=BZ$2,$K50+SUM($I50:$J50)&gt;BZ$2),IF($N50=$N$3,$C50*(INDEX('Fixed O&amp;M Schedule_Gas'!BH$3:BH$15,MATCH($F50,'Fixed O&amp;M Schedule_Gas'!$B$3:$B$15,0))+$M50),$C50*($S50*INDEX($U$1:$CH$1,MATCH($K50+$I50,$U$2:$CH$2,0))*IF(BZ$2&gt;$K50+$I50+$H50,IF($D50="Win",1.02,1.005),1)*(1+$T50)^(BZ$2-($K50+$I50))+$M50)),0)))/10^6</f>
        <v>164.74804803795146</v>
      </c>
      <c r="CA50" s="119">
        <f>IF(AND($K50&lt;CA$2+1,$K50+$H50&gt;CA$2),IF($N50=$N$3,$C50*((1-$O50+$O50*(CA$1/INDEX($U$1:$CH$1,,MATCH($K50,$U$2:$CH$2,0)))))*$L50,$C50*((1-$R50)^(CA$2-$K50))*(((1-$O50+$O50*(CA$1/INDEX($U$1:$CH$1,,MATCH($K50,$U$2:$CH$2,0)))))*$L50*8760*$P50)),IF(AND($K50+$H50&lt;CA$2+1,$K50+$I50&gt;CA$2),IF($N50=$N$3,$C50*INDEX('Fixed O&amp;M Schedule_Gas'!BI$3:BI$15,MATCH($F50,'Fixed O&amp;M Schedule_Gas'!$B$3:$B$15,0)),$C50*$S50*INDEX($U$1:$CH$1,MATCH($K50,$U$2:$CH$2,0))*IF(CA$2&gt;$K50+$H50,IF($D50="Win",1.02,1.005),1)*(1+$T50)^(CA$2-$K50)),IF(AND($K50+$I50&lt;=CA$2,$K50+SUM($I50:$J50)&gt;CA$2),IF($N50=$N$3,$C50*(INDEX('Fixed O&amp;M Schedule_Gas'!BI$3:BI$15,MATCH($F50,'Fixed O&amp;M Schedule_Gas'!$B$3:$B$15,0))+$M50),$C50*($S50*INDEX($U$1:$CH$1,MATCH($K50+$I50,$U$2:$CH$2,0))*IF(CA$2&gt;$K50+$I50+$H50,IF($D50="Win",1.02,1.005),1)*(1+$T50)^(CA$2-($K50+$I50))+$M50)),0)))/10^6</f>
        <v>165.85019337490601</v>
      </c>
      <c r="CB50" s="119">
        <f>IF(AND($K50&lt;CB$2+1,$K50+$H50&gt;CB$2),IF($N50=$N$3,$C50*((1-$O50+$O50*(CB$1/INDEX($U$1:$CH$1,,MATCH($K50,$U$2:$CH$2,0)))))*$L50,$C50*((1-$R50)^(CB$2-$K50))*(((1-$O50+$O50*(CB$1/INDEX($U$1:$CH$1,,MATCH($K50,$U$2:$CH$2,0)))))*$L50*8760*$P50)),IF(AND($K50+$H50&lt;CB$2+1,$K50+$I50&gt;CB$2),IF($N50=$N$3,$C50*INDEX('Fixed O&amp;M Schedule_Gas'!BJ$3:BJ$15,MATCH($F50,'Fixed O&amp;M Schedule_Gas'!$B$3:$B$15,0)),$C50*$S50*INDEX($U$1:$CH$1,MATCH($K50,$U$2:$CH$2,0))*IF(CB$2&gt;$K50+$H50,IF($D50="Win",1.02,1.005),1)*(1+$T50)^(CB$2-$K50)),IF(AND($K50+$I50&lt;=CB$2,$K50+SUM($I50:$J50)&gt;CB$2),IF($N50=$N$3,$C50*(INDEX('Fixed O&amp;M Schedule_Gas'!BJ$3:BJ$15,MATCH($F50,'Fixed O&amp;M Schedule_Gas'!$B$3:$B$15,0))+$M50),$C50*($S50*INDEX($U$1:$CH$1,MATCH($K50+$I50,$U$2:$CH$2,0))*IF(CB$2&gt;$K50+$I50+$H50,IF($D50="Win",1.02,1.005),1)*(1+$T50)^(CB$2-($K50+$I50))+$M50)),0)))/10^6</f>
        <v>166.97438161859969</v>
      </c>
      <c r="CC50" s="119">
        <f>IF(AND($K50&lt;CC$2+1,$K50+$H50&gt;CC$2),IF($N50=$N$3,$C50*((1-$O50+$O50*(CC$1/INDEX($U$1:$CH$1,,MATCH($K50,$U$2:$CH$2,0)))))*$L50,$C50*((1-$R50)^(CC$2-$K50))*(((1-$O50+$O50*(CC$1/INDEX($U$1:$CH$1,,MATCH($K50,$U$2:$CH$2,0)))))*$L50*8760*$P50)),IF(AND($K50+$H50&lt;CC$2+1,$K50+$I50&gt;CC$2),IF($N50=$N$3,$C50*INDEX('Fixed O&amp;M Schedule_Gas'!BK$3:BK$15,MATCH($F50,'Fixed O&amp;M Schedule_Gas'!$B$3:$B$15,0)),$C50*$S50*INDEX($U$1:$CH$1,MATCH($K50,$U$2:$CH$2,0))*IF(CC$2&gt;$K50+$H50,IF($D50="Win",1.02,1.005),1)*(1+$T50)^(CC$2-$K50)),IF(AND($K50+$I50&lt;=CC$2,$K50+SUM($I50:$J50)&gt;CC$2),IF($N50=$N$3,$C50*(INDEX('Fixed O&amp;M Schedule_Gas'!BK$3:BK$15,MATCH($F50,'Fixed O&amp;M Schedule_Gas'!$B$3:$B$15,0))+$M50),$C50*($S50*INDEX($U$1:$CH$1,MATCH($K50+$I50,$U$2:$CH$2,0))*IF(CC$2&gt;$K50+$I50+$H50,IF($D50="Win",1.02,1.005),1)*(1+$T50)^(CC$2-($K50+$I50))+$M50)),0)))/10^6</f>
        <v>0</v>
      </c>
      <c r="CD50" s="119">
        <f>IF(AND($K50&lt;CD$2+1,$K50+$H50&gt;CD$2),IF($N50=$N$3,$C50*((1-$O50+$O50*(CD$1/INDEX($U$1:$CH$1,,MATCH($K50,$U$2:$CH$2,0)))))*$L50,$C50*((1-$R50)^(CD$2-$K50))*(((1-$O50+$O50*(CD$1/INDEX($U$1:$CH$1,,MATCH($K50,$U$2:$CH$2,0)))))*$L50*8760*$P50)),IF(AND($K50+$H50&lt;CD$2+1,$K50+$I50&gt;CD$2),IF($N50=$N$3,$C50*INDEX('Fixed O&amp;M Schedule_Gas'!BL$3:BL$15,MATCH($F50,'Fixed O&amp;M Schedule_Gas'!$B$3:$B$15,0)),$C50*$S50*INDEX($U$1:$CH$1,MATCH($K50,$U$2:$CH$2,0))*IF(CD$2&gt;$K50+$H50,IF($D50="Win",1.02,1.005),1)*(1+$T50)^(CD$2-$K50)),IF(AND($K50+$I50&lt;=CD$2,$K50+SUM($I50:$J50)&gt;CD$2),IF($N50=$N$3,$C50*(INDEX('Fixed O&amp;M Schedule_Gas'!BL$3:BL$15,MATCH($F50,'Fixed O&amp;M Schedule_Gas'!$B$3:$B$15,0))+$M50),$C50*($S50*INDEX($U$1:$CH$1,MATCH($K50+$I50,$U$2:$CH$2,0))*IF(CD$2&gt;$K50+$I50+$H50,IF($D50="Win",1.02,1.005),1)*(1+$T50)^(CD$2-($K50+$I50))+$M50)),0)))/10^6</f>
        <v>0</v>
      </c>
      <c r="CE50" s="119">
        <f>IF(AND($K50&lt;CE$2+1,$K50+$H50&gt;CE$2),IF($N50=$N$3,$C50*((1-$O50+$O50*(CE$1/INDEX($U$1:$CH$1,,MATCH($K50,$U$2:$CH$2,0)))))*$L50,$C50*((1-$R50)^(CE$2-$K50))*(((1-$O50+$O50*(CE$1/INDEX($U$1:$CH$1,,MATCH($K50,$U$2:$CH$2,0)))))*$L50*8760*$P50)),IF(AND($K50+$H50&lt;CE$2+1,$K50+$I50&gt;CE$2),IF($N50=$N$3,$C50*INDEX('Fixed O&amp;M Schedule_Gas'!BM$3:BM$15,MATCH($F50,'Fixed O&amp;M Schedule_Gas'!$B$3:$B$15,0)),$C50*$S50*INDEX($U$1:$CH$1,MATCH($K50,$U$2:$CH$2,0))*IF(CE$2&gt;$K50+$H50,IF($D50="Win",1.02,1.005),1)*(1+$T50)^(CE$2-$K50)),IF(AND($K50+$I50&lt;=CE$2,$K50+SUM($I50:$J50)&gt;CE$2),IF($N50=$N$3,$C50*(INDEX('Fixed O&amp;M Schedule_Gas'!BM$3:BM$15,MATCH($F50,'Fixed O&amp;M Schedule_Gas'!$B$3:$B$15,0))+$M50),$C50*($S50*INDEX($U$1:$CH$1,MATCH($K50+$I50,$U$2:$CH$2,0))*IF(CE$2&gt;$K50+$I50+$H50,IF($D50="Win",1.02,1.005),1)*(1+$T50)^(CE$2-($K50+$I50))+$M50)),0)))/10^6</f>
        <v>0</v>
      </c>
      <c r="CF50" s="119">
        <f>IF(AND($K50&lt;CF$2+1,$K50+$H50&gt;CF$2),IF($N50=$N$3,$C50*((1-$O50+$O50*(CF$1/INDEX($U$1:$CH$1,,MATCH($K50,$U$2:$CH$2,0)))))*$L50,$C50*((1-$R50)^(CF$2-$K50))*(((1-$O50+$O50*(CF$1/INDEX($U$1:$CH$1,,MATCH($K50,$U$2:$CH$2,0)))))*$L50*8760*$P50)),IF(AND($K50+$H50&lt;CF$2+1,$K50+$I50&gt;CF$2),IF($N50=$N$3,$C50*INDEX('Fixed O&amp;M Schedule_Gas'!BN$3:BN$15,MATCH($F50,'Fixed O&amp;M Schedule_Gas'!$B$3:$B$15,0)),$C50*$S50*INDEX($U$1:$CH$1,MATCH($K50,$U$2:$CH$2,0))*IF(CF$2&gt;$K50+$H50,IF($D50="Win",1.02,1.005),1)*(1+$T50)^(CF$2-$K50)),IF(AND($K50+$I50&lt;=CF$2,$K50+SUM($I50:$J50)&gt;CF$2),IF($N50=$N$3,$C50*(INDEX('Fixed O&amp;M Schedule_Gas'!BN$3:BN$15,MATCH($F50,'Fixed O&amp;M Schedule_Gas'!$B$3:$B$15,0))+$M50),$C50*($S50*INDEX($U$1:$CH$1,MATCH($K50+$I50,$U$2:$CH$2,0))*IF(CF$2&gt;$K50+$I50+$H50,IF($D50="Win",1.02,1.005),1)*(1+$T50)^(CF$2-($K50+$I50))+$M50)),0)))/10^6</f>
        <v>0</v>
      </c>
      <c r="CG50" s="119">
        <f>IF(AND($K50&lt;CG$2+1,$K50+$H50&gt;CG$2),IF($N50=$N$3,$C50*((1-$O50+$O50*(CG$1/INDEX($U$1:$CH$1,,MATCH($K50,$U$2:$CH$2,0)))))*$L50,$C50*((1-$R50)^(CG$2-$K50))*(((1-$O50+$O50*(CG$1/INDEX($U$1:$CH$1,,MATCH($K50,$U$2:$CH$2,0)))))*$L50*8760*$P50)),IF(AND($K50+$H50&lt;CG$2+1,$K50+$I50&gt;CG$2),IF($N50=$N$3,$C50*INDEX('Fixed O&amp;M Schedule_Gas'!BO$3:BO$15,MATCH($F50,'Fixed O&amp;M Schedule_Gas'!$B$3:$B$15,0)),$C50*$S50*INDEX($U$1:$CH$1,MATCH($K50,$U$2:$CH$2,0))*IF(CG$2&gt;$K50+$H50,IF($D50="Win",1.02,1.005),1)*(1+$T50)^(CG$2-$K50)),IF(AND($K50+$I50&lt;=CG$2,$K50+SUM($I50:$J50)&gt;CG$2),IF($N50=$N$3,$C50*(INDEX('Fixed O&amp;M Schedule_Gas'!BO$3:BO$15,MATCH($F50,'Fixed O&amp;M Schedule_Gas'!$B$3:$B$15,0))+$M50),$C50*($S50*INDEX($U$1:$CH$1,MATCH($K50+$I50,$U$2:$CH$2,0))*IF(CG$2&gt;$K50+$I50+$H50,IF($D50="Win",1.02,1.005),1)*(1+$T50)^(CG$2-($K50+$I50))+$M50)),0)))/10^6</f>
        <v>0</v>
      </c>
      <c r="CH50" s="119">
        <f>IF(AND($K50&lt;CH$2+1,$K50+$H50&gt;CH$2),IF($N50=$N$3,$C50*((1-$O50+$O50*(CH$1/INDEX($U$1:$CH$1,,MATCH($K50,$U$2:$CH$2,0)))))*$L50,$C50*((1-$R50)^(CH$2-$K50))*(((1-$O50+$O50*(CH$1/INDEX($U$1:$CH$1,,MATCH($K50,$U$2:$CH$2,0)))))*$L50*8760*$P50)),IF(AND($K50+$H50&lt;CH$2+1,$K50+$I50&gt;CH$2),IF($N50=$N$3,$C50*INDEX('Fixed O&amp;M Schedule_Gas'!BP$3:BP$15,MATCH($F50,'Fixed O&amp;M Schedule_Gas'!$B$3:$B$15,0)),$C50*$S50*INDEX($U$1:$CH$1,MATCH($K50,$U$2:$CH$2,0))*IF(CH$2&gt;$K50+$H50,IF($D50="Win",1.02,1.005),1)*(1+$T50)^(CH$2-$K50)),IF(AND($K50+$I50&lt;=CH$2,$K50+SUM($I50:$J50)&gt;CH$2),IF($N50=$N$3,$C50*(INDEX('Fixed O&amp;M Schedule_Gas'!BP$3:BP$15,MATCH($F50,'Fixed O&amp;M Schedule_Gas'!$B$3:$B$15,0))+$M50),$C50*($S50*INDEX($U$1:$CH$1,MATCH($K50+$I50,$U$2:$CH$2,0))*IF(CH$2&gt;$K50+$I50+$H50,IF($D50="Win",1.02,1.005),1)*(1+$T50)^(CH$2-($K50+$I50))+$M50)),0)))/10^6</f>
        <v>0</v>
      </c>
    </row>
    <row r="51" spans="1:86" ht="11.4" x14ac:dyDescent="0.2">
      <c r="A51" s="151"/>
      <c r="B51" s="142" t="s">
        <v>41</v>
      </c>
      <c r="C51" s="143">
        <v>8</v>
      </c>
      <c r="D51" s="143" t="str">
        <f t="shared" si="65"/>
        <v>Sol</v>
      </c>
      <c r="E51" s="14" t="s">
        <v>42</v>
      </c>
      <c r="F51" s="142" t="s">
        <v>30</v>
      </c>
      <c r="G51" s="140">
        <f t="shared" si="66"/>
        <v>43466</v>
      </c>
      <c r="H51" s="68">
        <v>20</v>
      </c>
      <c r="I51" s="68">
        <v>25</v>
      </c>
      <c r="J51" s="68">
        <v>25</v>
      </c>
      <c r="K51" s="139">
        <v>2019</v>
      </c>
      <c r="L51" s="68">
        <v>156.66999999999999</v>
      </c>
      <c r="M51" s="69">
        <f>'Repower Costs'!M51</f>
        <v>90825.930850000106</v>
      </c>
      <c r="N51" s="68" t="s">
        <v>31</v>
      </c>
      <c r="O51" s="141">
        <v>0</v>
      </c>
      <c r="P51" s="4">
        <f>VLOOKUP($D51,Input!$B$11:$C$12,2,0)</f>
        <v>0.16200000000000001</v>
      </c>
      <c r="Q51" s="4">
        <f>VLOOKUP($D51,Input!$B$15:$C$16,2,0)</f>
        <v>0.16200000000000001</v>
      </c>
      <c r="R51" s="6">
        <f>VLOOKUP($D51,Input!$B$19:$C$20,2,0)</f>
        <v>5.0000000000000001E-3</v>
      </c>
      <c r="S51" s="70">
        <f>VLOOKUP($D51,Input!$B$23:$C$25,2,0)*1000</f>
        <v>27000</v>
      </c>
      <c r="T51" s="4">
        <f>VLOOKUP($D51,Input!$B$28:$C$30,2,0)</f>
        <v>0.02</v>
      </c>
      <c r="U51" s="119">
        <f>IF(AND($K51&lt;U$2+1,$K51+$H51&gt;U$2),IF($N51=$N$3,$C51*((1-$O51+$O51*(U$1/INDEX($U$1:$CH$1,,MATCH($K51,$U$2:$CH$2,0)))))*$L51,$C51*((1-$R51)^(U$2-$K51))*(((1-$O51+$O51*(U$1/INDEX($U$1:$CH$1,,MATCH($K51,$U$2:$CH$2,0)))))*$L51*8760*$P51)),IF(AND($K51+$H51&lt;U$2+1,$K51+$I51&gt;U$2),IF($N51=$N$3,$C51*INDEX('Fixed O&amp;M Schedule_Gas'!C$3:C$15,MATCH($F51,'Fixed O&amp;M Schedule_Gas'!$B$3:$B$15,0)),$C51*$S51*INDEX($U$1:$CH$1,MATCH($K51,$U$2:$CH$2,0))*IF(U$2&gt;$K51+$H51,IF($D51="Win",1.02,1.005),1)*(1+$T51)^(U$2-$K51)),IF(AND($K51+$I51&lt;=U$2,$K51+SUM($I51:$J51)&gt;U$2),IF($N51=$N$3,$C51*(INDEX('Fixed O&amp;M Schedule_Gas'!C$3:C$15,MATCH($F51,'Fixed O&amp;M Schedule_Gas'!$B$3:$B$15,0))+$M51),$C51*($S51*INDEX($U$1:$CH$1,MATCH($K51+$I51,$U$2:$CH$2,0))*IF(U$2&gt;$K51+$I51+$H51,IF($D51="Win",1.02,1.005),1)*(1+$T51)^(U$2-($K51+$I51))+$M51)),0)))/10^6</f>
        <v>0</v>
      </c>
      <c r="V51" s="119">
        <f>IF(AND($K51&lt;V$2+1,$K51+$H51&gt;V$2),IF($N51=$N$3,$C51*((1-$O51+$O51*(V$1/INDEX($U$1:$CH$1,,MATCH($K51,$U$2:$CH$2,0)))))*$L51,$C51*((1-$R51)^(V$2-$K51))*(((1-$O51+$O51*(V$1/INDEX($U$1:$CH$1,,MATCH($K51,$U$2:$CH$2,0)))))*$L51*8760*$P51)),IF(AND($K51+$H51&lt;V$2+1,$K51+$I51&gt;V$2),IF($N51=$N$3,$C51*INDEX('Fixed O&amp;M Schedule_Gas'!D$3:D$15,MATCH($F51,'Fixed O&amp;M Schedule_Gas'!$B$3:$B$15,0)),$C51*$S51*INDEX($U$1:$CH$1,MATCH($K51,$U$2:$CH$2,0))*IF(V$2&gt;$K51+$H51,IF($D51="Win",1.02,1.005),1)*(1+$T51)^(V$2-$K51)),IF(AND($K51+$I51&lt;=V$2,$K51+SUM($I51:$J51)&gt;V$2),IF($N51=$N$3,$C51*(INDEX('Fixed O&amp;M Schedule_Gas'!D$3:D$15,MATCH($F51,'Fixed O&amp;M Schedule_Gas'!$B$3:$B$15,0))+$M51),$C51*($S51*INDEX($U$1:$CH$1,MATCH($K51+$I51,$U$2:$CH$2,0))*IF(V$2&gt;$K51+$I51+$H51,IF($D51="Win",1.02,1.005),1)*(1+$T51)^(V$2-($K51+$I51))+$M51)),0)))/10^6</f>
        <v>0</v>
      </c>
      <c r="W51" s="119">
        <f>IF(AND($K51&lt;W$2+1,$K51+$H51&gt;W$2),IF($N51=$N$3,$C51*((1-$O51+$O51*(W$1/INDEX($U$1:$CH$1,,MATCH($K51,$U$2:$CH$2,0)))))*$L51,$C51*((1-$R51)^(W$2-$K51))*(((1-$O51+$O51*(W$1/INDEX($U$1:$CH$1,,MATCH($K51,$U$2:$CH$2,0)))))*$L51*8760*$P51)),IF(AND($K51+$H51&lt;W$2+1,$K51+$I51&gt;W$2),IF($N51=$N$3,$C51*INDEX('Fixed O&amp;M Schedule_Gas'!E$3:E$15,MATCH($F51,'Fixed O&amp;M Schedule_Gas'!$B$3:$B$15,0)),$C51*$S51*INDEX($U$1:$CH$1,MATCH($K51,$U$2:$CH$2,0))*IF(W$2&gt;$K51+$H51,IF($D51="Win",1.02,1.005),1)*(1+$T51)^(W$2-$K51)),IF(AND($K51+$I51&lt;=W$2,$K51+SUM($I51:$J51)&gt;W$2),IF($N51=$N$3,$C51*(INDEX('Fixed O&amp;M Schedule_Gas'!E$3:E$15,MATCH($F51,'Fixed O&amp;M Schedule_Gas'!$B$3:$B$15,0))+$M51),$C51*($S51*INDEX($U$1:$CH$1,MATCH($K51+$I51,$U$2:$CH$2,0))*IF(W$2&gt;$K51+$I51+$H51,IF($D51="Win",1.02,1.005),1)*(1+$T51)^(W$2-($K51+$I51))+$M51)),0)))/10^6</f>
        <v>0</v>
      </c>
      <c r="X51" s="119">
        <f>IF(AND($K51&lt;X$2+1,$K51+$H51&gt;X$2),IF($N51=$N$3,$C51*((1-$O51+$O51*(X$1/INDEX($U$1:$CH$1,,MATCH($K51,$U$2:$CH$2,0)))))*$L51,$C51*((1-$R51)^(X$2-$K51))*(((1-$O51+$O51*(X$1/INDEX($U$1:$CH$1,,MATCH($K51,$U$2:$CH$2,0)))))*$L51*8760*$P51)),IF(AND($K51+$H51&lt;X$2+1,$K51+$I51&gt;X$2),IF($N51=$N$3,$C51*INDEX('Fixed O&amp;M Schedule_Gas'!F$3:F$15,MATCH($F51,'Fixed O&amp;M Schedule_Gas'!$B$3:$B$15,0)),$C51*$S51*INDEX($U$1:$CH$1,MATCH($K51,$U$2:$CH$2,0))*IF(X$2&gt;$K51+$H51,IF($D51="Win",1.02,1.005),1)*(1+$T51)^(X$2-$K51)),IF(AND($K51+$I51&lt;=X$2,$K51+SUM($I51:$J51)&gt;X$2),IF($N51=$N$3,$C51*(INDEX('Fixed O&amp;M Schedule_Gas'!F$3:F$15,MATCH($F51,'Fixed O&amp;M Schedule_Gas'!$B$3:$B$15,0))+$M51),$C51*($S51*INDEX($U$1:$CH$1,MATCH($K51+$I51,$U$2:$CH$2,0))*IF(X$2&gt;$K51+$I51+$H51,IF($D51="Win",1.02,1.005),1)*(1+$T51)^(X$2-($K51+$I51))+$M51)),0)))/10^6</f>
        <v>0</v>
      </c>
      <c r="Y51" s="119">
        <f>IF(AND($K51&lt;Y$2+1,$K51+$H51&gt;Y$2),IF($N51=$N$3,$C51*((1-$O51+$O51*(Y$1/INDEX($U$1:$CH$1,,MATCH($K51,$U$2:$CH$2,0)))))*$L51,$C51*((1-$R51)^(Y$2-$K51))*(((1-$O51+$O51*(Y$1/INDEX($U$1:$CH$1,,MATCH($K51,$U$2:$CH$2,0)))))*$L51*8760*$P51)),IF(AND($K51+$H51&lt;Y$2+1,$K51+$I51&gt;Y$2),IF($N51=$N$3,$C51*INDEX('Fixed O&amp;M Schedule_Gas'!G$3:G$15,MATCH($F51,'Fixed O&amp;M Schedule_Gas'!$B$3:$B$15,0)),$C51*$S51*INDEX($U$1:$CH$1,MATCH($K51,$U$2:$CH$2,0))*IF(Y$2&gt;$K51+$H51,IF($D51="Win",1.02,1.005),1)*(1+$T51)^(Y$2-$K51)),IF(AND($K51+$I51&lt;=Y$2,$K51+SUM($I51:$J51)&gt;Y$2),IF($N51=$N$3,$C51*(INDEX('Fixed O&amp;M Schedule_Gas'!G$3:G$15,MATCH($F51,'Fixed O&amp;M Schedule_Gas'!$B$3:$B$15,0))+$M51),$C51*($S51*INDEX($U$1:$CH$1,MATCH($K51+$I51,$U$2:$CH$2,0))*IF(Y$2&gt;$K51+$I51+$H51,IF($D51="Win",1.02,1.005),1)*(1+$T51)^(Y$2-($K51+$I51))+$M51)),0)))/10^6</f>
        <v>0</v>
      </c>
      <c r="Z51" s="119">
        <f>IF(AND($K51&lt;Z$2+1,$K51+$H51&gt;Z$2),IF($N51=$N$3,$C51*((1-$O51+$O51*(Z$1/INDEX($U$1:$CH$1,,MATCH($K51,$U$2:$CH$2,0)))))*$L51,$C51*((1-$R51)^(Z$2-$K51))*(((1-$O51+$O51*(Z$1/INDEX($U$1:$CH$1,,MATCH($K51,$U$2:$CH$2,0)))))*$L51*8760*$P51)),IF(AND($K51+$H51&lt;Z$2+1,$K51+$I51&gt;Z$2),IF($N51=$N$3,$C51*INDEX('Fixed O&amp;M Schedule_Gas'!H$3:H$15,MATCH($F51,'Fixed O&amp;M Schedule_Gas'!$B$3:$B$15,0)),$C51*$S51*INDEX($U$1:$CH$1,MATCH($K51,$U$2:$CH$2,0))*IF(Z$2&gt;$K51+$H51,IF($D51="Win",1.02,1.005),1)*(1+$T51)^(Z$2-$K51)),IF(AND($K51+$I51&lt;=Z$2,$K51+SUM($I51:$J51)&gt;Z$2),IF($N51=$N$3,$C51*(INDEX('Fixed O&amp;M Schedule_Gas'!H$3:H$15,MATCH($F51,'Fixed O&amp;M Schedule_Gas'!$B$3:$B$15,0))+$M51),$C51*($S51*INDEX($U$1:$CH$1,MATCH($K51+$I51,$U$2:$CH$2,0))*IF(Z$2&gt;$K51+$I51+$H51,IF($D51="Win",1.02,1.005),1)*(1+$T51)^(Z$2-($K51+$I51))+$M51)),0)))/10^6</f>
        <v>0</v>
      </c>
      <c r="AA51" s="119">
        <f>IF(AND($K51&lt;AA$2+1,$K51+$H51&gt;AA$2),IF($N51=$N$3,$C51*((1-$O51+$O51*(AA$1/INDEX($U$1:$CH$1,,MATCH($K51,$U$2:$CH$2,0)))))*$L51,$C51*((1-$R51)^(AA$2-$K51))*(((1-$O51+$O51*(AA$1/INDEX($U$1:$CH$1,,MATCH($K51,$U$2:$CH$2,0)))))*$L51*8760*$P51)),IF(AND($K51+$H51&lt;AA$2+1,$K51+$I51&gt;AA$2),IF($N51=$N$3,$C51*INDEX('Fixed O&amp;M Schedule_Gas'!I$3:I$15,MATCH($F51,'Fixed O&amp;M Schedule_Gas'!$B$3:$B$15,0)),$C51*$S51*INDEX($U$1:$CH$1,MATCH($K51,$U$2:$CH$2,0))*IF(AA$2&gt;$K51+$H51,IF($D51="Win",1.02,1.005),1)*(1+$T51)^(AA$2-$K51)),IF(AND($K51+$I51&lt;=AA$2,$K51+SUM($I51:$J51)&gt;AA$2),IF($N51=$N$3,$C51*(INDEX('Fixed O&amp;M Schedule_Gas'!I$3:I$15,MATCH($F51,'Fixed O&amp;M Schedule_Gas'!$B$3:$B$15,0))+$M51),$C51*($S51*INDEX($U$1:$CH$1,MATCH($K51+$I51,$U$2:$CH$2,0))*IF(AA$2&gt;$K51+$I51+$H51,IF($D51="Win",1.02,1.005),1)*(1+$T51)^(AA$2-($K51+$I51))+$M51)),0)))/10^6</f>
        <v>0</v>
      </c>
      <c r="AB51" s="119">
        <f>IF(AND($K51&lt;AB$2+1,$K51+$H51&gt;AB$2),IF($N51=$N$3,$C51*((1-$O51+$O51*(AB$1/INDEX($U$1:$CH$1,,MATCH($K51,$U$2:$CH$2,0)))))*$L51,$C51*((1-$R51)^(AB$2-$K51))*(((1-$O51+$O51*(AB$1/INDEX($U$1:$CH$1,,MATCH($K51,$U$2:$CH$2,0)))))*$L51*8760*$P51)),IF(AND($K51+$H51&lt;AB$2+1,$K51+$I51&gt;AB$2),IF($N51=$N$3,$C51*INDEX('Fixed O&amp;M Schedule_Gas'!J$3:J$15,MATCH($F51,'Fixed O&amp;M Schedule_Gas'!$B$3:$B$15,0)),$C51*$S51*INDEX($U$1:$CH$1,MATCH($K51,$U$2:$CH$2,0))*IF(AB$2&gt;$K51+$H51,IF($D51="Win",1.02,1.005),1)*(1+$T51)^(AB$2-$K51)),IF(AND($K51+$I51&lt;=AB$2,$K51+SUM($I51:$J51)&gt;AB$2),IF($N51=$N$3,$C51*(INDEX('Fixed O&amp;M Schedule_Gas'!J$3:J$15,MATCH($F51,'Fixed O&amp;M Schedule_Gas'!$B$3:$B$15,0))+$M51),$C51*($S51*INDEX($U$1:$CH$1,MATCH($K51+$I51,$U$2:$CH$2,0))*IF(AB$2&gt;$K51+$I51+$H51,IF($D51="Win",1.02,1.005),1)*(1+$T51)^(AB$2-($K51+$I51))+$M51)),0)))/10^6</f>
        <v>0</v>
      </c>
      <c r="AC51" s="119">
        <f>IF(AND($K51&lt;AC$2+1,$K51+$H51&gt;AC$2),IF($N51=$N$3,$C51*((1-$O51+$O51*(AC$1/INDEX($U$1:$CH$1,,MATCH($K51,$U$2:$CH$2,0)))))*$L51,$C51*((1-$R51)^(AC$2-$K51))*(((1-$O51+$O51*(AC$1/INDEX($U$1:$CH$1,,MATCH($K51,$U$2:$CH$2,0)))))*$L51*8760*$P51)),IF(AND($K51+$H51&lt;AC$2+1,$K51+$I51&gt;AC$2),IF($N51=$N$3,$C51*INDEX('Fixed O&amp;M Schedule_Gas'!K$3:K$15,MATCH($F51,'Fixed O&amp;M Schedule_Gas'!$B$3:$B$15,0)),$C51*$S51*INDEX($U$1:$CH$1,MATCH($K51,$U$2:$CH$2,0))*IF(AC$2&gt;$K51+$H51,IF($D51="Win",1.02,1.005),1)*(1+$T51)^(AC$2-$K51)),IF(AND($K51+$I51&lt;=AC$2,$K51+SUM($I51:$J51)&gt;AC$2),IF($N51=$N$3,$C51*(INDEX('Fixed O&amp;M Schedule_Gas'!K$3:K$15,MATCH($F51,'Fixed O&amp;M Schedule_Gas'!$B$3:$B$15,0))+$M51),$C51*($S51*INDEX($U$1:$CH$1,MATCH($K51+$I51,$U$2:$CH$2,0))*IF(AC$2&gt;$K51+$I51+$H51,IF($D51="Win",1.02,1.005),1)*(1+$T51)^(AC$2-($K51+$I51))+$M51)),0)))/10^6</f>
        <v>0</v>
      </c>
      <c r="AD51" s="119">
        <f>IF(AND($K51&lt;AD$2+1,$K51+$H51&gt;AD$2),IF($N51=$N$3,$C51*((1-$O51+$O51*(AD$1/INDEX($U$1:$CH$1,,MATCH($K51,$U$2:$CH$2,0)))))*$L51,$C51*((1-$R51)^(AD$2-$K51))*(((1-$O51+$O51*(AD$1/INDEX($U$1:$CH$1,,MATCH($K51,$U$2:$CH$2,0)))))*$L51*8760*$P51)),IF(AND($K51+$H51&lt;AD$2+1,$K51+$I51&gt;AD$2),IF($N51=$N$3,$C51*INDEX('Fixed O&amp;M Schedule_Gas'!L$3:L$15,MATCH($F51,'Fixed O&amp;M Schedule_Gas'!$B$3:$B$15,0)),$C51*$S51*INDEX($U$1:$CH$1,MATCH($K51,$U$2:$CH$2,0))*IF(AD$2&gt;$K51+$H51,IF($D51="Win",1.02,1.005),1)*(1+$T51)^(AD$2-$K51)),IF(AND($K51+$I51&lt;=AD$2,$K51+SUM($I51:$J51)&gt;AD$2),IF($N51=$N$3,$C51*(INDEX('Fixed O&amp;M Schedule_Gas'!L$3:L$15,MATCH($F51,'Fixed O&amp;M Schedule_Gas'!$B$3:$B$15,0))+$M51),$C51*($S51*INDEX($U$1:$CH$1,MATCH($K51+$I51,$U$2:$CH$2,0))*IF(AD$2&gt;$K51+$I51+$H51,IF($D51="Win",1.02,1.005),1)*(1+$T51)^(AD$2-($K51+$I51))+$M51)),0)))/10^6</f>
        <v>0</v>
      </c>
      <c r="AE51" s="119">
        <f>IF(AND($K51&lt;AE$2+1,$K51+$H51&gt;AE$2),IF($N51=$N$3,$C51*((1-$O51+$O51*(AE$1/INDEX($U$1:$CH$1,,MATCH($K51,$U$2:$CH$2,0)))))*$L51,$C51*((1-$R51)^(AE$2-$K51))*(((1-$O51+$O51*(AE$1/INDEX($U$1:$CH$1,,MATCH($K51,$U$2:$CH$2,0)))))*$L51*8760*$P51)),IF(AND($K51+$H51&lt;AE$2+1,$K51+$I51&gt;AE$2),IF($N51=$N$3,$C51*INDEX('Fixed O&amp;M Schedule_Gas'!M$3:M$15,MATCH($F51,'Fixed O&amp;M Schedule_Gas'!$B$3:$B$15,0)),$C51*$S51*INDEX($U$1:$CH$1,MATCH($K51,$U$2:$CH$2,0))*IF(AE$2&gt;$K51+$H51,IF($D51="Win",1.02,1.005),1)*(1+$T51)^(AE$2-$K51)),IF(AND($K51+$I51&lt;=AE$2,$K51+SUM($I51:$J51)&gt;AE$2),IF($N51=$N$3,$C51*(INDEX('Fixed O&amp;M Schedule_Gas'!M$3:M$15,MATCH($F51,'Fixed O&amp;M Schedule_Gas'!$B$3:$B$15,0))+$M51),$C51*($S51*INDEX($U$1:$CH$1,MATCH($K51+$I51,$U$2:$CH$2,0))*IF(AE$2&gt;$K51+$I51+$H51,IF($D51="Win",1.02,1.005),1)*(1+$T51)^(AE$2-($K51+$I51))+$M51)),0)))/10^6</f>
        <v>0</v>
      </c>
      <c r="AF51" s="119">
        <f>IF(AND($K51&lt;AF$2+1,$K51+$H51&gt;AF$2),IF($N51=$N$3,$C51*((1-$O51+$O51*(AF$1/INDEX($U$1:$CH$1,,MATCH($K51,$U$2:$CH$2,0)))))*$L51,$C51*((1-$R51)^(AF$2-$K51))*(((1-$O51+$O51*(AF$1/INDEX($U$1:$CH$1,,MATCH($K51,$U$2:$CH$2,0)))))*$L51*8760*$P51)),IF(AND($K51+$H51&lt;AF$2+1,$K51+$I51&gt;AF$2),IF($N51=$N$3,$C51*INDEX('Fixed O&amp;M Schedule_Gas'!N$3:N$15,MATCH($F51,'Fixed O&amp;M Schedule_Gas'!$B$3:$B$15,0)),$C51*$S51*INDEX($U$1:$CH$1,MATCH($K51,$U$2:$CH$2,0))*IF(AF$2&gt;$K51+$H51,IF($D51="Win",1.02,1.005),1)*(1+$T51)^(AF$2-$K51)),IF(AND($K51+$I51&lt;=AF$2,$K51+SUM($I51:$J51)&gt;AF$2),IF($N51=$N$3,$C51*(INDEX('Fixed O&amp;M Schedule_Gas'!N$3:N$15,MATCH($F51,'Fixed O&amp;M Schedule_Gas'!$B$3:$B$15,0))+$M51),$C51*($S51*INDEX($U$1:$CH$1,MATCH($K51+$I51,$U$2:$CH$2,0))*IF(AF$2&gt;$K51+$I51+$H51,IF($D51="Win",1.02,1.005),1)*(1+$T51)^(AF$2-($K51+$I51))+$M51)),0)))/10^6</f>
        <v>0</v>
      </c>
      <c r="AG51" s="119">
        <f>IF(AND($K51&lt;AG$2+1,$K51+$H51&gt;AG$2),IF($N51=$N$3,$C51*((1-$O51+$O51*(AG$1/INDEX($U$1:$CH$1,,MATCH($K51,$U$2:$CH$2,0)))))*$L51,$C51*((1-$R51)^(AG$2-$K51))*(((1-$O51+$O51*(AG$1/INDEX($U$1:$CH$1,,MATCH($K51,$U$2:$CH$2,0)))))*$L51*8760*$P51)),IF(AND($K51+$H51&lt;AG$2+1,$K51+$I51&gt;AG$2),IF($N51=$N$3,$C51*INDEX('Fixed O&amp;M Schedule_Gas'!O$3:O$15,MATCH($F51,'Fixed O&amp;M Schedule_Gas'!$B$3:$B$15,0)),$C51*$S51*INDEX($U$1:$CH$1,MATCH($K51,$U$2:$CH$2,0))*IF(AG$2&gt;$K51+$H51,IF($D51="Win",1.02,1.005),1)*(1+$T51)^(AG$2-$K51)),IF(AND($K51+$I51&lt;=AG$2,$K51+SUM($I51:$J51)&gt;AG$2),IF($N51=$N$3,$C51*(INDEX('Fixed O&amp;M Schedule_Gas'!O$3:O$15,MATCH($F51,'Fixed O&amp;M Schedule_Gas'!$B$3:$B$15,0))+$M51),$C51*($S51*INDEX($U$1:$CH$1,MATCH($K51+$I51,$U$2:$CH$2,0))*IF(AG$2&gt;$K51+$I51+$H51,IF($D51="Win",1.02,1.005),1)*(1+$T51)^(AG$2-($K51+$I51))+$M51)),0)))/10^6</f>
        <v>0</v>
      </c>
      <c r="AH51" s="119">
        <f>IF(AND($K51&lt;AH$2+1,$K51+$H51&gt;AH$2),IF($N51=$N$3,$C51*((1-$O51+$O51*(AH$1/INDEX($U$1:$CH$1,,MATCH($K51,$U$2:$CH$2,0)))))*$L51,$C51*((1-$R51)^(AH$2-$K51))*(((1-$O51+$O51*(AH$1/INDEX($U$1:$CH$1,,MATCH($K51,$U$2:$CH$2,0)))))*$L51*8760*$P51)),IF(AND($K51+$H51&lt;AH$2+1,$K51+$I51&gt;AH$2),IF($N51=$N$3,$C51*INDEX('Fixed O&amp;M Schedule_Gas'!P$3:P$15,MATCH($F51,'Fixed O&amp;M Schedule_Gas'!$B$3:$B$15,0)),$C51*$S51*INDEX($U$1:$CH$1,MATCH($K51,$U$2:$CH$2,0))*IF(AH$2&gt;$K51+$H51,IF($D51="Win",1.02,1.005),1)*(1+$T51)^(AH$2-$K51)),IF(AND($K51+$I51&lt;=AH$2,$K51+SUM($I51:$J51)&gt;AH$2),IF($N51=$N$3,$C51*(INDEX('Fixed O&amp;M Schedule_Gas'!P$3:P$15,MATCH($F51,'Fixed O&amp;M Schedule_Gas'!$B$3:$B$15,0))+$M51),$C51*($S51*INDEX($U$1:$CH$1,MATCH($K51+$I51,$U$2:$CH$2,0))*IF(AH$2&gt;$K51+$I51+$H51,IF($D51="Win",1.02,1.005),1)*(1+$T51)^(AH$2-($K51+$I51))+$M51)),0)))/10^6</f>
        <v>0</v>
      </c>
      <c r="AI51" s="119">
        <f>IF(AND($K51&lt;AI$2+1,$K51+$H51&gt;AI$2),IF($N51=$N$3,$C51*((1-$O51+$O51*(AI$1/INDEX($U$1:$CH$1,,MATCH($K51,$U$2:$CH$2,0)))))*$L51,$C51*((1-$R51)^(AI$2-$K51))*(((1-$O51+$O51*(AI$1/INDEX($U$1:$CH$1,,MATCH($K51,$U$2:$CH$2,0)))))*$L51*8760*$P51)),IF(AND($K51+$H51&lt;AI$2+1,$K51+$I51&gt;AI$2),IF($N51=$N$3,$C51*INDEX('Fixed O&amp;M Schedule_Gas'!Q$3:Q$15,MATCH($F51,'Fixed O&amp;M Schedule_Gas'!$B$3:$B$15,0)),$C51*$S51*INDEX($U$1:$CH$1,MATCH($K51,$U$2:$CH$2,0))*IF(AI$2&gt;$K51+$H51,IF($D51="Win",1.02,1.005),1)*(1+$T51)^(AI$2-$K51)),IF(AND($K51+$I51&lt;=AI$2,$K51+SUM($I51:$J51)&gt;AI$2),IF($N51=$N$3,$C51*(INDEX('Fixed O&amp;M Schedule_Gas'!Q$3:Q$15,MATCH($F51,'Fixed O&amp;M Schedule_Gas'!$B$3:$B$15,0))+$M51),$C51*($S51*INDEX($U$1:$CH$1,MATCH($K51+$I51,$U$2:$CH$2,0))*IF(AI$2&gt;$K51+$I51+$H51,IF($D51="Win",1.02,1.005),1)*(1+$T51)^(AI$2-($K51+$I51))+$M51)),0)))/10^6</f>
        <v>1.7786682431999998</v>
      </c>
      <c r="AJ51" s="119">
        <f>IF(AND($K51&lt;AJ$2+1,$K51+$H51&gt;AJ$2),IF($N51=$N$3,$C51*((1-$O51+$O51*(AJ$1/INDEX($U$1:$CH$1,,MATCH($K51,$U$2:$CH$2,0)))))*$L51,$C51*((1-$R51)^(AJ$2-$K51))*(((1-$O51+$O51*(AJ$1/INDEX($U$1:$CH$1,,MATCH($K51,$U$2:$CH$2,0)))))*$L51*8760*$P51)),IF(AND($K51+$H51&lt;AJ$2+1,$K51+$I51&gt;AJ$2),IF($N51=$N$3,$C51*INDEX('Fixed O&amp;M Schedule_Gas'!R$3:R$15,MATCH($F51,'Fixed O&amp;M Schedule_Gas'!$B$3:$B$15,0)),$C51*$S51*INDEX($U$1:$CH$1,MATCH($K51,$U$2:$CH$2,0))*IF(AJ$2&gt;$K51+$H51,IF($D51="Win",1.02,1.005),1)*(1+$T51)^(AJ$2-$K51)),IF(AND($K51+$I51&lt;=AJ$2,$K51+SUM($I51:$J51)&gt;AJ$2),IF($N51=$N$3,$C51*(INDEX('Fixed O&amp;M Schedule_Gas'!R$3:R$15,MATCH($F51,'Fixed O&amp;M Schedule_Gas'!$B$3:$B$15,0))+$M51),$C51*($S51*INDEX($U$1:$CH$1,MATCH($K51+$I51,$U$2:$CH$2,0))*IF(AJ$2&gt;$K51+$I51+$H51,IF($D51="Win",1.02,1.005),1)*(1+$T51)^(AJ$2-($K51+$I51))+$M51)),0)))/10^6</f>
        <v>1.7697749019839999</v>
      </c>
      <c r="AK51" s="119">
        <f>IF(AND($K51&lt;AK$2+1,$K51+$H51&gt;AK$2),IF($N51=$N$3,$C51*((1-$O51+$O51*(AK$1/INDEX($U$1:$CH$1,,MATCH($K51,$U$2:$CH$2,0)))))*$L51,$C51*((1-$R51)^(AK$2-$K51))*(((1-$O51+$O51*(AK$1/INDEX($U$1:$CH$1,,MATCH($K51,$U$2:$CH$2,0)))))*$L51*8760*$P51)),IF(AND($K51+$H51&lt;AK$2+1,$K51+$I51&gt;AK$2),IF($N51=$N$3,$C51*INDEX('Fixed O&amp;M Schedule_Gas'!S$3:S$15,MATCH($F51,'Fixed O&amp;M Schedule_Gas'!$B$3:$B$15,0)),$C51*$S51*INDEX($U$1:$CH$1,MATCH($K51,$U$2:$CH$2,0))*IF(AK$2&gt;$K51+$H51,IF($D51="Win",1.02,1.005),1)*(1+$T51)^(AK$2-$K51)),IF(AND($K51+$I51&lt;=AK$2,$K51+SUM($I51:$J51)&gt;AK$2),IF($N51=$N$3,$C51*(INDEX('Fixed O&amp;M Schedule_Gas'!S$3:S$15,MATCH($F51,'Fixed O&amp;M Schedule_Gas'!$B$3:$B$15,0))+$M51),$C51*($S51*INDEX($U$1:$CH$1,MATCH($K51+$I51,$U$2:$CH$2,0))*IF(AK$2&gt;$K51+$I51+$H51,IF($D51="Win",1.02,1.005),1)*(1+$T51)^(AK$2-($K51+$I51))+$M51)),0)))/10^6</f>
        <v>1.7609260274740799</v>
      </c>
      <c r="AL51" s="119">
        <f>IF(AND($K51&lt;AL$2+1,$K51+$H51&gt;AL$2),IF($N51=$N$3,$C51*((1-$O51+$O51*(AL$1/INDEX($U$1:$CH$1,,MATCH($K51,$U$2:$CH$2,0)))))*$L51,$C51*((1-$R51)^(AL$2-$K51))*(((1-$O51+$O51*(AL$1/INDEX($U$1:$CH$1,,MATCH($K51,$U$2:$CH$2,0)))))*$L51*8760*$P51)),IF(AND($K51+$H51&lt;AL$2+1,$K51+$I51&gt;AL$2),IF($N51=$N$3,$C51*INDEX('Fixed O&amp;M Schedule_Gas'!T$3:T$15,MATCH($F51,'Fixed O&amp;M Schedule_Gas'!$B$3:$B$15,0)),$C51*$S51*INDEX($U$1:$CH$1,MATCH($K51,$U$2:$CH$2,0))*IF(AL$2&gt;$K51+$H51,IF($D51="Win",1.02,1.005),1)*(1+$T51)^(AL$2-$K51)),IF(AND($K51+$I51&lt;=AL$2,$K51+SUM($I51:$J51)&gt;AL$2),IF($N51=$N$3,$C51*(INDEX('Fixed O&amp;M Schedule_Gas'!T$3:T$15,MATCH($F51,'Fixed O&amp;M Schedule_Gas'!$B$3:$B$15,0))+$M51),$C51*($S51*INDEX($U$1:$CH$1,MATCH($K51+$I51,$U$2:$CH$2,0))*IF(AL$2&gt;$K51+$I51+$H51,IF($D51="Win",1.02,1.005),1)*(1+$T51)^(AL$2-($K51+$I51))+$M51)),0)))/10^6</f>
        <v>1.7521213973367096</v>
      </c>
      <c r="AM51" s="119">
        <f>IF(AND($K51&lt;AM$2+1,$K51+$H51&gt;AM$2),IF($N51=$N$3,$C51*((1-$O51+$O51*(AM$1/INDEX($U$1:$CH$1,,MATCH($K51,$U$2:$CH$2,0)))))*$L51,$C51*((1-$R51)^(AM$2-$K51))*(((1-$O51+$O51*(AM$1/INDEX($U$1:$CH$1,,MATCH($K51,$U$2:$CH$2,0)))))*$L51*8760*$P51)),IF(AND($K51+$H51&lt;AM$2+1,$K51+$I51&gt;AM$2),IF($N51=$N$3,$C51*INDEX('Fixed O&amp;M Schedule_Gas'!U$3:U$15,MATCH($F51,'Fixed O&amp;M Schedule_Gas'!$B$3:$B$15,0)),$C51*$S51*INDEX($U$1:$CH$1,MATCH($K51,$U$2:$CH$2,0))*IF(AM$2&gt;$K51+$H51,IF($D51="Win",1.02,1.005),1)*(1+$T51)^(AM$2-$K51)),IF(AND($K51+$I51&lt;=AM$2,$K51+SUM($I51:$J51)&gt;AM$2),IF($N51=$N$3,$C51*(INDEX('Fixed O&amp;M Schedule_Gas'!U$3:U$15,MATCH($F51,'Fixed O&amp;M Schedule_Gas'!$B$3:$B$15,0))+$M51),$C51*($S51*INDEX($U$1:$CH$1,MATCH($K51+$I51,$U$2:$CH$2,0))*IF(AM$2&gt;$K51+$I51+$H51,IF($D51="Win",1.02,1.005),1)*(1+$T51)^(AM$2-($K51+$I51))+$M51)),0)))/10^6</f>
        <v>1.7433607903500259</v>
      </c>
      <c r="AN51" s="119">
        <f>IF(AND($K51&lt;AN$2+1,$K51+$H51&gt;AN$2),IF($N51=$N$3,$C51*((1-$O51+$O51*(AN$1/INDEX($U$1:$CH$1,,MATCH($K51,$U$2:$CH$2,0)))))*$L51,$C51*((1-$R51)^(AN$2-$K51))*(((1-$O51+$O51*(AN$1/INDEX($U$1:$CH$1,,MATCH($K51,$U$2:$CH$2,0)))))*$L51*8760*$P51)),IF(AND($K51+$H51&lt;AN$2+1,$K51+$I51&gt;AN$2),IF($N51=$N$3,$C51*INDEX('Fixed O&amp;M Schedule_Gas'!V$3:V$15,MATCH($F51,'Fixed O&amp;M Schedule_Gas'!$B$3:$B$15,0)),$C51*$S51*INDEX($U$1:$CH$1,MATCH($K51,$U$2:$CH$2,0))*IF(AN$2&gt;$K51+$H51,IF($D51="Win",1.02,1.005),1)*(1+$T51)^(AN$2-$K51)),IF(AND($K51+$I51&lt;=AN$2,$K51+SUM($I51:$J51)&gt;AN$2),IF($N51=$N$3,$C51*(INDEX('Fixed O&amp;M Schedule_Gas'!V$3:V$15,MATCH($F51,'Fixed O&amp;M Schedule_Gas'!$B$3:$B$15,0))+$M51),$C51*($S51*INDEX($U$1:$CH$1,MATCH($K51+$I51,$U$2:$CH$2,0))*IF(AN$2&gt;$K51+$I51+$H51,IF($D51="Win",1.02,1.005),1)*(1+$T51)^(AN$2-($K51+$I51))+$M51)),0)))/10^6</f>
        <v>1.7346439863982759</v>
      </c>
      <c r="AO51" s="119">
        <f>IF(AND($K51&lt;AO$2+1,$K51+$H51&gt;AO$2),IF($N51=$N$3,$C51*((1-$O51+$O51*(AO$1/INDEX($U$1:$CH$1,,MATCH($K51,$U$2:$CH$2,0)))))*$L51,$C51*((1-$R51)^(AO$2-$K51))*(((1-$O51+$O51*(AO$1/INDEX($U$1:$CH$1,,MATCH($K51,$U$2:$CH$2,0)))))*$L51*8760*$P51)),IF(AND($K51+$H51&lt;AO$2+1,$K51+$I51&gt;AO$2),IF($N51=$N$3,$C51*INDEX('Fixed O&amp;M Schedule_Gas'!W$3:W$15,MATCH($F51,'Fixed O&amp;M Schedule_Gas'!$B$3:$B$15,0)),$C51*$S51*INDEX($U$1:$CH$1,MATCH($K51,$U$2:$CH$2,0))*IF(AO$2&gt;$K51+$H51,IF($D51="Win",1.02,1.005),1)*(1+$T51)^(AO$2-$K51)),IF(AND($K51+$I51&lt;=AO$2,$K51+SUM($I51:$J51)&gt;AO$2),IF($N51=$N$3,$C51*(INDEX('Fixed O&amp;M Schedule_Gas'!W$3:W$15,MATCH($F51,'Fixed O&amp;M Schedule_Gas'!$B$3:$B$15,0))+$M51),$C51*($S51*INDEX($U$1:$CH$1,MATCH($K51+$I51,$U$2:$CH$2,0))*IF(AO$2&gt;$K51+$I51+$H51,IF($D51="Win",1.02,1.005),1)*(1+$T51)^(AO$2-($K51+$I51))+$M51)),0)))/10^6</f>
        <v>1.7259707664662847</v>
      </c>
      <c r="AP51" s="119">
        <f>IF(AND($K51&lt;AP$2+1,$K51+$H51&gt;AP$2),IF($N51=$N$3,$C51*((1-$O51+$O51*(AP$1/INDEX($U$1:$CH$1,,MATCH($K51,$U$2:$CH$2,0)))))*$L51,$C51*((1-$R51)^(AP$2-$K51))*(((1-$O51+$O51*(AP$1/INDEX($U$1:$CH$1,,MATCH($K51,$U$2:$CH$2,0)))))*$L51*8760*$P51)),IF(AND($K51+$H51&lt;AP$2+1,$K51+$I51&gt;AP$2),IF($N51=$N$3,$C51*INDEX('Fixed O&amp;M Schedule_Gas'!X$3:X$15,MATCH($F51,'Fixed O&amp;M Schedule_Gas'!$B$3:$B$15,0)),$C51*$S51*INDEX($U$1:$CH$1,MATCH($K51,$U$2:$CH$2,0))*IF(AP$2&gt;$K51+$H51,IF($D51="Win",1.02,1.005),1)*(1+$T51)^(AP$2-$K51)),IF(AND($K51+$I51&lt;=AP$2,$K51+SUM($I51:$J51)&gt;AP$2),IF($N51=$N$3,$C51*(INDEX('Fixed O&amp;M Schedule_Gas'!X$3:X$15,MATCH($F51,'Fixed O&amp;M Schedule_Gas'!$B$3:$B$15,0))+$M51),$C51*($S51*INDEX($U$1:$CH$1,MATCH($K51+$I51,$U$2:$CH$2,0))*IF(AP$2&gt;$K51+$I51+$H51,IF($D51="Win",1.02,1.005),1)*(1+$T51)^(AP$2-($K51+$I51))+$M51)),0)))/10^6</f>
        <v>1.7173409126339532</v>
      </c>
      <c r="AQ51" s="119">
        <f>IF(AND($K51&lt;AQ$2+1,$K51+$H51&gt;AQ$2),IF($N51=$N$3,$C51*((1-$O51+$O51*(AQ$1/INDEX($U$1:$CH$1,,MATCH($K51,$U$2:$CH$2,0)))))*$L51,$C51*((1-$R51)^(AQ$2-$K51))*(((1-$O51+$O51*(AQ$1/INDEX($U$1:$CH$1,,MATCH($K51,$U$2:$CH$2,0)))))*$L51*8760*$P51)),IF(AND($K51+$H51&lt;AQ$2+1,$K51+$I51&gt;AQ$2),IF($N51=$N$3,$C51*INDEX('Fixed O&amp;M Schedule_Gas'!Y$3:Y$15,MATCH($F51,'Fixed O&amp;M Schedule_Gas'!$B$3:$B$15,0)),$C51*$S51*INDEX($U$1:$CH$1,MATCH($K51,$U$2:$CH$2,0))*IF(AQ$2&gt;$K51+$H51,IF($D51="Win",1.02,1.005),1)*(1+$T51)^(AQ$2-$K51)),IF(AND($K51+$I51&lt;=AQ$2,$K51+SUM($I51:$J51)&gt;AQ$2),IF($N51=$N$3,$C51*(INDEX('Fixed O&amp;M Schedule_Gas'!Y$3:Y$15,MATCH($F51,'Fixed O&amp;M Schedule_Gas'!$B$3:$B$15,0))+$M51),$C51*($S51*INDEX($U$1:$CH$1,MATCH($K51+$I51,$U$2:$CH$2,0))*IF(AQ$2&gt;$K51+$I51+$H51,IF($D51="Win",1.02,1.005),1)*(1+$T51)^(AQ$2-($K51+$I51))+$M51)),0)))/10^6</f>
        <v>1.7087542080707834</v>
      </c>
      <c r="AR51" s="119">
        <f>IF(AND($K51&lt;AR$2+1,$K51+$H51&gt;AR$2),IF($N51=$N$3,$C51*((1-$O51+$O51*(AR$1/INDEX($U$1:$CH$1,,MATCH($K51,$U$2:$CH$2,0)))))*$L51,$C51*((1-$R51)^(AR$2-$K51))*(((1-$O51+$O51*(AR$1/INDEX($U$1:$CH$1,,MATCH($K51,$U$2:$CH$2,0)))))*$L51*8760*$P51)),IF(AND($K51+$H51&lt;AR$2+1,$K51+$I51&gt;AR$2),IF($N51=$N$3,$C51*INDEX('Fixed O&amp;M Schedule_Gas'!Z$3:Z$15,MATCH($F51,'Fixed O&amp;M Schedule_Gas'!$B$3:$B$15,0)),$C51*$S51*INDEX($U$1:$CH$1,MATCH($K51,$U$2:$CH$2,0))*IF(AR$2&gt;$K51+$H51,IF($D51="Win",1.02,1.005),1)*(1+$T51)^(AR$2-$K51)),IF(AND($K51+$I51&lt;=AR$2,$K51+SUM($I51:$J51)&gt;AR$2),IF($N51=$N$3,$C51*(INDEX('Fixed O&amp;M Schedule_Gas'!Z$3:Z$15,MATCH($F51,'Fixed O&amp;M Schedule_Gas'!$B$3:$B$15,0))+$M51),$C51*($S51*INDEX($U$1:$CH$1,MATCH($K51+$I51,$U$2:$CH$2,0))*IF(AR$2&gt;$K51+$I51+$H51,IF($D51="Win",1.02,1.005),1)*(1+$T51)^(AR$2-($K51+$I51))+$M51)),0)))/10^6</f>
        <v>1.7002104370304294</v>
      </c>
      <c r="AS51" s="119">
        <f>IF(AND($K51&lt;AS$2+1,$K51+$H51&gt;AS$2),IF($N51=$N$3,$C51*((1-$O51+$O51*(AS$1/INDEX($U$1:$CH$1,,MATCH($K51,$U$2:$CH$2,0)))))*$L51,$C51*((1-$R51)^(AS$2-$K51))*(((1-$O51+$O51*(AS$1/INDEX($U$1:$CH$1,,MATCH($K51,$U$2:$CH$2,0)))))*$L51*8760*$P51)),IF(AND($K51+$H51&lt;AS$2+1,$K51+$I51&gt;AS$2),IF($N51=$N$3,$C51*INDEX('Fixed O&amp;M Schedule_Gas'!AA$3:AA$15,MATCH($F51,'Fixed O&amp;M Schedule_Gas'!$B$3:$B$15,0)),$C51*$S51*INDEX($U$1:$CH$1,MATCH($K51,$U$2:$CH$2,0))*IF(AS$2&gt;$K51+$H51,IF($D51="Win",1.02,1.005),1)*(1+$T51)^(AS$2-$K51)),IF(AND($K51+$I51&lt;=AS$2,$K51+SUM($I51:$J51)&gt;AS$2),IF($N51=$N$3,$C51*(INDEX('Fixed O&amp;M Schedule_Gas'!AA$3:AA$15,MATCH($F51,'Fixed O&amp;M Schedule_Gas'!$B$3:$B$15,0))+$M51),$C51*($S51*INDEX($U$1:$CH$1,MATCH($K51+$I51,$U$2:$CH$2,0))*IF(AS$2&gt;$K51+$I51+$H51,IF($D51="Win",1.02,1.005),1)*(1+$T51)^(AS$2-($K51+$I51))+$M51)),0)))/10^6</f>
        <v>1.6917093848452773</v>
      </c>
      <c r="AT51" s="119">
        <f>IF(AND($K51&lt;AT$2+1,$K51+$H51&gt;AT$2),IF($N51=$N$3,$C51*((1-$O51+$O51*(AT$1/INDEX($U$1:$CH$1,,MATCH($K51,$U$2:$CH$2,0)))))*$L51,$C51*((1-$R51)^(AT$2-$K51))*(((1-$O51+$O51*(AT$1/INDEX($U$1:$CH$1,,MATCH($K51,$U$2:$CH$2,0)))))*$L51*8760*$P51)),IF(AND($K51+$H51&lt;AT$2+1,$K51+$I51&gt;AT$2),IF($N51=$N$3,$C51*INDEX('Fixed O&amp;M Schedule_Gas'!AB$3:AB$15,MATCH($F51,'Fixed O&amp;M Schedule_Gas'!$B$3:$B$15,0)),$C51*$S51*INDEX($U$1:$CH$1,MATCH($K51,$U$2:$CH$2,0))*IF(AT$2&gt;$K51+$H51,IF($D51="Win",1.02,1.005),1)*(1+$T51)^(AT$2-$K51)),IF(AND($K51+$I51&lt;=AT$2,$K51+SUM($I51:$J51)&gt;AT$2),IF($N51=$N$3,$C51*(INDEX('Fixed O&amp;M Schedule_Gas'!AB$3:AB$15,MATCH($F51,'Fixed O&amp;M Schedule_Gas'!$B$3:$B$15,0))+$M51),$C51*($S51*INDEX($U$1:$CH$1,MATCH($K51+$I51,$U$2:$CH$2,0))*IF(AT$2&gt;$K51+$I51+$H51,IF($D51="Win",1.02,1.005),1)*(1+$T51)^(AT$2-($K51+$I51))+$M51)),0)))/10^6</f>
        <v>1.6832508379210509</v>
      </c>
      <c r="AU51" s="119">
        <f>IF(AND($K51&lt;AU$2+1,$K51+$H51&gt;AU$2),IF($N51=$N$3,$C51*((1-$O51+$O51*(AU$1/INDEX($U$1:$CH$1,,MATCH($K51,$U$2:$CH$2,0)))))*$L51,$C51*((1-$R51)^(AU$2-$K51))*(((1-$O51+$O51*(AU$1/INDEX($U$1:$CH$1,,MATCH($K51,$U$2:$CH$2,0)))))*$L51*8760*$P51)),IF(AND($K51+$H51&lt;AU$2+1,$K51+$I51&gt;AU$2),IF($N51=$N$3,$C51*INDEX('Fixed O&amp;M Schedule_Gas'!AC$3:AC$15,MATCH($F51,'Fixed O&amp;M Schedule_Gas'!$B$3:$B$15,0)),$C51*$S51*INDEX($U$1:$CH$1,MATCH($K51,$U$2:$CH$2,0))*IF(AU$2&gt;$K51+$H51,IF($D51="Win",1.02,1.005),1)*(1+$T51)^(AU$2-$K51)),IF(AND($K51+$I51&lt;=AU$2,$K51+SUM($I51:$J51)&gt;AU$2),IF($N51=$N$3,$C51*(INDEX('Fixed O&amp;M Schedule_Gas'!AC$3:AC$15,MATCH($F51,'Fixed O&amp;M Schedule_Gas'!$B$3:$B$15,0))+$M51),$C51*($S51*INDEX($U$1:$CH$1,MATCH($K51+$I51,$U$2:$CH$2,0))*IF(AU$2&gt;$K51+$I51+$H51,IF($D51="Win",1.02,1.005),1)*(1+$T51)^(AU$2-($K51+$I51))+$M51)),0)))/10^6</f>
        <v>1.6748345837314458</v>
      </c>
      <c r="AV51" s="119">
        <f>IF(AND($K51&lt;AV$2+1,$K51+$H51&gt;AV$2),IF($N51=$N$3,$C51*((1-$O51+$O51*(AV$1/INDEX($U$1:$CH$1,,MATCH($K51,$U$2:$CH$2,0)))))*$L51,$C51*((1-$R51)^(AV$2-$K51))*(((1-$O51+$O51*(AV$1/INDEX($U$1:$CH$1,,MATCH($K51,$U$2:$CH$2,0)))))*$L51*8760*$P51)),IF(AND($K51+$H51&lt;AV$2+1,$K51+$I51&gt;AV$2),IF($N51=$N$3,$C51*INDEX('Fixed O&amp;M Schedule_Gas'!AD$3:AD$15,MATCH($F51,'Fixed O&amp;M Schedule_Gas'!$B$3:$B$15,0)),$C51*$S51*INDEX($U$1:$CH$1,MATCH($K51,$U$2:$CH$2,0))*IF(AV$2&gt;$K51+$H51,IF($D51="Win",1.02,1.005),1)*(1+$T51)^(AV$2-$K51)),IF(AND($K51+$I51&lt;=AV$2,$K51+SUM($I51:$J51)&gt;AV$2),IF($N51=$N$3,$C51*(INDEX('Fixed O&amp;M Schedule_Gas'!AD$3:AD$15,MATCH($F51,'Fixed O&amp;M Schedule_Gas'!$B$3:$B$15,0))+$M51),$C51*($S51*INDEX($U$1:$CH$1,MATCH($K51+$I51,$U$2:$CH$2,0))*IF(AV$2&gt;$K51+$I51+$H51,IF($D51="Win",1.02,1.005),1)*(1+$T51)^(AV$2-($K51+$I51))+$M51)),0)))/10^6</f>
        <v>1.6664604108127887</v>
      </c>
      <c r="AW51" s="119">
        <f>IF(AND($K51&lt;AW$2+1,$K51+$H51&gt;AW$2),IF($N51=$N$3,$C51*((1-$O51+$O51*(AW$1/INDEX($U$1:$CH$1,,MATCH($K51,$U$2:$CH$2,0)))))*$L51,$C51*((1-$R51)^(AW$2-$K51))*(((1-$O51+$O51*(AW$1/INDEX($U$1:$CH$1,,MATCH($K51,$U$2:$CH$2,0)))))*$L51*8760*$P51)),IF(AND($K51+$H51&lt;AW$2+1,$K51+$I51&gt;AW$2),IF($N51=$N$3,$C51*INDEX('Fixed O&amp;M Schedule_Gas'!AE$3:AE$15,MATCH($F51,'Fixed O&amp;M Schedule_Gas'!$B$3:$B$15,0)),$C51*$S51*INDEX($U$1:$CH$1,MATCH($K51,$U$2:$CH$2,0))*IF(AW$2&gt;$K51+$H51,IF($D51="Win",1.02,1.005),1)*(1+$T51)^(AW$2-$K51)),IF(AND($K51+$I51&lt;=AW$2,$K51+SUM($I51:$J51)&gt;AW$2),IF($N51=$N$3,$C51*(INDEX('Fixed O&amp;M Schedule_Gas'!AE$3:AE$15,MATCH($F51,'Fixed O&amp;M Schedule_Gas'!$B$3:$B$15,0))+$M51),$C51*($S51*INDEX($U$1:$CH$1,MATCH($K51+$I51,$U$2:$CH$2,0))*IF(AW$2&gt;$K51+$I51+$H51,IF($D51="Win",1.02,1.005),1)*(1+$T51)^(AW$2-($K51+$I51))+$M51)),0)))/10^6</f>
        <v>1.6581281087587247</v>
      </c>
      <c r="AX51" s="119">
        <f>IF(AND($K51&lt;AX$2+1,$K51+$H51&gt;AX$2),IF($N51=$N$3,$C51*((1-$O51+$O51*(AX$1/INDEX($U$1:$CH$1,,MATCH($K51,$U$2:$CH$2,0)))))*$L51,$C51*((1-$R51)^(AX$2-$K51))*(((1-$O51+$O51*(AX$1/INDEX($U$1:$CH$1,,MATCH($K51,$U$2:$CH$2,0)))))*$L51*8760*$P51)),IF(AND($K51+$H51&lt;AX$2+1,$K51+$I51&gt;AX$2),IF($N51=$N$3,$C51*INDEX('Fixed O&amp;M Schedule_Gas'!AF$3:AF$15,MATCH($F51,'Fixed O&amp;M Schedule_Gas'!$B$3:$B$15,0)),$C51*$S51*INDEX($U$1:$CH$1,MATCH($K51,$U$2:$CH$2,0))*IF(AX$2&gt;$K51+$H51,IF($D51="Win",1.02,1.005),1)*(1+$T51)^(AX$2-$K51)),IF(AND($K51+$I51&lt;=AX$2,$K51+SUM($I51:$J51)&gt;AX$2),IF($N51=$N$3,$C51*(INDEX('Fixed O&amp;M Schedule_Gas'!AF$3:AF$15,MATCH($F51,'Fixed O&amp;M Schedule_Gas'!$B$3:$B$15,0))+$M51),$C51*($S51*INDEX($U$1:$CH$1,MATCH($K51+$I51,$U$2:$CH$2,0))*IF(AX$2&gt;$K51+$I51+$H51,IF($D51="Win",1.02,1.005),1)*(1+$T51)^(AX$2-($K51+$I51))+$M51)),0)))/10^6</f>
        <v>1.649837468214931</v>
      </c>
      <c r="AY51" s="119">
        <f>IF(AND($K51&lt;AY$2+1,$K51+$H51&gt;AY$2),IF($N51=$N$3,$C51*((1-$O51+$O51*(AY$1/INDEX($U$1:$CH$1,,MATCH($K51,$U$2:$CH$2,0)))))*$L51,$C51*((1-$R51)^(AY$2-$K51))*(((1-$O51+$O51*(AY$1/INDEX($U$1:$CH$1,,MATCH($K51,$U$2:$CH$2,0)))))*$L51*8760*$P51)),IF(AND($K51+$H51&lt;AY$2+1,$K51+$I51&gt;AY$2),IF($N51=$N$3,$C51*INDEX('Fixed O&amp;M Schedule_Gas'!AG$3:AG$15,MATCH($F51,'Fixed O&amp;M Schedule_Gas'!$B$3:$B$15,0)),$C51*$S51*INDEX($U$1:$CH$1,MATCH($K51,$U$2:$CH$2,0))*IF(AY$2&gt;$K51+$H51,IF($D51="Win",1.02,1.005),1)*(1+$T51)^(AY$2-$K51)),IF(AND($K51+$I51&lt;=AY$2,$K51+SUM($I51:$J51)&gt;AY$2),IF($N51=$N$3,$C51*(INDEX('Fixed O&amp;M Schedule_Gas'!AG$3:AG$15,MATCH($F51,'Fixed O&amp;M Schedule_Gas'!$B$3:$B$15,0))+$M51),$C51*($S51*INDEX($U$1:$CH$1,MATCH($K51+$I51,$U$2:$CH$2,0))*IF(AY$2&gt;$K51+$I51+$H51,IF($D51="Win",1.02,1.005),1)*(1+$T51)^(AY$2-($K51+$I51))+$M51)),0)))/10^6</f>
        <v>1.6415882808738562</v>
      </c>
      <c r="AZ51" s="119">
        <f>IF(AND($K51&lt;AZ$2+1,$K51+$H51&gt;AZ$2),IF($N51=$N$3,$C51*((1-$O51+$O51*(AZ$1/INDEX($U$1:$CH$1,,MATCH($K51,$U$2:$CH$2,0)))))*$L51,$C51*((1-$R51)^(AZ$2-$K51))*(((1-$O51+$O51*(AZ$1/INDEX($U$1:$CH$1,,MATCH($K51,$U$2:$CH$2,0)))))*$L51*8760*$P51)),IF(AND($K51+$H51&lt;AZ$2+1,$K51+$I51&gt;AZ$2),IF($N51=$N$3,$C51*INDEX('Fixed O&amp;M Schedule_Gas'!AH$3:AH$15,MATCH($F51,'Fixed O&amp;M Schedule_Gas'!$B$3:$B$15,0)),$C51*$S51*INDEX($U$1:$CH$1,MATCH($K51,$U$2:$CH$2,0))*IF(AZ$2&gt;$K51+$H51,IF($D51="Win",1.02,1.005),1)*(1+$T51)^(AZ$2-$K51)),IF(AND($K51+$I51&lt;=AZ$2,$K51+SUM($I51:$J51)&gt;AZ$2),IF($N51=$N$3,$C51*(INDEX('Fixed O&amp;M Schedule_Gas'!AH$3:AH$15,MATCH($F51,'Fixed O&amp;M Schedule_Gas'!$B$3:$B$15,0))+$M51),$C51*($S51*INDEX($U$1:$CH$1,MATCH($K51+$I51,$U$2:$CH$2,0))*IF(AZ$2&gt;$K51+$I51+$H51,IF($D51="Win",1.02,1.005),1)*(1+$T51)^(AZ$2-($K51+$I51))+$M51)),0)))/10^6</f>
        <v>1.633380339469487</v>
      </c>
      <c r="BA51" s="119">
        <f>IF(AND($K51&lt;BA$2+1,$K51+$H51&gt;BA$2),IF($N51=$N$3,$C51*((1-$O51+$O51*(BA$1/INDEX($U$1:$CH$1,,MATCH($K51,$U$2:$CH$2,0)))))*$L51,$C51*((1-$R51)^(BA$2-$K51))*(((1-$O51+$O51*(BA$1/INDEX($U$1:$CH$1,,MATCH($K51,$U$2:$CH$2,0)))))*$L51*8760*$P51)),IF(AND($K51+$H51&lt;BA$2+1,$K51+$I51&gt;BA$2),IF($N51=$N$3,$C51*INDEX('Fixed O&amp;M Schedule_Gas'!AI$3:AI$15,MATCH($F51,'Fixed O&amp;M Schedule_Gas'!$B$3:$B$15,0)),$C51*$S51*INDEX($U$1:$CH$1,MATCH($K51,$U$2:$CH$2,0))*IF(BA$2&gt;$K51+$H51,IF($D51="Win",1.02,1.005),1)*(1+$T51)^(BA$2-$K51)),IF(AND($K51+$I51&lt;=BA$2,$K51+SUM($I51:$J51)&gt;BA$2),IF($N51=$N$3,$C51*(INDEX('Fixed O&amp;M Schedule_Gas'!AI$3:AI$15,MATCH($F51,'Fixed O&amp;M Schedule_Gas'!$B$3:$B$15,0))+$M51),$C51*($S51*INDEX($U$1:$CH$1,MATCH($K51+$I51,$U$2:$CH$2,0))*IF(BA$2&gt;$K51+$I51+$H51,IF($D51="Win",1.02,1.005),1)*(1+$T51)^(BA$2-($K51+$I51))+$M51)),0)))/10^6</f>
        <v>1.6252134377721397</v>
      </c>
      <c r="BB51" s="119">
        <f>IF(AND($K51&lt;BB$2+1,$K51+$H51&gt;BB$2),IF($N51=$N$3,$C51*((1-$O51+$O51*(BB$1/INDEX($U$1:$CH$1,,MATCH($K51,$U$2:$CH$2,0)))))*$L51,$C51*((1-$R51)^(BB$2-$K51))*(((1-$O51+$O51*(BB$1/INDEX($U$1:$CH$1,,MATCH($K51,$U$2:$CH$2,0)))))*$L51*8760*$P51)),IF(AND($K51+$H51&lt;BB$2+1,$K51+$I51&gt;BB$2),IF($N51=$N$3,$C51*INDEX('Fixed O&amp;M Schedule_Gas'!AJ$3:AJ$15,MATCH($F51,'Fixed O&amp;M Schedule_Gas'!$B$3:$B$15,0)),$C51*$S51*INDEX($U$1:$CH$1,MATCH($K51,$U$2:$CH$2,0))*IF(BB$2&gt;$K51+$H51,IF($D51="Win",1.02,1.005),1)*(1+$T51)^(BB$2-$K51)),IF(AND($K51+$I51&lt;=BB$2,$K51+SUM($I51:$J51)&gt;BB$2),IF($N51=$N$3,$C51*(INDEX('Fixed O&amp;M Schedule_Gas'!AJ$3:AJ$15,MATCH($F51,'Fixed O&amp;M Schedule_Gas'!$B$3:$B$15,0))+$M51),$C51*($S51*INDEX($U$1:$CH$1,MATCH($K51+$I51,$U$2:$CH$2,0))*IF(BB$2&gt;$K51+$I51+$H51,IF($D51="Win",1.02,1.005),1)*(1+$T51)^(BB$2-($K51+$I51))+$M51)),0)))/10^6</f>
        <v>1.6170873705832789</v>
      </c>
      <c r="BC51" s="119">
        <f>IF(AND($K51&lt;BC$2+1,$K51+$H51&gt;BC$2),IF($N51=$N$3,$C51*((1-$O51+$O51*(BC$1/INDEX($U$1:$CH$1,,MATCH($K51,$U$2:$CH$2,0)))))*$L51,$C51*((1-$R51)^(BC$2-$K51))*(((1-$O51+$O51*(BC$1/INDEX($U$1:$CH$1,,MATCH($K51,$U$2:$CH$2,0)))))*$L51*8760*$P51)),IF(AND($K51+$H51&lt;BC$2+1,$K51+$I51&gt;BC$2),IF($N51=$N$3,$C51*INDEX('Fixed O&amp;M Schedule_Gas'!AK$3:AK$15,MATCH($F51,'Fixed O&amp;M Schedule_Gas'!$B$3:$B$15,0)),$C51*$S51*INDEX($U$1:$CH$1,MATCH($K51,$U$2:$CH$2,0))*IF(BC$2&gt;$K51+$H51,IF($D51="Win",1.02,1.005),1)*(1+$T51)^(BC$2-$K51)),IF(AND($K51+$I51&lt;=BC$2,$K51+SUM($I51:$J51)&gt;BC$2),IF($N51=$N$3,$C51*(INDEX('Fixed O&amp;M Schedule_Gas'!AK$3:AK$15,MATCH($F51,'Fixed O&amp;M Schedule_Gas'!$B$3:$B$15,0))+$M51),$C51*($S51*INDEX($U$1:$CH$1,MATCH($K51+$I51,$U$2:$CH$2,0))*IF(BC$2&gt;$K51+$I51+$H51,IF($D51="Win",1.02,1.005),1)*(1+$T51)^(BC$2-($K51+$I51))+$M51)),0)))/10^6</f>
        <v>0.33393160888758999</v>
      </c>
      <c r="BD51" s="119">
        <f>IF(AND($K51&lt;BD$2+1,$K51+$H51&gt;BD$2),IF($N51=$N$3,$C51*((1-$O51+$O51*(BD$1/INDEX($U$1:$CH$1,,MATCH($K51,$U$2:$CH$2,0)))))*$L51,$C51*((1-$R51)^(BD$2-$K51))*(((1-$O51+$O51*(BD$1/INDEX($U$1:$CH$1,,MATCH($K51,$U$2:$CH$2,0)))))*$L51*8760*$P51)),IF(AND($K51+$H51&lt;BD$2+1,$K51+$I51&gt;BD$2),IF($N51=$N$3,$C51*INDEX('Fixed O&amp;M Schedule_Gas'!AL$3:AL$15,MATCH($F51,'Fixed O&amp;M Schedule_Gas'!$B$3:$B$15,0)),$C51*$S51*INDEX($U$1:$CH$1,MATCH($K51,$U$2:$CH$2,0))*IF(BD$2&gt;$K51+$H51,IF($D51="Win",1.02,1.005),1)*(1+$T51)^(BD$2-$K51)),IF(AND($K51+$I51&lt;=BD$2,$K51+SUM($I51:$J51)&gt;BD$2),IF($N51=$N$3,$C51*(INDEX('Fixed O&amp;M Schedule_Gas'!AL$3:AL$15,MATCH($F51,'Fixed O&amp;M Schedule_Gas'!$B$3:$B$15,0))+$M51),$C51*($S51*INDEX($U$1:$CH$1,MATCH($K51+$I51,$U$2:$CH$2,0))*IF(BD$2&gt;$K51+$I51+$H51,IF($D51="Win",1.02,1.005),1)*(1+$T51)^(BD$2-($K51+$I51))+$M51)),0)))/10^6</f>
        <v>0.34231329227066848</v>
      </c>
      <c r="BE51" s="119">
        <f>IF(AND($K51&lt;BE$2+1,$K51+$H51&gt;BE$2),IF($N51=$N$3,$C51*((1-$O51+$O51*(BE$1/INDEX($U$1:$CH$1,,MATCH($K51,$U$2:$CH$2,0)))))*$L51,$C51*((1-$R51)^(BE$2-$K51))*(((1-$O51+$O51*(BE$1/INDEX($U$1:$CH$1,,MATCH($K51,$U$2:$CH$2,0)))))*$L51*8760*$P51)),IF(AND($K51+$H51&lt;BE$2+1,$K51+$I51&gt;BE$2),IF($N51=$N$3,$C51*INDEX('Fixed O&amp;M Schedule_Gas'!AM$3:AM$15,MATCH($F51,'Fixed O&amp;M Schedule_Gas'!$B$3:$B$15,0)),$C51*$S51*INDEX($U$1:$CH$1,MATCH($K51,$U$2:$CH$2,0))*IF(BE$2&gt;$K51+$H51,IF($D51="Win",1.02,1.005),1)*(1+$T51)^(BE$2-$K51)),IF(AND($K51+$I51&lt;=BE$2,$K51+SUM($I51:$J51)&gt;BE$2),IF($N51=$N$3,$C51*(INDEX('Fixed O&amp;M Schedule_Gas'!AM$3:AM$15,MATCH($F51,'Fixed O&amp;M Schedule_Gas'!$B$3:$B$15,0))+$M51),$C51*($S51*INDEX($U$1:$CH$1,MATCH($K51+$I51,$U$2:$CH$2,0))*IF(BE$2&gt;$K51+$I51+$H51,IF($D51="Win",1.02,1.005),1)*(1+$T51)^(BE$2-($K51+$I51))+$M51)),0)))/10^6</f>
        <v>0.34915955811608185</v>
      </c>
      <c r="BF51" s="119">
        <f>IF(AND($K51&lt;BF$2+1,$K51+$H51&gt;BF$2),IF($N51=$N$3,$C51*((1-$O51+$O51*(BF$1/INDEX($U$1:$CH$1,,MATCH($K51,$U$2:$CH$2,0)))))*$L51,$C51*((1-$R51)^(BF$2-$K51))*(((1-$O51+$O51*(BF$1/INDEX($U$1:$CH$1,,MATCH($K51,$U$2:$CH$2,0)))))*$L51*8760*$P51)),IF(AND($K51+$H51&lt;BF$2+1,$K51+$I51&gt;BF$2),IF($N51=$N$3,$C51*INDEX('Fixed O&amp;M Schedule_Gas'!AN$3:AN$15,MATCH($F51,'Fixed O&amp;M Schedule_Gas'!$B$3:$B$15,0)),$C51*$S51*INDEX($U$1:$CH$1,MATCH($K51,$U$2:$CH$2,0))*IF(BF$2&gt;$K51+$H51,IF($D51="Win",1.02,1.005),1)*(1+$T51)^(BF$2-$K51)),IF(AND($K51+$I51&lt;=BF$2,$K51+SUM($I51:$J51)&gt;BF$2),IF($N51=$N$3,$C51*(INDEX('Fixed O&amp;M Schedule_Gas'!AN$3:AN$15,MATCH($F51,'Fixed O&amp;M Schedule_Gas'!$B$3:$B$15,0))+$M51),$C51*($S51*INDEX($U$1:$CH$1,MATCH($K51+$I51,$U$2:$CH$2,0))*IF(BF$2&gt;$K51+$I51+$H51,IF($D51="Win",1.02,1.005),1)*(1+$T51)^(BF$2-($K51+$I51))+$M51)),0)))/10^6</f>
        <v>0.35614274927840339</v>
      </c>
      <c r="BG51" s="119">
        <f>IF(AND($K51&lt;BG$2+1,$K51+$H51&gt;BG$2),IF($N51=$N$3,$C51*((1-$O51+$O51*(BG$1/INDEX($U$1:$CH$1,,MATCH($K51,$U$2:$CH$2,0)))))*$L51,$C51*((1-$R51)^(BG$2-$K51))*(((1-$O51+$O51*(BG$1/INDEX($U$1:$CH$1,,MATCH($K51,$U$2:$CH$2,0)))))*$L51*8760*$P51)),IF(AND($K51+$H51&lt;BG$2+1,$K51+$I51&gt;BG$2),IF($N51=$N$3,$C51*INDEX('Fixed O&amp;M Schedule_Gas'!AO$3:AO$15,MATCH($F51,'Fixed O&amp;M Schedule_Gas'!$B$3:$B$15,0)),$C51*$S51*INDEX($U$1:$CH$1,MATCH($K51,$U$2:$CH$2,0))*IF(BG$2&gt;$K51+$H51,IF($D51="Win",1.02,1.005),1)*(1+$T51)^(BG$2-$K51)),IF(AND($K51+$I51&lt;=BG$2,$K51+SUM($I51:$J51)&gt;BG$2),IF($N51=$N$3,$C51*(INDEX('Fixed O&amp;M Schedule_Gas'!AO$3:AO$15,MATCH($F51,'Fixed O&amp;M Schedule_Gas'!$B$3:$B$15,0))+$M51),$C51*($S51*INDEX($U$1:$CH$1,MATCH($K51+$I51,$U$2:$CH$2,0))*IF(BG$2&gt;$K51+$I51+$H51,IF($D51="Win",1.02,1.005),1)*(1+$T51)^(BG$2-($K51+$I51))+$M51)),0)))/10^6</f>
        <v>0.36326560426397148</v>
      </c>
      <c r="BH51" s="119">
        <f>IF(AND($K51&lt;BH$2+1,$K51+$H51&gt;BH$2),IF($N51=$N$3,$C51*((1-$O51+$O51*(BH$1/INDEX($U$1:$CH$1,,MATCH($K51,$U$2:$CH$2,0)))))*$L51,$C51*((1-$R51)^(BH$2-$K51))*(((1-$O51+$O51*(BH$1/INDEX($U$1:$CH$1,,MATCH($K51,$U$2:$CH$2,0)))))*$L51*8760*$P51)),IF(AND($K51+$H51&lt;BH$2+1,$K51+$I51&gt;BH$2),IF($N51=$N$3,$C51*INDEX('Fixed O&amp;M Schedule_Gas'!AP$3:AP$15,MATCH($F51,'Fixed O&amp;M Schedule_Gas'!$B$3:$B$15,0)),$C51*$S51*INDEX($U$1:$CH$1,MATCH($K51,$U$2:$CH$2,0))*IF(BH$2&gt;$K51+$H51,IF($D51="Win",1.02,1.005),1)*(1+$T51)^(BH$2-$K51)),IF(AND($K51+$I51&lt;=BH$2,$K51+SUM($I51:$J51)&gt;BH$2),IF($N51=$N$3,$C51*(INDEX('Fixed O&amp;M Schedule_Gas'!AP$3:AP$15,MATCH($F51,'Fixed O&amp;M Schedule_Gas'!$B$3:$B$15,0))+$M51),$C51*($S51*INDEX($U$1:$CH$1,MATCH($K51+$I51,$U$2:$CH$2,0))*IF(BH$2&gt;$K51+$I51+$H51,IF($D51="Win",1.02,1.005),1)*(1+$T51)^(BH$2-($K51+$I51))+$M51)),0)))/10^6</f>
        <v>1.0952949257544795</v>
      </c>
      <c r="BI51" s="119">
        <f>IF(AND($K51&lt;BI$2+1,$K51+$H51&gt;BI$2),IF($N51=$N$3,$C51*((1-$O51+$O51*(BI$1/INDEX($U$1:$CH$1,,MATCH($K51,$U$2:$CH$2,0)))))*$L51,$C51*((1-$R51)^(BI$2-$K51))*(((1-$O51+$O51*(BI$1/INDEX($U$1:$CH$1,,MATCH($K51,$U$2:$CH$2,0)))))*$L51*8760*$P51)),IF(AND($K51+$H51&lt;BI$2+1,$K51+$I51&gt;BI$2),IF($N51=$N$3,$C51*INDEX('Fixed O&amp;M Schedule_Gas'!AQ$3:AQ$15,MATCH($F51,'Fixed O&amp;M Schedule_Gas'!$B$3:$B$15,0)),$C51*$S51*INDEX($U$1:$CH$1,MATCH($K51,$U$2:$CH$2,0))*IF(BI$2&gt;$K51+$H51,IF($D51="Win",1.02,1.005),1)*(1+$T51)^(BI$2-$K51)),IF(AND($K51+$I51&lt;=BI$2,$K51+SUM($I51:$J51)&gt;BI$2),IF($N51=$N$3,$C51*(INDEX('Fixed O&amp;M Schedule_Gas'!AQ$3:AQ$15,MATCH($F51,'Fixed O&amp;M Schedule_Gas'!$B$3:$B$15,0))+$M51),$C51*($S51*INDEX($U$1:$CH$1,MATCH($K51+$I51,$U$2:$CH$2,0))*IF(BI$2&gt;$K51+$I51+$H51,IF($D51="Win",1.02,1.005),1)*(1+$T51)^(BI$2-($K51+$I51))+$M51)),0)))/10^6</f>
        <v>1.1026686753335693</v>
      </c>
      <c r="BJ51" s="119">
        <f>IF(AND($K51&lt;BJ$2+1,$K51+$H51&gt;BJ$2),IF($N51=$N$3,$C51*((1-$O51+$O51*(BJ$1/INDEX($U$1:$CH$1,,MATCH($K51,$U$2:$CH$2,0)))))*$L51,$C51*((1-$R51)^(BJ$2-$K51))*(((1-$O51+$O51*(BJ$1/INDEX($U$1:$CH$1,,MATCH($K51,$U$2:$CH$2,0)))))*$L51*8760*$P51)),IF(AND($K51+$H51&lt;BJ$2+1,$K51+$I51&gt;BJ$2),IF($N51=$N$3,$C51*INDEX('Fixed O&amp;M Schedule_Gas'!AR$3:AR$15,MATCH($F51,'Fixed O&amp;M Schedule_Gas'!$B$3:$B$15,0)),$C51*$S51*INDEX($U$1:$CH$1,MATCH($K51,$U$2:$CH$2,0))*IF(BJ$2&gt;$K51+$H51,IF($D51="Win",1.02,1.005),1)*(1+$T51)^(BJ$2-$K51)),IF(AND($K51+$I51&lt;=BJ$2,$K51+SUM($I51:$J51)&gt;BJ$2),IF($N51=$N$3,$C51*(INDEX('Fixed O&amp;M Schedule_Gas'!AR$3:AR$15,MATCH($F51,'Fixed O&amp;M Schedule_Gas'!$B$3:$B$15,0))+$M51),$C51*($S51*INDEX($U$1:$CH$1,MATCH($K51+$I51,$U$2:$CH$2,0))*IF(BJ$2&gt;$K51+$I51+$H51,IF($D51="Win",1.02,1.005),1)*(1+$T51)^(BJ$2-($K51+$I51))+$M51)),0)))/10^6</f>
        <v>1.1101898999042406</v>
      </c>
      <c r="BK51" s="119">
        <f>IF(AND($K51&lt;BK$2+1,$K51+$H51&gt;BK$2),IF($N51=$N$3,$C51*((1-$O51+$O51*(BK$1/INDEX($U$1:$CH$1,,MATCH($K51,$U$2:$CH$2,0)))))*$L51,$C51*((1-$R51)^(BK$2-$K51))*(((1-$O51+$O51*(BK$1/INDEX($U$1:$CH$1,,MATCH($K51,$U$2:$CH$2,0)))))*$L51*8760*$P51)),IF(AND($K51+$H51&lt;BK$2+1,$K51+$I51&gt;BK$2),IF($N51=$N$3,$C51*INDEX('Fixed O&amp;M Schedule_Gas'!AS$3:AS$15,MATCH($F51,'Fixed O&amp;M Schedule_Gas'!$B$3:$B$15,0)),$C51*$S51*INDEX($U$1:$CH$1,MATCH($K51,$U$2:$CH$2,0))*IF(BK$2&gt;$K51+$H51,IF($D51="Win",1.02,1.005),1)*(1+$T51)^(BK$2-$K51)),IF(AND($K51+$I51&lt;=BK$2,$K51+SUM($I51:$J51)&gt;BK$2),IF($N51=$N$3,$C51*(INDEX('Fixed O&amp;M Schedule_Gas'!AS$3:AS$15,MATCH($F51,'Fixed O&amp;M Schedule_Gas'!$B$3:$B$15,0))+$M51),$C51*($S51*INDEX($U$1:$CH$1,MATCH($K51+$I51,$U$2:$CH$2,0))*IF(BK$2&gt;$K51+$I51+$H51,IF($D51="Win",1.02,1.005),1)*(1+$T51)^(BK$2-($K51+$I51))+$M51)),0)))/10^6</f>
        <v>1.1178615489663253</v>
      </c>
      <c r="BL51" s="119">
        <f>IF(AND($K51&lt;BL$2+1,$K51+$H51&gt;BL$2),IF($N51=$N$3,$C51*((1-$O51+$O51*(BL$1/INDEX($U$1:$CH$1,,MATCH($K51,$U$2:$CH$2,0)))))*$L51,$C51*((1-$R51)^(BL$2-$K51))*(((1-$O51+$O51*(BL$1/INDEX($U$1:$CH$1,,MATCH($K51,$U$2:$CH$2,0)))))*$L51*8760*$P51)),IF(AND($K51+$H51&lt;BL$2+1,$K51+$I51&gt;BL$2),IF($N51=$N$3,$C51*INDEX('Fixed O&amp;M Schedule_Gas'!AT$3:AT$15,MATCH($F51,'Fixed O&amp;M Schedule_Gas'!$B$3:$B$15,0)),$C51*$S51*INDEX($U$1:$CH$1,MATCH($K51,$U$2:$CH$2,0))*IF(BL$2&gt;$K51+$H51,IF($D51="Win",1.02,1.005),1)*(1+$T51)^(BL$2-$K51)),IF(AND($K51+$I51&lt;=BL$2,$K51+SUM($I51:$J51)&gt;BL$2),IF($N51=$N$3,$C51*(INDEX('Fixed O&amp;M Schedule_Gas'!AT$3:AT$15,MATCH($F51,'Fixed O&amp;M Schedule_Gas'!$B$3:$B$15,0))+$M51),$C51*($S51*INDEX($U$1:$CH$1,MATCH($K51+$I51,$U$2:$CH$2,0))*IF(BL$2&gt;$K51+$I51+$H51,IF($D51="Win",1.02,1.005),1)*(1+$T51)^(BL$2-($K51+$I51))+$M51)),0)))/10^6</f>
        <v>1.1256866310096518</v>
      </c>
      <c r="BM51" s="119">
        <f>IF(AND($K51&lt;BM$2+1,$K51+$H51&gt;BM$2),IF($N51=$N$3,$C51*((1-$O51+$O51*(BM$1/INDEX($U$1:$CH$1,,MATCH($K51,$U$2:$CH$2,0)))))*$L51,$C51*((1-$R51)^(BM$2-$K51))*(((1-$O51+$O51*(BM$1/INDEX($U$1:$CH$1,,MATCH($K51,$U$2:$CH$2,0)))))*$L51*8760*$P51)),IF(AND($K51+$H51&lt;BM$2+1,$K51+$I51&gt;BM$2),IF($N51=$N$3,$C51*INDEX('Fixed O&amp;M Schedule_Gas'!AU$3:AU$15,MATCH($F51,'Fixed O&amp;M Schedule_Gas'!$B$3:$B$15,0)),$C51*$S51*INDEX($U$1:$CH$1,MATCH($K51,$U$2:$CH$2,0))*IF(BM$2&gt;$K51+$H51,IF($D51="Win",1.02,1.005),1)*(1+$T51)^(BM$2-$K51)),IF(AND($K51+$I51&lt;=BM$2,$K51+SUM($I51:$J51)&gt;BM$2),IF($N51=$N$3,$C51*(INDEX('Fixed O&amp;M Schedule_Gas'!AU$3:AU$15,MATCH($F51,'Fixed O&amp;M Schedule_Gas'!$B$3:$B$15,0))+$M51),$C51*($S51*INDEX($U$1:$CH$1,MATCH($K51+$I51,$U$2:$CH$2,0))*IF(BM$2&gt;$K51+$I51+$H51,IF($D51="Win",1.02,1.005),1)*(1+$T51)^(BM$2-($K51+$I51))+$M51)),0)))/10^6</f>
        <v>1.133668214693845</v>
      </c>
      <c r="BN51" s="119">
        <f>IF(AND($K51&lt;BN$2+1,$K51+$H51&gt;BN$2),IF($N51=$N$3,$C51*((1-$O51+$O51*(BN$1/INDEX($U$1:$CH$1,,MATCH($K51,$U$2:$CH$2,0)))))*$L51,$C51*((1-$R51)^(BN$2-$K51))*(((1-$O51+$O51*(BN$1/INDEX($U$1:$CH$1,,MATCH($K51,$U$2:$CH$2,0)))))*$L51*8760*$P51)),IF(AND($K51+$H51&lt;BN$2+1,$K51+$I51&gt;BN$2),IF($N51=$N$3,$C51*INDEX('Fixed O&amp;M Schedule_Gas'!AV$3:AV$15,MATCH($F51,'Fixed O&amp;M Schedule_Gas'!$B$3:$B$15,0)),$C51*$S51*INDEX($U$1:$CH$1,MATCH($K51,$U$2:$CH$2,0))*IF(BN$2&gt;$K51+$H51,IF($D51="Win",1.02,1.005),1)*(1+$T51)^(BN$2-$K51)),IF(AND($K51+$I51&lt;=BN$2,$K51+SUM($I51:$J51)&gt;BN$2),IF($N51=$N$3,$C51*(INDEX('Fixed O&amp;M Schedule_Gas'!AV$3:AV$15,MATCH($F51,'Fixed O&amp;M Schedule_Gas'!$B$3:$B$15,0))+$M51),$C51*($S51*INDEX($U$1:$CH$1,MATCH($K51+$I51,$U$2:$CH$2,0))*IF(BN$2&gt;$K51+$I51+$H51,IF($D51="Win",1.02,1.005),1)*(1+$T51)^(BN$2-($K51+$I51))+$M51)),0)))/10^6</f>
        <v>1.1418094300517219</v>
      </c>
      <c r="BO51" s="119">
        <f>IF(AND($K51&lt;BO$2+1,$K51+$H51&gt;BO$2),IF($N51=$N$3,$C51*((1-$O51+$O51*(BO$1/INDEX($U$1:$CH$1,,MATCH($K51,$U$2:$CH$2,0)))))*$L51,$C51*((1-$R51)^(BO$2-$K51))*(((1-$O51+$O51*(BO$1/INDEX($U$1:$CH$1,,MATCH($K51,$U$2:$CH$2,0)))))*$L51*8760*$P51)),IF(AND($K51+$H51&lt;BO$2+1,$K51+$I51&gt;BO$2),IF($N51=$N$3,$C51*INDEX('Fixed O&amp;M Schedule_Gas'!AW$3:AW$15,MATCH($F51,'Fixed O&amp;M Schedule_Gas'!$B$3:$B$15,0)),$C51*$S51*INDEX($U$1:$CH$1,MATCH($K51,$U$2:$CH$2,0))*IF(BO$2&gt;$K51+$H51,IF($D51="Win",1.02,1.005),1)*(1+$T51)^(BO$2-$K51)),IF(AND($K51+$I51&lt;=BO$2,$K51+SUM($I51:$J51)&gt;BO$2),IF($N51=$N$3,$C51*(INDEX('Fixed O&amp;M Schedule_Gas'!AW$3:AW$15,MATCH($F51,'Fixed O&amp;M Schedule_Gas'!$B$3:$B$15,0))+$M51),$C51*($S51*INDEX($U$1:$CH$1,MATCH($K51+$I51,$U$2:$CH$2,0))*IF(BO$2&gt;$K51+$I51+$H51,IF($D51="Win",1.02,1.005),1)*(1+$T51)^(BO$2-($K51+$I51))+$M51)),0)))/10^6</f>
        <v>1.1501134697167561</v>
      </c>
      <c r="BP51" s="119">
        <f>IF(AND($K51&lt;BP$2+1,$K51+$H51&gt;BP$2),IF($N51=$N$3,$C51*((1-$O51+$O51*(BP$1/INDEX($U$1:$CH$1,,MATCH($K51,$U$2:$CH$2,0)))))*$L51,$C51*((1-$R51)^(BP$2-$K51))*(((1-$O51+$O51*(BP$1/INDEX($U$1:$CH$1,,MATCH($K51,$U$2:$CH$2,0)))))*$L51*8760*$P51)),IF(AND($K51+$H51&lt;BP$2+1,$K51+$I51&gt;BP$2),IF($N51=$N$3,$C51*INDEX('Fixed O&amp;M Schedule_Gas'!AX$3:AX$15,MATCH($F51,'Fixed O&amp;M Schedule_Gas'!$B$3:$B$15,0)),$C51*$S51*INDEX($U$1:$CH$1,MATCH($K51,$U$2:$CH$2,0))*IF(BP$2&gt;$K51+$H51,IF($D51="Win",1.02,1.005),1)*(1+$T51)^(BP$2-$K51)),IF(AND($K51+$I51&lt;=BP$2,$K51+SUM($I51:$J51)&gt;BP$2),IF($N51=$N$3,$C51*(INDEX('Fixed O&amp;M Schedule_Gas'!AX$3:AX$15,MATCH($F51,'Fixed O&amp;M Schedule_Gas'!$B$3:$B$15,0))+$M51),$C51*($S51*INDEX($U$1:$CH$1,MATCH($K51+$I51,$U$2:$CH$2,0))*IF(BP$2&gt;$K51+$I51+$H51,IF($D51="Win",1.02,1.005),1)*(1+$T51)^(BP$2-($K51+$I51))+$M51)),0)))/10^6</f>
        <v>1.1585835901750914</v>
      </c>
      <c r="BQ51" s="119">
        <f>IF(AND($K51&lt;BQ$2+1,$K51+$H51&gt;BQ$2),IF($N51=$N$3,$C51*((1-$O51+$O51*(BQ$1/INDEX($U$1:$CH$1,,MATCH($K51,$U$2:$CH$2,0)))))*$L51,$C51*((1-$R51)^(BQ$2-$K51))*(((1-$O51+$O51*(BQ$1/INDEX($U$1:$CH$1,,MATCH($K51,$U$2:$CH$2,0)))))*$L51*8760*$P51)),IF(AND($K51+$H51&lt;BQ$2+1,$K51+$I51&gt;BQ$2),IF($N51=$N$3,$C51*INDEX('Fixed O&amp;M Schedule_Gas'!AY$3:AY$15,MATCH($F51,'Fixed O&amp;M Schedule_Gas'!$B$3:$B$15,0)),$C51*$S51*INDEX($U$1:$CH$1,MATCH($K51,$U$2:$CH$2,0))*IF(BQ$2&gt;$K51+$H51,IF($D51="Win",1.02,1.005),1)*(1+$T51)^(BQ$2-$K51)),IF(AND($K51+$I51&lt;=BQ$2,$K51+SUM($I51:$J51)&gt;BQ$2),IF($N51=$N$3,$C51*(INDEX('Fixed O&amp;M Schedule_Gas'!AY$3:AY$15,MATCH($F51,'Fixed O&amp;M Schedule_Gas'!$B$3:$B$15,0))+$M51),$C51*($S51*INDEX($U$1:$CH$1,MATCH($K51+$I51,$U$2:$CH$2,0))*IF(BQ$2&gt;$K51+$I51+$H51,IF($D51="Win",1.02,1.005),1)*(1+$T51)^(BQ$2-($K51+$I51))+$M51)),0)))/10^6</f>
        <v>1.1672231130425932</v>
      </c>
      <c r="BR51" s="119">
        <f>IF(AND($K51&lt;BR$2+1,$K51+$H51&gt;BR$2),IF($N51=$N$3,$C51*((1-$O51+$O51*(BR$1/INDEX($U$1:$CH$1,,MATCH($K51,$U$2:$CH$2,0)))))*$L51,$C51*((1-$R51)^(BR$2-$K51))*(((1-$O51+$O51*(BR$1/INDEX($U$1:$CH$1,,MATCH($K51,$U$2:$CH$2,0)))))*$L51*8760*$P51)),IF(AND($K51+$H51&lt;BR$2+1,$K51+$I51&gt;BR$2),IF($N51=$N$3,$C51*INDEX('Fixed O&amp;M Schedule_Gas'!AZ$3:AZ$15,MATCH($F51,'Fixed O&amp;M Schedule_Gas'!$B$3:$B$15,0)),$C51*$S51*INDEX($U$1:$CH$1,MATCH($K51,$U$2:$CH$2,0))*IF(BR$2&gt;$K51+$H51,IF($D51="Win",1.02,1.005),1)*(1+$T51)^(BR$2-$K51)),IF(AND($K51+$I51&lt;=BR$2,$K51+SUM($I51:$J51)&gt;BR$2),IF($N51=$N$3,$C51*(INDEX('Fixed O&amp;M Schedule_Gas'!AZ$3:AZ$15,MATCH($F51,'Fixed O&amp;M Schedule_Gas'!$B$3:$B$15,0))+$M51),$C51*($S51*INDEX($U$1:$CH$1,MATCH($K51+$I51,$U$2:$CH$2,0))*IF(BR$2&gt;$K51+$I51+$H51,IF($D51="Win",1.02,1.005),1)*(1+$T51)^(BR$2-($K51+$I51))+$M51)),0)))/10^6</f>
        <v>1.1760354263674448</v>
      </c>
      <c r="BS51" s="119">
        <f>IF(AND($K51&lt;BS$2+1,$K51+$H51&gt;BS$2),IF($N51=$N$3,$C51*((1-$O51+$O51*(BS$1/INDEX($U$1:$CH$1,,MATCH($K51,$U$2:$CH$2,0)))))*$L51,$C51*((1-$R51)^(BS$2-$K51))*(((1-$O51+$O51*(BS$1/INDEX($U$1:$CH$1,,MATCH($K51,$U$2:$CH$2,0)))))*$L51*8760*$P51)),IF(AND($K51+$H51&lt;BS$2+1,$K51+$I51&gt;BS$2),IF($N51=$N$3,$C51*INDEX('Fixed O&amp;M Schedule_Gas'!BA$3:BA$15,MATCH($F51,'Fixed O&amp;M Schedule_Gas'!$B$3:$B$15,0)),$C51*$S51*INDEX($U$1:$CH$1,MATCH($K51,$U$2:$CH$2,0))*IF(BS$2&gt;$K51+$H51,IF($D51="Win",1.02,1.005),1)*(1+$T51)^(BS$2-$K51)),IF(AND($K51+$I51&lt;=BS$2,$K51+SUM($I51:$J51)&gt;BS$2),IF($N51=$N$3,$C51*(INDEX('Fixed O&amp;M Schedule_Gas'!BA$3:BA$15,MATCH($F51,'Fixed O&amp;M Schedule_Gas'!$B$3:$B$15,0))+$M51),$C51*($S51*INDEX($U$1:$CH$1,MATCH($K51+$I51,$U$2:$CH$2,0))*IF(BS$2&gt;$K51+$I51+$H51,IF($D51="Win",1.02,1.005),1)*(1+$T51)^(BS$2-($K51+$I51))+$M51)),0)))/10^6</f>
        <v>1.1850239859587939</v>
      </c>
      <c r="BT51" s="119">
        <f>IF(AND($K51&lt;BT$2+1,$K51+$H51&gt;BT$2),IF($N51=$N$3,$C51*((1-$O51+$O51*(BT$1/INDEX($U$1:$CH$1,,MATCH($K51,$U$2:$CH$2,0)))))*$L51,$C51*((1-$R51)^(BT$2-$K51))*(((1-$O51+$O51*(BT$1/INDEX($U$1:$CH$1,,MATCH($K51,$U$2:$CH$2,0)))))*$L51*8760*$P51)),IF(AND($K51+$H51&lt;BT$2+1,$K51+$I51&gt;BT$2),IF($N51=$N$3,$C51*INDEX('Fixed O&amp;M Schedule_Gas'!BB$3:BB$15,MATCH($F51,'Fixed O&amp;M Schedule_Gas'!$B$3:$B$15,0)),$C51*$S51*INDEX($U$1:$CH$1,MATCH($K51,$U$2:$CH$2,0))*IF(BT$2&gt;$K51+$H51,IF($D51="Win",1.02,1.005),1)*(1+$T51)^(BT$2-$K51)),IF(AND($K51+$I51&lt;=BT$2,$K51+SUM($I51:$J51)&gt;BT$2),IF($N51=$N$3,$C51*(INDEX('Fixed O&amp;M Schedule_Gas'!BB$3:BB$15,MATCH($F51,'Fixed O&amp;M Schedule_Gas'!$B$3:$B$15,0))+$M51),$C51*($S51*INDEX($U$1:$CH$1,MATCH($K51+$I51,$U$2:$CH$2,0))*IF(BT$2&gt;$K51+$I51+$H51,IF($D51="Win",1.02,1.005),1)*(1+$T51)^(BT$2-($K51+$I51))+$M51)),0)))/10^6</f>
        <v>1.1941923167419699</v>
      </c>
      <c r="BU51" s="119">
        <f>IF(AND($K51&lt;BU$2+1,$K51+$H51&gt;BU$2),IF($N51=$N$3,$C51*((1-$O51+$O51*(BU$1/INDEX($U$1:$CH$1,,MATCH($K51,$U$2:$CH$2,0)))))*$L51,$C51*((1-$R51)^(BU$2-$K51))*(((1-$O51+$O51*(BU$1/INDEX($U$1:$CH$1,,MATCH($K51,$U$2:$CH$2,0)))))*$L51*8760*$P51)),IF(AND($K51+$H51&lt;BU$2+1,$K51+$I51&gt;BU$2),IF($N51=$N$3,$C51*INDEX('Fixed O&amp;M Schedule_Gas'!BC$3:BC$15,MATCH($F51,'Fixed O&amp;M Schedule_Gas'!$B$3:$B$15,0)),$C51*$S51*INDEX($U$1:$CH$1,MATCH($K51,$U$2:$CH$2,0))*IF(BU$2&gt;$K51+$H51,IF($D51="Win",1.02,1.005),1)*(1+$T51)^(BU$2-$K51)),IF(AND($K51+$I51&lt;=BU$2,$K51+SUM($I51:$J51)&gt;BU$2),IF($N51=$N$3,$C51*(INDEX('Fixed O&amp;M Schedule_Gas'!BC$3:BC$15,MATCH($F51,'Fixed O&amp;M Schedule_Gas'!$B$3:$B$15,0))+$M51),$C51*($S51*INDEX($U$1:$CH$1,MATCH($K51+$I51,$U$2:$CH$2,0))*IF(BU$2&gt;$K51+$I51+$H51,IF($D51="Win",1.02,1.005),1)*(1+$T51)^(BU$2-($K51+$I51))+$M51)),0)))/10^6</f>
        <v>1.2035440141408091</v>
      </c>
      <c r="BV51" s="119">
        <f>IF(AND($K51&lt;BV$2+1,$K51+$H51&gt;BV$2),IF($N51=$N$3,$C51*((1-$O51+$O51*(BV$1/INDEX($U$1:$CH$1,,MATCH($K51,$U$2:$CH$2,0)))))*$L51,$C51*((1-$R51)^(BV$2-$K51))*(((1-$O51+$O51*(BV$1/INDEX($U$1:$CH$1,,MATCH($K51,$U$2:$CH$2,0)))))*$L51*8760*$P51)),IF(AND($K51+$H51&lt;BV$2+1,$K51+$I51&gt;BV$2),IF($N51=$N$3,$C51*INDEX('Fixed O&amp;M Schedule_Gas'!BD$3:BD$15,MATCH($F51,'Fixed O&amp;M Schedule_Gas'!$B$3:$B$15,0)),$C51*$S51*INDEX($U$1:$CH$1,MATCH($K51,$U$2:$CH$2,0))*IF(BV$2&gt;$K51+$H51,IF($D51="Win",1.02,1.005),1)*(1+$T51)^(BV$2-$K51)),IF(AND($K51+$I51&lt;=BV$2,$K51+SUM($I51:$J51)&gt;BV$2),IF($N51=$N$3,$C51*(INDEX('Fixed O&amp;M Schedule_Gas'!BD$3:BD$15,MATCH($F51,'Fixed O&amp;M Schedule_Gas'!$B$3:$B$15,0))+$M51),$C51*($S51*INDEX($U$1:$CH$1,MATCH($K51+$I51,$U$2:$CH$2,0))*IF(BV$2&gt;$K51+$I51+$H51,IF($D51="Win",1.02,1.005),1)*(1+$T51)^(BV$2-($K51+$I51))+$M51)),0)))/10^6</f>
        <v>1.2130827454876252</v>
      </c>
      <c r="BW51" s="119">
        <f>IF(AND($K51&lt;BW$2+1,$K51+$H51&gt;BW$2),IF($N51=$N$3,$C51*((1-$O51+$O51*(BW$1/INDEX($U$1:$CH$1,,MATCH($K51,$U$2:$CH$2,0)))))*$L51,$C51*((1-$R51)^(BW$2-$K51))*(((1-$O51+$O51*(BW$1/INDEX($U$1:$CH$1,,MATCH($K51,$U$2:$CH$2,0)))))*$L51*8760*$P51)),IF(AND($K51+$H51&lt;BW$2+1,$K51+$I51&gt;BW$2),IF($N51=$N$3,$C51*INDEX('Fixed O&amp;M Schedule_Gas'!BE$3:BE$15,MATCH($F51,'Fixed O&amp;M Schedule_Gas'!$B$3:$B$15,0)),$C51*$S51*INDEX($U$1:$CH$1,MATCH($K51,$U$2:$CH$2,0))*IF(BW$2&gt;$K51+$H51,IF($D51="Win",1.02,1.005),1)*(1+$T51)^(BW$2-$K51)),IF(AND($K51+$I51&lt;=BW$2,$K51+SUM($I51:$J51)&gt;BW$2),IF($N51=$N$3,$C51*(INDEX('Fixed O&amp;M Schedule_Gas'!BE$3:BE$15,MATCH($F51,'Fixed O&amp;M Schedule_Gas'!$B$3:$B$15,0))+$M51),$C51*($S51*INDEX($U$1:$CH$1,MATCH($K51+$I51,$U$2:$CH$2,0))*IF(BW$2&gt;$K51+$I51+$H51,IF($D51="Win",1.02,1.005),1)*(1+$T51)^(BW$2-($K51+$I51))+$M51)),0)))/10^6</f>
        <v>1.2228122514613775</v>
      </c>
      <c r="BX51" s="119">
        <f>IF(AND($K51&lt;BX$2+1,$K51+$H51&gt;BX$2),IF($N51=$N$3,$C51*((1-$O51+$O51*(BX$1/INDEX($U$1:$CH$1,,MATCH($K51,$U$2:$CH$2,0)))))*$L51,$C51*((1-$R51)^(BX$2-$K51))*(((1-$O51+$O51*(BX$1/INDEX($U$1:$CH$1,,MATCH($K51,$U$2:$CH$2,0)))))*$L51*8760*$P51)),IF(AND($K51+$H51&lt;BX$2+1,$K51+$I51&gt;BX$2),IF($N51=$N$3,$C51*INDEX('Fixed O&amp;M Schedule_Gas'!BF$3:BF$15,MATCH($F51,'Fixed O&amp;M Schedule_Gas'!$B$3:$B$15,0)),$C51*$S51*INDEX($U$1:$CH$1,MATCH($K51,$U$2:$CH$2,0))*IF(BX$2&gt;$K51+$H51,IF($D51="Win",1.02,1.005),1)*(1+$T51)^(BX$2-$K51)),IF(AND($K51+$I51&lt;=BX$2,$K51+SUM($I51:$J51)&gt;BX$2),IF($N51=$N$3,$C51*(INDEX('Fixed O&amp;M Schedule_Gas'!BF$3:BF$15,MATCH($F51,'Fixed O&amp;M Schedule_Gas'!$B$3:$B$15,0))+$M51),$C51*($S51*INDEX($U$1:$CH$1,MATCH($K51+$I51,$U$2:$CH$2,0))*IF(BX$2&gt;$K51+$I51+$H51,IF($D51="Win",1.02,1.005),1)*(1+$T51)^(BX$2-($K51+$I51))+$M51)),0)))/10^6</f>
        <v>1.2327363475546051</v>
      </c>
      <c r="BY51" s="119">
        <f>IF(AND($K51&lt;BY$2+1,$K51+$H51&gt;BY$2),IF($N51=$N$3,$C51*((1-$O51+$O51*(BY$1/INDEX($U$1:$CH$1,,MATCH($K51,$U$2:$CH$2,0)))))*$L51,$C51*((1-$R51)^(BY$2-$K51))*(((1-$O51+$O51*(BY$1/INDEX($U$1:$CH$1,,MATCH($K51,$U$2:$CH$2,0)))))*$L51*8760*$P51)),IF(AND($K51+$H51&lt;BY$2+1,$K51+$I51&gt;BY$2),IF($N51=$N$3,$C51*INDEX('Fixed O&amp;M Schedule_Gas'!BG$3:BG$15,MATCH($F51,'Fixed O&amp;M Schedule_Gas'!$B$3:$B$15,0)),$C51*$S51*INDEX($U$1:$CH$1,MATCH($K51,$U$2:$CH$2,0))*IF(BY$2&gt;$K51+$H51,IF($D51="Win",1.02,1.005),1)*(1+$T51)^(BY$2-$K51)),IF(AND($K51+$I51&lt;=BY$2,$K51+SUM($I51:$J51)&gt;BY$2),IF($N51=$N$3,$C51*(INDEX('Fixed O&amp;M Schedule_Gas'!BG$3:BG$15,MATCH($F51,'Fixed O&amp;M Schedule_Gas'!$B$3:$B$15,0))+$M51),$C51*($S51*INDEX($U$1:$CH$1,MATCH($K51+$I51,$U$2:$CH$2,0))*IF(BY$2&gt;$K51+$I51+$H51,IF($D51="Win",1.02,1.005),1)*(1+$T51)^(BY$2-($K51+$I51))+$M51)),0)))/10^6</f>
        <v>1.2428589255696976</v>
      </c>
      <c r="BZ51" s="119">
        <f>IF(AND($K51&lt;BZ$2+1,$K51+$H51&gt;BZ$2),IF($N51=$N$3,$C51*((1-$O51+$O51*(BZ$1/INDEX($U$1:$CH$1,,MATCH($K51,$U$2:$CH$2,0)))))*$L51,$C51*((1-$R51)^(BZ$2-$K51))*(((1-$O51+$O51*(BZ$1/INDEX($U$1:$CH$1,,MATCH($K51,$U$2:$CH$2,0)))))*$L51*8760*$P51)),IF(AND($K51+$H51&lt;BZ$2+1,$K51+$I51&gt;BZ$2),IF($N51=$N$3,$C51*INDEX('Fixed O&amp;M Schedule_Gas'!BH$3:BH$15,MATCH($F51,'Fixed O&amp;M Schedule_Gas'!$B$3:$B$15,0)),$C51*$S51*INDEX($U$1:$CH$1,MATCH($K51,$U$2:$CH$2,0))*IF(BZ$2&gt;$K51+$H51,IF($D51="Win",1.02,1.005),1)*(1+$T51)^(BZ$2-$K51)),IF(AND($K51+$I51&lt;=BZ$2,$K51+SUM($I51:$J51)&gt;BZ$2),IF($N51=$N$3,$C51*(INDEX('Fixed O&amp;M Schedule_Gas'!BH$3:BH$15,MATCH($F51,'Fixed O&amp;M Schedule_Gas'!$B$3:$B$15,0))+$M51),$C51*($S51*INDEX($U$1:$CH$1,MATCH($K51+$I51,$U$2:$CH$2,0))*IF(BZ$2&gt;$K51+$I51+$H51,IF($D51="Win",1.02,1.005),1)*(1+$T51)^(BZ$2-($K51+$I51))+$M51)),0)))/10^6</f>
        <v>1.2531839551450912</v>
      </c>
      <c r="CA51" s="119">
        <f>IF(AND($K51&lt;CA$2+1,$K51+$H51&gt;CA$2),IF($N51=$N$3,$C51*((1-$O51+$O51*(CA$1/INDEX($U$1:$CH$1,,MATCH($K51,$U$2:$CH$2,0)))))*$L51,$C51*((1-$R51)^(CA$2-$K51))*(((1-$O51+$O51*(CA$1/INDEX($U$1:$CH$1,,MATCH($K51,$U$2:$CH$2,0)))))*$L51*8760*$P51)),IF(AND($K51+$H51&lt;CA$2+1,$K51+$I51&gt;CA$2),IF($N51=$N$3,$C51*INDEX('Fixed O&amp;M Schedule_Gas'!BI$3:BI$15,MATCH($F51,'Fixed O&amp;M Schedule_Gas'!$B$3:$B$15,0)),$C51*$S51*INDEX($U$1:$CH$1,MATCH($K51,$U$2:$CH$2,0))*IF(CA$2&gt;$K51+$H51,IF($D51="Win",1.02,1.005),1)*(1+$T51)^(CA$2-$K51)),IF(AND($K51+$I51&lt;=CA$2,$K51+SUM($I51:$J51)&gt;CA$2),IF($N51=$N$3,$C51*(INDEX('Fixed O&amp;M Schedule_Gas'!BI$3:BI$15,MATCH($F51,'Fixed O&amp;M Schedule_Gas'!$B$3:$B$15,0))+$M51),$C51*($S51*INDEX($U$1:$CH$1,MATCH($K51+$I51,$U$2:$CH$2,0))*IF(CA$2&gt;$K51+$I51+$H51,IF($D51="Win",1.02,1.005),1)*(1+$T51)^(CA$2-($K51+$I51))+$M51)),0)))/10^6</f>
        <v>1.263715485311993</v>
      </c>
      <c r="CB51" s="119">
        <f>IF(AND($K51&lt;CB$2+1,$K51+$H51&gt;CB$2),IF($N51=$N$3,$C51*((1-$O51+$O51*(CB$1/INDEX($U$1:$CH$1,,MATCH($K51,$U$2:$CH$2,0)))))*$L51,$C51*((1-$R51)^(CB$2-$K51))*(((1-$O51+$O51*(CB$1/INDEX($U$1:$CH$1,,MATCH($K51,$U$2:$CH$2,0)))))*$L51*8760*$P51)),IF(AND($K51+$H51&lt;CB$2+1,$K51+$I51&gt;CB$2),IF($N51=$N$3,$C51*INDEX('Fixed O&amp;M Schedule_Gas'!BJ$3:BJ$15,MATCH($F51,'Fixed O&amp;M Schedule_Gas'!$B$3:$B$15,0)),$C51*$S51*INDEX($U$1:$CH$1,MATCH($K51,$U$2:$CH$2,0))*IF(CB$2&gt;$K51+$H51,IF($D51="Win",1.02,1.005),1)*(1+$T51)^(CB$2-$K51)),IF(AND($K51+$I51&lt;=CB$2,$K51+SUM($I51:$J51)&gt;CB$2),IF($N51=$N$3,$C51*(INDEX('Fixed O&amp;M Schedule_Gas'!BJ$3:BJ$15,MATCH($F51,'Fixed O&amp;M Schedule_Gas'!$B$3:$B$15,0))+$M51),$C51*($S51*INDEX($U$1:$CH$1,MATCH($K51+$I51,$U$2:$CH$2,0))*IF(CB$2&gt;$K51+$I51+$H51,IF($D51="Win",1.02,1.005),1)*(1+$T51)^(CB$2-($K51+$I51))+$M51)),0)))/10^6</f>
        <v>1.2744576460822332</v>
      </c>
      <c r="CC51" s="119">
        <f>IF(AND($K51&lt;CC$2+1,$K51+$H51&gt;CC$2),IF($N51=$N$3,$C51*((1-$O51+$O51*(CC$1/INDEX($U$1:$CH$1,,MATCH($K51,$U$2:$CH$2,0)))))*$L51,$C51*((1-$R51)^(CC$2-$K51))*(((1-$O51+$O51*(CC$1/INDEX($U$1:$CH$1,,MATCH($K51,$U$2:$CH$2,0)))))*$L51*8760*$P51)),IF(AND($K51+$H51&lt;CC$2+1,$K51+$I51&gt;CC$2),IF($N51=$N$3,$C51*INDEX('Fixed O&amp;M Schedule_Gas'!BK$3:BK$15,MATCH($F51,'Fixed O&amp;M Schedule_Gas'!$B$3:$B$15,0)),$C51*$S51*INDEX($U$1:$CH$1,MATCH($K51,$U$2:$CH$2,0))*IF(CC$2&gt;$K51+$H51,IF($D51="Win",1.02,1.005),1)*(1+$T51)^(CC$2-$K51)),IF(AND($K51+$I51&lt;=CC$2,$K51+SUM($I51:$J51)&gt;CC$2),IF($N51=$N$3,$C51*(INDEX('Fixed O&amp;M Schedule_Gas'!BK$3:BK$15,MATCH($F51,'Fixed O&amp;M Schedule_Gas'!$B$3:$B$15,0))+$M51),$C51*($S51*INDEX($U$1:$CH$1,MATCH($K51+$I51,$U$2:$CH$2,0))*IF(CC$2&gt;$K51+$I51+$H51,IF($D51="Win",1.02,1.005),1)*(1+$T51)^(CC$2-($K51+$I51))+$M51)),0)))/10^6</f>
        <v>1.288208686084217</v>
      </c>
      <c r="CD51" s="119">
        <f>IF(AND($K51&lt;CD$2+1,$K51+$H51&gt;CD$2),IF($N51=$N$3,$C51*((1-$O51+$O51*(CD$1/INDEX($U$1:$CH$1,,MATCH($K51,$U$2:$CH$2,0)))))*$L51,$C51*((1-$R51)^(CD$2-$K51))*(((1-$O51+$O51*(CD$1/INDEX($U$1:$CH$1,,MATCH($K51,$U$2:$CH$2,0)))))*$L51*8760*$P51)),IF(AND($K51+$H51&lt;CD$2+1,$K51+$I51&gt;CD$2),IF($N51=$N$3,$C51*INDEX('Fixed O&amp;M Schedule_Gas'!BL$3:BL$15,MATCH($F51,'Fixed O&amp;M Schedule_Gas'!$B$3:$B$15,0)),$C51*$S51*INDEX($U$1:$CH$1,MATCH($K51,$U$2:$CH$2,0))*IF(CD$2&gt;$K51+$H51,IF($D51="Win",1.02,1.005),1)*(1+$T51)^(CD$2-$K51)),IF(AND($K51+$I51&lt;=CD$2,$K51+SUM($I51:$J51)&gt;CD$2),IF($N51=$N$3,$C51*(INDEX('Fixed O&amp;M Schedule_Gas'!BL$3:BL$15,MATCH($F51,'Fixed O&amp;M Schedule_Gas'!$B$3:$B$15,0))+$M51),$C51*($S51*INDEX($U$1:$CH$1,MATCH($K51+$I51,$U$2:$CH$2,0))*IF(CD$2&gt;$K51+$I51+$H51,IF($D51="Win",1.02,1.005),1)*(1+$T51)^(CD$2-($K51+$I51))+$M51)),0)))/10^6</f>
        <v>1.2994407108699013</v>
      </c>
      <c r="CE51" s="119">
        <f>IF(AND($K51&lt;CE$2+1,$K51+$H51&gt;CE$2),IF($N51=$N$3,$C51*((1-$O51+$O51*(CE$1/INDEX($U$1:$CH$1,,MATCH($K51,$U$2:$CH$2,0)))))*$L51,$C51*((1-$R51)^(CE$2-$K51))*(((1-$O51+$O51*(CE$1/INDEX($U$1:$CH$1,,MATCH($K51,$U$2:$CH$2,0)))))*$L51*8760*$P51)),IF(AND($K51+$H51&lt;CE$2+1,$K51+$I51&gt;CE$2),IF($N51=$N$3,$C51*INDEX('Fixed O&amp;M Schedule_Gas'!BM$3:BM$15,MATCH($F51,'Fixed O&amp;M Schedule_Gas'!$B$3:$B$15,0)),$C51*$S51*INDEX($U$1:$CH$1,MATCH($K51,$U$2:$CH$2,0))*IF(CE$2&gt;$K51+$H51,IF($D51="Win",1.02,1.005),1)*(1+$T51)^(CE$2-$K51)),IF(AND($K51+$I51&lt;=CE$2,$K51+SUM($I51:$J51)&gt;CE$2),IF($N51=$N$3,$C51*(INDEX('Fixed O&amp;M Schedule_Gas'!BM$3:BM$15,MATCH($F51,'Fixed O&amp;M Schedule_Gas'!$B$3:$B$15,0))+$M51),$C51*($S51*INDEX($U$1:$CH$1,MATCH($K51+$I51,$U$2:$CH$2,0))*IF(CE$2&gt;$K51+$I51+$H51,IF($D51="Win",1.02,1.005),1)*(1+$T51)^(CE$2-($K51+$I51))+$M51)),0)))/10^6</f>
        <v>1.3108973761512992</v>
      </c>
      <c r="CF51" s="119">
        <f>IF(AND($K51&lt;CF$2+1,$K51+$H51&gt;CF$2),IF($N51=$N$3,$C51*((1-$O51+$O51*(CF$1/INDEX($U$1:$CH$1,,MATCH($K51,$U$2:$CH$2,0)))))*$L51,$C51*((1-$R51)^(CF$2-$K51))*(((1-$O51+$O51*(CF$1/INDEX($U$1:$CH$1,,MATCH($K51,$U$2:$CH$2,0)))))*$L51*8760*$P51)),IF(AND($K51+$H51&lt;CF$2+1,$K51+$I51&gt;CF$2),IF($N51=$N$3,$C51*INDEX('Fixed O&amp;M Schedule_Gas'!BN$3:BN$15,MATCH($F51,'Fixed O&amp;M Schedule_Gas'!$B$3:$B$15,0)),$C51*$S51*INDEX($U$1:$CH$1,MATCH($K51,$U$2:$CH$2,0))*IF(CF$2&gt;$K51+$H51,IF($D51="Win",1.02,1.005),1)*(1+$T51)^(CF$2-$K51)),IF(AND($K51+$I51&lt;=CF$2,$K51+SUM($I51:$J51)&gt;CF$2),IF($N51=$N$3,$C51*(INDEX('Fixed O&amp;M Schedule_Gas'!BN$3:BN$15,MATCH($F51,'Fixed O&amp;M Schedule_Gas'!$B$3:$B$15,0))+$M51),$C51*($S51*INDEX($U$1:$CH$1,MATCH($K51+$I51,$U$2:$CH$2,0))*IF(CF$2&gt;$K51+$I51+$H51,IF($D51="Win",1.02,1.005),1)*(1+$T51)^(CF$2-($K51+$I51))+$M51)),0)))/10^6</f>
        <v>1.3225831747383252</v>
      </c>
      <c r="CG51" s="119">
        <f>IF(AND($K51&lt;CG$2+1,$K51+$H51&gt;CG$2),IF($N51=$N$3,$C51*((1-$O51+$O51*(CG$1/INDEX($U$1:$CH$1,,MATCH($K51,$U$2:$CH$2,0)))))*$L51,$C51*((1-$R51)^(CG$2-$K51))*(((1-$O51+$O51*(CG$1/INDEX($U$1:$CH$1,,MATCH($K51,$U$2:$CH$2,0)))))*$L51*8760*$P51)),IF(AND($K51+$H51&lt;CG$2+1,$K51+$I51&gt;CG$2),IF($N51=$N$3,$C51*INDEX('Fixed O&amp;M Schedule_Gas'!BO$3:BO$15,MATCH($F51,'Fixed O&amp;M Schedule_Gas'!$B$3:$B$15,0)),$C51*$S51*INDEX($U$1:$CH$1,MATCH($K51,$U$2:$CH$2,0))*IF(CG$2&gt;$K51+$H51,IF($D51="Win",1.02,1.005),1)*(1+$T51)^(CG$2-$K51)),IF(AND($K51+$I51&lt;=CG$2,$K51+SUM($I51:$J51)&gt;CG$2),IF($N51=$N$3,$C51*(INDEX('Fixed O&amp;M Schedule_Gas'!BO$3:BO$15,MATCH($F51,'Fixed O&amp;M Schedule_Gas'!$B$3:$B$15,0))+$M51),$C51*($S51*INDEX($U$1:$CH$1,MATCH($K51+$I51,$U$2:$CH$2,0))*IF(CG$2&gt;$K51+$I51+$H51,IF($D51="Win",1.02,1.005),1)*(1+$T51)^(CG$2-($K51+$I51))+$M51)),0)))/10^6</f>
        <v>0</v>
      </c>
      <c r="CH51" s="119">
        <f>IF(AND($K51&lt;CH$2+1,$K51+$H51&gt;CH$2),IF($N51=$N$3,$C51*((1-$O51+$O51*(CH$1/INDEX($U$1:$CH$1,,MATCH($K51,$U$2:$CH$2,0)))))*$L51,$C51*((1-$R51)^(CH$2-$K51))*(((1-$O51+$O51*(CH$1/INDEX($U$1:$CH$1,,MATCH($K51,$U$2:$CH$2,0)))))*$L51*8760*$P51)),IF(AND($K51+$H51&lt;CH$2+1,$K51+$I51&gt;CH$2),IF($N51=$N$3,$C51*INDEX('Fixed O&amp;M Schedule_Gas'!BP$3:BP$15,MATCH($F51,'Fixed O&amp;M Schedule_Gas'!$B$3:$B$15,0)),$C51*$S51*INDEX($U$1:$CH$1,MATCH($K51,$U$2:$CH$2,0))*IF(CH$2&gt;$K51+$H51,IF($D51="Win",1.02,1.005),1)*(1+$T51)^(CH$2-$K51)),IF(AND($K51+$I51&lt;=CH$2,$K51+SUM($I51:$J51)&gt;CH$2),IF($N51=$N$3,$C51*(INDEX('Fixed O&amp;M Schedule_Gas'!BP$3:BP$15,MATCH($F51,'Fixed O&amp;M Schedule_Gas'!$B$3:$B$15,0))+$M51),$C51*($S51*INDEX($U$1:$CH$1,MATCH($K51+$I51,$U$2:$CH$2,0))*IF(CH$2&gt;$K51+$I51+$H51,IF($D51="Win",1.02,1.005),1)*(1+$T51)^(CH$2-($K51+$I51))+$M51)),0)))/10^6</f>
        <v>0</v>
      </c>
    </row>
    <row r="52" spans="1:86" ht="11.4" x14ac:dyDescent="0.2">
      <c r="A52" s="151"/>
      <c r="B52" s="142" t="s">
        <v>41</v>
      </c>
      <c r="C52" s="143">
        <v>131.75</v>
      </c>
      <c r="D52" s="143" t="str">
        <f t="shared" si="65"/>
        <v>Sol</v>
      </c>
      <c r="E52" s="14" t="s">
        <v>43</v>
      </c>
      <c r="F52" s="142" t="s">
        <v>30</v>
      </c>
      <c r="G52" s="140">
        <f t="shared" si="66"/>
        <v>43466</v>
      </c>
      <c r="H52" s="68">
        <v>20</v>
      </c>
      <c r="I52" s="68">
        <v>25</v>
      </c>
      <c r="J52" s="68">
        <v>25</v>
      </c>
      <c r="K52" s="139">
        <v>2019</v>
      </c>
      <c r="L52" s="68">
        <v>156.66999999999999</v>
      </c>
      <c r="M52" s="69">
        <f>'Repower Costs'!M52</f>
        <v>90825.930850000106</v>
      </c>
      <c r="N52" s="68" t="s">
        <v>31</v>
      </c>
      <c r="O52" s="141">
        <v>0</v>
      </c>
      <c r="P52" s="4">
        <f>VLOOKUP($D52,Input!$B$11:$C$12,2,0)</f>
        <v>0.16200000000000001</v>
      </c>
      <c r="Q52" s="4">
        <f>VLOOKUP($D52,Input!$B$15:$C$16,2,0)</f>
        <v>0.16200000000000001</v>
      </c>
      <c r="R52" s="6">
        <f>VLOOKUP($D52,Input!$B$19:$C$20,2,0)</f>
        <v>5.0000000000000001E-3</v>
      </c>
      <c r="S52" s="70">
        <f>VLOOKUP($D52,Input!$B$23:$C$25,2,0)*1000</f>
        <v>27000</v>
      </c>
      <c r="T52" s="4">
        <f>VLOOKUP($D52,Input!$B$28:$C$30,2,0)</f>
        <v>0.02</v>
      </c>
      <c r="U52" s="119">
        <f>IF(AND($K52&lt;U$2+1,$K52+$H52&gt;U$2),IF($N52=$N$3,$C52*((1-$O52+$O52*(U$1/INDEX($U$1:$CH$1,,MATCH($K52,$U$2:$CH$2,0)))))*$L52,$C52*((1-$R52)^(U$2-$K52))*(((1-$O52+$O52*(U$1/INDEX($U$1:$CH$1,,MATCH($K52,$U$2:$CH$2,0)))))*$L52*8760*$P52)),IF(AND($K52+$H52&lt;U$2+1,$K52+$I52&gt;U$2),IF($N52=$N$3,$C52*INDEX('Fixed O&amp;M Schedule_Gas'!C$3:C$15,MATCH($F52,'Fixed O&amp;M Schedule_Gas'!$B$3:$B$15,0)),$C52*$S52*INDEX($U$1:$CH$1,MATCH($K52,$U$2:$CH$2,0))*IF(U$2&gt;$K52+$H52,IF($D52="Win",1.02,1.005),1)*(1+$T52)^(U$2-$K52)),IF(AND($K52+$I52&lt;=U$2,$K52+SUM($I52:$J52)&gt;U$2),IF($N52=$N$3,$C52*(INDEX('Fixed O&amp;M Schedule_Gas'!C$3:C$15,MATCH($F52,'Fixed O&amp;M Schedule_Gas'!$B$3:$B$15,0))+$M52),$C52*($S52*INDEX($U$1:$CH$1,MATCH($K52+$I52,$U$2:$CH$2,0))*IF(U$2&gt;$K52+$I52+$H52,IF($D52="Win",1.02,1.005),1)*(1+$T52)^(U$2-($K52+$I52))+$M52)),0)))/10^6</f>
        <v>0</v>
      </c>
      <c r="V52" s="119">
        <f>IF(AND($K52&lt;V$2+1,$K52+$H52&gt;V$2),IF($N52=$N$3,$C52*((1-$O52+$O52*(V$1/INDEX($U$1:$CH$1,,MATCH($K52,$U$2:$CH$2,0)))))*$L52,$C52*((1-$R52)^(V$2-$K52))*(((1-$O52+$O52*(V$1/INDEX($U$1:$CH$1,,MATCH($K52,$U$2:$CH$2,0)))))*$L52*8760*$P52)),IF(AND($K52+$H52&lt;V$2+1,$K52+$I52&gt;V$2),IF($N52=$N$3,$C52*INDEX('Fixed O&amp;M Schedule_Gas'!D$3:D$15,MATCH($F52,'Fixed O&amp;M Schedule_Gas'!$B$3:$B$15,0)),$C52*$S52*INDEX($U$1:$CH$1,MATCH($K52,$U$2:$CH$2,0))*IF(V$2&gt;$K52+$H52,IF($D52="Win",1.02,1.005),1)*(1+$T52)^(V$2-$K52)),IF(AND($K52+$I52&lt;=V$2,$K52+SUM($I52:$J52)&gt;V$2),IF($N52=$N$3,$C52*(INDEX('Fixed O&amp;M Schedule_Gas'!D$3:D$15,MATCH($F52,'Fixed O&amp;M Schedule_Gas'!$B$3:$B$15,0))+$M52),$C52*($S52*INDEX($U$1:$CH$1,MATCH($K52+$I52,$U$2:$CH$2,0))*IF(V$2&gt;$K52+$I52+$H52,IF($D52="Win",1.02,1.005),1)*(1+$T52)^(V$2-($K52+$I52))+$M52)),0)))/10^6</f>
        <v>0</v>
      </c>
      <c r="W52" s="119">
        <f>IF(AND($K52&lt;W$2+1,$K52+$H52&gt;W$2),IF($N52=$N$3,$C52*((1-$O52+$O52*(W$1/INDEX($U$1:$CH$1,,MATCH($K52,$U$2:$CH$2,0)))))*$L52,$C52*((1-$R52)^(W$2-$K52))*(((1-$O52+$O52*(W$1/INDEX($U$1:$CH$1,,MATCH($K52,$U$2:$CH$2,0)))))*$L52*8760*$P52)),IF(AND($K52+$H52&lt;W$2+1,$K52+$I52&gt;W$2),IF($N52=$N$3,$C52*INDEX('Fixed O&amp;M Schedule_Gas'!E$3:E$15,MATCH($F52,'Fixed O&amp;M Schedule_Gas'!$B$3:$B$15,0)),$C52*$S52*INDEX($U$1:$CH$1,MATCH($K52,$U$2:$CH$2,0))*IF(W$2&gt;$K52+$H52,IF($D52="Win",1.02,1.005),1)*(1+$T52)^(W$2-$K52)),IF(AND($K52+$I52&lt;=W$2,$K52+SUM($I52:$J52)&gt;W$2),IF($N52=$N$3,$C52*(INDEX('Fixed O&amp;M Schedule_Gas'!E$3:E$15,MATCH($F52,'Fixed O&amp;M Schedule_Gas'!$B$3:$B$15,0))+$M52),$C52*($S52*INDEX($U$1:$CH$1,MATCH($K52+$I52,$U$2:$CH$2,0))*IF(W$2&gt;$K52+$I52+$H52,IF($D52="Win",1.02,1.005),1)*(1+$T52)^(W$2-($K52+$I52))+$M52)),0)))/10^6</f>
        <v>0</v>
      </c>
      <c r="X52" s="119">
        <f>IF(AND($K52&lt;X$2+1,$K52+$H52&gt;X$2),IF($N52=$N$3,$C52*((1-$O52+$O52*(X$1/INDEX($U$1:$CH$1,,MATCH($K52,$U$2:$CH$2,0)))))*$L52,$C52*((1-$R52)^(X$2-$K52))*(((1-$O52+$O52*(X$1/INDEX($U$1:$CH$1,,MATCH($K52,$U$2:$CH$2,0)))))*$L52*8760*$P52)),IF(AND($K52+$H52&lt;X$2+1,$K52+$I52&gt;X$2),IF($N52=$N$3,$C52*INDEX('Fixed O&amp;M Schedule_Gas'!F$3:F$15,MATCH($F52,'Fixed O&amp;M Schedule_Gas'!$B$3:$B$15,0)),$C52*$S52*INDEX($U$1:$CH$1,MATCH($K52,$U$2:$CH$2,0))*IF(X$2&gt;$K52+$H52,IF($D52="Win",1.02,1.005),1)*(1+$T52)^(X$2-$K52)),IF(AND($K52+$I52&lt;=X$2,$K52+SUM($I52:$J52)&gt;X$2),IF($N52=$N$3,$C52*(INDEX('Fixed O&amp;M Schedule_Gas'!F$3:F$15,MATCH($F52,'Fixed O&amp;M Schedule_Gas'!$B$3:$B$15,0))+$M52),$C52*($S52*INDEX($U$1:$CH$1,MATCH($K52+$I52,$U$2:$CH$2,0))*IF(X$2&gt;$K52+$I52+$H52,IF($D52="Win",1.02,1.005),1)*(1+$T52)^(X$2-($K52+$I52))+$M52)),0)))/10^6</f>
        <v>0</v>
      </c>
      <c r="Y52" s="119">
        <f>IF(AND($K52&lt;Y$2+1,$K52+$H52&gt;Y$2),IF($N52=$N$3,$C52*((1-$O52+$O52*(Y$1/INDEX($U$1:$CH$1,,MATCH($K52,$U$2:$CH$2,0)))))*$L52,$C52*((1-$R52)^(Y$2-$K52))*(((1-$O52+$O52*(Y$1/INDEX($U$1:$CH$1,,MATCH($K52,$U$2:$CH$2,0)))))*$L52*8760*$P52)),IF(AND($K52+$H52&lt;Y$2+1,$K52+$I52&gt;Y$2),IF($N52=$N$3,$C52*INDEX('Fixed O&amp;M Schedule_Gas'!G$3:G$15,MATCH($F52,'Fixed O&amp;M Schedule_Gas'!$B$3:$B$15,0)),$C52*$S52*INDEX($U$1:$CH$1,MATCH($K52,$U$2:$CH$2,0))*IF(Y$2&gt;$K52+$H52,IF($D52="Win",1.02,1.005),1)*(1+$T52)^(Y$2-$K52)),IF(AND($K52+$I52&lt;=Y$2,$K52+SUM($I52:$J52)&gt;Y$2),IF($N52=$N$3,$C52*(INDEX('Fixed O&amp;M Schedule_Gas'!G$3:G$15,MATCH($F52,'Fixed O&amp;M Schedule_Gas'!$B$3:$B$15,0))+$M52),$C52*($S52*INDEX($U$1:$CH$1,MATCH($K52+$I52,$U$2:$CH$2,0))*IF(Y$2&gt;$K52+$I52+$H52,IF($D52="Win",1.02,1.005),1)*(1+$T52)^(Y$2-($K52+$I52))+$M52)),0)))/10^6</f>
        <v>0</v>
      </c>
      <c r="Z52" s="119">
        <f>IF(AND($K52&lt;Z$2+1,$K52+$H52&gt;Z$2),IF($N52=$N$3,$C52*((1-$O52+$O52*(Z$1/INDEX($U$1:$CH$1,,MATCH($K52,$U$2:$CH$2,0)))))*$L52,$C52*((1-$R52)^(Z$2-$K52))*(((1-$O52+$O52*(Z$1/INDEX($U$1:$CH$1,,MATCH($K52,$U$2:$CH$2,0)))))*$L52*8760*$P52)),IF(AND($K52+$H52&lt;Z$2+1,$K52+$I52&gt;Z$2),IF($N52=$N$3,$C52*INDEX('Fixed O&amp;M Schedule_Gas'!H$3:H$15,MATCH($F52,'Fixed O&amp;M Schedule_Gas'!$B$3:$B$15,0)),$C52*$S52*INDEX($U$1:$CH$1,MATCH($K52,$U$2:$CH$2,0))*IF(Z$2&gt;$K52+$H52,IF($D52="Win",1.02,1.005),1)*(1+$T52)^(Z$2-$K52)),IF(AND($K52+$I52&lt;=Z$2,$K52+SUM($I52:$J52)&gt;Z$2),IF($N52=$N$3,$C52*(INDEX('Fixed O&amp;M Schedule_Gas'!H$3:H$15,MATCH($F52,'Fixed O&amp;M Schedule_Gas'!$B$3:$B$15,0))+$M52),$C52*($S52*INDEX($U$1:$CH$1,MATCH($K52+$I52,$U$2:$CH$2,0))*IF(Z$2&gt;$K52+$I52+$H52,IF($D52="Win",1.02,1.005),1)*(1+$T52)^(Z$2-($K52+$I52))+$M52)),0)))/10^6</f>
        <v>0</v>
      </c>
      <c r="AA52" s="119">
        <f>IF(AND($K52&lt;AA$2+1,$K52+$H52&gt;AA$2),IF($N52=$N$3,$C52*((1-$O52+$O52*(AA$1/INDEX($U$1:$CH$1,,MATCH($K52,$U$2:$CH$2,0)))))*$L52,$C52*((1-$R52)^(AA$2-$K52))*(((1-$O52+$O52*(AA$1/INDEX($U$1:$CH$1,,MATCH($K52,$U$2:$CH$2,0)))))*$L52*8760*$P52)),IF(AND($K52+$H52&lt;AA$2+1,$K52+$I52&gt;AA$2),IF($N52=$N$3,$C52*INDEX('Fixed O&amp;M Schedule_Gas'!I$3:I$15,MATCH($F52,'Fixed O&amp;M Schedule_Gas'!$B$3:$B$15,0)),$C52*$S52*INDEX($U$1:$CH$1,MATCH($K52,$U$2:$CH$2,0))*IF(AA$2&gt;$K52+$H52,IF($D52="Win",1.02,1.005),1)*(1+$T52)^(AA$2-$K52)),IF(AND($K52+$I52&lt;=AA$2,$K52+SUM($I52:$J52)&gt;AA$2),IF($N52=$N$3,$C52*(INDEX('Fixed O&amp;M Schedule_Gas'!I$3:I$15,MATCH($F52,'Fixed O&amp;M Schedule_Gas'!$B$3:$B$15,0))+$M52),$C52*($S52*INDEX($U$1:$CH$1,MATCH($K52+$I52,$U$2:$CH$2,0))*IF(AA$2&gt;$K52+$I52+$H52,IF($D52="Win",1.02,1.005),1)*(1+$T52)^(AA$2-($K52+$I52))+$M52)),0)))/10^6</f>
        <v>0</v>
      </c>
      <c r="AB52" s="119">
        <f>IF(AND($K52&lt;AB$2+1,$K52+$H52&gt;AB$2),IF($N52=$N$3,$C52*((1-$O52+$O52*(AB$1/INDEX($U$1:$CH$1,,MATCH($K52,$U$2:$CH$2,0)))))*$L52,$C52*((1-$R52)^(AB$2-$K52))*(((1-$O52+$O52*(AB$1/INDEX($U$1:$CH$1,,MATCH($K52,$U$2:$CH$2,0)))))*$L52*8760*$P52)),IF(AND($K52+$H52&lt;AB$2+1,$K52+$I52&gt;AB$2),IF($N52=$N$3,$C52*INDEX('Fixed O&amp;M Schedule_Gas'!J$3:J$15,MATCH($F52,'Fixed O&amp;M Schedule_Gas'!$B$3:$B$15,0)),$C52*$S52*INDEX($U$1:$CH$1,MATCH($K52,$U$2:$CH$2,0))*IF(AB$2&gt;$K52+$H52,IF($D52="Win",1.02,1.005),1)*(1+$T52)^(AB$2-$K52)),IF(AND($K52+$I52&lt;=AB$2,$K52+SUM($I52:$J52)&gt;AB$2),IF($N52=$N$3,$C52*(INDEX('Fixed O&amp;M Schedule_Gas'!J$3:J$15,MATCH($F52,'Fixed O&amp;M Schedule_Gas'!$B$3:$B$15,0))+$M52),$C52*($S52*INDEX($U$1:$CH$1,MATCH($K52+$I52,$U$2:$CH$2,0))*IF(AB$2&gt;$K52+$I52+$H52,IF($D52="Win",1.02,1.005),1)*(1+$T52)^(AB$2-($K52+$I52))+$M52)),0)))/10^6</f>
        <v>0</v>
      </c>
      <c r="AC52" s="119">
        <f>IF(AND($K52&lt;AC$2+1,$K52+$H52&gt;AC$2),IF($N52=$N$3,$C52*((1-$O52+$O52*(AC$1/INDEX($U$1:$CH$1,,MATCH($K52,$U$2:$CH$2,0)))))*$L52,$C52*((1-$R52)^(AC$2-$K52))*(((1-$O52+$O52*(AC$1/INDEX($U$1:$CH$1,,MATCH($K52,$U$2:$CH$2,0)))))*$L52*8760*$P52)),IF(AND($K52+$H52&lt;AC$2+1,$K52+$I52&gt;AC$2),IF($N52=$N$3,$C52*INDEX('Fixed O&amp;M Schedule_Gas'!K$3:K$15,MATCH($F52,'Fixed O&amp;M Schedule_Gas'!$B$3:$B$15,0)),$C52*$S52*INDEX($U$1:$CH$1,MATCH($K52,$U$2:$CH$2,0))*IF(AC$2&gt;$K52+$H52,IF($D52="Win",1.02,1.005),1)*(1+$T52)^(AC$2-$K52)),IF(AND($K52+$I52&lt;=AC$2,$K52+SUM($I52:$J52)&gt;AC$2),IF($N52=$N$3,$C52*(INDEX('Fixed O&amp;M Schedule_Gas'!K$3:K$15,MATCH($F52,'Fixed O&amp;M Schedule_Gas'!$B$3:$B$15,0))+$M52),$C52*($S52*INDEX($U$1:$CH$1,MATCH($K52+$I52,$U$2:$CH$2,0))*IF(AC$2&gt;$K52+$I52+$H52,IF($D52="Win",1.02,1.005),1)*(1+$T52)^(AC$2-($K52+$I52))+$M52)),0)))/10^6</f>
        <v>0</v>
      </c>
      <c r="AD52" s="119">
        <f>IF(AND($K52&lt;AD$2+1,$K52+$H52&gt;AD$2),IF($N52=$N$3,$C52*((1-$O52+$O52*(AD$1/INDEX($U$1:$CH$1,,MATCH($K52,$U$2:$CH$2,0)))))*$L52,$C52*((1-$R52)^(AD$2-$K52))*(((1-$O52+$O52*(AD$1/INDEX($U$1:$CH$1,,MATCH($K52,$U$2:$CH$2,0)))))*$L52*8760*$P52)),IF(AND($K52+$H52&lt;AD$2+1,$K52+$I52&gt;AD$2),IF($N52=$N$3,$C52*INDEX('Fixed O&amp;M Schedule_Gas'!L$3:L$15,MATCH($F52,'Fixed O&amp;M Schedule_Gas'!$B$3:$B$15,0)),$C52*$S52*INDEX($U$1:$CH$1,MATCH($K52,$U$2:$CH$2,0))*IF(AD$2&gt;$K52+$H52,IF($D52="Win",1.02,1.005),1)*(1+$T52)^(AD$2-$K52)),IF(AND($K52+$I52&lt;=AD$2,$K52+SUM($I52:$J52)&gt;AD$2),IF($N52=$N$3,$C52*(INDEX('Fixed O&amp;M Schedule_Gas'!L$3:L$15,MATCH($F52,'Fixed O&amp;M Schedule_Gas'!$B$3:$B$15,0))+$M52),$C52*($S52*INDEX($U$1:$CH$1,MATCH($K52+$I52,$U$2:$CH$2,0))*IF(AD$2&gt;$K52+$I52+$H52,IF($D52="Win",1.02,1.005),1)*(1+$T52)^(AD$2-($K52+$I52))+$M52)),0)))/10^6</f>
        <v>0</v>
      </c>
      <c r="AE52" s="119">
        <f>IF(AND($K52&lt;AE$2+1,$K52+$H52&gt;AE$2),IF($N52=$N$3,$C52*((1-$O52+$O52*(AE$1/INDEX($U$1:$CH$1,,MATCH($K52,$U$2:$CH$2,0)))))*$L52,$C52*((1-$R52)^(AE$2-$K52))*(((1-$O52+$O52*(AE$1/INDEX($U$1:$CH$1,,MATCH($K52,$U$2:$CH$2,0)))))*$L52*8760*$P52)),IF(AND($K52+$H52&lt;AE$2+1,$K52+$I52&gt;AE$2),IF($N52=$N$3,$C52*INDEX('Fixed O&amp;M Schedule_Gas'!M$3:M$15,MATCH($F52,'Fixed O&amp;M Schedule_Gas'!$B$3:$B$15,0)),$C52*$S52*INDEX($U$1:$CH$1,MATCH($K52,$U$2:$CH$2,0))*IF(AE$2&gt;$K52+$H52,IF($D52="Win",1.02,1.005),1)*(1+$T52)^(AE$2-$K52)),IF(AND($K52+$I52&lt;=AE$2,$K52+SUM($I52:$J52)&gt;AE$2),IF($N52=$N$3,$C52*(INDEX('Fixed O&amp;M Schedule_Gas'!M$3:M$15,MATCH($F52,'Fixed O&amp;M Schedule_Gas'!$B$3:$B$15,0))+$M52),$C52*($S52*INDEX($U$1:$CH$1,MATCH($K52+$I52,$U$2:$CH$2,0))*IF(AE$2&gt;$K52+$I52+$H52,IF($D52="Win",1.02,1.005),1)*(1+$T52)^(AE$2-($K52+$I52))+$M52)),0)))/10^6</f>
        <v>0</v>
      </c>
      <c r="AF52" s="119">
        <f>IF(AND($K52&lt;AF$2+1,$K52+$H52&gt;AF$2),IF($N52=$N$3,$C52*((1-$O52+$O52*(AF$1/INDEX($U$1:$CH$1,,MATCH($K52,$U$2:$CH$2,0)))))*$L52,$C52*((1-$R52)^(AF$2-$K52))*(((1-$O52+$O52*(AF$1/INDEX($U$1:$CH$1,,MATCH($K52,$U$2:$CH$2,0)))))*$L52*8760*$P52)),IF(AND($K52+$H52&lt;AF$2+1,$K52+$I52&gt;AF$2),IF($N52=$N$3,$C52*INDEX('Fixed O&amp;M Schedule_Gas'!N$3:N$15,MATCH($F52,'Fixed O&amp;M Schedule_Gas'!$B$3:$B$15,0)),$C52*$S52*INDEX($U$1:$CH$1,MATCH($K52,$U$2:$CH$2,0))*IF(AF$2&gt;$K52+$H52,IF($D52="Win",1.02,1.005),1)*(1+$T52)^(AF$2-$K52)),IF(AND($K52+$I52&lt;=AF$2,$K52+SUM($I52:$J52)&gt;AF$2),IF($N52=$N$3,$C52*(INDEX('Fixed O&amp;M Schedule_Gas'!N$3:N$15,MATCH($F52,'Fixed O&amp;M Schedule_Gas'!$B$3:$B$15,0))+$M52),$C52*($S52*INDEX($U$1:$CH$1,MATCH($K52+$I52,$U$2:$CH$2,0))*IF(AF$2&gt;$K52+$I52+$H52,IF($D52="Win",1.02,1.005),1)*(1+$T52)^(AF$2-($K52+$I52))+$M52)),0)))/10^6</f>
        <v>0</v>
      </c>
      <c r="AG52" s="119">
        <f>IF(AND($K52&lt;AG$2+1,$K52+$H52&gt;AG$2),IF($N52=$N$3,$C52*((1-$O52+$O52*(AG$1/INDEX($U$1:$CH$1,,MATCH($K52,$U$2:$CH$2,0)))))*$L52,$C52*((1-$R52)^(AG$2-$K52))*(((1-$O52+$O52*(AG$1/INDEX($U$1:$CH$1,,MATCH($K52,$U$2:$CH$2,0)))))*$L52*8760*$P52)),IF(AND($K52+$H52&lt;AG$2+1,$K52+$I52&gt;AG$2),IF($N52=$N$3,$C52*INDEX('Fixed O&amp;M Schedule_Gas'!O$3:O$15,MATCH($F52,'Fixed O&amp;M Schedule_Gas'!$B$3:$B$15,0)),$C52*$S52*INDEX($U$1:$CH$1,MATCH($K52,$U$2:$CH$2,0))*IF(AG$2&gt;$K52+$H52,IF($D52="Win",1.02,1.005),1)*(1+$T52)^(AG$2-$K52)),IF(AND($K52+$I52&lt;=AG$2,$K52+SUM($I52:$J52)&gt;AG$2),IF($N52=$N$3,$C52*(INDEX('Fixed O&amp;M Schedule_Gas'!O$3:O$15,MATCH($F52,'Fixed O&amp;M Schedule_Gas'!$B$3:$B$15,0))+$M52),$C52*($S52*INDEX($U$1:$CH$1,MATCH($K52+$I52,$U$2:$CH$2,0))*IF(AG$2&gt;$K52+$I52+$H52,IF($D52="Win",1.02,1.005),1)*(1+$T52)^(AG$2-($K52+$I52))+$M52)),0)))/10^6</f>
        <v>0</v>
      </c>
      <c r="AH52" s="119">
        <f>IF(AND($K52&lt;AH$2+1,$K52+$H52&gt;AH$2),IF($N52=$N$3,$C52*((1-$O52+$O52*(AH$1/INDEX($U$1:$CH$1,,MATCH($K52,$U$2:$CH$2,0)))))*$L52,$C52*((1-$R52)^(AH$2-$K52))*(((1-$O52+$O52*(AH$1/INDEX($U$1:$CH$1,,MATCH($K52,$U$2:$CH$2,0)))))*$L52*8760*$P52)),IF(AND($K52+$H52&lt;AH$2+1,$K52+$I52&gt;AH$2),IF($N52=$N$3,$C52*INDEX('Fixed O&amp;M Schedule_Gas'!P$3:P$15,MATCH($F52,'Fixed O&amp;M Schedule_Gas'!$B$3:$B$15,0)),$C52*$S52*INDEX($U$1:$CH$1,MATCH($K52,$U$2:$CH$2,0))*IF(AH$2&gt;$K52+$H52,IF($D52="Win",1.02,1.005),1)*(1+$T52)^(AH$2-$K52)),IF(AND($K52+$I52&lt;=AH$2,$K52+SUM($I52:$J52)&gt;AH$2),IF($N52=$N$3,$C52*(INDEX('Fixed O&amp;M Schedule_Gas'!P$3:P$15,MATCH($F52,'Fixed O&amp;M Schedule_Gas'!$B$3:$B$15,0))+$M52),$C52*($S52*INDEX($U$1:$CH$1,MATCH($K52+$I52,$U$2:$CH$2,0))*IF(AH$2&gt;$K52+$I52+$H52,IF($D52="Win",1.02,1.005),1)*(1+$T52)^(AH$2-($K52+$I52))+$M52)),0)))/10^6</f>
        <v>0</v>
      </c>
      <c r="AI52" s="119">
        <f>IF(AND($K52&lt;AI$2+1,$K52+$H52&gt;AI$2),IF($N52=$N$3,$C52*((1-$O52+$O52*(AI$1/INDEX($U$1:$CH$1,,MATCH($K52,$U$2:$CH$2,0)))))*$L52,$C52*((1-$R52)^(AI$2-$K52))*(((1-$O52+$O52*(AI$1/INDEX($U$1:$CH$1,,MATCH($K52,$U$2:$CH$2,0)))))*$L52*8760*$P52)),IF(AND($K52+$H52&lt;AI$2+1,$K52+$I52&gt;AI$2),IF($N52=$N$3,$C52*INDEX('Fixed O&amp;M Schedule_Gas'!Q$3:Q$15,MATCH($F52,'Fixed O&amp;M Schedule_Gas'!$B$3:$B$15,0)),$C52*$S52*INDEX($U$1:$CH$1,MATCH($K52,$U$2:$CH$2,0))*IF(AI$2&gt;$K52+$H52,IF($D52="Win",1.02,1.005),1)*(1+$T52)^(AI$2-$K52)),IF(AND($K52+$I52&lt;=AI$2,$K52+SUM($I52:$J52)&gt;AI$2),IF($N52=$N$3,$C52*(INDEX('Fixed O&amp;M Schedule_Gas'!Q$3:Q$15,MATCH($F52,'Fixed O&amp;M Schedule_Gas'!$B$3:$B$15,0))+$M52),$C52*($S52*INDEX($U$1:$CH$1,MATCH($K52+$I52,$U$2:$CH$2,0))*IF(AI$2&gt;$K52+$I52+$H52,IF($D52="Win",1.02,1.005),1)*(1+$T52)^(AI$2-($K52+$I52))+$M52)),0)))/10^6</f>
        <v>29.2924426302</v>
      </c>
      <c r="AJ52" s="119">
        <f>IF(AND($K52&lt;AJ$2+1,$K52+$H52&gt;AJ$2),IF($N52=$N$3,$C52*((1-$O52+$O52*(AJ$1/INDEX($U$1:$CH$1,,MATCH($K52,$U$2:$CH$2,0)))))*$L52,$C52*((1-$R52)^(AJ$2-$K52))*(((1-$O52+$O52*(AJ$1/INDEX($U$1:$CH$1,,MATCH($K52,$U$2:$CH$2,0)))))*$L52*8760*$P52)),IF(AND($K52+$H52&lt;AJ$2+1,$K52+$I52&gt;AJ$2),IF($N52=$N$3,$C52*INDEX('Fixed O&amp;M Schedule_Gas'!R$3:R$15,MATCH($F52,'Fixed O&amp;M Schedule_Gas'!$B$3:$B$15,0)),$C52*$S52*INDEX($U$1:$CH$1,MATCH($K52,$U$2:$CH$2,0))*IF(AJ$2&gt;$K52+$H52,IF($D52="Win",1.02,1.005),1)*(1+$T52)^(AJ$2-$K52)),IF(AND($K52+$I52&lt;=AJ$2,$K52+SUM($I52:$J52)&gt;AJ$2),IF($N52=$N$3,$C52*(INDEX('Fixed O&amp;M Schedule_Gas'!R$3:R$15,MATCH($F52,'Fixed O&amp;M Schedule_Gas'!$B$3:$B$15,0))+$M52),$C52*($S52*INDEX($U$1:$CH$1,MATCH($K52+$I52,$U$2:$CH$2,0))*IF(AJ$2&gt;$K52+$I52+$H52,IF($D52="Win",1.02,1.005),1)*(1+$T52)^(AJ$2-($K52+$I52))+$M52)),0)))/10^6</f>
        <v>29.145980417049</v>
      </c>
      <c r="AK52" s="119">
        <f>IF(AND($K52&lt;AK$2+1,$K52+$H52&gt;AK$2),IF($N52=$N$3,$C52*((1-$O52+$O52*(AK$1/INDEX($U$1:$CH$1,,MATCH($K52,$U$2:$CH$2,0)))))*$L52,$C52*((1-$R52)^(AK$2-$K52))*(((1-$O52+$O52*(AK$1/INDEX($U$1:$CH$1,,MATCH($K52,$U$2:$CH$2,0)))))*$L52*8760*$P52)),IF(AND($K52+$H52&lt;AK$2+1,$K52+$I52&gt;AK$2),IF($N52=$N$3,$C52*INDEX('Fixed O&amp;M Schedule_Gas'!S$3:S$15,MATCH($F52,'Fixed O&amp;M Schedule_Gas'!$B$3:$B$15,0)),$C52*$S52*INDEX($U$1:$CH$1,MATCH($K52,$U$2:$CH$2,0))*IF(AK$2&gt;$K52+$H52,IF($D52="Win",1.02,1.005),1)*(1+$T52)^(AK$2-$K52)),IF(AND($K52+$I52&lt;=AK$2,$K52+SUM($I52:$J52)&gt;AK$2),IF($N52=$N$3,$C52*(INDEX('Fixed O&amp;M Schedule_Gas'!S$3:S$15,MATCH($F52,'Fixed O&amp;M Schedule_Gas'!$B$3:$B$15,0))+$M52),$C52*($S52*INDEX($U$1:$CH$1,MATCH($K52+$I52,$U$2:$CH$2,0))*IF(AK$2&gt;$K52+$I52+$H52,IF($D52="Win",1.02,1.005),1)*(1+$T52)^(AK$2-($K52+$I52))+$M52)),0)))/10^6</f>
        <v>29.000250514963756</v>
      </c>
      <c r="AL52" s="119">
        <f>IF(AND($K52&lt;AL$2+1,$K52+$H52&gt;AL$2),IF($N52=$N$3,$C52*((1-$O52+$O52*(AL$1/INDEX($U$1:$CH$1,,MATCH($K52,$U$2:$CH$2,0)))))*$L52,$C52*((1-$R52)^(AL$2-$K52))*(((1-$O52+$O52*(AL$1/INDEX($U$1:$CH$1,,MATCH($K52,$U$2:$CH$2,0)))))*$L52*8760*$P52)),IF(AND($K52+$H52&lt;AL$2+1,$K52+$I52&gt;AL$2),IF($N52=$N$3,$C52*INDEX('Fixed O&amp;M Schedule_Gas'!T$3:T$15,MATCH($F52,'Fixed O&amp;M Schedule_Gas'!$B$3:$B$15,0)),$C52*$S52*INDEX($U$1:$CH$1,MATCH($K52,$U$2:$CH$2,0))*IF(AL$2&gt;$K52+$H52,IF($D52="Win",1.02,1.005),1)*(1+$T52)^(AL$2-$K52)),IF(AND($K52+$I52&lt;=AL$2,$K52+SUM($I52:$J52)&gt;AL$2),IF($N52=$N$3,$C52*(INDEX('Fixed O&amp;M Schedule_Gas'!T$3:T$15,MATCH($F52,'Fixed O&amp;M Schedule_Gas'!$B$3:$B$15,0))+$M52),$C52*($S52*INDEX($U$1:$CH$1,MATCH($K52+$I52,$U$2:$CH$2,0))*IF(AL$2&gt;$K52+$I52+$H52,IF($D52="Win",1.02,1.005),1)*(1+$T52)^(AL$2-($K52+$I52))+$M52)),0)))/10^6</f>
        <v>28.855249262388938</v>
      </c>
      <c r="AM52" s="119">
        <f>IF(AND($K52&lt;AM$2+1,$K52+$H52&gt;AM$2),IF($N52=$N$3,$C52*((1-$O52+$O52*(AM$1/INDEX($U$1:$CH$1,,MATCH($K52,$U$2:$CH$2,0)))))*$L52,$C52*((1-$R52)^(AM$2-$K52))*(((1-$O52+$O52*(AM$1/INDEX($U$1:$CH$1,,MATCH($K52,$U$2:$CH$2,0)))))*$L52*8760*$P52)),IF(AND($K52+$H52&lt;AM$2+1,$K52+$I52&gt;AM$2),IF($N52=$N$3,$C52*INDEX('Fixed O&amp;M Schedule_Gas'!U$3:U$15,MATCH($F52,'Fixed O&amp;M Schedule_Gas'!$B$3:$B$15,0)),$C52*$S52*INDEX($U$1:$CH$1,MATCH($K52,$U$2:$CH$2,0))*IF(AM$2&gt;$K52+$H52,IF($D52="Win",1.02,1.005),1)*(1+$T52)^(AM$2-$K52)),IF(AND($K52+$I52&lt;=AM$2,$K52+SUM($I52:$J52)&gt;AM$2),IF($N52=$N$3,$C52*(INDEX('Fixed O&amp;M Schedule_Gas'!U$3:U$15,MATCH($F52,'Fixed O&amp;M Schedule_Gas'!$B$3:$B$15,0))+$M52),$C52*($S52*INDEX($U$1:$CH$1,MATCH($K52+$I52,$U$2:$CH$2,0))*IF(AM$2&gt;$K52+$I52+$H52,IF($D52="Win",1.02,1.005),1)*(1+$T52)^(AM$2-($K52+$I52))+$M52)),0)))/10^6</f>
        <v>28.710973016076988</v>
      </c>
      <c r="AN52" s="119">
        <f>IF(AND($K52&lt;AN$2+1,$K52+$H52&gt;AN$2),IF($N52=$N$3,$C52*((1-$O52+$O52*(AN$1/INDEX($U$1:$CH$1,,MATCH($K52,$U$2:$CH$2,0)))))*$L52,$C52*((1-$R52)^(AN$2-$K52))*(((1-$O52+$O52*(AN$1/INDEX($U$1:$CH$1,,MATCH($K52,$U$2:$CH$2,0)))))*$L52*8760*$P52)),IF(AND($K52+$H52&lt;AN$2+1,$K52+$I52&gt;AN$2),IF($N52=$N$3,$C52*INDEX('Fixed O&amp;M Schedule_Gas'!V$3:V$15,MATCH($F52,'Fixed O&amp;M Schedule_Gas'!$B$3:$B$15,0)),$C52*$S52*INDEX($U$1:$CH$1,MATCH($K52,$U$2:$CH$2,0))*IF(AN$2&gt;$K52+$H52,IF($D52="Win",1.02,1.005),1)*(1+$T52)^(AN$2-$K52)),IF(AND($K52+$I52&lt;=AN$2,$K52+SUM($I52:$J52)&gt;AN$2),IF($N52=$N$3,$C52*(INDEX('Fixed O&amp;M Schedule_Gas'!V$3:V$15,MATCH($F52,'Fixed O&amp;M Schedule_Gas'!$B$3:$B$15,0))+$M52),$C52*($S52*INDEX($U$1:$CH$1,MATCH($K52+$I52,$U$2:$CH$2,0))*IF(AN$2&gt;$K52+$I52+$H52,IF($D52="Win",1.02,1.005),1)*(1+$T52)^(AN$2-($K52+$I52))+$M52)),0)))/10^6</f>
        <v>28.567418150996605</v>
      </c>
      <c r="AO52" s="119">
        <f>IF(AND($K52&lt;AO$2+1,$K52+$H52&gt;AO$2),IF($N52=$N$3,$C52*((1-$O52+$O52*(AO$1/INDEX($U$1:$CH$1,,MATCH($K52,$U$2:$CH$2,0)))))*$L52,$C52*((1-$R52)^(AO$2-$K52))*(((1-$O52+$O52*(AO$1/INDEX($U$1:$CH$1,,MATCH($K52,$U$2:$CH$2,0)))))*$L52*8760*$P52)),IF(AND($K52+$H52&lt;AO$2+1,$K52+$I52&gt;AO$2),IF($N52=$N$3,$C52*INDEX('Fixed O&amp;M Schedule_Gas'!W$3:W$15,MATCH($F52,'Fixed O&amp;M Schedule_Gas'!$B$3:$B$15,0)),$C52*$S52*INDEX($U$1:$CH$1,MATCH($K52,$U$2:$CH$2,0))*IF(AO$2&gt;$K52+$H52,IF($D52="Win",1.02,1.005),1)*(1+$T52)^(AO$2-$K52)),IF(AND($K52+$I52&lt;=AO$2,$K52+SUM($I52:$J52)&gt;AO$2),IF($N52=$N$3,$C52*(INDEX('Fixed O&amp;M Schedule_Gas'!W$3:W$15,MATCH($F52,'Fixed O&amp;M Schedule_Gas'!$B$3:$B$15,0))+$M52),$C52*($S52*INDEX($U$1:$CH$1,MATCH($K52+$I52,$U$2:$CH$2,0))*IF(AO$2&gt;$K52+$I52+$H52,IF($D52="Win",1.02,1.005),1)*(1+$T52)^(AO$2-($K52+$I52))+$M52)),0)))/10^6</f>
        <v>28.424581060241625</v>
      </c>
      <c r="AP52" s="119">
        <f>IF(AND($K52&lt;AP$2+1,$K52+$H52&gt;AP$2),IF($N52=$N$3,$C52*((1-$O52+$O52*(AP$1/INDEX($U$1:$CH$1,,MATCH($K52,$U$2:$CH$2,0)))))*$L52,$C52*((1-$R52)^(AP$2-$K52))*(((1-$O52+$O52*(AP$1/INDEX($U$1:$CH$1,,MATCH($K52,$U$2:$CH$2,0)))))*$L52*8760*$P52)),IF(AND($K52+$H52&lt;AP$2+1,$K52+$I52&gt;AP$2),IF($N52=$N$3,$C52*INDEX('Fixed O&amp;M Schedule_Gas'!X$3:X$15,MATCH($F52,'Fixed O&amp;M Schedule_Gas'!$B$3:$B$15,0)),$C52*$S52*INDEX($U$1:$CH$1,MATCH($K52,$U$2:$CH$2,0))*IF(AP$2&gt;$K52+$H52,IF($D52="Win",1.02,1.005),1)*(1+$T52)^(AP$2-$K52)),IF(AND($K52+$I52&lt;=AP$2,$K52+SUM($I52:$J52)&gt;AP$2),IF($N52=$N$3,$C52*(INDEX('Fixed O&amp;M Schedule_Gas'!X$3:X$15,MATCH($F52,'Fixed O&amp;M Schedule_Gas'!$B$3:$B$15,0))+$M52),$C52*($S52*INDEX($U$1:$CH$1,MATCH($K52+$I52,$U$2:$CH$2,0))*IF(AP$2&gt;$K52+$I52+$H52,IF($D52="Win",1.02,1.005),1)*(1+$T52)^(AP$2-($K52+$I52))+$M52)),0)))/10^6</f>
        <v>28.282458154940414</v>
      </c>
      <c r="AQ52" s="119">
        <f>IF(AND($K52&lt;AQ$2+1,$K52+$H52&gt;AQ$2),IF($N52=$N$3,$C52*((1-$O52+$O52*(AQ$1/INDEX($U$1:$CH$1,,MATCH($K52,$U$2:$CH$2,0)))))*$L52,$C52*((1-$R52)^(AQ$2-$K52))*(((1-$O52+$O52*(AQ$1/INDEX($U$1:$CH$1,,MATCH($K52,$U$2:$CH$2,0)))))*$L52*8760*$P52)),IF(AND($K52+$H52&lt;AQ$2+1,$K52+$I52&gt;AQ$2),IF($N52=$N$3,$C52*INDEX('Fixed O&amp;M Schedule_Gas'!Y$3:Y$15,MATCH($F52,'Fixed O&amp;M Schedule_Gas'!$B$3:$B$15,0)),$C52*$S52*INDEX($U$1:$CH$1,MATCH($K52,$U$2:$CH$2,0))*IF(AQ$2&gt;$K52+$H52,IF($D52="Win",1.02,1.005),1)*(1+$T52)^(AQ$2-$K52)),IF(AND($K52+$I52&lt;=AQ$2,$K52+SUM($I52:$J52)&gt;AQ$2),IF($N52=$N$3,$C52*(INDEX('Fixed O&amp;M Schedule_Gas'!Y$3:Y$15,MATCH($F52,'Fixed O&amp;M Schedule_Gas'!$B$3:$B$15,0))+$M52),$C52*($S52*INDEX($U$1:$CH$1,MATCH($K52+$I52,$U$2:$CH$2,0))*IF(AQ$2&gt;$K52+$I52+$H52,IF($D52="Win",1.02,1.005),1)*(1+$T52)^(AQ$2-($K52+$I52))+$M52)),0)))/10^6</f>
        <v>28.141045864165712</v>
      </c>
      <c r="AR52" s="119">
        <f>IF(AND($K52&lt;AR$2+1,$K52+$H52&gt;AR$2),IF($N52=$N$3,$C52*((1-$O52+$O52*(AR$1/INDEX($U$1:$CH$1,,MATCH($K52,$U$2:$CH$2,0)))))*$L52,$C52*((1-$R52)^(AR$2-$K52))*(((1-$O52+$O52*(AR$1/INDEX($U$1:$CH$1,,MATCH($K52,$U$2:$CH$2,0)))))*$L52*8760*$P52)),IF(AND($K52+$H52&lt;AR$2+1,$K52+$I52&gt;AR$2),IF($N52=$N$3,$C52*INDEX('Fixed O&amp;M Schedule_Gas'!Z$3:Z$15,MATCH($F52,'Fixed O&amp;M Schedule_Gas'!$B$3:$B$15,0)),$C52*$S52*INDEX($U$1:$CH$1,MATCH($K52,$U$2:$CH$2,0))*IF(AR$2&gt;$K52+$H52,IF($D52="Win",1.02,1.005),1)*(1+$T52)^(AR$2-$K52)),IF(AND($K52+$I52&lt;=AR$2,$K52+SUM($I52:$J52)&gt;AR$2),IF($N52=$N$3,$C52*(INDEX('Fixed O&amp;M Schedule_Gas'!Z$3:Z$15,MATCH($F52,'Fixed O&amp;M Schedule_Gas'!$B$3:$B$15,0))+$M52),$C52*($S52*INDEX($U$1:$CH$1,MATCH($K52+$I52,$U$2:$CH$2,0))*IF(AR$2&gt;$K52+$I52+$H52,IF($D52="Win",1.02,1.005),1)*(1+$T52)^(AR$2-($K52+$I52))+$M52)),0)))/10^6</f>
        <v>28.000340634844886</v>
      </c>
      <c r="AS52" s="119">
        <f>IF(AND($K52&lt;AS$2+1,$K52+$H52&gt;AS$2),IF($N52=$N$3,$C52*((1-$O52+$O52*(AS$1/INDEX($U$1:$CH$1,,MATCH($K52,$U$2:$CH$2,0)))))*$L52,$C52*((1-$R52)^(AS$2-$K52))*(((1-$O52+$O52*(AS$1/INDEX($U$1:$CH$1,,MATCH($K52,$U$2:$CH$2,0)))))*$L52*8760*$P52)),IF(AND($K52+$H52&lt;AS$2+1,$K52+$I52&gt;AS$2),IF($N52=$N$3,$C52*INDEX('Fixed O&amp;M Schedule_Gas'!AA$3:AA$15,MATCH($F52,'Fixed O&amp;M Schedule_Gas'!$B$3:$B$15,0)),$C52*$S52*INDEX($U$1:$CH$1,MATCH($K52,$U$2:$CH$2,0))*IF(AS$2&gt;$K52+$H52,IF($D52="Win",1.02,1.005),1)*(1+$T52)^(AS$2-$K52)),IF(AND($K52+$I52&lt;=AS$2,$K52+SUM($I52:$J52)&gt;AS$2),IF($N52=$N$3,$C52*(INDEX('Fixed O&amp;M Schedule_Gas'!AA$3:AA$15,MATCH($F52,'Fixed O&amp;M Schedule_Gas'!$B$3:$B$15,0))+$M52),$C52*($S52*INDEX($U$1:$CH$1,MATCH($K52+$I52,$U$2:$CH$2,0))*IF(AS$2&gt;$K52+$I52+$H52,IF($D52="Win",1.02,1.005),1)*(1+$T52)^(AS$2-($K52+$I52))+$M52)),0)))/10^6</f>
        <v>27.860338931670661</v>
      </c>
      <c r="AT52" s="119">
        <f>IF(AND($K52&lt;AT$2+1,$K52+$H52&gt;AT$2),IF($N52=$N$3,$C52*((1-$O52+$O52*(AT$1/INDEX($U$1:$CH$1,,MATCH($K52,$U$2:$CH$2,0)))))*$L52,$C52*((1-$R52)^(AT$2-$K52))*(((1-$O52+$O52*(AT$1/INDEX($U$1:$CH$1,,MATCH($K52,$U$2:$CH$2,0)))))*$L52*8760*$P52)),IF(AND($K52+$H52&lt;AT$2+1,$K52+$I52&gt;AT$2),IF($N52=$N$3,$C52*INDEX('Fixed O&amp;M Schedule_Gas'!AB$3:AB$15,MATCH($F52,'Fixed O&amp;M Schedule_Gas'!$B$3:$B$15,0)),$C52*$S52*INDEX($U$1:$CH$1,MATCH($K52,$U$2:$CH$2,0))*IF(AT$2&gt;$K52+$H52,IF($D52="Win",1.02,1.005),1)*(1+$T52)^(AT$2-$K52)),IF(AND($K52+$I52&lt;=AT$2,$K52+SUM($I52:$J52)&gt;AT$2),IF($N52=$N$3,$C52*(INDEX('Fixed O&amp;M Schedule_Gas'!AB$3:AB$15,MATCH($F52,'Fixed O&amp;M Schedule_Gas'!$B$3:$B$15,0))+$M52),$C52*($S52*INDEX($U$1:$CH$1,MATCH($K52+$I52,$U$2:$CH$2,0))*IF(AT$2&gt;$K52+$I52+$H52,IF($D52="Win",1.02,1.005),1)*(1+$T52)^(AT$2-($K52+$I52))+$M52)),0)))/10^6</f>
        <v>27.721037237012304</v>
      </c>
      <c r="AU52" s="119">
        <f>IF(AND($K52&lt;AU$2+1,$K52+$H52&gt;AU$2),IF($N52=$N$3,$C52*((1-$O52+$O52*(AU$1/INDEX($U$1:$CH$1,,MATCH($K52,$U$2:$CH$2,0)))))*$L52,$C52*((1-$R52)^(AU$2-$K52))*(((1-$O52+$O52*(AU$1/INDEX($U$1:$CH$1,,MATCH($K52,$U$2:$CH$2,0)))))*$L52*8760*$P52)),IF(AND($K52+$H52&lt;AU$2+1,$K52+$I52&gt;AU$2),IF($N52=$N$3,$C52*INDEX('Fixed O&amp;M Schedule_Gas'!AC$3:AC$15,MATCH($F52,'Fixed O&amp;M Schedule_Gas'!$B$3:$B$15,0)),$C52*$S52*INDEX($U$1:$CH$1,MATCH($K52,$U$2:$CH$2,0))*IF(AU$2&gt;$K52+$H52,IF($D52="Win",1.02,1.005),1)*(1+$T52)^(AU$2-$K52)),IF(AND($K52+$I52&lt;=AU$2,$K52+SUM($I52:$J52)&gt;AU$2),IF($N52=$N$3,$C52*(INDEX('Fixed O&amp;M Schedule_Gas'!AC$3:AC$15,MATCH($F52,'Fixed O&amp;M Schedule_Gas'!$B$3:$B$15,0))+$M52),$C52*($S52*INDEX($U$1:$CH$1,MATCH($K52+$I52,$U$2:$CH$2,0))*IF(AU$2&gt;$K52+$I52+$H52,IF($D52="Win",1.02,1.005),1)*(1+$T52)^(AU$2-($K52+$I52))+$M52)),0)))/10^6</f>
        <v>27.582432050827251</v>
      </c>
      <c r="AV52" s="119">
        <f>IF(AND($K52&lt;AV$2+1,$K52+$H52&gt;AV$2),IF($N52=$N$3,$C52*((1-$O52+$O52*(AV$1/INDEX($U$1:$CH$1,,MATCH($K52,$U$2:$CH$2,0)))))*$L52,$C52*((1-$R52)^(AV$2-$K52))*(((1-$O52+$O52*(AV$1/INDEX($U$1:$CH$1,,MATCH($K52,$U$2:$CH$2,0)))))*$L52*8760*$P52)),IF(AND($K52+$H52&lt;AV$2+1,$K52+$I52&gt;AV$2),IF($N52=$N$3,$C52*INDEX('Fixed O&amp;M Schedule_Gas'!AD$3:AD$15,MATCH($F52,'Fixed O&amp;M Schedule_Gas'!$B$3:$B$15,0)),$C52*$S52*INDEX($U$1:$CH$1,MATCH($K52,$U$2:$CH$2,0))*IF(AV$2&gt;$K52+$H52,IF($D52="Win",1.02,1.005),1)*(1+$T52)^(AV$2-$K52)),IF(AND($K52+$I52&lt;=AV$2,$K52+SUM($I52:$J52)&gt;AV$2),IF($N52=$N$3,$C52*(INDEX('Fixed O&amp;M Schedule_Gas'!AD$3:AD$15,MATCH($F52,'Fixed O&amp;M Schedule_Gas'!$B$3:$B$15,0))+$M52),$C52*($S52*INDEX($U$1:$CH$1,MATCH($K52+$I52,$U$2:$CH$2,0))*IF(AV$2&gt;$K52+$I52+$H52,IF($D52="Win",1.02,1.005),1)*(1+$T52)^(AV$2-($K52+$I52))+$M52)),0)))/10^6</f>
        <v>27.444519890573115</v>
      </c>
      <c r="AW52" s="119">
        <f>IF(AND($K52&lt;AW$2+1,$K52+$H52&gt;AW$2),IF($N52=$N$3,$C52*((1-$O52+$O52*(AW$1/INDEX($U$1:$CH$1,,MATCH($K52,$U$2:$CH$2,0)))))*$L52,$C52*((1-$R52)^(AW$2-$K52))*(((1-$O52+$O52*(AW$1/INDEX($U$1:$CH$1,,MATCH($K52,$U$2:$CH$2,0)))))*$L52*8760*$P52)),IF(AND($K52+$H52&lt;AW$2+1,$K52+$I52&gt;AW$2),IF($N52=$N$3,$C52*INDEX('Fixed O&amp;M Schedule_Gas'!AE$3:AE$15,MATCH($F52,'Fixed O&amp;M Schedule_Gas'!$B$3:$B$15,0)),$C52*$S52*INDEX($U$1:$CH$1,MATCH($K52,$U$2:$CH$2,0))*IF(AW$2&gt;$K52+$H52,IF($D52="Win",1.02,1.005),1)*(1+$T52)^(AW$2-$K52)),IF(AND($K52+$I52&lt;=AW$2,$K52+SUM($I52:$J52)&gt;AW$2),IF($N52=$N$3,$C52*(INDEX('Fixed O&amp;M Schedule_Gas'!AE$3:AE$15,MATCH($F52,'Fixed O&amp;M Schedule_Gas'!$B$3:$B$15,0))+$M52),$C52*($S52*INDEX($U$1:$CH$1,MATCH($K52+$I52,$U$2:$CH$2,0))*IF(AW$2&gt;$K52+$I52+$H52,IF($D52="Win",1.02,1.005),1)*(1+$T52)^(AW$2-($K52+$I52))+$M52)),0)))/10^6</f>
        <v>27.307297291120246</v>
      </c>
      <c r="AX52" s="119">
        <f>IF(AND($K52&lt;AX$2+1,$K52+$H52&gt;AX$2),IF($N52=$N$3,$C52*((1-$O52+$O52*(AX$1/INDEX($U$1:$CH$1,,MATCH($K52,$U$2:$CH$2,0)))))*$L52,$C52*((1-$R52)^(AX$2-$K52))*(((1-$O52+$O52*(AX$1/INDEX($U$1:$CH$1,,MATCH($K52,$U$2:$CH$2,0)))))*$L52*8760*$P52)),IF(AND($K52+$H52&lt;AX$2+1,$K52+$I52&gt;AX$2),IF($N52=$N$3,$C52*INDEX('Fixed O&amp;M Schedule_Gas'!AF$3:AF$15,MATCH($F52,'Fixed O&amp;M Schedule_Gas'!$B$3:$B$15,0)),$C52*$S52*INDEX($U$1:$CH$1,MATCH($K52,$U$2:$CH$2,0))*IF(AX$2&gt;$K52+$H52,IF($D52="Win",1.02,1.005),1)*(1+$T52)^(AX$2-$K52)),IF(AND($K52+$I52&lt;=AX$2,$K52+SUM($I52:$J52)&gt;AX$2),IF($N52=$N$3,$C52*(INDEX('Fixed O&amp;M Schedule_Gas'!AF$3:AF$15,MATCH($F52,'Fixed O&amp;M Schedule_Gas'!$B$3:$B$15,0))+$M52),$C52*($S52*INDEX($U$1:$CH$1,MATCH($K52+$I52,$U$2:$CH$2,0))*IF(AX$2&gt;$K52+$I52+$H52,IF($D52="Win",1.02,1.005),1)*(1+$T52)^(AX$2-($K52+$I52))+$M52)),0)))/10^6</f>
        <v>27.170760804664646</v>
      </c>
      <c r="AY52" s="119">
        <f>IF(AND($K52&lt;AY$2+1,$K52+$H52&gt;AY$2),IF($N52=$N$3,$C52*((1-$O52+$O52*(AY$1/INDEX($U$1:$CH$1,,MATCH($K52,$U$2:$CH$2,0)))))*$L52,$C52*((1-$R52)^(AY$2-$K52))*(((1-$O52+$O52*(AY$1/INDEX($U$1:$CH$1,,MATCH($K52,$U$2:$CH$2,0)))))*$L52*8760*$P52)),IF(AND($K52+$H52&lt;AY$2+1,$K52+$I52&gt;AY$2),IF($N52=$N$3,$C52*INDEX('Fixed O&amp;M Schedule_Gas'!AG$3:AG$15,MATCH($F52,'Fixed O&amp;M Schedule_Gas'!$B$3:$B$15,0)),$C52*$S52*INDEX($U$1:$CH$1,MATCH($K52,$U$2:$CH$2,0))*IF(AY$2&gt;$K52+$H52,IF($D52="Win",1.02,1.005),1)*(1+$T52)^(AY$2-$K52)),IF(AND($K52+$I52&lt;=AY$2,$K52+SUM($I52:$J52)&gt;AY$2),IF($N52=$N$3,$C52*(INDEX('Fixed O&amp;M Schedule_Gas'!AG$3:AG$15,MATCH($F52,'Fixed O&amp;M Schedule_Gas'!$B$3:$B$15,0))+$M52),$C52*($S52*INDEX($U$1:$CH$1,MATCH($K52+$I52,$U$2:$CH$2,0))*IF(AY$2&gt;$K52+$I52+$H52,IF($D52="Win",1.02,1.005),1)*(1+$T52)^(AY$2-($K52+$I52))+$M52)),0)))/10^6</f>
        <v>27.034907000641319</v>
      </c>
      <c r="AZ52" s="119">
        <f>IF(AND($K52&lt;AZ$2+1,$K52+$H52&gt;AZ$2),IF($N52=$N$3,$C52*((1-$O52+$O52*(AZ$1/INDEX($U$1:$CH$1,,MATCH($K52,$U$2:$CH$2,0)))))*$L52,$C52*((1-$R52)^(AZ$2-$K52))*(((1-$O52+$O52*(AZ$1/INDEX($U$1:$CH$1,,MATCH($K52,$U$2:$CH$2,0)))))*$L52*8760*$P52)),IF(AND($K52+$H52&lt;AZ$2+1,$K52+$I52&gt;AZ$2),IF($N52=$N$3,$C52*INDEX('Fixed O&amp;M Schedule_Gas'!AH$3:AH$15,MATCH($F52,'Fixed O&amp;M Schedule_Gas'!$B$3:$B$15,0)),$C52*$S52*INDEX($U$1:$CH$1,MATCH($K52,$U$2:$CH$2,0))*IF(AZ$2&gt;$K52+$H52,IF($D52="Win",1.02,1.005),1)*(1+$T52)^(AZ$2-$K52)),IF(AND($K52+$I52&lt;=AZ$2,$K52+SUM($I52:$J52)&gt;AZ$2),IF($N52=$N$3,$C52*(INDEX('Fixed O&amp;M Schedule_Gas'!AH$3:AH$15,MATCH($F52,'Fixed O&amp;M Schedule_Gas'!$B$3:$B$15,0))+$M52),$C52*($S52*INDEX($U$1:$CH$1,MATCH($K52+$I52,$U$2:$CH$2,0))*IF(AZ$2&gt;$K52+$I52+$H52,IF($D52="Win",1.02,1.005),1)*(1+$T52)^(AZ$2-($K52+$I52))+$M52)),0)))/10^6</f>
        <v>26.899732465638117</v>
      </c>
      <c r="BA52" s="119">
        <f>IF(AND($K52&lt;BA$2+1,$K52+$H52&gt;BA$2),IF($N52=$N$3,$C52*((1-$O52+$O52*(BA$1/INDEX($U$1:$CH$1,,MATCH($K52,$U$2:$CH$2,0)))))*$L52,$C52*((1-$R52)^(BA$2-$K52))*(((1-$O52+$O52*(BA$1/INDEX($U$1:$CH$1,,MATCH($K52,$U$2:$CH$2,0)))))*$L52*8760*$P52)),IF(AND($K52+$H52&lt;BA$2+1,$K52+$I52&gt;BA$2),IF($N52=$N$3,$C52*INDEX('Fixed O&amp;M Schedule_Gas'!AI$3:AI$15,MATCH($F52,'Fixed O&amp;M Schedule_Gas'!$B$3:$B$15,0)),$C52*$S52*INDEX($U$1:$CH$1,MATCH($K52,$U$2:$CH$2,0))*IF(BA$2&gt;$K52+$H52,IF($D52="Win",1.02,1.005),1)*(1+$T52)^(BA$2-$K52)),IF(AND($K52+$I52&lt;=BA$2,$K52+SUM($I52:$J52)&gt;BA$2),IF($N52=$N$3,$C52*(INDEX('Fixed O&amp;M Schedule_Gas'!AI$3:AI$15,MATCH($F52,'Fixed O&amp;M Schedule_Gas'!$B$3:$B$15,0))+$M52),$C52*($S52*INDEX($U$1:$CH$1,MATCH($K52+$I52,$U$2:$CH$2,0))*IF(BA$2&gt;$K52+$I52+$H52,IF($D52="Win",1.02,1.005),1)*(1+$T52)^(BA$2-($K52+$I52))+$M52)),0)))/10^6</f>
        <v>26.765233803309926</v>
      </c>
      <c r="BB52" s="119">
        <f>IF(AND($K52&lt;BB$2+1,$K52+$H52&gt;BB$2),IF($N52=$N$3,$C52*((1-$O52+$O52*(BB$1/INDEX($U$1:$CH$1,,MATCH($K52,$U$2:$CH$2,0)))))*$L52,$C52*((1-$R52)^(BB$2-$K52))*(((1-$O52+$O52*(BB$1/INDEX($U$1:$CH$1,,MATCH($K52,$U$2:$CH$2,0)))))*$L52*8760*$P52)),IF(AND($K52+$H52&lt;BB$2+1,$K52+$I52&gt;BB$2),IF($N52=$N$3,$C52*INDEX('Fixed O&amp;M Schedule_Gas'!AJ$3:AJ$15,MATCH($F52,'Fixed O&amp;M Schedule_Gas'!$B$3:$B$15,0)),$C52*$S52*INDEX($U$1:$CH$1,MATCH($K52,$U$2:$CH$2,0))*IF(BB$2&gt;$K52+$H52,IF($D52="Win",1.02,1.005),1)*(1+$T52)^(BB$2-$K52)),IF(AND($K52+$I52&lt;=BB$2,$K52+SUM($I52:$J52)&gt;BB$2),IF($N52=$N$3,$C52*(INDEX('Fixed O&amp;M Schedule_Gas'!AJ$3:AJ$15,MATCH($F52,'Fixed O&amp;M Schedule_Gas'!$B$3:$B$15,0))+$M52),$C52*($S52*INDEX($U$1:$CH$1,MATCH($K52+$I52,$U$2:$CH$2,0))*IF(BB$2&gt;$K52+$I52+$H52,IF($D52="Win",1.02,1.005),1)*(1+$T52)^(BB$2-($K52+$I52))+$M52)),0)))/10^6</f>
        <v>26.631407634293375</v>
      </c>
      <c r="BC52" s="119">
        <f>IF(AND($K52&lt;BC$2+1,$K52+$H52&gt;BC$2),IF($N52=$N$3,$C52*((1-$O52+$O52*(BC$1/INDEX($U$1:$CH$1,,MATCH($K52,$U$2:$CH$2,0)))))*$L52,$C52*((1-$R52)^(BC$2-$K52))*(((1-$O52+$O52*(BC$1/INDEX($U$1:$CH$1,,MATCH($K52,$U$2:$CH$2,0)))))*$L52*8760*$P52)),IF(AND($K52+$H52&lt;BC$2+1,$K52+$I52&gt;BC$2),IF($N52=$N$3,$C52*INDEX('Fixed O&amp;M Schedule_Gas'!AK$3:AK$15,MATCH($F52,'Fixed O&amp;M Schedule_Gas'!$B$3:$B$15,0)),$C52*$S52*INDEX($U$1:$CH$1,MATCH($K52,$U$2:$CH$2,0))*IF(BC$2&gt;$K52+$H52,IF($D52="Win",1.02,1.005),1)*(1+$T52)^(BC$2-$K52)),IF(AND($K52+$I52&lt;=BC$2,$K52+SUM($I52:$J52)&gt;BC$2),IF($N52=$N$3,$C52*(INDEX('Fixed O&amp;M Schedule_Gas'!AK$3:AK$15,MATCH($F52,'Fixed O&amp;M Schedule_Gas'!$B$3:$B$15,0))+$M52),$C52*($S52*INDEX($U$1:$CH$1,MATCH($K52+$I52,$U$2:$CH$2,0))*IF(BC$2&gt;$K52+$I52+$H52,IF($D52="Win",1.02,1.005),1)*(1+$T52)^(BC$2-($K52+$I52))+$M52)),0)))/10^6</f>
        <v>5.4994361838674983</v>
      </c>
      <c r="BD52" s="119">
        <f>IF(AND($K52&lt;BD$2+1,$K52+$H52&gt;BD$2),IF($N52=$N$3,$C52*((1-$O52+$O52*(BD$1/INDEX($U$1:$CH$1,,MATCH($K52,$U$2:$CH$2,0)))))*$L52,$C52*((1-$R52)^(BD$2-$K52))*(((1-$O52+$O52*(BD$1/INDEX($U$1:$CH$1,,MATCH($K52,$U$2:$CH$2,0)))))*$L52*8760*$P52)),IF(AND($K52+$H52&lt;BD$2+1,$K52+$I52&gt;BD$2),IF($N52=$N$3,$C52*INDEX('Fixed O&amp;M Schedule_Gas'!AL$3:AL$15,MATCH($F52,'Fixed O&amp;M Schedule_Gas'!$B$3:$B$15,0)),$C52*$S52*INDEX($U$1:$CH$1,MATCH($K52,$U$2:$CH$2,0))*IF(BD$2&gt;$K52+$H52,IF($D52="Win",1.02,1.005),1)*(1+$T52)^(BD$2-$K52)),IF(AND($K52+$I52&lt;=BD$2,$K52+SUM($I52:$J52)&gt;BD$2),IF($N52=$N$3,$C52*(INDEX('Fixed O&amp;M Schedule_Gas'!AL$3:AL$15,MATCH($F52,'Fixed O&amp;M Schedule_Gas'!$B$3:$B$15,0))+$M52),$C52*($S52*INDEX($U$1:$CH$1,MATCH($K52+$I52,$U$2:$CH$2,0))*IF(BD$2&gt;$K52+$I52+$H52,IF($D52="Win",1.02,1.005),1)*(1+$T52)^(BD$2-($K52+$I52))+$M52)),0)))/10^6</f>
        <v>5.6374720320825711</v>
      </c>
      <c r="BE52" s="119">
        <f>IF(AND($K52&lt;BE$2+1,$K52+$H52&gt;BE$2),IF($N52=$N$3,$C52*((1-$O52+$O52*(BE$1/INDEX($U$1:$CH$1,,MATCH($K52,$U$2:$CH$2,0)))))*$L52,$C52*((1-$R52)^(BE$2-$K52))*(((1-$O52+$O52*(BE$1/INDEX($U$1:$CH$1,,MATCH($K52,$U$2:$CH$2,0)))))*$L52*8760*$P52)),IF(AND($K52+$H52&lt;BE$2+1,$K52+$I52&gt;BE$2),IF($N52=$N$3,$C52*INDEX('Fixed O&amp;M Schedule_Gas'!AM$3:AM$15,MATCH($F52,'Fixed O&amp;M Schedule_Gas'!$B$3:$B$15,0)),$C52*$S52*INDEX($U$1:$CH$1,MATCH($K52,$U$2:$CH$2,0))*IF(BE$2&gt;$K52+$H52,IF($D52="Win",1.02,1.005),1)*(1+$T52)^(BE$2-$K52)),IF(AND($K52+$I52&lt;=BE$2,$K52+SUM($I52:$J52)&gt;BE$2),IF($N52=$N$3,$C52*(INDEX('Fixed O&amp;M Schedule_Gas'!AM$3:AM$15,MATCH($F52,'Fixed O&amp;M Schedule_Gas'!$B$3:$B$15,0))+$M52),$C52*($S52*INDEX($U$1:$CH$1,MATCH($K52+$I52,$U$2:$CH$2,0))*IF(BE$2&gt;$K52+$I52+$H52,IF($D52="Win",1.02,1.005),1)*(1+$T52)^(BE$2-($K52+$I52))+$M52)),0)))/10^6</f>
        <v>5.7502214727242222</v>
      </c>
      <c r="BF52" s="119">
        <f>IF(AND($K52&lt;BF$2+1,$K52+$H52&gt;BF$2),IF($N52=$N$3,$C52*((1-$O52+$O52*(BF$1/INDEX($U$1:$CH$1,,MATCH($K52,$U$2:$CH$2,0)))))*$L52,$C52*((1-$R52)^(BF$2-$K52))*(((1-$O52+$O52*(BF$1/INDEX($U$1:$CH$1,,MATCH($K52,$U$2:$CH$2,0)))))*$L52*8760*$P52)),IF(AND($K52+$H52&lt;BF$2+1,$K52+$I52&gt;BF$2),IF($N52=$N$3,$C52*INDEX('Fixed O&amp;M Schedule_Gas'!AN$3:AN$15,MATCH($F52,'Fixed O&amp;M Schedule_Gas'!$B$3:$B$15,0)),$C52*$S52*INDEX($U$1:$CH$1,MATCH($K52,$U$2:$CH$2,0))*IF(BF$2&gt;$K52+$H52,IF($D52="Win",1.02,1.005),1)*(1+$T52)^(BF$2-$K52)),IF(AND($K52+$I52&lt;=BF$2,$K52+SUM($I52:$J52)&gt;BF$2),IF($N52=$N$3,$C52*(INDEX('Fixed O&amp;M Schedule_Gas'!AN$3:AN$15,MATCH($F52,'Fixed O&amp;M Schedule_Gas'!$B$3:$B$15,0))+$M52),$C52*($S52*INDEX($U$1:$CH$1,MATCH($K52+$I52,$U$2:$CH$2,0))*IF(BF$2&gt;$K52+$I52+$H52,IF($D52="Win",1.02,1.005),1)*(1+$T52)^(BF$2-($K52+$I52))+$M52)),0)))/10^6</f>
        <v>5.8652259021787057</v>
      </c>
      <c r="BG52" s="119">
        <f>IF(AND($K52&lt;BG$2+1,$K52+$H52&gt;BG$2),IF($N52=$N$3,$C52*((1-$O52+$O52*(BG$1/INDEX($U$1:$CH$1,,MATCH($K52,$U$2:$CH$2,0)))))*$L52,$C52*((1-$R52)^(BG$2-$K52))*(((1-$O52+$O52*(BG$1/INDEX($U$1:$CH$1,,MATCH($K52,$U$2:$CH$2,0)))))*$L52*8760*$P52)),IF(AND($K52+$H52&lt;BG$2+1,$K52+$I52&gt;BG$2),IF($N52=$N$3,$C52*INDEX('Fixed O&amp;M Schedule_Gas'!AO$3:AO$15,MATCH($F52,'Fixed O&amp;M Schedule_Gas'!$B$3:$B$15,0)),$C52*$S52*INDEX($U$1:$CH$1,MATCH($K52,$U$2:$CH$2,0))*IF(BG$2&gt;$K52+$H52,IF($D52="Win",1.02,1.005),1)*(1+$T52)^(BG$2-$K52)),IF(AND($K52+$I52&lt;=BG$2,$K52+SUM($I52:$J52)&gt;BG$2),IF($N52=$N$3,$C52*(INDEX('Fixed O&amp;M Schedule_Gas'!AO$3:AO$15,MATCH($F52,'Fixed O&amp;M Schedule_Gas'!$B$3:$B$15,0))+$M52),$C52*($S52*INDEX($U$1:$CH$1,MATCH($K52+$I52,$U$2:$CH$2,0))*IF(BG$2&gt;$K52+$I52+$H52,IF($D52="Win",1.02,1.005),1)*(1+$T52)^(BG$2-($K52+$I52))+$M52)),0)))/10^6</f>
        <v>5.9825304202222807</v>
      </c>
      <c r="BH52" s="119">
        <f>IF(AND($K52&lt;BH$2+1,$K52+$H52&gt;BH$2),IF($N52=$N$3,$C52*((1-$O52+$O52*(BH$1/INDEX($U$1:$CH$1,,MATCH($K52,$U$2:$CH$2,0)))))*$L52,$C52*((1-$R52)^(BH$2-$K52))*(((1-$O52+$O52*(BH$1/INDEX($U$1:$CH$1,,MATCH($K52,$U$2:$CH$2,0)))))*$L52*8760*$P52)),IF(AND($K52+$H52&lt;BH$2+1,$K52+$I52&gt;BH$2),IF($N52=$N$3,$C52*INDEX('Fixed O&amp;M Schedule_Gas'!AP$3:AP$15,MATCH($F52,'Fixed O&amp;M Schedule_Gas'!$B$3:$B$15,0)),$C52*$S52*INDEX($U$1:$CH$1,MATCH($K52,$U$2:$CH$2,0))*IF(BH$2&gt;$K52+$H52,IF($D52="Win",1.02,1.005),1)*(1+$T52)^(BH$2-$K52)),IF(AND($K52+$I52&lt;=BH$2,$K52+SUM($I52:$J52)&gt;BH$2),IF($N52=$N$3,$C52*(INDEX('Fixed O&amp;M Schedule_Gas'!AP$3:AP$15,MATCH($F52,'Fixed O&amp;M Schedule_Gas'!$B$3:$B$15,0))+$M52),$C52*($S52*INDEX($U$1:$CH$1,MATCH($K52+$I52,$U$2:$CH$2,0))*IF(BH$2&gt;$K52+$I52+$H52,IF($D52="Win",1.02,1.005),1)*(1+$T52)^(BH$2-($K52+$I52))+$M52)),0)))/10^6</f>
        <v>18.038138308519088</v>
      </c>
      <c r="BI52" s="119">
        <f>IF(AND($K52&lt;BI$2+1,$K52+$H52&gt;BI$2),IF($N52=$N$3,$C52*((1-$O52+$O52*(BI$1/INDEX($U$1:$CH$1,,MATCH($K52,$U$2:$CH$2,0)))))*$L52,$C52*((1-$R52)^(BI$2-$K52))*(((1-$O52+$O52*(BI$1/INDEX($U$1:$CH$1,,MATCH($K52,$U$2:$CH$2,0)))))*$L52*8760*$P52)),IF(AND($K52+$H52&lt;BI$2+1,$K52+$I52&gt;BI$2),IF($N52=$N$3,$C52*INDEX('Fixed O&amp;M Schedule_Gas'!AQ$3:AQ$15,MATCH($F52,'Fixed O&amp;M Schedule_Gas'!$B$3:$B$15,0)),$C52*$S52*INDEX($U$1:$CH$1,MATCH($K52,$U$2:$CH$2,0))*IF(BI$2&gt;$K52+$H52,IF($D52="Win",1.02,1.005),1)*(1+$T52)^(BI$2-$K52)),IF(AND($K52+$I52&lt;=BI$2,$K52+SUM($I52:$J52)&gt;BI$2),IF($N52=$N$3,$C52*(INDEX('Fixed O&amp;M Schedule_Gas'!AQ$3:AQ$15,MATCH($F52,'Fixed O&amp;M Schedule_Gas'!$B$3:$B$15,0))+$M52),$C52*($S52*INDEX($U$1:$CH$1,MATCH($K52+$I52,$U$2:$CH$2,0))*IF(BI$2&gt;$K52+$I52+$H52,IF($D52="Win",1.02,1.005),1)*(1+$T52)^(BI$2-($K52+$I52))+$M52)),0)))/10^6</f>
        <v>18.159574746899722</v>
      </c>
      <c r="BJ52" s="119">
        <f>IF(AND($K52&lt;BJ$2+1,$K52+$H52&gt;BJ$2),IF($N52=$N$3,$C52*((1-$O52+$O52*(BJ$1/INDEX($U$1:$CH$1,,MATCH($K52,$U$2:$CH$2,0)))))*$L52,$C52*((1-$R52)^(BJ$2-$K52))*(((1-$O52+$O52*(BJ$1/INDEX($U$1:$CH$1,,MATCH($K52,$U$2:$CH$2,0)))))*$L52*8760*$P52)),IF(AND($K52+$H52&lt;BJ$2+1,$K52+$I52&gt;BJ$2),IF($N52=$N$3,$C52*INDEX('Fixed O&amp;M Schedule_Gas'!AR$3:AR$15,MATCH($F52,'Fixed O&amp;M Schedule_Gas'!$B$3:$B$15,0)),$C52*$S52*INDEX($U$1:$CH$1,MATCH($K52,$U$2:$CH$2,0))*IF(BJ$2&gt;$K52+$H52,IF($D52="Win",1.02,1.005),1)*(1+$T52)^(BJ$2-$K52)),IF(AND($K52+$I52&lt;=BJ$2,$K52+SUM($I52:$J52)&gt;BJ$2),IF($N52=$N$3,$C52*(INDEX('Fixed O&amp;M Schedule_Gas'!AR$3:AR$15,MATCH($F52,'Fixed O&amp;M Schedule_Gas'!$B$3:$B$15,0))+$M52),$C52*($S52*INDEX($U$1:$CH$1,MATCH($K52+$I52,$U$2:$CH$2,0))*IF(BJ$2&gt;$K52+$I52+$H52,IF($D52="Win",1.02,1.005),1)*(1+$T52)^(BJ$2-($K52+$I52))+$M52)),0)))/10^6</f>
        <v>18.283439914047964</v>
      </c>
      <c r="BK52" s="119">
        <f>IF(AND($K52&lt;BK$2+1,$K52+$H52&gt;BK$2),IF($N52=$N$3,$C52*((1-$O52+$O52*(BK$1/INDEX($U$1:$CH$1,,MATCH($K52,$U$2:$CH$2,0)))))*$L52,$C52*((1-$R52)^(BK$2-$K52))*(((1-$O52+$O52*(BK$1/INDEX($U$1:$CH$1,,MATCH($K52,$U$2:$CH$2,0)))))*$L52*8760*$P52)),IF(AND($K52+$H52&lt;BK$2+1,$K52+$I52&gt;BK$2),IF($N52=$N$3,$C52*INDEX('Fixed O&amp;M Schedule_Gas'!AS$3:AS$15,MATCH($F52,'Fixed O&amp;M Schedule_Gas'!$B$3:$B$15,0)),$C52*$S52*INDEX($U$1:$CH$1,MATCH($K52,$U$2:$CH$2,0))*IF(BK$2&gt;$K52+$H52,IF($D52="Win",1.02,1.005),1)*(1+$T52)^(BK$2-$K52)),IF(AND($K52+$I52&lt;=BK$2,$K52+SUM($I52:$J52)&gt;BK$2),IF($N52=$N$3,$C52*(INDEX('Fixed O&amp;M Schedule_Gas'!AS$3:AS$15,MATCH($F52,'Fixed O&amp;M Schedule_Gas'!$B$3:$B$15,0))+$M52),$C52*($S52*INDEX($U$1:$CH$1,MATCH($K52+$I52,$U$2:$CH$2,0))*IF(BK$2&gt;$K52+$I52+$H52,IF($D52="Win",1.02,1.005),1)*(1+$T52)^(BK$2-($K52+$I52))+$M52)),0)))/10^6</f>
        <v>18.409782384539174</v>
      </c>
      <c r="BL52" s="119">
        <f>IF(AND($K52&lt;BL$2+1,$K52+$H52&gt;BL$2),IF($N52=$N$3,$C52*((1-$O52+$O52*(BL$1/INDEX($U$1:$CH$1,,MATCH($K52,$U$2:$CH$2,0)))))*$L52,$C52*((1-$R52)^(BL$2-$K52))*(((1-$O52+$O52*(BL$1/INDEX($U$1:$CH$1,,MATCH($K52,$U$2:$CH$2,0)))))*$L52*8760*$P52)),IF(AND($K52+$H52&lt;BL$2+1,$K52+$I52&gt;BL$2),IF($N52=$N$3,$C52*INDEX('Fixed O&amp;M Schedule_Gas'!AT$3:AT$15,MATCH($F52,'Fixed O&amp;M Schedule_Gas'!$B$3:$B$15,0)),$C52*$S52*INDEX($U$1:$CH$1,MATCH($K52,$U$2:$CH$2,0))*IF(BL$2&gt;$K52+$H52,IF($D52="Win",1.02,1.005),1)*(1+$T52)^(BL$2-$K52)),IF(AND($K52+$I52&lt;=BL$2,$K52+SUM($I52:$J52)&gt;BL$2),IF($N52=$N$3,$C52*(INDEX('Fixed O&amp;M Schedule_Gas'!AT$3:AT$15,MATCH($F52,'Fixed O&amp;M Schedule_Gas'!$B$3:$B$15,0))+$M52),$C52*($S52*INDEX($U$1:$CH$1,MATCH($K52+$I52,$U$2:$CH$2,0))*IF(BL$2&gt;$K52+$I52+$H52,IF($D52="Win",1.02,1.005),1)*(1+$T52)^(BL$2-($K52+$I52))+$M52)),0)))/10^6</f>
        <v>18.538651704440202</v>
      </c>
      <c r="BM52" s="119">
        <f>IF(AND($K52&lt;BM$2+1,$K52+$H52&gt;BM$2),IF($N52=$N$3,$C52*((1-$O52+$O52*(BM$1/INDEX($U$1:$CH$1,,MATCH($K52,$U$2:$CH$2,0)))))*$L52,$C52*((1-$R52)^(BM$2-$K52))*(((1-$O52+$O52*(BM$1/INDEX($U$1:$CH$1,,MATCH($K52,$U$2:$CH$2,0)))))*$L52*8760*$P52)),IF(AND($K52+$H52&lt;BM$2+1,$K52+$I52&gt;BM$2),IF($N52=$N$3,$C52*INDEX('Fixed O&amp;M Schedule_Gas'!AU$3:AU$15,MATCH($F52,'Fixed O&amp;M Schedule_Gas'!$B$3:$B$15,0)),$C52*$S52*INDEX($U$1:$CH$1,MATCH($K52,$U$2:$CH$2,0))*IF(BM$2&gt;$K52+$H52,IF($D52="Win",1.02,1.005),1)*(1+$T52)^(BM$2-$K52)),IF(AND($K52+$I52&lt;=BM$2,$K52+SUM($I52:$J52)&gt;BM$2),IF($N52=$N$3,$C52*(INDEX('Fixed O&amp;M Schedule_Gas'!AU$3:AU$15,MATCH($F52,'Fixed O&amp;M Schedule_Gas'!$B$3:$B$15,0))+$M52),$C52*($S52*INDEX($U$1:$CH$1,MATCH($K52+$I52,$U$2:$CH$2,0))*IF(BM$2&gt;$K52+$I52+$H52,IF($D52="Win",1.02,1.005),1)*(1+$T52)^(BM$2-($K52+$I52))+$M52)),0)))/10^6</f>
        <v>18.670098410739261</v>
      </c>
      <c r="BN52" s="119">
        <f>IF(AND($K52&lt;BN$2+1,$K52+$H52&gt;BN$2),IF($N52=$N$3,$C52*((1-$O52+$O52*(BN$1/INDEX($U$1:$CH$1,,MATCH($K52,$U$2:$CH$2,0)))))*$L52,$C52*((1-$R52)^(BN$2-$K52))*(((1-$O52+$O52*(BN$1/INDEX($U$1:$CH$1,,MATCH($K52,$U$2:$CH$2,0)))))*$L52*8760*$P52)),IF(AND($K52+$H52&lt;BN$2+1,$K52+$I52&gt;BN$2),IF($N52=$N$3,$C52*INDEX('Fixed O&amp;M Schedule_Gas'!AV$3:AV$15,MATCH($F52,'Fixed O&amp;M Schedule_Gas'!$B$3:$B$15,0)),$C52*$S52*INDEX($U$1:$CH$1,MATCH($K52,$U$2:$CH$2,0))*IF(BN$2&gt;$K52+$H52,IF($D52="Win",1.02,1.005),1)*(1+$T52)^(BN$2-$K52)),IF(AND($K52+$I52&lt;=BN$2,$K52+SUM($I52:$J52)&gt;BN$2),IF($N52=$N$3,$C52*(INDEX('Fixed O&amp;M Schedule_Gas'!AV$3:AV$15,MATCH($F52,'Fixed O&amp;M Schedule_Gas'!$B$3:$B$15,0))+$M52),$C52*($S52*INDEX($U$1:$CH$1,MATCH($K52+$I52,$U$2:$CH$2,0))*IF(BN$2&gt;$K52+$I52+$H52,IF($D52="Win",1.02,1.005),1)*(1+$T52)^(BN$2-($K52+$I52))+$M52)),0)))/10^6</f>
        <v>18.804174051164296</v>
      </c>
      <c r="BO52" s="119">
        <f>IF(AND($K52&lt;BO$2+1,$K52+$H52&gt;BO$2),IF($N52=$N$3,$C52*((1-$O52+$O52*(BO$1/INDEX($U$1:$CH$1,,MATCH($K52,$U$2:$CH$2,0)))))*$L52,$C52*((1-$R52)^(BO$2-$K52))*(((1-$O52+$O52*(BO$1/INDEX($U$1:$CH$1,,MATCH($K52,$U$2:$CH$2,0)))))*$L52*8760*$P52)),IF(AND($K52+$H52&lt;BO$2+1,$K52+$I52&gt;BO$2),IF($N52=$N$3,$C52*INDEX('Fixed O&amp;M Schedule_Gas'!AW$3:AW$15,MATCH($F52,'Fixed O&amp;M Schedule_Gas'!$B$3:$B$15,0)),$C52*$S52*INDEX($U$1:$CH$1,MATCH($K52,$U$2:$CH$2,0))*IF(BO$2&gt;$K52+$H52,IF($D52="Win",1.02,1.005),1)*(1+$T52)^(BO$2-$K52)),IF(AND($K52+$I52&lt;=BO$2,$K52+SUM($I52:$J52)&gt;BO$2),IF($N52=$N$3,$C52*(INDEX('Fixed O&amp;M Schedule_Gas'!AW$3:AW$15,MATCH($F52,'Fixed O&amp;M Schedule_Gas'!$B$3:$B$15,0))+$M52),$C52*($S52*INDEX($U$1:$CH$1,MATCH($K52+$I52,$U$2:$CH$2,0))*IF(BO$2&gt;$K52+$I52+$H52,IF($D52="Win",1.02,1.005),1)*(1+$T52)^(BO$2-($K52+$I52))+$M52)),0)))/10^6</f>
        <v>18.940931204397828</v>
      </c>
      <c r="BP52" s="119">
        <f>IF(AND($K52&lt;BP$2+1,$K52+$H52&gt;BP$2),IF($N52=$N$3,$C52*((1-$O52+$O52*(BP$1/INDEX($U$1:$CH$1,,MATCH($K52,$U$2:$CH$2,0)))))*$L52,$C52*((1-$R52)^(BP$2-$K52))*(((1-$O52+$O52*(BP$1/INDEX($U$1:$CH$1,,MATCH($K52,$U$2:$CH$2,0)))))*$L52*8760*$P52)),IF(AND($K52+$H52&lt;BP$2+1,$K52+$I52&gt;BP$2),IF($N52=$N$3,$C52*INDEX('Fixed O&amp;M Schedule_Gas'!AX$3:AX$15,MATCH($F52,'Fixed O&amp;M Schedule_Gas'!$B$3:$B$15,0)),$C52*$S52*INDEX($U$1:$CH$1,MATCH($K52,$U$2:$CH$2,0))*IF(BP$2&gt;$K52+$H52,IF($D52="Win",1.02,1.005),1)*(1+$T52)^(BP$2-$K52)),IF(AND($K52+$I52&lt;=BP$2,$K52+SUM($I52:$J52)&gt;BP$2),IF($N52=$N$3,$C52*(INDEX('Fixed O&amp;M Schedule_Gas'!AX$3:AX$15,MATCH($F52,'Fixed O&amp;M Schedule_Gas'!$B$3:$B$15,0))+$M52),$C52*($S52*INDEX($U$1:$CH$1,MATCH($K52+$I52,$U$2:$CH$2,0))*IF(BP$2&gt;$K52+$I52+$H52,IF($D52="Win",1.02,1.005),1)*(1+$T52)^(BP$2-($K52+$I52))+$M52)),0)))/10^6</f>
        <v>19.080423500696032</v>
      </c>
      <c r="BQ52" s="119">
        <f>IF(AND($K52&lt;BQ$2+1,$K52+$H52&gt;BQ$2),IF($N52=$N$3,$C52*((1-$O52+$O52*(BQ$1/INDEX($U$1:$CH$1,,MATCH($K52,$U$2:$CH$2,0)))))*$L52,$C52*((1-$R52)^(BQ$2-$K52))*(((1-$O52+$O52*(BQ$1/INDEX($U$1:$CH$1,,MATCH($K52,$U$2:$CH$2,0)))))*$L52*8760*$P52)),IF(AND($K52+$H52&lt;BQ$2+1,$K52+$I52&gt;BQ$2),IF($N52=$N$3,$C52*INDEX('Fixed O&amp;M Schedule_Gas'!AY$3:AY$15,MATCH($F52,'Fixed O&amp;M Schedule_Gas'!$B$3:$B$15,0)),$C52*$S52*INDEX($U$1:$CH$1,MATCH($K52,$U$2:$CH$2,0))*IF(BQ$2&gt;$K52+$H52,IF($D52="Win",1.02,1.005),1)*(1+$T52)^(BQ$2-$K52)),IF(AND($K52+$I52&lt;=BQ$2,$K52+SUM($I52:$J52)&gt;BQ$2),IF($N52=$N$3,$C52*(INDEX('Fixed O&amp;M Schedule_Gas'!AY$3:AY$15,MATCH($F52,'Fixed O&amp;M Schedule_Gas'!$B$3:$B$15,0))+$M52),$C52*($S52*INDEX($U$1:$CH$1,MATCH($K52+$I52,$U$2:$CH$2,0))*IF(BQ$2&gt;$K52+$I52+$H52,IF($D52="Win",1.02,1.005),1)*(1+$T52)^(BQ$2-($K52+$I52))+$M52)),0)))/10^6</f>
        <v>19.222705642920207</v>
      </c>
      <c r="BR52" s="119">
        <f>IF(AND($K52&lt;BR$2+1,$K52+$H52&gt;BR$2),IF($N52=$N$3,$C52*((1-$O52+$O52*(BR$1/INDEX($U$1:$CH$1,,MATCH($K52,$U$2:$CH$2,0)))))*$L52,$C52*((1-$R52)^(BR$2-$K52))*(((1-$O52+$O52*(BR$1/INDEX($U$1:$CH$1,,MATCH($K52,$U$2:$CH$2,0)))))*$L52*8760*$P52)),IF(AND($K52+$H52&lt;BR$2+1,$K52+$I52&gt;BR$2),IF($N52=$N$3,$C52*INDEX('Fixed O&amp;M Schedule_Gas'!AZ$3:AZ$15,MATCH($F52,'Fixed O&amp;M Schedule_Gas'!$B$3:$B$15,0)),$C52*$S52*INDEX($U$1:$CH$1,MATCH($K52,$U$2:$CH$2,0))*IF(BR$2&gt;$K52+$H52,IF($D52="Win",1.02,1.005),1)*(1+$T52)^(BR$2-$K52)),IF(AND($K52+$I52&lt;=BR$2,$K52+SUM($I52:$J52)&gt;BR$2),IF($N52=$N$3,$C52*(INDEX('Fixed O&amp;M Schedule_Gas'!AZ$3:AZ$15,MATCH($F52,'Fixed O&amp;M Schedule_Gas'!$B$3:$B$15,0))+$M52),$C52*($S52*INDEX($U$1:$CH$1,MATCH($K52+$I52,$U$2:$CH$2,0))*IF(BR$2&gt;$K52+$I52+$H52,IF($D52="Win",1.02,1.005),1)*(1+$T52)^(BR$2-($K52+$I52))+$M52)),0)))/10^6</f>
        <v>19.367833427988856</v>
      </c>
      <c r="BS52" s="119">
        <f>IF(AND($K52&lt;BS$2+1,$K52+$H52&gt;BS$2),IF($N52=$N$3,$C52*((1-$O52+$O52*(BS$1/INDEX($U$1:$CH$1,,MATCH($K52,$U$2:$CH$2,0)))))*$L52,$C52*((1-$R52)^(BS$2-$K52))*(((1-$O52+$O52*(BS$1/INDEX($U$1:$CH$1,,MATCH($K52,$U$2:$CH$2,0)))))*$L52*8760*$P52)),IF(AND($K52+$H52&lt;BS$2+1,$K52+$I52&gt;BS$2),IF($N52=$N$3,$C52*INDEX('Fixed O&amp;M Schedule_Gas'!BA$3:BA$15,MATCH($F52,'Fixed O&amp;M Schedule_Gas'!$B$3:$B$15,0)),$C52*$S52*INDEX($U$1:$CH$1,MATCH($K52,$U$2:$CH$2,0))*IF(BS$2&gt;$K52+$H52,IF($D52="Win",1.02,1.005),1)*(1+$T52)^(BS$2-$K52)),IF(AND($K52+$I52&lt;=BS$2,$K52+SUM($I52:$J52)&gt;BS$2),IF($N52=$N$3,$C52*(INDEX('Fixed O&amp;M Schedule_Gas'!BA$3:BA$15,MATCH($F52,'Fixed O&amp;M Schedule_Gas'!$B$3:$B$15,0))+$M52),$C52*($S52*INDEX($U$1:$CH$1,MATCH($K52+$I52,$U$2:$CH$2,0))*IF(BS$2&gt;$K52+$I52+$H52,IF($D52="Win",1.02,1.005),1)*(1+$T52)^(BS$2-($K52+$I52))+$M52)),0)))/10^6</f>
        <v>19.515863768758887</v>
      </c>
      <c r="BT52" s="119">
        <f>IF(AND($K52&lt;BT$2+1,$K52+$H52&gt;BT$2),IF($N52=$N$3,$C52*((1-$O52+$O52*(BT$1/INDEX($U$1:$CH$1,,MATCH($K52,$U$2:$CH$2,0)))))*$L52,$C52*((1-$R52)^(BT$2-$K52))*(((1-$O52+$O52*(BT$1/INDEX($U$1:$CH$1,,MATCH($K52,$U$2:$CH$2,0)))))*$L52*8760*$P52)),IF(AND($K52+$H52&lt;BT$2+1,$K52+$I52&gt;BT$2),IF($N52=$N$3,$C52*INDEX('Fixed O&amp;M Schedule_Gas'!BB$3:BB$15,MATCH($F52,'Fixed O&amp;M Schedule_Gas'!$B$3:$B$15,0)),$C52*$S52*INDEX($U$1:$CH$1,MATCH($K52,$U$2:$CH$2,0))*IF(BT$2&gt;$K52+$H52,IF($D52="Win",1.02,1.005),1)*(1+$T52)^(BT$2-$K52)),IF(AND($K52+$I52&lt;=BT$2,$K52+SUM($I52:$J52)&gt;BT$2),IF($N52=$N$3,$C52*(INDEX('Fixed O&amp;M Schedule_Gas'!BB$3:BB$15,MATCH($F52,'Fixed O&amp;M Schedule_Gas'!$B$3:$B$15,0))+$M52),$C52*($S52*INDEX($U$1:$CH$1,MATCH($K52+$I52,$U$2:$CH$2,0))*IF(BT$2&gt;$K52+$I52+$H52,IF($D52="Win",1.02,1.005),1)*(1+$T52)^(BT$2-($K52+$I52))+$M52)),0)))/10^6</f>
        <v>19.666854716344314</v>
      </c>
      <c r="BU52" s="119">
        <f>IF(AND($K52&lt;BU$2+1,$K52+$H52&gt;BU$2),IF($N52=$N$3,$C52*((1-$O52+$O52*(BU$1/INDEX($U$1:$CH$1,,MATCH($K52,$U$2:$CH$2,0)))))*$L52,$C52*((1-$R52)^(BU$2-$K52))*(((1-$O52+$O52*(BU$1/INDEX($U$1:$CH$1,,MATCH($K52,$U$2:$CH$2,0)))))*$L52*8760*$P52)),IF(AND($K52+$H52&lt;BU$2+1,$K52+$I52&gt;BU$2),IF($N52=$N$3,$C52*INDEX('Fixed O&amp;M Schedule_Gas'!BC$3:BC$15,MATCH($F52,'Fixed O&amp;M Schedule_Gas'!$B$3:$B$15,0)),$C52*$S52*INDEX($U$1:$CH$1,MATCH($K52,$U$2:$CH$2,0))*IF(BU$2&gt;$K52+$H52,IF($D52="Win",1.02,1.005),1)*(1+$T52)^(BU$2-$K52)),IF(AND($K52+$I52&lt;=BU$2,$K52+SUM($I52:$J52)&gt;BU$2),IF($N52=$N$3,$C52*(INDEX('Fixed O&amp;M Schedule_Gas'!BC$3:BC$15,MATCH($F52,'Fixed O&amp;M Schedule_Gas'!$B$3:$B$15,0))+$M52),$C52*($S52*INDEX($U$1:$CH$1,MATCH($K52+$I52,$U$2:$CH$2,0))*IF(BU$2&gt;$K52+$I52+$H52,IF($D52="Win",1.02,1.005),1)*(1+$T52)^(BU$2-($K52+$I52))+$M52)),0)))/10^6</f>
        <v>19.820865482881452</v>
      </c>
      <c r="BV52" s="119">
        <f>IF(AND($K52&lt;BV$2+1,$K52+$H52&gt;BV$2),IF($N52=$N$3,$C52*((1-$O52+$O52*(BV$1/INDEX($U$1:$CH$1,,MATCH($K52,$U$2:$CH$2,0)))))*$L52,$C52*((1-$R52)^(BV$2-$K52))*(((1-$O52+$O52*(BV$1/INDEX($U$1:$CH$1,,MATCH($K52,$U$2:$CH$2,0)))))*$L52*8760*$P52)),IF(AND($K52+$H52&lt;BV$2+1,$K52+$I52&gt;BV$2),IF($N52=$N$3,$C52*INDEX('Fixed O&amp;M Schedule_Gas'!BD$3:BD$15,MATCH($F52,'Fixed O&amp;M Schedule_Gas'!$B$3:$B$15,0)),$C52*$S52*INDEX($U$1:$CH$1,MATCH($K52,$U$2:$CH$2,0))*IF(BV$2&gt;$K52+$H52,IF($D52="Win",1.02,1.005),1)*(1+$T52)^(BV$2-$K52)),IF(AND($K52+$I52&lt;=BV$2,$K52+SUM($I52:$J52)&gt;BV$2),IF($N52=$N$3,$C52*(INDEX('Fixed O&amp;M Schedule_Gas'!BD$3:BD$15,MATCH($F52,'Fixed O&amp;M Schedule_Gas'!$B$3:$B$15,0))+$M52),$C52*($S52*INDEX($U$1:$CH$1,MATCH($K52+$I52,$U$2:$CH$2,0))*IF(BV$2&gt;$K52+$I52+$H52,IF($D52="Win",1.02,1.005),1)*(1+$T52)^(BV$2-($K52+$I52))+$M52)),0)))/10^6</f>
        <v>19.97795646474933</v>
      </c>
      <c r="BW52" s="119">
        <f>IF(AND($K52&lt;BW$2+1,$K52+$H52&gt;BW$2),IF($N52=$N$3,$C52*((1-$O52+$O52*(BW$1/INDEX($U$1:$CH$1,,MATCH($K52,$U$2:$CH$2,0)))))*$L52,$C52*((1-$R52)^(BW$2-$K52))*(((1-$O52+$O52*(BW$1/INDEX($U$1:$CH$1,,MATCH($K52,$U$2:$CH$2,0)))))*$L52*8760*$P52)),IF(AND($K52+$H52&lt;BW$2+1,$K52+$I52&gt;BW$2),IF($N52=$N$3,$C52*INDEX('Fixed O&amp;M Schedule_Gas'!BE$3:BE$15,MATCH($F52,'Fixed O&amp;M Schedule_Gas'!$B$3:$B$15,0)),$C52*$S52*INDEX($U$1:$CH$1,MATCH($K52,$U$2:$CH$2,0))*IF(BW$2&gt;$K52+$H52,IF($D52="Win",1.02,1.005),1)*(1+$T52)^(BW$2-$K52)),IF(AND($K52+$I52&lt;=BW$2,$K52+SUM($I52:$J52)&gt;BW$2),IF($N52=$N$3,$C52*(INDEX('Fixed O&amp;M Schedule_Gas'!BE$3:BE$15,MATCH($F52,'Fixed O&amp;M Schedule_Gas'!$B$3:$B$15,0))+$M52),$C52*($S52*INDEX($U$1:$CH$1,MATCH($K52+$I52,$U$2:$CH$2,0))*IF(BW$2&gt;$K52+$I52+$H52,IF($D52="Win",1.02,1.005),1)*(1+$T52)^(BW$2-($K52+$I52))+$M52)),0)))/10^6</f>
        <v>20.138189266254564</v>
      </c>
      <c r="BX52" s="119">
        <f>IF(AND($K52&lt;BX$2+1,$K52+$H52&gt;BX$2),IF($N52=$N$3,$C52*((1-$O52+$O52*(BX$1/INDEX($U$1:$CH$1,,MATCH($K52,$U$2:$CH$2,0)))))*$L52,$C52*((1-$R52)^(BX$2-$K52))*(((1-$O52+$O52*(BX$1/INDEX($U$1:$CH$1,,MATCH($K52,$U$2:$CH$2,0)))))*$L52*8760*$P52)),IF(AND($K52+$H52&lt;BX$2+1,$K52+$I52&gt;BX$2),IF($N52=$N$3,$C52*INDEX('Fixed O&amp;M Schedule_Gas'!BF$3:BF$15,MATCH($F52,'Fixed O&amp;M Schedule_Gas'!$B$3:$B$15,0)),$C52*$S52*INDEX($U$1:$CH$1,MATCH($K52,$U$2:$CH$2,0))*IF(BX$2&gt;$K52+$H52,IF($D52="Win",1.02,1.005),1)*(1+$T52)^(BX$2-$K52)),IF(AND($K52+$I52&lt;=BX$2,$K52+SUM($I52:$J52)&gt;BX$2),IF($N52=$N$3,$C52*(INDEX('Fixed O&amp;M Schedule_Gas'!BF$3:BF$15,MATCH($F52,'Fixed O&amp;M Schedule_Gas'!$B$3:$B$15,0))+$M52),$C52*($S52*INDEX($U$1:$CH$1,MATCH($K52+$I52,$U$2:$CH$2,0))*IF(BX$2&gt;$K52+$I52+$H52,IF($D52="Win",1.02,1.005),1)*(1+$T52)^(BX$2-($K52+$I52))+$M52)),0)))/10^6</f>
        <v>20.301626723789905</v>
      </c>
      <c r="BY52" s="119">
        <f>IF(AND($K52&lt;BY$2+1,$K52+$H52&gt;BY$2),IF($N52=$N$3,$C52*((1-$O52+$O52*(BY$1/INDEX($U$1:$CH$1,,MATCH($K52,$U$2:$CH$2,0)))))*$L52,$C52*((1-$R52)^(BY$2-$K52))*(((1-$O52+$O52*(BY$1/INDEX($U$1:$CH$1,,MATCH($K52,$U$2:$CH$2,0)))))*$L52*8760*$P52)),IF(AND($K52+$H52&lt;BY$2+1,$K52+$I52&gt;BY$2),IF($N52=$N$3,$C52*INDEX('Fixed O&amp;M Schedule_Gas'!BG$3:BG$15,MATCH($F52,'Fixed O&amp;M Schedule_Gas'!$B$3:$B$15,0)),$C52*$S52*INDEX($U$1:$CH$1,MATCH($K52,$U$2:$CH$2,0))*IF(BY$2&gt;$K52+$H52,IF($D52="Win",1.02,1.005),1)*(1+$T52)^(BY$2-$K52)),IF(AND($K52+$I52&lt;=BY$2,$K52+SUM($I52:$J52)&gt;BY$2),IF($N52=$N$3,$C52*(INDEX('Fixed O&amp;M Schedule_Gas'!BG$3:BG$15,MATCH($F52,'Fixed O&amp;M Schedule_Gas'!$B$3:$B$15,0))+$M52),$C52*($S52*INDEX($U$1:$CH$1,MATCH($K52+$I52,$U$2:$CH$2,0))*IF(BY$2&gt;$K52+$I52+$H52,IF($D52="Win",1.02,1.005),1)*(1+$T52)^(BY$2-($K52+$I52))+$M52)),0)))/10^6</f>
        <v>20.468332930475956</v>
      </c>
      <c r="BZ52" s="119">
        <f>IF(AND($K52&lt;BZ$2+1,$K52+$H52&gt;BZ$2),IF($N52=$N$3,$C52*((1-$O52+$O52*(BZ$1/INDEX($U$1:$CH$1,,MATCH($K52,$U$2:$CH$2,0)))))*$L52,$C52*((1-$R52)^(BZ$2-$K52))*(((1-$O52+$O52*(BZ$1/INDEX($U$1:$CH$1,,MATCH($K52,$U$2:$CH$2,0)))))*$L52*8760*$P52)),IF(AND($K52+$H52&lt;BZ$2+1,$K52+$I52&gt;BZ$2),IF($N52=$N$3,$C52*INDEX('Fixed O&amp;M Schedule_Gas'!BH$3:BH$15,MATCH($F52,'Fixed O&amp;M Schedule_Gas'!$B$3:$B$15,0)),$C52*$S52*INDEX($U$1:$CH$1,MATCH($K52,$U$2:$CH$2,0))*IF(BZ$2&gt;$K52+$H52,IF($D52="Win",1.02,1.005),1)*(1+$T52)^(BZ$2-$K52)),IF(AND($K52+$I52&lt;=BZ$2,$K52+SUM($I52:$J52)&gt;BZ$2),IF($N52=$N$3,$C52*(INDEX('Fixed O&amp;M Schedule_Gas'!BH$3:BH$15,MATCH($F52,'Fixed O&amp;M Schedule_Gas'!$B$3:$B$15,0))+$M52),$C52*($S52*INDEX($U$1:$CH$1,MATCH($K52+$I52,$U$2:$CH$2,0))*IF(BZ$2&gt;$K52+$I52+$H52,IF($D52="Win",1.02,1.005),1)*(1+$T52)^(BZ$2-($K52+$I52))+$M52)),0)))/10^6</f>
        <v>20.638373261295722</v>
      </c>
      <c r="CA52" s="119">
        <f>IF(AND($K52&lt;CA$2+1,$K52+$H52&gt;CA$2),IF($N52=$N$3,$C52*((1-$O52+$O52*(CA$1/INDEX($U$1:$CH$1,,MATCH($K52,$U$2:$CH$2,0)))))*$L52,$C52*((1-$R52)^(CA$2-$K52))*(((1-$O52+$O52*(CA$1/INDEX($U$1:$CH$1,,MATCH($K52,$U$2:$CH$2,0)))))*$L52*8760*$P52)),IF(AND($K52+$H52&lt;CA$2+1,$K52+$I52&gt;CA$2),IF($N52=$N$3,$C52*INDEX('Fixed O&amp;M Schedule_Gas'!BI$3:BI$15,MATCH($F52,'Fixed O&amp;M Schedule_Gas'!$B$3:$B$15,0)),$C52*$S52*INDEX($U$1:$CH$1,MATCH($K52,$U$2:$CH$2,0))*IF(CA$2&gt;$K52+$H52,IF($D52="Win",1.02,1.005),1)*(1+$T52)^(CA$2-$K52)),IF(AND($K52+$I52&lt;=CA$2,$K52+SUM($I52:$J52)&gt;CA$2),IF($N52=$N$3,$C52*(INDEX('Fixed O&amp;M Schedule_Gas'!BI$3:BI$15,MATCH($F52,'Fixed O&amp;M Schedule_Gas'!$B$3:$B$15,0))+$M52),$C52*($S52*INDEX($U$1:$CH$1,MATCH($K52+$I52,$U$2:$CH$2,0))*IF(CA$2&gt;$K52+$I52+$H52,IF($D52="Win",1.02,1.005),1)*(1+$T52)^(CA$2-($K52+$I52))+$M52)),0)))/10^6</f>
        <v>20.811814398731883</v>
      </c>
      <c r="CB52" s="119">
        <f>IF(AND($K52&lt;CB$2+1,$K52+$H52&gt;CB$2),IF($N52=$N$3,$C52*((1-$O52+$O52*(CB$1/INDEX($U$1:$CH$1,,MATCH($K52,$U$2:$CH$2,0)))))*$L52,$C52*((1-$R52)^(CB$2-$K52))*(((1-$O52+$O52*(CB$1/INDEX($U$1:$CH$1,,MATCH($K52,$U$2:$CH$2,0)))))*$L52*8760*$P52)),IF(AND($K52+$H52&lt;CB$2+1,$K52+$I52&gt;CB$2),IF($N52=$N$3,$C52*INDEX('Fixed O&amp;M Schedule_Gas'!BJ$3:BJ$15,MATCH($F52,'Fixed O&amp;M Schedule_Gas'!$B$3:$B$15,0)),$C52*$S52*INDEX($U$1:$CH$1,MATCH($K52,$U$2:$CH$2,0))*IF(CB$2&gt;$K52+$H52,IF($D52="Win",1.02,1.005),1)*(1+$T52)^(CB$2-$K52)),IF(AND($K52+$I52&lt;=CB$2,$K52+SUM($I52:$J52)&gt;CB$2),IF($N52=$N$3,$C52*(INDEX('Fixed O&amp;M Schedule_Gas'!BJ$3:BJ$15,MATCH($F52,'Fixed O&amp;M Schedule_Gas'!$B$3:$B$15,0))+$M52),$C52*($S52*INDEX($U$1:$CH$1,MATCH($K52+$I52,$U$2:$CH$2,0))*IF(CB$2&gt;$K52+$I52+$H52,IF($D52="Win",1.02,1.005),1)*(1+$T52)^(CB$2-($K52+$I52))+$M52)),0)))/10^6</f>
        <v>20.988724358916777</v>
      </c>
      <c r="CC52" s="119">
        <f>IF(AND($K52&lt;CC$2+1,$K52+$H52&gt;CC$2),IF($N52=$N$3,$C52*((1-$O52+$O52*(CC$1/INDEX($U$1:$CH$1,,MATCH($K52,$U$2:$CH$2,0)))))*$L52,$C52*((1-$R52)^(CC$2-$K52))*(((1-$O52+$O52*(CC$1/INDEX($U$1:$CH$1,,MATCH($K52,$U$2:$CH$2,0)))))*$L52*8760*$P52)),IF(AND($K52+$H52&lt;CC$2+1,$K52+$I52&gt;CC$2),IF($N52=$N$3,$C52*INDEX('Fixed O&amp;M Schedule_Gas'!BK$3:BK$15,MATCH($F52,'Fixed O&amp;M Schedule_Gas'!$B$3:$B$15,0)),$C52*$S52*INDEX($U$1:$CH$1,MATCH($K52,$U$2:$CH$2,0))*IF(CC$2&gt;$K52+$H52,IF($D52="Win",1.02,1.005),1)*(1+$T52)^(CC$2-$K52)),IF(AND($K52+$I52&lt;=CC$2,$K52+SUM($I52:$J52)&gt;CC$2),IF($N52=$N$3,$C52*(INDEX('Fixed O&amp;M Schedule_Gas'!BK$3:BK$15,MATCH($F52,'Fixed O&amp;M Schedule_Gas'!$B$3:$B$15,0))+$M52),$C52*($S52*INDEX($U$1:$CH$1,MATCH($K52+$I52,$U$2:$CH$2,0))*IF(CC$2&gt;$K52+$I52+$H52,IF($D52="Win",1.02,1.005),1)*(1+$T52)^(CC$2-($K52+$I52))+$M52)),0)))/10^6</f>
        <v>21.215186798949446</v>
      </c>
      <c r="CD52" s="119">
        <f>IF(AND($K52&lt;CD$2+1,$K52+$H52&gt;CD$2),IF($N52=$N$3,$C52*((1-$O52+$O52*(CD$1/INDEX($U$1:$CH$1,,MATCH($K52,$U$2:$CH$2,0)))))*$L52,$C52*((1-$R52)^(CD$2-$K52))*(((1-$O52+$O52*(CD$1/INDEX($U$1:$CH$1,,MATCH($K52,$U$2:$CH$2,0)))))*$L52*8760*$P52)),IF(AND($K52+$H52&lt;CD$2+1,$K52+$I52&gt;CD$2),IF($N52=$N$3,$C52*INDEX('Fixed O&amp;M Schedule_Gas'!BL$3:BL$15,MATCH($F52,'Fixed O&amp;M Schedule_Gas'!$B$3:$B$15,0)),$C52*$S52*INDEX($U$1:$CH$1,MATCH($K52,$U$2:$CH$2,0))*IF(CD$2&gt;$K52+$H52,IF($D52="Win",1.02,1.005),1)*(1+$T52)^(CD$2-$K52)),IF(AND($K52+$I52&lt;=CD$2,$K52+SUM($I52:$J52)&gt;CD$2),IF($N52=$N$3,$C52*(INDEX('Fixed O&amp;M Schedule_Gas'!BL$3:BL$15,MATCH($F52,'Fixed O&amp;M Schedule_Gas'!$B$3:$B$15,0))+$M52),$C52*($S52*INDEX($U$1:$CH$1,MATCH($K52+$I52,$U$2:$CH$2,0))*IF(CD$2&gt;$K52+$I52+$H52,IF($D52="Win",1.02,1.005),1)*(1+$T52)^(CD$2-($K52+$I52))+$M52)),0)))/10^6</f>
        <v>21.400164207138687</v>
      </c>
      <c r="CE52" s="119">
        <f>IF(AND($K52&lt;CE$2+1,$K52+$H52&gt;CE$2),IF($N52=$N$3,$C52*((1-$O52+$O52*(CE$1/INDEX($U$1:$CH$1,,MATCH($K52,$U$2:$CH$2,0)))))*$L52,$C52*((1-$R52)^(CE$2-$K52))*(((1-$O52+$O52*(CE$1/INDEX($U$1:$CH$1,,MATCH($K52,$U$2:$CH$2,0)))))*$L52*8760*$P52)),IF(AND($K52+$H52&lt;CE$2+1,$K52+$I52&gt;CE$2),IF($N52=$N$3,$C52*INDEX('Fixed O&amp;M Schedule_Gas'!BM$3:BM$15,MATCH($F52,'Fixed O&amp;M Schedule_Gas'!$B$3:$B$15,0)),$C52*$S52*INDEX($U$1:$CH$1,MATCH($K52,$U$2:$CH$2,0))*IF(CE$2&gt;$K52+$H52,IF($D52="Win",1.02,1.005),1)*(1+$T52)^(CE$2-$K52)),IF(AND($K52+$I52&lt;=CE$2,$K52+SUM($I52:$J52)&gt;CE$2),IF($N52=$N$3,$C52*(INDEX('Fixed O&amp;M Schedule_Gas'!BM$3:BM$15,MATCH($F52,'Fixed O&amp;M Schedule_Gas'!$B$3:$B$15,0))+$M52),$C52*($S52*INDEX($U$1:$CH$1,MATCH($K52+$I52,$U$2:$CH$2,0))*IF(CE$2&gt;$K52+$I52+$H52,IF($D52="Win",1.02,1.005),1)*(1+$T52)^(CE$2-($K52+$I52))+$M52)),0)))/10^6</f>
        <v>21.588841163491708</v>
      </c>
      <c r="CF52" s="119">
        <f>IF(AND($K52&lt;CF$2+1,$K52+$H52&gt;CF$2),IF($N52=$N$3,$C52*((1-$O52+$O52*(CF$1/INDEX($U$1:$CH$1,,MATCH($K52,$U$2:$CH$2,0)))))*$L52,$C52*((1-$R52)^(CF$2-$K52))*(((1-$O52+$O52*(CF$1/INDEX($U$1:$CH$1,,MATCH($K52,$U$2:$CH$2,0)))))*$L52*8760*$P52)),IF(AND($K52+$H52&lt;CF$2+1,$K52+$I52&gt;CF$2),IF($N52=$N$3,$C52*INDEX('Fixed O&amp;M Schedule_Gas'!BN$3:BN$15,MATCH($F52,'Fixed O&amp;M Schedule_Gas'!$B$3:$B$15,0)),$C52*$S52*INDEX($U$1:$CH$1,MATCH($K52,$U$2:$CH$2,0))*IF(CF$2&gt;$K52+$H52,IF($D52="Win",1.02,1.005),1)*(1+$T52)^(CF$2-$K52)),IF(AND($K52+$I52&lt;=CF$2,$K52+SUM($I52:$J52)&gt;CF$2),IF($N52=$N$3,$C52*(INDEX('Fixed O&amp;M Schedule_Gas'!BN$3:BN$15,MATCH($F52,'Fixed O&amp;M Schedule_Gas'!$B$3:$B$15,0))+$M52),$C52*($S52*INDEX($U$1:$CH$1,MATCH($K52+$I52,$U$2:$CH$2,0))*IF(CF$2&gt;$K52+$I52+$H52,IF($D52="Win",1.02,1.005),1)*(1+$T52)^(CF$2-($K52+$I52))+$M52)),0)))/10^6</f>
        <v>21.781291658971792</v>
      </c>
      <c r="CG52" s="119">
        <f>IF(AND($K52&lt;CG$2+1,$K52+$H52&gt;CG$2),IF($N52=$N$3,$C52*((1-$O52+$O52*(CG$1/INDEX($U$1:$CH$1,,MATCH($K52,$U$2:$CH$2,0)))))*$L52,$C52*((1-$R52)^(CG$2-$K52))*(((1-$O52+$O52*(CG$1/INDEX($U$1:$CH$1,,MATCH($K52,$U$2:$CH$2,0)))))*$L52*8760*$P52)),IF(AND($K52+$H52&lt;CG$2+1,$K52+$I52&gt;CG$2),IF($N52=$N$3,$C52*INDEX('Fixed O&amp;M Schedule_Gas'!BO$3:BO$15,MATCH($F52,'Fixed O&amp;M Schedule_Gas'!$B$3:$B$15,0)),$C52*$S52*INDEX($U$1:$CH$1,MATCH($K52,$U$2:$CH$2,0))*IF(CG$2&gt;$K52+$H52,IF($D52="Win",1.02,1.005),1)*(1+$T52)^(CG$2-$K52)),IF(AND($K52+$I52&lt;=CG$2,$K52+SUM($I52:$J52)&gt;CG$2),IF($N52=$N$3,$C52*(INDEX('Fixed O&amp;M Schedule_Gas'!BO$3:BO$15,MATCH($F52,'Fixed O&amp;M Schedule_Gas'!$B$3:$B$15,0))+$M52),$C52*($S52*INDEX($U$1:$CH$1,MATCH($K52+$I52,$U$2:$CH$2,0))*IF(CG$2&gt;$K52+$I52+$H52,IF($D52="Win",1.02,1.005),1)*(1+$T52)^(CG$2-($K52+$I52))+$M52)),0)))/10^6</f>
        <v>0</v>
      </c>
      <c r="CH52" s="119">
        <f>IF(AND($K52&lt;CH$2+1,$K52+$H52&gt;CH$2),IF($N52=$N$3,$C52*((1-$O52+$O52*(CH$1/INDEX($U$1:$CH$1,,MATCH($K52,$U$2:$CH$2,0)))))*$L52,$C52*((1-$R52)^(CH$2-$K52))*(((1-$O52+$O52*(CH$1/INDEX($U$1:$CH$1,,MATCH($K52,$U$2:$CH$2,0)))))*$L52*8760*$P52)),IF(AND($K52+$H52&lt;CH$2+1,$K52+$I52&gt;CH$2),IF($N52=$N$3,$C52*INDEX('Fixed O&amp;M Schedule_Gas'!BP$3:BP$15,MATCH($F52,'Fixed O&amp;M Schedule_Gas'!$B$3:$B$15,0)),$C52*$S52*INDEX($U$1:$CH$1,MATCH($K52,$U$2:$CH$2,0))*IF(CH$2&gt;$K52+$H52,IF($D52="Win",1.02,1.005),1)*(1+$T52)^(CH$2-$K52)),IF(AND($K52+$I52&lt;=CH$2,$K52+SUM($I52:$J52)&gt;CH$2),IF($N52=$N$3,$C52*(INDEX('Fixed O&amp;M Schedule_Gas'!BP$3:BP$15,MATCH($F52,'Fixed O&amp;M Schedule_Gas'!$B$3:$B$15,0))+$M52),$C52*($S52*INDEX($U$1:$CH$1,MATCH($K52+$I52,$U$2:$CH$2,0))*IF(CH$2&gt;$K52+$I52+$H52,IF($D52="Win",1.02,1.005),1)*(1+$T52)^(CH$2-($K52+$I52))+$M52)),0)))/10^6</f>
        <v>0</v>
      </c>
    </row>
    <row r="53" spans="1:86" ht="11.4" x14ac:dyDescent="0.2">
      <c r="A53" s="151"/>
      <c r="B53" s="142" t="s">
        <v>41</v>
      </c>
      <c r="C53" s="143">
        <v>299.5</v>
      </c>
      <c r="D53" s="143" t="str">
        <f t="shared" si="65"/>
        <v>Win</v>
      </c>
      <c r="E53" s="14" t="s">
        <v>34</v>
      </c>
      <c r="F53" s="142" t="s">
        <v>30</v>
      </c>
      <c r="G53" s="140">
        <f t="shared" si="66"/>
        <v>43831</v>
      </c>
      <c r="H53" s="68">
        <v>20</v>
      </c>
      <c r="I53" s="68">
        <v>25</v>
      </c>
      <c r="J53" s="68">
        <v>25</v>
      </c>
      <c r="K53" s="139">
        <v>2020</v>
      </c>
      <c r="L53" s="68">
        <v>85.94</v>
      </c>
      <c r="M53" s="69">
        <f>'Repower Costs'!M53</f>
        <v>269005.07057772478</v>
      </c>
      <c r="N53" s="68" t="s">
        <v>31</v>
      </c>
      <c r="O53" s="141">
        <v>0.2</v>
      </c>
      <c r="P53" s="4">
        <f>VLOOKUP($D53,Input!$B$11:$C$12,2,0)</f>
        <v>0.31967121285819711</v>
      </c>
      <c r="Q53" s="4">
        <f>VLOOKUP($D53,Input!$B$15:$C$16,2,0)</f>
        <v>0.36969999999999997</v>
      </c>
      <c r="R53" s="6">
        <f>VLOOKUP($D53,Input!$B$19:$C$20,2,0)</f>
        <v>1.6E-2</v>
      </c>
      <c r="S53" s="70">
        <f>VLOOKUP($D53,Input!$B$23:$C$25,2,0)*1000</f>
        <v>49247.984000000004</v>
      </c>
      <c r="T53" s="4">
        <f>VLOOKUP($D53,Input!$B$28:$C$30,2,0)</f>
        <v>0.02</v>
      </c>
      <c r="U53" s="119">
        <f>IF(AND($K53&lt;U$2+1,$K53+$H53&gt;U$2),IF($N53=$N$3,$C53*((1-$O53+$O53*(U$1/INDEX($U$1:$CH$1,,MATCH($K53,$U$2:$CH$2,0)))))*$L53,$C53*((1-$R53)^(U$2-$K53))*(((1-$O53+$O53*(U$1/INDEX($U$1:$CH$1,,MATCH($K53,$U$2:$CH$2,0)))))*$L53*8760*$P53)),IF(AND($K53+$H53&lt;U$2+1,$K53+$I53&gt;U$2),IF($N53=$N$3,$C53*INDEX('Fixed O&amp;M Schedule_Gas'!C$3:C$15,MATCH($F53,'Fixed O&amp;M Schedule_Gas'!$B$3:$B$15,0)),$C53*$S53*INDEX($U$1:$CH$1,MATCH($K53,$U$2:$CH$2,0))*IF(U$2&gt;$K53+$H53,IF($D53="Win",1.02,1.005),1)*(1+$T53)^(U$2-$K53)),IF(AND($K53+$I53&lt;=U$2,$K53+SUM($I53:$J53)&gt;U$2),IF($N53=$N$3,$C53*(INDEX('Fixed O&amp;M Schedule_Gas'!C$3:C$15,MATCH($F53,'Fixed O&amp;M Schedule_Gas'!$B$3:$B$15,0))+$M53),$C53*($S53*INDEX($U$1:$CH$1,MATCH($K53+$I53,$U$2:$CH$2,0))*IF(U$2&gt;$K53+$I53+$H53,IF($D53="Win",1.02,1.005),1)*(1+$T53)^(U$2-($K53+$I53))+$M53)),0)))/10^6</f>
        <v>0</v>
      </c>
      <c r="V53" s="119">
        <f>IF(AND($K53&lt;V$2+1,$K53+$H53&gt;V$2),IF($N53=$N$3,$C53*((1-$O53+$O53*(V$1/INDEX($U$1:$CH$1,,MATCH($K53,$U$2:$CH$2,0)))))*$L53,$C53*((1-$R53)^(V$2-$K53))*(((1-$O53+$O53*(V$1/INDEX($U$1:$CH$1,,MATCH($K53,$U$2:$CH$2,0)))))*$L53*8760*$P53)),IF(AND($K53+$H53&lt;V$2+1,$K53+$I53&gt;V$2),IF($N53=$N$3,$C53*INDEX('Fixed O&amp;M Schedule_Gas'!D$3:D$15,MATCH($F53,'Fixed O&amp;M Schedule_Gas'!$B$3:$B$15,0)),$C53*$S53*INDEX($U$1:$CH$1,MATCH($K53,$U$2:$CH$2,0))*IF(V$2&gt;$K53+$H53,IF($D53="Win",1.02,1.005),1)*(1+$T53)^(V$2-$K53)),IF(AND($K53+$I53&lt;=V$2,$K53+SUM($I53:$J53)&gt;V$2),IF($N53=$N$3,$C53*(INDEX('Fixed O&amp;M Schedule_Gas'!D$3:D$15,MATCH($F53,'Fixed O&amp;M Schedule_Gas'!$B$3:$B$15,0))+$M53),$C53*($S53*INDEX($U$1:$CH$1,MATCH($K53+$I53,$U$2:$CH$2,0))*IF(V$2&gt;$K53+$I53+$H53,IF($D53="Win",1.02,1.005),1)*(1+$T53)^(V$2-($K53+$I53))+$M53)),0)))/10^6</f>
        <v>0</v>
      </c>
      <c r="W53" s="119">
        <f>IF(AND($K53&lt;W$2+1,$K53+$H53&gt;W$2),IF($N53=$N$3,$C53*((1-$O53+$O53*(W$1/INDEX($U$1:$CH$1,,MATCH($K53,$U$2:$CH$2,0)))))*$L53,$C53*((1-$R53)^(W$2-$K53))*(((1-$O53+$O53*(W$1/INDEX($U$1:$CH$1,,MATCH($K53,$U$2:$CH$2,0)))))*$L53*8760*$P53)),IF(AND($K53+$H53&lt;W$2+1,$K53+$I53&gt;W$2),IF($N53=$N$3,$C53*INDEX('Fixed O&amp;M Schedule_Gas'!E$3:E$15,MATCH($F53,'Fixed O&amp;M Schedule_Gas'!$B$3:$B$15,0)),$C53*$S53*INDEX($U$1:$CH$1,MATCH($K53,$U$2:$CH$2,0))*IF(W$2&gt;$K53+$H53,IF($D53="Win",1.02,1.005),1)*(1+$T53)^(W$2-$K53)),IF(AND($K53+$I53&lt;=W$2,$K53+SUM($I53:$J53)&gt;W$2),IF($N53=$N$3,$C53*(INDEX('Fixed O&amp;M Schedule_Gas'!E$3:E$15,MATCH($F53,'Fixed O&amp;M Schedule_Gas'!$B$3:$B$15,0))+$M53),$C53*($S53*INDEX($U$1:$CH$1,MATCH($K53+$I53,$U$2:$CH$2,0))*IF(W$2&gt;$K53+$I53+$H53,IF($D53="Win",1.02,1.005),1)*(1+$T53)^(W$2-($K53+$I53))+$M53)),0)))/10^6</f>
        <v>0</v>
      </c>
      <c r="X53" s="119">
        <f>IF(AND($K53&lt;X$2+1,$K53+$H53&gt;X$2),IF($N53=$N$3,$C53*((1-$O53+$O53*(X$1/INDEX($U$1:$CH$1,,MATCH($K53,$U$2:$CH$2,0)))))*$L53,$C53*((1-$R53)^(X$2-$K53))*(((1-$O53+$O53*(X$1/INDEX($U$1:$CH$1,,MATCH($K53,$U$2:$CH$2,0)))))*$L53*8760*$P53)),IF(AND($K53+$H53&lt;X$2+1,$K53+$I53&gt;X$2),IF($N53=$N$3,$C53*INDEX('Fixed O&amp;M Schedule_Gas'!F$3:F$15,MATCH($F53,'Fixed O&amp;M Schedule_Gas'!$B$3:$B$15,0)),$C53*$S53*INDEX($U$1:$CH$1,MATCH($K53,$U$2:$CH$2,0))*IF(X$2&gt;$K53+$H53,IF($D53="Win",1.02,1.005),1)*(1+$T53)^(X$2-$K53)),IF(AND($K53+$I53&lt;=X$2,$K53+SUM($I53:$J53)&gt;X$2),IF($N53=$N$3,$C53*(INDEX('Fixed O&amp;M Schedule_Gas'!F$3:F$15,MATCH($F53,'Fixed O&amp;M Schedule_Gas'!$B$3:$B$15,0))+$M53),$C53*($S53*INDEX($U$1:$CH$1,MATCH($K53+$I53,$U$2:$CH$2,0))*IF(X$2&gt;$K53+$I53+$H53,IF($D53="Win",1.02,1.005),1)*(1+$T53)^(X$2-($K53+$I53))+$M53)),0)))/10^6</f>
        <v>0</v>
      </c>
      <c r="Y53" s="119">
        <f>IF(AND($K53&lt;Y$2+1,$K53+$H53&gt;Y$2),IF($N53=$N$3,$C53*((1-$O53+$O53*(Y$1/INDEX($U$1:$CH$1,,MATCH($K53,$U$2:$CH$2,0)))))*$L53,$C53*((1-$R53)^(Y$2-$K53))*(((1-$O53+$O53*(Y$1/INDEX($U$1:$CH$1,,MATCH($K53,$U$2:$CH$2,0)))))*$L53*8760*$P53)),IF(AND($K53+$H53&lt;Y$2+1,$K53+$I53&gt;Y$2),IF($N53=$N$3,$C53*INDEX('Fixed O&amp;M Schedule_Gas'!G$3:G$15,MATCH($F53,'Fixed O&amp;M Schedule_Gas'!$B$3:$B$15,0)),$C53*$S53*INDEX($U$1:$CH$1,MATCH($K53,$U$2:$CH$2,0))*IF(Y$2&gt;$K53+$H53,IF($D53="Win",1.02,1.005),1)*(1+$T53)^(Y$2-$K53)),IF(AND($K53+$I53&lt;=Y$2,$K53+SUM($I53:$J53)&gt;Y$2),IF($N53=$N$3,$C53*(INDEX('Fixed O&amp;M Schedule_Gas'!G$3:G$15,MATCH($F53,'Fixed O&amp;M Schedule_Gas'!$B$3:$B$15,0))+$M53),$C53*($S53*INDEX($U$1:$CH$1,MATCH($K53+$I53,$U$2:$CH$2,0))*IF(Y$2&gt;$K53+$I53+$H53,IF($D53="Win",1.02,1.005),1)*(1+$T53)^(Y$2-($K53+$I53))+$M53)),0)))/10^6</f>
        <v>0</v>
      </c>
      <c r="Z53" s="119">
        <f>IF(AND($K53&lt;Z$2+1,$K53+$H53&gt;Z$2),IF($N53=$N$3,$C53*((1-$O53+$O53*(Z$1/INDEX($U$1:$CH$1,,MATCH($K53,$U$2:$CH$2,0)))))*$L53,$C53*((1-$R53)^(Z$2-$K53))*(((1-$O53+$O53*(Z$1/INDEX($U$1:$CH$1,,MATCH($K53,$U$2:$CH$2,0)))))*$L53*8760*$P53)),IF(AND($K53+$H53&lt;Z$2+1,$K53+$I53&gt;Z$2),IF($N53=$N$3,$C53*INDEX('Fixed O&amp;M Schedule_Gas'!H$3:H$15,MATCH($F53,'Fixed O&amp;M Schedule_Gas'!$B$3:$B$15,0)),$C53*$S53*INDEX($U$1:$CH$1,MATCH($K53,$U$2:$CH$2,0))*IF(Z$2&gt;$K53+$H53,IF($D53="Win",1.02,1.005),1)*(1+$T53)^(Z$2-$K53)),IF(AND($K53+$I53&lt;=Z$2,$K53+SUM($I53:$J53)&gt;Z$2),IF($N53=$N$3,$C53*(INDEX('Fixed O&amp;M Schedule_Gas'!H$3:H$15,MATCH($F53,'Fixed O&amp;M Schedule_Gas'!$B$3:$B$15,0))+$M53),$C53*($S53*INDEX($U$1:$CH$1,MATCH($K53+$I53,$U$2:$CH$2,0))*IF(Z$2&gt;$K53+$I53+$H53,IF($D53="Win",1.02,1.005),1)*(1+$T53)^(Z$2-($K53+$I53))+$M53)),0)))/10^6</f>
        <v>0</v>
      </c>
      <c r="AA53" s="119">
        <f>IF(AND($K53&lt;AA$2+1,$K53+$H53&gt;AA$2),IF($N53=$N$3,$C53*((1-$O53+$O53*(AA$1/INDEX($U$1:$CH$1,,MATCH($K53,$U$2:$CH$2,0)))))*$L53,$C53*((1-$R53)^(AA$2-$K53))*(((1-$O53+$O53*(AA$1/INDEX($U$1:$CH$1,,MATCH($K53,$U$2:$CH$2,0)))))*$L53*8760*$P53)),IF(AND($K53+$H53&lt;AA$2+1,$K53+$I53&gt;AA$2),IF($N53=$N$3,$C53*INDEX('Fixed O&amp;M Schedule_Gas'!I$3:I$15,MATCH($F53,'Fixed O&amp;M Schedule_Gas'!$B$3:$B$15,0)),$C53*$S53*INDEX($U$1:$CH$1,MATCH($K53,$U$2:$CH$2,0))*IF(AA$2&gt;$K53+$H53,IF($D53="Win",1.02,1.005),1)*(1+$T53)^(AA$2-$K53)),IF(AND($K53+$I53&lt;=AA$2,$K53+SUM($I53:$J53)&gt;AA$2),IF($N53=$N$3,$C53*(INDEX('Fixed O&amp;M Schedule_Gas'!I$3:I$15,MATCH($F53,'Fixed O&amp;M Schedule_Gas'!$B$3:$B$15,0))+$M53),$C53*($S53*INDEX($U$1:$CH$1,MATCH($K53+$I53,$U$2:$CH$2,0))*IF(AA$2&gt;$K53+$I53+$H53,IF($D53="Win",1.02,1.005),1)*(1+$T53)^(AA$2-($K53+$I53))+$M53)),0)))/10^6</f>
        <v>0</v>
      </c>
      <c r="AB53" s="119">
        <f>IF(AND($K53&lt;AB$2+1,$K53+$H53&gt;AB$2),IF($N53=$N$3,$C53*((1-$O53+$O53*(AB$1/INDEX($U$1:$CH$1,,MATCH($K53,$U$2:$CH$2,0)))))*$L53,$C53*((1-$R53)^(AB$2-$K53))*(((1-$O53+$O53*(AB$1/INDEX($U$1:$CH$1,,MATCH($K53,$U$2:$CH$2,0)))))*$L53*8760*$P53)),IF(AND($K53+$H53&lt;AB$2+1,$K53+$I53&gt;AB$2),IF($N53=$N$3,$C53*INDEX('Fixed O&amp;M Schedule_Gas'!J$3:J$15,MATCH($F53,'Fixed O&amp;M Schedule_Gas'!$B$3:$B$15,0)),$C53*$S53*INDEX($U$1:$CH$1,MATCH($K53,$U$2:$CH$2,0))*IF(AB$2&gt;$K53+$H53,IF($D53="Win",1.02,1.005),1)*(1+$T53)^(AB$2-$K53)),IF(AND($K53+$I53&lt;=AB$2,$K53+SUM($I53:$J53)&gt;AB$2),IF($N53=$N$3,$C53*(INDEX('Fixed O&amp;M Schedule_Gas'!J$3:J$15,MATCH($F53,'Fixed O&amp;M Schedule_Gas'!$B$3:$B$15,0))+$M53),$C53*($S53*INDEX($U$1:$CH$1,MATCH($K53+$I53,$U$2:$CH$2,0))*IF(AB$2&gt;$K53+$I53+$H53,IF($D53="Win",1.02,1.005),1)*(1+$T53)^(AB$2-($K53+$I53))+$M53)),0)))/10^6</f>
        <v>0</v>
      </c>
      <c r="AC53" s="119">
        <f>IF(AND($K53&lt;AC$2+1,$K53+$H53&gt;AC$2),IF($N53=$N$3,$C53*((1-$O53+$O53*(AC$1/INDEX($U$1:$CH$1,,MATCH($K53,$U$2:$CH$2,0)))))*$L53,$C53*((1-$R53)^(AC$2-$K53))*(((1-$O53+$O53*(AC$1/INDEX($U$1:$CH$1,,MATCH($K53,$U$2:$CH$2,0)))))*$L53*8760*$P53)),IF(AND($K53+$H53&lt;AC$2+1,$K53+$I53&gt;AC$2),IF($N53=$N$3,$C53*INDEX('Fixed O&amp;M Schedule_Gas'!K$3:K$15,MATCH($F53,'Fixed O&amp;M Schedule_Gas'!$B$3:$B$15,0)),$C53*$S53*INDEX($U$1:$CH$1,MATCH($K53,$U$2:$CH$2,0))*IF(AC$2&gt;$K53+$H53,IF($D53="Win",1.02,1.005),1)*(1+$T53)^(AC$2-$K53)),IF(AND($K53+$I53&lt;=AC$2,$K53+SUM($I53:$J53)&gt;AC$2),IF($N53=$N$3,$C53*(INDEX('Fixed O&amp;M Schedule_Gas'!K$3:K$15,MATCH($F53,'Fixed O&amp;M Schedule_Gas'!$B$3:$B$15,0))+$M53),$C53*($S53*INDEX($U$1:$CH$1,MATCH($K53+$I53,$U$2:$CH$2,0))*IF(AC$2&gt;$K53+$I53+$H53,IF($D53="Win",1.02,1.005),1)*(1+$T53)^(AC$2-($K53+$I53))+$M53)),0)))/10^6</f>
        <v>0</v>
      </c>
      <c r="AD53" s="119">
        <f>IF(AND($K53&lt;AD$2+1,$K53+$H53&gt;AD$2),IF($N53=$N$3,$C53*((1-$O53+$O53*(AD$1/INDEX($U$1:$CH$1,,MATCH($K53,$U$2:$CH$2,0)))))*$L53,$C53*((1-$R53)^(AD$2-$K53))*(((1-$O53+$O53*(AD$1/INDEX($U$1:$CH$1,,MATCH($K53,$U$2:$CH$2,0)))))*$L53*8760*$P53)),IF(AND($K53+$H53&lt;AD$2+1,$K53+$I53&gt;AD$2),IF($N53=$N$3,$C53*INDEX('Fixed O&amp;M Schedule_Gas'!L$3:L$15,MATCH($F53,'Fixed O&amp;M Schedule_Gas'!$B$3:$B$15,0)),$C53*$S53*INDEX($U$1:$CH$1,MATCH($K53,$U$2:$CH$2,0))*IF(AD$2&gt;$K53+$H53,IF($D53="Win",1.02,1.005),1)*(1+$T53)^(AD$2-$K53)),IF(AND($K53+$I53&lt;=AD$2,$K53+SUM($I53:$J53)&gt;AD$2),IF($N53=$N$3,$C53*(INDEX('Fixed O&amp;M Schedule_Gas'!L$3:L$15,MATCH($F53,'Fixed O&amp;M Schedule_Gas'!$B$3:$B$15,0))+$M53),$C53*($S53*INDEX($U$1:$CH$1,MATCH($K53+$I53,$U$2:$CH$2,0))*IF(AD$2&gt;$K53+$I53+$H53,IF($D53="Win",1.02,1.005),1)*(1+$T53)^(AD$2-($K53+$I53))+$M53)),0)))/10^6</f>
        <v>0</v>
      </c>
      <c r="AE53" s="119">
        <f>IF(AND($K53&lt;AE$2+1,$K53+$H53&gt;AE$2),IF($N53=$N$3,$C53*((1-$O53+$O53*(AE$1/INDEX($U$1:$CH$1,,MATCH($K53,$U$2:$CH$2,0)))))*$L53,$C53*((1-$R53)^(AE$2-$K53))*(((1-$O53+$O53*(AE$1/INDEX($U$1:$CH$1,,MATCH($K53,$U$2:$CH$2,0)))))*$L53*8760*$P53)),IF(AND($K53+$H53&lt;AE$2+1,$K53+$I53&gt;AE$2),IF($N53=$N$3,$C53*INDEX('Fixed O&amp;M Schedule_Gas'!M$3:M$15,MATCH($F53,'Fixed O&amp;M Schedule_Gas'!$B$3:$B$15,0)),$C53*$S53*INDEX($U$1:$CH$1,MATCH($K53,$U$2:$CH$2,0))*IF(AE$2&gt;$K53+$H53,IF($D53="Win",1.02,1.005),1)*(1+$T53)^(AE$2-$K53)),IF(AND($K53+$I53&lt;=AE$2,$K53+SUM($I53:$J53)&gt;AE$2),IF($N53=$N$3,$C53*(INDEX('Fixed O&amp;M Schedule_Gas'!M$3:M$15,MATCH($F53,'Fixed O&amp;M Schedule_Gas'!$B$3:$B$15,0))+$M53),$C53*($S53*INDEX($U$1:$CH$1,MATCH($K53+$I53,$U$2:$CH$2,0))*IF(AE$2&gt;$K53+$I53+$H53,IF($D53="Win",1.02,1.005),1)*(1+$T53)^(AE$2-($K53+$I53))+$M53)),0)))/10^6</f>
        <v>0</v>
      </c>
      <c r="AF53" s="119">
        <f>IF(AND($K53&lt;AF$2+1,$K53+$H53&gt;AF$2),IF($N53=$N$3,$C53*((1-$O53+$O53*(AF$1/INDEX($U$1:$CH$1,,MATCH($K53,$U$2:$CH$2,0)))))*$L53,$C53*((1-$R53)^(AF$2-$K53))*(((1-$O53+$O53*(AF$1/INDEX($U$1:$CH$1,,MATCH($K53,$U$2:$CH$2,0)))))*$L53*8760*$P53)),IF(AND($K53+$H53&lt;AF$2+1,$K53+$I53&gt;AF$2),IF($N53=$N$3,$C53*INDEX('Fixed O&amp;M Schedule_Gas'!N$3:N$15,MATCH($F53,'Fixed O&amp;M Schedule_Gas'!$B$3:$B$15,0)),$C53*$S53*INDEX($U$1:$CH$1,MATCH($K53,$U$2:$CH$2,0))*IF(AF$2&gt;$K53+$H53,IF($D53="Win",1.02,1.005),1)*(1+$T53)^(AF$2-$K53)),IF(AND($K53+$I53&lt;=AF$2,$K53+SUM($I53:$J53)&gt;AF$2),IF($N53=$N$3,$C53*(INDEX('Fixed O&amp;M Schedule_Gas'!N$3:N$15,MATCH($F53,'Fixed O&amp;M Schedule_Gas'!$B$3:$B$15,0))+$M53),$C53*($S53*INDEX($U$1:$CH$1,MATCH($K53+$I53,$U$2:$CH$2,0))*IF(AF$2&gt;$K53+$I53+$H53,IF($D53="Win",1.02,1.005),1)*(1+$T53)^(AF$2-($K53+$I53))+$M53)),0)))/10^6</f>
        <v>0</v>
      </c>
      <c r="AG53" s="119">
        <f>IF(AND($K53&lt;AG$2+1,$K53+$H53&gt;AG$2),IF($N53=$N$3,$C53*((1-$O53+$O53*(AG$1/INDEX($U$1:$CH$1,,MATCH($K53,$U$2:$CH$2,0)))))*$L53,$C53*((1-$R53)^(AG$2-$K53))*(((1-$O53+$O53*(AG$1/INDEX($U$1:$CH$1,,MATCH($K53,$U$2:$CH$2,0)))))*$L53*8760*$P53)),IF(AND($K53+$H53&lt;AG$2+1,$K53+$I53&gt;AG$2),IF($N53=$N$3,$C53*INDEX('Fixed O&amp;M Schedule_Gas'!O$3:O$15,MATCH($F53,'Fixed O&amp;M Schedule_Gas'!$B$3:$B$15,0)),$C53*$S53*INDEX($U$1:$CH$1,MATCH($K53,$U$2:$CH$2,0))*IF(AG$2&gt;$K53+$H53,IF($D53="Win",1.02,1.005),1)*(1+$T53)^(AG$2-$K53)),IF(AND($K53+$I53&lt;=AG$2,$K53+SUM($I53:$J53)&gt;AG$2),IF($N53=$N$3,$C53*(INDEX('Fixed O&amp;M Schedule_Gas'!O$3:O$15,MATCH($F53,'Fixed O&amp;M Schedule_Gas'!$B$3:$B$15,0))+$M53),$C53*($S53*INDEX($U$1:$CH$1,MATCH($K53+$I53,$U$2:$CH$2,0))*IF(AG$2&gt;$K53+$I53+$H53,IF($D53="Win",1.02,1.005),1)*(1+$T53)^(AG$2-($K53+$I53))+$M53)),0)))/10^6</f>
        <v>0</v>
      </c>
      <c r="AH53" s="119">
        <f>IF(AND($K53&lt;AH$2+1,$K53+$H53&gt;AH$2),IF($N53=$N$3,$C53*((1-$O53+$O53*(AH$1/INDEX($U$1:$CH$1,,MATCH($K53,$U$2:$CH$2,0)))))*$L53,$C53*((1-$R53)^(AH$2-$K53))*(((1-$O53+$O53*(AH$1/INDEX($U$1:$CH$1,,MATCH($K53,$U$2:$CH$2,0)))))*$L53*8760*$P53)),IF(AND($K53+$H53&lt;AH$2+1,$K53+$I53&gt;AH$2),IF($N53=$N$3,$C53*INDEX('Fixed O&amp;M Schedule_Gas'!P$3:P$15,MATCH($F53,'Fixed O&amp;M Schedule_Gas'!$B$3:$B$15,0)),$C53*$S53*INDEX($U$1:$CH$1,MATCH($K53,$U$2:$CH$2,0))*IF(AH$2&gt;$K53+$H53,IF($D53="Win",1.02,1.005),1)*(1+$T53)^(AH$2-$K53)),IF(AND($K53+$I53&lt;=AH$2,$K53+SUM($I53:$J53)&gt;AH$2),IF($N53=$N$3,$C53*(INDEX('Fixed O&amp;M Schedule_Gas'!P$3:P$15,MATCH($F53,'Fixed O&amp;M Schedule_Gas'!$B$3:$B$15,0))+$M53),$C53*($S53*INDEX($U$1:$CH$1,MATCH($K53+$I53,$U$2:$CH$2,0))*IF(AH$2&gt;$K53+$I53+$H53,IF($D53="Win",1.02,1.005),1)*(1+$T53)^(AH$2-($K53+$I53))+$M53)),0)))/10^6</f>
        <v>0</v>
      </c>
      <c r="AI53" s="119">
        <f>IF(AND($K53&lt;AI$2+1,$K53+$H53&gt;AI$2),IF($N53=$N$3,$C53*((1-$O53+$O53*(AI$1/INDEX($U$1:$CH$1,,MATCH($K53,$U$2:$CH$2,0)))))*$L53,$C53*((1-$R53)^(AI$2-$K53))*(((1-$O53+$O53*(AI$1/INDEX($U$1:$CH$1,,MATCH($K53,$U$2:$CH$2,0)))))*$L53*8760*$P53)),IF(AND($K53+$H53&lt;AI$2+1,$K53+$I53&gt;AI$2),IF($N53=$N$3,$C53*INDEX('Fixed O&amp;M Schedule_Gas'!Q$3:Q$15,MATCH($F53,'Fixed O&amp;M Schedule_Gas'!$B$3:$B$15,0)),$C53*$S53*INDEX($U$1:$CH$1,MATCH($K53,$U$2:$CH$2,0))*IF(AI$2&gt;$K53+$H53,IF($D53="Win",1.02,1.005),1)*(1+$T53)^(AI$2-$K53)),IF(AND($K53+$I53&lt;=AI$2,$K53+SUM($I53:$J53)&gt;AI$2),IF($N53=$N$3,$C53*(INDEX('Fixed O&amp;M Schedule_Gas'!Q$3:Q$15,MATCH($F53,'Fixed O&amp;M Schedule_Gas'!$B$3:$B$15,0))+$M53),$C53*($S53*INDEX($U$1:$CH$1,MATCH($K53+$I53,$U$2:$CH$2,0))*IF(AI$2&gt;$K53+$I53+$H53,IF($D53="Win",1.02,1.005),1)*(1+$T53)^(AI$2-($K53+$I53))+$M53)),0)))/10^6</f>
        <v>0</v>
      </c>
      <c r="AJ53" s="119">
        <f>IF(AND($K53&lt;AJ$2+1,$K53+$H53&gt;AJ$2),IF($N53=$N$3,$C53*((1-$O53+$O53*(AJ$1/INDEX($U$1:$CH$1,,MATCH($K53,$U$2:$CH$2,0)))))*$L53,$C53*((1-$R53)^(AJ$2-$K53))*(((1-$O53+$O53*(AJ$1/INDEX($U$1:$CH$1,,MATCH($K53,$U$2:$CH$2,0)))))*$L53*8760*$P53)),IF(AND($K53+$H53&lt;AJ$2+1,$K53+$I53&gt;AJ$2),IF($N53=$N$3,$C53*INDEX('Fixed O&amp;M Schedule_Gas'!R$3:R$15,MATCH($F53,'Fixed O&amp;M Schedule_Gas'!$B$3:$B$15,0)),$C53*$S53*INDEX($U$1:$CH$1,MATCH($K53,$U$2:$CH$2,0))*IF(AJ$2&gt;$K53+$H53,IF($D53="Win",1.02,1.005),1)*(1+$T53)^(AJ$2-$K53)),IF(AND($K53+$I53&lt;=AJ$2,$K53+SUM($I53:$J53)&gt;AJ$2),IF($N53=$N$3,$C53*(INDEX('Fixed O&amp;M Schedule_Gas'!R$3:R$15,MATCH($F53,'Fixed O&amp;M Schedule_Gas'!$B$3:$B$15,0))+$M53),$C53*($S53*INDEX($U$1:$CH$1,MATCH($K53+$I53,$U$2:$CH$2,0))*IF(AJ$2&gt;$K53+$I53+$H53,IF($D53="Win",1.02,1.005),1)*(1+$T53)^(AJ$2-($K53+$I53))+$M53)),0)))/10^6</f>
        <v>72.07751597594725</v>
      </c>
      <c r="AK53" s="119">
        <f>IF(AND($K53&lt;AK$2+1,$K53+$H53&gt;AK$2),IF($N53=$N$3,$C53*((1-$O53+$O53*(AK$1/INDEX($U$1:$CH$1,,MATCH($K53,$U$2:$CH$2,0)))))*$L53,$C53*((1-$R53)^(AK$2-$K53))*(((1-$O53+$O53*(AK$1/INDEX($U$1:$CH$1,,MATCH($K53,$U$2:$CH$2,0)))))*$L53*8760*$P53)),IF(AND($K53+$H53&lt;AK$2+1,$K53+$I53&gt;AK$2),IF($N53=$N$3,$C53*INDEX('Fixed O&amp;M Schedule_Gas'!S$3:S$15,MATCH($F53,'Fixed O&amp;M Schedule_Gas'!$B$3:$B$15,0)),$C53*$S53*INDEX($U$1:$CH$1,MATCH($K53,$U$2:$CH$2,0))*IF(AK$2&gt;$K53+$H53,IF($D53="Win",1.02,1.005),1)*(1+$T53)^(AK$2-$K53)),IF(AND($K53+$I53&lt;=AK$2,$K53+SUM($I53:$J53)&gt;AK$2),IF($N53=$N$3,$C53*(INDEX('Fixed O&amp;M Schedule_Gas'!S$3:S$15,MATCH($F53,'Fixed O&amp;M Schedule_Gas'!$B$3:$B$15,0))+$M53),$C53*($S53*INDEX($U$1:$CH$1,MATCH($K53+$I53,$U$2:$CH$2,0))*IF(AK$2&gt;$K53+$I53+$H53,IF($D53="Win",1.02,1.005),1)*(1+$T53)^(AK$2-($K53+$I53))+$M53)),0)))/10^6</f>
        <v>71.20797282321341</v>
      </c>
      <c r="AL53" s="119">
        <f>IF(AND($K53&lt;AL$2+1,$K53+$H53&gt;AL$2),IF($N53=$N$3,$C53*((1-$O53+$O53*(AL$1/INDEX($U$1:$CH$1,,MATCH($K53,$U$2:$CH$2,0)))))*$L53,$C53*((1-$R53)^(AL$2-$K53))*(((1-$O53+$O53*(AL$1/INDEX($U$1:$CH$1,,MATCH($K53,$U$2:$CH$2,0)))))*$L53*8760*$P53)),IF(AND($K53+$H53&lt;AL$2+1,$K53+$I53&gt;AL$2),IF($N53=$N$3,$C53*INDEX('Fixed O&amp;M Schedule_Gas'!T$3:T$15,MATCH($F53,'Fixed O&amp;M Schedule_Gas'!$B$3:$B$15,0)),$C53*$S53*INDEX($U$1:$CH$1,MATCH($K53,$U$2:$CH$2,0))*IF(AL$2&gt;$K53+$H53,IF($D53="Win",1.02,1.005),1)*(1+$T53)^(AL$2-$K53)),IF(AND($K53+$I53&lt;=AL$2,$K53+SUM($I53:$J53)&gt;AL$2),IF($N53=$N$3,$C53*(INDEX('Fixed O&amp;M Schedule_Gas'!T$3:T$15,MATCH($F53,'Fixed O&amp;M Schedule_Gas'!$B$3:$B$15,0))+$M53),$C53*($S53*INDEX($U$1:$CH$1,MATCH($K53+$I53,$U$2:$CH$2,0))*IF(AL$2&gt;$K53+$I53+$H53,IF($D53="Win",1.02,1.005),1)*(1+$T53)^(AL$2-($K53+$I53))+$M53)),0)))/10^6</f>
        <v>70.353386366261944</v>
      </c>
      <c r="AM53" s="119">
        <f>IF(AND($K53&lt;AM$2+1,$K53+$H53&gt;AM$2),IF($N53=$N$3,$C53*((1-$O53+$O53*(AM$1/INDEX($U$1:$CH$1,,MATCH($K53,$U$2:$CH$2,0)))))*$L53,$C53*((1-$R53)^(AM$2-$K53))*(((1-$O53+$O53*(AM$1/INDEX($U$1:$CH$1,,MATCH($K53,$U$2:$CH$2,0)))))*$L53*8760*$P53)),IF(AND($K53+$H53&lt;AM$2+1,$K53+$I53&gt;AM$2),IF($N53=$N$3,$C53*INDEX('Fixed O&amp;M Schedule_Gas'!U$3:U$15,MATCH($F53,'Fixed O&amp;M Schedule_Gas'!$B$3:$B$15,0)),$C53*$S53*INDEX($U$1:$CH$1,MATCH($K53,$U$2:$CH$2,0))*IF(AM$2&gt;$K53+$H53,IF($D53="Win",1.02,1.005),1)*(1+$T53)^(AM$2-$K53)),IF(AND($K53+$I53&lt;=AM$2,$K53+SUM($I53:$J53)&gt;AM$2),IF($N53=$N$3,$C53*(INDEX('Fixed O&amp;M Schedule_Gas'!U$3:U$15,MATCH($F53,'Fixed O&amp;M Schedule_Gas'!$B$3:$B$15,0))+$M53),$C53*($S53*INDEX($U$1:$CH$1,MATCH($K53+$I53,$U$2:$CH$2,0))*IF(AM$2&gt;$K53+$I53+$H53,IF($D53="Win",1.02,1.005),1)*(1+$T53)^(AM$2-($K53+$I53))+$M53)),0)))/10^6</f>
        <v>69.513521139899922</v>
      </c>
      <c r="AN53" s="119">
        <f>IF(AND($K53&lt;AN$2+1,$K53+$H53&gt;AN$2),IF($N53=$N$3,$C53*((1-$O53+$O53*(AN$1/INDEX($U$1:$CH$1,,MATCH($K53,$U$2:$CH$2,0)))))*$L53,$C53*((1-$R53)^(AN$2-$K53))*(((1-$O53+$O53*(AN$1/INDEX($U$1:$CH$1,,MATCH($K53,$U$2:$CH$2,0)))))*$L53*8760*$P53)),IF(AND($K53+$H53&lt;AN$2+1,$K53+$I53&gt;AN$2),IF($N53=$N$3,$C53*INDEX('Fixed O&amp;M Schedule_Gas'!V$3:V$15,MATCH($F53,'Fixed O&amp;M Schedule_Gas'!$B$3:$B$15,0)),$C53*$S53*INDEX($U$1:$CH$1,MATCH($K53,$U$2:$CH$2,0))*IF(AN$2&gt;$K53+$H53,IF($D53="Win",1.02,1.005),1)*(1+$T53)^(AN$2-$K53)),IF(AND($K53+$I53&lt;=AN$2,$K53+SUM($I53:$J53)&gt;AN$2),IF($N53=$N$3,$C53*(INDEX('Fixed O&amp;M Schedule_Gas'!V$3:V$15,MATCH($F53,'Fixed O&amp;M Schedule_Gas'!$B$3:$B$15,0))+$M53),$C53*($S53*INDEX($U$1:$CH$1,MATCH($K53+$I53,$U$2:$CH$2,0))*IF(AN$2&gt;$K53+$I53+$H53,IF($D53="Win",1.02,1.005),1)*(1+$T53)^(AN$2-($K53+$I53))+$M53)),0)))/10^6</f>
        <v>68.688145460515955</v>
      </c>
      <c r="AO53" s="119">
        <f>IF(AND($K53&lt;AO$2+1,$K53+$H53&gt;AO$2),IF($N53=$N$3,$C53*((1-$O53+$O53*(AO$1/INDEX($U$1:$CH$1,,MATCH($K53,$U$2:$CH$2,0)))))*$L53,$C53*((1-$R53)^(AO$2-$K53))*(((1-$O53+$O53*(AO$1/INDEX($U$1:$CH$1,,MATCH($K53,$U$2:$CH$2,0)))))*$L53*8760*$P53)),IF(AND($K53+$H53&lt;AO$2+1,$K53+$I53&gt;AO$2),IF($N53=$N$3,$C53*INDEX('Fixed O&amp;M Schedule_Gas'!W$3:W$15,MATCH($F53,'Fixed O&amp;M Schedule_Gas'!$B$3:$B$15,0)),$C53*$S53*INDEX($U$1:$CH$1,MATCH($K53,$U$2:$CH$2,0))*IF(AO$2&gt;$K53+$H53,IF($D53="Win",1.02,1.005),1)*(1+$T53)^(AO$2-$K53)),IF(AND($K53+$I53&lt;=AO$2,$K53+SUM($I53:$J53)&gt;AO$2),IF($N53=$N$3,$C53*(INDEX('Fixed O&amp;M Schedule_Gas'!W$3:W$15,MATCH($F53,'Fixed O&amp;M Schedule_Gas'!$B$3:$B$15,0))+$M53),$C53*($S53*INDEX($U$1:$CH$1,MATCH($K53+$I53,$U$2:$CH$2,0))*IF(AO$2&gt;$K53+$I53+$H53,IF($D53="Win",1.02,1.005),1)*(1+$T53)^(AO$2-($K53+$I53))+$M53)),0)))/10^6</f>
        <v>67.877031365626678</v>
      </c>
      <c r="AP53" s="119">
        <f>IF(AND($K53&lt;AP$2+1,$K53+$H53&gt;AP$2),IF($N53=$N$3,$C53*((1-$O53+$O53*(AP$1/INDEX($U$1:$CH$1,,MATCH($K53,$U$2:$CH$2,0)))))*$L53,$C53*((1-$R53)^(AP$2-$K53))*(((1-$O53+$O53*(AP$1/INDEX($U$1:$CH$1,,MATCH($K53,$U$2:$CH$2,0)))))*$L53*8760*$P53)),IF(AND($K53+$H53&lt;AP$2+1,$K53+$I53&gt;AP$2),IF($N53=$N$3,$C53*INDEX('Fixed O&amp;M Schedule_Gas'!X$3:X$15,MATCH($F53,'Fixed O&amp;M Schedule_Gas'!$B$3:$B$15,0)),$C53*$S53*INDEX($U$1:$CH$1,MATCH($K53,$U$2:$CH$2,0))*IF(AP$2&gt;$K53+$H53,IF($D53="Win",1.02,1.005),1)*(1+$T53)^(AP$2-$K53)),IF(AND($K53+$I53&lt;=AP$2,$K53+SUM($I53:$J53)&gt;AP$2),IF($N53=$N$3,$C53*(INDEX('Fixed O&amp;M Schedule_Gas'!X$3:X$15,MATCH($F53,'Fixed O&amp;M Schedule_Gas'!$B$3:$B$15,0))+$M53),$C53*($S53*INDEX($U$1:$CH$1,MATCH($K53+$I53,$U$2:$CH$2,0))*IF(AP$2&gt;$K53+$I53+$H53,IF($D53="Win",1.02,1.005),1)*(1+$T53)^(AP$2-($K53+$I53))+$M53)),0)))/10^6</f>
        <v>67.079954554391193</v>
      </c>
      <c r="AQ53" s="119">
        <f>IF(AND($K53&lt;AQ$2+1,$K53+$H53&gt;AQ$2),IF($N53=$N$3,$C53*((1-$O53+$O53*(AQ$1/INDEX($U$1:$CH$1,,MATCH($K53,$U$2:$CH$2,0)))))*$L53,$C53*((1-$R53)^(AQ$2-$K53))*(((1-$O53+$O53*(AQ$1/INDEX($U$1:$CH$1,,MATCH($K53,$U$2:$CH$2,0)))))*$L53*8760*$P53)),IF(AND($K53+$H53&lt;AQ$2+1,$K53+$I53&gt;AQ$2),IF($N53=$N$3,$C53*INDEX('Fixed O&amp;M Schedule_Gas'!Y$3:Y$15,MATCH($F53,'Fixed O&amp;M Schedule_Gas'!$B$3:$B$15,0)),$C53*$S53*INDEX($U$1:$CH$1,MATCH($K53,$U$2:$CH$2,0))*IF(AQ$2&gt;$K53+$H53,IF($D53="Win",1.02,1.005),1)*(1+$T53)^(AQ$2-$K53)),IF(AND($K53+$I53&lt;=AQ$2,$K53+SUM($I53:$J53)&gt;AQ$2),IF($N53=$N$3,$C53*(INDEX('Fixed O&amp;M Schedule_Gas'!Y$3:Y$15,MATCH($F53,'Fixed O&amp;M Schedule_Gas'!$B$3:$B$15,0))+$M53),$C53*($S53*INDEX($U$1:$CH$1,MATCH($K53+$I53,$U$2:$CH$2,0))*IF(AQ$2&gt;$K53+$I53+$H53,IF($D53="Win",1.02,1.005),1)*(1+$T53)^(AQ$2-($K53+$I53))+$M53)),0)))/10^6</f>
        <v>66.2966943290769</v>
      </c>
      <c r="AR53" s="119">
        <f>IF(AND($K53&lt;AR$2+1,$K53+$H53&gt;AR$2),IF($N53=$N$3,$C53*((1-$O53+$O53*(AR$1/INDEX($U$1:$CH$1,,MATCH($K53,$U$2:$CH$2,0)))))*$L53,$C53*((1-$R53)^(AR$2-$K53))*(((1-$O53+$O53*(AR$1/INDEX($U$1:$CH$1,,MATCH($K53,$U$2:$CH$2,0)))))*$L53*8760*$P53)),IF(AND($K53+$H53&lt;AR$2+1,$K53+$I53&gt;AR$2),IF($N53=$N$3,$C53*INDEX('Fixed O&amp;M Schedule_Gas'!Z$3:Z$15,MATCH($F53,'Fixed O&amp;M Schedule_Gas'!$B$3:$B$15,0)),$C53*$S53*INDEX($U$1:$CH$1,MATCH($K53,$U$2:$CH$2,0))*IF(AR$2&gt;$K53+$H53,IF($D53="Win",1.02,1.005),1)*(1+$T53)^(AR$2-$K53)),IF(AND($K53+$I53&lt;=AR$2,$K53+SUM($I53:$J53)&gt;AR$2),IF($N53=$N$3,$C53*(INDEX('Fixed O&amp;M Schedule_Gas'!Z$3:Z$15,MATCH($F53,'Fixed O&amp;M Schedule_Gas'!$B$3:$B$15,0))+$M53),$C53*($S53*INDEX($U$1:$CH$1,MATCH($K53+$I53,$U$2:$CH$2,0))*IF(AR$2&gt;$K53+$I53+$H53,IF($D53="Win",1.02,1.005),1)*(1+$T53)^(AR$2-($K53+$I53))+$M53)),0)))/10^6</f>
        <v>65.527033537462657</v>
      </c>
      <c r="AS53" s="119">
        <f>IF(AND($K53&lt;AS$2+1,$K53+$H53&gt;AS$2),IF($N53=$N$3,$C53*((1-$O53+$O53*(AS$1/INDEX($U$1:$CH$1,,MATCH($K53,$U$2:$CH$2,0)))))*$L53,$C53*((1-$R53)^(AS$2-$K53))*(((1-$O53+$O53*(AS$1/INDEX($U$1:$CH$1,,MATCH($K53,$U$2:$CH$2,0)))))*$L53*8760*$P53)),IF(AND($K53+$H53&lt;AS$2+1,$K53+$I53&gt;AS$2),IF($N53=$N$3,$C53*INDEX('Fixed O&amp;M Schedule_Gas'!AA$3:AA$15,MATCH($F53,'Fixed O&amp;M Schedule_Gas'!$B$3:$B$15,0)),$C53*$S53*INDEX($U$1:$CH$1,MATCH($K53,$U$2:$CH$2,0))*IF(AS$2&gt;$K53+$H53,IF($D53="Win",1.02,1.005),1)*(1+$T53)^(AS$2-$K53)),IF(AND($K53+$I53&lt;=AS$2,$K53+SUM($I53:$J53)&gt;AS$2),IF($N53=$N$3,$C53*(INDEX('Fixed O&amp;M Schedule_Gas'!AA$3:AA$15,MATCH($F53,'Fixed O&amp;M Schedule_Gas'!$B$3:$B$15,0))+$M53),$C53*($S53*INDEX($U$1:$CH$1,MATCH($K53+$I53,$U$2:$CH$2,0))*IF(AS$2&gt;$K53+$I53+$H53,IF($D53="Win",1.02,1.005),1)*(1+$T53)^(AS$2-($K53+$I53))+$M53)),0)))/10^6</f>
        <v>64.770758516163212</v>
      </c>
      <c r="AT53" s="119">
        <f>IF(AND($K53&lt;AT$2+1,$K53+$H53&gt;AT$2),IF($N53=$N$3,$C53*((1-$O53+$O53*(AT$1/INDEX($U$1:$CH$1,,MATCH($K53,$U$2:$CH$2,0)))))*$L53,$C53*((1-$R53)^(AT$2-$K53))*(((1-$O53+$O53*(AT$1/INDEX($U$1:$CH$1,,MATCH($K53,$U$2:$CH$2,0)))))*$L53*8760*$P53)),IF(AND($K53+$H53&lt;AT$2+1,$K53+$I53&gt;AT$2),IF($N53=$N$3,$C53*INDEX('Fixed O&amp;M Schedule_Gas'!AB$3:AB$15,MATCH($F53,'Fixed O&amp;M Schedule_Gas'!$B$3:$B$15,0)),$C53*$S53*INDEX($U$1:$CH$1,MATCH($K53,$U$2:$CH$2,0))*IF(AT$2&gt;$K53+$H53,IF($D53="Win",1.02,1.005),1)*(1+$T53)^(AT$2-$K53)),IF(AND($K53+$I53&lt;=AT$2,$K53+SUM($I53:$J53)&gt;AT$2),IF($N53=$N$3,$C53*(INDEX('Fixed O&amp;M Schedule_Gas'!AB$3:AB$15,MATCH($F53,'Fixed O&amp;M Schedule_Gas'!$B$3:$B$15,0))+$M53),$C53*($S53*INDEX($U$1:$CH$1,MATCH($K53+$I53,$U$2:$CH$2,0))*IF(AT$2&gt;$K53+$I53+$H53,IF($D53="Win",1.02,1.005),1)*(1+$T53)^(AT$2-($K53+$I53))+$M53)),0)))/10^6</f>
        <v>64.027659034860847</v>
      </c>
      <c r="AU53" s="119">
        <f>IF(AND($K53&lt;AU$2+1,$K53+$H53&gt;AU$2),IF($N53=$N$3,$C53*((1-$O53+$O53*(AU$1/INDEX($U$1:$CH$1,,MATCH($K53,$U$2:$CH$2,0)))))*$L53,$C53*((1-$R53)^(AU$2-$K53))*(((1-$O53+$O53*(AU$1/INDEX($U$1:$CH$1,,MATCH($K53,$U$2:$CH$2,0)))))*$L53*8760*$P53)),IF(AND($K53+$H53&lt;AU$2+1,$K53+$I53&gt;AU$2),IF($N53=$N$3,$C53*INDEX('Fixed O&amp;M Schedule_Gas'!AC$3:AC$15,MATCH($F53,'Fixed O&amp;M Schedule_Gas'!$B$3:$B$15,0)),$C53*$S53*INDEX($U$1:$CH$1,MATCH($K53,$U$2:$CH$2,0))*IF(AU$2&gt;$K53+$H53,IF($D53="Win",1.02,1.005),1)*(1+$T53)^(AU$2-$K53)),IF(AND($K53+$I53&lt;=AU$2,$K53+SUM($I53:$J53)&gt;AU$2),IF($N53=$N$3,$C53*(INDEX('Fixed O&amp;M Schedule_Gas'!AC$3:AC$15,MATCH($F53,'Fixed O&amp;M Schedule_Gas'!$B$3:$B$15,0))+$M53),$C53*($S53*INDEX($U$1:$CH$1,MATCH($K53+$I53,$U$2:$CH$2,0))*IF(AU$2&gt;$K53+$I53+$H53,IF($D53="Win",1.02,1.005),1)*(1+$T53)^(AU$2-($K53+$I53))+$M53)),0)))/10^6</f>
        <v>63.297528241429561</v>
      </c>
      <c r="AV53" s="119">
        <f>IF(AND($K53&lt;AV$2+1,$K53+$H53&gt;AV$2),IF($N53=$N$3,$C53*((1-$O53+$O53*(AV$1/INDEX($U$1:$CH$1,,MATCH($K53,$U$2:$CH$2,0)))))*$L53,$C53*((1-$R53)^(AV$2-$K53))*(((1-$O53+$O53*(AV$1/INDEX($U$1:$CH$1,,MATCH($K53,$U$2:$CH$2,0)))))*$L53*8760*$P53)),IF(AND($K53+$H53&lt;AV$2+1,$K53+$I53&gt;AV$2),IF($N53=$N$3,$C53*INDEX('Fixed O&amp;M Schedule_Gas'!AD$3:AD$15,MATCH($F53,'Fixed O&amp;M Schedule_Gas'!$B$3:$B$15,0)),$C53*$S53*INDEX($U$1:$CH$1,MATCH($K53,$U$2:$CH$2,0))*IF(AV$2&gt;$K53+$H53,IF($D53="Win",1.02,1.005),1)*(1+$T53)^(AV$2-$K53)),IF(AND($K53+$I53&lt;=AV$2,$K53+SUM($I53:$J53)&gt;AV$2),IF($N53=$N$3,$C53*(INDEX('Fixed O&amp;M Schedule_Gas'!AD$3:AD$15,MATCH($F53,'Fixed O&amp;M Schedule_Gas'!$B$3:$B$15,0))+$M53),$C53*($S53*INDEX($U$1:$CH$1,MATCH($K53+$I53,$U$2:$CH$2,0))*IF(AV$2&gt;$K53+$I53+$H53,IF($D53="Win",1.02,1.005),1)*(1+$T53)^(AV$2-($K53+$I53))+$M53)),0)))/10^6</f>
        <v>62.580162607937304</v>
      </c>
      <c r="AW53" s="119">
        <f>IF(AND($K53&lt;AW$2+1,$K53+$H53&gt;AW$2),IF($N53=$N$3,$C53*((1-$O53+$O53*(AW$1/INDEX($U$1:$CH$1,,MATCH($K53,$U$2:$CH$2,0)))))*$L53,$C53*((1-$R53)^(AW$2-$K53))*(((1-$O53+$O53*(AW$1/INDEX($U$1:$CH$1,,MATCH($K53,$U$2:$CH$2,0)))))*$L53*8760*$P53)),IF(AND($K53+$H53&lt;AW$2+1,$K53+$I53&gt;AW$2),IF($N53=$N$3,$C53*INDEX('Fixed O&amp;M Schedule_Gas'!AE$3:AE$15,MATCH($F53,'Fixed O&amp;M Schedule_Gas'!$B$3:$B$15,0)),$C53*$S53*INDEX($U$1:$CH$1,MATCH($K53,$U$2:$CH$2,0))*IF(AW$2&gt;$K53+$H53,IF($D53="Win",1.02,1.005),1)*(1+$T53)^(AW$2-$K53)),IF(AND($K53+$I53&lt;=AW$2,$K53+SUM($I53:$J53)&gt;AW$2),IF($N53=$N$3,$C53*(INDEX('Fixed O&amp;M Schedule_Gas'!AE$3:AE$15,MATCH($F53,'Fixed O&amp;M Schedule_Gas'!$B$3:$B$15,0))+$M53),$C53*($S53*INDEX($U$1:$CH$1,MATCH($K53+$I53,$U$2:$CH$2,0))*IF(AW$2&gt;$K53+$I53+$H53,IF($D53="Win",1.02,1.005),1)*(1+$T53)^(AW$2-($K53+$I53))+$M53)),0)))/10^6</f>
        <v>61.875361877512553</v>
      </c>
      <c r="AX53" s="119">
        <f>IF(AND($K53&lt;AX$2+1,$K53+$H53&gt;AX$2),IF($N53=$N$3,$C53*((1-$O53+$O53*(AX$1/INDEX($U$1:$CH$1,,MATCH($K53,$U$2:$CH$2,0)))))*$L53,$C53*((1-$R53)^(AX$2-$K53))*(((1-$O53+$O53*(AX$1/INDEX($U$1:$CH$1,,MATCH($K53,$U$2:$CH$2,0)))))*$L53*8760*$P53)),IF(AND($K53+$H53&lt;AX$2+1,$K53+$I53&gt;AX$2),IF($N53=$N$3,$C53*INDEX('Fixed O&amp;M Schedule_Gas'!AF$3:AF$15,MATCH($F53,'Fixed O&amp;M Schedule_Gas'!$B$3:$B$15,0)),$C53*$S53*INDEX($U$1:$CH$1,MATCH($K53,$U$2:$CH$2,0))*IF(AX$2&gt;$K53+$H53,IF($D53="Win",1.02,1.005),1)*(1+$T53)^(AX$2-$K53)),IF(AND($K53+$I53&lt;=AX$2,$K53+SUM($I53:$J53)&gt;AX$2),IF($N53=$N$3,$C53*(INDEX('Fixed O&amp;M Schedule_Gas'!AF$3:AF$15,MATCH($F53,'Fixed O&amp;M Schedule_Gas'!$B$3:$B$15,0))+$M53),$C53*($S53*INDEX($U$1:$CH$1,MATCH($K53+$I53,$U$2:$CH$2,0))*IF(AX$2&gt;$K53+$I53+$H53,IF($D53="Win",1.02,1.005),1)*(1+$T53)^(AX$2-($K53+$I53))+$M53)),0)))/10^6</f>
        <v>61.182929012060974</v>
      </c>
      <c r="AY53" s="119">
        <f>IF(AND($K53&lt;AY$2+1,$K53+$H53&gt;AY$2),IF($N53=$N$3,$C53*((1-$O53+$O53*(AY$1/INDEX($U$1:$CH$1,,MATCH($K53,$U$2:$CH$2,0)))))*$L53,$C53*((1-$R53)^(AY$2-$K53))*(((1-$O53+$O53*(AY$1/INDEX($U$1:$CH$1,,MATCH($K53,$U$2:$CH$2,0)))))*$L53*8760*$P53)),IF(AND($K53+$H53&lt;AY$2+1,$K53+$I53&gt;AY$2),IF($N53=$N$3,$C53*INDEX('Fixed O&amp;M Schedule_Gas'!AG$3:AG$15,MATCH($F53,'Fixed O&amp;M Schedule_Gas'!$B$3:$B$15,0)),$C53*$S53*INDEX($U$1:$CH$1,MATCH($K53,$U$2:$CH$2,0))*IF(AY$2&gt;$K53+$H53,IF($D53="Win",1.02,1.005),1)*(1+$T53)^(AY$2-$K53)),IF(AND($K53+$I53&lt;=AY$2,$K53+SUM($I53:$J53)&gt;AY$2),IF($N53=$N$3,$C53*(INDEX('Fixed O&amp;M Schedule_Gas'!AG$3:AG$15,MATCH($F53,'Fixed O&amp;M Schedule_Gas'!$B$3:$B$15,0))+$M53),$C53*($S53*INDEX($U$1:$CH$1,MATCH($K53+$I53,$U$2:$CH$2,0))*IF(AY$2&gt;$K53+$I53+$H53,IF($D53="Win",1.02,1.005),1)*(1+$T53)^(AY$2-($K53+$I53))+$M53)),0)))/10^6</f>
        <v>60.50267014081912</v>
      </c>
      <c r="AZ53" s="119">
        <f>IF(AND($K53&lt;AZ$2+1,$K53+$H53&gt;AZ$2),IF($N53=$N$3,$C53*((1-$O53+$O53*(AZ$1/INDEX($U$1:$CH$1,,MATCH($K53,$U$2:$CH$2,0)))))*$L53,$C53*((1-$R53)^(AZ$2-$K53))*(((1-$O53+$O53*(AZ$1/INDEX($U$1:$CH$1,,MATCH($K53,$U$2:$CH$2,0)))))*$L53*8760*$P53)),IF(AND($K53+$H53&lt;AZ$2+1,$K53+$I53&gt;AZ$2),IF($N53=$N$3,$C53*INDEX('Fixed O&amp;M Schedule_Gas'!AH$3:AH$15,MATCH($F53,'Fixed O&amp;M Schedule_Gas'!$B$3:$B$15,0)),$C53*$S53*INDEX($U$1:$CH$1,MATCH($K53,$U$2:$CH$2,0))*IF(AZ$2&gt;$K53+$H53,IF($D53="Win",1.02,1.005),1)*(1+$T53)^(AZ$2-$K53)),IF(AND($K53+$I53&lt;=AZ$2,$K53+SUM($I53:$J53)&gt;AZ$2),IF($N53=$N$3,$C53*(INDEX('Fixed O&amp;M Schedule_Gas'!AH$3:AH$15,MATCH($F53,'Fixed O&amp;M Schedule_Gas'!$B$3:$B$15,0))+$M53),$C53*($S53*INDEX($U$1:$CH$1,MATCH($K53+$I53,$U$2:$CH$2,0))*IF(AZ$2&gt;$K53+$I53+$H53,IF($D53="Win",1.02,1.005),1)*(1+$T53)^(AZ$2-($K53+$I53))+$M53)),0)))/10^6</f>
        <v>59.834394509731183</v>
      </c>
      <c r="BA53" s="119">
        <f>IF(AND($K53&lt;BA$2+1,$K53+$H53&gt;BA$2),IF($N53=$N$3,$C53*((1-$O53+$O53*(BA$1/INDEX($U$1:$CH$1,,MATCH($K53,$U$2:$CH$2,0)))))*$L53,$C53*((1-$R53)^(BA$2-$K53))*(((1-$O53+$O53*(BA$1/INDEX($U$1:$CH$1,,MATCH($K53,$U$2:$CH$2,0)))))*$L53*8760*$P53)),IF(AND($K53+$H53&lt;BA$2+1,$K53+$I53&gt;BA$2),IF($N53=$N$3,$C53*INDEX('Fixed O&amp;M Schedule_Gas'!AI$3:AI$15,MATCH($F53,'Fixed O&amp;M Schedule_Gas'!$B$3:$B$15,0)),$C53*$S53*INDEX($U$1:$CH$1,MATCH($K53,$U$2:$CH$2,0))*IF(BA$2&gt;$K53+$H53,IF($D53="Win",1.02,1.005),1)*(1+$T53)^(BA$2-$K53)),IF(AND($K53+$I53&lt;=BA$2,$K53+SUM($I53:$J53)&gt;BA$2),IF($N53=$N$3,$C53*(INDEX('Fixed O&amp;M Schedule_Gas'!AI$3:AI$15,MATCH($F53,'Fixed O&amp;M Schedule_Gas'!$B$3:$B$15,0))+$M53),$C53*($S53*INDEX($U$1:$CH$1,MATCH($K53+$I53,$U$2:$CH$2,0))*IF(BA$2&gt;$K53+$I53+$H53,IF($D53="Win",1.02,1.005),1)*(1+$T53)^(BA$2-($K53+$I53))+$M53)),0)))/10^6</f>
        <v>59.177914431636154</v>
      </c>
      <c r="BB53" s="119">
        <f>IF(AND($K53&lt;BB$2+1,$K53+$H53&gt;BB$2),IF($N53=$N$3,$C53*((1-$O53+$O53*(BB$1/INDEX($U$1:$CH$1,,MATCH($K53,$U$2:$CH$2,0)))))*$L53,$C53*((1-$R53)^(BB$2-$K53))*(((1-$O53+$O53*(BB$1/INDEX($U$1:$CH$1,,MATCH($K53,$U$2:$CH$2,0)))))*$L53*8760*$P53)),IF(AND($K53+$H53&lt;BB$2+1,$K53+$I53&gt;BB$2),IF($N53=$N$3,$C53*INDEX('Fixed O&amp;M Schedule_Gas'!AJ$3:AJ$15,MATCH($F53,'Fixed O&amp;M Schedule_Gas'!$B$3:$B$15,0)),$C53*$S53*INDEX($U$1:$CH$1,MATCH($K53,$U$2:$CH$2,0))*IF(BB$2&gt;$K53+$H53,IF($D53="Win",1.02,1.005),1)*(1+$T53)^(BB$2-$K53)),IF(AND($K53+$I53&lt;=BB$2,$K53+SUM($I53:$J53)&gt;BB$2),IF($N53=$N$3,$C53*(INDEX('Fixed O&amp;M Schedule_Gas'!AJ$3:AJ$15,MATCH($F53,'Fixed O&amp;M Schedule_Gas'!$B$3:$B$15,0))+$M53),$C53*($S53*INDEX($U$1:$CH$1,MATCH($K53+$I53,$U$2:$CH$2,0))*IF(BB$2&gt;$K53+$I53+$H53,IF($D53="Win",1.02,1.005),1)*(1+$T53)^(BB$2-($K53+$I53))+$M53)),0)))/10^6</f>
        <v>58.533045237251983</v>
      </c>
      <c r="BC53" s="119">
        <f>IF(AND($K53&lt;BC$2+1,$K53+$H53&gt;BC$2),IF($N53=$N$3,$C53*((1-$O53+$O53*(BC$1/INDEX($U$1:$CH$1,,MATCH($K53,$U$2:$CH$2,0)))))*$L53,$C53*((1-$R53)^(BC$2-$K53))*(((1-$O53+$O53*(BC$1/INDEX($U$1:$CH$1,,MATCH($K53,$U$2:$CH$2,0)))))*$L53*8760*$P53)),IF(AND($K53+$H53&lt;BC$2+1,$K53+$I53&gt;BC$2),IF($N53=$N$3,$C53*INDEX('Fixed O&amp;M Schedule_Gas'!AK$3:AK$15,MATCH($F53,'Fixed O&amp;M Schedule_Gas'!$B$3:$B$15,0)),$C53*$S53*INDEX($U$1:$CH$1,MATCH($K53,$U$2:$CH$2,0))*IF(BC$2&gt;$K53+$H53,IF($D53="Win",1.02,1.005),1)*(1+$T53)^(BC$2-$K53)),IF(AND($K53+$I53&lt;=BC$2,$K53+SUM($I53:$J53)&gt;BC$2),IF($N53=$N$3,$C53*(INDEX('Fixed O&amp;M Schedule_Gas'!AK$3:AK$15,MATCH($F53,'Fixed O&amp;M Schedule_Gas'!$B$3:$B$15,0))+$M53),$C53*($S53*INDEX($U$1:$CH$1,MATCH($K53+$I53,$U$2:$CH$2,0))*IF(BC$2&gt;$K53+$I53+$H53,IF($D53="Win",1.02,1.005),1)*(1+$T53)^(BC$2-($K53+$I53))+$M53)),0)))/10^6</f>
        <v>57.899605226944374</v>
      </c>
      <c r="BD53" s="119">
        <f>IF(AND($K53&lt;BD$2+1,$K53+$H53&gt;BD$2),IF($N53=$N$3,$C53*((1-$O53+$O53*(BD$1/INDEX($U$1:$CH$1,,MATCH($K53,$U$2:$CH$2,0)))))*$L53,$C53*((1-$R53)^(BD$2-$K53))*(((1-$O53+$O53*(BD$1/INDEX($U$1:$CH$1,,MATCH($K53,$U$2:$CH$2,0)))))*$L53*8760*$P53)),IF(AND($K53+$H53&lt;BD$2+1,$K53+$I53&gt;BD$2),IF($N53=$N$3,$C53*INDEX('Fixed O&amp;M Schedule_Gas'!AL$3:AL$15,MATCH($F53,'Fixed O&amp;M Schedule_Gas'!$B$3:$B$15,0)),$C53*$S53*INDEX($U$1:$CH$1,MATCH($K53,$U$2:$CH$2,0))*IF(BD$2&gt;$K53+$H53,IF($D53="Win",1.02,1.005),1)*(1+$T53)^(BD$2-$K53)),IF(AND($K53+$I53&lt;=BD$2,$K53+SUM($I53:$J53)&gt;BD$2),IF($N53=$N$3,$C53*(INDEX('Fixed O&amp;M Schedule_Gas'!AL$3:AL$15,MATCH($F53,'Fixed O&amp;M Schedule_Gas'!$B$3:$B$15,0))+$M53),$C53*($S53*INDEX($U$1:$CH$1,MATCH($K53+$I53,$U$2:$CH$2,0))*IF(BD$2&gt;$K53+$I53+$H53,IF($D53="Win",1.02,1.005),1)*(1+$T53)^(BD$2-($K53+$I53))+$M53)),0)))/10^6</f>
        <v>23.258903364886656</v>
      </c>
      <c r="BE53" s="119">
        <f>IF(AND($K53&lt;BE$2+1,$K53+$H53&gt;BE$2),IF($N53=$N$3,$C53*((1-$O53+$O53*(BE$1/INDEX($U$1:$CH$1,,MATCH($K53,$U$2:$CH$2,0)))))*$L53,$C53*((1-$R53)^(BE$2-$K53))*(((1-$O53+$O53*(BE$1/INDEX($U$1:$CH$1,,MATCH($K53,$U$2:$CH$2,0)))))*$L53*8760*$P53)),IF(AND($K53+$H53&lt;BE$2+1,$K53+$I53&gt;BE$2),IF($N53=$N$3,$C53*INDEX('Fixed O&amp;M Schedule_Gas'!AM$3:AM$15,MATCH($F53,'Fixed O&amp;M Schedule_Gas'!$B$3:$B$15,0)),$C53*$S53*INDEX($U$1:$CH$1,MATCH($K53,$U$2:$CH$2,0))*IF(BE$2&gt;$K53+$H53,IF($D53="Win",1.02,1.005),1)*(1+$T53)^(BE$2-$K53)),IF(AND($K53+$I53&lt;=BE$2,$K53+SUM($I53:$J53)&gt;BE$2),IF($N53=$N$3,$C53*(INDEX('Fixed O&amp;M Schedule_Gas'!AM$3:AM$15,MATCH($F53,'Fixed O&amp;M Schedule_Gas'!$B$3:$B$15,0))+$M53),$C53*($S53*INDEX($U$1:$CH$1,MATCH($K53+$I53,$U$2:$CH$2,0))*IF(BE$2&gt;$K53+$I53+$H53,IF($D53="Win",1.02,1.005),1)*(1+$T53)^(BE$2-($K53+$I53))+$M53)),0)))/10^6</f>
        <v>24.198563060828075</v>
      </c>
      <c r="BF53" s="119">
        <f>IF(AND($K53&lt;BF$2+1,$K53+$H53&gt;BF$2),IF($N53=$N$3,$C53*((1-$O53+$O53*(BF$1/INDEX($U$1:$CH$1,,MATCH($K53,$U$2:$CH$2,0)))))*$L53,$C53*((1-$R53)^(BF$2-$K53))*(((1-$O53+$O53*(BF$1/INDEX($U$1:$CH$1,,MATCH($K53,$U$2:$CH$2,0)))))*$L53*8760*$P53)),IF(AND($K53+$H53&lt;BF$2+1,$K53+$I53&gt;BF$2),IF($N53=$N$3,$C53*INDEX('Fixed O&amp;M Schedule_Gas'!AN$3:AN$15,MATCH($F53,'Fixed O&amp;M Schedule_Gas'!$B$3:$B$15,0)),$C53*$S53*INDEX($U$1:$CH$1,MATCH($K53,$U$2:$CH$2,0))*IF(BF$2&gt;$K53+$H53,IF($D53="Win",1.02,1.005),1)*(1+$T53)^(BF$2-$K53)),IF(AND($K53+$I53&lt;=BF$2,$K53+SUM($I53:$J53)&gt;BF$2),IF($N53=$N$3,$C53*(INDEX('Fixed O&amp;M Schedule_Gas'!AN$3:AN$15,MATCH($F53,'Fixed O&amp;M Schedule_Gas'!$B$3:$B$15,0))+$M53),$C53*($S53*INDEX($U$1:$CH$1,MATCH($K53+$I53,$U$2:$CH$2,0))*IF(BF$2&gt;$K53+$I53+$H53,IF($D53="Win",1.02,1.005),1)*(1+$T53)^(BF$2-($K53+$I53))+$M53)),0)))/10^6</f>
        <v>24.682534322044642</v>
      </c>
      <c r="BG53" s="119">
        <f>IF(AND($K53&lt;BG$2+1,$K53+$H53&gt;BG$2),IF($N53=$N$3,$C53*((1-$O53+$O53*(BG$1/INDEX($U$1:$CH$1,,MATCH($K53,$U$2:$CH$2,0)))))*$L53,$C53*((1-$R53)^(BG$2-$K53))*(((1-$O53+$O53*(BG$1/INDEX($U$1:$CH$1,,MATCH($K53,$U$2:$CH$2,0)))))*$L53*8760*$P53)),IF(AND($K53+$H53&lt;BG$2+1,$K53+$I53&gt;BG$2),IF($N53=$N$3,$C53*INDEX('Fixed O&amp;M Schedule_Gas'!AO$3:AO$15,MATCH($F53,'Fixed O&amp;M Schedule_Gas'!$B$3:$B$15,0)),$C53*$S53*INDEX($U$1:$CH$1,MATCH($K53,$U$2:$CH$2,0))*IF(BG$2&gt;$K53+$H53,IF($D53="Win",1.02,1.005),1)*(1+$T53)^(BG$2-$K53)),IF(AND($K53+$I53&lt;=BG$2,$K53+SUM($I53:$J53)&gt;BG$2),IF($N53=$N$3,$C53*(INDEX('Fixed O&amp;M Schedule_Gas'!AO$3:AO$15,MATCH($F53,'Fixed O&amp;M Schedule_Gas'!$B$3:$B$15,0))+$M53),$C53*($S53*INDEX($U$1:$CH$1,MATCH($K53+$I53,$U$2:$CH$2,0))*IF(BG$2&gt;$K53+$I53+$H53,IF($D53="Win",1.02,1.005),1)*(1+$T53)^(BG$2-($K53+$I53))+$M53)),0)))/10^6</f>
        <v>25.176185008485529</v>
      </c>
      <c r="BH53" s="119">
        <f>IF(AND($K53&lt;BH$2+1,$K53+$H53&gt;BH$2),IF($N53=$N$3,$C53*((1-$O53+$O53*(BH$1/INDEX($U$1:$CH$1,,MATCH($K53,$U$2:$CH$2,0)))))*$L53,$C53*((1-$R53)^(BH$2-$K53))*(((1-$O53+$O53*(BH$1/INDEX($U$1:$CH$1,,MATCH($K53,$U$2:$CH$2,0)))))*$L53*8760*$P53)),IF(AND($K53+$H53&lt;BH$2+1,$K53+$I53&gt;BH$2),IF($N53=$N$3,$C53*INDEX('Fixed O&amp;M Schedule_Gas'!AP$3:AP$15,MATCH($F53,'Fixed O&amp;M Schedule_Gas'!$B$3:$B$15,0)),$C53*$S53*INDEX($U$1:$CH$1,MATCH($K53,$U$2:$CH$2,0))*IF(BH$2&gt;$K53+$H53,IF($D53="Win",1.02,1.005),1)*(1+$T53)^(BH$2-$K53)),IF(AND($K53+$I53&lt;=BH$2,$K53+SUM($I53:$J53)&gt;BH$2),IF($N53=$N$3,$C53*(INDEX('Fixed O&amp;M Schedule_Gas'!AP$3:AP$15,MATCH($F53,'Fixed O&amp;M Schedule_Gas'!$B$3:$B$15,0))+$M53),$C53*($S53*INDEX($U$1:$CH$1,MATCH($K53+$I53,$U$2:$CH$2,0))*IF(BH$2&gt;$K53+$I53+$H53,IF($D53="Win",1.02,1.005),1)*(1+$T53)^(BH$2-($K53+$I53))+$M53)),0)))/10^6</f>
        <v>25.679708708655237</v>
      </c>
      <c r="BI53" s="119">
        <f>IF(AND($K53&lt;BI$2+1,$K53+$H53&gt;BI$2),IF($N53=$N$3,$C53*((1-$O53+$O53*(BI$1/INDEX($U$1:$CH$1,,MATCH($K53,$U$2:$CH$2,0)))))*$L53,$C53*((1-$R53)^(BI$2-$K53))*(((1-$O53+$O53*(BI$1/INDEX($U$1:$CH$1,,MATCH($K53,$U$2:$CH$2,0)))))*$L53*8760*$P53)),IF(AND($K53+$H53&lt;BI$2+1,$K53+$I53&gt;BI$2),IF($N53=$N$3,$C53*INDEX('Fixed O&amp;M Schedule_Gas'!AQ$3:AQ$15,MATCH($F53,'Fixed O&amp;M Schedule_Gas'!$B$3:$B$15,0)),$C53*$S53*INDEX($U$1:$CH$1,MATCH($K53,$U$2:$CH$2,0))*IF(BI$2&gt;$K53+$H53,IF($D53="Win",1.02,1.005),1)*(1+$T53)^(BI$2-$K53)),IF(AND($K53+$I53&lt;=BI$2,$K53+SUM($I53:$J53)&gt;BI$2),IF($N53=$N$3,$C53*(INDEX('Fixed O&amp;M Schedule_Gas'!AQ$3:AQ$15,MATCH($F53,'Fixed O&amp;M Schedule_Gas'!$B$3:$B$15,0))+$M53),$C53*($S53*INDEX($U$1:$CH$1,MATCH($K53+$I53,$U$2:$CH$2,0))*IF(BI$2&gt;$K53+$I53+$H53,IF($D53="Win",1.02,1.005),1)*(1+$T53)^(BI$2-($K53+$I53))+$M53)),0)))/10^6</f>
        <v>106.24672734668383</v>
      </c>
      <c r="BJ53" s="119">
        <f>IF(AND($K53&lt;BJ$2+1,$K53+$H53&gt;BJ$2),IF($N53=$N$3,$C53*((1-$O53+$O53*(BJ$1/INDEX($U$1:$CH$1,,MATCH($K53,$U$2:$CH$2,0)))))*$L53,$C53*((1-$R53)^(BJ$2-$K53))*(((1-$O53+$O53*(BJ$1/INDEX($U$1:$CH$1,,MATCH($K53,$U$2:$CH$2,0)))))*$L53*8760*$P53)),IF(AND($K53+$H53&lt;BJ$2+1,$K53+$I53&gt;BJ$2),IF($N53=$N$3,$C53*INDEX('Fixed O&amp;M Schedule_Gas'!AR$3:AR$15,MATCH($F53,'Fixed O&amp;M Schedule_Gas'!$B$3:$B$15,0)),$C53*$S53*INDEX($U$1:$CH$1,MATCH($K53,$U$2:$CH$2,0))*IF(BJ$2&gt;$K53+$H53,IF($D53="Win",1.02,1.005),1)*(1+$T53)^(BJ$2-$K53)),IF(AND($K53+$I53&lt;=BJ$2,$K53+SUM($I53:$J53)&gt;BJ$2),IF($N53=$N$3,$C53*(INDEX('Fixed O&amp;M Schedule_Gas'!AR$3:AR$15,MATCH($F53,'Fixed O&amp;M Schedule_Gas'!$B$3:$B$15,0))+$M53),$C53*($S53*INDEX($U$1:$CH$1,MATCH($K53+$I53,$U$2:$CH$2,0))*IF(BJ$2&gt;$K53+$I53+$H53,IF($D53="Win",1.02,1.005),1)*(1+$T53)^(BJ$2-($K53+$I53))+$M53)),0)))/10^6</f>
        <v>106.76032152085695</v>
      </c>
      <c r="BK53" s="119">
        <f>IF(AND($K53&lt;BK$2+1,$K53+$H53&gt;BK$2),IF($N53=$N$3,$C53*((1-$O53+$O53*(BK$1/INDEX($U$1:$CH$1,,MATCH($K53,$U$2:$CH$2,0)))))*$L53,$C53*((1-$R53)^(BK$2-$K53))*(((1-$O53+$O53*(BK$1/INDEX($U$1:$CH$1,,MATCH($K53,$U$2:$CH$2,0)))))*$L53*8760*$P53)),IF(AND($K53+$H53&lt;BK$2+1,$K53+$I53&gt;BK$2),IF($N53=$N$3,$C53*INDEX('Fixed O&amp;M Schedule_Gas'!AS$3:AS$15,MATCH($F53,'Fixed O&amp;M Schedule_Gas'!$B$3:$B$15,0)),$C53*$S53*INDEX($U$1:$CH$1,MATCH($K53,$U$2:$CH$2,0))*IF(BK$2&gt;$K53+$H53,IF($D53="Win",1.02,1.005),1)*(1+$T53)^(BK$2-$K53)),IF(AND($K53+$I53&lt;=BK$2,$K53+SUM($I53:$J53)&gt;BK$2),IF($N53=$N$3,$C53*(INDEX('Fixed O&amp;M Schedule_Gas'!AS$3:AS$15,MATCH($F53,'Fixed O&amp;M Schedule_Gas'!$B$3:$B$15,0))+$M53),$C53*($S53*INDEX($U$1:$CH$1,MATCH($K53+$I53,$U$2:$CH$2,0))*IF(BK$2&gt;$K53+$I53+$H53,IF($D53="Win",1.02,1.005),1)*(1+$T53)^(BK$2-($K53+$I53))+$M53)),0)))/10^6</f>
        <v>107.28418757851351</v>
      </c>
      <c r="BL53" s="119">
        <f>IF(AND($K53&lt;BL$2+1,$K53+$H53&gt;BL$2),IF($N53=$N$3,$C53*((1-$O53+$O53*(BL$1/INDEX($U$1:$CH$1,,MATCH($K53,$U$2:$CH$2,0)))))*$L53,$C53*((1-$R53)^(BL$2-$K53))*(((1-$O53+$O53*(BL$1/INDEX($U$1:$CH$1,,MATCH($K53,$U$2:$CH$2,0)))))*$L53*8760*$P53)),IF(AND($K53+$H53&lt;BL$2+1,$K53+$I53&gt;BL$2),IF($N53=$N$3,$C53*INDEX('Fixed O&amp;M Schedule_Gas'!AT$3:AT$15,MATCH($F53,'Fixed O&amp;M Schedule_Gas'!$B$3:$B$15,0)),$C53*$S53*INDEX($U$1:$CH$1,MATCH($K53,$U$2:$CH$2,0))*IF(BL$2&gt;$K53+$H53,IF($D53="Win",1.02,1.005),1)*(1+$T53)^(BL$2-$K53)),IF(AND($K53+$I53&lt;=BL$2,$K53+SUM($I53:$J53)&gt;BL$2),IF($N53=$N$3,$C53*(INDEX('Fixed O&amp;M Schedule_Gas'!AT$3:AT$15,MATCH($F53,'Fixed O&amp;M Schedule_Gas'!$B$3:$B$15,0))+$M53),$C53*($S53*INDEX($U$1:$CH$1,MATCH($K53+$I53,$U$2:$CH$2,0))*IF(BL$2&gt;$K53+$I53+$H53,IF($D53="Win",1.02,1.005),1)*(1+$T53)^(BL$2-($K53+$I53))+$M53)),0)))/10^6</f>
        <v>107.81853095732319</v>
      </c>
      <c r="BM53" s="119">
        <f>IF(AND($K53&lt;BM$2+1,$K53+$H53&gt;BM$2),IF($N53=$N$3,$C53*((1-$O53+$O53*(BM$1/INDEX($U$1:$CH$1,,MATCH($K53,$U$2:$CH$2,0)))))*$L53,$C53*((1-$R53)^(BM$2-$K53))*(((1-$O53+$O53*(BM$1/INDEX($U$1:$CH$1,,MATCH($K53,$U$2:$CH$2,0)))))*$L53*8760*$P53)),IF(AND($K53+$H53&lt;BM$2+1,$K53+$I53&gt;BM$2),IF($N53=$N$3,$C53*INDEX('Fixed O&amp;M Schedule_Gas'!AU$3:AU$15,MATCH($F53,'Fixed O&amp;M Schedule_Gas'!$B$3:$B$15,0)),$C53*$S53*INDEX($U$1:$CH$1,MATCH($K53,$U$2:$CH$2,0))*IF(BM$2&gt;$K53+$H53,IF($D53="Win",1.02,1.005),1)*(1+$T53)^(BM$2-$K53)),IF(AND($K53+$I53&lt;=BM$2,$K53+SUM($I53:$J53)&gt;BM$2),IF($N53=$N$3,$C53*(INDEX('Fixed O&amp;M Schedule_Gas'!AU$3:AU$15,MATCH($F53,'Fixed O&amp;M Schedule_Gas'!$B$3:$B$15,0))+$M53),$C53*($S53*INDEX($U$1:$CH$1,MATCH($K53+$I53,$U$2:$CH$2,0))*IF(BM$2&gt;$K53+$I53+$H53,IF($D53="Win",1.02,1.005),1)*(1+$T53)^(BM$2-($K53+$I53))+$M53)),0)))/10^6</f>
        <v>108.3635612037091</v>
      </c>
      <c r="BN53" s="119">
        <f>IF(AND($K53&lt;BN$2+1,$K53+$H53&gt;BN$2),IF($N53=$N$3,$C53*((1-$O53+$O53*(BN$1/INDEX($U$1:$CH$1,,MATCH($K53,$U$2:$CH$2,0)))))*$L53,$C53*((1-$R53)^(BN$2-$K53))*(((1-$O53+$O53*(BN$1/INDEX($U$1:$CH$1,,MATCH($K53,$U$2:$CH$2,0)))))*$L53*8760*$P53)),IF(AND($K53+$H53&lt;BN$2+1,$K53+$I53&gt;BN$2),IF($N53=$N$3,$C53*INDEX('Fixed O&amp;M Schedule_Gas'!AV$3:AV$15,MATCH($F53,'Fixed O&amp;M Schedule_Gas'!$B$3:$B$15,0)),$C53*$S53*INDEX($U$1:$CH$1,MATCH($K53,$U$2:$CH$2,0))*IF(BN$2&gt;$K53+$H53,IF($D53="Win",1.02,1.005),1)*(1+$T53)^(BN$2-$K53)),IF(AND($K53+$I53&lt;=BN$2,$K53+SUM($I53:$J53)&gt;BN$2),IF($N53=$N$3,$C53*(INDEX('Fixed O&amp;M Schedule_Gas'!AV$3:AV$15,MATCH($F53,'Fixed O&amp;M Schedule_Gas'!$B$3:$B$15,0))+$M53),$C53*($S53*INDEX($U$1:$CH$1,MATCH($K53+$I53,$U$2:$CH$2,0))*IF(BN$2&gt;$K53+$I53+$H53,IF($D53="Win",1.02,1.005),1)*(1+$T53)^(BN$2-($K53+$I53))+$M53)),0)))/10^6</f>
        <v>108.91949205502272</v>
      </c>
      <c r="BO53" s="119">
        <f>IF(AND($K53&lt;BO$2+1,$K53+$H53&gt;BO$2),IF($N53=$N$3,$C53*((1-$O53+$O53*(BO$1/INDEX($U$1:$CH$1,,MATCH($K53,$U$2:$CH$2,0)))))*$L53,$C53*((1-$R53)^(BO$2-$K53))*(((1-$O53+$O53*(BO$1/INDEX($U$1:$CH$1,,MATCH($K53,$U$2:$CH$2,0)))))*$L53*8760*$P53)),IF(AND($K53+$H53&lt;BO$2+1,$K53+$I53&gt;BO$2),IF($N53=$N$3,$C53*INDEX('Fixed O&amp;M Schedule_Gas'!AW$3:AW$15,MATCH($F53,'Fixed O&amp;M Schedule_Gas'!$B$3:$B$15,0)),$C53*$S53*INDEX($U$1:$CH$1,MATCH($K53,$U$2:$CH$2,0))*IF(BO$2&gt;$K53+$H53,IF($D53="Win",1.02,1.005),1)*(1+$T53)^(BO$2-$K53)),IF(AND($K53+$I53&lt;=BO$2,$K53+SUM($I53:$J53)&gt;BO$2),IF($N53=$N$3,$C53*(INDEX('Fixed O&amp;M Schedule_Gas'!AW$3:AW$15,MATCH($F53,'Fixed O&amp;M Schedule_Gas'!$B$3:$B$15,0))+$M53),$C53*($S53*INDEX($U$1:$CH$1,MATCH($K53+$I53,$U$2:$CH$2,0))*IF(BO$2&gt;$K53+$I53+$H53,IF($D53="Win",1.02,1.005),1)*(1+$T53)^(BO$2-($K53+$I53))+$M53)),0)))/10^6</f>
        <v>109.48654152336259</v>
      </c>
      <c r="BP53" s="119">
        <f>IF(AND($K53&lt;BP$2+1,$K53+$H53&gt;BP$2),IF($N53=$N$3,$C53*((1-$O53+$O53*(BP$1/INDEX($U$1:$CH$1,,MATCH($K53,$U$2:$CH$2,0)))))*$L53,$C53*((1-$R53)^(BP$2-$K53))*(((1-$O53+$O53*(BP$1/INDEX($U$1:$CH$1,,MATCH($K53,$U$2:$CH$2,0)))))*$L53*8760*$P53)),IF(AND($K53+$H53&lt;BP$2+1,$K53+$I53&gt;BP$2),IF($N53=$N$3,$C53*INDEX('Fixed O&amp;M Schedule_Gas'!AX$3:AX$15,MATCH($F53,'Fixed O&amp;M Schedule_Gas'!$B$3:$B$15,0)),$C53*$S53*INDEX($U$1:$CH$1,MATCH($K53,$U$2:$CH$2,0))*IF(BP$2&gt;$K53+$H53,IF($D53="Win",1.02,1.005),1)*(1+$T53)^(BP$2-$K53)),IF(AND($K53+$I53&lt;=BP$2,$K53+SUM($I53:$J53)&gt;BP$2),IF($N53=$N$3,$C53*(INDEX('Fixed O&amp;M Schedule_Gas'!AX$3:AX$15,MATCH($F53,'Fixed O&amp;M Schedule_Gas'!$B$3:$B$15,0))+$M53),$C53*($S53*INDEX($U$1:$CH$1,MATCH($K53+$I53,$U$2:$CH$2,0))*IF(BP$2&gt;$K53+$I53+$H53,IF($D53="Win",1.02,1.005),1)*(1+$T53)^(BP$2-($K53+$I53))+$M53)),0)))/10^6</f>
        <v>110.06493198106926</v>
      </c>
      <c r="BQ53" s="119">
        <f>IF(AND($K53&lt;BQ$2+1,$K53+$H53&gt;BQ$2),IF($N53=$N$3,$C53*((1-$O53+$O53*(BQ$1/INDEX($U$1:$CH$1,,MATCH($K53,$U$2:$CH$2,0)))))*$L53,$C53*((1-$R53)^(BQ$2-$K53))*(((1-$O53+$O53*(BQ$1/INDEX($U$1:$CH$1,,MATCH($K53,$U$2:$CH$2,0)))))*$L53*8760*$P53)),IF(AND($K53+$H53&lt;BQ$2+1,$K53+$I53&gt;BQ$2),IF($N53=$N$3,$C53*INDEX('Fixed O&amp;M Schedule_Gas'!AY$3:AY$15,MATCH($F53,'Fixed O&amp;M Schedule_Gas'!$B$3:$B$15,0)),$C53*$S53*INDEX($U$1:$CH$1,MATCH($K53,$U$2:$CH$2,0))*IF(BQ$2&gt;$K53+$H53,IF($D53="Win",1.02,1.005),1)*(1+$T53)^(BQ$2-$K53)),IF(AND($K53+$I53&lt;=BQ$2,$K53+SUM($I53:$J53)&gt;BQ$2),IF($N53=$N$3,$C53*(INDEX('Fixed O&amp;M Schedule_Gas'!AY$3:AY$15,MATCH($F53,'Fixed O&amp;M Schedule_Gas'!$B$3:$B$15,0))+$M53),$C53*($S53*INDEX($U$1:$CH$1,MATCH($K53+$I53,$U$2:$CH$2,0))*IF(BQ$2&gt;$K53+$I53+$H53,IF($D53="Win",1.02,1.005),1)*(1+$T53)^(BQ$2-($K53+$I53))+$M53)),0)))/10^6</f>
        <v>110.6548902479301</v>
      </c>
      <c r="BR53" s="119">
        <f>IF(AND($K53&lt;BR$2+1,$K53+$H53&gt;BR$2),IF($N53=$N$3,$C53*((1-$O53+$O53*(BR$1/INDEX($U$1:$CH$1,,MATCH($K53,$U$2:$CH$2,0)))))*$L53,$C53*((1-$R53)^(BR$2-$K53))*(((1-$O53+$O53*(BR$1/INDEX($U$1:$CH$1,,MATCH($K53,$U$2:$CH$2,0)))))*$L53*8760*$P53)),IF(AND($K53+$H53&lt;BR$2+1,$K53+$I53&gt;BR$2),IF($N53=$N$3,$C53*INDEX('Fixed O&amp;M Schedule_Gas'!AZ$3:AZ$15,MATCH($F53,'Fixed O&amp;M Schedule_Gas'!$B$3:$B$15,0)),$C53*$S53*INDEX($U$1:$CH$1,MATCH($K53,$U$2:$CH$2,0))*IF(BR$2&gt;$K53+$H53,IF($D53="Win",1.02,1.005),1)*(1+$T53)^(BR$2-$K53)),IF(AND($K53+$I53&lt;=BR$2,$K53+SUM($I53:$J53)&gt;BR$2),IF($N53=$N$3,$C53*(INDEX('Fixed O&amp;M Schedule_Gas'!AZ$3:AZ$15,MATCH($F53,'Fixed O&amp;M Schedule_Gas'!$B$3:$B$15,0))+$M53),$C53*($S53*INDEX($U$1:$CH$1,MATCH($K53+$I53,$U$2:$CH$2,0))*IF(BR$2&gt;$K53+$I53+$H53,IF($D53="Win",1.02,1.005),1)*(1+$T53)^(BR$2-($K53+$I53))+$M53)),0)))/10^6</f>
        <v>111.25664768012811</v>
      </c>
      <c r="BS53" s="119">
        <f>IF(AND($K53&lt;BS$2+1,$K53+$H53&gt;BS$2),IF($N53=$N$3,$C53*((1-$O53+$O53*(BS$1/INDEX($U$1:$CH$1,,MATCH($K53,$U$2:$CH$2,0)))))*$L53,$C53*((1-$R53)^(BS$2-$K53))*(((1-$O53+$O53*(BS$1/INDEX($U$1:$CH$1,,MATCH($K53,$U$2:$CH$2,0)))))*$L53*8760*$P53)),IF(AND($K53+$H53&lt;BS$2+1,$K53+$I53&gt;BS$2),IF($N53=$N$3,$C53*INDEX('Fixed O&amp;M Schedule_Gas'!BA$3:BA$15,MATCH($F53,'Fixed O&amp;M Schedule_Gas'!$B$3:$B$15,0)),$C53*$S53*INDEX($U$1:$CH$1,MATCH($K53,$U$2:$CH$2,0))*IF(BS$2&gt;$K53+$H53,IF($D53="Win",1.02,1.005),1)*(1+$T53)^(BS$2-$K53)),IF(AND($K53+$I53&lt;=BS$2,$K53+SUM($I53:$J53)&gt;BS$2),IF($N53=$N$3,$C53*(INDEX('Fixed O&amp;M Schedule_Gas'!BA$3:BA$15,MATCH($F53,'Fixed O&amp;M Schedule_Gas'!$B$3:$B$15,0))+$M53),$C53*($S53*INDEX($U$1:$CH$1,MATCH($K53+$I53,$U$2:$CH$2,0))*IF(BS$2&gt;$K53+$I53+$H53,IF($D53="Win",1.02,1.005),1)*(1+$T53)^(BS$2-($K53+$I53))+$M53)),0)))/10^6</f>
        <v>111.8704402609701</v>
      </c>
      <c r="BT53" s="119">
        <f>IF(AND($K53&lt;BT$2+1,$K53+$H53&gt;BT$2),IF($N53=$N$3,$C53*((1-$O53+$O53*(BT$1/INDEX($U$1:$CH$1,,MATCH($K53,$U$2:$CH$2,0)))))*$L53,$C53*((1-$R53)^(BT$2-$K53))*(((1-$O53+$O53*(BT$1/INDEX($U$1:$CH$1,,MATCH($K53,$U$2:$CH$2,0)))))*$L53*8760*$P53)),IF(AND($K53+$H53&lt;BT$2+1,$K53+$I53&gt;BT$2),IF($N53=$N$3,$C53*INDEX('Fixed O&amp;M Schedule_Gas'!BB$3:BB$15,MATCH($F53,'Fixed O&amp;M Schedule_Gas'!$B$3:$B$15,0)),$C53*$S53*INDEX($U$1:$CH$1,MATCH($K53,$U$2:$CH$2,0))*IF(BT$2&gt;$K53+$H53,IF($D53="Win",1.02,1.005),1)*(1+$T53)^(BT$2-$K53)),IF(AND($K53+$I53&lt;=BT$2,$K53+SUM($I53:$J53)&gt;BT$2),IF($N53=$N$3,$C53*(INDEX('Fixed O&amp;M Schedule_Gas'!BB$3:BB$15,MATCH($F53,'Fixed O&amp;M Schedule_Gas'!$B$3:$B$15,0))+$M53),$C53*($S53*INDEX($U$1:$CH$1,MATCH($K53+$I53,$U$2:$CH$2,0))*IF(BT$2&gt;$K53+$I53+$H53,IF($D53="Win",1.02,1.005),1)*(1+$T53)^(BT$2-($K53+$I53))+$M53)),0)))/10^6</f>
        <v>112.49650869342894</v>
      </c>
      <c r="BU53" s="119">
        <f>IF(AND($K53&lt;BU$2+1,$K53+$H53&gt;BU$2),IF($N53=$N$3,$C53*((1-$O53+$O53*(BU$1/INDEX($U$1:$CH$1,,MATCH($K53,$U$2:$CH$2,0)))))*$L53,$C53*((1-$R53)^(BU$2-$K53))*(((1-$O53+$O53*(BU$1/INDEX($U$1:$CH$1,,MATCH($K53,$U$2:$CH$2,0)))))*$L53*8760*$P53)),IF(AND($K53+$H53&lt;BU$2+1,$K53+$I53&gt;BU$2),IF($N53=$N$3,$C53*INDEX('Fixed O&amp;M Schedule_Gas'!BC$3:BC$15,MATCH($F53,'Fixed O&amp;M Schedule_Gas'!$B$3:$B$15,0)),$C53*$S53*INDEX($U$1:$CH$1,MATCH($K53,$U$2:$CH$2,0))*IF(BU$2&gt;$K53+$H53,IF($D53="Win",1.02,1.005),1)*(1+$T53)^(BU$2-$K53)),IF(AND($K53+$I53&lt;=BU$2,$K53+SUM($I53:$J53)&gt;BU$2),IF($N53=$N$3,$C53*(INDEX('Fixed O&amp;M Schedule_Gas'!BC$3:BC$15,MATCH($F53,'Fixed O&amp;M Schedule_Gas'!$B$3:$B$15,0))+$M53),$C53*($S53*INDEX($U$1:$CH$1,MATCH($K53+$I53,$U$2:$CH$2,0))*IF(BU$2&gt;$K53+$I53+$H53,IF($D53="Win",1.02,1.005),1)*(1+$T53)^(BU$2-($K53+$I53))+$M53)),0)))/10^6</f>
        <v>113.13509849453693</v>
      </c>
      <c r="BV53" s="119">
        <f>IF(AND($K53&lt;BV$2+1,$K53+$H53&gt;BV$2),IF($N53=$N$3,$C53*((1-$O53+$O53*(BV$1/INDEX($U$1:$CH$1,,MATCH($K53,$U$2:$CH$2,0)))))*$L53,$C53*((1-$R53)^(BV$2-$K53))*(((1-$O53+$O53*(BV$1/INDEX($U$1:$CH$1,,MATCH($K53,$U$2:$CH$2,0)))))*$L53*8760*$P53)),IF(AND($K53+$H53&lt;BV$2+1,$K53+$I53&gt;BV$2),IF($N53=$N$3,$C53*INDEX('Fixed O&amp;M Schedule_Gas'!BD$3:BD$15,MATCH($F53,'Fixed O&amp;M Schedule_Gas'!$B$3:$B$15,0)),$C53*$S53*INDEX($U$1:$CH$1,MATCH($K53,$U$2:$CH$2,0))*IF(BV$2&gt;$K53+$H53,IF($D53="Win",1.02,1.005),1)*(1+$T53)^(BV$2-$K53)),IF(AND($K53+$I53&lt;=BV$2,$K53+SUM($I53:$J53)&gt;BV$2),IF($N53=$N$3,$C53*(INDEX('Fixed O&amp;M Schedule_Gas'!BD$3:BD$15,MATCH($F53,'Fixed O&amp;M Schedule_Gas'!$B$3:$B$15,0))+$M53),$C53*($S53*INDEX($U$1:$CH$1,MATCH($K53+$I53,$U$2:$CH$2,0))*IF(BV$2&gt;$K53+$I53+$H53,IF($D53="Win",1.02,1.005),1)*(1+$T53)^(BV$2-($K53+$I53))+$M53)),0)))/10^6</f>
        <v>113.7864600916671</v>
      </c>
      <c r="BW53" s="119">
        <f>IF(AND($K53&lt;BW$2+1,$K53+$H53&gt;BW$2),IF($N53=$N$3,$C53*((1-$O53+$O53*(BW$1/INDEX($U$1:$CH$1,,MATCH($K53,$U$2:$CH$2,0)))))*$L53,$C53*((1-$R53)^(BW$2-$K53))*(((1-$O53+$O53*(BW$1/INDEX($U$1:$CH$1,,MATCH($K53,$U$2:$CH$2,0)))))*$L53*8760*$P53)),IF(AND($K53+$H53&lt;BW$2+1,$K53+$I53&gt;BW$2),IF($N53=$N$3,$C53*INDEX('Fixed O&amp;M Schedule_Gas'!BE$3:BE$15,MATCH($F53,'Fixed O&amp;M Schedule_Gas'!$B$3:$B$15,0)),$C53*$S53*INDEX($U$1:$CH$1,MATCH($K53,$U$2:$CH$2,0))*IF(BW$2&gt;$K53+$H53,IF($D53="Win",1.02,1.005),1)*(1+$T53)^(BW$2-$K53)),IF(AND($K53+$I53&lt;=BW$2,$K53+SUM($I53:$J53)&gt;BW$2),IF($N53=$N$3,$C53*(INDEX('Fixed O&amp;M Schedule_Gas'!BE$3:BE$15,MATCH($F53,'Fixed O&amp;M Schedule_Gas'!$B$3:$B$15,0))+$M53),$C53*($S53*INDEX($U$1:$CH$1,MATCH($K53+$I53,$U$2:$CH$2,0))*IF(BW$2&gt;$K53+$I53+$H53,IF($D53="Win",1.02,1.005),1)*(1+$T53)^(BW$2-($K53+$I53))+$M53)),0)))/10^6</f>
        <v>114.45084892073987</v>
      </c>
      <c r="BX53" s="119">
        <f>IF(AND($K53&lt;BX$2+1,$K53+$H53&gt;BX$2),IF($N53=$N$3,$C53*((1-$O53+$O53*(BX$1/INDEX($U$1:$CH$1,,MATCH($K53,$U$2:$CH$2,0)))))*$L53,$C53*((1-$R53)^(BX$2-$K53))*(((1-$O53+$O53*(BX$1/INDEX($U$1:$CH$1,,MATCH($K53,$U$2:$CH$2,0)))))*$L53*8760*$P53)),IF(AND($K53+$H53&lt;BX$2+1,$K53+$I53&gt;BX$2),IF($N53=$N$3,$C53*INDEX('Fixed O&amp;M Schedule_Gas'!BF$3:BF$15,MATCH($F53,'Fixed O&amp;M Schedule_Gas'!$B$3:$B$15,0)),$C53*$S53*INDEX($U$1:$CH$1,MATCH($K53,$U$2:$CH$2,0))*IF(BX$2&gt;$K53+$H53,IF($D53="Win",1.02,1.005),1)*(1+$T53)^(BX$2-$K53)),IF(AND($K53+$I53&lt;=BX$2,$K53+SUM($I53:$J53)&gt;BX$2),IF($N53=$N$3,$C53*(INDEX('Fixed O&amp;M Schedule_Gas'!BF$3:BF$15,MATCH($F53,'Fixed O&amp;M Schedule_Gas'!$B$3:$B$15,0))+$M53),$C53*($S53*INDEX($U$1:$CH$1,MATCH($K53+$I53,$U$2:$CH$2,0))*IF(BX$2&gt;$K53+$I53+$H53,IF($D53="Win",1.02,1.005),1)*(1+$T53)^(BX$2-($K53+$I53))+$M53)),0)))/10^6</f>
        <v>115.1285255263941</v>
      </c>
      <c r="BY53" s="119">
        <f>IF(AND($K53&lt;BY$2+1,$K53+$H53&gt;BY$2),IF($N53=$N$3,$C53*((1-$O53+$O53*(BY$1/INDEX($U$1:$CH$1,,MATCH($K53,$U$2:$CH$2,0)))))*$L53,$C53*((1-$R53)^(BY$2-$K53))*(((1-$O53+$O53*(BY$1/INDEX($U$1:$CH$1,,MATCH($K53,$U$2:$CH$2,0)))))*$L53*8760*$P53)),IF(AND($K53+$H53&lt;BY$2+1,$K53+$I53&gt;BY$2),IF($N53=$N$3,$C53*INDEX('Fixed O&amp;M Schedule_Gas'!BG$3:BG$15,MATCH($F53,'Fixed O&amp;M Schedule_Gas'!$B$3:$B$15,0)),$C53*$S53*INDEX($U$1:$CH$1,MATCH($K53,$U$2:$CH$2,0))*IF(BY$2&gt;$K53+$H53,IF($D53="Win",1.02,1.005),1)*(1+$T53)^(BY$2-$K53)),IF(AND($K53+$I53&lt;=BY$2,$K53+SUM($I53:$J53)&gt;BY$2),IF($N53=$N$3,$C53*(INDEX('Fixed O&amp;M Schedule_Gas'!BG$3:BG$15,MATCH($F53,'Fixed O&amp;M Schedule_Gas'!$B$3:$B$15,0))+$M53),$C53*($S53*INDEX($U$1:$CH$1,MATCH($K53+$I53,$U$2:$CH$2,0))*IF(BY$2&gt;$K53+$I53+$H53,IF($D53="Win",1.02,1.005),1)*(1+$T53)^(BY$2-($K53+$I53))+$M53)),0)))/10^6</f>
        <v>115.81975566416142</v>
      </c>
      <c r="BZ53" s="119">
        <f>IF(AND($K53&lt;BZ$2+1,$K53+$H53&gt;BZ$2),IF($N53=$N$3,$C53*((1-$O53+$O53*(BZ$1/INDEX($U$1:$CH$1,,MATCH($K53,$U$2:$CH$2,0)))))*$L53,$C53*((1-$R53)^(BZ$2-$K53))*(((1-$O53+$O53*(BZ$1/INDEX($U$1:$CH$1,,MATCH($K53,$U$2:$CH$2,0)))))*$L53*8760*$P53)),IF(AND($K53+$H53&lt;BZ$2+1,$K53+$I53&gt;BZ$2),IF($N53=$N$3,$C53*INDEX('Fixed O&amp;M Schedule_Gas'!BH$3:BH$15,MATCH($F53,'Fixed O&amp;M Schedule_Gas'!$B$3:$B$15,0)),$C53*$S53*INDEX($U$1:$CH$1,MATCH($K53,$U$2:$CH$2,0))*IF(BZ$2&gt;$K53+$H53,IF($D53="Win",1.02,1.005),1)*(1+$T53)^(BZ$2-$K53)),IF(AND($K53+$I53&lt;=BZ$2,$K53+SUM($I53:$J53)&gt;BZ$2),IF($N53=$N$3,$C53*(INDEX('Fixed O&amp;M Schedule_Gas'!BH$3:BH$15,MATCH($F53,'Fixed O&amp;M Schedule_Gas'!$B$3:$B$15,0))+$M53),$C53*($S53*INDEX($U$1:$CH$1,MATCH($K53+$I53,$U$2:$CH$2,0))*IF(BZ$2&gt;$K53+$I53+$H53,IF($D53="Win",1.02,1.005),1)*(1+$T53)^(BZ$2-($K53+$I53))+$M53)),0)))/10^6</f>
        <v>116.52481040468408</v>
      </c>
      <c r="CA53" s="119">
        <f>IF(AND($K53&lt;CA$2+1,$K53+$H53&gt;CA$2),IF($N53=$N$3,$C53*((1-$O53+$O53*(CA$1/INDEX($U$1:$CH$1,,MATCH($K53,$U$2:$CH$2,0)))))*$L53,$C53*((1-$R53)^(CA$2-$K53))*(((1-$O53+$O53*(CA$1/INDEX($U$1:$CH$1,,MATCH($K53,$U$2:$CH$2,0)))))*$L53*8760*$P53)),IF(AND($K53+$H53&lt;CA$2+1,$K53+$I53&gt;CA$2),IF($N53=$N$3,$C53*INDEX('Fixed O&amp;M Schedule_Gas'!BI$3:BI$15,MATCH($F53,'Fixed O&amp;M Schedule_Gas'!$B$3:$B$15,0)),$C53*$S53*INDEX($U$1:$CH$1,MATCH($K53,$U$2:$CH$2,0))*IF(CA$2&gt;$K53+$H53,IF($D53="Win",1.02,1.005),1)*(1+$T53)^(CA$2-$K53)),IF(AND($K53+$I53&lt;=CA$2,$K53+SUM($I53:$J53)&gt;CA$2),IF($N53=$N$3,$C53*(INDEX('Fixed O&amp;M Schedule_Gas'!BI$3:BI$15,MATCH($F53,'Fixed O&amp;M Schedule_Gas'!$B$3:$B$15,0))+$M53),$C53*($S53*INDEX($U$1:$CH$1,MATCH($K53+$I53,$U$2:$CH$2,0))*IF(CA$2&gt;$K53+$I53+$H53,IF($D53="Win",1.02,1.005),1)*(1+$T53)^(CA$2-($K53+$I53))+$M53)),0)))/10^6</f>
        <v>117.24396624001717</v>
      </c>
      <c r="CB53" s="119">
        <f>IF(AND($K53&lt;CB$2+1,$K53+$H53&gt;CB$2),IF($N53=$N$3,$C53*((1-$O53+$O53*(CB$1/INDEX($U$1:$CH$1,,MATCH($K53,$U$2:$CH$2,0)))))*$L53,$C53*((1-$R53)^(CB$2-$K53))*(((1-$O53+$O53*(CB$1/INDEX($U$1:$CH$1,,MATCH($K53,$U$2:$CH$2,0)))))*$L53*8760*$P53)),IF(AND($K53+$H53&lt;CB$2+1,$K53+$I53&gt;CB$2),IF($N53=$N$3,$C53*INDEX('Fixed O&amp;M Schedule_Gas'!BJ$3:BJ$15,MATCH($F53,'Fixed O&amp;M Schedule_Gas'!$B$3:$B$15,0)),$C53*$S53*INDEX($U$1:$CH$1,MATCH($K53,$U$2:$CH$2,0))*IF(CB$2&gt;$K53+$H53,IF($D53="Win",1.02,1.005),1)*(1+$T53)^(CB$2-$K53)),IF(AND($K53+$I53&lt;=CB$2,$K53+SUM($I53:$J53)&gt;CB$2),IF($N53=$N$3,$C53*(INDEX('Fixed O&amp;M Schedule_Gas'!BJ$3:BJ$15,MATCH($F53,'Fixed O&amp;M Schedule_Gas'!$B$3:$B$15,0))+$M53),$C53*($S53*INDEX($U$1:$CH$1,MATCH($K53+$I53,$U$2:$CH$2,0))*IF(CB$2&gt;$K53+$I53+$H53,IF($D53="Win",1.02,1.005),1)*(1+$T53)^(CB$2-($K53+$I53))+$M53)),0)))/10^6</f>
        <v>117.97750519205694</v>
      </c>
      <c r="CC53" s="119">
        <f>IF(AND($K53&lt;CC$2+1,$K53+$H53&gt;CC$2),IF($N53=$N$3,$C53*((1-$O53+$O53*(CC$1/INDEX($U$1:$CH$1,,MATCH($K53,$U$2:$CH$2,0)))))*$L53,$C53*((1-$R53)^(CC$2-$K53))*(((1-$O53+$O53*(CC$1/INDEX($U$1:$CH$1,,MATCH($K53,$U$2:$CH$2,0)))))*$L53*8760*$P53)),IF(AND($K53+$H53&lt;CC$2+1,$K53+$I53&gt;CC$2),IF($N53=$N$3,$C53*INDEX('Fixed O&amp;M Schedule_Gas'!BK$3:BK$15,MATCH($F53,'Fixed O&amp;M Schedule_Gas'!$B$3:$B$15,0)),$C53*$S53*INDEX($U$1:$CH$1,MATCH($K53,$U$2:$CH$2,0))*IF(CC$2&gt;$K53+$H53,IF($D53="Win",1.02,1.005),1)*(1+$T53)^(CC$2-$K53)),IF(AND($K53+$I53&lt;=CC$2,$K53+SUM($I53:$J53)&gt;CC$2),IF($N53=$N$3,$C53*(INDEX('Fixed O&amp;M Schedule_Gas'!BK$3:BK$15,MATCH($F53,'Fixed O&amp;M Schedule_Gas'!$B$3:$B$15,0))+$M53),$C53*($S53*INDEX($U$1:$CH$1,MATCH($K53+$I53,$U$2:$CH$2,0))*IF(CC$2&gt;$K53+$I53+$H53,IF($D53="Win",1.02,1.005),1)*(1+$T53)^(CC$2-($K53+$I53))+$M53)),0)))/10^6</f>
        <v>118.72571492313752</v>
      </c>
      <c r="CD53" s="119">
        <f>IF(AND($K53&lt;CD$2+1,$K53+$H53&gt;CD$2),IF($N53=$N$3,$C53*((1-$O53+$O53*(CD$1/INDEX($U$1:$CH$1,,MATCH($K53,$U$2:$CH$2,0)))))*$L53,$C53*((1-$R53)^(CD$2-$K53))*(((1-$O53+$O53*(CD$1/INDEX($U$1:$CH$1,,MATCH($K53,$U$2:$CH$2,0)))))*$L53*8760*$P53)),IF(AND($K53+$H53&lt;CD$2+1,$K53+$I53&gt;CD$2),IF($N53=$N$3,$C53*INDEX('Fixed O&amp;M Schedule_Gas'!BL$3:BL$15,MATCH($F53,'Fixed O&amp;M Schedule_Gas'!$B$3:$B$15,0)),$C53*$S53*INDEX($U$1:$CH$1,MATCH($K53,$U$2:$CH$2,0))*IF(CD$2&gt;$K53+$H53,IF($D53="Win",1.02,1.005),1)*(1+$T53)^(CD$2-$K53)),IF(AND($K53+$I53&lt;=CD$2,$K53+SUM($I53:$J53)&gt;CD$2),IF($N53=$N$3,$C53*(INDEX('Fixed O&amp;M Schedule_Gas'!BL$3:BL$15,MATCH($F53,'Fixed O&amp;M Schedule_Gas'!$B$3:$B$15,0))+$M53),$C53*($S53*INDEX($U$1:$CH$1,MATCH($K53+$I53,$U$2:$CH$2,0))*IF(CD$2&gt;$K53+$I53+$H53,IF($D53="Win",1.02,1.005),1)*(1+$T53)^(CD$2-($K53+$I53))+$M53)),0)))/10^6</f>
        <v>120.26732625305593</v>
      </c>
      <c r="CE53" s="119">
        <f>IF(AND($K53&lt;CE$2+1,$K53+$H53&gt;CE$2),IF($N53=$N$3,$C53*((1-$O53+$O53*(CE$1/INDEX($U$1:$CH$1,,MATCH($K53,$U$2:$CH$2,0)))))*$L53,$C53*((1-$R53)^(CE$2-$K53))*(((1-$O53+$O53*(CE$1/INDEX($U$1:$CH$1,,MATCH($K53,$U$2:$CH$2,0)))))*$L53*8760*$P53)),IF(AND($K53+$H53&lt;CE$2+1,$K53+$I53&gt;CE$2),IF($N53=$N$3,$C53*INDEX('Fixed O&amp;M Schedule_Gas'!BM$3:BM$15,MATCH($F53,'Fixed O&amp;M Schedule_Gas'!$B$3:$B$15,0)),$C53*$S53*INDEX($U$1:$CH$1,MATCH($K53,$U$2:$CH$2,0))*IF(CE$2&gt;$K53+$H53,IF($D53="Win",1.02,1.005),1)*(1+$T53)^(CE$2-$K53)),IF(AND($K53+$I53&lt;=CE$2,$K53+SUM($I53:$J53)&gt;CE$2),IF($N53=$N$3,$C53*(INDEX('Fixed O&amp;M Schedule_Gas'!BM$3:BM$15,MATCH($F53,'Fixed O&amp;M Schedule_Gas'!$B$3:$B$15,0))+$M53),$C53*($S53*INDEX($U$1:$CH$1,MATCH($K53+$I53,$U$2:$CH$2,0))*IF(CE$2&gt;$K53+$I53+$H53,IF($D53="Win",1.02,1.005),1)*(1+$T53)^(CE$2-($K53+$I53))+$M53)),0)))/10^6</f>
        <v>121.06133240535647</v>
      </c>
      <c r="CF53" s="119">
        <f>IF(AND($K53&lt;CF$2+1,$K53+$H53&gt;CF$2),IF($N53=$N$3,$C53*((1-$O53+$O53*(CF$1/INDEX($U$1:$CH$1,,MATCH($K53,$U$2:$CH$2,0)))))*$L53,$C53*((1-$R53)^(CF$2-$K53))*(((1-$O53+$O53*(CF$1/INDEX($U$1:$CH$1,,MATCH($K53,$U$2:$CH$2,0)))))*$L53*8760*$P53)),IF(AND($K53+$H53&lt;CF$2+1,$K53+$I53&gt;CF$2),IF($N53=$N$3,$C53*INDEX('Fixed O&amp;M Schedule_Gas'!BN$3:BN$15,MATCH($F53,'Fixed O&amp;M Schedule_Gas'!$B$3:$B$15,0)),$C53*$S53*INDEX($U$1:$CH$1,MATCH($K53,$U$2:$CH$2,0))*IF(CF$2&gt;$K53+$H53,IF($D53="Win",1.02,1.005),1)*(1+$T53)^(CF$2-$K53)),IF(AND($K53+$I53&lt;=CF$2,$K53+SUM($I53:$J53)&gt;CF$2),IF($N53=$N$3,$C53*(INDEX('Fixed O&amp;M Schedule_Gas'!BN$3:BN$15,MATCH($F53,'Fixed O&amp;M Schedule_Gas'!$B$3:$B$15,0))+$M53),$C53*($S53*INDEX($U$1:$CH$1,MATCH($K53+$I53,$U$2:$CH$2,0))*IF(CF$2&gt;$K53+$I53+$H53,IF($D53="Win",1.02,1.005),1)*(1+$T53)^(CF$2-($K53+$I53))+$M53)),0)))/10^6</f>
        <v>121.87121868070301</v>
      </c>
      <c r="CG53" s="119">
        <f>IF(AND($K53&lt;CG$2+1,$K53+$H53&gt;CG$2),IF($N53=$N$3,$C53*((1-$O53+$O53*(CG$1/INDEX($U$1:$CH$1,,MATCH($K53,$U$2:$CH$2,0)))))*$L53,$C53*((1-$R53)^(CG$2-$K53))*(((1-$O53+$O53*(CG$1/INDEX($U$1:$CH$1,,MATCH($K53,$U$2:$CH$2,0)))))*$L53*8760*$P53)),IF(AND($K53+$H53&lt;CG$2+1,$K53+$I53&gt;CG$2),IF($N53=$N$3,$C53*INDEX('Fixed O&amp;M Schedule_Gas'!BO$3:BO$15,MATCH($F53,'Fixed O&amp;M Schedule_Gas'!$B$3:$B$15,0)),$C53*$S53*INDEX($U$1:$CH$1,MATCH($K53,$U$2:$CH$2,0))*IF(CG$2&gt;$K53+$H53,IF($D53="Win",1.02,1.005),1)*(1+$T53)^(CG$2-$K53)),IF(AND($K53+$I53&lt;=CG$2,$K53+SUM($I53:$J53)&gt;CG$2),IF($N53=$N$3,$C53*(INDEX('Fixed O&amp;M Schedule_Gas'!BO$3:BO$15,MATCH($F53,'Fixed O&amp;M Schedule_Gas'!$B$3:$B$15,0))+$M53),$C53*($S53*INDEX($U$1:$CH$1,MATCH($K53+$I53,$U$2:$CH$2,0))*IF(CG$2&gt;$K53+$I53+$H53,IF($D53="Win",1.02,1.005),1)*(1+$T53)^(CG$2-($K53+$I53))+$M53)),0)))/10^6</f>
        <v>122.69730268155652</v>
      </c>
      <c r="CH53" s="119">
        <f>IF(AND($K53&lt;CH$2+1,$K53+$H53&gt;CH$2),IF($N53=$N$3,$C53*((1-$O53+$O53*(CH$1/INDEX($U$1:$CH$1,,MATCH($K53,$U$2:$CH$2,0)))))*$L53,$C53*((1-$R53)^(CH$2-$K53))*(((1-$O53+$O53*(CH$1/INDEX($U$1:$CH$1,,MATCH($K53,$U$2:$CH$2,0)))))*$L53*8760*$P53)),IF(AND($K53+$H53&lt;CH$2+1,$K53+$I53&gt;CH$2),IF($N53=$N$3,$C53*INDEX('Fixed O&amp;M Schedule_Gas'!BP$3:BP$15,MATCH($F53,'Fixed O&amp;M Schedule_Gas'!$B$3:$B$15,0)),$C53*$S53*INDEX($U$1:$CH$1,MATCH($K53,$U$2:$CH$2,0))*IF(CH$2&gt;$K53+$H53,IF($D53="Win",1.02,1.005),1)*(1+$T53)^(CH$2-$K53)),IF(AND($K53+$I53&lt;=CH$2,$K53+SUM($I53:$J53)&gt;CH$2),IF($N53=$N$3,$C53*(INDEX('Fixed O&amp;M Schedule_Gas'!BP$3:BP$15,MATCH($F53,'Fixed O&amp;M Schedule_Gas'!$B$3:$B$15,0))+$M53),$C53*($S53*INDEX($U$1:$CH$1,MATCH($K53+$I53,$U$2:$CH$2,0))*IF(CH$2&gt;$K53+$I53+$H53,IF($D53="Win",1.02,1.005),1)*(1+$T53)^(CH$2-($K53+$I53))+$M53)),0)))/10^6</f>
        <v>0</v>
      </c>
    </row>
    <row r="54" spans="1:86" s="56" customFormat="1" ht="11.4" x14ac:dyDescent="0.2">
      <c r="A54" s="151"/>
      <c r="B54" s="142" t="s">
        <v>44</v>
      </c>
      <c r="C54" s="143">
        <v>393</v>
      </c>
      <c r="D54" s="143" t="str">
        <f t="shared" si="65"/>
        <v>Gas</v>
      </c>
      <c r="E54" s="97" t="s">
        <v>45</v>
      </c>
      <c r="F54" s="142" t="s">
        <v>46</v>
      </c>
      <c r="G54" s="138">
        <v>41038</v>
      </c>
      <c r="H54" s="68">
        <v>20</v>
      </c>
      <c r="I54" s="68">
        <v>40</v>
      </c>
      <c r="J54" s="68">
        <v>0</v>
      </c>
      <c r="K54" s="139">
        <f>YEAR(G54)</f>
        <v>2012</v>
      </c>
      <c r="L54" s="102">
        <f>12000*12</f>
        <v>144000</v>
      </c>
      <c r="M54" s="69" t="str">
        <f>'Repower Costs'!M54</f>
        <v/>
      </c>
      <c r="N54" s="68" t="s">
        <v>12</v>
      </c>
      <c r="O54" s="141">
        <v>0.2</v>
      </c>
      <c r="P54" s="16"/>
      <c r="Q54" s="100"/>
      <c r="R54" s="17"/>
      <c r="S54" s="70"/>
      <c r="T54" s="16"/>
      <c r="U54" s="120">
        <f>IF(AND($K54&lt;U$2+1,$K54+$H54&gt;U$2),IF($N54=$N$3,$C54*((1-$O54+$O54*(U$1/INDEX($U$1:$CH$1,,MATCH($K54,$U$2:$CH$2,0)))))*$L54,$C54*((1-$R54)^(U$2-$K54))*(((1-$O54+$O54*(U$1/INDEX($U$1:$CH$1,,MATCH($K54,$U$2:$CH$2,0)))))*$L54*8760*$P54)),IF(AND($K54+$H54&lt;U$2+1,$K54+$I54&gt;U$2),IF($N54=$N$3,$C54*INDEX('Fixed O&amp;M Schedule_Gas'!C$3:C$15,MATCH($F54,'Fixed O&amp;M Schedule_Gas'!$B$3:$B$15,0)),$C54*$S54*INDEX($U$1:$CH$1,MATCH($K54,$U$2:$CH$2,0))*IF(U$2&gt;$K54+$H54,IF($D54="Win",1.02,1.005),1)*(1+$T54)^(U$2-$K54)),IF(AND($K54+$I54&lt;=U$2,$K54+SUM($I54:$J54)&gt;U$2),IF($N54=$N$3,$C54*(INDEX('Fixed O&amp;M Schedule_Gas'!C$3:C$15,MATCH($F54,'Fixed O&amp;M Schedule_Gas'!$B$3:$B$15,0))+$M54),$C54*($S54*INDEX($U$1:$CH$1,MATCH($K54+$I54,$U$2:$CH$2,0))*IF(U$2&gt;$K54+$I54+$H54,IF($D54="Win",1.02,1.005),1)*(1+$T54)^(U$2-($K54+$I54))+$M54)),0)))/10^6</f>
        <v>0</v>
      </c>
      <c r="V54" s="120">
        <f>IF(AND($K54&lt;V$2+1,$K54+$H54&gt;V$2),IF($N54=$N$3,$C54*((1-$O54+$O54*(V$1/INDEX($U$1:$CH$1,,MATCH($K54,$U$2:$CH$2,0)))))*$L54,$C54*((1-$R54)^(V$2-$K54))*(((1-$O54+$O54*(V$1/INDEX($U$1:$CH$1,,MATCH($K54,$U$2:$CH$2,0)))))*$L54*8760*$P54)),IF(AND($K54+$H54&lt;V$2+1,$K54+$I54&gt;V$2),IF($N54=$N$3,$C54*INDEX('Fixed O&amp;M Schedule_Gas'!D$3:D$15,MATCH($F54,'Fixed O&amp;M Schedule_Gas'!$B$3:$B$15,0)),$C54*$S54*INDEX($U$1:$CH$1,MATCH($K54,$U$2:$CH$2,0))*IF(V$2&gt;$K54+$H54,IF($D54="Win",1.02,1.005),1)*(1+$T54)^(V$2-$K54)),IF(AND($K54+$I54&lt;=V$2,$K54+SUM($I54:$J54)&gt;V$2),IF($N54=$N$3,$C54*(INDEX('Fixed O&amp;M Schedule_Gas'!D$3:D$15,MATCH($F54,'Fixed O&amp;M Schedule_Gas'!$B$3:$B$15,0))+$M54),$C54*($S54*INDEX($U$1:$CH$1,MATCH($K54+$I54,$U$2:$CH$2,0))*IF(V$2&gt;$K54+$I54+$H54,IF($D54="Win",1.02,1.005),1)*(1+$T54)^(V$2-($K54+$I54))+$M54)),0)))/10^6</f>
        <v>0</v>
      </c>
      <c r="W54" s="120">
        <f>IF(AND($K54&lt;W$2+1,$K54+$H54&gt;W$2),IF($N54=$N$3,$C54*((1-$O54+$O54*(W$1/INDEX($U$1:$CH$1,,MATCH($K54,$U$2:$CH$2,0)))))*$L54,$C54*((1-$R54)^(W$2-$K54))*(((1-$O54+$O54*(W$1/INDEX($U$1:$CH$1,,MATCH($K54,$U$2:$CH$2,0)))))*$L54*8760*$P54)),IF(AND($K54+$H54&lt;W$2+1,$K54+$I54&gt;W$2),IF($N54=$N$3,$C54*INDEX('Fixed O&amp;M Schedule_Gas'!E$3:E$15,MATCH($F54,'Fixed O&amp;M Schedule_Gas'!$B$3:$B$15,0)),$C54*$S54*INDEX($U$1:$CH$1,MATCH($K54,$U$2:$CH$2,0))*IF(W$2&gt;$K54+$H54,IF($D54="Win",1.02,1.005),1)*(1+$T54)^(W$2-$K54)),IF(AND($K54+$I54&lt;=W$2,$K54+SUM($I54:$J54)&gt;W$2),IF($N54=$N$3,$C54*(INDEX('Fixed O&amp;M Schedule_Gas'!E$3:E$15,MATCH($F54,'Fixed O&amp;M Schedule_Gas'!$B$3:$B$15,0))+$M54),$C54*($S54*INDEX($U$1:$CH$1,MATCH($K54+$I54,$U$2:$CH$2,0))*IF(W$2&gt;$K54+$I54+$H54,IF($D54="Win",1.02,1.005),1)*(1+$T54)^(W$2-($K54+$I54))+$M54)),0)))/10^6</f>
        <v>0</v>
      </c>
      <c r="X54" s="120">
        <f>IF(AND($K54&lt;X$2+1,$K54+$H54&gt;X$2),IF($N54=$N$3,$C54*((1-$O54+$O54*(X$1/INDEX($U$1:$CH$1,,MATCH($K54,$U$2:$CH$2,0)))))*$L54,$C54*((1-$R54)^(X$2-$K54))*(((1-$O54+$O54*(X$1/INDEX($U$1:$CH$1,,MATCH($K54,$U$2:$CH$2,0)))))*$L54*8760*$P54)),IF(AND($K54+$H54&lt;X$2+1,$K54+$I54&gt;X$2),IF($N54=$N$3,$C54*INDEX('Fixed O&amp;M Schedule_Gas'!F$3:F$15,MATCH($F54,'Fixed O&amp;M Schedule_Gas'!$B$3:$B$15,0)),$C54*$S54*INDEX($U$1:$CH$1,MATCH($K54,$U$2:$CH$2,0))*IF(X$2&gt;$K54+$H54,IF($D54="Win",1.02,1.005),1)*(1+$T54)^(X$2-$K54)),IF(AND($K54+$I54&lt;=X$2,$K54+SUM($I54:$J54)&gt;X$2),IF($N54=$N$3,$C54*(INDEX('Fixed O&amp;M Schedule_Gas'!F$3:F$15,MATCH($F54,'Fixed O&amp;M Schedule_Gas'!$B$3:$B$15,0))+$M54),$C54*($S54*INDEX($U$1:$CH$1,MATCH($K54+$I54,$U$2:$CH$2,0))*IF(X$2&gt;$K54+$I54+$H54,IF($D54="Win",1.02,1.005),1)*(1+$T54)^(X$2-($K54+$I54))+$M54)),0)))/10^6</f>
        <v>0</v>
      </c>
      <c r="Y54" s="120">
        <f>IF(AND($K54&lt;Y$2+1,$K54+$H54&gt;Y$2),IF($N54=$N$3,$C54*((1-$O54+$O54*(Y$1/INDEX($U$1:$CH$1,,MATCH($K54,$U$2:$CH$2,0)))))*$L54,$C54*((1-$R54)^(Y$2-$K54))*(((1-$O54+$O54*(Y$1/INDEX($U$1:$CH$1,,MATCH($K54,$U$2:$CH$2,0)))))*$L54*8760*$P54)),IF(AND($K54+$H54&lt;Y$2+1,$K54+$I54&gt;Y$2),IF($N54=$N$3,$C54*INDEX('Fixed O&amp;M Schedule_Gas'!G$3:G$15,MATCH($F54,'Fixed O&amp;M Schedule_Gas'!$B$3:$B$15,0)),$C54*$S54*INDEX($U$1:$CH$1,MATCH($K54,$U$2:$CH$2,0))*IF(Y$2&gt;$K54+$H54,IF($D54="Win",1.02,1.005),1)*(1+$T54)^(Y$2-$K54)),IF(AND($K54+$I54&lt;=Y$2,$K54+SUM($I54:$J54)&gt;Y$2),IF($N54=$N$3,$C54*(INDEX('Fixed O&amp;M Schedule_Gas'!G$3:G$15,MATCH($F54,'Fixed O&amp;M Schedule_Gas'!$B$3:$B$15,0))+$M54),$C54*($S54*INDEX($U$1:$CH$1,MATCH($K54+$I54,$U$2:$CH$2,0))*IF(Y$2&gt;$K54+$I54+$H54,IF($D54="Win",1.02,1.005),1)*(1+$T54)^(Y$2-($K54+$I54))+$M54)),0)))/10^6</f>
        <v>0</v>
      </c>
      <c r="Z54" s="120">
        <f>IF(AND($K54&lt;Z$2+1,$K54+$H54&gt;Z$2),IF($N54=$N$3,$C54*((1-$O54+$O54*(Z$1/INDEX($U$1:$CH$1,,MATCH($K54,$U$2:$CH$2,0)))))*$L54,$C54*((1-$R54)^(Z$2-$K54))*(((1-$O54+$O54*(Z$1/INDEX($U$1:$CH$1,,MATCH($K54,$U$2:$CH$2,0)))))*$L54*8760*$P54)),IF(AND($K54+$H54&lt;Z$2+1,$K54+$I54&gt;Z$2),IF($N54=$N$3,$C54*INDEX('Fixed O&amp;M Schedule_Gas'!H$3:H$15,MATCH($F54,'Fixed O&amp;M Schedule_Gas'!$B$3:$B$15,0)),$C54*$S54*INDEX($U$1:$CH$1,MATCH($K54,$U$2:$CH$2,0))*IF(Z$2&gt;$K54+$H54,IF($D54="Win",1.02,1.005),1)*(1+$T54)^(Z$2-$K54)),IF(AND($K54+$I54&lt;=Z$2,$K54+SUM($I54:$J54)&gt;Z$2),IF($N54=$N$3,$C54*(INDEX('Fixed O&amp;M Schedule_Gas'!H$3:H$15,MATCH($F54,'Fixed O&amp;M Schedule_Gas'!$B$3:$B$15,0))+$M54),$C54*($S54*INDEX($U$1:$CH$1,MATCH($K54+$I54,$U$2:$CH$2,0))*IF(Z$2&gt;$K54+$I54+$H54,IF($D54="Win",1.02,1.005),1)*(1+$T54)^(Z$2-($K54+$I54))+$M54)),0)))/10^6</f>
        <v>0</v>
      </c>
      <c r="AA54" s="120">
        <f>IF(AND($K54&lt;AA$2+1,$K54+$H54&gt;AA$2),IF($N54=$N$3,$C54*((1-$O54+$O54*(AA$1/INDEX($U$1:$CH$1,,MATCH($K54,$U$2:$CH$2,0)))))*$L54,$C54*((1-$R54)^(AA$2-$K54))*(((1-$O54+$O54*(AA$1/INDEX($U$1:$CH$1,,MATCH($K54,$U$2:$CH$2,0)))))*$L54*8760*$P54)),IF(AND($K54+$H54&lt;AA$2+1,$K54+$I54&gt;AA$2),IF($N54=$N$3,$C54*INDEX('Fixed O&amp;M Schedule_Gas'!I$3:I$15,MATCH($F54,'Fixed O&amp;M Schedule_Gas'!$B$3:$B$15,0)),$C54*$S54*INDEX($U$1:$CH$1,MATCH($K54,$U$2:$CH$2,0))*IF(AA$2&gt;$K54+$H54,IF($D54="Win",1.02,1.005),1)*(1+$T54)^(AA$2-$K54)),IF(AND($K54+$I54&lt;=AA$2,$K54+SUM($I54:$J54)&gt;AA$2),IF($N54=$N$3,$C54*(INDEX('Fixed O&amp;M Schedule_Gas'!I$3:I$15,MATCH($F54,'Fixed O&amp;M Schedule_Gas'!$B$3:$B$15,0))+$M54),$C54*($S54*INDEX($U$1:$CH$1,MATCH($K54+$I54,$U$2:$CH$2,0))*IF(AA$2&gt;$K54+$I54+$H54,IF($D54="Win",1.02,1.005),1)*(1+$T54)^(AA$2-($K54+$I54))+$M54)),0)))/10^6</f>
        <v>0</v>
      </c>
      <c r="AB54" s="120">
        <f>IF(AND($K54&lt;AB$2+1,$K54+$H54&gt;AB$2),IF($N54=$N$3,$C54*((1-$O54+$O54*(AB$1/INDEX($U$1:$CH$1,,MATCH($K54,$U$2:$CH$2,0)))))*$L54,$C54*((1-$R54)^(AB$2-$K54))*(((1-$O54+$O54*(AB$1/INDEX($U$1:$CH$1,,MATCH($K54,$U$2:$CH$2,0)))))*$L54*8760*$P54)),IF(AND($K54+$H54&lt;AB$2+1,$K54+$I54&gt;AB$2),IF($N54=$N$3,$C54*INDEX('Fixed O&amp;M Schedule_Gas'!J$3:J$15,MATCH($F54,'Fixed O&amp;M Schedule_Gas'!$B$3:$B$15,0)),$C54*$S54*INDEX($U$1:$CH$1,MATCH($K54,$U$2:$CH$2,0))*IF(AB$2&gt;$K54+$H54,IF($D54="Win",1.02,1.005),1)*(1+$T54)^(AB$2-$K54)),IF(AND($K54+$I54&lt;=AB$2,$K54+SUM($I54:$J54)&gt;AB$2),IF($N54=$N$3,$C54*(INDEX('Fixed O&amp;M Schedule_Gas'!J$3:J$15,MATCH($F54,'Fixed O&amp;M Schedule_Gas'!$B$3:$B$15,0))+$M54),$C54*($S54*INDEX($U$1:$CH$1,MATCH($K54+$I54,$U$2:$CH$2,0))*IF(AB$2&gt;$K54+$I54+$H54,IF($D54="Win",1.02,1.005),1)*(1+$T54)^(AB$2-($K54+$I54))+$M54)),0)))/10^6</f>
        <v>56.591999999999999</v>
      </c>
      <c r="AC54" s="120">
        <f>IF(AND($K54&lt;AC$2+1,$K54+$H54&gt;AC$2),IF($N54=$N$3,$C54*((1-$O54+$O54*(AC$1/INDEX($U$1:$CH$1,,MATCH($K54,$U$2:$CH$2,0)))))*$L54,$C54*((1-$R54)^(AC$2-$K54))*(((1-$O54+$O54*(AC$1/INDEX($U$1:$CH$1,,MATCH($K54,$U$2:$CH$2,0)))))*$L54*8760*$P54)),IF(AND($K54+$H54&lt;AC$2+1,$K54+$I54&gt;AC$2),IF($N54=$N$3,$C54*INDEX('Fixed O&amp;M Schedule_Gas'!K$3:K$15,MATCH($F54,'Fixed O&amp;M Schedule_Gas'!$B$3:$B$15,0)),$C54*$S54*INDEX($U$1:$CH$1,MATCH($K54,$U$2:$CH$2,0))*IF(AC$2&gt;$K54+$H54,IF($D54="Win",1.02,1.005),1)*(1+$T54)^(AC$2-$K54)),IF(AND($K54+$I54&lt;=AC$2,$K54+SUM($I54:$J54)&gt;AC$2),IF($N54=$N$3,$C54*(INDEX('Fixed O&amp;M Schedule_Gas'!K$3:K$15,MATCH($F54,'Fixed O&amp;M Schedule_Gas'!$B$3:$B$15,0))+$M54),$C54*($S54*INDEX($U$1:$CH$1,MATCH($K54+$I54,$U$2:$CH$2,0))*IF(AC$2&gt;$K54+$I54+$H54,IF($D54="Win",1.02,1.005),1)*(1+$T54)^(AC$2-($K54+$I54))+$M54)),0)))/10^6</f>
        <v>56.711304147843947</v>
      </c>
      <c r="AD54" s="120">
        <f>IF(AND($K54&lt;AD$2+1,$K54+$H54&gt;AD$2),IF($N54=$N$3,$C54*((1-$O54+$O54*(AD$1/INDEX($U$1:$CH$1,,MATCH($K54,$U$2:$CH$2,0)))))*$L54,$C54*((1-$R54)^(AD$2-$K54))*(((1-$O54+$O54*(AD$1/INDEX($U$1:$CH$1,,MATCH($K54,$U$2:$CH$2,0)))))*$L54*8760*$P54)),IF(AND($K54+$H54&lt;AD$2+1,$K54+$I54&gt;AD$2),IF($N54=$N$3,$C54*INDEX('Fixed O&amp;M Schedule_Gas'!L$3:L$15,MATCH($F54,'Fixed O&amp;M Schedule_Gas'!$B$3:$B$15,0)),$C54*$S54*INDEX($U$1:$CH$1,MATCH($K54,$U$2:$CH$2,0))*IF(AD$2&gt;$K54+$H54,IF($D54="Win",1.02,1.005),1)*(1+$T54)^(AD$2-$K54)),IF(AND($K54+$I54&lt;=AD$2,$K54+SUM($I54:$J54)&gt;AD$2),IF($N54=$N$3,$C54*(INDEX('Fixed O&amp;M Schedule_Gas'!L$3:L$15,MATCH($F54,'Fixed O&amp;M Schedule_Gas'!$B$3:$B$15,0))+$M54),$C54*($S54*INDEX($U$1:$CH$1,MATCH($K54+$I54,$U$2:$CH$2,0))*IF(AD$2&gt;$K54+$I54+$H54,IF($D54="Win",1.02,1.005),1)*(1+$T54)^(AD$2-($K54+$I54))+$M54)),0)))/10^6</f>
        <v>56.97547761806981</v>
      </c>
      <c r="AE54" s="120">
        <f>IF(AND($K54&lt;AE$2+1,$K54+$H54&gt;AE$2),IF($N54=$N$3,$C54*((1-$O54+$O54*(AE$1/INDEX($U$1:$CH$1,,MATCH($K54,$U$2:$CH$2,0)))))*$L54,$C54*((1-$R54)^(AE$2-$K54))*(((1-$O54+$O54*(AE$1/INDEX($U$1:$CH$1,,MATCH($K54,$U$2:$CH$2,0)))))*$L54*8760*$P54)),IF(AND($K54+$H54&lt;AE$2+1,$K54+$I54&gt;AE$2),IF($N54=$N$3,$C54*INDEX('Fixed O&amp;M Schedule_Gas'!M$3:M$15,MATCH($F54,'Fixed O&amp;M Schedule_Gas'!$B$3:$B$15,0)),$C54*$S54*INDEX($U$1:$CH$1,MATCH($K54,$U$2:$CH$2,0))*IF(AE$2&gt;$K54+$H54,IF($D54="Win",1.02,1.005),1)*(1+$T54)^(AE$2-$K54)),IF(AND($K54+$I54&lt;=AE$2,$K54+SUM($I54:$J54)&gt;AE$2),IF($N54=$N$3,$C54*(INDEX('Fixed O&amp;M Schedule_Gas'!M$3:M$15,MATCH($F54,'Fixed O&amp;M Schedule_Gas'!$B$3:$B$15,0))+$M54),$C54*($S54*INDEX($U$1:$CH$1,MATCH($K54+$I54,$U$2:$CH$2,0))*IF(AE$2&gt;$K54+$I54+$H54,IF($D54="Win",1.02,1.005),1)*(1+$T54)^(AE$2-($K54+$I54))+$M54)),0)))/10^6</f>
        <v>57.118022833675553</v>
      </c>
      <c r="AF54" s="120">
        <f>IF(AND($K54&lt;AF$2+1,$K54+$H54&gt;AF$2),IF($N54=$N$3,$C54*((1-$O54+$O54*(AF$1/INDEX($U$1:$CH$1,,MATCH($K54,$U$2:$CH$2,0)))))*$L54,$C54*((1-$R54)^(AF$2-$K54))*(((1-$O54+$O54*(AF$1/INDEX($U$1:$CH$1,,MATCH($K54,$U$2:$CH$2,0)))))*$L54*8760*$P54)),IF(AND($K54+$H54&lt;AF$2+1,$K54+$I54&gt;AF$2),IF($N54=$N$3,$C54*INDEX('Fixed O&amp;M Schedule_Gas'!N$3:N$15,MATCH($F54,'Fixed O&amp;M Schedule_Gas'!$B$3:$B$15,0)),$C54*$S54*INDEX($U$1:$CH$1,MATCH($K54,$U$2:$CH$2,0))*IF(AF$2&gt;$K54+$H54,IF($D54="Win",1.02,1.005),1)*(1+$T54)^(AF$2-$K54)),IF(AND($K54+$I54&lt;=AF$2,$K54+SUM($I54:$J54)&gt;AF$2),IF($N54=$N$3,$C54*(INDEX('Fixed O&amp;M Schedule_Gas'!N$3:N$15,MATCH($F54,'Fixed O&amp;M Schedule_Gas'!$B$3:$B$15,0))+$M54),$C54*($S54*INDEX($U$1:$CH$1,MATCH($K54+$I54,$U$2:$CH$2,0))*IF(AF$2&gt;$K54+$I54+$H54,IF($D54="Win",1.02,1.005),1)*(1+$T54)^(AF$2-($K54+$I54))+$M54)),0)))/10^6</f>
        <v>57.329516550308007</v>
      </c>
      <c r="AG54" s="120">
        <f>IF(AND($K54&lt;AG$2+1,$K54+$H54&gt;AG$2),IF($N54=$N$3,$C54*((1-$O54+$O54*(AG$1/INDEX($U$1:$CH$1,,MATCH($K54,$U$2:$CH$2,0)))))*$L54,$C54*((1-$R54)^(AG$2-$K54))*(((1-$O54+$O54*(AG$1/INDEX($U$1:$CH$1,,MATCH($K54,$U$2:$CH$2,0)))))*$L54*8760*$P54)),IF(AND($K54+$H54&lt;AG$2+1,$K54+$I54&gt;AG$2),IF($N54=$N$3,$C54*INDEX('Fixed O&amp;M Schedule_Gas'!O$3:O$15,MATCH($F54,'Fixed O&amp;M Schedule_Gas'!$B$3:$B$15,0)),$C54*$S54*INDEX($U$1:$CH$1,MATCH($K54,$U$2:$CH$2,0))*IF(AG$2&gt;$K54+$H54,IF($D54="Win",1.02,1.005),1)*(1+$T54)^(AG$2-$K54)),IF(AND($K54+$I54&lt;=AG$2,$K54+SUM($I54:$J54)&gt;AG$2),IF($N54=$N$3,$C54*(INDEX('Fixed O&amp;M Schedule_Gas'!O$3:O$15,MATCH($F54,'Fixed O&amp;M Schedule_Gas'!$B$3:$B$15,0))+$M54),$C54*($S54*INDEX($U$1:$CH$1,MATCH($K54+$I54,$U$2:$CH$2,0))*IF(AG$2&gt;$K54+$I54+$H54,IF($D54="Win",1.02,1.005),1)*(1+$T54)^(AG$2-($K54+$I54))+$M54)),0)))/10^6</f>
        <v>57.557005671945177</v>
      </c>
      <c r="AH54" s="120">
        <f>IF(AND($K54&lt;AH$2+1,$K54+$H54&gt;AH$2),IF($N54=$N$3,$C54*((1-$O54+$O54*(AH$1/INDEX($U$1:$CH$1,,MATCH($K54,$U$2:$CH$2,0)))))*$L54,$C54*((1-$R54)^(AH$2-$K54))*(((1-$O54+$O54*(AH$1/INDEX($U$1:$CH$1,,MATCH($K54,$U$2:$CH$2,0)))))*$L54*8760*$P54)),IF(AND($K54+$H54&lt;AH$2+1,$K54+$I54&gt;AH$2),IF($N54=$N$3,$C54*INDEX('Fixed O&amp;M Schedule_Gas'!P$3:P$15,MATCH($F54,'Fixed O&amp;M Schedule_Gas'!$B$3:$B$15,0)),$C54*$S54*INDEX($U$1:$CH$1,MATCH($K54,$U$2:$CH$2,0))*IF(AH$2&gt;$K54+$H54,IF($D54="Win",1.02,1.005),1)*(1+$T54)^(AH$2-$K54)),IF(AND($K54+$I54&lt;=AH$2,$K54+SUM($I54:$J54)&gt;AH$2),IF($N54=$N$3,$C54*(INDEX('Fixed O&amp;M Schedule_Gas'!P$3:P$15,MATCH($F54,'Fixed O&amp;M Schedule_Gas'!$B$3:$B$15,0))+$M54),$C54*($S54*INDEX($U$1:$CH$1,MATCH($K54+$I54,$U$2:$CH$2,0))*IF(AH$2&gt;$K54+$I54+$H54,IF($D54="Win",1.02,1.005),1)*(1+$T54)^(AH$2-($K54+$I54))+$M54)),0)))/10^6</f>
        <v>57.802673785384066</v>
      </c>
      <c r="AI54" s="120">
        <f>IF(AND($K54&lt;AI$2+1,$K54+$H54&gt;AI$2),IF($N54=$N$3,$C54*((1-$O54+$O54*(AI$1/INDEX($U$1:$CH$1,,MATCH($K54,$U$2:$CH$2,0)))))*$L54,$C54*((1-$R54)^(AI$2-$K54))*(((1-$O54+$O54*(AI$1/INDEX($U$1:$CH$1,,MATCH($K54,$U$2:$CH$2,0)))))*$L54*8760*$P54)),IF(AND($K54+$H54&lt;AI$2+1,$K54+$I54&gt;AI$2),IF($N54=$N$3,$C54*INDEX('Fixed O&amp;M Schedule_Gas'!Q$3:Q$15,MATCH($F54,'Fixed O&amp;M Schedule_Gas'!$B$3:$B$15,0)),$C54*$S54*INDEX($U$1:$CH$1,MATCH($K54,$U$2:$CH$2,0))*IF(AI$2&gt;$K54+$H54,IF($D54="Win",1.02,1.005),1)*(1+$T54)^(AI$2-$K54)),IF(AND($K54+$I54&lt;=AI$2,$K54+SUM($I54:$J54)&gt;AI$2),IF($N54=$N$3,$C54*(INDEX('Fixed O&amp;M Schedule_Gas'!Q$3:Q$15,MATCH($F54,'Fixed O&amp;M Schedule_Gas'!$B$3:$B$15,0))+$M54),$C54*($S54*INDEX($U$1:$CH$1,MATCH($K54+$I54,$U$2:$CH$2,0))*IF(AI$2&gt;$K54+$I54+$H54,IF($D54="Win",1.02,1.005),1)*(1+$T54)^(AI$2-($K54+$I54))+$M54)),0)))/10^6</f>
        <v>58.053255261091749</v>
      </c>
      <c r="AJ54" s="120">
        <f>IF(AND($K54&lt;AJ$2+1,$K54+$H54&gt;AJ$2),IF($N54=$N$3,$C54*((1-$O54+$O54*(AJ$1/INDEX($U$1:$CH$1,,MATCH($K54,$U$2:$CH$2,0)))))*$L54,$C54*((1-$R54)^(AJ$2-$K54))*(((1-$O54+$O54*(AJ$1/INDEX($U$1:$CH$1,,MATCH($K54,$U$2:$CH$2,0)))))*$L54*8760*$P54)),IF(AND($K54+$H54&lt;AJ$2+1,$K54+$I54&gt;AJ$2),IF($N54=$N$3,$C54*INDEX('Fixed O&amp;M Schedule_Gas'!R$3:R$15,MATCH($F54,'Fixed O&amp;M Schedule_Gas'!$B$3:$B$15,0)),$C54*$S54*INDEX($U$1:$CH$1,MATCH($K54,$U$2:$CH$2,0))*IF(AJ$2&gt;$K54+$H54,IF($D54="Win",1.02,1.005),1)*(1+$T54)^(AJ$2-$K54)),IF(AND($K54+$I54&lt;=AJ$2,$K54+SUM($I54:$J54)&gt;AJ$2),IF($N54=$N$3,$C54*(INDEX('Fixed O&amp;M Schedule_Gas'!R$3:R$15,MATCH($F54,'Fixed O&amp;M Schedule_Gas'!$B$3:$B$15,0))+$M54),$C54*($S54*INDEX($U$1:$CH$1,MATCH($K54+$I54,$U$2:$CH$2,0))*IF(AJ$2&gt;$K54+$I54+$H54,IF($D54="Win",1.02,1.005),1)*(1+$T54)^(AJ$2-($K54+$I54))+$M54)),0)))/10^6</f>
        <v>58.30884836631359</v>
      </c>
      <c r="AK54" s="120">
        <f>IF(AND($K54&lt;AK$2+1,$K54+$H54&gt;AK$2),IF($N54=$N$3,$C54*((1-$O54+$O54*(AK$1/INDEX($U$1:$CH$1,,MATCH($K54,$U$2:$CH$2,0)))))*$L54,$C54*((1-$R54)^(AK$2-$K54))*(((1-$O54+$O54*(AK$1/INDEX($U$1:$CH$1,,MATCH($K54,$U$2:$CH$2,0)))))*$L54*8760*$P54)),IF(AND($K54+$H54&lt;AK$2+1,$K54+$I54&gt;AK$2),IF($N54=$N$3,$C54*INDEX('Fixed O&amp;M Schedule_Gas'!S$3:S$15,MATCH($F54,'Fixed O&amp;M Schedule_Gas'!$B$3:$B$15,0)),$C54*$S54*INDEX($U$1:$CH$1,MATCH($K54,$U$2:$CH$2,0))*IF(AK$2&gt;$K54+$H54,IF($D54="Win",1.02,1.005),1)*(1+$T54)^(AK$2-$K54)),IF(AND($K54+$I54&lt;=AK$2,$K54+SUM($I54:$J54)&gt;AK$2),IF($N54=$N$3,$C54*(INDEX('Fixed O&amp;M Schedule_Gas'!S$3:S$15,MATCH($F54,'Fixed O&amp;M Schedule_Gas'!$B$3:$B$15,0))+$M54),$C54*($S54*INDEX($U$1:$CH$1,MATCH($K54+$I54,$U$2:$CH$2,0))*IF(AK$2&gt;$K54+$I54+$H54,IF($D54="Win",1.02,1.005),1)*(1+$T54)^(AK$2-($K54+$I54))+$M54)),0)))/10^6</f>
        <v>58.569553333639867</v>
      </c>
      <c r="AL54" s="120">
        <f>IF(AND($K54&lt;AL$2+1,$K54+$H54&gt;AL$2),IF($N54=$N$3,$C54*((1-$O54+$O54*(AL$1/INDEX($U$1:$CH$1,,MATCH($K54,$U$2:$CH$2,0)))))*$L54,$C54*((1-$R54)^(AL$2-$K54))*(((1-$O54+$O54*(AL$1/INDEX($U$1:$CH$1,,MATCH($K54,$U$2:$CH$2,0)))))*$L54*8760*$P54)),IF(AND($K54+$H54&lt;AL$2+1,$K54+$I54&gt;AL$2),IF($N54=$N$3,$C54*INDEX('Fixed O&amp;M Schedule_Gas'!T$3:T$15,MATCH($F54,'Fixed O&amp;M Schedule_Gas'!$B$3:$B$15,0)),$C54*$S54*INDEX($U$1:$CH$1,MATCH($K54,$U$2:$CH$2,0))*IF(AL$2&gt;$K54+$H54,IF($D54="Win",1.02,1.005),1)*(1+$T54)^(AL$2-$K54)),IF(AND($K54+$I54&lt;=AL$2,$K54+SUM($I54:$J54)&gt;AL$2),IF($N54=$N$3,$C54*(INDEX('Fixed O&amp;M Schedule_Gas'!T$3:T$15,MATCH($F54,'Fixed O&amp;M Schedule_Gas'!$B$3:$B$15,0))+$M54),$C54*($S54*INDEX($U$1:$CH$1,MATCH($K54+$I54,$U$2:$CH$2,0))*IF(AL$2&gt;$K54+$I54+$H54,IF($D54="Win",1.02,1.005),1)*(1+$T54)^(AL$2-($K54+$I54))+$M54)),0)))/10^6</f>
        <v>58.835472400312653</v>
      </c>
      <c r="AM54" s="120">
        <f>IF(AND($K54&lt;AM$2+1,$K54+$H54&gt;AM$2),IF($N54=$N$3,$C54*((1-$O54+$O54*(AM$1/INDEX($U$1:$CH$1,,MATCH($K54,$U$2:$CH$2,0)))))*$L54,$C54*((1-$R54)^(AM$2-$K54))*(((1-$O54+$O54*(AM$1/INDEX($U$1:$CH$1,,MATCH($K54,$U$2:$CH$2,0)))))*$L54*8760*$P54)),IF(AND($K54+$H54&lt;AM$2+1,$K54+$I54&gt;AM$2),IF($N54=$N$3,$C54*INDEX('Fixed O&amp;M Schedule_Gas'!U$3:U$15,MATCH($F54,'Fixed O&amp;M Schedule_Gas'!$B$3:$B$15,0)),$C54*$S54*INDEX($U$1:$CH$1,MATCH($K54,$U$2:$CH$2,0))*IF(AM$2&gt;$K54+$H54,IF($D54="Win",1.02,1.005),1)*(1+$T54)^(AM$2-$K54)),IF(AND($K54+$I54&lt;=AM$2,$K54+SUM($I54:$J54)&gt;AM$2),IF($N54=$N$3,$C54*(INDEX('Fixed O&amp;M Schedule_Gas'!U$3:U$15,MATCH($F54,'Fixed O&amp;M Schedule_Gas'!$B$3:$B$15,0))+$M54),$C54*($S54*INDEX($U$1:$CH$1,MATCH($K54+$I54,$U$2:$CH$2,0))*IF(AM$2&gt;$K54+$I54+$H54,IF($D54="Win",1.02,1.005),1)*(1+$T54)^(AM$2-($K54+$I54))+$M54)),0)))/10^6</f>
        <v>59.106709848318914</v>
      </c>
      <c r="AN54" s="120">
        <f>IF(AND($K54&lt;AN$2+1,$K54+$H54&gt;AN$2),IF($N54=$N$3,$C54*((1-$O54+$O54*(AN$1/INDEX($U$1:$CH$1,,MATCH($K54,$U$2:$CH$2,0)))))*$L54,$C54*((1-$R54)^(AN$2-$K54))*(((1-$O54+$O54*(AN$1/INDEX($U$1:$CH$1,,MATCH($K54,$U$2:$CH$2,0)))))*$L54*8760*$P54)),IF(AND($K54+$H54&lt;AN$2+1,$K54+$I54&gt;AN$2),IF($N54=$N$3,$C54*INDEX('Fixed O&amp;M Schedule_Gas'!V$3:V$15,MATCH($F54,'Fixed O&amp;M Schedule_Gas'!$B$3:$B$15,0)),$C54*$S54*INDEX($U$1:$CH$1,MATCH($K54,$U$2:$CH$2,0))*IF(AN$2&gt;$K54+$H54,IF($D54="Win",1.02,1.005),1)*(1+$T54)^(AN$2-$K54)),IF(AND($K54+$I54&lt;=AN$2,$K54+SUM($I54:$J54)&gt;AN$2),IF($N54=$N$3,$C54*(INDEX('Fixed O&amp;M Schedule_Gas'!V$3:V$15,MATCH($F54,'Fixed O&amp;M Schedule_Gas'!$B$3:$B$15,0))+$M54),$C54*($S54*INDEX($U$1:$CH$1,MATCH($K54+$I54,$U$2:$CH$2,0))*IF(AN$2&gt;$K54+$I54+$H54,IF($D54="Win",1.02,1.005),1)*(1+$T54)^(AN$2-($K54+$I54))+$M54)),0)))/10^6</f>
        <v>59.383372045285292</v>
      </c>
      <c r="AO54" s="120">
        <f>IF(AND($K54&lt;AO$2+1,$K54+$H54&gt;AO$2),IF($N54=$N$3,$C54*((1-$O54+$O54*(AO$1/INDEX($U$1:$CH$1,,MATCH($K54,$U$2:$CH$2,0)))))*$L54,$C54*((1-$R54)^(AO$2-$K54))*(((1-$O54+$O54*(AO$1/INDEX($U$1:$CH$1,,MATCH($K54,$U$2:$CH$2,0)))))*$L54*8760*$P54)),IF(AND($K54+$H54&lt;AO$2+1,$K54+$I54&gt;AO$2),IF($N54=$N$3,$C54*INDEX('Fixed O&amp;M Schedule_Gas'!W$3:W$15,MATCH($F54,'Fixed O&amp;M Schedule_Gas'!$B$3:$B$15,0)),$C54*$S54*INDEX($U$1:$CH$1,MATCH($K54,$U$2:$CH$2,0))*IF(AO$2&gt;$K54+$H54,IF($D54="Win",1.02,1.005),1)*(1+$T54)^(AO$2-$K54)),IF(AND($K54+$I54&lt;=AO$2,$K54+SUM($I54:$J54)&gt;AO$2),IF($N54=$N$3,$C54*(INDEX('Fixed O&amp;M Schedule_Gas'!W$3:W$15,MATCH($F54,'Fixed O&amp;M Schedule_Gas'!$B$3:$B$15,0))+$M54),$C54*($S54*INDEX($U$1:$CH$1,MATCH($K54+$I54,$U$2:$CH$2,0))*IF(AO$2&gt;$K54+$I54+$H54,IF($D54="Win",1.02,1.005),1)*(1+$T54)^(AO$2-($K54+$I54))+$M54)),0)))/10^6</f>
        <v>59.665567486190987</v>
      </c>
      <c r="AP54" s="120">
        <f>IF(AND($K54&lt;AP$2+1,$K54+$H54&gt;AP$2),IF($N54=$N$3,$C54*((1-$O54+$O54*(AP$1/INDEX($U$1:$CH$1,,MATCH($K54,$U$2:$CH$2,0)))))*$L54,$C54*((1-$R54)^(AP$2-$K54))*(((1-$O54+$O54*(AP$1/INDEX($U$1:$CH$1,,MATCH($K54,$U$2:$CH$2,0)))))*$L54*8760*$P54)),IF(AND($K54+$H54&lt;AP$2+1,$K54+$I54&gt;AP$2),IF($N54=$N$3,$C54*INDEX('Fixed O&amp;M Schedule_Gas'!X$3:X$15,MATCH($F54,'Fixed O&amp;M Schedule_Gas'!$B$3:$B$15,0)),$C54*$S54*INDEX($U$1:$CH$1,MATCH($K54,$U$2:$CH$2,0))*IF(AP$2&gt;$K54+$H54,IF($D54="Win",1.02,1.005),1)*(1+$T54)^(AP$2-$K54)),IF(AND($K54+$I54&lt;=AP$2,$K54+SUM($I54:$J54)&gt;AP$2),IF($N54=$N$3,$C54*(INDEX('Fixed O&amp;M Schedule_Gas'!X$3:X$15,MATCH($F54,'Fixed O&amp;M Schedule_Gas'!$B$3:$B$15,0))+$M54),$C54*($S54*INDEX($U$1:$CH$1,MATCH($K54+$I54,$U$2:$CH$2,0))*IF(AP$2&gt;$K54+$I54+$H54,IF($D54="Win",1.02,1.005),1)*(1+$T54)^(AP$2-($K54+$I54))+$M54)),0)))/10^6</f>
        <v>59.953406835914812</v>
      </c>
      <c r="AQ54" s="120">
        <f>IF(AND($K54&lt;AQ$2+1,$K54+$H54&gt;AQ$2),IF($N54=$N$3,$C54*((1-$O54+$O54*(AQ$1/INDEX($U$1:$CH$1,,MATCH($K54,$U$2:$CH$2,0)))))*$L54,$C54*((1-$R54)^(AQ$2-$K54))*(((1-$O54+$O54*(AQ$1/INDEX($U$1:$CH$1,,MATCH($K54,$U$2:$CH$2,0)))))*$L54*8760*$P54)),IF(AND($K54+$H54&lt;AQ$2+1,$K54+$I54&gt;AQ$2),IF($N54=$N$3,$C54*INDEX('Fixed O&amp;M Schedule_Gas'!Y$3:Y$15,MATCH($F54,'Fixed O&amp;M Schedule_Gas'!$B$3:$B$15,0)),$C54*$S54*INDEX($U$1:$CH$1,MATCH($K54,$U$2:$CH$2,0))*IF(AQ$2&gt;$K54+$H54,IF($D54="Win",1.02,1.005),1)*(1+$T54)^(AQ$2-$K54)),IF(AND($K54+$I54&lt;=AQ$2,$K54+SUM($I54:$J54)&gt;AQ$2),IF($N54=$N$3,$C54*(INDEX('Fixed O&amp;M Schedule_Gas'!Y$3:Y$15,MATCH($F54,'Fixed O&amp;M Schedule_Gas'!$B$3:$B$15,0))+$M54),$C54*($S54*INDEX($U$1:$CH$1,MATCH($K54+$I54,$U$2:$CH$2,0))*IF(AQ$2&gt;$K54+$I54+$H54,IF($D54="Win",1.02,1.005),1)*(1+$T54)^(AQ$2-($K54+$I54))+$M54)),0)))/10^6</f>
        <v>60.247002972633126</v>
      </c>
      <c r="AR54" s="120">
        <f>IF(AND($K54&lt;AR$2+1,$K54+$H54&gt;AR$2),IF($N54=$N$3,$C54*((1-$O54+$O54*(AR$1/INDEX($U$1:$CH$1,,MATCH($K54,$U$2:$CH$2,0)))))*$L54,$C54*((1-$R54)^(AR$2-$K54))*(((1-$O54+$O54*(AR$1/INDEX($U$1:$CH$1,,MATCH($K54,$U$2:$CH$2,0)))))*$L54*8760*$P54)),IF(AND($K54+$H54&lt;AR$2+1,$K54+$I54&gt;AR$2),IF($N54=$N$3,$C54*INDEX('Fixed O&amp;M Schedule_Gas'!Z$3:Z$15,MATCH($F54,'Fixed O&amp;M Schedule_Gas'!$B$3:$B$15,0)),$C54*$S54*INDEX($U$1:$CH$1,MATCH($K54,$U$2:$CH$2,0))*IF(AR$2&gt;$K54+$H54,IF($D54="Win",1.02,1.005),1)*(1+$T54)^(AR$2-$K54)),IF(AND($K54+$I54&lt;=AR$2,$K54+SUM($I54:$J54)&gt;AR$2),IF($N54=$N$3,$C54*(INDEX('Fixed O&amp;M Schedule_Gas'!Z$3:Z$15,MATCH($F54,'Fixed O&amp;M Schedule_Gas'!$B$3:$B$15,0))+$M54),$C54*($S54*INDEX($U$1:$CH$1,MATCH($K54+$I54,$U$2:$CH$2,0))*IF(AR$2&gt;$K54+$I54+$H54,IF($D54="Win",1.02,1.005),1)*(1+$T54)^(AR$2-($K54+$I54))+$M54)),0)))/10^6</f>
        <v>60.546471032085776</v>
      </c>
      <c r="AS54" s="120">
        <f>IF(AND($K54&lt;AS$2+1,$K54+$H54&gt;AS$2),IF($N54=$N$3,$C54*((1-$O54+$O54*(AS$1/INDEX($U$1:$CH$1,,MATCH($K54,$U$2:$CH$2,0)))))*$L54,$C54*((1-$R54)^(AS$2-$K54))*(((1-$O54+$O54*(AS$1/INDEX($U$1:$CH$1,,MATCH($K54,$U$2:$CH$2,0)))))*$L54*8760*$P54)),IF(AND($K54+$H54&lt;AS$2+1,$K54+$I54&gt;AS$2),IF($N54=$N$3,$C54*INDEX('Fixed O&amp;M Schedule_Gas'!AA$3:AA$15,MATCH($F54,'Fixed O&amp;M Schedule_Gas'!$B$3:$B$15,0)),$C54*$S54*INDEX($U$1:$CH$1,MATCH($K54,$U$2:$CH$2,0))*IF(AS$2&gt;$K54+$H54,IF($D54="Win",1.02,1.005),1)*(1+$T54)^(AS$2-$K54)),IF(AND($K54+$I54&lt;=AS$2,$K54+SUM($I54:$J54)&gt;AS$2),IF($N54=$N$3,$C54*(INDEX('Fixed O&amp;M Schedule_Gas'!AA$3:AA$15,MATCH($F54,'Fixed O&amp;M Schedule_Gas'!$B$3:$B$15,0))+$M54),$C54*($S54*INDEX($U$1:$CH$1,MATCH($K54+$I54,$U$2:$CH$2,0))*IF(AS$2&gt;$K54+$I54+$H54,IF($D54="Win",1.02,1.005),1)*(1+$T54)^(AS$2-($K54+$I54))+$M54)),0)))/10^6</f>
        <v>60.851928452727492</v>
      </c>
      <c r="AT54" s="120">
        <f>IF(AND($K54&lt;AT$2+1,$K54+$H54&gt;AT$2),IF($N54=$N$3,$C54*((1-$O54+$O54*(AT$1/INDEX($U$1:$CH$1,,MATCH($K54,$U$2:$CH$2,0)))))*$L54,$C54*((1-$R54)^(AT$2-$K54))*(((1-$O54+$O54*(AT$1/INDEX($U$1:$CH$1,,MATCH($K54,$U$2:$CH$2,0)))))*$L54*8760*$P54)),IF(AND($K54+$H54&lt;AT$2+1,$K54+$I54&gt;AT$2),IF($N54=$N$3,$C54*INDEX('Fixed O&amp;M Schedule_Gas'!AB$3:AB$15,MATCH($F54,'Fixed O&amp;M Schedule_Gas'!$B$3:$B$15,0)),$C54*$S54*INDEX($U$1:$CH$1,MATCH($K54,$U$2:$CH$2,0))*IF(AT$2&gt;$K54+$H54,IF($D54="Win",1.02,1.005),1)*(1+$T54)^(AT$2-$K54)),IF(AND($K54+$I54&lt;=AT$2,$K54+SUM($I54:$J54)&gt;AT$2),IF($N54=$N$3,$C54*(INDEX('Fixed O&amp;M Schedule_Gas'!AB$3:AB$15,MATCH($F54,'Fixed O&amp;M Schedule_Gas'!$B$3:$B$15,0))+$M54),$C54*($S54*INDEX($U$1:$CH$1,MATCH($K54+$I54,$U$2:$CH$2,0))*IF(AT$2&gt;$K54+$I54+$H54,IF($D54="Win",1.02,1.005),1)*(1+$T54)^(AT$2-($K54+$I54))+$M54)),0)))/10^6</f>
        <v>61.16349502178204</v>
      </c>
      <c r="AU54" s="120">
        <f>IF(AND($K54&lt;AU$2+1,$K54+$H54&gt;AU$2),IF($N54=$N$3,$C54*((1-$O54+$O54*(AU$1/INDEX($U$1:$CH$1,,MATCH($K54,$U$2:$CH$2,0)))))*$L54,$C54*((1-$R54)^(AU$2-$K54))*(((1-$O54+$O54*(AU$1/INDEX($U$1:$CH$1,,MATCH($K54,$U$2:$CH$2,0)))))*$L54*8760*$P54)),IF(AND($K54+$H54&lt;AU$2+1,$K54+$I54&gt;AU$2),IF($N54=$N$3,$C54*INDEX('Fixed O&amp;M Schedule_Gas'!AC$3:AC$15,MATCH($F54,'Fixed O&amp;M Schedule_Gas'!$B$3:$B$15,0)),$C54*$S54*INDEX($U$1:$CH$1,MATCH($K54,$U$2:$CH$2,0))*IF(AU$2&gt;$K54+$H54,IF($D54="Win",1.02,1.005),1)*(1+$T54)^(AU$2-$K54)),IF(AND($K54+$I54&lt;=AU$2,$K54+SUM($I54:$J54)&gt;AU$2),IF($N54=$N$3,$C54*(INDEX('Fixed O&amp;M Schedule_Gas'!AC$3:AC$15,MATCH($F54,'Fixed O&amp;M Schedule_Gas'!$B$3:$B$15,0))+$M54),$C54*($S54*INDEX($U$1:$CH$1,MATCH($K54+$I54,$U$2:$CH$2,0))*IF(AU$2&gt;$K54+$I54+$H54,IF($D54="Win",1.02,1.005),1)*(1+$T54)^(AU$2-($K54+$I54))+$M54)),0)))/10^6</f>
        <v>61.481292922217683</v>
      </c>
      <c r="AV54" s="120">
        <f>IF(AND($K54&lt;AV$2+1,$K54+$H54&gt;AV$2),IF($N54=$N$3,$C54*((1-$O54+$O54*(AV$1/INDEX($U$1:$CH$1,,MATCH($K54,$U$2:$CH$2,0)))))*$L54,$C54*((1-$R54)^(AV$2-$K54))*(((1-$O54+$O54*(AV$1/INDEX($U$1:$CH$1,,MATCH($K54,$U$2:$CH$2,0)))))*$L54*8760*$P54)),IF(AND($K54+$H54&lt;AV$2+1,$K54+$I54&gt;AV$2),IF($N54=$N$3,$C54*INDEX('Fixed O&amp;M Schedule_Gas'!AD$3:AD$15,MATCH($F54,'Fixed O&amp;M Schedule_Gas'!$B$3:$B$15,0)),$C54*$S54*INDEX($U$1:$CH$1,MATCH($K54,$U$2:$CH$2,0))*IF(AV$2&gt;$K54+$H54,IF($D54="Win",1.02,1.005),1)*(1+$T54)^(AV$2-$K54)),IF(AND($K54+$I54&lt;=AV$2,$K54+SUM($I54:$J54)&gt;AV$2),IF($N54=$N$3,$C54*(INDEX('Fixed O&amp;M Schedule_Gas'!AD$3:AD$15,MATCH($F54,'Fixed O&amp;M Schedule_Gas'!$B$3:$B$15,0))+$M54),$C54*($S54*INDEX($U$1:$CH$1,MATCH($K54+$I54,$U$2:$CH$2,0))*IF(AV$2&gt;$K54+$I54+$H54,IF($D54="Win",1.02,1.005),1)*(1+$T54)^(AV$2-($K54+$I54))+$M54)),0)))/10^6</f>
        <v>2.0889767698083146</v>
      </c>
      <c r="AW54" s="120">
        <f>IF(AND($K54&lt;AW$2+1,$K54+$H54&gt;AW$2),IF($N54=$N$3,$C54*((1-$O54+$O54*(AW$1/INDEX($U$1:$CH$1,,MATCH($K54,$U$2:$CH$2,0)))))*$L54,$C54*((1-$R54)^(AW$2-$K54))*(((1-$O54+$O54*(AW$1/INDEX($U$1:$CH$1,,MATCH($K54,$U$2:$CH$2,0)))))*$L54*8760*$P54)),IF(AND($K54+$H54&lt;AW$2+1,$K54+$I54&gt;AW$2),IF($N54=$N$3,$C54*INDEX('Fixed O&amp;M Schedule_Gas'!AE$3:AE$15,MATCH($F54,'Fixed O&amp;M Schedule_Gas'!$B$3:$B$15,0)),$C54*$S54*INDEX($U$1:$CH$1,MATCH($K54,$U$2:$CH$2,0))*IF(AW$2&gt;$K54+$H54,IF($D54="Win",1.02,1.005),1)*(1+$T54)^(AW$2-$K54)),IF(AND($K54+$I54&lt;=AW$2,$K54+SUM($I54:$J54)&gt;AW$2),IF($N54=$N$3,$C54*(INDEX('Fixed O&amp;M Schedule_Gas'!AE$3:AE$15,MATCH($F54,'Fixed O&amp;M Schedule_Gas'!$B$3:$B$15,0))+$M54),$C54*($S54*INDEX($U$1:$CH$1,MATCH($K54+$I54,$U$2:$CH$2,0))*IF(AW$2&gt;$K54+$I54+$H54,IF($D54="Win",1.02,1.005),1)*(1+$T54)^(AW$2-($K54+$I54))+$M54)),0)))/10^6</f>
        <v>2.1307563052044802</v>
      </c>
      <c r="AX54" s="120">
        <f>IF(AND($K54&lt;AX$2+1,$K54+$H54&gt;AX$2),IF($N54=$N$3,$C54*((1-$O54+$O54*(AX$1/INDEX($U$1:$CH$1,,MATCH($K54,$U$2:$CH$2,0)))))*$L54,$C54*((1-$R54)^(AX$2-$K54))*(((1-$O54+$O54*(AX$1/INDEX($U$1:$CH$1,,MATCH($K54,$U$2:$CH$2,0)))))*$L54*8760*$P54)),IF(AND($K54+$H54&lt;AX$2+1,$K54+$I54&gt;AX$2),IF($N54=$N$3,$C54*INDEX('Fixed O&amp;M Schedule_Gas'!AF$3:AF$15,MATCH($F54,'Fixed O&amp;M Schedule_Gas'!$B$3:$B$15,0)),$C54*$S54*INDEX($U$1:$CH$1,MATCH($K54,$U$2:$CH$2,0))*IF(AX$2&gt;$K54+$H54,IF($D54="Win",1.02,1.005),1)*(1+$T54)^(AX$2-$K54)),IF(AND($K54+$I54&lt;=AX$2,$K54+SUM($I54:$J54)&gt;AX$2),IF($N54=$N$3,$C54*(INDEX('Fixed O&amp;M Schedule_Gas'!AF$3:AF$15,MATCH($F54,'Fixed O&amp;M Schedule_Gas'!$B$3:$B$15,0))+$M54),$C54*($S54*INDEX($U$1:$CH$1,MATCH($K54+$I54,$U$2:$CH$2,0))*IF(AX$2&gt;$K54+$I54+$H54,IF($D54="Win",1.02,1.005),1)*(1+$T54)^(AX$2-($K54+$I54))+$M54)),0)))/10^6</f>
        <v>2.1733714313085701</v>
      </c>
      <c r="AY54" s="120">
        <f>IF(AND($K54&lt;AY$2+1,$K54+$H54&gt;AY$2),IF($N54=$N$3,$C54*((1-$O54+$O54*(AY$1/INDEX($U$1:$CH$1,,MATCH($K54,$U$2:$CH$2,0)))))*$L54,$C54*((1-$R54)^(AY$2-$K54))*(((1-$O54+$O54*(AY$1/INDEX($U$1:$CH$1,,MATCH($K54,$U$2:$CH$2,0)))))*$L54*8760*$P54)),IF(AND($K54+$H54&lt;AY$2+1,$K54+$I54&gt;AY$2),IF($N54=$N$3,$C54*INDEX('Fixed O&amp;M Schedule_Gas'!AG$3:AG$15,MATCH($F54,'Fixed O&amp;M Schedule_Gas'!$B$3:$B$15,0)),$C54*$S54*INDEX($U$1:$CH$1,MATCH($K54,$U$2:$CH$2,0))*IF(AY$2&gt;$K54+$H54,IF($D54="Win",1.02,1.005),1)*(1+$T54)^(AY$2-$K54)),IF(AND($K54+$I54&lt;=AY$2,$K54+SUM($I54:$J54)&gt;AY$2),IF($N54=$N$3,$C54*(INDEX('Fixed O&amp;M Schedule_Gas'!AG$3:AG$15,MATCH($F54,'Fixed O&amp;M Schedule_Gas'!$B$3:$B$15,0))+$M54),$C54*($S54*INDEX($U$1:$CH$1,MATCH($K54+$I54,$U$2:$CH$2,0))*IF(AY$2&gt;$K54+$I54+$H54,IF($D54="Win",1.02,1.005),1)*(1+$T54)^(AY$2-($K54+$I54))+$M54)),0)))/10^6</f>
        <v>2.2168388599347422</v>
      </c>
      <c r="AZ54" s="120">
        <f>IF(AND($K54&lt;AZ$2+1,$K54+$H54&gt;AZ$2),IF($N54=$N$3,$C54*((1-$O54+$O54*(AZ$1/INDEX($U$1:$CH$1,,MATCH($K54,$U$2:$CH$2,0)))))*$L54,$C54*((1-$R54)^(AZ$2-$K54))*(((1-$O54+$O54*(AZ$1/INDEX($U$1:$CH$1,,MATCH($K54,$U$2:$CH$2,0)))))*$L54*8760*$P54)),IF(AND($K54+$H54&lt;AZ$2+1,$K54+$I54&gt;AZ$2),IF($N54=$N$3,$C54*INDEX('Fixed O&amp;M Schedule_Gas'!AH$3:AH$15,MATCH($F54,'Fixed O&amp;M Schedule_Gas'!$B$3:$B$15,0)),$C54*$S54*INDEX($U$1:$CH$1,MATCH($K54,$U$2:$CH$2,0))*IF(AZ$2&gt;$K54+$H54,IF($D54="Win",1.02,1.005),1)*(1+$T54)^(AZ$2-$K54)),IF(AND($K54+$I54&lt;=AZ$2,$K54+SUM($I54:$J54)&gt;AZ$2),IF($N54=$N$3,$C54*(INDEX('Fixed O&amp;M Schedule_Gas'!AH$3:AH$15,MATCH($F54,'Fixed O&amp;M Schedule_Gas'!$B$3:$B$15,0))+$M54),$C54*($S54*INDEX($U$1:$CH$1,MATCH($K54+$I54,$U$2:$CH$2,0))*IF(AZ$2&gt;$K54+$I54+$H54,IF($D54="Win",1.02,1.005),1)*(1+$T54)^(AZ$2-($K54+$I54))+$M54)),0)))/10^6</f>
        <v>2.2611756371334368</v>
      </c>
      <c r="BA54" s="120">
        <f>IF(AND($K54&lt;BA$2+1,$K54+$H54&gt;BA$2),IF($N54=$N$3,$C54*((1-$O54+$O54*(BA$1/INDEX($U$1:$CH$1,,MATCH($K54,$U$2:$CH$2,0)))))*$L54,$C54*((1-$R54)^(BA$2-$K54))*(((1-$O54+$O54*(BA$1/INDEX($U$1:$CH$1,,MATCH($K54,$U$2:$CH$2,0)))))*$L54*8760*$P54)),IF(AND($K54+$H54&lt;BA$2+1,$K54+$I54&gt;BA$2),IF($N54=$N$3,$C54*INDEX('Fixed O&amp;M Schedule_Gas'!AI$3:AI$15,MATCH($F54,'Fixed O&amp;M Schedule_Gas'!$B$3:$B$15,0)),$C54*$S54*INDEX($U$1:$CH$1,MATCH($K54,$U$2:$CH$2,0))*IF(BA$2&gt;$K54+$H54,IF($D54="Win",1.02,1.005),1)*(1+$T54)^(BA$2-$K54)),IF(AND($K54+$I54&lt;=BA$2,$K54+SUM($I54:$J54)&gt;BA$2),IF($N54=$N$3,$C54*(INDEX('Fixed O&amp;M Schedule_Gas'!AI$3:AI$15,MATCH($F54,'Fixed O&amp;M Schedule_Gas'!$B$3:$B$15,0))+$M54),$C54*($S54*INDEX($U$1:$CH$1,MATCH($K54+$I54,$U$2:$CH$2,0))*IF(BA$2&gt;$K54+$I54+$H54,IF($D54="Win",1.02,1.005),1)*(1+$T54)^(BA$2-($K54+$I54))+$M54)),0)))/10^6</f>
        <v>2.3063991498761056</v>
      </c>
      <c r="BB54" s="120">
        <f>IF(AND($K54&lt;BB$2+1,$K54+$H54&gt;BB$2),IF($N54=$N$3,$C54*((1-$O54+$O54*(BB$1/INDEX($U$1:$CH$1,,MATCH($K54,$U$2:$CH$2,0)))))*$L54,$C54*((1-$R54)^(BB$2-$K54))*(((1-$O54+$O54*(BB$1/INDEX($U$1:$CH$1,,MATCH($K54,$U$2:$CH$2,0)))))*$L54*8760*$P54)),IF(AND($K54+$H54&lt;BB$2+1,$K54+$I54&gt;BB$2),IF($N54=$N$3,$C54*INDEX('Fixed O&amp;M Schedule_Gas'!AJ$3:AJ$15,MATCH($F54,'Fixed O&amp;M Schedule_Gas'!$B$3:$B$15,0)),$C54*$S54*INDEX($U$1:$CH$1,MATCH($K54,$U$2:$CH$2,0))*IF(BB$2&gt;$K54+$H54,IF($D54="Win",1.02,1.005),1)*(1+$T54)^(BB$2-$K54)),IF(AND($K54+$I54&lt;=BB$2,$K54+SUM($I54:$J54)&gt;BB$2),IF($N54=$N$3,$C54*(INDEX('Fixed O&amp;M Schedule_Gas'!AJ$3:AJ$15,MATCH($F54,'Fixed O&amp;M Schedule_Gas'!$B$3:$B$15,0))+$M54),$C54*($S54*INDEX($U$1:$CH$1,MATCH($K54+$I54,$U$2:$CH$2,0))*IF(BB$2&gt;$K54+$I54+$H54,IF($D54="Win",1.02,1.005),1)*(1+$T54)^(BB$2-($K54+$I54))+$M54)),0)))/10^6</f>
        <v>2.3525271328736279</v>
      </c>
      <c r="BC54" s="120">
        <f>IF(AND($K54&lt;BC$2+1,$K54+$H54&gt;BC$2),IF($N54=$N$3,$C54*((1-$O54+$O54*(BC$1/INDEX($U$1:$CH$1,,MATCH($K54,$U$2:$CH$2,0)))))*$L54,$C54*((1-$R54)^(BC$2-$K54))*(((1-$O54+$O54*(BC$1/INDEX($U$1:$CH$1,,MATCH($K54,$U$2:$CH$2,0)))))*$L54*8760*$P54)),IF(AND($K54+$H54&lt;BC$2+1,$K54+$I54&gt;BC$2),IF($N54=$N$3,$C54*INDEX('Fixed O&amp;M Schedule_Gas'!AK$3:AK$15,MATCH($F54,'Fixed O&amp;M Schedule_Gas'!$B$3:$B$15,0)),$C54*$S54*INDEX($U$1:$CH$1,MATCH($K54,$U$2:$CH$2,0))*IF(BC$2&gt;$K54+$H54,IF($D54="Win",1.02,1.005),1)*(1+$T54)^(BC$2-$K54)),IF(AND($K54+$I54&lt;=BC$2,$K54+SUM($I54:$J54)&gt;BC$2),IF($N54=$N$3,$C54*(INDEX('Fixed O&amp;M Schedule_Gas'!AK$3:AK$15,MATCH($F54,'Fixed O&amp;M Schedule_Gas'!$B$3:$B$15,0))+$M54),$C54*($S54*INDEX($U$1:$CH$1,MATCH($K54+$I54,$U$2:$CH$2,0))*IF(BC$2&gt;$K54+$I54+$H54,IF($D54="Win",1.02,1.005),1)*(1+$T54)^(BC$2-($K54+$I54))+$M54)),0)))/10^6</f>
        <v>2.3995776755311011</v>
      </c>
      <c r="BD54" s="120">
        <f>IF(AND($K54&lt;BD$2+1,$K54+$H54&gt;BD$2),IF($N54=$N$3,$C54*((1-$O54+$O54*(BD$1/INDEX($U$1:$CH$1,,MATCH($K54,$U$2:$CH$2,0)))))*$L54,$C54*((1-$R54)^(BD$2-$K54))*(((1-$O54+$O54*(BD$1/INDEX($U$1:$CH$1,,MATCH($K54,$U$2:$CH$2,0)))))*$L54*8760*$P54)),IF(AND($K54+$H54&lt;BD$2+1,$K54+$I54&gt;BD$2),IF($N54=$N$3,$C54*INDEX('Fixed O&amp;M Schedule_Gas'!AL$3:AL$15,MATCH($F54,'Fixed O&amp;M Schedule_Gas'!$B$3:$B$15,0)),$C54*$S54*INDEX($U$1:$CH$1,MATCH($K54,$U$2:$CH$2,0))*IF(BD$2&gt;$K54+$H54,IF($D54="Win",1.02,1.005),1)*(1+$T54)^(BD$2-$K54)),IF(AND($K54+$I54&lt;=BD$2,$K54+SUM($I54:$J54)&gt;BD$2),IF($N54=$N$3,$C54*(INDEX('Fixed O&amp;M Schedule_Gas'!AL$3:AL$15,MATCH($F54,'Fixed O&amp;M Schedule_Gas'!$B$3:$B$15,0))+$M54),$C54*($S54*INDEX($U$1:$CH$1,MATCH($K54+$I54,$U$2:$CH$2,0))*IF(BD$2&gt;$K54+$I54+$H54,IF($D54="Win",1.02,1.005),1)*(1+$T54)^(BD$2-($K54+$I54))+$M54)),0)))/10^6</f>
        <v>2.4475692290417226</v>
      </c>
      <c r="BE54" s="120">
        <f>IF(AND($K54&lt;BE$2+1,$K54+$H54&gt;BE$2),IF($N54=$N$3,$C54*((1-$O54+$O54*(BE$1/INDEX($U$1:$CH$1,,MATCH($K54,$U$2:$CH$2,0)))))*$L54,$C54*((1-$R54)^(BE$2-$K54))*(((1-$O54+$O54*(BE$1/INDEX($U$1:$CH$1,,MATCH($K54,$U$2:$CH$2,0)))))*$L54*8760*$P54)),IF(AND($K54+$H54&lt;BE$2+1,$K54+$I54&gt;BE$2),IF($N54=$N$3,$C54*INDEX('Fixed O&amp;M Schedule_Gas'!AM$3:AM$15,MATCH($F54,'Fixed O&amp;M Schedule_Gas'!$B$3:$B$15,0)),$C54*$S54*INDEX($U$1:$CH$1,MATCH($K54,$U$2:$CH$2,0))*IF(BE$2&gt;$K54+$H54,IF($D54="Win",1.02,1.005),1)*(1+$T54)^(BE$2-$K54)),IF(AND($K54+$I54&lt;=BE$2,$K54+SUM($I54:$J54)&gt;BE$2),IF($N54=$N$3,$C54*(INDEX('Fixed O&amp;M Schedule_Gas'!AM$3:AM$15,MATCH($F54,'Fixed O&amp;M Schedule_Gas'!$B$3:$B$15,0))+$M54),$C54*($S54*INDEX($U$1:$CH$1,MATCH($K54+$I54,$U$2:$CH$2,0))*IF(BE$2&gt;$K54+$I54+$H54,IF($D54="Win",1.02,1.005),1)*(1+$T54)^(BE$2-($K54+$I54))+$M54)),0)))/10^6</f>
        <v>2.4965206136225575</v>
      </c>
      <c r="BF54" s="120">
        <f>IF(AND($K54&lt;BF$2+1,$K54+$H54&gt;BF$2),IF($N54=$N$3,$C54*((1-$O54+$O54*(BF$1/INDEX($U$1:$CH$1,,MATCH($K54,$U$2:$CH$2,0)))))*$L54,$C54*((1-$R54)^(BF$2-$K54))*(((1-$O54+$O54*(BF$1/INDEX($U$1:$CH$1,,MATCH($K54,$U$2:$CH$2,0)))))*$L54*8760*$P54)),IF(AND($K54+$H54&lt;BF$2+1,$K54+$I54&gt;BF$2),IF($N54=$N$3,$C54*INDEX('Fixed O&amp;M Schedule_Gas'!AN$3:AN$15,MATCH($F54,'Fixed O&amp;M Schedule_Gas'!$B$3:$B$15,0)),$C54*$S54*INDEX($U$1:$CH$1,MATCH($K54,$U$2:$CH$2,0))*IF(BF$2&gt;$K54+$H54,IF($D54="Win",1.02,1.005),1)*(1+$T54)^(BF$2-$K54)),IF(AND($K54+$I54&lt;=BF$2,$K54+SUM($I54:$J54)&gt;BF$2),IF($N54=$N$3,$C54*(INDEX('Fixed O&amp;M Schedule_Gas'!AN$3:AN$15,MATCH($F54,'Fixed O&amp;M Schedule_Gas'!$B$3:$B$15,0))+$M54),$C54*($S54*INDEX($U$1:$CH$1,MATCH($K54+$I54,$U$2:$CH$2,0))*IF(BF$2&gt;$K54+$I54+$H54,IF($D54="Win",1.02,1.005),1)*(1+$T54)^(BF$2-($K54+$I54))+$M54)),0)))/10^6</f>
        <v>2.5464510258950082</v>
      </c>
      <c r="BG54" s="120">
        <f>IF(AND($K54&lt;BG$2+1,$K54+$H54&gt;BG$2),IF($N54=$N$3,$C54*((1-$O54+$O54*(BG$1/INDEX($U$1:$CH$1,,MATCH($K54,$U$2:$CH$2,0)))))*$L54,$C54*((1-$R54)^(BG$2-$K54))*(((1-$O54+$O54*(BG$1/INDEX($U$1:$CH$1,,MATCH($K54,$U$2:$CH$2,0)))))*$L54*8760*$P54)),IF(AND($K54+$H54&lt;BG$2+1,$K54+$I54&gt;BG$2),IF($N54=$N$3,$C54*INDEX('Fixed O&amp;M Schedule_Gas'!AO$3:AO$15,MATCH($F54,'Fixed O&amp;M Schedule_Gas'!$B$3:$B$15,0)),$C54*$S54*INDEX($U$1:$CH$1,MATCH($K54,$U$2:$CH$2,0))*IF(BG$2&gt;$K54+$H54,IF($D54="Win",1.02,1.005),1)*(1+$T54)^(BG$2-$K54)),IF(AND($K54+$I54&lt;=BG$2,$K54+SUM($I54:$J54)&gt;BG$2),IF($N54=$N$3,$C54*(INDEX('Fixed O&amp;M Schedule_Gas'!AO$3:AO$15,MATCH($F54,'Fixed O&amp;M Schedule_Gas'!$B$3:$B$15,0))+$M54),$C54*($S54*INDEX($U$1:$CH$1,MATCH($K54+$I54,$U$2:$CH$2,0))*IF(BG$2&gt;$K54+$I54+$H54,IF($D54="Win",1.02,1.005),1)*(1+$T54)^(BG$2-($K54+$I54))+$M54)),0)))/10^6</f>
        <v>2.597380046412908</v>
      </c>
      <c r="BH54" s="120">
        <f>IF(AND($K54&lt;BH$2+1,$K54+$H54&gt;BH$2),IF($N54=$N$3,$C54*((1-$O54+$O54*(BH$1/INDEX($U$1:$CH$1,,MATCH($K54,$U$2:$CH$2,0)))))*$L54,$C54*((1-$R54)^(BH$2-$K54))*(((1-$O54+$O54*(BH$1/INDEX($U$1:$CH$1,,MATCH($K54,$U$2:$CH$2,0)))))*$L54*8760*$P54)),IF(AND($K54+$H54&lt;BH$2+1,$K54+$I54&gt;BH$2),IF($N54=$N$3,$C54*INDEX('Fixed O&amp;M Schedule_Gas'!AP$3:AP$15,MATCH($F54,'Fixed O&amp;M Schedule_Gas'!$B$3:$B$15,0)),$C54*$S54*INDEX($U$1:$CH$1,MATCH($K54,$U$2:$CH$2,0))*IF(BH$2&gt;$K54+$H54,IF($D54="Win",1.02,1.005),1)*(1+$T54)^(BH$2-$K54)),IF(AND($K54+$I54&lt;=BH$2,$K54+SUM($I54:$J54)&gt;BH$2),IF($N54=$N$3,$C54*(INDEX('Fixed O&amp;M Schedule_Gas'!AP$3:AP$15,MATCH($F54,'Fixed O&amp;M Schedule_Gas'!$B$3:$B$15,0))+$M54),$C54*($S54*INDEX($U$1:$CH$1,MATCH($K54+$I54,$U$2:$CH$2,0))*IF(BH$2&gt;$K54+$I54+$H54,IF($D54="Win",1.02,1.005),1)*(1+$T54)^(BH$2-($K54+$I54))+$M54)),0)))/10^6</f>
        <v>2.6493276473411664</v>
      </c>
      <c r="BI54" s="120">
        <f>IF(AND($K54&lt;BI$2+1,$K54+$H54&gt;BI$2),IF($N54=$N$3,$C54*((1-$O54+$O54*(BI$1/INDEX($U$1:$CH$1,,MATCH($K54,$U$2:$CH$2,0)))))*$L54,$C54*((1-$R54)^(BI$2-$K54))*(((1-$O54+$O54*(BI$1/INDEX($U$1:$CH$1,,MATCH($K54,$U$2:$CH$2,0)))))*$L54*8760*$P54)),IF(AND($K54+$H54&lt;BI$2+1,$K54+$I54&gt;BI$2),IF($N54=$N$3,$C54*INDEX('Fixed O&amp;M Schedule_Gas'!AQ$3:AQ$15,MATCH($F54,'Fixed O&amp;M Schedule_Gas'!$B$3:$B$15,0)),$C54*$S54*INDEX($U$1:$CH$1,MATCH($K54,$U$2:$CH$2,0))*IF(BI$2&gt;$K54+$H54,IF($D54="Win",1.02,1.005),1)*(1+$T54)^(BI$2-$K54)),IF(AND($K54+$I54&lt;=BI$2,$K54+SUM($I54:$J54)&gt;BI$2),IF($N54=$N$3,$C54*(INDEX('Fixed O&amp;M Schedule_Gas'!AQ$3:AQ$15,MATCH($F54,'Fixed O&amp;M Schedule_Gas'!$B$3:$B$15,0))+$M54),$C54*($S54*INDEX($U$1:$CH$1,MATCH($K54+$I54,$U$2:$CH$2,0))*IF(BI$2&gt;$K54+$I54+$H54,IF($D54="Win",1.02,1.005),1)*(1+$T54)^(BI$2-($K54+$I54))+$M54)),0)))/10^6</f>
        <v>2.7023142002879901</v>
      </c>
      <c r="BJ54" s="120">
        <f>IF(AND($K54&lt;BJ$2+1,$K54+$H54&gt;BJ$2),IF($N54=$N$3,$C54*((1-$O54+$O54*(BJ$1/INDEX($U$1:$CH$1,,MATCH($K54,$U$2:$CH$2,0)))))*$L54,$C54*((1-$R54)^(BJ$2-$K54))*(((1-$O54+$O54*(BJ$1/INDEX($U$1:$CH$1,,MATCH($K54,$U$2:$CH$2,0)))))*$L54*8760*$P54)),IF(AND($K54+$H54&lt;BJ$2+1,$K54+$I54&gt;BJ$2),IF($N54=$N$3,$C54*INDEX('Fixed O&amp;M Schedule_Gas'!AR$3:AR$15,MATCH($F54,'Fixed O&amp;M Schedule_Gas'!$B$3:$B$15,0)),$C54*$S54*INDEX($U$1:$CH$1,MATCH($K54,$U$2:$CH$2,0))*IF(BJ$2&gt;$K54+$H54,IF($D54="Win",1.02,1.005),1)*(1+$T54)^(BJ$2-$K54)),IF(AND($K54+$I54&lt;=BJ$2,$K54+SUM($I54:$J54)&gt;BJ$2),IF($N54=$N$3,$C54*(INDEX('Fixed O&amp;M Schedule_Gas'!AR$3:AR$15,MATCH($F54,'Fixed O&amp;M Schedule_Gas'!$B$3:$B$15,0))+$M54),$C54*($S54*INDEX($U$1:$CH$1,MATCH($K54+$I54,$U$2:$CH$2,0))*IF(BJ$2&gt;$K54+$I54+$H54,IF($D54="Win",1.02,1.005),1)*(1+$T54)^(BJ$2-($K54+$I54))+$M54)),0)))/10^6</f>
        <v>2.7563604842937499</v>
      </c>
      <c r="BK54" s="120">
        <f>IF(AND($K54&lt;BK$2+1,$K54+$H54&gt;BK$2),IF($N54=$N$3,$C54*((1-$O54+$O54*(BK$1/INDEX($U$1:$CH$1,,MATCH($K54,$U$2:$CH$2,0)))))*$L54,$C54*((1-$R54)^(BK$2-$K54))*(((1-$O54+$O54*(BK$1/INDEX($U$1:$CH$1,,MATCH($K54,$U$2:$CH$2,0)))))*$L54*8760*$P54)),IF(AND($K54+$H54&lt;BK$2+1,$K54+$I54&gt;BK$2),IF($N54=$N$3,$C54*INDEX('Fixed O&amp;M Schedule_Gas'!AS$3:AS$15,MATCH($F54,'Fixed O&amp;M Schedule_Gas'!$B$3:$B$15,0)),$C54*$S54*INDEX($U$1:$CH$1,MATCH($K54,$U$2:$CH$2,0))*IF(BK$2&gt;$K54+$H54,IF($D54="Win",1.02,1.005),1)*(1+$T54)^(BK$2-$K54)),IF(AND($K54+$I54&lt;=BK$2,$K54+SUM($I54:$J54)&gt;BK$2),IF($N54=$N$3,$C54*(INDEX('Fixed O&amp;M Schedule_Gas'!AS$3:AS$15,MATCH($F54,'Fixed O&amp;M Schedule_Gas'!$B$3:$B$15,0))+$M54),$C54*($S54*INDEX($U$1:$CH$1,MATCH($K54+$I54,$U$2:$CH$2,0))*IF(BK$2&gt;$K54+$I54+$H54,IF($D54="Win",1.02,1.005),1)*(1+$T54)^(BK$2-($K54+$I54))+$M54)),0)))/10^6</f>
        <v>2.8114876939796249</v>
      </c>
      <c r="BL54" s="120">
        <f>IF(AND($K54&lt;BL$2+1,$K54+$H54&gt;BL$2),IF($N54=$N$3,$C54*((1-$O54+$O54*(BL$1/INDEX($U$1:$CH$1,,MATCH($K54,$U$2:$CH$2,0)))))*$L54,$C54*((1-$R54)^(BL$2-$K54))*(((1-$O54+$O54*(BL$1/INDEX($U$1:$CH$1,,MATCH($K54,$U$2:$CH$2,0)))))*$L54*8760*$P54)),IF(AND($K54+$H54&lt;BL$2+1,$K54+$I54&gt;BL$2),IF($N54=$N$3,$C54*INDEX('Fixed O&amp;M Schedule_Gas'!AT$3:AT$15,MATCH($F54,'Fixed O&amp;M Schedule_Gas'!$B$3:$B$15,0)),$C54*$S54*INDEX($U$1:$CH$1,MATCH($K54,$U$2:$CH$2,0))*IF(BL$2&gt;$K54+$H54,IF($D54="Win",1.02,1.005),1)*(1+$T54)^(BL$2-$K54)),IF(AND($K54+$I54&lt;=BL$2,$K54+SUM($I54:$J54)&gt;BL$2),IF($N54=$N$3,$C54*(INDEX('Fixed O&amp;M Schedule_Gas'!AT$3:AT$15,MATCH($F54,'Fixed O&amp;M Schedule_Gas'!$B$3:$B$15,0))+$M54),$C54*($S54*INDEX($U$1:$CH$1,MATCH($K54+$I54,$U$2:$CH$2,0))*IF(BL$2&gt;$K54+$I54+$H54,IF($D54="Win",1.02,1.005),1)*(1+$T54)^(BL$2-($K54+$I54))+$M54)),0)))/10^6</f>
        <v>2.8677174478592176</v>
      </c>
      <c r="BM54" s="120">
        <f>IF(AND($K54&lt;BM$2+1,$K54+$H54&gt;BM$2),IF($N54=$N$3,$C54*((1-$O54+$O54*(BM$1/INDEX($U$1:$CH$1,,MATCH($K54,$U$2:$CH$2,0)))))*$L54,$C54*((1-$R54)^(BM$2-$K54))*(((1-$O54+$O54*(BM$1/INDEX($U$1:$CH$1,,MATCH($K54,$U$2:$CH$2,0)))))*$L54*8760*$P54)),IF(AND($K54+$H54&lt;BM$2+1,$K54+$I54&gt;BM$2),IF($N54=$N$3,$C54*INDEX('Fixed O&amp;M Schedule_Gas'!AU$3:AU$15,MATCH($F54,'Fixed O&amp;M Schedule_Gas'!$B$3:$B$15,0)),$C54*$S54*INDEX($U$1:$CH$1,MATCH($K54,$U$2:$CH$2,0))*IF(BM$2&gt;$K54+$H54,IF($D54="Win",1.02,1.005),1)*(1+$T54)^(BM$2-$K54)),IF(AND($K54+$I54&lt;=BM$2,$K54+SUM($I54:$J54)&gt;BM$2),IF($N54=$N$3,$C54*(INDEX('Fixed O&amp;M Schedule_Gas'!AU$3:AU$15,MATCH($F54,'Fixed O&amp;M Schedule_Gas'!$B$3:$B$15,0))+$M54),$C54*($S54*INDEX($U$1:$CH$1,MATCH($K54+$I54,$U$2:$CH$2,0))*IF(BM$2&gt;$K54+$I54+$H54,IF($D54="Win",1.02,1.005),1)*(1+$T54)^(BM$2-($K54+$I54))+$M54)),0)))/10^6</f>
        <v>2.9250717968164022</v>
      </c>
      <c r="BN54" s="120">
        <f>IF(AND($K54&lt;BN$2+1,$K54+$H54&gt;BN$2),IF($N54=$N$3,$C54*((1-$O54+$O54*(BN$1/INDEX($U$1:$CH$1,,MATCH($K54,$U$2:$CH$2,0)))))*$L54,$C54*((1-$R54)^(BN$2-$K54))*(((1-$O54+$O54*(BN$1/INDEX($U$1:$CH$1,,MATCH($K54,$U$2:$CH$2,0)))))*$L54*8760*$P54)),IF(AND($K54+$H54&lt;BN$2+1,$K54+$I54&gt;BN$2),IF($N54=$N$3,$C54*INDEX('Fixed O&amp;M Schedule_Gas'!AV$3:AV$15,MATCH($F54,'Fixed O&amp;M Schedule_Gas'!$B$3:$B$15,0)),$C54*$S54*INDEX($U$1:$CH$1,MATCH($K54,$U$2:$CH$2,0))*IF(BN$2&gt;$K54+$H54,IF($D54="Win",1.02,1.005),1)*(1+$T54)^(BN$2-$K54)),IF(AND($K54+$I54&lt;=BN$2,$K54+SUM($I54:$J54)&gt;BN$2),IF($N54=$N$3,$C54*(INDEX('Fixed O&amp;M Schedule_Gas'!AV$3:AV$15,MATCH($F54,'Fixed O&amp;M Schedule_Gas'!$B$3:$B$15,0))+$M54),$C54*($S54*INDEX($U$1:$CH$1,MATCH($K54+$I54,$U$2:$CH$2,0))*IF(BN$2&gt;$K54+$I54+$H54,IF($D54="Win",1.02,1.005),1)*(1+$T54)^(BN$2-($K54+$I54))+$M54)),0)))/10^6</f>
        <v>2.9835732327527302</v>
      </c>
      <c r="BO54" s="120">
        <f>IF(AND($K54&lt;BO$2+1,$K54+$H54&gt;BO$2),IF($N54=$N$3,$C54*((1-$O54+$O54*(BO$1/INDEX($U$1:$CH$1,,MATCH($K54,$U$2:$CH$2,0)))))*$L54,$C54*((1-$R54)^(BO$2-$K54))*(((1-$O54+$O54*(BO$1/INDEX($U$1:$CH$1,,MATCH($K54,$U$2:$CH$2,0)))))*$L54*8760*$P54)),IF(AND($K54+$H54&lt;BO$2+1,$K54+$I54&gt;BO$2),IF($N54=$N$3,$C54*INDEX('Fixed O&amp;M Schedule_Gas'!AW$3:AW$15,MATCH($F54,'Fixed O&amp;M Schedule_Gas'!$B$3:$B$15,0)),$C54*$S54*INDEX($U$1:$CH$1,MATCH($K54,$U$2:$CH$2,0))*IF(BO$2&gt;$K54+$H54,IF($D54="Win",1.02,1.005),1)*(1+$T54)^(BO$2-$K54)),IF(AND($K54+$I54&lt;=BO$2,$K54+SUM($I54:$J54)&gt;BO$2),IF($N54=$N$3,$C54*(INDEX('Fixed O&amp;M Schedule_Gas'!AW$3:AW$15,MATCH($F54,'Fixed O&amp;M Schedule_Gas'!$B$3:$B$15,0))+$M54),$C54*($S54*INDEX($U$1:$CH$1,MATCH($K54+$I54,$U$2:$CH$2,0))*IF(BO$2&gt;$K54+$I54+$H54,IF($D54="Win",1.02,1.005),1)*(1+$T54)^(BO$2-($K54+$I54))+$M54)),0)))/10^6</f>
        <v>3.0432446974077849</v>
      </c>
      <c r="BP54" s="120">
        <f>IF(AND($K54&lt;BP$2+1,$K54+$H54&gt;BP$2),IF($N54=$N$3,$C54*((1-$O54+$O54*(BP$1/INDEX($U$1:$CH$1,,MATCH($K54,$U$2:$CH$2,0)))))*$L54,$C54*((1-$R54)^(BP$2-$K54))*(((1-$O54+$O54*(BP$1/INDEX($U$1:$CH$1,,MATCH($K54,$U$2:$CH$2,0)))))*$L54*8760*$P54)),IF(AND($K54+$H54&lt;BP$2+1,$K54+$I54&gt;BP$2),IF($N54=$N$3,$C54*INDEX('Fixed O&amp;M Schedule_Gas'!AX$3:AX$15,MATCH($F54,'Fixed O&amp;M Schedule_Gas'!$B$3:$B$15,0)),$C54*$S54*INDEX($U$1:$CH$1,MATCH($K54,$U$2:$CH$2,0))*IF(BP$2&gt;$K54+$H54,IF($D54="Win",1.02,1.005),1)*(1+$T54)^(BP$2-$K54)),IF(AND($K54+$I54&lt;=BP$2,$K54+SUM($I54:$J54)&gt;BP$2),IF($N54=$N$3,$C54*(INDEX('Fixed O&amp;M Schedule_Gas'!AX$3:AX$15,MATCH($F54,'Fixed O&amp;M Schedule_Gas'!$B$3:$B$15,0))+$M54),$C54*($S54*INDEX($U$1:$CH$1,MATCH($K54+$I54,$U$2:$CH$2,0))*IF(BP$2&gt;$K54+$I54+$H54,IF($D54="Win",1.02,1.005),1)*(1+$T54)^(BP$2-($K54+$I54))+$M54)),0)))/10^6</f>
        <v>0</v>
      </c>
      <c r="BQ54" s="120">
        <f>IF(AND($K54&lt;BQ$2+1,$K54+$H54&gt;BQ$2),IF($N54=$N$3,$C54*((1-$O54+$O54*(BQ$1/INDEX($U$1:$CH$1,,MATCH($K54,$U$2:$CH$2,0)))))*$L54,$C54*((1-$R54)^(BQ$2-$K54))*(((1-$O54+$O54*(BQ$1/INDEX($U$1:$CH$1,,MATCH($K54,$U$2:$CH$2,0)))))*$L54*8760*$P54)),IF(AND($K54+$H54&lt;BQ$2+1,$K54+$I54&gt;BQ$2),IF($N54=$N$3,$C54*INDEX('Fixed O&amp;M Schedule_Gas'!AY$3:AY$15,MATCH($F54,'Fixed O&amp;M Schedule_Gas'!$B$3:$B$15,0)),$C54*$S54*INDEX($U$1:$CH$1,MATCH($K54,$U$2:$CH$2,0))*IF(BQ$2&gt;$K54+$H54,IF($D54="Win",1.02,1.005),1)*(1+$T54)^(BQ$2-$K54)),IF(AND($K54+$I54&lt;=BQ$2,$K54+SUM($I54:$J54)&gt;BQ$2),IF($N54=$N$3,$C54*(INDEX('Fixed O&amp;M Schedule_Gas'!AY$3:AY$15,MATCH($F54,'Fixed O&amp;M Schedule_Gas'!$B$3:$B$15,0))+$M54),$C54*($S54*INDEX($U$1:$CH$1,MATCH($K54+$I54,$U$2:$CH$2,0))*IF(BQ$2&gt;$K54+$I54+$H54,IF($D54="Win",1.02,1.005),1)*(1+$T54)^(BQ$2-($K54+$I54))+$M54)),0)))/10^6</f>
        <v>0</v>
      </c>
      <c r="BR54" s="120">
        <f>IF(AND($K54&lt;BR$2+1,$K54+$H54&gt;BR$2),IF($N54=$N$3,$C54*((1-$O54+$O54*(BR$1/INDEX($U$1:$CH$1,,MATCH($K54,$U$2:$CH$2,0)))))*$L54,$C54*((1-$R54)^(BR$2-$K54))*(((1-$O54+$O54*(BR$1/INDEX($U$1:$CH$1,,MATCH($K54,$U$2:$CH$2,0)))))*$L54*8760*$P54)),IF(AND($K54+$H54&lt;BR$2+1,$K54+$I54&gt;BR$2),IF($N54=$N$3,$C54*INDEX('Fixed O&amp;M Schedule_Gas'!AZ$3:AZ$15,MATCH($F54,'Fixed O&amp;M Schedule_Gas'!$B$3:$B$15,0)),$C54*$S54*INDEX($U$1:$CH$1,MATCH($K54,$U$2:$CH$2,0))*IF(BR$2&gt;$K54+$H54,IF($D54="Win",1.02,1.005),1)*(1+$T54)^(BR$2-$K54)),IF(AND($K54+$I54&lt;=BR$2,$K54+SUM($I54:$J54)&gt;BR$2),IF($N54=$N$3,$C54*(INDEX('Fixed O&amp;M Schedule_Gas'!AZ$3:AZ$15,MATCH($F54,'Fixed O&amp;M Schedule_Gas'!$B$3:$B$15,0))+$M54),$C54*($S54*INDEX($U$1:$CH$1,MATCH($K54+$I54,$U$2:$CH$2,0))*IF(BR$2&gt;$K54+$I54+$H54,IF($D54="Win",1.02,1.005),1)*(1+$T54)^(BR$2-($K54+$I54))+$M54)),0)))/10^6</f>
        <v>0</v>
      </c>
      <c r="BS54" s="120">
        <f>IF(AND($K54&lt;BS$2+1,$K54+$H54&gt;BS$2),IF($N54=$N$3,$C54*((1-$O54+$O54*(BS$1/INDEX($U$1:$CH$1,,MATCH($K54,$U$2:$CH$2,0)))))*$L54,$C54*((1-$R54)^(BS$2-$K54))*(((1-$O54+$O54*(BS$1/INDEX($U$1:$CH$1,,MATCH($K54,$U$2:$CH$2,0)))))*$L54*8760*$P54)),IF(AND($K54+$H54&lt;BS$2+1,$K54+$I54&gt;BS$2),IF($N54=$N$3,$C54*INDEX('Fixed O&amp;M Schedule_Gas'!BA$3:BA$15,MATCH($F54,'Fixed O&amp;M Schedule_Gas'!$B$3:$B$15,0)),$C54*$S54*INDEX($U$1:$CH$1,MATCH($K54,$U$2:$CH$2,0))*IF(BS$2&gt;$K54+$H54,IF($D54="Win",1.02,1.005),1)*(1+$T54)^(BS$2-$K54)),IF(AND($K54+$I54&lt;=BS$2,$K54+SUM($I54:$J54)&gt;BS$2),IF($N54=$N$3,$C54*(INDEX('Fixed O&amp;M Schedule_Gas'!BA$3:BA$15,MATCH($F54,'Fixed O&amp;M Schedule_Gas'!$B$3:$B$15,0))+$M54),$C54*($S54*INDEX($U$1:$CH$1,MATCH($K54+$I54,$U$2:$CH$2,0))*IF(BS$2&gt;$K54+$I54+$H54,IF($D54="Win",1.02,1.005),1)*(1+$T54)^(BS$2-($K54+$I54))+$M54)),0)))/10^6</f>
        <v>0</v>
      </c>
      <c r="BT54" s="120">
        <f>IF(AND($K54&lt;BT$2+1,$K54+$H54&gt;BT$2),IF($N54=$N$3,$C54*((1-$O54+$O54*(BT$1/INDEX($U$1:$CH$1,,MATCH($K54,$U$2:$CH$2,0)))))*$L54,$C54*((1-$R54)^(BT$2-$K54))*(((1-$O54+$O54*(BT$1/INDEX($U$1:$CH$1,,MATCH($K54,$U$2:$CH$2,0)))))*$L54*8760*$P54)),IF(AND($K54+$H54&lt;BT$2+1,$K54+$I54&gt;BT$2),IF($N54=$N$3,$C54*INDEX('Fixed O&amp;M Schedule_Gas'!BB$3:BB$15,MATCH($F54,'Fixed O&amp;M Schedule_Gas'!$B$3:$B$15,0)),$C54*$S54*INDEX($U$1:$CH$1,MATCH($K54,$U$2:$CH$2,0))*IF(BT$2&gt;$K54+$H54,IF($D54="Win",1.02,1.005),1)*(1+$T54)^(BT$2-$K54)),IF(AND($K54+$I54&lt;=BT$2,$K54+SUM($I54:$J54)&gt;BT$2),IF($N54=$N$3,$C54*(INDEX('Fixed O&amp;M Schedule_Gas'!BB$3:BB$15,MATCH($F54,'Fixed O&amp;M Schedule_Gas'!$B$3:$B$15,0))+$M54),$C54*($S54*INDEX($U$1:$CH$1,MATCH($K54+$I54,$U$2:$CH$2,0))*IF(BT$2&gt;$K54+$I54+$H54,IF($D54="Win",1.02,1.005),1)*(1+$T54)^(BT$2-($K54+$I54))+$M54)),0)))/10^6</f>
        <v>0</v>
      </c>
      <c r="BU54" s="120">
        <f>IF(AND($K54&lt;BU$2+1,$K54+$H54&gt;BU$2),IF($N54=$N$3,$C54*((1-$O54+$O54*(BU$1/INDEX($U$1:$CH$1,,MATCH($K54,$U$2:$CH$2,0)))))*$L54,$C54*((1-$R54)^(BU$2-$K54))*(((1-$O54+$O54*(BU$1/INDEX($U$1:$CH$1,,MATCH($K54,$U$2:$CH$2,0)))))*$L54*8760*$P54)),IF(AND($K54+$H54&lt;BU$2+1,$K54+$I54&gt;BU$2),IF($N54=$N$3,$C54*INDEX('Fixed O&amp;M Schedule_Gas'!BC$3:BC$15,MATCH($F54,'Fixed O&amp;M Schedule_Gas'!$B$3:$B$15,0)),$C54*$S54*INDEX($U$1:$CH$1,MATCH($K54,$U$2:$CH$2,0))*IF(BU$2&gt;$K54+$H54,IF($D54="Win",1.02,1.005),1)*(1+$T54)^(BU$2-$K54)),IF(AND($K54+$I54&lt;=BU$2,$K54+SUM($I54:$J54)&gt;BU$2),IF($N54=$N$3,$C54*(INDEX('Fixed O&amp;M Schedule_Gas'!BC$3:BC$15,MATCH($F54,'Fixed O&amp;M Schedule_Gas'!$B$3:$B$15,0))+$M54),$C54*($S54*INDEX($U$1:$CH$1,MATCH($K54+$I54,$U$2:$CH$2,0))*IF(BU$2&gt;$K54+$I54+$H54,IF($D54="Win",1.02,1.005),1)*(1+$T54)^(BU$2-($K54+$I54))+$M54)),0)))/10^6</f>
        <v>0</v>
      </c>
      <c r="BV54" s="120">
        <f>IF(AND($K54&lt;BV$2+1,$K54+$H54&gt;BV$2),IF($N54=$N$3,$C54*((1-$O54+$O54*(BV$1/INDEX($U$1:$CH$1,,MATCH($K54,$U$2:$CH$2,0)))))*$L54,$C54*((1-$R54)^(BV$2-$K54))*(((1-$O54+$O54*(BV$1/INDEX($U$1:$CH$1,,MATCH($K54,$U$2:$CH$2,0)))))*$L54*8760*$P54)),IF(AND($K54+$H54&lt;BV$2+1,$K54+$I54&gt;BV$2),IF($N54=$N$3,$C54*INDEX('Fixed O&amp;M Schedule_Gas'!BD$3:BD$15,MATCH($F54,'Fixed O&amp;M Schedule_Gas'!$B$3:$B$15,0)),$C54*$S54*INDEX($U$1:$CH$1,MATCH($K54,$U$2:$CH$2,0))*IF(BV$2&gt;$K54+$H54,IF($D54="Win",1.02,1.005),1)*(1+$T54)^(BV$2-$K54)),IF(AND($K54+$I54&lt;=BV$2,$K54+SUM($I54:$J54)&gt;BV$2),IF($N54=$N$3,$C54*(INDEX('Fixed O&amp;M Schedule_Gas'!BD$3:BD$15,MATCH($F54,'Fixed O&amp;M Schedule_Gas'!$B$3:$B$15,0))+$M54),$C54*($S54*INDEX($U$1:$CH$1,MATCH($K54+$I54,$U$2:$CH$2,0))*IF(BV$2&gt;$K54+$I54+$H54,IF($D54="Win",1.02,1.005),1)*(1+$T54)^(BV$2-($K54+$I54))+$M54)),0)))/10^6</f>
        <v>0</v>
      </c>
      <c r="BW54" s="120">
        <f>IF(AND($K54&lt;BW$2+1,$K54+$H54&gt;BW$2),IF($N54=$N$3,$C54*((1-$O54+$O54*(BW$1/INDEX($U$1:$CH$1,,MATCH($K54,$U$2:$CH$2,0)))))*$L54,$C54*((1-$R54)^(BW$2-$K54))*(((1-$O54+$O54*(BW$1/INDEX($U$1:$CH$1,,MATCH($K54,$U$2:$CH$2,0)))))*$L54*8760*$P54)),IF(AND($K54+$H54&lt;BW$2+1,$K54+$I54&gt;BW$2),IF($N54=$N$3,$C54*INDEX('Fixed O&amp;M Schedule_Gas'!BE$3:BE$15,MATCH($F54,'Fixed O&amp;M Schedule_Gas'!$B$3:$B$15,0)),$C54*$S54*INDEX($U$1:$CH$1,MATCH($K54,$U$2:$CH$2,0))*IF(BW$2&gt;$K54+$H54,IF($D54="Win",1.02,1.005),1)*(1+$T54)^(BW$2-$K54)),IF(AND($K54+$I54&lt;=BW$2,$K54+SUM($I54:$J54)&gt;BW$2),IF($N54=$N$3,$C54*(INDEX('Fixed O&amp;M Schedule_Gas'!BE$3:BE$15,MATCH($F54,'Fixed O&amp;M Schedule_Gas'!$B$3:$B$15,0))+$M54),$C54*($S54*INDEX($U$1:$CH$1,MATCH($K54+$I54,$U$2:$CH$2,0))*IF(BW$2&gt;$K54+$I54+$H54,IF($D54="Win",1.02,1.005),1)*(1+$T54)^(BW$2-($K54+$I54))+$M54)),0)))/10^6</f>
        <v>0</v>
      </c>
      <c r="BX54" s="120">
        <f>IF(AND($K54&lt;BX$2+1,$K54+$H54&gt;BX$2),IF($N54=$N$3,$C54*((1-$O54+$O54*(BX$1/INDEX($U$1:$CH$1,,MATCH($K54,$U$2:$CH$2,0)))))*$L54,$C54*((1-$R54)^(BX$2-$K54))*(((1-$O54+$O54*(BX$1/INDEX($U$1:$CH$1,,MATCH($K54,$U$2:$CH$2,0)))))*$L54*8760*$P54)),IF(AND($K54+$H54&lt;BX$2+1,$K54+$I54&gt;BX$2),IF($N54=$N$3,$C54*INDEX('Fixed O&amp;M Schedule_Gas'!BF$3:BF$15,MATCH($F54,'Fixed O&amp;M Schedule_Gas'!$B$3:$B$15,0)),$C54*$S54*INDEX($U$1:$CH$1,MATCH($K54,$U$2:$CH$2,0))*IF(BX$2&gt;$K54+$H54,IF($D54="Win",1.02,1.005),1)*(1+$T54)^(BX$2-$K54)),IF(AND($K54+$I54&lt;=BX$2,$K54+SUM($I54:$J54)&gt;BX$2),IF($N54=$N$3,$C54*(INDEX('Fixed O&amp;M Schedule_Gas'!BF$3:BF$15,MATCH($F54,'Fixed O&amp;M Schedule_Gas'!$B$3:$B$15,0))+$M54),$C54*($S54*INDEX($U$1:$CH$1,MATCH($K54+$I54,$U$2:$CH$2,0))*IF(BX$2&gt;$K54+$I54+$H54,IF($D54="Win",1.02,1.005),1)*(1+$T54)^(BX$2-($K54+$I54))+$M54)),0)))/10^6</f>
        <v>0</v>
      </c>
      <c r="BY54" s="120">
        <f>IF(AND($K54&lt;BY$2+1,$K54+$H54&gt;BY$2),IF($N54=$N$3,$C54*((1-$O54+$O54*(BY$1/INDEX($U$1:$CH$1,,MATCH($K54,$U$2:$CH$2,0)))))*$L54,$C54*((1-$R54)^(BY$2-$K54))*(((1-$O54+$O54*(BY$1/INDEX($U$1:$CH$1,,MATCH($K54,$U$2:$CH$2,0)))))*$L54*8760*$P54)),IF(AND($K54+$H54&lt;BY$2+1,$K54+$I54&gt;BY$2),IF($N54=$N$3,$C54*INDEX('Fixed O&amp;M Schedule_Gas'!BG$3:BG$15,MATCH($F54,'Fixed O&amp;M Schedule_Gas'!$B$3:$B$15,0)),$C54*$S54*INDEX($U$1:$CH$1,MATCH($K54,$U$2:$CH$2,0))*IF(BY$2&gt;$K54+$H54,IF($D54="Win",1.02,1.005),1)*(1+$T54)^(BY$2-$K54)),IF(AND($K54+$I54&lt;=BY$2,$K54+SUM($I54:$J54)&gt;BY$2),IF($N54=$N$3,$C54*(INDEX('Fixed O&amp;M Schedule_Gas'!BG$3:BG$15,MATCH($F54,'Fixed O&amp;M Schedule_Gas'!$B$3:$B$15,0))+$M54),$C54*($S54*INDEX($U$1:$CH$1,MATCH($K54+$I54,$U$2:$CH$2,0))*IF(BY$2&gt;$K54+$I54+$H54,IF($D54="Win",1.02,1.005),1)*(1+$T54)^(BY$2-($K54+$I54))+$M54)),0)))/10^6</f>
        <v>0</v>
      </c>
      <c r="BZ54" s="120">
        <f>IF(AND($K54&lt;BZ$2+1,$K54+$H54&gt;BZ$2),IF($N54=$N$3,$C54*((1-$O54+$O54*(BZ$1/INDEX($U$1:$CH$1,,MATCH($K54,$U$2:$CH$2,0)))))*$L54,$C54*((1-$R54)^(BZ$2-$K54))*(((1-$O54+$O54*(BZ$1/INDEX($U$1:$CH$1,,MATCH($K54,$U$2:$CH$2,0)))))*$L54*8760*$P54)),IF(AND($K54+$H54&lt;BZ$2+1,$K54+$I54&gt;BZ$2),IF($N54=$N$3,$C54*INDEX('Fixed O&amp;M Schedule_Gas'!BH$3:BH$15,MATCH($F54,'Fixed O&amp;M Schedule_Gas'!$B$3:$B$15,0)),$C54*$S54*INDEX($U$1:$CH$1,MATCH($K54,$U$2:$CH$2,0))*IF(BZ$2&gt;$K54+$H54,IF($D54="Win",1.02,1.005),1)*(1+$T54)^(BZ$2-$K54)),IF(AND($K54+$I54&lt;=BZ$2,$K54+SUM($I54:$J54)&gt;BZ$2),IF($N54=$N$3,$C54*(INDEX('Fixed O&amp;M Schedule_Gas'!BH$3:BH$15,MATCH($F54,'Fixed O&amp;M Schedule_Gas'!$B$3:$B$15,0))+$M54),$C54*($S54*INDEX($U$1:$CH$1,MATCH($K54+$I54,$U$2:$CH$2,0))*IF(BZ$2&gt;$K54+$I54+$H54,IF($D54="Win",1.02,1.005),1)*(1+$T54)^(BZ$2-($K54+$I54))+$M54)),0)))/10^6</f>
        <v>0</v>
      </c>
      <c r="CA54" s="120">
        <f>IF(AND($K54&lt;CA$2+1,$K54+$H54&gt;CA$2),IF($N54=$N$3,$C54*((1-$O54+$O54*(CA$1/INDEX($U$1:$CH$1,,MATCH($K54,$U$2:$CH$2,0)))))*$L54,$C54*((1-$R54)^(CA$2-$K54))*(((1-$O54+$O54*(CA$1/INDEX($U$1:$CH$1,,MATCH($K54,$U$2:$CH$2,0)))))*$L54*8760*$P54)),IF(AND($K54+$H54&lt;CA$2+1,$K54+$I54&gt;CA$2),IF($N54=$N$3,$C54*INDEX('Fixed O&amp;M Schedule_Gas'!BI$3:BI$15,MATCH($F54,'Fixed O&amp;M Schedule_Gas'!$B$3:$B$15,0)),$C54*$S54*INDEX($U$1:$CH$1,MATCH($K54,$U$2:$CH$2,0))*IF(CA$2&gt;$K54+$H54,IF($D54="Win",1.02,1.005),1)*(1+$T54)^(CA$2-$K54)),IF(AND($K54+$I54&lt;=CA$2,$K54+SUM($I54:$J54)&gt;CA$2),IF($N54=$N$3,$C54*(INDEX('Fixed O&amp;M Schedule_Gas'!BI$3:BI$15,MATCH($F54,'Fixed O&amp;M Schedule_Gas'!$B$3:$B$15,0))+$M54),$C54*($S54*INDEX($U$1:$CH$1,MATCH($K54+$I54,$U$2:$CH$2,0))*IF(CA$2&gt;$K54+$I54+$H54,IF($D54="Win",1.02,1.005),1)*(1+$T54)^(CA$2-($K54+$I54))+$M54)),0)))/10^6</f>
        <v>0</v>
      </c>
      <c r="CB54" s="120">
        <f>IF(AND($K54&lt;CB$2+1,$K54+$H54&gt;CB$2),IF($N54=$N$3,$C54*((1-$O54+$O54*(CB$1/INDEX($U$1:$CH$1,,MATCH($K54,$U$2:$CH$2,0)))))*$L54,$C54*((1-$R54)^(CB$2-$K54))*(((1-$O54+$O54*(CB$1/INDEX($U$1:$CH$1,,MATCH($K54,$U$2:$CH$2,0)))))*$L54*8760*$P54)),IF(AND($K54+$H54&lt;CB$2+1,$K54+$I54&gt;CB$2),IF($N54=$N$3,$C54*INDEX('Fixed O&amp;M Schedule_Gas'!BJ$3:BJ$15,MATCH($F54,'Fixed O&amp;M Schedule_Gas'!$B$3:$B$15,0)),$C54*$S54*INDEX($U$1:$CH$1,MATCH($K54,$U$2:$CH$2,0))*IF(CB$2&gt;$K54+$H54,IF($D54="Win",1.02,1.005),1)*(1+$T54)^(CB$2-$K54)),IF(AND($K54+$I54&lt;=CB$2,$K54+SUM($I54:$J54)&gt;CB$2),IF($N54=$N$3,$C54*(INDEX('Fixed O&amp;M Schedule_Gas'!BJ$3:BJ$15,MATCH($F54,'Fixed O&amp;M Schedule_Gas'!$B$3:$B$15,0))+$M54),$C54*($S54*INDEX($U$1:$CH$1,MATCH($K54+$I54,$U$2:$CH$2,0))*IF(CB$2&gt;$K54+$I54+$H54,IF($D54="Win",1.02,1.005),1)*(1+$T54)^(CB$2-($K54+$I54))+$M54)),0)))/10^6</f>
        <v>0</v>
      </c>
      <c r="CC54" s="120">
        <f>IF(AND($K54&lt;CC$2+1,$K54+$H54&gt;CC$2),IF($N54=$N$3,$C54*((1-$O54+$O54*(CC$1/INDEX($U$1:$CH$1,,MATCH($K54,$U$2:$CH$2,0)))))*$L54,$C54*((1-$R54)^(CC$2-$K54))*(((1-$O54+$O54*(CC$1/INDEX($U$1:$CH$1,,MATCH($K54,$U$2:$CH$2,0)))))*$L54*8760*$P54)),IF(AND($K54+$H54&lt;CC$2+1,$K54+$I54&gt;CC$2),IF($N54=$N$3,$C54*INDEX('Fixed O&amp;M Schedule_Gas'!BK$3:BK$15,MATCH($F54,'Fixed O&amp;M Schedule_Gas'!$B$3:$B$15,0)),$C54*$S54*INDEX($U$1:$CH$1,MATCH($K54,$U$2:$CH$2,0))*IF(CC$2&gt;$K54+$H54,IF($D54="Win",1.02,1.005),1)*(1+$T54)^(CC$2-$K54)),IF(AND($K54+$I54&lt;=CC$2,$K54+SUM($I54:$J54)&gt;CC$2),IF($N54=$N$3,$C54*(INDEX('Fixed O&amp;M Schedule_Gas'!BK$3:BK$15,MATCH($F54,'Fixed O&amp;M Schedule_Gas'!$B$3:$B$15,0))+$M54),$C54*($S54*INDEX($U$1:$CH$1,MATCH($K54+$I54,$U$2:$CH$2,0))*IF(CC$2&gt;$K54+$I54+$H54,IF($D54="Win",1.02,1.005),1)*(1+$T54)^(CC$2-($K54+$I54))+$M54)),0)))/10^6</f>
        <v>0</v>
      </c>
      <c r="CD54" s="120">
        <f>IF(AND($K54&lt;CD$2+1,$K54+$H54&gt;CD$2),IF($N54=$N$3,$C54*((1-$O54+$O54*(CD$1/INDEX($U$1:$CH$1,,MATCH($K54,$U$2:$CH$2,0)))))*$L54,$C54*((1-$R54)^(CD$2-$K54))*(((1-$O54+$O54*(CD$1/INDEX($U$1:$CH$1,,MATCH($K54,$U$2:$CH$2,0)))))*$L54*8760*$P54)),IF(AND($K54+$H54&lt;CD$2+1,$K54+$I54&gt;CD$2),IF($N54=$N$3,$C54*INDEX('Fixed O&amp;M Schedule_Gas'!BL$3:BL$15,MATCH($F54,'Fixed O&amp;M Schedule_Gas'!$B$3:$B$15,0)),$C54*$S54*INDEX($U$1:$CH$1,MATCH($K54,$U$2:$CH$2,0))*IF(CD$2&gt;$K54+$H54,IF($D54="Win",1.02,1.005),1)*(1+$T54)^(CD$2-$K54)),IF(AND($K54+$I54&lt;=CD$2,$K54+SUM($I54:$J54)&gt;CD$2),IF($N54=$N$3,$C54*(INDEX('Fixed O&amp;M Schedule_Gas'!BL$3:BL$15,MATCH($F54,'Fixed O&amp;M Schedule_Gas'!$B$3:$B$15,0))+$M54),$C54*($S54*INDEX($U$1:$CH$1,MATCH($K54+$I54,$U$2:$CH$2,0))*IF(CD$2&gt;$K54+$I54+$H54,IF($D54="Win",1.02,1.005),1)*(1+$T54)^(CD$2-($K54+$I54))+$M54)),0)))/10^6</f>
        <v>0</v>
      </c>
      <c r="CE54" s="120">
        <f>IF(AND($K54&lt;CE$2+1,$K54+$H54&gt;CE$2),IF($N54=$N$3,$C54*((1-$O54+$O54*(CE$1/INDEX($U$1:$CH$1,,MATCH($K54,$U$2:$CH$2,0)))))*$L54,$C54*((1-$R54)^(CE$2-$K54))*(((1-$O54+$O54*(CE$1/INDEX($U$1:$CH$1,,MATCH($K54,$U$2:$CH$2,0)))))*$L54*8760*$P54)),IF(AND($K54+$H54&lt;CE$2+1,$K54+$I54&gt;CE$2),IF($N54=$N$3,$C54*INDEX('Fixed O&amp;M Schedule_Gas'!BM$3:BM$15,MATCH($F54,'Fixed O&amp;M Schedule_Gas'!$B$3:$B$15,0)),$C54*$S54*INDEX($U$1:$CH$1,MATCH($K54,$U$2:$CH$2,0))*IF(CE$2&gt;$K54+$H54,IF($D54="Win",1.02,1.005),1)*(1+$T54)^(CE$2-$K54)),IF(AND($K54+$I54&lt;=CE$2,$K54+SUM($I54:$J54)&gt;CE$2),IF($N54=$N$3,$C54*(INDEX('Fixed O&amp;M Schedule_Gas'!BM$3:BM$15,MATCH($F54,'Fixed O&amp;M Schedule_Gas'!$B$3:$B$15,0))+$M54),$C54*($S54*INDEX($U$1:$CH$1,MATCH($K54+$I54,$U$2:$CH$2,0))*IF(CE$2&gt;$K54+$I54+$H54,IF($D54="Win",1.02,1.005),1)*(1+$T54)^(CE$2-($K54+$I54))+$M54)),0)))/10^6</f>
        <v>0</v>
      </c>
      <c r="CF54" s="120">
        <f>IF(AND($K54&lt;CF$2+1,$K54+$H54&gt;CF$2),IF($N54=$N$3,$C54*((1-$O54+$O54*(CF$1/INDEX($U$1:$CH$1,,MATCH($K54,$U$2:$CH$2,0)))))*$L54,$C54*((1-$R54)^(CF$2-$K54))*(((1-$O54+$O54*(CF$1/INDEX($U$1:$CH$1,,MATCH($K54,$U$2:$CH$2,0)))))*$L54*8760*$P54)),IF(AND($K54+$H54&lt;CF$2+1,$K54+$I54&gt;CF$2),IF($N54=$N$3,$C54*INDEX('Fixed O&amp;M Schedule_Gas'!BN$3:BN$15,MATCH($F54,'Fixed O&amp;M Schedule_Gas'!$B$3:$B$15,0)),$C54*$S54*INDEX($U$1:$CH$1,MATCH($K54,$U$2:$CH$2,0))*IF(CF$2&gt;$K54+$H54,IF($D54="Win",1.02,1.005),1)*(1+$T54)^(CF$2-$K54)),IF(AND($K54+$I54&lt;=CF$2,$K54+SUM($I54:$J54)&gt;CF$2),IF($N54=$N$3,$C54*(INDEX('Fixed O&amp;M Schedule_Gas'!BN$3:BN$15,MATCH($F54,'Fixed O&amp;M Schedule_Gas'!$B$3:$B$15,0))+$M54),$C54*($S54*INDEX($U$1:$CH$1,MATCH($K54+$I54,$U$2:$CH$2,0))*IF(CF$2&gt;$K54+$I54+$H54,IF($D54="Win",1.02,1.005),1)*(1+$T54)^(CF$2-($K54+$I54))+$M54)),0)))/10^6</f>
        <v>0</v>
      </c>
      <c r="CG54" s="120">
        <f>IF(AND($K54&lt;CG$2+1,$K54+$H54&gt;CG$2),IF($N54=$N$3,$C54*((1-$O54+$O54*(CG$1/INDEX($U$1:$CH$1,,MATCH($K54,$U$2:$CH$2,0)))))*$L54,$C54*((1-$R54)^(CG$2-$K54))*(((1-$O54+$O54*(CG$1/INDEX($U$1:$CH$1,,MATCH($K54,$U$2:$CH$2,0)))))*$L54*8760*$P54)),IF(AND($K54+$H54&lt;CG$2+1,$K54+$I54&gt;CG$2),IF($N54=$N$3,$C54*INDEX('Fixed O&amp;M Schedule_Gas'!BO$3:BO$15,MATCH($F54,'Fixed O&amp;M Schedule_Gas'!$B$3:$B$15,0)),$C54*$S54*INDEX($U$1:$CH$1,MATCH($K54,$U$2:$CH$2,0))*IF(CG$2&gt;$K54+$H54,IF($D54="Win",1.02,1.005),1)*(1+$T54)^(CG$2-$K54)),IF(AND($K54+$I54&lt;=CG$2,$K54+SUM($I54:$J54)&gt;CG$2),IF($N54=$N$3,$C54*(INDEX('Fixed O&amp;M Schedule_Gas'!BO$3:BO$15,MATCH($F54,'Fixed O&amp;M Schedule_Gas'!$B$3:$B$15,0))+$M54),$C54*($S54*INDEX($U$1:$CH$1,MATCH($K54+$I54,$U$2:$CH$2,0))*IF(CG$2&gt;$K54+$I54+$H54,IF($D54="Win",1.02,1.005),1)*(1+$T54)^(CG$2-($K54+$I54))+$M54)),0)))/10^6</f>
        <v>0</v>
      </c>
      <c r="CH54" s="120">
        <f>IF(AND($K54&lt;CH$2+1,$K54+$H54&gt;CH$2),IF($N54=$N$3,$C54*((1-$O54+$O54*(CH$1/INDEX($U$1:$CH$1,,MATCH($K54,$U$2:$CH$2,0)))))*$L54,$C54*((1-$R54)^(CH$2-$K54))*(((1-$O54+$O54*(CH$1/INDEX($U$1:$CH$1,,MATCH($K54,$U$2:$CH$2,0)))))*$L54*8760*$P54)),IF(AND($K54+$H54&lt;CH$2+1,$K54+$I54&gt;CH$2),IF($N54=$N$3,$C54*INDEX('Fixed O&amp;M Schedule_Gas'!BP$3:BP$15,MATCH($F54,'Fixed O&amp;M Schedule_Gas'!$B$3:$B$15,0)),$C54*$S54*INDEX($U$1:$CH$1,MATCH($K54,$U$2:$CH$2,0))*IF(CH$2&gt;$K54+$H54,IF($D54="Win",1.02,1.005),1)*(1+$T54)^(CH$2-$K54)),IF(AND($K54+$I54&lt;=CH$2,$K54+SUM($I54:$J54)&gt;CH$2),IF($N54=$N$3,$C54*(INDEX('Fixed O&amp;M Schedule_Gas'!BP$3:BP$15,MATCH($F54,'Fixed O&amp;M Schedule_Gas'!$B$3:$B$15,0))+$M54),$C54*($S54*INDEX($U$1:$CH$1,MATCH($K54+$I54,$U$2:$CH$2,0))*IF(CH$2&gt;$K54+$I54+$H54,IF($D54="Win",1.02,1.005),1)*(1+$T54)^(CH$2-($K54+$I54))+$M54)),0)))/10^6</f>
        <v>0</v>
      </c>
    </row>
    <row r="55" spans="1:86" ht="11.4" x14ac:dyDescent="0.2">
      <c r="A55" s="151"/>
      <c r="B55" s="142" t="s">
        <v>47</v>
      </c>
      <c r="C55" s="143">
        <v>305.10000000000002</v>
      </c>
      <c r="D55" s="143" t="str">
        <f t="shared" si="65"/>
        <v>Win</v>
      </c>
      <c r="E55" s="14" t="s">
        <v>34</v>
      </c>
      <c r="F55" s="142" t="s">
        <v>30</v>
      </c>
      <c r="G55" s="140">
        <f t="shared" si="66"/>
        <v>38718</v>
      </c>
      <c r="H55" s="68">
        <v>20</v>
      </c>
      <c r="I55" s="68">
        <v>25</v>
      </c>
      <c r="J55" s="68">
        <v>25</v>
      </c>
      <c r="K55" s="139">
        <v>2006</v>
      </c>
      <c r="L55" s="68">
        <v>83</v>
      </c>
      <c r="M55" s="69">
        <f>'Repower Costs'!M55</f>
        <v>203872.22447846772</v>
      </c>
      <c r="N55" s="68" t="s">
        <v>31</v>
      </c>
      <c r="O55" s="141">
        <v>0.2</v>
      </c>
      <c r="P55" s="4">
        <f>VLOOKUP($D55,Input!$B$11:$C$12,2,0)</f>
        <v>0.31967121285819711</v>
      </c>
      <c r="Q55" s="4">
        <f>VLOOKUP($D55,Input!$B$15:$C$16,2,0)</f>
        <v>0.36969999999999997</v>
      </c>
      <c r="R55" s="6">
        <f>VLOOKUP($D55,Input!$B$19:$C$20,2,0)</f>
        <v>1.6E-2</v>
      </c>
      <c r="S55" s="70">
        <f>VLOOKUP($D55,Input!$B$23:$C$25,2,0)*1000</f>
        <v>49247.984000000004</v>
      </c>
      <c r="T55" s="4">
        <f>VLOOKUP($D55,Input!$B$28:$C$30,2,0)</f>
        <v>0.02</v>
      </c>
      <c r="U55" s="119">
        <f>IF(AND($K55&lt;U$2+1,$K55+$H55&gt;U$2),IF($N55=$N$3,$C55*((1-$O55+$O55*(U$1/INDEX($U$1:$CH$1,,MATCH($K55,$U$2:$CH$2,0)))))*$L55,$C55*((1-$R55)^(U$2-$K55))*(((1-$O55+$O55*(U$1/INDEX($U$1:$CH$1,,MATCH($K55,$U$2:$CH$2,0)))))*$L55*8760*$P55)),IF(AND($K55+$H55&lt;U$2+1,$K55+$I55&gt;U$2),IF($N55=$N$3,$C55*INDEX('Fixed O&amp;M Schedule_Gas'!C$3:C$15,MATCH($F55,'Fixed O&amp;M Schedule_Gas'!$B$3:$B$15,0)),$C55*$S55*INDEX($U$1:$CH$1,MATCH($K55,$U$2:$CH$2,0))*IF(U$2&gt;$K55+$H55,IF($D55="Win",1.02,1.005),1)*(1+$T55)^(U$2-$K55)),IF(AND($K55+$I55&lt;=U$2,$K55+SUM($I55:$J55)&gt;U$2),IF($N55=$N$3,$C55*(INDEX('Fixed O&amp;M Schedule_Gas'!C$3:C$15,MATCH($F55,'Fixed O&amp;M Schedule_Gas'!$B$3:$B$15,0))+$M55),$C55*($S55*INDEX($U$1:$CH$1,MATCH($K55+$I55,$U$2:$CH$2,0))*IF(U$2&gt;$K55+$I55+$H55,IF($D55="Win",1.02,1.005),1)*(1+$T55)^(U$2-($K55+$I55))+$M55)),0)))/10^6</f>
        <v>0</v>
      </c>
      <c r="V55" s="119">
        <f>IF(AND($K55&lt;V$2+1,$K55+$H55&gt;V$2),IF($N55=$N$3,$C55*((1-$O55+$O55*(V$1/INDEX($U$1:$CH$1,,MATCH($K55,$U$2:$CH$2,0)))))*$L55,$C55*((1-$R55)^(V$2-$K55))*(((1-$O55+$O55*(V$1/INDEX($U$1:$CH$1,,MATCH($K55,$U$2:$CH$2,0)))))*$L55*8760*$P55)),IF(AND($K55+$H55&lt;V$2+1,$K55+$I55&gt;V$2),IF($N55=$N$3,$C55*INDEX('Fixed O&amp;M Schedule_Gas'!D$3:D$15,MATCH($F55,'Fixed O&amp;M Schedule_Gas'!$B$3:$B$15,0)),$C55*$S55*INDEX($U$1:$CH$1,MATCH($K55,$U$2:$CH$2,0))*IF(V$2&gt;$K55+$H55,IF($D55="Win",1.02,1.005),1)*(1+$T55)^(V$2-$K55)),IF(AND($K55+$I55&lt;=V$2,$K55+SUM($I55:$J55)&gt;V$2),IF($N55=$N$3,$C55*(INDEX('Fixed O&amp;M Schedule_Gas'!D$3:D$15,MATCH($F55,'Fixed O&amp;M Schedule_Gas'!$B$3:$B$15,0))+$M55),$C55*($S55*INDEX($U$1:$CH$1,MATCH($K55+$I55,$U$2:$CH$2,0))*IF(V$2&gt;$K55+$I55+$H55,IF($D55="Win",1.02,1.005),1)*(1+$T55)^(V$2-($K55+$I55))+$M55)),0)))/10^6</f>
        <v>70.913339015250585</v>
      </c>
      <c r="W55" s="119">
        <f>IF(AND($K55&lt;W$2+1,$K55+$H55&gt;W$2),IF($N55=$N$3,$C55*((1-$O55+$O55*(W$1/INDEX($U$1:$CH$1,,MATCH($K55,$U$2:$CH$2,0)))))*$L55,$C55*((1-$R55)^(W$2-$K55))*(((1-$O55+$O55*(W$1/INDEX($U$1:$CH$1,,MATCH($K55,$U$2:$CH$2,0)))))*$L55*8760*$P55)),IF(AND($K55+$H55&lt;W$2+1,$K55+$I55&gt;W$2),IF($N55=$N$3,$C55*INDEX('Fixed O&amp;M Schedule_Gas'!E$3:E$15,MATCH($F55,'Fixed O&amp;M Schedule_Gas'!$B$3:$B$15,0)),$C55*$S55*INDEX($U$1:$CH$1,MATCH($K55,$U$2:$CH$2,0))*IF(W$2&gt;$K55+$H55,IF($D55="Win",1.02,1.005),1)*(1+$T55)^(W$2-$K55)),IF(AND($K55+$I55&lt;=W$2,$K55+SUM($I55:$J55)&gt;W$2),IF($N55=$N$3,$C55*(INDEX('Fixed O&amp;M Schedule_Gas'!E$3:E$15,MATCH($F55,'Fixed O&amp;M Schedule_Gas'!$B$3:$B$15,0))+$M55),$C55*($S55*INDEX($U$1:$CH$1,MATCH($K55+$I55,$U$2:$CH$2,0))*IF(W$2&gt;$K55+$I55+$H55,IF($D55="Win",1.02,1.005),1)*(1+$T55)^(W$2-($K55+$I55))+$M55)),0)))/10^6</f>
        <v>70.034274402165764</v>
      </c>
      <c r="X55" s="119">
        <f>IF(AND($K55&lt;X$2+1,$K55+$H55&gt;X$2),IF($N55=$N$3,$C55*((1-$O55+$O55*(X$1/INDEX($U$1:$CH$1,,MATCH($K55,$U$2:$CH$2,0)))))*$L55,$C55*((1-$R55)^(X$2-$K55))*(((1-$O55+$O55*(X$1/INDEX($U$1:$CH$1,,MATCH($K55,$U$2:$CH$2,0)))))*$L55*8760*$P55)),IF(AND($K55+$H55&lt;X$2+1,$K55+$I55&gt;X$2),IF($N55=$N$3,$C55*INDEX('Fixed O&amp;M Schedule_Gas'!F$3:F$15,MATCH($F55,'Fixed O&amp;M Schedule_Gas'!$B$3:$B$15,0)),$C55*$S55*INDEX($U$1:$CH$1,MATCH($K55,$U$2:$CH$2,0))*IF(X$2&gt;$K55+$H55,IF($D55="Win",1.02,1.005),1)*(1+$T55)^(X$2-$K55)),IF(AND($K55+$I55&lt;=X$2,$K55+SUM($I55:$J55)&gt;X$2),IF($N55=$N$3,$C55*(INDEX('Fixed O&amp;M Schedule_Gas'!F$3:F$15,MATCH($F55,'Fixed O&amp;M Schedule_Gas'!$B$3:$B$15,0))+$M55),$C55*($S55*INDEX($U$1:$CH$1,MATCH($K55+$I55,$U$2:$CH$2,0))*IF(X$2&gt;$K55+$I55+$H55,IF($D55="Win",1.02,1.005),1)*(1+$T55)^(X$2-($K55+$I55))+$M55)),0)))/10^6</f>
        <v>69.231470485013816</v>
      </c>
      <c r="Y55" s="119">
        <f>IF(AND($K55&lt;Y$2+1,$K55+$H55&gt;Y$2),IF($N55=$N$3,$C55*((1-$O55+$O55*(Y$1/INDEX($U$1:$CH$1,,MATCH($K55,$U$2:$CH$2,0)))))*$L55,$C55*((1-$R55)^(Y$2-$K55))*(((1-$O55+$O55*(Y$1/INDEX($U$1:$CH$1,,MATCH($K55,$U$2:$CH$2,0)))))*$L55*8760*$P55)),IF(AND($K55+$H55&lt;Y$2+1,$K55+$I55&gt;Y$2),IF($N55=$N$3,$C55*INDEX('Fixed O&amp;M Schedule_Gas'!G$3:G$15,MATCH($F55,'Fixed O&amp;M Schedule_Gas'!$B$3:$B$15,0)),$C55*$S55*INDEX($U$1:$CH$1,MATCH($K55,$U$2:$CH$2,0))*IF(Y$2&gt;$K55+$H55,IF($D55="Win",1.02,1.005),1)*(1+$T55)^(Y$2-$K55)),IF(AND($K55+$I55&lt;=Y$2,$K55+SUM($I55:$J55)&gt;Y$2),IF($N55=$N$3,$C55*(INDEX('Fixed O&amp;M Schedule_Gas'!G$3:G$15,MATCH($F55,'Fixed O&amp;M Schedule_Gas'!$B$3:$B$15,0))+$M55),$C55*($S55*INDEX($U$1:$CH$1,MATCH($K55+$I55,$U$2:$CH$2,0))*IF(Y$2&gt;$K55+$I55+$H55,IF($D55="Win",1.02,1.005),1)*(1+$T55)^(Y$2-($K55+$I55))+$M55)),0)))/10^6</f>
        <v>68.176567250787443</v>
      </c>
      <c r="Z55" s="119">
        <f>IF(AND($K55&lt;Z$2+1,$K55+$H55&gt;Z$2),IF($N55=$N$3,$C55*((1-$O55+$O55*(Z$1/INDEX($U$1:$CH$1,,MATCH($K55,$U$2:$CH$2,0)))))*$L55,$C55*((1-$R55)^(Z$2-$K55))*(((1-$O55+$O55*(Z$1/INDEX($U$1:$CH$1,,MATCH($K55,$U$2:$CH$2,0)))))*$L55*8760*$P55)),IF(AND($K55+$H55&lt;Z$2+1,$K55+$I55&gt;Z$2),IF($N55=$N$3,$C55*INDEX('Fixed O&amp;M Schedule_Gas'!H$3:H$15,MATCH($F55,'Fixed O&amp;M Schedule_Gas'!$B$3:$B$15,0)),$C55*$S55*INDEX($U$1:$CH$1,MATCH($K55,$U$2:$CH$2,0))*IF(Z$2&gt;$K55+$H55,IF($D55="Win",1.02,1.005),1)*(1+$T55)^(Z$2-$K55)),IF(AND($K55+$I55&lt;=Z$2,$K55+SUM($I55:$J55)&gt;Z$2),IF($N55=$N$3,$C55*(INDEX('Fixed O&amp;M Schedule_Gas'!H$3:H$15,MATCH($F55,'Fixed O&amp;M Schedule_Gas'!$B$3:$B$15,0))+$M55),$C55*($S55*INDEX($U$1:$CH$1,MATCH($K55+$I55,$U$2:$CH$2,0))*IF(Z$2&gt;$K55+$I55+$H55,IF($D55="Win",1.02,1.005),1)*(1+$T55)^(Z$2-($K55+$I55))+$M55)),0)))/10^6</f>
        <v>67.42396221975487</v>
      </c>
      <c r="AA55" s="119">
        <f>IF(AND($K55&lt;AA$2+1,$K55+$H55&gt;AA$2),IF($N55=$N$3,$C55*((1-$O55+$O55*(AA$1/INDEX($U$1:$CH$1,,MATCH($K55,$U$2:$CH$2,0)))))*$L55,$C55*((1-$R55)^(AA$2-$K55))*(((1-$O55+$O55*(AA$1/INDEX($U$1:$CH$1,,MATCH($K55,$U$2:$CH$2,0)))))*$L55*8760*$P55)),IF(AND($K55+$H55&lt;AA$2+1,$K55+$I55&gt;AA$2),IF($N55=$N$3,$C55*INDEX('Fixed O&amp;M Schedule_Gas'!I$3:I$15,MATCH($F55,'Fixed O&amp;M Schedule_Gas'!$B$3:$B$15,0)),$C55*$S55*INDEX($U$1:$CH$1,MATCH($K55,$U$2:$CH$2,0))*IF(AA$2&gt;$K55+$H55,IF($D55="Win",1.02,1.005),1)*(1+$T55)^(AA$2-$K55)),IF(AND($K55+$I55&lt;=AA$2,$K55+SUM($I55:$J55)&gt;AA$2),IF($N55=$N$3,$C55*(INDEX('Fixed O&amp;M Schedule_Gas'!I$3:I$15,MATCH($F55,'Fixed O&amp;M Schedule_Gas'!$B$3:$B$15,0))+$M55),$C55*($S55*INDEX($U$1:$CH$1,MATCH($K55+$I55,$U$2:$CH$2,0))*IF(AA$2&gt;$K55+$I55+$H55,IF($D55="Win",1.02,1.005),1)*(1+$T55)^(AA$2-($K55+$I55))+$M55)),0)))/10^6</f>
        <v>66.777228444588815</v>
      </c>
      <c r="AB55" s="119">
        <f>IF(AND($K55&lt;AB$2+1,$K55+$H55&gt;AB$2),IF($N55=$N$3,$C55*((1-$O55+$O55*(AB$1/INDEX($U$1:$CH$1,,MATCH($K55,$U$2:$CH$2,0)))))*$L55,$C55*((1-$R55)^(AB$2-$K55))*(((1-$O55+$O55*(AB$1/INDEX($U$1:$CH$1,,MATCH($K55,$U$2:$CH$2,0)))))*$L55*8760*$P55)),IF(AND($K55+$H55&lt;AB$2+1,$K55+$I55&gt;AB$2),IF($N55=$N$3,$C55*INDEX('Fixed O&amp;M Schedule_Gas'!J$3:J$15,MATCH($F55,'Fixed O&amp;M Schedule_Gas'!$B$3:$B$15,0)),$C55*$S55*INDEX($U$1:$CH$1,MATCH($K55,$U$2:$CH$2,0))*IF(AB$2&gt;$K55+$H55,IF($D55="Win",1.02,1.005),1)*(1+$T55)^(AB$2-$K55)),IF(AND($K55+$I55&lt;=AB$2,$K55+SUM($I55:$J55)&gt;AB$2),IF($N55=$N$3,$C55*(INDEX('Fixed O&amp;M Schedule_Gas'!J$3:J$15,MATCH($F55,'Fixed O&amp;M Schedule_Gas'!$B$3:$B$15,0))+$M55),$C55*($S55*INDEX($U$1:$CH$1,MATCH($K55+$I55,$U$2:$CH$2,0))*IF(AB$2&gt;$K55+$I55+$H55,IF($D55="Win",1.02,1.005),1)*(1+$T55)^(AB$2-($K55+$I55))+$M55)),0)))/10^6</f>
        <v>65.909031248324965</v>
      </c>
      <c r="AC55" s="119">
        <f>IF(AND($K55&lt;AC$2+1,$K55+$H55&gt;AC$2),IF($N55=$N$3,$C55*((1-$O55+$O55*(AC$1/INDEX($U$1:$CH$1,,MATCH($K55,$U$2:$CH$2,0)))))*$L55,$C55*((1-$R55)^(AC$2-$K55))*(((1-$O55+$O55*(AC$1/INDEX($U$1:$CH$1,,MATCH($K55,$U$2:$CH$2,0)))))*$L55*8760*$P55)),IF(AND($K55+$H55&lt;AC$2+1,$K55+$I55&gt;AC$2),IF($N55=$N$3,$C55*INDEX('Fixed O&amp;M Schedule_Gas'!K$3:K$15,MATCH($F55,'Fixed O&amp;M Schedule_Gas'!$B$3:$B$15,0)),$C55*$S55*INDEX($U$1:$CH$1,MATCH($K55,$U$2:$CH$2,0))*IF(AC$2&gt;$K55+$H55,IF($D55="Win",1.02,1.005),1)*(1+$T55)^(AC$2-$K55)),IF(AND($K55+$I55&lt;=AC$2,$K55+SUM($I55:$J55)&gt;AC$2),IF($N55=$N$3,$C55*(INDEX('Fixed O&amp;M Schedule_Gas'!K$3:K$15,MATCH($F55,'Fixed O&amp;M Schedule_Gas'!$B$3:$B$15,0))+$M55),$C55*($S55*INDEX($U$1:$CH$1,MATCH($K55+$I55,$U$2:$CH$2,0))*IF(AC$2&gt;$K55+$I55+$H55,IF($D55="Win",1.02,1.005),1)*(1+$T55)^(AC$2-($K55+$I55))+$M55)),0)))/10^6</f>
        <v>65.003961305495764</v>
      </c>
      <c r="AD55" s="119">
        <f>IF(AND($K55&lt;AD$2+1,$K55+$H55&gt;AD$2),IF($N55=$N$3,$C55*((1-$O55+$O55*(AD$1/INDEX($U$1:$CH$1,,MATCH($K55,$U$2:$CH$2,0)))))*$L55,$C55*((1-$R55)^(AD$2-$K55))*(((1-$O55+$O55*(AD$1/INDEX($U$1:$CH$1,,MATCH($K55,$U$2:$CH$2,0)))))*$L55*8760*$P55)),IF(AND($K55+$H55&lt;AD$2+1,$K55+$I55&gt;AD$2),IF($N55=$N$3,$C55*INDEX('Fixed O&amp;M Schedule_Gas'!L$3:L$15,MATCH($F55,'Fixed O&amp;M Schedule_Gas'!$B$3:$B$15,0)),$C55*$S55*INDEX($U$1:$CH$1,MATCH($K55,$U$2:$CH$2,0))*IF(AD$2&gt;$K55+$H55,IF($D55="Win",1.02,1.005),1)*(1+$T55)^(AD$2-$K55)),IF(AND($K55+$I55&lt;=AD$2,$K55+SUM($I55:$J55)&gt;AD$2),IF($N55=$N$3,$C55*(INDEX('Fixed O&amp;M Schedule_Gas'!L$3:L$15,MATCH($F55,'Fixed O&amp;M Schedule_Gas'!$B$3:$B$15,0))+$M55),$C55*($S55*INDEX($U$1:$CH$1,MATCH($K55+$I55,$U$2:$CH$2,0))*IF(AD$2&gt;$K55+$I55+$H55,IF($D55="Win",1.02,1.005),1)*(1+$T55)^(AD$2-($K55+$I55))+$M55)),0)))/10^6</f>
        <v>64.289581631116363</v>
      </c>
      <c r="AE55" s="119">
        <f>IF(AND($K55&lt;AE$2+1,$K55+$H55&gt;AE$2),IF($N55=$N$3,$C55*((1-$O55+$O55*(AE$1/INDEX($U$1:$CH$1,,MATCH($K55,$U$2:$CH$2,0)))))*$L55,$C55*((1-$R55)^(AE$2-$K55))*(((1-$O55+$O55*(AE$1/INDEX($U$1:$CH$1,,MATCH($K55,$U$2:$CH$2,0)))))*$L55*8760*$P55)),IF(AND($K55+$H55&lt;AE$2+1,$K55+$I55&gt;AE$2),IF($N55=$N$3,$C55*INDEX('Fixed O&amp;M Schedule_Gas'!M$3:M$15,MATCH($F55,'Fixed O&amp;M Schedule_Gas'!$B$3:$B$15,0)),$C55*$S55*INDEX($U$1:$CH$1,MATCH($K55,$U$2:$CH$2,0))*IF(AE$2&gt;$K55+$H55,IF($D55="Win",1.02,1.005),1)*(1+$T55)^(AE$2-$K55)),IF(AND($K55+$I55&lt;=AE$2,$K55+SUM($I55:$J55)&gt;AE$2),IF($N55=$N$3,$C55*(INDEX('Fixed O&amp;M Schedule_Gas'!M$3:M$15,MATCH($F55,'Fixed O&amp;M Schedule_Gas'!$B$3:$B$15,0))+$M55),$C55*($S55*INDEX($U$1:$CH$1,MATCH($K55+$I55,$U$2:$CH$2,0))*IF(AE$2&gt;$K55+$I55+$H55,IF($D55="Win",1.02,1.005),1)*(1+$T55)^(AE$2-($K55+$I55))+$M55)),0)))/10^6</f>
        <v>63.433872046911809</v>
      </c>
      <c r="AF55" s="119">
        <f>IF(AND($K55&lt;AF$2+1,$K55+$H55&gt;AF$2),IF($N55=$N$3,$C55*((1-$O55+$O55*(AF$1/INDEX($U$1:$CH$1,,MATCH($K55,$U$2:$CH$2,0)))))*$L55,$C55*((1-$R55)^(AF$2-$K55))*(((1-$O55+$O55*(AF$1/INDEX($U$1:$CH$1,,MATCH($K55,$U$2:$CH$2,0)))))*$L55*8760*$P55)),IF(AND($K55+$H55&lt;AF$2+1,$K55+$I55&gt;AF$2),IF($N55=$N$3,$C55*INDEX('Fixed O&amp;M Schedule_Gas'!N$3:N$15,MATCH($F55,'Fixed O&amp;M Schedule_Gas'!$B$3:$B$15,0)),$C55*$S55*INDEX($U$1:$CH$1,MATCH($K55,$U$2:$CH$2,0))*IF(AF$2&gt;$K55+$H55,IF($D55="Win",1.02,1.005),1)*(1+$T55)^(AF$2-$K55)),IF(AND($K55+$I55&lt;=AF$2,$K55+SUM($I55:$J55)&gt;AF$2),IF($N55=$N$3,$C55*(INDEX('Fixed O&amp;M Schedule_Gas'!N$3:N$15,MATCH($F55,'Fixed O&amp;M Schedule_Gas'!$B$3:$B$15,0))+$M55),$C55*($S55*INDEX($U$1:$CH$1,MATCH($K55+$I55,$U$2:$CH$2,0))*IF(AF$2&gt;$K55+$I55+$H55,IF($D55="Win",1.02,1.005),1)*(1+$T55)^(AF$2-($K55+$I55))+$M55)),0)))/10^6</f>
        <v>62.67139120970274</v>
      </c>
      <c r="AG55" s="119">
        <f>IF(AND($K55&lt;AG$2+1,$K55+$H55&gt;AG$2),IF($N55=$N$3,$C55*((1-$O55+$O55*(AG$1/INDEX($U$1:$CH$1,,MATCH($K55,$U$2:$CH$2,0)))))*$L55,$C55*((1-$R55)^(AG$2-$K55))*(((1-$O55+$O55*(AG$1/INDEX($U$1:$CH$1,,MATCH($K55,$U$2:$CH$2,0)))))*$L55*8760*$P55)),IF(AND($K55+$H55&lt;AG$2+1,$K55+$I55&gt;AG$2),IF($N55=$N$3,$C55*INDEX('Fixed O&amp;M Schedule_Gas'!O$3:O$15,MATCH($F55,'Fixed O&amp;M Schedule_Gas'!$B$3:$B$15,0)),$C55*$S55*INDEX($U$1:$CH$1,MATCH($K55,$U$2:$CH$2,0))*IF(AG$2&gt;$K55+$H55,IF($D55="Win",1.02,1.005),1)*(1+$T55)^(AG$2-$K55)),IF(AND($K55+$I55&lt;=AG$2,$K55+SUM($I55:$J55)&gt;AG$2),IF($N55=$N$3,$C55*(INDEX('Fixed O&amp;M Schedule_Gas'!O$3:O$15,MATCH($F55,'Fixed O&amp;M Schedule_Gas'!$B$3:$B$15,0))+$M55),$C55*($S55*INDEX($U$1:$CH$1,MATCH($K55+$I55,$U$2:$CH$2,0))*IF(AG$2&gt;$K55+$I55+$H55,IF($D55="Win",1.02,1.005),1)*(1+$T55)^(AG$2-($K55+$I55))+$M55)),0)))/10^6</f>
        <v>61.935858982887332</v>
      </c>
      <c r="AH55" s="119">
        <f>IF(AND($K55&lt;AH$2+1,$K55+$H55&gt;AH$2),IF($N55=$N$3,$C55*((1-$O55+$O55*(AH$1/INDEX($U$1:$CH$1,,MATCH($K55,$U$2:$CH$2,0)))))*$L55,$C55*((1-$R55)^(AH$2-$K55))*(((1-$O55+$O55*(AH$1/INDEX($U$1:$CH$1,,MATCH($K55,$U$2:$CH$2,0)))))*$L55*8760*$P55)),IF(AND($K55+$H55&lt;AH$2+1,$K55+$I55&gt;AH$2),IF($N55=$N$3,$C55*INDEX('Fixed O&amp;M Schedule_Gas'!P$3:P$15,MATCH($F55,'Fixed O&amp;M Schedule_Gas'!$B$3:$B$15,0)),$C55*$S55*INDEX($U$1:$CH$1,MATCH($K55,$U$2:$CH$2,0))*IF(AH$2&gt;$K55+$H55,IF($D55="Win",1.02,1.005),1)*(1+$T55)^(AH$2-$K55)),IF(AND($K55+$I55&lt;=AH$2,$K55+SUM($I55:$J55)&gt;AH$2),IF($N55=$N$3,$C55*(INDEX('Fixed O&amp;M Schedule_Gas'!P$3:P$15,MATCH($F55,'Fixed O&amp;M Schedule_Gas'!$B$3:$B$15,0))+$M55),$C55*($S55*INDEX($U$1:$CH$1,MATCH($K55+$I55,$U$2:$CH$2,0))*IF(AH$2&gt;$K55+$I55+$H55,IF($D55="Win",1.02,1.005),1)*(1+$T55)^(AH$2-($K55+$I55))+$M55)),0)))/10^6</f>
        <v>61.228831409280239</v>
      </c>
      <c r="AI55" s="119">
        <f>IF(AND($K55&lt;AI$2+1,$K55+$H55&gt;AI$2),IF($N55=$N$3,$C55*((1-$O55+$O55*(AI$1/INDEX($U$1:$CH$1,,MATCH($K55,$U$2:$CH$2,0)))))*$L55,$C55*((1-$R55)^(AI$2-$K55))*(((1-$O55+$O55*(AI$1/INDEX($U$1:$CH$1,,MATCH($K55,$U$2:$CH$2,0)))))*$L55*8760*$P55)),IF(AND($K55+$H55&lt;AI$2+1,$K55+$I55&gt;AI$2),IF($N55=$N$3,$C55*INDEX('Fixed O&amp;M Schedule_Gas'!Q$3:Q$15,MATCH($F55,'Fixed O&amp;M Schedule_Gas'!$B$3:$B$15,0)),$C55*$S55*INDEX($U$1:$CH$1,MATCH($K55,$U$2:$CH$2,0))*IF(AI$2&gt;$K55+$H55,IF($D55="Win",1.02,1.005),1)*(1+$T55)^(AI$2-$K55)),IF(AND($K55+$I55&lt;=AI$2,$K55+SUM($I55:$J55)&gt;AI$2),IF($N55=$N$3,$C55*(INDEX('Fixed O&amp;M Schedule_Gas'!Q$3:Q$15,MATCH($F55,'Fixed O&amp;M Schedule_Gas'!$B$3:$B$15,0))+$M55),$C55*($S55*INDEX($U$1:$CH$1,MATCH($K55+$I55,$U$2:$CH$2,0))*IF(AI$2&gt;$K55+$I55+$H55,IF($D55="Win",1.02,1.005),1)*(1+$T55)^(AI$2-($K55+$I55))+$M55)),0)))/10^6</f>
        <v>60.534161198756898</v>
      </c>
      <c r="AJ55" s="119">
        <f>IF(AND($K55&lt;AJ$2+1,$K55+$H55&gt;AJ$2),IF($N55=$N$3,$C55*((1-$O55+$O55*(AJ$1/INDEX($U$1:$CH$1,,MATCH($K55,$U$2:$CH$2,0)))))*$L55,$C55*((1-$R55)^(AJ$2-$K55))*(((1-$O55+$O55*(AJ$1/INDEX($U$1:$CH$1,,MATCH($K55,$U$2:$CH$2,0)))))*$L55*8760*$P55)),IF(AND($K55+$H55&lt;AJ$2+1,$K55+$I55&gt;AJ$2),IF($N55=$N$3,$C55*INDEX('Fixed O&amp;M Schedule_Gas'!R$3:R$15,MATCH($F55,'Fixed O&amp;M Schedule_Gas'!$B$3:$B$15,0)),$C55*$S55*INDEX($U$1:$CH$1,MATCH($K55,$U$2:$CH$2,0))*IF(AJ$2&gt;$K55+$H55,IF($D55="Win",1.02,1.005),1)*(1+$T55)^(AJ$2-$K55)),IF(AND($K55+$I55&lt;=AJ$2,$K55+SUM($I55:$J55)&gt;AJ$2),IF($N55=$N$3,$C55*(INDEX('Fixed O&amp;M Schedule_Gas'!R$3:R$15,MATCH($F55,'Fixed O&amp;M Schedule_Gas'!$B$3:$B$15,0))+$M55),$C55*($S55*INDEX($U$1:$CH$1,MATCH($K55+$I55,$U$2:$CH$2,0))*IF(AJ$2&gt;$K55+$I55+$H55,IF($D55="Win",1.02,1.005),1)*(1+$T55)^(AJ$2-($K55+$I55))+$M55)),0)))/10^6</f>
        <v>59.851654478820585</v>
      </c>
      <c r="AK55" s="119">
        <f>IF(AND($K55&lt;AK$2+1,$K55+$H55&gt;AK$2),IF($N55=$N$3,$C55*((1-$O55+$O55*(AK$1/INDEX($U$1:$CH$1,,MATCH($K55,$U$2:$CH$2,0)))))*$L55,$C55*((1-$R55)^(AK$2-$K55))*(((1-$O55+$O55*(AK$1/INDEX($U$1:$CH$1,,MATCH($K55,$U$2:$CH$2,0)))))*$L55*8760*$P55)),IF(AND($K55+$H55&lt;AK$2+1,$K55+$I55&gt;AK$2),IF($N55=$N$3,$C55*INDEX('Fixed O&amp;M Schedule_Gas'!S$3:S$15,MATCH($F55,'Fixed O&amp;M Schedule_Gas'!$B$3:$B$15,0)),$C55*$S55*INDEX($U$1:$CH$1,MATCH($K55,$U$2:$CH$2,0))*IF(AK$2&gt;$K55+$H55,IF($D55="Win",1.02,1.005),1)*(1+$T55)^(AK$2-$K55)),IF(AND($K55+$I55&lt;=AK$2,$K55+SUM($I55:$J55)&gt;AK$2),IF($N55=$N$3,$C55*(INDEX('Fixed O&amp;M Schedule_Gas'!S$3:S$15,MATCH($F55,'Fixed O&amp;M Schedule_Gas'!$B$3:$B$15,0))+$M55),$C55*($S55*INDEX($U$1:$CH$1,MATCH($K55+$I55,$U$2:$CH$2,0))*IF(AK$2&gt;$K55+$I55+$H55,IF($D55="Win",1.02,1.005),1)*(1+$T55)^(AK$2-($K55+$I55))+$M55)),0)))/10^6</f>
        <v>59.181120493085274</v>
      </c>
      <c r="AL55" s="119">
        <f>IF(AND($K55&lt;AL$2+1,$K55+$H55&gt;AL$2),IF($N55=$N$3,$C55*((1-$O55+$O55*(AL$1/INDEX($U$1:$CH$1,,MATCH($K55,$U$2:$CH$2,0)))))*$L55,$C55*((1-$R55)^(AL$2-$K55))*(((1-$O55+$O55*(AL$1/INDEX($U$1:$CH$1,,MATCH($K55,$U$2:$CH$2,0)))))*$L55*8760*$P55)),IF(AND($K55+$H55&lt;AL$2+1,$K55+$I55&gt;AL$2),IF($N55=$N$3,$C55*INDEX('Fixed O&amp;M Schedule_Gas'!T$3:T$15,MATCH($F55,'Fixed O&amp;M Schedule_Gas'!$B$3:$B$15,0)),$C55*$S55*INDEX($U$1:$CH$1,MATCH($K55,$U$2:$CH$2,0))*IF(AL$2&gt;$K55+$H55,IF($D55="Win",1.02,1.005),1)*(1+$T55)^(AL$2-$K55)),IF(AND($K55+$I55&lt;=AL$2,$K55+SUM($I55:$J55)&gt;AL$2),IF($N55=$N$3,$C55*(INDEX('Fixed O&amp;M Schedule_Gas'!T$3:T$15,MATCH($F55,'Fixed O&amp;M Schedule_Gas'!$B$3:$B$15,0))+$M55),$C55*($S55*INDEX($U$1:$CH$1,MATCH($K55+$I55,$U$2:$CH$2,0))*IF(AL$2&gt;$K55+$I55+$H55,IF($D55="Win",1.02,1.005),1)*(1+$T55)^(AL$2-($K55+$I55))+$M55)),0)))/10^6</f>
        <v>58.522371551469945</v>
      </c>
      <c r="AM55" s="119">
        <f>IF(AND($K55&lt;AM$2+1,$K55+$H55&gt;AM$2),IF($N55=$N$3,$C55*((1-$O55+$O55*(AM$1/INDEX($U$1:$CH$1,,MATCH($K55,$U$2:$CH$2,0)))))*$L55,$C55*((1-$R55)^(AM$2-$K55))*(((1-$O55+$O55*(AM$1/INDEX($U$1:$CH$1,,MATCH($K55,$U$2:$CH$2,0)))))*$L55*8760*$P55)),IF(AND($K55+$H55&lt;AM$2+1,$K55+$I55&gt;AM$2),IF($N55=$N$3,$C55*INDEX('Fixed O&amp;M Schedule_Gas'!U$3:U$15,MATCH($F55,'Fixed O&amp;M Schedule_Gas'!$B$3:$B$15,0)),$C55*$S55*INDEX($U$1:$CH$1,MATCH($K55,$U$2:$CH$2,0))*IF(AM$2&gt;$K55+$H55,IF($D55="Win",1.02,1.005),1)*(1+$T55)^(AM$2-$K55)),IF(AND($K55+$I55&lt;=AM$2,$K55+SUM($I55:$J55)&gt;AM$2),IF($N55=$N$3,$C55*(INDEX('Fixed O&amp;M Schedule_Gas'!U$3:U$15,MATCH($F55,'Fixed O&amp;M Schedule_Gas'!$B$3:$B$15,0))+$M55),$C55*($S55*INDEX($U$1:$CH$1,MATCH($K55+$I55,$U$2:$CH$2,0))*IF(AM$2&gt;$K55+$I55+$H55,IF($D55="Win",1.02,1.005),1)*(1+$T55)^(AM$2-($K55+$I55))+$M55)),0)))/10^6</f>
        <v>57.875222981189921</v>
      </c>
      <c r="AN55" s="119">
        <f>IF(AND($K55&lt;AN$2+1,$K55+$H55&gt;AN$2),IF($N55=$N$3,$C55*((1-$O55+$O55*(AN$1/INDEX($U$1:$CH$1,,MATCH($K55,$U$2:$CH$2,0)))))*$L55,$C55*((1-$R55)^(AN$2-$K55))*(((1-$O55+$O55*(AN$1/INDEX($U$1:$CH$1,,MATCH($K55,$U$2:$CH$2,0)))))*$L55*8760*$P55)),IF(AND($K55+$H55&lt;AN$2+1,$K55+$I55&gt;AN$2),IF($N55=$N$3,$C55*INDEX('Fixed O&amp;M Schedule_Gas'!V$3:V$15,MATCH($F55,'Fixed O&amp;M Schedule_Gas'!$B$3:$B$15,0)),$C55*$S55*INDEX($U$1:$CH$1,MATCH($K55,$U$2:$CH$2,0))*IF(AN$2&gt;$K55+$H55,IF($D55="Win",1.02,1.005),1)*(1+$T55)^(AN$2-$K55)),IF(AND($K55+$I55&lt;=AN$2,$K55+SUM($I55:$J55)&gt;AN$2),IF($N55=$N$3,$C55*(INDEX('Fixed O&amp;M Schedule_Gas'!V$3:V$15,MATCH($F55,'Fixed O&amp;M Schedule_Gas'!$B$3:$B$15,0))+$M55),$C55*($S55*INDEX($U$1:$CH$1,MATCH($K55+$I55,$U$2:$CH$2,0))*IF(AN$2&gt;$K55+$I55+$H55,IF($D55="Win",1.02,1.005),1)*(1+$T55)^(AN$2-($K55+$I55))+$M55)),0)))/10^6</f>
        <v>57.239493078532725</v>
      </c>
      <c r="AO55" s="119">
        <f>IF(AND($K55&lt;AO$2+1,$K55+$H55&gt;AO$2),IF($N55=$N$3,$C55*((1-$O55+$O55*(AO$1/INDEX($U$1:$CH$1,,MATCH($K55,$U$2:$CH$2,0)))))*$L55,$C55*((1-$R55)^(AO$2-$K55))*(((1-$O55+$O55*(AO$1/INDEX($U$1:$CH$1,,MATCH($K55,$U$2:$CH$2,0)))))*$L55*8760*$P55)),IF(AND($K55+$H55&lt;AO$2+1,$K55+$I55&gt;AO$2),IF($N55=$N$3,$C55*INDEX('Fixed O&amp;M Schedule_Gas'!W$3:W$15,MATCH($F55,'Fixed O&amp;M Schedule_Gas'!$B$3:$B$15,0)),$C55*$S55*INDEX($U$1:$CH$1,MATCH($K55,$U$2:$CH$2,0))*IF(AO$2&gt;$K55+$H55,IF($D55="Win",1.02,1.005),1)*(1+$T55)^(AO$2-$K55)),IF(AND($K55+$I55&lt;=AO$2,$K55+SUM($I55:$J55)&gt;AO$2),IF($N55=$N$3,$C55*(INDEX('Fixed O&amp;M Schedule_Gas'!W$3:W$15,MATCH($F55,'Fixed O&amp;M Schedule_Gas'!$B$3:$B$15,0))+$M55),$C55*($S55*INDEX($U$1:$CH$1,MATCH($K55+$I55,$U$2:$CH$2,0))*IF(AO$2&gt;$K55+$I55+$H55,IF($D55="Win",1.02,1.005),1)*(1+$T55)^(AO$2-($K55+$I55))+$M55)),0)))/10^6</f>
        <v>56.615003061405382</v>
      </c>
      <c r="AP55" s="119">
        <f>IF(AND($K55&lt;AP$2+1,$K55+$H55&gt;AP$2),IF($N55=$N$3,$C55*((1-$O55+$O55*(AP$1/INDEX($U$1:$CH$1,,MATCH($K55,$U$2:$CH$2,0)))))*$L55,$C55*((1-$R55)^(AP$2-$K55))*(((1-$O55+$O55*(AP$1/INDEX($U$1:$CH$1,,MATCH($K55,$U$2:$CH$2,0)))))*$L55*8760*$P55)),IF(AND($K55+$H55&lt;AP$2+1,$K55+$I55&gt;AP$2),IF($N55=$N$3,$C55*INDEX('Fixed O&amp;M Schedule_Gas'!X$3:X$15,MATCH($F55,'Fixed O&amp;M Schedule_Gas'!$B$3:$B$15,0)),$C55*$S55*INDEX($U$1:$CH$1,MATCH($K55,$U$2:$CH$2,0))*IF(AP$2&gt;$K55+$H55,IF($D55="Win",1.02,1.005),1)*(1+$T55)^(AP$2-$K55)),IF(AND($K55+$I55&lt;=AP$2,$K55+SUM($I55:$J55)&gt;AP$2),IF($N55=$N$3,$C55*(INDEX('Fixed O&amp;M Schedule_Gas'!X$3:X$15,MATCH($F55,'Fixed O&amp;M Schedule_Gas'!$B$3:$B$15,0))+$M55),$C55*($S55*INDEX($U$1:$CH$1,MATCH($K55+$I55,$U$2:$CH$2,0))*IF(AP$2&gt;$K55+$I55+$H55,IF($D55="Win",1.02,1.005),1)*(1+$T55)^(AP$2-($K55+$I55))+$M55)),0)))/10^6</f>
        <v>18.379224902085824</v>
      </c>
      <c r="AQ55" s="119">
        <f>IF(AND($K55&lt;AQ$2+1,$K55+$H55&gt;AQ$2),IF($N55=$N$3,$C55*((1-$O55+$O55*(AQ$1/INDEX($U$1:$CH$1,,MATCH($K55,$U$2:$CH$2,0)))))*$L55,$C55*((1-$R55)^(AQ$2-$K55))*(((1-$O55+$O55*(AQ$1/INDEX($U$1:$CH$1,,MATCH($K55,$U$2:$CH$2,0)))))*$L55*8760*$P55)),IF(AND($K55+$H55&lt;AQ$2+1,$K55+$I55&gt;AQ$2),IF($N55=$N$3,$C55*INDEX('Fixed O&amp;M Schedule_Gas'!Y$3:Y$15,MATCH($F55,'Fixed O&amp;M Schedule_Gas'!$B$3:$B$15,0)),$C55*$S55*INDEX($U$1:$CH$1,MATCH($K55,$U$2:$CH$2,0))*IF(AQ$2&gt;$K55+$H55,IF($D55="Win",1.02,1.005),1)*(1+$T55)^(AQ$2-$K55)),IF(AND($K55+$I55&lt;=AQ$2,$K55+SUM($I55:$J55)&gt;AQ$2),IF($N55=$N$3,$C55*(INDEX('Fixed O&amp;M Schedule_Gas'!Y$3:Y$15,MATCH($F55,'Fixed O&amp;M Schedule_Gas'!$B$3:$B$15,0))+$M55),$C55*($S55*INDEX($U$1:$CH$1,MATCH($K55+$I55,$U$2:$CH$2,0))*IF(AQ$2&gt;$K55+$I55+$H55,IF($D55="Win",1.02,1.005),1)*(1+$T55)^(AQ$2-($K55+$I55))+$M55)),0)))/10^6</f>
        <v>19.121745588130086</v>
      </c>
      <c r="AR55" s="119">
        <f>IF(AND($K55&lt;AR$2+1,$K55+$H55&gt;AR$2),IF($N55=$N$3,$C55*((1-$O55+$O55*(AR$1/INDEX($U$1:$CH$1,,MATCH($K55,$U$2:$CH$2,0)))))*$L55,$C55*((1-$R55)^(AR$2-$K55))*(((1-$O55+$O55*(AR$1/INDEX($U$1:$CH$1,,MATCH($K55,$U$2:$CH$2,0)))))*$L55*8760*$P55)),IF(AND($K55+$H55&lt;AR$2+1,$K55+$I55&gt;AR$2),IF($N55=$N$3,$C55*INDEX('Fixed O&amp;M Schedule_Gas'!Z$3:Z$15,MATCH($F55,'Fixed O&amp;M Schedule_Gas'!$B$3:$B$15,0)),$C55*$S55*INDEX($U$1:$CH$1,MATCH($K55,$U$2:$CH$2,0))*IF(AR$2&gt;$K55+$H55,IF($D55="Win",1.02,1.005),1)*(1+$T55)^(AR$2-$K55)),IF(AND($K55+$I55&lt;=AR$2,$K55+SUM($I55:$J55)&gt;AR$2),IF($N55=$N$3,$C55*(INDEX('Fixed O&amp;M Schedule_Gas'!Z$3:Z$15,MATCH($F55,'Fixed O&amp;M Schedule_Gas'!$B$3:$B$15,0))+$M55),$C55*($S55*INDEX($U$1:$CH$1,MATCH($K55+$I55,$U$2:$CH$2,0))*IF(AR$2&gt;$K55+$I55+$H55,IF($D55="Win",1.02,1.005),1)*(1+$T55)^(AR$2-($K55+$I55))+$M55)),0)))/10^6</f>
        <v>19.504180499892691</v>
      </c>
      <c r="AS55" s="119">
        <f>IF(AND($K55&lt;AS$2+1,$K55+$H55&gt;AS$2),IF($N55=$N$3,$C55*((1-$O55+$O55*(AS$1/INDEX($U$1:$CH$1,,MATCH($K55,$U$2:$CH$2,0)))))*$L55,$C55*((1-$R55)^(AS$2-$K55))*(((1-$O55+$O55*(AS$1/INDEX($U$1:$CH$1,,MATCH($K55,$U$2:$CH$2,0)))))*$L55*8760*$P55)),IF(AND($K55+$H55&lt;AS$2+1,$K55+$I55&gt;AS$2),IF($N55=$N$3,$C55*INDEX('Fixed O&amp;M Schedule_Gas'!AA$3:AA$15,MATCH($F55,'Fixed O&amp;M Schedule_Gas'!$B$3:$B$15,0)),$C55*$S55*INDEX($U$1:$CH$1,MATCH($K55,$U$2:$CH$2,0))*IF(AS$2&gt;$K55+$H55,IF($D55="Win",1.02,1.005),1)*(1+$T55)^(AS$2-$K55)),IF(AND($K55+$I55&lt;=AS$2,$K55+SUM($I55:$J55)&gt;AS$2),IF($N55=$N$3,$C55*(INDEX('Fixed O&amp;M Schedule_Gas'!AA$3:AA$15,MATCH($F55,'Fixed O&amp;M Schedule_Gas'!$B$3:$B$15,0))+$M55),$C55*($S55*INDEX($U$1:$CH$1,MATCH($K55+$I55,$U$2:$CH$2,0))*IF(AS$2&gt;$K55+$I55+$H55,IF($D55="Win",1.02,1.005),1)*(1+$T55)^(AS$2-($K55+$I55))+$M55)),0)))/10^6</f>
        <v>19.894264109890539</v>
      </c>
      <c r="AT55" s="119">
        <f>IF(AND($K55&lt;AT$2+1,$K55+$H55&gt;AT$2),IF($N55=$N$3,$C55*((1-$O55+$O55*(AT$1/INDEX($U$1:$CH$1,,MATCH($K55,$U$2:$CH$2,0)))))*$L55,$C55*((1-$R55)^(AT$2-$K55))*(((1-$O55+$O55*(AT$1/INDEX($U$1:$CH$1,,MATCH($K55,$U$2:$CH$2,0)))))*$L55*8760*$P55)),IF(AND($K55+$H55&lt;AT$2+1,$K55+$I55&gt;AT$2),IF($N55=$N$3,$C55*INDEX('Fixed O&amp;M Schedule_Gas'!AB$3:AB$15,MATCH($F55,'Fixed O&amp;M Schedule_Gas'!$B$3:$B$15,0)),$C55*$S55*INDEX($U$1:$CH$1,MATCH($K55,$U$2:$CH$2,0))*IF(AT$2&gt;$K55+$H55,IF($D55="Win",1.02,1.005),1)*(1+$T55)^(AT$2-$K55)),IF(AND($K55+$I55&lt;=AT$2,$K55+SUM($I55:$J55)&gt;AT$2),IF($N55=$N$3,$C55*(INDEX('Fixed O&amp;M Schedule_Gas'!AB$3:AB$15,MATCH($F55,'Fixed O&amp;M Schedule_Gas'!$B$3:$B$15,0))+$M55),$C55*($S55*INDEX($U$1:$CH$1,MATCH($K55+$I55,$U$2:$CH$2,0))*IF(AT$2&gt;$K55+$I55+$H55,IF($D55="Win",1.02,1.005),1)*(1+$T55)^(AT$2-($K55+$I55))+$M55)),0)))/10^6</f>
        <v>20.292149392088351</v>
      </c>
      <c r="AU55" s="119">
        <f>IF(AND($K55&lt;AU$2+1,$K55+$H55&gt;AU$2),IF($N55=$N$3,$C55*((1-$O55+$O55*(AU$1/INDEX($U$1:$CH$1,,MATCH($K55,$U$2:$CH$2,0)))))*$L55,$C55*((1-$R55)^(AU$2-$K55))*(((1-$O55+$O55*(AU$1/INDEX($U$1:$CH$1,,MATCH($K55,$U$2:$CH$2,0)))))*$L55*8760*$P55)),IF(AND($K55+$H55&lt;AU$2+1,$K55+$I55&gt;AU$2),IF($N55=$N$3,$C55*INDEX('Fixed O&amp;M Schedule_Gas'!AC$3:AC$15,MATCH($F55,'Fixed O&amp;M Schedule_Gas'!$B$3:$B$15,0)),$C55*$S55*INDEX($U$1:$CH$1,MATCH($K55,$U$2:$CH$2,0))*IF(AU$2&gt;$K55+$H55,IF($D55="Win",1.02,1.005),1)*(1+$T55)^(AU$2-$K55)),IF(AND($K55+$I55&lt;=AU$2,$K55+SUM($I55:$J55)&gt;AU$2),IF($N55=$N$3,$C55*(INDEX('Fixed O&amp;M Schedule_Gas'!AC$3:AC$15,MATCH($F55,'Fixed O&amp;M Schedule_Gas'!$B$3:$B$15,0))+$M55),$C55*($S55*INDEX($U$1:$CH$1,MATCH($K55+$I55,$U$2:$CH$2,0))*IF(AU$2&gt;$K55+$I55+$H55,IF($D55="Win",1.02,1.005),1)*(1+$T55)^(AU$2-($K55+$I55))+$M55)),0)))/10^6</f>
        <v>82.027322903838026</v>
      </c>
      <c r="AV55" s="119">
        <f>IF(AND($K55&lt;AV$2+1,$K55+$H55&gt;AV$2),IF($N55=$N$3,$C55*((1-$O55+$O55*(AV$1/INDEX($U$1:$CH$1,,MATCH($K55,$U$2:$CH$2,0)))))*$L55,$C55*((1-$R55)^(AV$2-$K55))*(((1-$O55+$O55*(AV$1/INDEX($U$1:$CH$1,,MATCH($K55,$U$2:$CH$2,0)))))*$L55*8760*$P55)),IF(AND($K55+$H55&lt;AV$2+1,$K55+$I55&gt;AV$2),IF($N55=$N$3,$C55*INDEX('Fixed O&amp;M Schedule_Gas'!AD$3:AD$15,MATCH($F55,'Fixed O&amp;M Schedule_Gas'!$B$3:$B$15,0)),$C55*$S55*INDEX($U$1:$CH$1,MATCH($K55,$U$2:$CH$2,0))*IF(AV$2&gt;$K55+$H55,IF($D55="Win",1.02,1.005),1)*(1+$T55)^(AV$2-$K55)),IF(AND($K55+$I55&lt;=AV$2,$K55+SUM($I55:$J55)&gt;AV$2),IF($N55=$N$3,$C55*(INDEX('Fixed O&amp;M Schedule_Gas'!AD$3:AD$15,MATCH($F55,'Fixed O&amp;M Schedule_Gas'!$B$3:$B$15,0))+$M55),$C55*($S55*INDEX($U$1:$CH$1,MATCH($K55+$I55,$U$2:$CH$2,0))*IF(AV$2&gt;$K55+$I55+$H55,IF($D55="Win",1.02,1.005),1)*(1+$T55)^(AV$2-($K55+$I55))+$M55)),0)))/10^6</f>
        <v>82.423841048147167</v>
      </c>
      <c r="AW55" s="119">
        <f>IF(AND($K55&lt;AW$2+1,$K55+$H55&gt;AW$2),IF($N55=$N$3,$C55*((1-$O55+$O55*(AW$1/INDEX($U$1:$CH$1,,MATCH($K55,$U$2:$CH$2,0)))))*$L55,$C55*((1-$R55)^(AW$2-$K55))*(((1-$O55+$O55*(AW$1/INDEX($U$1:$CH$1,,MATCH($K55,$U$2:$CH$2,0)))))*$L55*8760*$P55)),IF(AND($K55+$H55&lt;AW$2+1,$K55+$I55&gt;AW$2),IF($N55=$N$3,$C55*INDEX('Fixed O&amp;M Schedule_Gas'!AE$3:AE$15,MATCH($F55,'Fixed O&amp;M Schedule_Gas'!$B$3:$B$15,0)),$C55*$S55*INDEX($U$1:$CH$1,MATCH($K55,$U$2:$CH$2,0))*IF(AW$2&gt;$K55+$H55,IF($D55="Win",1.02,1.005),1)*(1+$T55)^(AW$2-$K55)),IF(AND($K55+$I55&lt;=AW$2,$K55+SUM($I55:$J55)&gt;AW$2),IF($N55=$N$3,$C55*(INDEX('Fixed O&amp;M Schedule_Gas'!AE$3:AE$15,MATCH($F55,'Fixed O&amp;M Schedule_Gas'!$B$3:$B$15,0))+$M55),$C55*($S55*INDEX($U$1:$CH$1,MATCH($K55+$I55,$U$2:$CH$2,0))*IF(AW$2&gt;$K55+$I55+$H55,IF($D55="Win",1.02,1.005),1)*(1+$T55)^(AW$2-($K55+$I55))+$M55)),0)))/10^6</f>
        <v>82.828289555342494</v>
      </c>
      <c r="AX55" s="119">
        <f>IF(AND($K55&lt;AX$2+1,$K55+$H55&gt;AX$2),IF($N55=$N$3,$C55*((1-$O55+$O55*(AX$1/INDEX($U$1:$CH$1,,MATCH($K55,$U$2:$CH$2,0)))))*$L55,$C55*((1-$R55)^(AX$2-$K55))*(((1-$O55+$O55*(AX$1/INDEX($U$1:$CH$1,,MATCH($K55,$U$2:$CH$2,0)))))*$L55*8760*$P55)),IF(AND($K55+$H55&lt;AX$2+1,$K55+$I55&gt;AX$2),IF($N55=$N$3,$C55*INDEX('Fixed O&amp;M Schedule_Gas'!AF$3:AF$15,MATCH($F55,'Fixed O&amp;M Schedule_Gas'!$B$3:$B$15,0)),$C55*$S55*INDEX($U$1:$CH$1,MATCH($K55,$U$2:$CH$2,0))*IF(AX$2&gt;$K55+$H55,IF($D55="Win",1.02,1.005),1)*(1+$T55)^(AX$2-$K55)),IF(AND($K55+$I55&lt;=AX$2,$K55+SUM($I55:$J55)&gt;AX$2),IF($N55=$N$3,$C55*(INDEX('Fixed O&amp;M Schedule_Gas'!AF$3:AF$15,MATCH($F55,'Fixed O&amp;M Schedule_Gas'!$B$3:$B$15,0))+$M55),$C55*($S55*INDEX($U$1:$CH$1,MATCH($K55+$I55,$U$2:$CH$2,0))*IF(AX$2&gt;$K55+$I55+$H55,IF($D55="Win",1.02,1.005),1)*(1+$T55)^(AX$2-($K55+$I55))+$M55)),0)))/10^6</f>
        <v>83.240827032681736</v>
      </c>
      <c r="AY55" s="119">
        <f>IF(AND($K55&lt;AY$2+1,$K55+$H55&gt;AY$2),IF($N55=$N$3,$C55*((1-$O55+$O55*(AY$1/INDEX($U$1:$CH$1,,MATCH($K55,$U$2:$CH$2,0)))))*$L55,$C55*((1-$R55)^(AY$2-$K55))*(((1-$O55+$O55*(AY$1/INDEX($U$1:$CH$1,,MATCH($K55,$U$2:$CH$2,0)))))*$L55*8760*$P55)),IF(AND($K55+$H55&lt;AY$2+1,$K55+$I55&gt;AY$2),IF($N55=$N$3,$C55*INDEX('Fixed O&amp;M Schedule_Gas'!AG$3:AG$15,MATCH($F55,'Fixed O&amp;M Schedule_Gas'!$B$3:$B$15,0)),$C55*$S55*INDEX($U$1:$CH$1,MATCH($K55,$U$2:$CH$2,0))*IF(AY$2&gt;$K55+$H55,IF($D55="Win",1.02,1.005),1)*(1+$T55)^(AY$2-$K55)),IF(AND($K55+$I55&lt;=AY$2,$K55+SUM($I55:$J55)&gt;AY$2),IF($N55=$N$3,$C55*(INDEX('Fixed O&amp;M Schedule_Gas'!AG$3:AG$15,MATCH($F55,'Fixed O&amp;M Schedule_Gas'!$B$3:$B$15,0))+$M55),$C55*($S55*INDEX($U$1:$CH$1,MATCH($K55+$I55,$U$2:$CH$2,0))*IF(AY$2&gt;$K55+$I55+$H55,IF($D55="Win",1.02,1.005),1)*(1+$T55)^(AY$2-($K55+$I55))+$M55)),0)))/10^6</f>
        <v>83.661615259567753</v>
      </c>
      <c r="AZ55" s="119">
        <f>IF(AND($K55&lt;AZ$2+1,$K55+$H55&gt;AZ$2),IF($N55=$N$3,$C55*((1-$O55+$O55*(AZ$1/INDEX($U$1:$CH$1,,MATCH($K55,$U$2:$CH$2,0)))))*$L55,$C55*((1-$R55)^(AZ$2-$K55))*(((1-$O55+$O55*(AZ$1/INDEX($U$1:$CH$1,,MATCH($K55,$U$2:$CH$2,0)))))*$L55*8760*$P55)),IF(AND($K55+$H55&lt;AZ$2+1,$K55+$I55&gt;AZ$2),IF($N55=$N$3,$C55*INDEX('Fixed O&amp;M Schedule_Gas'!AH$3:AH$15,MATCH($F55,'Fixed O&amp;M Schedule_Gas'!$B$3:$B$15,0)),$C55*$S55*INDEX($U$1:$CH$1,MATCH($K55,$U$2:$CH$2,0))*IF(AZ$2&gt;$K55+$H55,IF($D55="Win",1.02,1.005),1)*(1+$T55)^(AZ$2-$K55)),IF(AND($K55+$I55&lt;=AZ$2,$K55+SUM($I55:$J55)&gt;AZ$2),IF($N55=$N$3,$C55*(INDEX('Fixed O&amp;M Schedule_Gas'!AH$3:AH$15,MATCH($F55,'Fixed O&amp;M Schedule_Gas'!$B$3:$B$15,0))+$M55),$C55*($S55*INDEX($U$1:$CH$1,MATCH($K55+$I55,$U$2:$CH$2,0))*IF(AZ$2&gt;$K55+$I55+$H55,IF($D55="Win",1.02,1.005),1)*(1+$T55)^(AZ$2-($K55+$I55))+$M55)),0)))/10^6</f>
        <v>84.09081925099153</v>
      </c>
      <c r="BA55" s="119">
        <f>IF(AND($K55&lt;BA$2+1,$K55+$H55&gt;BA$2),IF($N55=$N$3,$C55*((1-$O55+$O55*(BA$1/INDEX($U$1:$CH$1,,MATCH($K55,$U$2:$CH$2,0)))))*$L55,$C55*((1-$R55)^(BA$2-$K55))*(((1-$O55+$O55*(BA$1/INDEX($U$1:$CH$1,,MATCH($K55,$U$2:$CH$2,0)))))*$L55*8760*$P55)),IF(AND($K55+$H55&lt;BA$2+1,$K55+$I55&gt;BA$2),IF($N55=$N$3,$C55*INDEX('Fixed O&amp;M Schedule_Gas'!AI$3:AI$15,MATCH($F55,'Fixed O&amp;M Schedule_Gas'!$B$3:$B$15,0)),$C55*$S55*INDEX($U$1:$CH$1,MATCH($K55,$U$2:$CH$2,0))*IF(BA$2&gt;$K55+$H55,IF($D55="Win",1.02,1.005),1)*(1+$T55)^(BA$2-$K55)),IF(AND($K55+$I55&lt;=BA$2,$K55+SUM($I55:$J55)&gt;BA$2),IF($N55=$N$3,$C55*(INDEX('Fixed O&amp;M Schedule_Gas'!AI$3:AI$15,MATCH($F55,'Fixed O&amp;M Schedule_Gas'!$B$3:$B$15,0))+$M55),$C55*($S55*INDEX($U$1:$CH$1,MATCH($K55+$I55,$U$2:$CH$2,0))*IF(BA$2&gt;$K55+$I55+$H55,IF($D55="Win",1.02,1.005),1)*(1+$T55)^(BA$2-($K55+$I55))+$M55)),0)))/10^6</f>
        <v>84.528607322243715</v>
      </c>
      <c r="BB55" s="119">
        <f>IF(AND($K55&lt;BB$2+1,$K55+$H55&gt;BB$2),IF($N55=$N$3,$C55*((1-$O55+$O55*(BB$1/INDEX($U$1:$CH$1,,MATCH($K55,$U$2:$CH$2,0)))))*$L55,$C55*((1-$R55)^(BB$2-$K55))*(((1-$O55+$O55*(BB$1/INDEX($U$1:$CH$1,,MATCH($K55,$U$2:$CH$2,0)))))*$L55*8760*$P55)),IF(AND($K55+$H55&lt;BB$2+1,$K55+$I55&gt;BB$2),IF($N55=$N$3,$C55*INDEX('Fixed O&amp;M Schedule_Gas'!AJ$3:AJ$15,MATCH($F55,'Fixed O&amp;M Schedule_Gas'!$B$3:$B$15,0)),$C55*$S55*INDEX($U$1:$CH$1,MATCH($K55,$U$2:$CH$2,0))*IF(BB$2&gt;$K55+$H55,IF($D55="Win",1.02,1.005),1)*(1+$T55)^(BB$2-$K55)),IF(AND($K55+$I55&lt;=BB$2,$K55+SUM($I55:$J55)&gt;BB$2),IF($N55=$N$3,$C55*(INDEX('Fixed O&amp;M Schedule_Gas'!AJ$3:AJ$15,MATCH($F55,'Fixed O&amp;M Schedule_Gas'!$B$3:$B$15,0))+$M55),$C55*($S55*INDEX($U$1:$CH$1,MATCH($K55+$I55,$U$2:$CH$2,0))*IF(BB$2&gt;$K55+$I55+$H55,IF($D55="Win",1.02,1.005),1)*(1+$T55)^(BB$2-($K55+$I55))+$M55)),0)))/10^6</f>
        <v>84.975151154920979</v>
      </c>
      <c r="BC55" s="119">
        <f>IF(AND($K55&lt;BC$2+1,$K55+$H55&gt;BC$2),IF($N55=$N$3,$C55*((1-$O55+$O55*(BC$1/INDEX($U$1:$CH$1,,MATCH($K55,$U$2:$CH$2,0)))))*$L55,$C55*((1-$R55)^(BC$2-$K55))*(((1-$O55+$O55*(BC$1/INDEX($U$1:$CH$1,,MATCH($K55,$U$2:$CH$2,0)))))*$L55*8760*$P55)),IF(AND($K55+$H55&lt;BC$2+1,$K55+$I55&gt;BC$2),IF($N55=$N$3,$C55*INDEX('Fixed O&amp;M Schedule_Gas'!AK$3:AK$15,MATCH($F55,'Fixed O&amp;M Schedule_Gas'!$B$3:$B$15,0)),$C55*$S55*INDEX($U$1:$CH$1,MATCH($K55,$U$2:$CH$2,0))*IF(BC$2&gt;$K55+$H55,IF($D55="Win",1.02,1.005),1)*(1+$T55)^(BC$2-$K55)),IF(AND($K55+$I55&lt;=BC$2,$K55+SUM($I55:$J55)&gt;BC$2),IF($N55=$N$3,$C55*(INDEX('Fixed O&amp;M Schedule_Gas'!AK$3:AK$15,MATCH($F55,'Fixed O&amp;M Schedule_Gas'!$B$3:$B$15,0))+$M55),$C55*($S55*INDEX($U$1:$CH$1,MATCH($K55+$I55,$U$2:$CH$2,0))*IF(BC$2&gt;$K55+$I55+$H55,IF($D55="Win",1.02,1.005),1)*(1+$T55)^(BC$2-($K55+$I55))+$M55)),0)))/10^6</f>
        <v>85.430625864251795</v>
      </c>
      <c r="BD55" s="119">
        <f>IF(AND($K55&lt;BD$2+1,$K55+$H55&gt;BD$2),IF($N55=$N$3,$C55*((1-$O55+$O55*(BD$1/INDEX($U$1:$CH$1,,MATCH($K55,$U$2:$CH$2,0)))))*$L55,$C55*((1-$R55)^(BD$2-$K55))*(((1-$O55+$O55*(BD$1/INDEX($U$1:$CH$1,,MATCH($K55,$U$2:$CH$2,0)))))*$L55*8760*$P55)),IF(AND($K55+$H55&lt;BD$2+1,$K55+$I55&gt;BD$2),IF($N55=$N$3,$C55*INDEX('Fixed O&amp;M Schedule_Gas'!AL$3:AL$15,MATCH($F55,'Fixed O&amp;M Schedule_Gas'!$B$3:$B$15,0)),$C55*$S55*INDEX($U$1:$CH$1,MATCH($K55,$U$2:$CH$2,0))*IF(BD$2&gt;$K55+$H55,IF($D55="Win",1.02,1.005),1)*(1+$T55)^(BD$2-$K55)),IF(AND($K55+$I55&lt;=BD$2,$K55+SUM($I55:$J55)&gt;BD$2),IF($N55=$N$3,$C55*(INDEX('Fixed O&amp;M Schedule_Gas'!AL$3:AL$15,MATCH($F55,'Fixed O&amp;M Schedule_Gas'!$B$3:$B$15,0))+$M55),$C55*($S55*INDEX($U$1:$CH$1,MATCH($K55+$I55,$U$2:$CH$2,0))*IF(BD$2&gt;$K55+$I55+$H55,IF($D55="Win",1.02,1.005),1)*(1+$T55)^(BD$2-($K55+$I55))+$M55)),0)))/10^6</f>
        <v>85.895210067769213</v>
      </c>
      <c r="BE55" s="119">
        <f>IF(AND($K55&lt;BE$2+1,$K55+$H55&gt;BE$2),IF($N55=$N$3,$C55*((1-$O55+$O55*(BE$1/INDEX($U$1:$CH$1,,MATCH($K55,$U$2:$CH$2,0)))))*$L55,$C55*((1-$R55)^(BE$2-$K55))*(((1-$O55+$O55*(BE$1/INDEX($U$1:$CH$1,,MATCH($K55,$U$2:$CH$2,0)))))*$L55*8760*$P55)),IF(AND($K55+$H55&lt;BE$2+1,$K55+$I55&gt;BE$2),IF($N55=$N$3,$C55*INDEX('Fixed O&amp;M Schedule_Gas'!AM$3:AM$15,MATCH($F55,'Fixed O&amp;M Schedule_Gas'!$B$3:$B$15,0)),$C55*$S55*INDEX($U$1:$CH$1,MATCH($K55,$U$2:$CH$2,0))*IF(BE$2&gt;$K55+$H55,IF($D55="Win",1.02,1.005),1)*(1+$T55)^(BE$2-$K55)),IF(AND($K55+$I55&lt;=BE$2,$K55+SUM($I55:$J55)&gt;BE$2),IF($N55=$N$3,$C55*(INDEX('Fixed O&amp;M Schedule_Gas'!AM$3:AM$15,MATCH($F55,'Fixed O&amp;M Schedule_Gas'!$B$3:$B$15,0))+$M55),$C55*($S55*INDEX($U$1:$CH$1,MATCH($K55+$I55,$U$2:$CH$2,0))*IF(BE$2&gt;$K55+$I55+$H55,IF($D55="Win",1.02,1.005),1)*(1+$T55)^(BE$2-($K55+$I55))+$M55)),0)))/10^6</f>
        <v>86.369085955356994</v>
      </c>
      <c r="BF55" s="119">
        <f>IF(AND($K55&lt;BF$2+1,$K55+$H55&gt;BF$2),IF($N55=$N$3,$C55*((1-$O55+$O55*(BF$1/INDEX($U$1:$CH$1,,MATCH($K55,$U$2:$CH$2,0)))))*$L55,$C55*((1-$R55)^(BF$2-$K55))*(((1-$O55+$O55*(BF$1/INDEX($U$1:$CH$1,,MATCH($K55,$U$2:$CH$2,0)))))*$L55*8760*$P55)),IF(AND($K55+$H55&lt;BF$2+1,$K55+$I55&gt;BF$2),IF($N55=$N$3,$C55*INDEX('Fixed O&amp;M Schedule_Gas'!AN$3:AN$15,MATCH($F55,'Fixed O&amp;M Schedule_Gas'!$B$3:$B$15,0)),$C55*$S55*INDEX($U$1:$CH$1,MATCH($K55,$U$2:$CH$2,0))*IF(BF$2&gt;$K55+$H55,IF($D55="Win",1.02,1.005),1)*(1+$T55)^(BF$2-$K55)),IF(AND($K55+$I55&lt;=BF$2,$K55+SUM($I55:$J55)&gt;BF$2),IF($N55=$N$3,$C55*(INDEX('Fixed O&amp;M Schedule_Gas'!AN$3:AN$15,MATCH($F55,'Fixed O&amp;M Schedule_Gas'!$B$3:$B$15,0))+$M55),$C55*($S55*INDEX($U$1:$CH$1,MATCH($K55+$I55,$U$2:$CH$2,0))*IF(BF$2&gt;$K55+$I55+$H55,IF($D55="Win",1.02,1.005),1)*(1+$T55)^(BF$2-($K55+$I55))+$M55)),0)))/10^6</f>
        <v>86.852439360696522</v>
      </c>
      <c r="BG55" s="119">
        <f>IF(AND($K55&lt;BG$2+1,$K55+$H55&gt;BG$2),IF($N55=$N$3,$C55*((1-$O55+$O55*(BG$1/INDEX($U$1:$CH$1,,MATCH($K55,$U$2:$CH$2,0)))))*$L55,$C55*((1-$R55)^(BG$2-$K55))*(((1-$O55+$O55*(BG$1/INDEX($U$1:$CH$1,,MATCH($K55,$U$2:$CH$2,0)))))*$L55*8760*$P55)),IF(AND($K55+$H55&lt;BG$2+1,$K55+$I55&gt;BG$2),IF($N55=$N$3,$C55*INDEX('Fixed O&amp;M Schedule_Gas'!AO$3:AO$15,MATCH($F55,'Fixed O&amp;M Schedule_Gas'!$B$3:$B$15,0)),$C55*$S55*INDEX($U$1:$CH$1,MATCH($K55,$U$2:$CH$2,0))*IF(BG$2&gt;$K55+$H55,IF($D55="Win",1.02,1.005),1)*(1+$T55)^(BG$2-$K55)),IF(AND($K55+$I55&lt;=BG$2,$K55+SUM($I55:$J55)&gt;BG$2),IF($N55=$N$3,$C55*(INDEX('Fixed O&amp;M Schedule_Gas'!AO$3:AO$15,MATCH($F55,'Fixed O&amp;M Schedule_Gas'!$B$3:$B$15,0))+$M55),$C55*($S55*INDEX($U$1:$CH$1,MATCH($K55+$I55,$U$2:$CH$2,0))*IF(BG$2&gt;$K55+$I55+$H55,IF($D55="Win",1.02,1.005),1)*(1+$T55)^(BG$2-($K55+$I55))+$M55)),0)))/10^6</f>
        <v>87.345459834142844</v>
      </c>
      <c r="BH55" s="119">
        <f>IF(AND($K55&lt;BH$2+1,$K55+$H55&gt;BH$2),IF($N55=$N$3,$C55*((1-$O55+$O55*(BH$1/INDEX($U$1:$CH$1,,MATCH($K55,$U$2:$CH$2,0)))))*$L55,$C55*((1-$R55)^(BH$2-$K55))*(((1-$O55+$O55*(BH$1/INDEX($U$1:$CH$1,,MATCH($K55,$U$2:$CH$2,0)))))*$L55*8760*$P55)),IF(AND($K55+$H55&lt;BH$2+1,$K55+$I55&gt;BH$2),IF($N55=$N$3,$C55*INDEX('Fixed O&amp;M Schedule_Gas'!AP$3:AP$15,MATCH($F55,'Fixed O&amp;M Schedule_Gas'!$B$3:$B$15,0)),$C55*$S55*INDEX($U$1:$CH$1,MATCH($K55,$U$2:$CH$2,0))*IF(BH$2&gt;$K55+$H55,IF($D55="Win",1.02,1.005),1)*(1+$T55)^(BH$2-$K55)),IF(AND($K55+$I55&lt;=BH$2,$K55+SUM($I55:$J55)&gt;BH$2),IF($N55=$N$3,$C55*(INDEX('Fixed O&amp;M Schedule_Gas'!AP$3:AP$15,MATCH($F55,'Fixed O&amp;M Schedule_Gas'!$B$3:$B$15,0))+$M55),$C55*($S55*INDEX($U$1:$CH$1,MATCH($K55+$I55,$U$2:$CH$2,0))*IF(BH$2&gt;$K55+$I55+$H55,IF($D55="Win",1.02,1.005),1)*(1+$T55)^(BH$2-($K55+$I55))+$M55)),0)))/10^6</f>
        <v>87.848340717058093</v>
      </c>
      <c r="BI55" s="119">
        <f>IF(AND($K55&lt;BI$2+1,$K55+$H55&gt;BI$2),IF($N55=$N$3,$C55*((1-$O55+$O55*(BI$1/INDEX($U$1:$CH$1,,MATCH($K55,$U$2:$CH$2,0)))))*$L55,$C55*((1-$R55)^(BI$2-$K55))*(((1-$O55+$O55*(BI$1/INDEX($U$1:$CH$1,,MATCH($K55,$U$2:$CH$2,0)))))*$L55*8760*$P55)),IF(AND($K55+$H55&lt;BI$2+1,$K55+$I55&gt;BI$2),IF($N55=$N$3,$C55*INDEX('Fixed O&amp;M Schedule_Gas'!AQ$3:AQ$15,MATCH($F55,'Fixed O&amp;M Schedule_Gas'!$B$3:$B$15,0)),$C55*$S55*INDEX($U$1:$CH$1,MATCH($K55,$U$2:$CH$2,0))*IF(BI$2&gt;$K55+$H55,IF($D55="Win",1.02,1.005),1)*(1+$T55)^(BI$2-$K55)),IF(AND($K55+$I55&lt;=BI$2,$K55+SUM($I55:$J55)&gt;BI$2),IF($N55=$N$3,$C55*(INDEX('Fixed O&amp;M Schedule_Gas'!AQ$3:AQ$15,MATCH($F55,'Fixed O&amp;M Schedule_Gas'!$B$3:$B$15,0))+$M55),$C55*($S55*INDEX($U$1:$CH$1,MATCH($K55+$I55,$U$2:$CH$2,0))*IF(BI$2&gt;$K55+$I55+$H55,IF($D55="Win",1.02,1.005),1)*(1+$T55)^(BI$2-($K55+$I55))+$M55)),0)))/10^6</f>
        <v>88.361279217631647</v>
      </c>
      <c r="BJ55" s="119">
        <f>IF(AND($K55&lt;BJ$2+1,$K55+$H55&gt;BJ$2),IF($N55=$N$3,$C55*((1-$O55+$O55*(BJ$1/INDEX($U$1:$CH$1,,MATCH($K55,$U$2:$CH$2,0)))))*$L55,$C55*((1-$R55)^(BJ$2-$K55))*(((1-$O55+$O55*(BJ$1/INDEX($U$1:$CH$1,,MATCH($K55,$U$2:$CH$2,0)))))*$L55*8760*$P55)),IF(AND($K55+$H55&lt;BJ$2+1,$K55+$I55&gt;BJ$2),IF($N55=$N$3,$C55*INDEX('Fixed O&amp;M Schedule_Gas'!AR$3:AR$15,MATCH($F55,'Fixed O&amp;M Schedule_Gas'!$B$3:$B$15,0)),$C55*$S55*INDEX($U$1:$CH$1,MATCH($K55,$U$2:$CH$2,0))*IF(BJ$2&gt;$K55+$H55,IF($D55="Win",1.02,1.005),1)*(1+$T55)^(BJ$2-$K55)),IF(AND($K55+$I55&lt;=BJ$2,$K55+SUM($I55:$J55)&gt;BJ$2),IF($N55=$N$3,$C55*(INDEX('Fixed O&amp;M Schedule_Gas'!AR$3:AR$15,MATCH($F55,'Fixed O&amp;M Schedule_Gas'!$B$3:$B$15,0))+$M55),$C55*($S55*INDEX($U$1:$CH$1,MATCH($K55+$I55,$U$2:$CH$2,0))*IF(BJ$2&gt;$K55+$I55+$H55,IF($D55="Win",1.02,1.005),1)*(1+$T55)^(BJ$2-($K55+$I55))+$M55)),0)))/10^6</f>
        <v>88.884476488216663</v>
      </c>
      <c r="BK55" s="119">
        <f>IF(AND($K55&lt;BK$2+1,$K55+$H55&gt;BK$2),IF($N55=$N$3,$C55*((1-$O55+$O55*(BK$1/INDEX($U$1:$CH$1,,MATCH($K55,$U$2:$CH$2,0)))))*$L55,$C55*((1-$R55)^(BK$2-$K55))*(((1-$O55+$O55*(BK$1/INDEX($U$1:$CH$1,,MATCH($K55,$U$2:$CH$2,0)))))*$L55*8760*$P55)),IF(AND($K55+$H55&lt;BK$2+1,$K55+$I55&gt;BK$2),IF($N55=$N$3,$C55*INDEX('Fixed O&amp;M Schedule_Gas'!AS$3:AS$15,MATCH($F55,'Fixed O&amp;M Schedule_Gas'!$B$3:$B$15,0)),$C55*$S55*INDEX($U$1:$CH$1,MATCH($K55,$U$2:$CH$2,0))*IF(BK$2&gt;$K55+$H55,IF($D55="Win",1.02,1.005),1)*(1+$T55)^(BK$2-$K55)),IF(AND($K55+$I55&lt;=BK$2,$K55+SUM($I55:$J55)&gt;BK$2),IF($N55=$N$3,$C55*(INDEX('Fixed O&amp;M Schedule_Gas'!AS$3:AS$15,MATCH($F55,'Fixed O&amp;M Schedule_Gas'!$B$3:$B$15,0))+$M55),$C55*($S55*INDEX($U$1:$CH$1,MATCH($K55+$I55,$U$2:$CH$2,0))*IF(BK$2&gt;$K55+$I55+$H55,IF($D55="Win",1.02,1.005),1)*(1+$T55)^(BK$2-($K55+$I55))+$M55)),0)))/10^6</f>
        <v>89.418137704213393</v>
      </c>
      <c r="BL55" s="119">
        <f>IF(AND($K55&lt;BL$2+1,$K55+$H55&gt;BL$2),IF($N55=$N$3,$C55*((1-$O55+$O55*(BL$1/INDEX($U$1:$CH$1,,MATCH($K55,$U$2:$CH$2,0)))))*$L55,$C55*((1-$R55)^(BL$2-$K55))*(((1-$O55+$O55*(BL$1/INDEX($U$1:$CH$1,,MATCH($K55,$U$2:$CH$2,0)))))*$L55*8760*$P55)),IF(AND($K55+$H55&lt;BL$2+1,$K55+$I55&gt;BL$2),IF($N55=$N$3,$C55*INDEX('Fixed O&amp;M Schedule_Gas'!AT$3:AT$15,MATCH($F55,'Fixed O&amp;M Schedule_Gas'!$B$3:$B$15,0)),$C55*$S55*INDEX($U$1:$CH$1,MATCH($K55,$U$2:$CH$2,0))*IF(BL$2&gt;$K55+$H55,IF($D55="Win",1.02,1.005),1)*(1+$T55)^(BL$2-$K55)),IF(AND($K55+$I55&lt;=BL$2,$K55+SUM($I55:$J55)&gt;BL$2),IF($N55=$N$3,$C55*(INDEX('Fixed O&amp;M Schedule_Gas'!AT$3:AT$15,MATCH($F55,'Fixed O&amp;M Schedule_Gas'!$B$3:$B$15,0))+$M55),$C55*($S55*INDEX($U$1:$CH$1,MATCH($K55+$I55,$U$2:$CH$2,0))*IF(BL$2&gt;$K55+$I55+$H55,IF($D55="Win",1.02,1.005),1)*(1+$T55)^(BL$2-($K55+$I55))+$M55)),0)))/10^6</f>
        <v>89.962472144530054</v>
      </c>
      <c r="BM55" s="119">
        <f>IF(AND($K55&lt;BM$2+1,$K55+$H55&gt;BM$2),IF($N55=$N$3,$C55*((1-$O55+$O55*(BM$1/INDEX($U$1:$CH$1,,MATCH($K55,$U$2:$CH$2,0)))))*$L55,$C55*((1-$R55)^(BM$2-$K55))*(((1-$O55+$O55*(BM$1/INDEX($U$1:$CH$1,,MATCH($K55,$U$2:$CH$2,0)))))*$L55*8760*$P55)),IF(AND($K55+$H55&lt;BM$2+1,$K55+$I55&gt;BM$2),IF($N55=$N$3,$C55*INDEX('Fixed O&amp;M Schedule_Gas'!AU$3:AU$15,MATCH($F55,'Fixed O&amp;M Schedule_Gas'!$B$3:$B$15,0)),$C55*$S55*INDEX($U$1:$CH$1,MATCH($K55,$U$2:$CH$2,0))*IF(BM$2&gt;$K55+$H55,IF($D55="Win",1.02,1.005),1)*(1+$T55)^(BM$2-$K55)),IF(AND($K55+$I55&lt;=BM$2,$K55+SUM($I55:$J55)&gt;BM$2),IF($N55=$N$3,$C55*(INDEX('Fixed O&amp;M Schedule_Gas'!AU$3:AU$15,MATCH($F55,'Fixed O&amp;M Schedule_Gas'!$B$3:$B$15,0))+$M55),$C55*($S55*INDEX($U$1:$CH$1,MATCH($K55+$I55,$U$2:$CH$2,0))*IF(BM$2&gt;$K55+$I55+$H55,IF($D55="Win",1.02,1.005),1)*(1+$T55)^(BM$2-($K55+$I55))+$M55)),0)))/10^6</f>
        <v>90.517693273653052</v>
      </c>
      <c r="BN55" s="119">
        <f>IF(AND($K55&lt;BN$2+1,$K55+$H55&gt;BN$2),IF($N55=$N$3,$C55*((1-$O55+$O55*(BN$1/INDEX($U$1:$CH$1,,MATCH($K55,$U$2:$CH$2,0)))))*$L55,$C55*((1-$R55)^(BN$2-$K55))*(((1-$O55+$O55*(BN$1/INDEX($U$1:$CH$1,,MATCH($K55,$U$2:$CH$2,0)))))*$L55*8760*$P55)),IF(AND($K55+$H55&lt;BN$2+1,$K55+$I55&gt;BN$2),IF($N55=$N$3,$C55*INDEX('Fixed O&amp;M Schedule_Gas'!AV$3:AV$15,MATCH($F55,'Fixed O&amp;M Schedule_Gas'!$B$3:$B$15,0)),$C55*$S55*INDEX($U$1:$CH$1,MATCH($K55,$U$2:$CH$2,0))*IF(BN$2&gt;$K55+$H55,IF($D55="Win",1.02,1.005),1)*(1+$T55)^(BN$2-$K55)),IF(AND($K55+$I55&lt;=BN$2,$K55+SUM($I55:$J55)&gt;BN$2),IF($N55=$N$3,$C55*(INDEX('Fixed O&amp;M Schedule_Gas'!AV$3:AV$15,MATCH($F55,'Fixed O&amp;M Schedule_Gas'!$B$3:$B$15,0))+$M55),$C55*($S55*INDEX($U$1:$CH$1,MATCH($K55+$I55,$U$2:$CH$2,0))*IF(BN$2&gt;$K55+$I55+$H55,IF($D55="Win",1.02,1.005),1)*(1+$T55)^(BN$2-($K55+$I55))+$M55)),0)))/10^6</f>
        <v>91.084018825358498</v>
      </c>
      <c r="BO55" s="119">
        <f>IF(AND($K55&lt;BO$2+1,$K55+$H55&gt;BO$2),IF($N55=$N$3,$C55*((1-$O55+$O55*(BO$1/INDEX($U$1:$CH$1,,MATCH($K55,$U$2:$CH$2,0)))))*$L55,$C55*((1-$R55)^(BO$2-$K55))*(((1-$O55+$O55*(BO$1/INDEX($U$1:$CH$1,,MATCH($K55,$U$2:$CH$2,0)))))*$L55*8760*$P55)),IF(AND($K55+$H55&lt;BO$2+1,$K55+$I55&gt;BO$2),IF($N55=$N$3,$C55*INDEX('Fixed O&amp;M Schedule_Gas'!AW$3:AW$15,MATCH($F55,'Fixed O&amp;M Schedule_Gas'!$B$3:$B$15,0)),$C55*$S55*INDEX($U$1:$CH$1,MATCH($K55,$U$2:$CH$2,0))*IF(BO$2&gt;$K55+$H55,IF($D55="Win",1.02,1.005),1)*(1+$T55)^(BO$2-$K55)),IF(AND($K55+$I55&lt;=BO$2,$K55+SUM($I55:$J55)&gt;BO$2),IF($N55=$N$3,$C55*(INDEX('Fixed O&amp;M Schedule_Gas'!AW$3:AW$15,MATCH($F55,'Fixed O&amp;M Schedule_Gas'!$B$3:$B$15,0))+$M55),$C55*($S55*INDEX($U$1:$CH$1,MATCH($K55+$I55,$U$2:$CH$2,0))*IF(BO$2&gt;$K55+$I55+$H55,IF($D55="Win",1.02,1.005),1)*(1+$T55)^(BO$2-($K55+$I55))+$M55)),0)))/10^6</f>
        <v>91.661670888098058</v>
      </c>
      <c r="BP55" s="119">
        <f>IF(AND($K55&lt;BP$2+1,$K55+$H55&gt;BP$2),IF($N55=$N$3,$C55*((1-$O55+$O55*(BP$1/INDEX($U$1:$CH$1,,MATCH($K55,$U$2:$CH$2,0)))))*$L55,$C55*((1-$R55)^(BP$2-$K55))*(((1-$O55+$O55*(BP$1/INDEX($U$1:$CH$1,,MATCH($K55,$U$2:$CH$2,0)))))*$L55*8760*$P55)),IF(AND($K55+$H55&lt;BP$2+1,$K55+$I55&gt;BP$2),IF($N55=$N$3,$C55*INDEX('Fixed O&amp;M Schedule_Gas'!AX$3:AX$15,MATCH($F55,'Fixed O&amp;M Schedule_Gas'!$B$3:$B$15,0)),$C55*$S55*INDEX($U$1:$CH$1,MATCH($K55,$U$2:$CH$2,0))*IF(BP$2&gt;$K55+$H55,IF($D55="Win",1.02,1.005),1)*(1+$T55)^(BP$2-$K55)),IF(AND($K55+$I55&lt;=BP$2,$K55+SUM($I55:$J55)&gt;BP$2),IF($N55=$N$3,$C55*(INDEX('Fixed O&amp;M Schedule_Gas'!AX$3:AX$15,MATCH($F55,'Fixed O&amp;M Schedule_Gas'!$B$3:$B$15,0))+$M55),$C55*($S55*INDEX($U$1:$CH$1,MATCH($K55+$I55,$U$2:$CH$2,0))*IF(BP$2&gt;$K55+$I55+$H55,IF($D55="Win",1.02,1.005),1)*(1+$T55)^(BP$2-($K55+$I55))+$M55)),0)))/10^6</f>
        <v>92.851865198166635</v>
      </c>
      <c r="BQ55" s="119">
        <f>IF(AND($K55&lt;BQ$2+1,$K55+$H55&gt;BQ$2),IF($N55=$N$3,$C55*((1-$O55+$O55*(BQ$1/INDEX($U$1:$CH$1,,MATCH($K55,$U$2:$CH$2,0)))))*$L55,$C55*((1-$R55)^(BQ$2-$K55))*(((1-$O55+$O55*(BQ$1/INDEX($U$1:$CH$1,,MATCH($K55,$U$2:$CH$2,0)))))*$L55*8760*$P55)),IF(AND($K55+$H55&lt;BQ$2+1,$K55+$I55&gt;BQ$2),IF($N55=$N$3,$C55*INDEX('Fixed O&amp;M Schedule_Gas'!AY$3:AY$15,MATCH($F55,'Fixed O&amp;M Schedule_Gas'!$B$3:$B$15,0)),$C55*$S55*INDEX($U$1:$CH$1,MATCH($K55,$U$2:$CH$2,0))*IF(BQ$2&gt;$K55+$H55,IF($D55="Win",1.02,1.005),1)*(1+$T55)^(BQ$2-$K55)),IF(AND($K55+$I55&lt;=BQ$2,$K55+SUM($I55:$J55)&gt;BQ$2),IF($N55=$N$3,$C55*(INDEX('Fixed O&amp;M Schedule_Gas'!AY$3:AY$15,MATCH($F55,'Fixed O&amp;M Schedule_Gas'!$B$3:$B$15,0))+$M55),$C55*($S55*INDEX($U$1:$CH$1,MATCH($K55+$I55,$U$2:$CH$2,0))*IF(BQ$2&gt;$K55+$I55+$H55,IF($D55="Win",1.02,1.005),1)*(1+$T55)^(BQ$2-($K55+$I55))+$M55)),0)))/10^6</f>
        <v>93.464874188362373</v>
      </c>
      <c r="BR55" s="119">
        <f>IF(AND($K55&lt;BR$2+1,$K55+$H55&gt;BR$2),IF($N55=$N$3,$C55*((1-$O55+$O55*(BR$1/INDEX($U$1:$CH$1,,MATCH($K55,$U$2:$CH$2,0)))))*$L55,$C55*((1-$R55)^(BR$2-$K55))*(((1-$O55+$O55*(BR$1/INDEX($U$1:$CH$1,,MATCH($K55,$U$2:$CH$2,0)))))*$L55*8760*$P55)),IF(AND($K55+$H55&lt;BR$2+1,$K55+$I55&gt;BR$2),IF($N55=$N$3,$C55*INDEX('Fixed O&amp;M Schedule_Gas'!AZ$3:AZ$15,MATCH($F55,'Fixed O&amp;M Schedule_Gas'!$B$3:$B$15,0)),$C55*$S55*INDEX($U$1:$CH$1,MATCH($K55,$U$2:$CH$2,0))*IF(BR$2&gt;$K55+$H55,IF($D55="Win",1.02,1.005),1)*(1+$T55)^(BR$2-$K55)),IF(AND($K55+$I55&lt;=BR$2,$K55+SUM($I55:$J55)&gt;BR$2),IF($N55=$N$3,$C55*(INDEX('Fixed O&amp;M Schedule_Gas'!AZ$3:AZ$15,MATCH($F55,'Fixed O&amp;M Schedule_Gas'!$B$3:$B$15,0))+$M55),$C55*($S55*INDEX($U$1:$CH$1,MATCH($K55+$I55,$U$2:$CH$2,0))*IF(BR$2&gt;$K55+$I55+$H55,IF($D55="Win",1.02,1.005),1)*(1+$T55)^(BR$2-($K55+$I55))+$M55)),0)))/10^6</f>
        <v>94.090143358361999</v>
      </c>
      <c r="BS55" s="119">
        <f>IF(AND($K55&lt;BS$2+1,$K55+$H55&gt;BS$2),IF($N55=$N$3,$C55*((1-$O55+$O55*(BS$1/INDEX($U$1:$CH$1,,MATCH($K55,$U$2:$CH$2,0)))))*$L55,$C55*((1-$R55)^(BS$2-$K55))*(((1-$O55+$O55*(BS$1/INDEX($U$1:$CH$1,,MATCH($K55,$U$2:$CH$2,0)))))*$L55*8760*$P55)),IF(AND($K55+$H55&lt;BS$2+1,$K55+$I55&gt;BS$2),IF($N55=$N$3,$C55*INDEX('Fixed O&amp;M Schedule_Gas'!BA$3:BA$15,MATCH($F55,'Fixed O&amp;M Schedule_Gas'!$B$3:$B$15,0)),$C55*$S55*INDEX($U$1:$CH$1,MATCH($K55,$U$2:$CH$2,0))*IF(BS$2&gt;$K55+$H55,IF($D55="Win",1.02,1.005),1)*(1+$T55)^(BS$2-$K55)),IF(AND($K55+$I55&lt;=BS$2,$K55+SUM($I55:$J55)&gt;BS$2),IF($N55=$N$3,$C55*(INDEX('Fixed O&amp;M Schedule_Gas'!BA$3:BA$15,MATCH($F55,'Fixed O&amp;M Schedule_Gas'!$B$3:$B$15,0))+$M55),$C55*($S55*INDEX($U$1:$CH$1,MATCH($K55+$I55,$U$2:$CH$2,0))*IF(BS$2&gt;$K55+$I55+$H55,IF($D55="Win",1.02,1.005),1)*(1+$T55)^(BS$2-($K55+$I55))+$M55)),0)))/10^6</f>
        <v>94.727917911761637</v>
      </c>
      <c r="BT55" s="119">
        <f>IF(AND($K55&lt;BT$2+1,$K55+$H55&gt;BT$2),IF($N55=$N$3,$C55*((1-$O55+$O55*(BT$1/INDEX($U$1:$CH$1,,MATCH($K55,$U$2:$CH$2,0)))))*$L55,$C55*((1-$R55)^(BT$2-$K55))*(((1-$O55+$O55*(BT$1/INDEX($U$1:$CH$1,,MATCH($K55,$U$2:$CH$2,0)))))*$L55*8760*$P55)),IF(AND($K55+$H55&lt;BT$2+1,$K55+$I55&gt;BT$2),IF($N55=$N$3,$C55*INDEX('Fixed O&amp;M Schedule_Gas'!BB$3:BB$15,MATCH($F55,'Fixed O&amp;M Schedule_Gas'!$B$3:$B$15,0)),$C55*$S55*INDEX($U$1:$CH$1,MATCH($K55,$U$2:$CH$2,0))*IF(BT$2&gt;$K55+$H55,IF($D55="Win",1.02,1.005),1)*(1+$T55)^(BT$2-$K55)),IF(AND($K55+$I55&lt;=BT$2,$K55+SUM($I55:$J55)&gt;BT$2),IF($N55=$N$3,$C55*(INDEX('Fixed O&amp;M Schedule_Gas'!BB$3:BB$15,MATCH($F55,'Fixed O&amp;M Schedule_Gas'!$B$3:$B$15,0))+$M55),$C55*($S55*INDEX($U$1:$CH$1,MATCH($K55+$I55,$U$2:$CH$2,0))*IF(BT$2&gt;$K55+$I55+$H55,IF($D55="Win",1.02,1.005),1)*(1+$T55)^(BT$2-($K55+$I55))+$M55)),0)))/10^6</f>
        <v>0</v>
      </c>
      <c r="BU55" s="119">
        <f>IF(AND($K55&lt;BU$2+1,$K55+$H55&gt;BU$2),IF($N55=$N$3,$C55*((1-$O55+$O55*(BU$1/INDEX($U$1:$CH$1,,MATCH($K55,$U$2:$CH$2,0)))))*$L55,$C55*((1-$R55)^(BU$2-$K55))*(((1-$O55+$O55*(BU$1/INDEX($U$1:$CH$1,,MATCH($K55,$U$2:$CH$2,0)))))*$L55*8760*$P55)),IF(AND($K55+$H55&lt;BU$2+1,$K55+$I55&gt;BU$2),IF($N55=$N$3,$C55*INDEX('Fixed O&amp;M Schedule_Gas'!BC$3:BC$15,MATCH($F55,'Fixed O&amp;M Schedule_Gas'!$B$3:$B$15,0)),$C55*$S55*INDEX($U$1:$CH$1,MATCH($K55,$U$2:$CH$2,0))*IF(BU$2&gt;$K55+$H55,IF($D55="Win",1.02,1.005),1)*(1+$T55)^(BU$2-$K55)),IF(AND($K55+$I55&lt;=BU$2,$K55+SUM($I55:$J55)&gt;BU$2),IF($N55=$N$3,$C55*(INDEX('Fixed O&amp;M Schedule_Gas'!BC$3:BC$15,MATCH($F55,'Fixed O&amp;M Schedule_Gas'!$B$3:$B$15,0))+$M55),$C55*($S55*INDEX($U$1:$CH$1,MATCH($K55+$I55,$U$2:$CH$2,0))*IF(BU$2&gt;$K55+$I55+$H55,IF($D55="Win",1.02,1.005),1)*(1+$T55)^(BU$2-($K55+$I55))+$M55)),0)))/10^6</f>
        <v>0</v>
      </c>
      <c r="BV55" s="119">
        <f>IF(AND($K55&lt;BV$2+1,$K55+$H55&gt;BV$2),IF($N55=$N$3,$C55*((1-$O55+$O55*(BV$1/INDEX($U$1:$CH$1,,MATCH($K55,$U$2:$CH$2,0)))))*$L55,$C55*((1-$R55)^(BV$2-$K55))*(((1-$O55+$O55*(BV$1/INDEX($U$1:$CH$1,,MATCH($K55,$U$2:$CH$2,0)))))*$L55*8760*$P55)),IF(AND($K55+$H55&lt;BV$2+1,$K55+$I55&gt;BV$2),IF($N55=$N$3,$C55*INDEX('Fixed O&amp;M Schedule_Gas'!BD$3:BD$15,MATCH($F55,'Fixed O&amp;M Schedule_Gas'!$B$3:$B$15,0)),$C55*$S55*INDEX($U$1:$CH$1,MATCH($K55,$U$2:$CH$2,0))*IF(BV$2&gt;$K55+$H55,IF($D55="Win",1.02,1.005),1)*(1+$T55)^(BV$2-$K55)),IF(AND($K55+$I55&lt;=BV$2,$K55+SUM($I55:$J55)&gt;BV$2),IF($N55=$N$3,$C55*(INDEX('Fixed O&amp;M Schedule_Gas'!BD$3:BD$15,MATCH($F55,'Fixed O&amp;M Schedule_Gas'!$B$3:$B$15,0))+$M55),$C55*($S55*INDEX($U$1:$CH$1,MATCH($K55+$I55,$U$2:$CH$2,0))*IF(BV$2&gt;$K55+$I55+$H55,IF($D55="Win",1.02,1.005),1)*(1+$T55)^(BV$2-($K55+$I55))+$M55)),0)))/10^6</f>
        <v>0</v>
      </c>
      <c r="BW55" s="119">
        <f>IF(AND($K55&lt;BW$2+1,$K55+$H55&gt;BW$2),IF($N55=$N$3,$C55*((1-$O55+$O55*(BW$1/INDEX($U$1:$CH$1,,MATCH($K55,$U$2:$CH$2,0)))))*$L55,$C55*((1-$R55)^(BW$2-$K55))*(((1-$O55+$O55*(BW$1/INDEX($U$1:$CH$1,,MATCH($K55,$U$2:$CH$2,0)))))*$L55*8760*$P55)),IF(AND($K55+$H55&lt;BW$2+1,$K55+$I55&gt;BW$2),IF($N55=$N$3,$C55*INDEX('Fixed O&amp;M Schedule_Gas'!BE$3:BE$15,MATCH($F55,'Fixed O&amp;M Schedule_Gas'!$B$3:$B$15,0)),$C55*$S55*INDEX($U$1:$CH$1,MATCH($K55,$U$2:$CH$2,0))*IF(BW$2&gt;$K55+$H55,IF($D55="Win",1.02,1.005),1)*(1+$T55)^(BW$2-$K55)),IF(AND($K55+$I55&lt;=BW$2,$K55+SUM($I55:$J55)&gt;BW$2),IF($N55=$N$3,$C55*(INDEX('Fixed O&amp;M Schedule_Gas'!BE$3:BE$15,MATCH($F55,'Fixed O&amp;M Schedule_Gas'!$B$3:$B$15,0))+$M55),$C55*($S55*INDEX($U$1:$CH$1,MATCH($K55+$I55,$U$2:$CH$2,0))*IF(BW$2&gt;$K55+$I55+$H55,IF($D55="Win",1.02,1.005),1)*(1+$T55)^(BW$2-($K55+$I55))+$M55)),0)))/10^6</f>
        <v>0</v>
      </c>
      <c r="BX55" s="119">
        <f>IF(AND($K55&lt;BX$2+1,$K55+$H55&gt;BX$2),IF($N55=$N$3,$C55*((1-$O55+$O55*(BX$1/INDEX($U$1:$CH$1,,MATCH($K55,$U$2:$CH$2,0)))))*$L55,$C55*((1-$R55)^(BX$2-$K55))*(((1-$O55+$O55*(BX$1/INDEX($U$1:$CH$1,,MATCH($K55,$U$2:$CH$2,0)))))*$L55*8760*$P55)),IF(AND($K55+$H55&lt;BX$2+1,$K55+$I55&gt;BX$2),IF($N55=$N$3,$C55*INDEX('Fixed O&amp;M Schedule_Gas'!BF$3:BF$15,MATCH($F55,'Fixed O&amp;M Schedule_Gas'!$B$3:$B$15,0)),$C55*$S55*INDEX($U$1:$CH$1,MATCH($K55,$U$2:$CH$2,0))*IF(BX$2&gt;$K55+$H55,IF($D55="Win",1.02,1.005),1)*(1+$T55)^(BX$2-$K55)),IF(AND($K55+$I55&lt;=BX$2,$K55+SUM($I55:$J55)&gt;BX$2),IF($N55=$N$3,$C55*(INDEX('Fixed O&amp;M Schedule_Gas'!BF$3:BF$15,MATCH($F55,'Fixed O&amp;M Schedule_Gas'!$B$3:$B$15,0))+$M55),$C55*($S55*INDEX($U$1:$CH$1,MATCH($K55+$I55,$U$2:$CH$2,0))*IF(BX$2&gt;$K55+$I55+$H55,IF($D55="Win",1.02,1.005),1)*(1+$T55)^(BX$2-($K55+$I55))+$M55)),0)))/10^6</f>
        <v>0</v>
      </c>
      <c r="BY55" s="119">
        <f>IF(AND($K55&lt;BY$2+1,$K55+$H55&gt;BY$2),IF($N55=$N$3,$C55*((1-$O55+$O55*(BY$1/INDEX($U$1:$CH$1,,MATCH($K55,$U$2:$CH$2,0)))))*$L55,$C55*((1-$R55)^(BY$2-$K55))*(((1-$O55+$O55*(BY$1/INDEX($U$1:$CH$1,,MATCH($K55,$U$2:$CH$2,0)))))*$L55*8760*$P55)),IF(AND($K55+$H55&lt;BY$2+1,$K55+$I55&gt;BY$2),IF($N55=$N$3,$C55*INDEX('Fixed O&amp;M Schedule_Gas'!BG$3:BG$15,MATCH($F55,'Fixed O&amp;M Schedule_Gas'!$B$3:$B$15,0)),$C55*$S55*INDEX($U$1:$CH$1,MATCH($K55,$U$2:$CH$2,0))*IF(BY$2&gt;$K55+$H55,IF($D55="Win",1.02,1.005),1)*(1+$T55)^(BY$2-$K55)),IF(AND($K55+$I55&lt;=BY$2,$K55+SUM($I55:$J55)&gt;BY$2),IF($N55=$N$3,$C55*(INDEX('Fixed O&amp;M Schedule_Gas'!BG$3:BG$15,MATCH($F55,'Fixed O&amp;M Schedule_Gas'!$B$3:$B$15,0))+$M55),$C55*($S55*INDEX($U$1:$CH$1,MATCH($K55+$I55,$U$2:$CH$2,0))*IF(BY$2&gt;$K55+$I55+$H55,IF($D55="Win",1.02,1.005),1)*(1+$T55)^(BY$2-($K55+$I55))+$M55)),0)))/10^6</f>
        <v>0</v>
      </c>
      <c r="BZ55" s="119">
        <f>IF(AND($K55&lt;BZ$2+1,$K55+$H55&gt;BZ$2),IF($N55=$N$3,$C55*((1-$O55+$O55*(BZ$1/INDEX($U$1:$CH$1,,MATCH($K55,$U$2:$CH$2,0)))))*$L55,$C55*((1-$R55)^(BZ$2-$K55))*(((1-$O55+$O55*(BZ$1/INDEX($U$1:$CH$1,,MATCH($K55,$U$2:$CH$2,0)))))*$L55*8760*$P55)),IF(AND($K55+$H55&lt;BZ$2+1,$K55+$I55&gt;BZ$2),IF($N55=$N$3,$C55*INDEX('Fixed O&amp;M Schedule_Gas'!BH$3:BH$15,MATCH($F55,'Fixed O&amp;M Schedule_Gas'!$B$3:$B$15,0)),$C55*$S55*INDEX($U$1:$CH$1,MATCH($K55,$U$2:$CH$2,0))*IF(BZ$2&gt;$K55+$H55,IF($D55="Win",1.02,1.005),1)*(1+$T55)^(BZ$2-$K55)),IF(AND($K55+$I55&lt;=BZ$2,$K55+SUM($I55:$J55)&gt;BZ$2),IF($N55=$N$3,$C55*(INDEX('Fixed O&amp;M Schedule_Gas'!BH$3:BH$15,MATCH($F55,'Fixed O&amp;M Schedule_Gas'!$B$3:$B$15,0))+$M55),$C55*($S55*INDEX($U$1:$CH$1,MATCH($K55+$I55,$U$2:$CH$2,0))*IF(BZ$2&gt;$K55+$I55+$H55,IF($D55="Win",1.02,1.005),1)*(1+$T55)^(BZ$2-($K55+$I55))+$M55)),0)))/10^6</f>
        <v>0</v>
      </c>
      <c r="CA55" s="119">
        <f>IF(AND($K55&lt;CA$2+1,$K55+$H55&gt;CA$2),IF($N55=$N$3,$C55*((1-$O55+$O55*(CA$1/INDEX($U$1:$CH$1,,MATCH($K55,$U$2:$CH$2,0)))))*$L55,$C55*((1-$R55)^(CA$2-$K55))*(((1-$O55+$O55*(CA$1/INDEX($U$1:$CH$1,,MATCH($K55,$U$2:$CH$2,0)))))*$L55*8760*$P55)),IF(AND($K55+$H55&lt;CA$2+1,$K55+$I55&gt;CA$2),IF($N55=$N$3,$C55*INDEX('Fixed O&amp;M Schedule_Gas'!BI$3:BI$15,MATCH($F55,'Fixed O&amp;M Schedule_Gas'!$B$3:$B$15,0)),$C55*$S55*INDEX($U$1:$CH$1,MATCH($K55,$U$2:$CH$2,0))*IF(CA$2&gt;$K55+$H55,IF($D55="Win",1.02,1.005),1)*(1+$T55)^(CA$2-$K55)),IF(AND($K55+$I55&lt;=CA$2,$K55+SUM($I55:$J55)&gt;CA$2),IF($N55=$N$3,$C55*(INDEX('Fixed O&amp;M Schedule_Gas'!BI$3:BI$15,MATCH($F55,'Fixed O&amp;M Schedule_Gas'!$B$3:$B$15,0))+$M55),$C55*($S55*INDEX($U$1:$CH$1,MATCH($K55+$I55,$U$2:$CH$2,0))*IF(CA$2&gt;$K55+$I55+$H55,IF($D55="Win",1.02,1.005),1)*(1+$T55)^(CA$2-($K55+$I55))+$M55)),0)))/10^6</f>
        <v>0</v>
      </c>
      <c r="CB55" s="119">
        <f>IF(AND($K55&lt;CB$2+1,$K55+$H55&gt;CB$2),IF($N55=$N$3,$C55*((1-$O55+$O55*(CB$1/INDEX($U$1:$CH$1,,MATCH($K55,$U$2:$CH$2,0)))))*$L55,$C55*((1-$R55)^(CB$2-$K55))*(((1-$O55+$O55*(CB$1/INDEX($U$1:$CH$1,,MATCH($K55,$U$2:$CH$2,0)))))*$L55*8760*$P55)),IF(AND($K55+$H55&lt;CB$2+1,$K55+$I55&gt;CB$2),IF($N55=$N$3,$C55*INDEX('Fixed O&amp;M Schedule_Gas'!BJ$3:BJ$15,MATCH($F55,'Fixed O&amp;M Schedule_Gas'!$B$3:$B$15,0)),$C55*$S55*INDEX($U$1:$CH$1,MATCH($K55,$U$2:$CH$2,0))*IF(CB$2&gt;$K55+$H55,IF($D55="Win",1.02,1.005),1)*(1+$T55)^(CB$2-$K55)),IF(AND($K55+$I55&lt;=CB$2,$K55+SUM($I55:$J55)&gt;CB$2),IF($N55=$N$3,$C55*(INDEX('Fixed O&amp;M Schedule_Gas'!BJ$3:BJ$15,MATCH($F55,'Fixed O&amp;M Schedule_Gas'!$B$3:$B$15,0))+$M55),$C55*($S55*INDEX($U$1:$CH$1,MATCH($K55+$I55,$U$2:$CH$2,0))*IF(CB$2&gt;$K55+$I55+$H55,IF($D55="Win",1.02,1.005),1)*(1+$T55)^(CB$2-($K55+$I55))+$M55)),0)))/10^6</f>
        <v>0</v>
      </c>
      <c r="CC55" s="119">
        <f>IF(AND($K55&lt;CC$2+1,$K55+$H55&gt;CC$2),IF($N55=$N$3,$C55*((1-$O55+$O55*(CC$1/INDEX($U$1:$CH$1,,MATCH($K55,$U$2:$CH$2,0)))))*$L55,$C55*((1-$R55)^(CC$2-$K55))*(((1-$O55+$O55*(CC$1/INDEX($U$1:$CH$1,,MATCH($K55,$U$2:$CH$2,0)))))*$L55*8760*$P55)),IF(AND($K55+$H55&lt;CC$2+1,$K55+$I55&gt;CC$2),IF($N55=$N$3,$C55*INDEX('Fixed O&amp;M Schedule_Gas'!BK$3:BK$15,MATCH($F55,'Fixed O&amp;M Schedule_Gas'!$B$3:$B$15,0)),$C55*$S55*INDEX($U$1:$CH$1,MATCH($K55,$U$2:$CH$2,0))*IF(CC$2&gt;$K55+$H55,IF($D55="Win",1.02,1.005),1)*(1+$T55)^(CC$2-$K55)),IF(AND($K55+$I55&lt;=CC$2,$K55+SUM($I55:$J55)&gt;CC$2),IF($N55=$N$3,$C55*(INDEX('Fixed O&amp;M Schedule_Gas'!BK$3:BK$15,MATCH($F55,'Fixed O&amp;M Schedule_Gas'!$B$3:$B$15,0))+$M55),$C55*($S55*INDEX($U$1:$CH$1,MATCH($K55+$I55,$U$2:$CH$2,0))*IF(CC$2&gt;$K55+$I55+$H55,IF($D55="Win",1.02,1.005),1)*(1+$T55)^(CC$2-($K55+$I55))+$M55)),0)))/10^6</f>
        <v>0</v>
      </c>
      <c r="CD55" s="119">
        <f>IF(AND($K55&lt;CD$2+1,$K55+$H55&gt;CD$2),IF($N55=$N$3,$C55*((1-$O55+$O55*(CD$1/INDEX($U$1:$CH$1,,MATCH($K55,$U$2:$CH$2,0)))))*$L55,$C55*((1-$R55)^(CD$2-$K55))*(((1-$O55+$O55*(CD$1/INDEX($U$1:$CH$1,,MATCH($K55,$U$2:$CH$2,0)))))*$L55*8760*$P55)),IF(AND($K55+$H55&lt;CD$2+1,$K55+$I55&gt;CD$2),IF($N55=$N$3,$C55*INDEX('Fixed O&amp;M Schedule_Gas'!BL$3:BL$15,MATCH($F55,'Fixed O&amp;M Schedule_Gas'!$B$3:$B$15,0)),$C55*$S55*INDEX($U$1:$CH$1,MATCH($K55,$U$2:$CH$2,0))*IF(CD$2&gt;$K55+$H55,IF($D55="Win",1.02,1.005),1)*(1+$T55)^(CD$2-$K55)),IF(AND($K55+$I55&lt;=CD$2,$K55+SUM($I55:$J55)&gt;CD$2),IF($N55=$N$3,$C55*(INDEX('Fixed O&amp;M Schedule_Gas'!BL$3:BL$15,MATCH($F55,'Fixed O&amp;M Schedule_Gas'!$B$3:$B$15,0))+$M55),$C55*($S55*INDEX($U$1:$CH$1,MATCH($K55+$I55,$U$2:$CH$2,0))*IF(CD$2&gt;$K55+$I55+$H55,IF($D55="Win",1.02,1.005),1)*(1+$T55)^(CD$2-($K55+$I55))+$M55)),0)))/10^6</f>
        <v>0</v>
      </c>
      <c r="CE55" s="119">
        <f>IF(AND($K55&lt;CE$2+1,$K55+$H55&gt;CE$2),IF($N55=$N$3,$C55*((1-$O55+$O55*(CE$1/INDEX($U$1:$CH$1,,MATCH($K55,$U$2:$CH$2,0)))))*$L55,$C55*((1-$R55)^(CE$2-$K55))*(((1-$O55+$O55*(CE$1/INDEX($U$1:$CH$1,,MATCH($K55,$U$2:$CH$2,0)))))*$L55*8760*$P55)),IF(AND($K55+$H55&lt;CE$2+1,$K55+$I55&gt;CE$2),IF($N55=$N$3,$C55*INDEX('Fixed O&amp;M Schedule_Gas'!BM$3:BM$15,MATCH($F55,'Fixed O&amp;M Schedule_Gas'!$B$3:$B$15,0)),$C55*$S55*INDEX($U$1:$CH$1,MATCH($K55,$U$2:$CH$2,0))*IF(CE$2&gt;$K55+$H55,IF($D55="Win",1.02,1.005),1)*(1+$T55)^(CE$2-$K55)),IF(AND($K55+$I55&lt;=CE$2,$K55+SUM($I55:$J55)&gt;CE$2),IF($N55=$N$3,$C55*(INDEX('Fixed O&amp;M Schedule_Gas'!BM$3:BM$15,MATCH($F55,'Fixed O&amp;M Schedule_Gas'!$B$3:$B$15,0))+$M55),$C55*($S55*INDEX($U$1:$CH$1,MATCH($K55+$I55,$U$2:$CH$2,0))*IF(CE$2&gt;$K55+$I55+$H55,IF($D55="Win",1.02,1.005),1)*(1+$T55)^(CE$2-($K55+$I55))+$M55)),0)))/10^6</f>
        <v>0</v>
      </c>
      <c r="CF55" s="119">
        <f>IF(AND($K55&lt;CF$2+1,$K55+$H55&gt;CF$2),IF($N55=$N$3,$C55*((1-$O55+$O55*(CF$1/INDEX($U$1:$CH$1,,MATCH($K55,$U$2:$CH$2,0)))))*$L55,$C55*((1-$R55)^(CF$2-$K55))*(((1-$O55+$O55*(CF$1/INDEX($U$1:$CH$1,,MATCH($K55,$U$2:$CH$2,0)))))*$L55*8760*$P55)),IF(AND($K55+$H55&lt;CF$2+1,$K55+$I55&gt;CF$2),IF($N55=$N$3,$C55*INDEX('Fixed O&amp;M Schedule_Gas'!BN$3:BN$15,MATCH($F55,'Fixed O&amp;M Schedule_Gas'!$B$3:$B$15,0)),$C55*$S55*INDEX($U$1:$CH$1,MATCH($K55,$U$2:$CH$2,0))*IF(CF$2&gt;$K55+$H55,IF($D55="Win",1.02,1.005),1)*(1+$T55)^(CF$2-$K55)),IF(AND($K55+$I55&lt;=CF$2,$K55+SUM($I55:$J55)&gt;CF$2),IF($N55=$N$3,$C55*(INDEX('Fixed O&amp;M Schedule_Gas'!BN$3:BN$15,MATCH($F55,'Fixed O&amp;M Schedule_Gas'!$B$3:$B$15,0))+$M55),$C55*($S55*INDEX($U$1:$CH$1,MATCH($K55+$I55,$U$2:$CH$2,0))*IF(CF$2&gt;$K55+$I55+$H55,IF($D55="Win",1.02,1.005),1)*(1+$T55)^(CF$2-($K55+$I55))+$M55)),0)))/10^6</f>
        <v>0</v>
      </c>
      <c r="CG55" s="119">
        <f>IF(AND($K55&lt;CG$2+1,$K55+$H55&gt;CG$2),IF($N55=$N$3,$C55*((1-$O55+$O55*(CG$1/INDEX($U$1:$CH$1,,MATCH($K55,$U$2:$CH$2,0)))))*$L55,$C55*((1-$R55)^(CG$2-$K55))*(((1-$O55+$O55*(CG$1/INDEX($U$1:$CH$1,,MATCH($K55,$U$2:$CH$2,0)))))*$L55*8760*$P55)),IF(AND($K55+$H55&lt;CG$2+1,$K55+$I55&gt;CG$2),IF($N55=$N$3,$C55*INDEX('Fixed O&amp;M Schedule_Gas'!BO$3:BO$15,MATCH($F55,'Fixed O&amp;M Schedule_Gas'!$B$3:$B$15,0)),$C55*$S55*INDEX($U$1:$CH$1,MATCH($K55,$U$2:$CH$2,0))*IF(CG$2&gt;$K55+$H55,IF($D55="Win",1.02,1.005),1)*(1+$T55)^(CG$2-$K55)),IF(AND($K55+$I55&lt;=CG$2,$K55+SUM($I55:$J55)&gt;CG$2),IF($N55=$N$3,$C55*(INDEX('Fixed O&amp;M Schedule_Gas'!BO$3:BO$15,MATCH($F55,'Fixed O&amp;M Schedule_Gas'!$B$3:$B$15,0))+$M55),$C55*($S55*INDEX($U$1:$CH$1,MATCH($K55+$I55,$U$2:$CH$2,0))*IF(CG$2&gt;$K55+$I55+$H55,IF($D55="Win",1.02,1.005),1)*(1+$T55)^(CG$2-($K55+$I55))+$M55)),0)))/10^6</f>
        <v>0</v>
      </c>
      <c r="CH55" s="119">
        <f>IF(AND($K55&lt;CH$2+1,$K55+$H55&gt;CH$2),IF($N55=$N$3,$C55*((1-$O55+$O55*(CH$1/INDEX($U$1:$CH$1,,MATCH($K55,$U$2:$CH$2,0)))))*$L55,$C55*((1-$R55)^(CH$2-$K55))*(((1-$O55+$O55*(CH$1/INDEX($U$1:$CH$1,,MATCH($K55,$U$2:$CH$2,0)))))*$L55*8760*$P55)),IF(AND($K55+$H55&lt;CH$2+1,$K55+$I55&gt;CH$2),IF($N55=$N$3,$C55*INDEX('Fixed O&amp;M Schedule_Gas'!BP$3:BP$15,MATCH($F55,'Fixed O&amp;M Schedule_Gas'!$B$3:$B$15,0)),$C55*$S55*INDEX($U$1:$CH$1,MATCH($K55,$U$2:$CH$2,0))*IF(CH$2&gt;$K55+$H55,IF($D55="Win",1.02,1.005),1)*(1+$T55)^(CH$2-$K55)),IF(AND($K55+$I55&lt;=CH$2,$K55+SUM($I55:$J55)&gt;CH$2),IF($N55=$N$3,$C55*(INDEX('Fixed O&amp;M Schedule_Gas'!BP$3:BP$15,MATCH($F55,'Fixed O&amp;M Schedule_Gas'!$B$3:$B$15,0))+$M55),$C55*($S55*INDEX($U$1:$CH$1,MATCH($K55+$I55,$U$2:$CH$2,0))*IF(CH$2&gt;$K55+$I55+$H55,IF($D55="Win",1.02,1.005),1)*(1+$T55)^(CH$2-($K55+$I55))+$M55)),0)))/10^6</f>
        <v>0</v>
      </c>
    </row>
    <row r="56" spans="1:86" ht="11.4" x14ac:dyDescent="0.2">
      <c r="A56" s="151"/>
      <c r="B56" s="142" t="s">
        <v>48</v>
      </c>
      <c r="C56" s="143">
        <v>778.5</v>
      </c>
      <c r="D56" s="143" t="str">
        <f t="shared" si="65"/>
        <v>Win</v>
      </c>
      <c r="E56" s="14" t="s">
        <v>34</v>
      </c>
      <c r="F56" s="142" t="s">
        <v>30</v>
      </c>
      <c r="G56" s="140">
        <f t="shared" si="66"/>
        <v>39448</v>
      </c>
      <c r="H56" s="68">
        <v>20</v>
      </c>
      <c r="I56" s="68">
        <v>25</v>
      </c>
      <c r="J56" s="68">
        <v>25</v>
      </c>
      <c r="K56" s="139">
        <v>2008</v>
      </c>
      <c r="L56" s="68">
        <v>86.4</v>
      </c>
      <c r="M56" s="69">
        <f>'Repower Costs'!M56</f>
        <v>212108.6623473978</v>
      </c>
      <c r="N56" s="68" t="s">
        <v>31</v>
      </c>
      <c r="O56" s="141">
        <v>0.2</v>
      </c>
      <c r="P56" s="4">
        <f>VLOOKUP($D56,Input!$B$11:$C$12,2,0)</f>
        <v>0.31967121285819711</v>
      </c>
      <c r="Q56" s="4">
        <f>VLOOKUP($D56,Input!$B$15:$C$16,2,0)</f>
        <v>0.36969999999999997</v>
      </c>
      <c r="R56" s="6">
        <f>VLOOKUP($D56,Input!$B$19:$C$20,2,0)</f>
        <v>1.6E-2</v>
      </c>
      <c r="S56" s="70">
        <f>VLOOKUP($D56,Input!$B$23:$C$25,2,0)*1000</f>
        <v>49247.984000000004</v>
      </c>
      <c r="T56" s="4">
        <f>VLOOKUP($D56,Input!$B$28:$C$30,2,0)</f>
        <v>0.02</v>
      </c>
      <c r="U56" s="119">
        <f>IF(AND($K56&lt;U$2+1,$K56+$H56&gt;U$2),IF($N56=$N$3,$C56*((1-$O56+$O56*(U$1/INDEX($U$1:$CH$1,,MATCH($K56,$U$2:$CH$2,0)))))*$L56,$C56*((1-$R56)^(U$2-$K56))*(((1-$O56+$O56*(U$1/INDEX($U$1:$CH$1,,MATCH($K56,$U$2:$CH$2,0)))))*$L56*8760*$P56)),IF(AND($K56+$H56&lt;U$2+1,$K56+$I56&gt;U$2),IF($N56=$N$3,$C56*INDEX('Fixed O&amp;M Schedule_Gas'!C$3:C$15,MATCH($F56,'Fixed O&amp;M Schedule_Gas'!$B$3:$B$15,0)),$C56*$S56*INDEX($U$1:$CH$1,MATCH($K56,$U$2:$CH$2,0))*IF(U$2&gt;$K56+$H56,IF($D56="Win",1.02,1.005),1)*(1+$T56)^(U$2-$K56)),IF(AND($K56+$I56&lt;=U$2,$K56+SUM($I56:$J56)&gt;U$2),IF($N56=$N$3,$C56*(INDEX('Fixed O&amp;M Schedule_Gas'!C$3:C$15,MATCH($F56,'Fixed O&amp;M Schedule_Gas'!$B$3:$B$15,0))+$M56),$C56*($S56*INDEX($U$1:$CH$1,MATCH($K56+$I56,$U$2:$CH$2,0))*IF(U$2&gt;$K56+$I56+$H56,IF($D56="Win",1.02,1.005),1)*(1+$T56)^(U$2-($K56+$I56))+$M56)),0)))/10^6</f>
        <v>0</v>
      </c>
      <c r="V56" s="119">
        <f>IF(AND($K56&lt;V$2+1,$K56+$H56&gt;V$2),IF($N56=$N$3,$C56*((1-$O56+$O56*(V$1/INDEX($U$1:$CH$1,,MATCH($K56,$U$2:$CH$2,0)))))*$L56,$C56*((1-$R56)^(V$2-$K56))*(((1-$O56+$O56*(V$1/INDEX($U$1:$CH$1,,MATCH($K56,$U$2:$CH$2,0)))))*$L56*8760*$P56)),IF(AND($K56+$H56&lt;V$2+1,$K56+$I56&gt;V$2),IF($N56=$N$3,$C56*INDEX('Fixed O&amp;M Schedule_Gas'!D$3:D$15,MATCH($F56,'Fixed O&amp;M Schedule_Gas'!$B$3:$B$15,0)),$C56*$S56*INDEX($U$1:$CH$1,MATCH($K56,$U$2:$CH$2,0))*IF(V$2&gt;$K56+$H56,IF($D56="Win",1.02,1.005),1)*(1+$T56)^(V$2-$K56)),IF(AND($K56+$I56&lt;=V$2,$K56+SUM($I56:$J56)&gt;V$2),IF($N56=$N$3,$C56*(INDEX('Fixed O&amp;M Schedule_Gas'!D$3:D$15,MATCH($F56,'Fixed O&amp;M Schedule_Gas'!$B$3:$B$15,0))+$M56),$C56*($S56*INDEX($U$1:$CH$1,MATCH($K56+$I56,$U$2:$CH$2,0))*IF(V$2&gt;$K56+$I56+$H56,IF($D56="Win",1.02,1.005),1)*(1+$T56)^(V$2-($K56+$I56))+$M56)),0)))/10^6</f>
        <v>0</v>
      </c>
      <c r="W56" s="119">
        <f>IF(AND($K56&lt;W$2+1,$K56+$H56&gt;W$2),IF($N56=$N$3,$C56*((1-$O56+$O56*(W$1/INDEX($U$1:$CH$1,,MATCH($K56,$U$2:$CH$2,0)))))*$L56,$C56*((1-$R56)^(W$2-$K56))*(((1-$O56+$O56*(W$1/INDEX($U$1:$CH$1,,MATCH($K56,$U$2:$CH$2,0)))))*$L56*8760*$P56)),IF(AND($K56+$H56&lt;W$2+1,$K56+$I56&gt;W$2),IF($N56=$N$3,$C56*INDEX('Fixed O&amp;M Schedule_Gas'!E$3:E$15,MATCH($F56,'Fixed O&amp;M Schedule_Gas'!$B$3:$B$15,0)),$C56*$S56*INDEX($U$1:$CH$1,MATCH($K56,$U$2:$CH$2,0))*IF(W$2&gt;$K56+$H56,IF($D56="Win",1.02,1.005),1)*(1+$T56)^(W$2-$K56)),IF(AND($K56+$I56&lt;=W$2,$K56+SUM($I56:$J56)&gt;W$2),IF($N56=$N$3,$C56*(INDEX('Fixed O&amp;M Schedule_Gas'!E$3:E$15,MATCH($F56,'Fixed O&amp;M Schedule_Gas'!$B$3:$B$15,0))+$M56),$C56*($S56*INDEX($U$1:$CH$1,MATCH($K56+$I56,$U$2:$CH$2,0))*IF(W$2&gt;$K56+$I56+$H56,IF($D56="Win",1.02,1.005),1)*(1+$T56)^(W$2-($K56+$I56))+$M56)),0)))/10^6</f>
        <v>0</v>
      </c>
      <c r="X56" s="119">
        <f>IF(AND($K56&lt;X$2+1,$K56+$H56&gt;X$2),IF($N56=$N$3,$C56*((1-$O56+$O56*(X$1/INDEX($U$1:$CH$1,,MATCH($K56,$U$2:$CH$2,0)))))*$L56,$C56*((1-$R56)^(X$2-$K56))*(((1-$O56+$O56*(X$1/INDEX($U$1:$CH$1,,MATCH($K56,$U$2:$CH$2,0)))))*$L56*8760*$P56)),IF(AND($K56+$H56&lt;X$2+1,$K56+$I56&gt;X$2),IF($N56=$N$3,$C56*INDEX('Fixed O&amp;M Schedule_Gas'!F$3:F$15,MATCH($F56,'Fixed O&amp;M Schedule_Gas'!$B$3:$B$15,0)),$C56*$S56*INDEX($U$1:$CH$1,MATCH($K56,$U$2:$CH$2,0))*IF(X$2&gt;$K56+$H56,IF($D56="Win",1.02,1.005),1)*(1+$T56)^(X$2-$K56)),IF(AND($K56+$I56&lt;=X$2,$K56+SUM($I56:$J56)&gt;X$2),IF($N56=$N$3,$C56*(INDEX('Fixed O&amp;M Schedule_Gas'!F$3:F$15,MATCH($F56,'Fixed O&amp;M Schedule_Gas'!$B$3:$B$15,0))+$M56),$C56*($S56*INDEX($U$1:$CH$1,MATCH($K56+$I56,$U$2:$CH$2,0))*IF(X$2&gt;$K56+$I56+$H56,IF($D56="Win",1.02,1.005),1)*(1+$T56)^(X$2-($K56+$I56))+$M56)),0)))/10^6</f>
        <v>188.35623217271802</v>
      </c>
      <c r="Y56" s="119">
        <f>IF(AND($K56&lt;Y$2+1,$K56+$H56&gt;Y$2),IF($N56=$N$3,$C56*((1-$O56+$O56*(Y$1/INDEX($U$1:$CH$1,,MATCH($K56,$U$2:$CH$2,0)))))*$L56,$C56*((1-$R56)^(Y$2-$K56))*(((1-$O56+$O56*(Y$1/INDEX($U$1:$CH$1,,MATCH($K56,$U$2:$CH$2,0)))))*$L56*8760*$P56)),IF(AND($K56+$H56&lt;Y$2+1,$K56+$I56&gt;Y$2),IF($N56=$N$3,$C56*INDEX('Fixed O&amp;M Schedule_Gas'!G$3:G$15,MATCH($F56,'Fixed O&amp;M Schedule_Gas'!$B$3:$B$15,0)),$C56*$S56*INDEX($U$1:$CH$1,MATCH($K56,$U$2:$CH$2,0))*IF(Y$2&gt;$K56+$H56,IF($D56="Win",1.02,1.005),1)*(1+$T56)^(Y$2-$K56)),IF(AND($K56+$I56&lt;=Y$2,$K56+SUM($I56:$J56)&gt;Y$2),IF($N56=$N$3,$C56*(INDEX('Fixed O&amp;M Schedule_Gas'!G$3:G$15,MATCH($F56,'Fixed O&amp;M Schedule_Gas'!$B$3:$B$15,0))+$M56),$C56*($S56*INDEX($U$1:$CH$1,MATCH($K56+$I56,$U$2:$CH$2,0))*IF(Y$2&gt;$K56+$I56+$H56,IF($D56="Win",1.02,1.005),1)*(1+$T56)^(Y$2-($K56+$I56))+$M56)),0)))/10^6</f>
        <v>185.48161094181179</v>
      </c>
      <c r="Z56" s="119">
        <f>IF(AND($K56&lt;Z$2+1,$K56+$H56&gt;Z$2),IF($N56=$N$3,$C56*((1-$O56+$O56*(Z$1/INDEX($U$1:$CH$1,,MATCH($K56,$U$2:$CH$2,0)))))*$L56,$C56*((1-$R56)^(Z$2-$K56))*(((1-$O56+$O56*(Z$1/INDEX($U$1:$CH$1,,MATCH($K56,$U$2:$CH$2,0)))))*$L56*8760*$P56)),IF(AND($K56+$H56&lt;Z$2+1,$K56+$I56&gt;Z$2),IF($N56=$N$3,$C56*INDEX('Fixed O&amp;M Schedule_Gas'!H$3:H$15,MATCH($F56,'Fixed O&amp;M Schedule_Gas'!$B$3:$B$15,0)),$C56*$S56*INDEX($U$1:$CH$1,MATCH($K56,$U$2:$CH$2,0))*IF(Z$2&gt;$K56+$H56,IF($D56="Win",1.02,1.005),1)*(1+$T56)^(Z$2-$K56)),IF(AND($K56+$I56&lt;=Z$2,$K56+SUM($I56:$J56)&gt;Z$2),IF($N56=$N$3,$C56*(INDEX('Fixed O&amp;M Schedule_Gas'!H$3:H$15,MATCH($F56,'Fixed O&amp;M Schedule_Gas'!$B$3:$B$15,0))+$M56),$C56*($S56*INDEX($U$1:$CH$1,MATCH($K56+$I56,$U$2:$CH$2,0))*IF(Z$2&gt;$K56+$I56+$H56,IF($D56="Win",1.02,1.005),1)*(1+$T56)^(Z$2-($K56+$I56))+$M56)),0)))/10^6</f>
        <v>183.40479284780838</v>
      </c>
      <c r="AA56" s="119">
        <f>IF(AND($K56&lt;AA$2+1,$K56+$H56&gt;AA$2),IF($N56=$N$3,$C56*((1-$O56+$O56*(AA$1/INDEX($U$1:$CH$1,,MATCH($K56,$U$2:$CH$2,0)))))*$L56,$C56*((1-$R56)^(AA$2-$K56))*(((1-$O56+$O56*(AA$1/INDEX($U$1:$CH$1,,MATCH($K56,$U$2:$CH$2,0)))))*$L56*8760*$P56)),IF(AND($K56+$H56&lt;AA$2+1,$K56+$I56&gt;AA$2),IF($N56=$N$3,$C56*INDEX('Fixed O&amp;M Schedule_Gas'!I$3:I$15,MATCH($F56,'Fixed O&amp;M Schedule_Gas'!$B$3:$B$15,0)),$C56*$S56*INDEX($U$1:$CH$1,MATCH($K56,$U$2:$CH$2,0))*IF(AA$2&gt;$K56+$H56,IF($D56="Win",1.02,1.005),1)*(1+$T56)^(AA$2-$K56)),IF(AND($K56+$I56&lt;=AA$2,$K56+SUM($I56:$J56)&gt;AA$2),IF($N56=$N$3,$C56*(INDEX('Fixed O&amp;M Schedule_Gas'!I$3:I$15,MATCH($F56,'Fixed O&amp;M Schedule_Gas'!$B$3:$B$15,0))+$M56),$C56*($S56*INDEX($U$1:$CH$1,MATCH($K56+$I56,$U$2:$CH$2,0))*IF(AA$2&gt;$K56+$I56+$H56,IF($D56="Win",1.02,1.005),1)*(1+$T56)^(AA$2-($K56+$I56))+$M56)),0)))/10^6</f>
        <v>181.60835540649239</v>
      </c>
      <c r="AB56" s="119">
        <f>IF(AND($K56&lt;AB$2+1,$K56+$H56&gt;AB$2),IF($N56=$N$3,$C56*((1-$O56+$O56*(AB$1/INDEX($U$1:$CH$1,,MATCH($K56,$U$2:$CH$2,0)))))*$L56,$C56*((1-$R56)^(AB$2-$K56))*(((1-$O56+$O56*(AB$1/INDEX($U$1:$CH$1,,MATCH($K56,$U$2:$CH$2,0)))))*$L56*8760*$P56)),IF(AND($K56+$H56&lt;AB$2+1,$K56+$I56&gt;AB$2),IF($N56=$N$3,$C56*INDEX('Fixed O&amp;M Schedule_Gas'!J$3:J$15,MATCH($F56,'Fixed O&amp;M Schedule_Gas'!$B$3:$B$15,0)),$C56*$S56*INDEX($U$1:$CH$1,MATCH($K56,$U$2:$CH$2,0))*IF(AB$2&gt;$K56+$H56,IF($D56="Win",1.02,1.005),1)*(1+$T56)^(AB$2-$K56)),IF(AND($K56+$I56&lt;=AB$2,$K56+SUM($I56:$J56)&gt;AB$2),IF($N56=$N$3,$C56*(INDEX('Fixed O&amp;M Schedule_Gas'!J$3:J$15,MATCH($F56,'Fixed O&amp;M Schedule_Gas'!$B$3:$B$15,0))+$M56),$C56*($S56*INDEX($U$1:$CH$1,MATCH($K56+$I56,$U$2:$CH$2,0))*IF(AB$2&gt;$K56+$I56+$H56,IF($D56="Win",1.02,1.005),1)*(1+$T56)^(AB$2-($K56+$I56))+$M56)),0)))/10^6</f>
        <v>179.23005934207021</v>
      </c>
      <c r="AC56" s="119">
        <f>IF(AND($K56&lt;AC$2+1,$K56+$H56&gt;AC$2),IF($N56=$N$3,$C56*((1-$O56+$O56*(AC$1/INDEX($U$1:$CH$1,,MATCH($K56,$U$2:$CH$2,0)))))*$L56,$C56*((1-$R56)^(AC$2-$K56))*(((1-$O56+$O56*(AC$1/INDEX($U$1:$CH$1,,MATCH($K56,$U$2:$CH$2,0)))))*$L56*8760*$P56)),IF(AND($K56+$H56&lt;AC$2+1,$K56+$I56&gt;AC$2),IF($N56=$N$3,$C56*INDEX('Fixed O&amp;M Schedule_Gas'!K$3:K$15,MATCH($F56,'Fixed O&amp;M Schedule_Gas'!$B$3:$B$15,0)),$C56*$S56*INDEX($U$1:$CH$1,MATCH($K56,$U$2:$CH$2,0))*IF(AC$2&gt;$K56+$H56,IF($D56="Win",1.02,1.005),1)*(1+$T56)^(AC$2-$K56)),IF(AND($K56+$I56&lt;=AC$2,$K56+SUM($I56:$J56)&gt;AC$2),IF($N56=$N$3,$C56*(INDEX('Fixed O&amp;M Schedule_Gas'!K$3:K$15,MATCH($F56,'Fixed O&amp;M Schedule_Gas'!$B$3:$B$15,0))+$M56),$C56*($S56*INDEX($U$1:$CH$1,MATCH($K56+$I56,$U$2:$CH$2,0))*IF(AC$2&gt;$K56+$I56+$H56,IF($D56="Win",1.02,1.005),1)*(1+$T56)^(AC$2-($K56+$I56))+$M56)),0)))/10^6</f>
        <v>176.75610148372897</v>
      </c>
      <c r="AD56" s="119">
        <f>IF(AND($K56&lt;AD$2+1,$K56+$H56&gt;AD$2),IF($N56=$N$3,$C56*((1-$O56+$O56*(AD$1/INDEX($U$1:$CH$1,,MATCH($K56,$U$2:$CH$2,0)))))*$L56,$C56*((1-$R56)^(AD$2-$K56))*(((1-$O56+$O56*(AD$1/INDEX($U$1:$CH$1,,MATCH($K56,$U$2:$CH$2,0)))))*$L56*8760*$P56)),IF(AND($K56+$H56&lt;AD$2+1,$K56+$I56&gt;AD$2),IF($N56=$N$3,$C56*INDEX('Fixed O&amp;M Schedule_Gas'!L$3:L$15,MATCH($F56,'Fixed O&amp;M Schedule_Gas'!$B$3:$B$15,0)),$C56*$S56*INDEX($U$1:$CH$1,MATCH($K56,$U$2:$CH$2,0))*IF(AD$2&gt;$K56+$H56,IF($D56="Win",1.02,1.005),1)*(1+$T56)^(AD$2-$K56)),IF(AND($K56+$I56&lt;=AD$2,$K56+SUM($I56:$J56)&gt;AD$2),IF($N56=$N$3,$C56*(INDEX('Fixed O&amp;M Schedule_Gas'!L$3:L$15,MATCH($F56,'Fixed O&amp;M Schedule_Gas'!$B$3:$B$15,0))+$M56),$C56*($S56*INDEX($U$1:$CH$1,MATCH($K56+$I56,$U$2:$CH$2,0))*IF(AD$2&gt;$K56+$I56+$H56,IF($D56="Win",1.02,1.005),1)*(1+$T56)^(AD$2-($K56+$I56))+$M56)),0)))/10^6</f>
        <v>174.78587022940982</v>
      </c>
      <c r="AE56" s="119">
        <f>IF(AND($K56&lt;AE$2+1,$K56+$H56&gt;AE$2),IF($N56=$N$3,$C56*((1-$O56+$O56*(AE$1/INDEX($U$1:$CH$1,,MATCH($K56,$U$2:$CH$2,0)))))*$L56,$C56*((1-$R56)^(AE$2-$K56))*(((1-$O56+$O56*(AE$1/INDEX($U$1:$CH$1,,MATCH($K56,$U$2:$CH$2,0)))))*$L56*8760*$P56)),IF(AND($K56+$H56&lt;AE$2+1,$K56+$I56&gt;AE$2),IF($N56=$N$3,$C56*INDEX('Fixed O&amp;M Schedule_Gas'!M$3:M$15,MATCH($F56,'Fixed O&amp;M Schedule_Gas'!$B$3:$B$15,0)),$C56*$S56*INDEX($U$1:$CH$1,MATCH($K56,$U$2:$CH$2,0))*IF(AE$2&gt;$K56+$H56,IF($D56="Win",1.02,1.005),1)*(1+$T56)^(AE$2-$K56)),IF(AND($K56+$I56&lt;=AE$2,$K56+SUM($I56:$J56)&gt;AE$2),IF($N56=$N$3,$C56*(INDEX('Fixed O&amp;M Schedule_Gas'!M$3:M$15,MATCH($F56,'Fixed O&amp;M Schedule_Gas'!$B$3:$B$15,0))+$M56),$C56*($S56*INDEX($U$1:$CH$1,MATCH($K56+$I56,$U$2:$CH$2,0))*IF(AE$2&gt;$K56+$I56+$H56,IF($D56="Win",1.02,1.005),1)*(1+$T56)^(AE$2-($K56+$I56))+$M56)),0)))/10^6</f>
        <v>172.44478561184425</v>
      </c>
      <c r="AF56" s="119">
        <f>IF(AND($K56&lt;AF$2+1,$K56+$H56&gt;AF$2),IF($N56=$N$3,$C56*((1-$O56+$O56*(AF$1/INDEX($U$1:$CH$1,,MATCH($K56,$U$2:$CH$2,0)))))*$L56,$C56*((1-$R56)^(AF$2-$K56))*(((1-$O56+$O56*(AF$1/INDEX($U$1:$CH$1,,MATCH($K56,$U$2:$CH$2,0)))))*$L56*8760*$P56)),IF(AND($K56+$H56&lt;AF$2+1,$K56+$I56&gt;AF$2),IF($N56=$N$3,$C56*INDEX('Fixed O&amp;M Schedule_Gas'!N$3:N$15,MATCH($F56,'Fixed O&amp;M Schedule_Gas'!$B$3:$B$15,0)),$C56*$S56*INDEX($U$1:$CH$1,MATCH($K56,$U$2:$CH$2,0))*IF(AF$2&gt;$K56+$H56,IF($D56="Win",1.02,1.005),1)*(1+$T56)^(AF$2-$K56)),IF(AND($K56+$I56&lt;=AF$2,$K56+SUM($I56:$J56)&gt;AF$2),IF($N56=$N$3,$C56*(INDEX('Fixed O&amp;M Schedule_Gas'!N$3:N$15,MATCH($F56,'Fixed O&amp;M Schedule_Gas'!$B$3:$B$15,0))+$M56),$C56*($S56*INDEX($U$1:$CH$1,MATCH($K56+$I56,$U$2:$CH$2,0))*IF(AF$2&gt;$K56+$I56+$H56,IF($D56="Win",1.02,1.005),1)*(1+$T56)^(AF$2-($K56+$I56))+$M56)),0)))/10^6</f>
        <v>170.35066362508513</v>
      </c>
      <c r="AG56" s="119">
        <f>IF(AND($K56&lt;AG$2+1,$K56+$H56&gt;AG$2),IF($N56=$N$3,$C56*((1-$O56+$O56*(AG$1/INDEX($U$1:$CH$1,,MATCH($K56,$U$2:$CH$2,0)))))*$L56,$C56*((1-$R56)^(AG$2-$K56))*(((1-$O56+$O56*(AG$1/INDEX($U$1:$CH$1,,MATCH($K56,$U$2:$CH$2,0)))))*$L56*8760*$P56)),IF(AND($K56+$H56&lt;AG$2+1,$K56+$I56&gt;AG$2),IF($N56=$N$3,$C56*INDEX('Fixed O&amp;M Schedule_Gas'!O$3:O$15,MATCH($F56,'Fixed O&amp;M Schedule_Gas'!$B$3:$B$15,0)),$C56*$S56*INDEX($U$1:$CH$1,MATCH($K56,$U$2:$CH$2,0))*IF(AG$2&gt;$K56+$H56,IF($D56="Win",1.02,1.005),1)*(1+$T56)^(AG$2-$K56)),IF(AND($K56+$I56&lt;=AG$2,$K56+SUM($I56:$J56)&gt;AG$2),IF($N56=$N$3,$C56*(INDEX('Fixed O&amp;M Schedule_Gas'!O$3:O$15,MATCH($F56,'Fixed O&amp;M Schedule_Gas'!$B$3:$B$15,0))+$M56),$C56*($S56*INDEX($U$1:$CH$1,MATCH($K56+$I56,$U$2:$CH$2,0))*IF(AG$2&gt;$K56+$I56+$H56,IF($D56="Win",1.02,1.005),1)*(1+$T56)^(AG$2-($K56+$I56))+$M56)),0)))/10^6</f>
        <v>168.32889693880855</v>
      </c>
      <c r="AH56" s="119">
        <f>IF(AND($K56&lt;AH$2+1,$K56+$H56&gt;AH$2),IF($N56=$N$3,$C56*((1-$O56+$O56*(AH$1/INDEX($U$1:$CH$1,,MATCH($K56,$U$2:$CH$2,0)))))*$L56,$C56*((1-$R56)^(AH$2-$K56))*(((1-$O56+$O56*(AH$1/INDEX($U$1:$CH$1,,MATCH($K56,$U$2:$CH$2,0)))))*$L56*8760*$P56)),IF(AND($K56+$H56&lt;AH$2+1,$K56+$I56&gt;AH$2),IF($N56=$N$3,$C56*INDEX('Fixed O&amp;M Schedule_Gas'!P$3:P$15,MATCH($F56,'Fixed O&amp;M Schedule_Gas'!$B$3:$B$15,0)),$C56*$S56*INDEX($U$1:$CH$1,MATCH($K56,$U$2:$CH$2,0))*IF(AH$2&gt;$K56+$H56,IF($D56="Win",1.02,1.005),1)*(1+$T56)^(AH$2-$K56)),IF(AND($K56+$I56&lt;=AH$2,$K56+SUM($I56:$J56)&gt;AH$2),IF($N56=$N$3,$C56*(INDEX('Fixed O&amp;M Schedule_Gas'!P$3:P$15,MATCH($F56,'Fixed O&amp;M Schedule_Gas'!$B$3:$B$15,0))+$M56),$C56*($S56*INDEX($U$1:$CH$1,MATCH($K56+$I56,$U$2:$CH$2,0))*IF(AH$2&gt;$K56+$I56+$H56,IF($D56="Win",1.02,1.005),1)*(1+$T56)^(AH$2-($K56+$I56))+$M56)),0)))/10^6</f>
        <v>166.38356230171067</v>
      </c>
      <c r="AI56" s="119">
        <f>IF(AND($K56&lt;AI$2+1,$K56+$H56&gt;AI$2),IF($N56=$N$3,$C56*((1-$O56+$O56*(AI$1/INDEX($U$1:$CH$1,,MATCH($K56,$U$2:$CH$2,0)))))*$L56,$C56*((1-$R56)^(AI$2-$K56))*(((1-$O56+$O56*(AI$1/INDEX($U$1:$CH$1,,MATCH($K56,$U$2:$CH$2,0)))))*$L56*8760*$P56)),IF(AND($K56+$H56&lt;AI$2+1,$K56+$I56&gt;AI$2),IF($N56=$N$3,$C56*INDEX('Fixed O&amp;M Schedule_Gas'!Q$3:Q$15,MATCH($F56,'Fixed O&amp;M Schedule_Gas'!$B$3:$B$15,0)),$C56*$S56*INDEX($U$1:$CH$1,MATCH($K56,$U$2:$CH$2,0))*IF(AI$2&gt;$K56+$H56,IF($D56="Win",1.02,1.005),1)*(1+$T56)^(AI$2-$K56)),IF(AND($K56+$I56&lt;=AI$2,$K56+SUM($I56:$J56)&gt;AI$2),IF($N56=$N$3,$C56*(INDEX('Fixed O&amp;M Schedule_Gas'!Q$3:Q$15,MATCH($F56,'Fixed O&amp;M Schedule_Gas'!$B$3:$B$15,0))+$M56),$C56*($S56*INDEX($U$1:$CH$1,MATCH($K56+$I56,$U$2:$CH$2,0))*IF(AI$2&gt;$K56+$I56+$H56,IF($D56="Win",1.02,1.005),1)*(1+$T56)^(AI$2-($K56+$I56))+$M56)),0)))/10^6</f>
        <v>164.47210539279362</v>
      </c>
      <c r="AJ56" s="119">
        <f>IF(AND($K56&lt;AJ$2+1,$K56+$H56&gt;AJ$2),IF($N56=$N$3,$C56*((1-$O56+$O56*(AJ$1/INDEX($U$1:$CH$1,,MATCH($K56,$U$2:$CH$2,0)))))*$L56,$C56*((1-$R56)^(AJ$2-$K56))*(((1-$O56+$O56*(AJ$1/INDEX($U$1:$CH$1,,MATCH($K56,$U$2:$CH$2,0)))))*$L56*8760*$P56)),IF(AND($K56+$H56&lt;AJ$2+1,$K56+$I56&gt;AJ$2),IF($N56=$N$3,$C56*INDEX('Fixed O&amp;M Schedule_Gas'!R$3:R$15,MATCH($F56,'Fixed O&amp;M Schedule_Gas'!$B$3:$B$15,0)),$C56*$S56*INDEX($U$1:$CH$1,MATCH($K56,$U$2:$CH$2,0))*IF(AJ$2&gt;$K56+$H56,IF($D56="Win",1.02,1.005),1)*(1+$T56)^(AJ$2-$K56)),IF(AND($K56+$I56&lt;=AJ$2,$K56+SUM($I56:$J56)&gt;AJ$2),IF($N56=$N$3,$C56*(INDEX('Fixed O&amp;M Schedule_Gas'!R$3:R$15,MATCH($F56,'Fixed O&amp;M Schedule_Gas'!$B$3:$B$15,0))+$M56),$C56*($S56*INDEX($U$1:$CH$1,MATCH($K56+$I56,$U$2:$CH$2,0))*IF(AJ$2&gt;$K56+$I56+$H56,IF($D56="Win",1.02,1.005),1)*(1+$T56)^(AJ$2-($K56+$I56))+$M56)),0)))/10^6</f>
        <v>162.59399429714276</v>
      </c>
      <c r="AK56" s="119">
        <f>IF(AND($K56&lt;AK$2+1,$K56+$H56&gt;AK$2),IF($N56=$N$3,$C56*((1-$O56+$O56*(AK$1/INDEX($U$1:$CH$1,,MATCH($K56,$U$2:$CH$2,0)))))*$L56,$C56*((1-$R56)^(AK$2-$K56))*(((1-$O56+$O56*(AK$1/INDEX($U$1:$CH$1,,MATCH($K56,$U$2:$CH$2,0)))))*$L56*8760*$P56)),IF(AND($K56+$H56&lt;AK$2+1,$K56+$I56&gt;AK$2),IF($N56=$N$3,$C56*INDEX('Fixed O&amp;M Schedule_Gas'!S$3:S$15,MATCH($F56,'Fixed O&amp;M Schedule_Gas'!$B$3:$B$15,0)),$C56*$S56*INDEX($U$1:$CH$1,MATCH($K56,$U$2:$CH$2,0))*IF(AK$2&gt;$K56+$H56,IF($D56="Win",1.02,1.005),1)*(1+$T56)^(AK$2-$K56)),IF(AND($K56+$I56&lt;=AK$2,$K56+SUM($I56:$J56)&gt;AK$2),IF($N56=$N$3,$C56*(INDEX('Fixed O&amp;M Schedule_Gas'!S$3:S$15,MATCH($F56,'Fixed O&amp;M Schedule_Gas'!$B$3:$B$15,0))+$M56),$C56*($S56*INDEX($U$1:$CH$1,MATCH($K56+$I56,$U$2:$CH$2,0))*IF(AK$2&gt;$K56+$I56+$H56,IF($D56="Win",1.02,1.005),1)*(1+$T56)^(AK$2-($K56+$I56))+$M56)),0)))/10^6</f>
        <v>160.7487056477558</v>
      </c>
      <c r="AL56" s="119">
        <f>IF(AND($K56&lt;AL$2+1,$K56+$H56&gt;AL$2),IF($N56=$N$3,$C56*((1-$O56+$O56*(AL$1/INDEX($U$1:$CH$1,,MATCH($K56,$U$2:$CH$2,0)))))*$L56,$C56*((1-$R56)^(AL$2-$K56))*(((1-$O56+$O56*(AL$1/INDEX($U$1:$CH$1,,MATCH($K56,$U$2:$CH$2,0)))))*$L56*8760*$P56)),IF(AND($K56+$H56&lt;AL$2+1,$K56+$I56&gt;AL$2),IF($N56=$N$3,$C56*INDEX('Fixed O&amp;M Schedule_Gas'!T$3:T$15,MATCH($F56,'Fixed O&amp;M Schedule_Gas'!$B$3:$B$15,0)),$C56*$S56*INDEX($U$1:$CH$1,MATCH($K56,$U$2:$CH$2,0))*IF(AL$2&gt;$K56+$H56,IF($D56="Win",1.02,1.005),1)*(1+$T56)^(AL$2-$K56)),IF(AND($K56+$I56&lt;=AL$2,$K56+SUM($I56:$J56)&gt;AL$2),IF($N56=$N$3,$C56*(INDEX('Fixed O&amp;M Schedule_Gas'!T$3:T$15,MATCH($F56,'Fixed O&amp;M Schedule_Gas'!$B$3:$B$15,0))+$M56),$C56*($S56*INDEX($U$1:$CH$1,MATCH($K56+$I56,$U$2:$CH$2,0))*IF(AL$2&gt;$K56+$I56+$H56,IF($D56="Win",1.02,1.005),1)*(1+$T56)^(AL$2-($K56+$I56))+$M56)),0)))/10^6</f>
        <v>158.93572448891354</v>
      </c>
      <c r="AM56" s="119">
        <f>IF(AND($K56&lt;AM$2+1,$K56+$H56&gt;AM$2),IF($N56=$N$3,$C56*((1-$O56+$O56*(AM$1/INDEX($U$1:$CH$1,,MATCH($K56,$U$2:$CH$2,0)))))*$L56,$C56*((1-$R56)^(AM$2-$K56))*(((1-$O56+$O56*(AM$1/INDEX($U$1:$CH$1,,MATCH($K56,$U$2:$CH$2,0)))))*$L56*8760*$P56)),IF(AND($K56+$H56&lt;AM$2+1,$K56+$I56&gt;AM$2),IF($N56=$N$3,$C56*INDEX('Fixed O&amp;M Schedule_Gas'!U$3:U$15,MATCH($F56,'Fixed O&amp;M Schedule_Gas'!$B$3:$B$15,0)),$C56*$S56*INDEX($U$1:$CH$1,MATCH($K56,$U$2:$CH$2,0))*IF(AM$2&gt;$K56+$H56,IF($D56="Win",1.02,1.005),1)*(1+$T56)^(AM$2-$K56)),IF(AND($K56+$I56&lt;=AM$2,$K56+SUM($I56:$J56)&gt;AM$2),IF($N56=$N$3,$C56*(INDEX('Fixed O&amp;M Schedule_Gas'!U$3:U$15,MATCH($F56,'Fixed O&amp;M Schedule_Gas'!$B$3:$B$15,0))+$M56),$C56*($S56*INDEX($U$1:$CH$1,MATCH($K56+$I56,$U$2:$CH$2,0))*IF(AM$2&gt;$K56+$I56+$H56,IF($D56="Win",1.02,1.005),1)*(1+$T56)^(AM$2-($K56+$I56))+$M56)),0)))/10^6</f>
        <v>157.15454414173675</v>
      </c>
      <c r="AN56" s="119">
        <f>IF(AND($K56&lt;AN$2+1,$K56+$H56&gt;AN$2),IF($N56=$N$3,$C56*((1-$O56+$O56*(AN$1/INDEX($U$1:$CH$1,,MATCH($K56,$U$2:$CH$2,0)))))*$L56,$C56*((1-$R56)^(AN$2-$K56))*(((1-$O56+$O56*(AN$1/INDEX($U$1:$CH$1,,MATCH($K56,$U$2:$CH$2,0)))))*$L56*8760*$P56)),IF(AND($K56+$H56&lt;AN$2+1,$K56+$I56&gt;AN$2),IF($N56=$N$3,$C56*INDEX('Fixed O&amp;M Schedule_Gas'!V$3:V$15,MATCH($F56,'Fixed O&amp;M Schedule_Gas'!$B$3:$B$15,0)),$C56*$S56*INDEX($U$1:$CH$1,MATCH($K56,$U$2:$CH$2,0))*IF(AN$2&gt;$K56+$H56,IF($D56="Win",1.02,1.005),1)*(1+$T56)^(AN$2-$K56)),IF(AND($K56+$I56&lt;=AN$2,$K56+SUM($I56:$J56)&gt;AN$2),IF($N56=$N$3,$C56*(INDEX('Fixed O&amp;M Schedule_Gas'!V$3:V$15,MATCH($F56,'Fixed O&amp;M Schedule_Gas'!$B$3:$B$15,0))+$M56),$C56*($S56*INDEX($U$1:$CH$1,MATCH($K56+$I56,$U$2:$CH$2,0))*IF(AN$2&gt;$K56+$I56+$H56,IF($D56="Win",1.02,1.005),1)*(1+$T56)^(AN$2-($K56+$I56))+$M56)),0)))/10^6</f>
        <v>155.40466607189506</v>
      </c>
      <c r="AO56" s="119">
        <f>IF(AND($K56&lt;AO$2+1,$K56+$H56&gt;AO$2),IF($N56=$N$3,$C56*((1-$O56+$O56*(AO$1/INDEX($U$1:$CH$1,,MATCH($K56,$U$2:$CH$2,0)))))*$L56,$C56*((1-$R56)^(AO$2-$K56))*(((1-$O56+$O56*(AO$1/INDEX($U$1:$CH$1,,MATCH($K56,$U$2:$CH$2,0)))))*$L56*8760*$P56)),IF(AND($K56+$H56&lt;AO$2+1,$K56+$I56&gt;AO$2),IF($N56=$N$3,$C56*INDEX('Fixed O&amp;M Schedule_Gas'!W$3:W$15,MATCH($F56,'Fixed O&amp;M Schedule_Gas'!$B$3:$B$15,0)),$C56*$S56*INDEX($U$1:$CH$1,MATCH($K56,$U$2:$CH$2,0))*IF(AO$2&gt;$K56+$H56,IF($D56="Win",1.02,1.005),1)*(1+$T56)^(AO$2-$K56)),IF(AND($K56+$I56&lt;=AO$2,$K56+SUM($I56:$J56)&gt;AO$2),IF($N56=$N$3,$C56*(INDEX('Fixed O&amp;M Schedule_Gas'!W$3:W$15,MATCH($F56,'Fixed O&amp;M Schedule_Gas'!$B$3:$B$15,0))+$M56),$C56*($S56*INDEX($U$1:$CH$1,MATCH($K56+$I56,$U$2:$CH$2,0))*IF(AO$2&gt;$K56+$I56+$H56,IF($D56="Win",1.02,1.005),1)*(1+$T56)^(AO$2-($K56+$I56))+$M56)),0)))/10^6</f>
        <v>153.6855997594329</v>
      </c>
      <c r="AP56" s="119">
        <f>IF(AND($K56&lt;AP$2+1,$K56+$H56&gt;AP$2),IF($N56=$N$3,$C56*((1-$O56+$O56*(AP$1/INDEX($U$1:$CH$1,,MATCH($K56,$U$2:$CH$2,0)))))*$L56,$C56*((1-$R56)^(AP$2-$K56))*(((1-$O56+$O56*(AP$1/INDEX($U$1:$CH$1,,MATCH($K56,$U$2:$CH$2,0)))))*$L56*8760*$P56)),IF(AND($K56+$H56&lt;AP$2+1,$K56+$I56&gt;AP$2),IF($N56=$N$3,$C56*INDEX('Fixed O&amp;M Schedule_Gas'!X$3:X$15,MATCH($F56,'Fixed O&amp;M Schedule_Gas'!$B$3:$B$15,0)),$C56*$S56*INDEX($U$1:$CH$1,MATCH($K56,$U$2:$CH$2,0))*IF(AP$2&gt;$K56+$H56,IF($D56="Win",1.02,1.005),1)*(1+$T56)^(AP$2-$K56)),IF(AND($K56+$I56&lt;=AP$2,$K56+SUM($I56:$J56)&gt;AP$2),IF($N56=$N$3,$C56*(INDEX('Fixed O&amp;M Schedule_Gas'!X$3:X$15,MATCH($F56,'Fixed O&amp;M Schedule_Gas'!$B$3:$B$15,0))+$M56),$C56*($S56*INDEX($U$1:$CH$1,MATCH($K56+$I56,$U$2:$CH$2,0))*IF(AP$2&gt;$K56+$I56+$H56,IF($D56="Win",1.02,1.005),1)*(1+$T56)^(AP$2-($K56+$I56))+$M56)),0)))/10^6</f>
        <v>151.99686257067862</v>
      </c>
      <c r="AQ56" s="119">
        <f>IF(AND($K56&lt;AQ$2+1,$K56+$H56&gt;AQ$2),IF($N56=$N$3,$C56*((1-$O56+$O56*(AQ$1/INDEX($U$1:$CH$1,,MATCH($K56,$U$2:$CH$2,0)))))*$L56,$C56*((1-$R56)^(AQ$2-$K56))*(((1-$O56+$O56*(AQ$1/INDEX($U$1:$CH$1,,MATCH($K56,$U$2:$CH$2,0)))))*$L56*8760*$P56)),IF(AND($K56+$H56&lt;AQ$2+1,$K56+$I56&gt;AQ$2),IF($N56=$N$3,$C56*INDEX('Fixed O&amp;M Schedule_Gas'!Y$3:Y$15,MATCH($F56,'Fixed O&amp;M Schedule_Gas'!$B$3:$B$15,0)),$C56*$S56*INDEX($U$1:$CH$1,MATCH($K56,$U$2:$CH$2,0))*IF(AQ$2&gt;$K56+$H56,IF($D56="Win",1.02,1.005),1)*(1+$T56)^(AQ$2-$K56)),IF(AND($K56+$I56&lt;=AQ$2,$K56+SUM($I56:$J56)&gt;AQ$2),IF($N56=$N$3,$C56*(INDEX('Fixed O&amp;M Schedule_Gas'!Y$3:Y$15,MATCH($F56,'Fixed O&amp;M Schedule_Gas'!$B$3:$B$15,0))+$M56),$C56*($S56*INDEX($U$1:$CH$1,MATCH($K56+$I56,$U$2:$CH$2,0))*IF(AQ$2&gt;$K56+$I56+$H56,IF($D56="Win",1.02,1.005),1)*(1+$T56)^(AQ$2-($K56+$I56))+$M56)),0)))/10^6</f>
        <v>150.33797963220354</v>
      </c>
      <c r="AR56" s="119">
        <f>IF(AND($K56&lt;AR$2+1,$K56+$H56&gt;AR$2),IF($N56=$N$3,$C56*((1-$O56+$O56*(AR$1/INDEX($U$1:$CH$1,,MATCH($K56,$U$2:$CH$2,0)))))*$L56,$C56*((1-$R56)^(AR$2-$K56))*(((1-$O56+$O56*(AR$1/INDEX($U$1:$CH$1,,MATCH($K56,$U$2:$CH$2,0)))))*$L56*8760*$P56)),IF(AND($K56+$H56&lt;AR$2+1,$K56+$I56&gt;AR$2),IF($N56=$N$3,$C56*INDEX('Fixed O&amp;M Schedule_Gas'!Z$3:Z$15,MATCH($F56,'Fixed O&amp;M Schedule_Gas'!$B$3:$B$15,0)),$C56*$S56*INDEX($U$1:$CH$1,MATCH($K56,$U$2:$CH$2,0))*IF(AR$2&gt;$K56+$H56,IF($D56="Win",1.02,1.005),1)*(1+$T56)^(AR$2-$K56)),IF(AND($K56+$I56&lt;=AR$2,$K56+SUM($I56:$J56)&gt;AR$2),IF($N56=$N$3,$C56*(INDEX('Fixed O&amp;M Schedule_Gas'!Z$3:Z$15,MATCH($F56,'Fixed O&amp;M Schedule_Gas'!$B$3:$B$15,0))+$M56),$C56*($S56*INDEX($U$1:$CH$1,MATCH($K56+$I56,$U$2:$CH$2,0))*IF(AR$2&gt;$K56+$I56+$H56,IF($D56="Win",1.02,1.005),1)*(1+$T56)^(AR$2-($K56+$I56))+$M56)),0)))/10^6</f>
        <v>48.840697012574942</v>
      </c>
      <c r="AS56" s="119">
        <f>IF(AND($K56&lt;AS$2+1,$K56+$H56&gt;AS$2),IF($N56=$N$3,$C56*((1-$O56+$O56*(AS$1/INDEX($U$1:$CH$1,,MATCH($K56,$U$2:$CH$2,0)))))*$L56,$C56*((1-$R56)^(AS$2-$K56))*(((1-$O56+$O56*(AS$1/INDEX($U$1:$CH$1,,MATCH($K56,$U$2:$CH$2,0)))))*$L56*8760*$P56)),IF(AND($K56+$H56&lt;AS$2+1,$K56+$I56&gt;AS$2),IF($N56=$N$3,$C56*INDEX('Fixed O&amp;M Schedule_Gas'!AA$3:AA$15,MATCH($F56,'Fixed O&amp;M Schedule_Gas'!$B$3:$B$15,0)),$C56*$S56*INDEX($U$1:$CH$1,MATCH($K56,$U$2:$CH$2,0))*IF(AS$2&gt;$K56+$H56,IF($D56="Win",1.02,1.005),1)*(1+$T56)^(AS$2-$K56)),IF(AND($K56+$I56&lt;=AS$2,$K56+SUM($I56:$J56)&gt;AS$2),IF($N56=$N$3,$C56*(INDEX('Fixed O&amp;M Schedule_Gas'!AA$3:AA$15,MATCH($F56,'Fixed O&amp;M Schedule_Gas'!$B$3:$B$15,0))+$M56),$C56*($S56*INDEX($U$1:$CH$1,MATCH($K56+$I56,$U$2:$CH$2,0))*IF(AS$2&gt;$K56+$I56+$H56,IF($D56="Win",1.02,1.005),1)*(1+$T56)^(AS$2-($K56+$I56))+$M56)),0)))/10^6</f>
        <v>50.813861171882955</v>
      </c>
      <c r="AT56" s="119">
        <f>IF(AND($K56&lt;AT$2+1,$K56+$H56&gt;AT$2),IF($N56=$N$3,$C56*((1-$O56+$O56*(AT$1/INDEX($U$1:$CH$1,,MATCH($K56,$U$2:$CH$2,0)))))*$L56,$C56*((1-$R56)^(AT$2-$K56))*(((1-$O56+$O56*(AT$1/INDEX($U$1:$CH$1,,MATCH($K56,$U$2:$CH$2,0)))))*$L56*8760*$P56)),IF(AND($K56+$H56&lt;AT$2+1,$K56+$I56&gt;AT$2),IF($N56=$N$3,$C56*INDEX('Fixed O&amp;M Schedule_Gas'!AB$3:AB$15,MATCH($F56,'Fixed O&amp;M Schedule_Gas'!$B$3:$B$15,0)),$C56*$S56*INDEX($U$1:$CH$1,MATCH($K56,$U$2:$CH$2,0))*IF(AT$2&gt;$K56+$H56,IF($D56="Win",1.02,1.005),1)*(1+$T56)^(AT$2-$K56)),IF(AND($K56+$I56&lt;=AT$2,$K56+SUM($I56:$J56)&gt;AT$2),IF($N56=$N$3,$C56*(INDEX('Fixed O&amp;M Schedule_Gas'!AB$3:AB$15,MATCH($F56,'Fixed O&amp;M Schedule_Gas'!$B$3:$B$15,0))+$M56),$C56*($S56*INDEX($U$1:$CH$1,MATCH($K56+$I56,$U$2:$CH$2,0))*IF(AT$2&gt;$K56+$I56+$H56,IF($D56="Win",1.02,1.005),1)*(1+$T56)^(AT$2-($K56+$I56))+$M56)),0)))/10^6</f>
        <v>51.830138395320624</v>
      </c>
      <c r="AU56" s="119">
        <f>IF(AND($K56&lt;AU$2+1,$K56+$H56&gt;AU$2),IF($N56=$N$3,$C56*((1-$O56+$O56*(AU$1/INDEX($U$1:$CH$1,,MATCH($K56,$U$2:$CH$2,0)))))*$L56,$C56*((1-$R56)^(AU$2-$K56))*(((1-$O56+$O56*(AU$1/INDEX($U$1:$CH$1,,MATCH($K56,$U$2:$CH$2,0)))))*$L56*8760*$P56)),IF(AND($K56+$H56&lt;AU$2+1,$K56+$I56&gt;AU$2),IF($N56=$N$3,$C56*INDEX('Fixed O&amp;M Schedule_Gas'!AC$3:AC$15,MATCH($F56,'Fixed O&amp;M Schedule_Gas'!$B$3:$B$15,0)),$C56*$S56*INDEX($U$1:$CH$1,MATCH($K56,$U$2:$CH$2,0))*IF(AU$2&gt;$K56+$H56,IF($D56="Win",1.02,1.005),1)*(1+$T56)^(AU$2-$K56)),IF(AND($K56+$I56&lt;=AU$2,$K56+SUM($I56:$J56)&gt;AU$2),IF($N56=$N$3,$C56*(INDEX('Fixed O&amp;M Schedule_Gas'!AC$3:AC$15,MATCH($F56,'Fixed O&amp;M Schedule_Gas'!$B$3:$B$15,0))+$M56),$C56*($S56*INDEX($U$1:$CH$1,MATCH($K56+$I56,$U$2:$CH$2,0))*IF(AU$2&gt;$K56+$I56+$H56,IF($D56="Win",1.02,1.005),1)*(1+$T56)^(AU$2-($K56+$I56))+$M56)),0)))/10^6</f>
        <v>52.866741163227019</v>
      </c>
      <c r="AV56" s="119">
        <f>IF(AND($K56&lt;AV$2+1,$K56+$H56&gt;AV$2),IF($N56=$N$3,$C56*((1-$O56+$O56*(AV$1/INDEX($U$1:$CH$1,,MATCH($K56,$U$2:$CH$2,0)))))*$L56,$C56*((1-$R56)^(AV$2-$K56))*(((1-$O56+$O56*(AV$1/INDEX($U$1:$CH$1,,MATCH($K56,$U$2:$CH$2,0)))))*$L56*8760*$P56)),IF(AND($K56+$H56&lt;AV$2+1,$K56+$I56&gt;AV$2),IF($N56=$N$3,$C56*INDEX('Fixed O&amp;M Schedule_Gas'!AD$3:AD$15,MATCH($F56,'Fixed O&amp;M Schedule_Gas'!$B$3:$B$15,0)),$C56*$S56*INDEX($U$1:$CH$1,MATCH($K56,$U$2:$CH$2,0))*IF(AV$2&gt;$K56+$H56,IF($D56="Win",1.02,1.005),1)*(1+$T56)^(AV$2-$K56)),IF(AND($K56+$I56&lt;=AV$2,$K56+SUM($I56:$J56)&gt;AV$2),IF($N56=$N$3,$C56*(INDEX('Fixed O&amp;M Schedule_Gas'!AD$3:AD$15,MATCH($F56,'Fixed O&amp;M Schedule_Gas'!$B$3:$B$15,0))+$M56),$C56*($S56*INDEX($U$1:$CH$1,MATCH($K56+$I56,$U$2:$CH$2,0))*IF(AV$2&gt;$K56+$I56+$H56,IF($D56="Win",1.02,1.005),1)*(1+$T56)^(AV$2-($K56+$I56))+$M56)),0)))/10^6</f>
        <v>53.924075986491566</v>
      </c>
      <c r="AW56" s="119">
        <f>IF(AND($K56&lt;AW$2+1,$K56+$H56&gt;AW$2),IF($N56=$N$3,$C56*((1-$O56+$O56*(AW$1/INDEX($U$1:$CH$1,,MATCH($K56,$U$2:$CH$2,0)))))*$L56,$C56*((1-$R56)^(AW$2-$K56))*(((1-$O56+$O56*(AW$1/INDEX($U$1:$CH$1,,MATCH($K56,$U$2:$CH$2,0)))))*$L56*8760*$P56)),IF(AND($K56+$H56&lt;AW$2+1,$K56+$I56&gt;AW$2),IF($N56=$N$3,$C56*INDEX('Fixed O&amp;M Schedule_Gas'!AE$3:AE$15,MATCH($F56,'Fixed O&amp;M Schedule_Gas'!$B$3:$B$15,0)),$C56*$S56*INDEX($U$1:$CH$1,MATCH($K56,$U$2:$CH$2,0))*IF(AW$2&gt;$K56+$H56,IF($D56="Win",1.02,1.005),1)*(1+$T56)^(AW$2-$K56)),IF(AND($K56+$I56&lt;=AW$2,$K56+SUM($I56:$J56)&gt;AW$2),IF($N56=$N$3,$C56*(INDEX('Fixed O&amp;M Schedule_Gas'!AE$3:AE$15,MATCH($F56,'Fixed O&amp;M Schedule_Gas'!$B$3:$B$15,0))+$M56),$C56*($S56*INDEX($U$1:$CH$1,MATCH($K56+$I56,$U$2:$CH$2,0))*IF(AW$2&gt;$K56+$I56+$H56,IF($D56="Win",1.02,1.005),1)*(1+$T56)^(AW$2-($K56+$I56))+$M56)),0)))/10^6</f>
        <v>217.75858742777993</v>
      </c>
      <c r="AX56" s="119">
        <f>IF(AND($K56&lt;AX$2+1,$K56+$H56&gt;AX$2),IF($N56=$N$3,$C56*((1-$O56+$O56*(AX$1/INDEX($U$1:$CH$1,,MATCH($K56,$U$2:$CH$2,0)))))*$L56,$C56*((1-$R56)^(AX$2-$K56))*(((1-$O56+$O56*(AX$1/INDEX($U$1:$CH$1,,MATCH($K56,$U$2:$CH$2,0)))))*$L56*8760*$P56)),IF(AND($K56+$H56&lt;AX$2+1,$K56+$I56&gt;AX$2),IF($N56=$N$3,$C56*INDEX('Fixed O&amp;M Schedule_Gas'!AF$3:AF$15,MATCH($F56,'Fixed O&amp;M Schedule_Gas'!$B$3:$B$15,0)),$C56*$S56*INDEX($U$1:$CH$1,MATCH($K56,$U$2:$CH$2,0))*IF(AX$2&gt;$K56+$H56,IF($D56="Win",1.02,1.005),1)*(1+$T56)^(AX$2-$K56)),IF(AND($K56+$I56&lt;=AX$2,$K56+SUM($I56:$J56)&gt;AX$2),IF($N56=$N$3,$C56*(INDEX('Fixed O&amp;M Schedule_Gas'!AF$3:AF$15,MATCH($F56,'Fixed O&amp;M Schedule_Gas'!$B$3:$B$15,0))+$M56),$C56*($S56*INDEX($U$1:$CH$1,MATCH($K56+$I56,$U$2:$CH$2,0))*IF(AX$2&gt;$K56+$I56+$H56,IF($D56="Win",1.02,1.005),1)*(1+$T56)^(AX$2-($K56+$I56))+$M56)),0)))/10^6</f>
        <v>218.81122730358658</v>
      </c>
      <c r="AY56" s="119">
        <f>IF(AND($K56&lt;AY$2+1,$K56+$H56&gt;AY$2),IF($N56=$N$3,$C56*((1-$O56+$O56*(AY$1/INDEX($U$1:$CH$1,,MATCH($K56,$U$2:$CH$2,0)))))*$L56,$C56*((1-$R56)^(AY$2-$K56))*(((1-$O56+$O56*(AY$1/INDEX($U$1:$CH$1,,MATCH($K56,$U$2:$CH$2,0)))))*$L56*8760*$P56)),IF(AND($K56+$H56&lt;AY$2+1,$K56+$I56&gt;AY$2),IF($N56=$N$3,$C56*INDEX('Fixed O&amp;M Schedule_Gas'!AG$3:AG$15,MATCH($F56,'Fixed O&amp;M Schedule_Gas'!$B$3:$B$15,0)),$C56*$S56*INDEX($U$1:$CH$1,MATCH($K56,$U$2:$CH$2,0))*IF(AY$2&gt;$K56+$H56,IF($D56="Win",1.02,1.005),1)*(1+$T56)^(AY$2-$K56)),IF(AND($K56+$I56&lt;=AY$2,$K56+SUM($I56:$J56)&gt;AY$2),IF($N56=$N$3,$C56*(INDEX('Fixed O&amp;M Schedule_Gas'!AG$3:AG$15,MATCH($F56,'Fixed O&amp;M Schedule_Gas'!$B$3:$B$15,0))+$M56),$C56*($S56*INDEX($U$1:$CH$1,MATCH($K56+$I56,$U$2:$CH$2,0))*IF(AY$2&gt;$K56+$I56+$H56,IF($D56="Win",1.02,1.005),1)*(1+$T56)^(AY$2-($K56+$I56))+$M56)),0)))/10^6</f>
        <v>219.88491997690932</v>
      </c>
      <c r="AZ56" s="119">
        <f>IF(AND($K56&lt;AZ$2+1,$K56+$H56&gt;AZ$2),IF($N56=$N$3,$C56*((1-$O56+$O56*(AZ$1/INDEX($U$1:$CH$1,,MATCH($K56,$U$2:$CH$2,0)))))*$L56,$C56*((1-$R56)^(AZ$2-$K56))*(((1-$O56+$O56*(AZ$1/INDEX($U$1:$CH$1,,MATCH($K56,$U$2:$CH$2,0)))))*$L56*8760*$P56)),IF(AND($K56+$H56&lt;AZ$2+1,$K56+$I56&gt;AZ$2),IF($N56=$N$3,$C56*INDEX('Fixed O&amp;M Schedule_Gas'!AH$3:AH$15,MATCH($F56,'Fixed O&amp;M Schedule_Gas'!$B$3:$B$15,0)),$C56*$S56*INDEX($U$1:$CH$1,MATCH($K56,$U$2:$CH$2,0))*IF(AZ$2&gt;$K56+$H56,IF($D56="Win",1.02,1.005),1)*(1+$T56)^(AZ$2-$K56)),IF(AND($K56+$I56&lt;=AZ$2,$K56+SUM($I56:$J56)&gt;AZ$2),IF($N56=$N$3,$C56*(INDEX('Fixed O&amp;M Schedule_Gas'!AH$3:AH$15,MATCH($F56,'Fixed O&amp;M Schedule_Gas'!$B$3:$B$15,0))+$M56),$C56*($S56*INDEX($U$1:$CH$1,MATCH($K56+$I56,$U$2:$CH$2,0))*IF(AZ$2&gt;$K56+$I56+$H56,IF($D56="Win",1.02,1.005),1)*(1+$T56)^(AZ$2-($K56+$I56))+$M56)),0)))/10^6</f>
        <v>220.98008650369849</v>
      </c>
      <c r="BA56" s="119">
        <f>IF(AND($K56&lt;BA$2+1,$K56+$H56&gt;BA$2),IF($N56=$N$3,$C56*((1-$O56+$O56*(BA$1/INDEX($U$1:$CH$1,,MATCH($K56,$U$2:$CH$2,0)))))*$L56,$C56*((1-$R56)^(BA$2-$K56))*(((1-$O56+$O56*(BA$1/INDEX($U$1:$CH$1,,MATCH($K56,$U$2:$CH$2,0)))))*$L56*8760*$P56)),IF(AND($K56+$H56&lt;BA$2+1,$K56+$I56&gt;BA$2),IF($N56=$N$3,$C56*INDEX('Fixed O&amp;M Schedule_Gas'!AI$3:AI$15,MATCH($F56,'Fixed O&amp;M Schedule_Gas'!$B$3:$B$15,0)),$C56*$S56*INDEX($U$1:$CH$1,MATCH($K56,$U$2:$CH$2,0))*IF(BA$2&gt;$K56+$H56,IF($D56="Win",1.02,1.005),1)*(1+$T56)^(BA$2-$K56)),IF(AND($K56+$I56&lt;=BA$2,$K56+SUM($I56:$J56)&gt;BA$2),IF($N56=$N$3,$C56*(INDEX('Fixed O&amp;M Schedule_Gas'!AI$3:AI$15,MATCH($F56,'Fixed O&amp;M Schedule_Gas'!$B$3:$B$15,0))+$M56),$C56*($S56*INDEX($U$1:$CH$1,MATCH($K56+$I56,$U$2:$CH$2,0))*IF(BA$2&gt;$K56+$I56+$H56,IF($D56="Win",1.02,1.005),1)*(1+$T56)^(BA$2-($K56+$I56))+$M56)),0)))/10^6</f>
        <v>222.09715636102348</v>
      </c>
      <c r="BB56" s="119">
        <f>IF(AND($K56&lt;BB$2+1,$K56+$H56&gt;BB$2),IF($N56=$N$3,$C56*((1-$O56+$O56*(BB$1/INDEX($U$1:$CH$1,,MATCH($K56,$U$2:$CH$2,0)))))*$L56,$C56*((1-$R56)^(BB$2-$K56))*(((1-$O56+$O56*(BB$1/INDEX($U$1:$CH$1,,MATCH($K56,$U$2:$CH$2,0)))))*$L56*8760*$P56)),IF(AND($K56+$H56&lt;BB$2+1,$K56+$I56&gt;BB$2),IF($N56=$N$3,$C56*INDEX('Fixed O&amp;M Schedule_Gas'!AJ$3:AJ$15,MATCH($F56,'Fixed O&amp;M Schedule_Gas'!$B$3:$B$15,0)),$C56*$S56*INDEX($U$1:$CH$1,MATCH($K56,$U$2:$CH$2,0))*IF(BB$2&gt;$K56+$H56,IF($D56="Win",1.02,1.005),1)*(1+$T56)^(BB$2-$K56)),IF(AND($K56+$I56&lt;=BB$2,$K56+SUM($I56:$J56)&gt;BB$2),IF($N56=$N$3,$C56*(INDEX('Fixed O&amp;M Schedule_Gas'!AJ$3:AJ$15,MATCH($F56,'Fixed O&amp;M Schedule_Gas'!$B$3:$B$15,0))+$M56),$C56*($S56*INDEX($U$1:$CH$1,MATCH($K56+$I56,$U$2:$CH$2,0))*IF(BB$2&gt;$K56+$I56+$H56,IF($D56="Win",1.02,1.005),1)*(1+$T56)^(BB$2-($K56+$I56))+$M56)),0)))/10^6</f>
        <v>223.23656761549498</v>
      </c>
      <c r="BC56" s="119">
        <f>IF(AND($K56&lt;BC$2+1,$K56+$H56&gt;BC$2),IF($N56=$N$3,$C56*((1-$O56+$O56*(BC$1/INDEX($U$1:$CH$1,,MATCH($K56,$U$2:$CH$2,0)))))*$L56,$C56*((1-$R56)^(BC$2-$K56))*(((1-$O56+$O56*(BC$1/INDEX($U$1:$CH$1,,MATCH($K56,$U$2:$CH$2,0)))))*$L56*8760*$P56)),IF(AND($K56+$H56&lt;BC$2+1,$K56+$I56&gt;BC$2),IF($N56=$N$3,$C56*INDEX('Fixed O&amp;M Schedule_Gas'!AK$3:AK$15,MATCH($F56,'Fixed O&amp;M Schedule_Gas'!$B$3:$B$15,0)),$C56*$S56*INDEX($U$1:$CH$1,MATCH($K56,$U$2:$CH$2,0))*IF(BC$2&gt;$K56+$H56,IF($D56="Win",1.02,1.005),1)*(1+$T56)^(BC$2-$K56)),IF(AND($K56+$I56&lt;=BC$2,$K56+SUM($I56:$J56)&gt;BC$2),IF($N56=$N$3,$C56*(INDEX('Fixed O&amp;M Schedule_Gas'!AK$3:AK$15,MATCH($F56,'Fixed O&amp;M Schedule_Gas'!$B$3:$B$15,0))+$M56),$C56*($S56*INDEX($U$1:$CH$1,MATCH($K56+$I56,$U$2:$CH$2,0))*IF(BC$2&gt;$K56+$I56+$H56,IF($D56="Win",1.02,1.005),1)*(1+$T56)^(BC$2-($K56+$I56))+$M56)),0)))/10^6</f>
        <v>224.39876709505589</v>
      </c>
      <c r="BD56" s="119">
        <f>IF(AND($K56&lt;BD$2+1,$K56+$H56&gt;BD$2),IF($N56=$N$3,$C56*((1-$O56+$O56*(BD$1/INDEX($U$1:$CH$1,,MATCH($K56,$U$2:$CH$2,0)))))*$L56,$C56*((1-$R56)^(BD$2-$K56))*(((1-$O56+$O56*(BD$1/INDEX($U$1:$CH$1,,MATCH($K56,$U$2:$CH$2,0)))))*$L56*8760*$P56)),IF(AND($K56+$H56&lt;BD$2+1,$K56+$I56&gt;BD$2),IF($N56=$N$3,$C56*INDEX('Fixed O&amp;M Schedule_Gas'!AL$3:AL$15,MATCH($F56,'Fixed O&amp;M Schedule_Gas'!$B$3:$B$15,0)),$C56*$S56*INDEX($U$1:$CH$1,MATCH($K56,$U$2:$CH$2,0))*IF(BD$2&gt;$K56+$H56,IF($D56="Win",1.02,1.005),1)*(1+$T56)^(BD$2-$K56)),IF(AND($K56+$I56&lt;=BD$2,$K56+SUM($I56:$J56)&gt;BD$2),IF($N56=$N$3,$C56*(INDEX('Fixed O&amp;M Schedule_Gas'!AL$3:AL$15,MATCH($F56,'Fixed O&amp;M Schedule_Gas'!$B$3:$B$15,0))+$M56),$C56*($S56*INDEX($U$1:$CH$1,MATCH($K56+$I56,$U$2:$CH$2,0))*IF(BD$2&gt;$K56+$I56+$H56,IF($D56="Win",1.02,1.005),1)*(1+$T56)^(BD$2-($K56+$I56))+$M56)),0)))/10^6</f>
        <v>225.58421056420801</v>
      </c>
      <c r="BE56" s="119">
        <f>IF(AND($K56&lt;BE$2+1,$K56+$H56&gt;BE$2),IF($N56=$N$3,$C56*((1-$O56+$O56*(BE$1/INDEX($U$1:$CH$1,,MATCH($K56,$U$2:$CH$2,0)))))*$L56,$C56*((1-$R56)^(BE$2-$K56))*(((1-$O56+$O56*(BE$1/INDEX($U$1:$CH$1,,MATCH($K56,$U$2:$CH$2,0)))))*$L56*8760*$P56)),IF(AND($K56+$H56&lt;BE$2+1,$K56+$I56&gt;BE$2),IF($N56=$N$3,$C56*INDEX('Fixed O&amp;M Schedule_Gas'!AM$3:AM$15,MATCH($F56,'Fixed O&amp;M Schedule_Gas'!$B$3:$B$15,0)),$C56*$S56*INDEX($U$1:$CH$1,MATCH($K56,$U$2:$CH$2,0))*IF(BE$2&gt;$K56+$H56,IF($D56="Win",1.02,1.005),1)*(1+$T56)^(BE$2-$K56)),IF(AND($K56+$I56&lt;=BE$2,$K56+SUM($I56:$J56)&gt;BE$2),IF($N56=$N$3,$C56*(INDEX('Fixed O&amp;M Schedule_Gas'!AM$3:AM$15,MATCH($F56,'Fixed O&amp;M Schedule_Gas'!$B$3:$B$15,0))+$M56),$C56*($S56*INDEX($U$1:$CH$1,MATCH($K56+$I56,$U$2:$CH$2,0))*IF(BE$2&gt;$K56+$I56+$H56,IF($D56="Win",1.02,1.005),1)*(1+$T56)^(BE$2-($K56+$I56))+$M56)),0)))/10^6</f>
        <v>226.79336290274321</v>
      </c>
      <c r="BF56" s="119">
        <f>IF(AND($K56&lt;BF$2+1,$K56+$H56&gt;BF$2),IF($N56=$N$3,$C56*((1-$O56+$O56*(BF$1/INDEX($U$1:$CH$1,,MATCH($K56,$U$2:$CH$2,0)))))*$L56,$C56*((1-$R56)^(BF$2-$K56))*(((1-$O56+$O56*(BF$1/INDEX($U$1:$CH$1,,MATCH($K56,$U$2:$CH$2,0)))))*$L56*8760*$P56)),IF(AND($K56+$H56&lt;BF$2+1,$K56+$I56&gt;BF$2),IF($N56=$N$3,$C56*INDEX('Fixed O&amp;M Schedule_Gas'!AN$3:AN$15,MATCH($F56,'Fixed O&amp;M Schedule_Gas'!$B$3:$B$15,0)),$C56*$S56*INDEX($U$1:$CH$1,MATCH($K56,$U$2:$CH$2,0))*IF(BF$2&gt;$K56+$H56,IF($D56="Win",1.02,1.005),1)*(1+$T56)^(BF$2-$K56)),IF(AND($K56+$I56&lt;=BF$2,$K56+SUM($I56:$J56)&gt;BF$2),IF($N56=$N$3,$C56*(INDEX('Fixed O&amp;M Schedule_Gas'!AN$3:AN$15,MATCH($F56,'Fixed O&amp;M Schedule_Gas'!$B$3:$B$15,0))+$M56),$C56*($S56*INDEX($U$1:$CH$1,MATCH($K56+$I56,$U$2:$CH$2,0))*IF(BF$2&gt;$K56+$I56+$H56,IF($D56="Win",1.02,1.005),1)*(1+$T56)^(BF$2-($K56+$I56))+$M56)),0)))/10^6</f>
        <v>228.02669828804906</v>
      </c>
      <c r="BG56" s="119">
        <f>IF(AND($K56&lt;BG$2+1,$K56+$H56&gt;BG$2),IF($N56=$N$3,$C56*((1-$O56+$O56*(BG$1/INDEX($U$1:$CH$1,,MATCH($K56,$U$2:$CH$2,0)))))*$L56,$C56*((1-$R56)^(BG$2-$K56))*(((1-$O56+$O56*(BG$1/INDEX($U$1:$CH$1,,MATCH($K56,$U$2:$CH$2,0)))))*$L56*8760*$P56)),IF(AND($K56+$H56&lt;BG$2+1,$K56+$I56&gt;BG$2),IF($N56=$N$3,$C56*INDEX('Fixed O&amp;M Schedule_Gas'!AO$3:AO$15,MATCH($F56,'Fixed O&amp;M Schedule_Gas'!$B$3:$B$15,0)),$C56*$S56*INDEX($U$1:$CH$1,MATCH($K56,$U$2:$CH$2,0))*IF(BG$2&gt;$K56+$H56,IF($D56="Win",1.02,1.005),1)*(1+$T56)^(BG$2-$K56)),IF(AND($K56+$I56&lt;=BG$2,$K56+SUM($I56:$J56)&gt;BG$2),IF($N56=$N$3,$C56*(INDEX('Fixed O&amp;M Schedule_Gas'!AO$3:AO$15,MATCH($F56,'Fixed O&amp;M Schedule_Gas'!$B$3:$B$15,0))+$M56),$C56*($S56*INDEX($U$1:$CH$1,MATCH($K56+$I56,$U$2:$CH$2,0))*IF(BG$2&gt;$K56+$I56+$H56,IF($D56="Win",1.02,1.005),1)*(1+$T56)^(BG$2-($K56+$I56))+$M56)),0)))/10^6</f>
        <v>229.28470038106107</v>
      </c>
      <c r="BH56" s="119">
        <f>IF(AND($K56&lt;BH$2+1,$K56+$H56&gt;BH$2),IF($N56=$N$3,$C56*((1-$O56+$O56*(BH$1/INDEX($U$1:$CH$1,,MATCH($K56,$U$2:$CH$2,0)))))*$L56,$C56*((1-$R56)^(BH$2-$K56))*(((1-$O56+$O56*(BH$1/INDEX($U$1:$CH$1,,MATCH($K56,$U$2:$CH$2,0)))))*$L56*8760*$P56)),IF(AND($K56+$H56&lt;BH$2+1,$K56+$I56&gt;BH$2),IF($N56=$N$3,$C56*INDEX('Fixed O&amp;M Schedule_Gas'!AP$3:AP$15,MATCH($F56,'Fixed O&amp;M Schedule_Gas'!$B$3:$B$15,0)),$C56*$S56*INDEX($U$1:$CH$1,MATCH($K56,$U$2:$CH$2,0))*IF(BH$2&gt;$K56+$H56,IF($D56="Win",1.02,1.005),1)*(1+$T56)^(BH$2-$K56)),IF(AND($K56+$I56&lt;=BH$2,$K56+SUM($I56:$J56)&gt;BH$2),IF($N56=$N$3,$C56*(INDEX('Fixed O&amp;M Schedule_Gas'!AP$3:AP$15,MATCH($F56,'Fixed O&amp;M Schedule_Gas'!$B$3:$B$15,0))+$M56),$C56*($S56*INDEX($U$1:$CH$1,MATCH($K56+$I56,$U$2:$CH$2,0))*IF(BH$2&gt;$K56+$I56+$H56,IF($D56="Win",1.02,1.005),1)*(1+$T56)^(BH$2-($K56+$I56))+$M56)),0)))/10^6</f>
        <v>230.56786251593334</v>
      </c>
      <c r="BI56" s="119">
        <f>IF(AND($K56&lt;BI$2+1,$K56+$H56&gt;BI$2),IF($N56=$N$3,$C56*((1-$O56+$O56*(BI$1/INDEX($U$1:$CH$1,,MATCH($K56,$U$2:$CH$2,0)))))*$L56,$C56*((1-$R56)^(BI$2-$K56))*(((1-$O56+$O56*(BI$1/INDEX($U$1:$CH$1,,MATCH($K56,$U$2:$CH$2,0)))))*$L56*8760*$P56)),IF(AND($K56+$H56&lt;BI$2+1,$K56+$I56&gt;BI$2),IF($N56=$N$3,$C56*INDEX('Fixed O&amp;M Schedule_Gas'!AQ$3:AQ$15,MATCH($F56,'Fixed O&amp;M Schedule_Gas'!$B$3:$B$15,0)),$C56*$S56*INDEX($U$1:$CH$1,MATCH($K56,$U$2:$CH$2,0))*IF(BI$2&gt;$K56+$H56,IF($D56="Win",1.02,1.005),1)*(1+$T56)^(BI$2-$K56)),IF(AND($K56+$I56&lt;=BI$2,$K56+SUM($I56:$J56)&gt;BI$2),IF($N56=$N$3,$C56*(INDEX('Fixed O&amp;M Schedule_Gas'!AQ$3:AQ$15,MATCH($F56,'Fixed O&amp;M Schedule_Gas'!$B$3:$B$15,0))+$M56),$C56*($S56*INDEX($U$1:$CH$1,MATCH($K56+$I56,$U$2:$CH$2,0))*IF(BI$2&gt;$K56+$I56+$H56,IF($D56="Win",1.02,1.005),1)*(1+$T56)^(BI$2-($K56+$I56))+$M56)),0)))/10^6</f>
        <v>231.87668789350298</v>
      </c>
      <c r="BJ56" s="119">
        <f>IF(AND($K56&lt;BJ$2+1,$K56+$H56&gt;BJ$2),IF($N56=$N$3,$C56*((1-$O56+$O56*(BJ$1/INDEX($U$1:$CH$1,,MATCH($K56,$U$2:$CH$2,0)))))*$L56,$C56*((1-$R56)^(BJ$2-$K56))*(((1-$O56+$O56*(BJ$1/INDEX($U$1:$CH$1,,MATCH($K56,$U$2:$CH$2,0)))))*$L56*8760*$P56)),IF(AND($K56+$H56&lt;BJ$2+1,$K56+$I56&gt;BJ$2),IF($N56=$N$3,$C56*INDEX('Fixed O&amp;M Schedule_Gas'!AR$3:AR$15,MATCH($F56,'Fixed O&amp;M Schedule_Gas'!$B$3:$B$15,0)),$C56*$S56*INDEX($U$1:$CH$1,MATCH($K56,$U$2:$CH$2,0))*IF(BJ$2&gt;$K56+$H56,IF($D56="Win",1.02,1.005),1)*(1+$T56)^(BJ$2-$K56)),IF(AND($K56+$I56&lt;=BJ$2,$K56+SUM($I56:$J56)&gt;BJ$2),IF($N56=$N$3,$C56*(INDEX('Fixed O&amp;M Schedule_Gas'!AR$3:AR$15,MATCH($F56,'Fixed O&amp;M Schedule_Gas'!$B$3:$B$15,0))+$M56),$C56*($S56*INDEX($U$1:$CH$1,MATCH($K56+$I56,$U$2:$CH$2,0))*IF(BJ$2&gt;$K56+$I56+$H56,IF($D56="Win",1.02,1.005),1)*(1+$T56)^(BJ$2-($K56+$I56))+$M56)),0)))/10^6</f>
        <v>233.21168977862405</v>
      </c>
      <c r="BK56" s="119">
        <f>IF(AND($K56&lt;BK$2+1,$K56+$H56&gt;BK$2),IF($N56=$N$3,$C56*((1-$O56+$O56*(BK$1/INDEX($U$1:$CH$1,,MATCH($K56,$U$2:$CH$2,0)))))*$L56,$C56*((1-$R56)^(BK$2-$K56))*(((1-$O56+$O56*(BK$1/INDEX($U$1:$CH$1,,MATCH($K56,$U$2:$CH$2,0)))))*$L56*8760*$P56)),IF(AND($K56+$H56&lt;BK$2+1,$K56+$I56&gt;BK$2),IF($N56=$N$3,$C56*INDEX('Fixed O&amp;M Schedule_Gas'!AS$3:AS$15,MATCH($F56,'Fixed O&amp;M Schedule_Gas'!$B$3:$B$15,0)),$C56*$S56*INDEX($U$1:$CH$1,MATCH($K56,$U$2:$CH$2,0))*IF(BK$2&gt;$K56+$H56,IF($D56="Win",1.02,1.005),1)*(1+$T56)^(BK$2-$K56)),IF(AND($K56+$I56&lt;=BK$2,$K56+SUM($I56:$J56)&gt;BK$2),IF($N56=$N$3,$C56*(INDEX('Fixed O&amp;M Schedule_Gas'!AS$3:AS$15,MATCH($F56,'Fixed O&amp;M Schedule_Gas'!$B$3:$B$15,0))+$M56),$C56*($S56*INDEX($U$1:$CH$1,MATCH($K56+$I56,$U$2:$CH$2,0))*IF(BK$2&gt;$K56+$I56+$H56,IF($D56="Win",1.02,1.005),1)*(1+$T56)^(BK$2-($K56+$I56))+$M56)),0)))/10^6</f>
        <v>234.57339170144758</v>
      </c>
      <c r="BL56" s="119">
        <f>IF(AND($K56&lt;BL$2+1,$K56+$H56&gt;BL$2),IF($N56=$N$3,$C56*((1-$O56+$O56*(BL$1/INDEX($U$1:$CH$1,,MATCH($K56,$U$2:$CH$2,0)))))*$L56,$C56*((1-$R56)^(BL$2-$K56))*(((1-$O56+$O56*(BL$1/INDEX($U$1:$CH$1,,MATCH($K56,$U$2:$CH$2,0)))))*$L56*8760*$P56)),IF(AND($K56+$H56&lt;BL$2+1,$K56+$I56&gt;BL$2),IF($N56=$N$3,$C56*INDEX('Fixed O&amp;M Schedule_Gas'!AT$3:AT$15,MATCH($F56,'Fixed O&amp;M Schedule_Gas'!$B$3:$B$15,0)),$C56*$S56*INDEX($U$1:$CH$1,MATCH($K56,$U$2:$CH$2,0))*IF(BL$2&gt;$K56+$H56,IF($D56="Win",1.02,1.005),1)*(1+$T56)^(BL$2-$K56)),IF(AND($K56+$I56&lt;=BL$2,$K56+SUM($I56:$J56)&gt;BL$2),IF($N56=$N$3,$C56*(INDEX('Fixed O&amp;M Schedule_Gas'!AT$3:AT$15,MATCH($F56,'Fixed O&amp;M Schedule_Gas'!$B$3:$B$15,0))+$M56),$C56*($S56*INDEX($U$1:$CH$1,MATCH($K56+$I56,$U$2:$CH$2,0))*IF(BL$2&gt;$K56+$I56+$H56,IF($D56="Win",1.02,1.005),1)*(1+$T56)^(BL$2-($K56+$I56))+$M56)),0)))/10^6</f>
        <v>235.96232766272752</v>
      </c>
      <c r="BM56" s="119">
        <f>IF(AND($K56&lt;BM$2+1,$K56+$H56&gt;BM$2),IF($N56=$N$3,$C56*((1-$O56+$O56*(BM$1/INDEX($U$1:$CH$1,,MATCH($K56,$U$2:$CH$2,0)))))*$L56,$C56*((1-$R56)^(BM$2-$K56))*(((1-$O56+$O56*(BM$1/INDEX($U$1:$CH$1,,MATCH($K56,$U$2:$CH$2,0)))))*$L56*8760*$P56)),IF(AND($K56+$H56&lt;BM$2+1,$K56+$I56&gt;BM$2),IF($N56=$N$3,$C56*INDEX('Fixed O&amp;M Schedule_Gas'!AU$3:AU$15,MATCH($F56,'Fixed O&amp;M Schedule_Gas'!$B$3:$B$15,0)),$C56*$S56*INDEX($U$1:$CH$1,MATCH($K56,$U$2:$CH$2,0))*IF(BM$2&gt;$K56+$H56,IF($D56="Win",1.02,1.005),1)*(1+$T56)^(BM$2-$K56)),IF(AND($K56+$I56&lt;=BM$2,$K56+SUM($I56:$J56)&gt;BM$2),IF($N56=$N$3,$C56*(INDEX('Fixed O&amp;M Schedule_Gas'!AU$3:AU$15,MATCH($F56,'Fixed O&amp;M Schedule_Gas'!$B$3:$B$15,0))+$M56),$C56*($S56*INDEX($U$1:$CH$1,MATCH($K56+$I56,$U$2:$CH$2,0))*IF(BM$2&gt;$K56+$I56+$H56,IF($D56="Win",1.02,1.005),1)*(1+$T56)^(BM$2-($K56+$I56))+$M56)),0)))/10^6</f>
        <v>237.3790423432331</v>
      </c>
      <c r="BN56" s="119">
        <f>IF(AND($K56&lt;BN$2+1,$K56+$H56&gt;BN$2),IF($N56=$N$3,$C56*((1-$O56+$O56*(BN$1/INDEX($U$1:$CH$1,,MATCH($K56,$U$2:$CH$2,0)))))*$L56,$C56*((1-$R56)^(BN$2-$K56))*(((1-$O56+$O56*(BN$1/INDEX($U$1:$CH$1,,MATCH($K56,$U$2:$CH$2,0)))))*$L56*8760*$P56)),IF(AND($K56+$H56&lt;BN$2+1,$K56+$I56&gt;BN$2),IF($N56=$N$3,$C56*INDEX('Fixed O&amp;M Schedule_Gas'!AV$3:AV$15,MATCH($F56,'Fixed O&amp;M Schedule_Gas'!$B$3:$B$15,0)),$C56*$S56*INDEX($U$1:$CH$1,MATCH($K56,$U$2:$CH$2,0))*IF(BN$2&gt;$K56+$H56,IF($D56="Win",1.02,1.005),1)*(1+$T56)^(BN$2-$K56)),IF(AND($K56+$I56&lt;=BN$2,$K56+SUM($I56:$J56)&gt;BN$2),IF($N56=$N$3,$C56*(INDEX('Fixed O&amp;M Schedule_Gas'!AV$3:AV$15,MATCH($F56,'Fixed O&amp;M Schedule_Gas'!$B$3:$B$15,0))+$M56),$C56*($S56*INDEX($U$1:$CH$1,MATCH($K56+$I56,$U$2:$CH$2,0))*IF(BN$2&gt;$K56+$I56+$H56,IF($D56="Win",1.02,1.005),1)*(1+$T56)^(BN$2-($K56+$I56))+$M56)),0)))/10^6</f>
        <v>238.82409131734877</v>
      </c>
      <c r="BO56" s="119">
        <f>IF(AND($K56&lt;BO$2+1,$K56+$H56&gt;BO$2),IF($N56=$N$3,$C56*((1-$O56+$O56*(BO$1/INDEX($U$1:$CH$1,,MATCH($K56,$U$2:$CH$2,0)))))*$L56,$C56*((1-$R56)^(BO$2-$K56))*(((1-$O56+$O56*(BO$1/INDEX($U$1:$CH$1,,MATCH($K56,$U$2:$CH$2,0)))))*$L56*8760*$P56)),IF(AND($K56+$H56&lt;BO$2+1,$K56+$I56&gt;BO$2),IF($N56=$N$3,$C56*INDEX('Fixed O&amp;M Schedule_Gas'!AW$3:AW$15,MATCH($F56,'Fixed O&amp;M Schedule_Gas'!$B$3:$B$15,0)),$C56*$S56*INDEX($U$1:$CH$1,MATCH($K56,$U$2:$CH$2,0))*IF(BO$2&gt;$K56+$H56,IF($D56="Win",1.02,1.005),1)*(1+$T56)^(BO$2-$K56)),IF(AND($K56+$I56&lt;=BO$2,$K56+SUM($I56:$J56)&gt;BO$2),IF($N56=$N$3,$C56*(INDEX('Fixed O&amp;M Schedule_Gas'!AW$3:AW$15,MATCH($F56,'Fixed O&amp;M Schedule_Gas'!$B$3:$B$15,0))+$M56),$C56*($S56*INDEX($U$1:$CH$1,MATCH($K56+$I56,$U$2:$CH$2,0))*IF(BO$2&gt;$K56+$I56+$H56,IF($D56="Win",1.02,1.005),1)*(1+$T56)^(BO$2-($K56+$I56))+$M56)),0)))/10^6</f>
        <v>240.29804127094678</v>
      </c>
      <c r="BP56" s="119">
        <f>IF(AND($K56&lt;BP$2+1,$K56+$H56&gt;BP$2),IF($N56=$N$3,$C56*((1-$O56+$O56*(BP$1/INDEX($U$1:$CH$1,,MATCH($K56,$U$2:$CH$2,0)))))*$L56,$C56*((1-$R56)^(BP$2-$K56))*(((1-$O56+$O56*(BP$1/INDEX($U$1:$CH$1,,MATCH($K56,$U$2:$CH$2,0)))))*$L56*8760*$P56)),IF(AND($K56+$H56&lt;BP$2+1,$K56+$I56&gt;BP$2),IF($N56=$N$3,$C56*INDEX('Fixed O&amp;M Schedule_Gas'!AX$3:AX$15,MATCH($F56,'Fixed O&amp;M Schedule_Gas'!$B$3:$B$15,0)),$C56*$S56*INDEX($U$1:$CH$1,MATCH($K56,$U$2:$CH$2,0))*IF(BP$2&gt;$K56+$H56,IF($D56="Win",1.02,1.005),1)*(1+$T56)^(BP$2-$K56)),IF(AND($K56+$I56&lt;=BP$2,$K56+SUM($I56:$J56)&gt;BP$2),IF($N56=$N$3,$C56*(INDEX('Fixed O&amp;M Schedule_Gas'!AX$3:AX$15,MATCH($F56,'Fixed O&amp;M Schedule_Gas'!$B$3:$B$15,0))+$M56),$C56*($S56*INDEX($U$1:$CH$1,MATCH($K56+$I56,$U$2:$CH$2,0))*IF(BP$2&gt;$K56+$I56+$H56,IF($D56="Win",1.02,1.005),1)*(1+$T56)^(BP$2-($K56+$I56))+$M56)),0)))/10^6</f>
        <v>241.80147022361672</v>
      </c>
      <c r="BQ56" s="119">
        <f>IF(AND($K56&lt;BQ$2+1,$K56+$H56&gt;BQ$2),IF($N56=$N$3,$C56*((1-$O56+$O56*(BQ$1/INDEX($U$1:$CH$1,,MATCH($K56,$U$2:$CH$2,0)))))*$L56,$C56*((1-$R56)^(BQ$2-$K56))*(((1-$O56+$O56*(BQ$1/INDEX($U$1:$CH$1,,MATCH($K56,$U$2:$CH$2,0)))))*$L56*8760*$P56)),IF(AND($K56+$H56&lt;BQ$2+1,$K56+$I56&gt;BQ$2),IF($N56=$N$3,$C56*INDEX('Fixed O&amp;M Schedule_Gas'!AY$3:AY$15,MATCH($F56,'Fixed O&amp;M Schedule_Gas'!$B$3:$B$15,0)),$C56*$S56*INDEX($U$1:$CH$1,MATCH($K56,$U$2:$CH$2,0))*IF(BQ$2&gt;$K56+$H56,IF($D56="Win",1.02,1.005),1)*(1+$T56)^(BQ$2-$K56)),IF(AND($K56+$I56&lt;=BQ$2,$K56+SUM($I56:$J56)&gt;BQ$2),IF($N56=$N$3,$C56*(INDEX('Fixed O&amp;M Schedule_Gas'!AY$3:AY$15,MATCH($F56,'Fixed O&amp;M Schedule_Gas'!$B$3:$B$15,0))+$M56),$C56*($S56*INDEX($U$1:$CH$1,MATCH($K56+$I56,$U$2:$CH$2,0))*IF(BQ$2&gt;$K56+$I56+$H56,IF($D56="Win",1.02,1.005),1)*(1+$T56)^(BQ$2-($K56+$I56))+$M56)),0)))/10^6</f>
        <v>243.33496775534007</v>
      </c>
      <c r="BR56" s="119">
        <f>IF(AND($K56&lt;BR$2+1,$K56+$H56&gt;BR$2),IF($N56=$N$3,$C56*((1-$O56+$O56*(BR$1/INDEX($U$1:$CH$1,,MATCH($K56,$U$2:$CH$2,0)))))*$L56,$C56*((1-$R56)^(BR$2-$K56))*(((1-$O56+$O56*(BR$1/INDEX($U$1:$CH$1,,MATCH($K56,$U$2:$CH$2,0)))))*$L56*8760*$P56)),IF(AND($K56+$H56&lt;BR$2+1,$K56+$I56&gt;BR$2),IF($N56=$N$3,$C56*INDEX('Fixed O&amp;M Schedule_Gas'!AZ$3:AZ$15,MATCH($F56,'Fixed O&amp;M Schedule_Gas'!$B$3:$B$15,0)),$C56*$S56*INDEX($U$1:$CH$1,MATCH($K56,$U$2:$CH$2,0))*IF(BR$2&gt;$K56+$H56,IF($D56="Win",1.02,1.005),1)*(1+$T56)^(BR$2-$K56)),IF(AND($K56+$I56&lt;=BR$2,$K56+SUM($I56:$J56)&gt;BR$2),IF($N56=$N$3,$C56*(INDEX('Fixed O&amp;M Schedule_Gas'!AZ$3:AZ$15,MATCH($F56,'Fixed O&amp;M Schedule_Gas'!$B$3:$B$15,0))+$M56),$C56*($S56*INDEX($U$1:$CH$1,MATCH($K56+$I56,$U$2:$CH$2,0))*IF(BR$2&gt;$K56+$I56+$H56,IF($D56="Win",1.02,1.005),1)*(1+$T56)^(BR$2-($K56+$I56))+$M56)),0)))/10^6</f>
        <v>246.49458606970288</v>
      </c>
      <c r="BS56" s="119">
        <f>IF(AND($K56&lt;BS$2+1,$K56+$H56&gt;BS$2),IF($N56=$N$3,$C56*((1-$O56+$O56*(BS$1/INDEX($U$1:$CH$1,,MATCH($K56,$U$2:$CH$2,0)))))*$L56,$C56*((1-$R56)^(BS$2-$K56))*(((1-$O56+$O56*(BS$1/INDEX($U$1:$CH$1,,MATCH($K56,$U$2:$CH$2,0)))))*$L56*8760*$P56)),IF(AND($K56+$H56&lt;BS$2+1,$K56+$I56&gt;BS$2),IF($N56=$N$3,$C56*INDEX('Fixed O&amp;M Schedule_Gas'!BA$3:BA$15,MATCH($F56,'Fixed O&amp;M Schedule_Gas'!$B$3:$B$15,0)),$C56*$S56*INDEX($U$1:$CH$1,MATCH($K56,$U$2:$CH$2,0))*IF(BS$2&gt;$K56+$H56,IF($D56="Win",1.02,1.005),1)*(1+$T56)^(BS$2-$K56)),IF(AND($K56+$I56&lt;=BS$2,$K56+SUM($I56:$J56)&gt;BS$2),IF($N56=$N$3,$C56*(INDEX('Fixed O&amp;M Schedule_Gas'!BA$3:BA$15,MATCH($F56,'Fixed O&amp;M Schedule_Gas'!$B$3:$B$15,0))+$M56),$C56*($S56*INDEX($U$1:$CH$1,MATCH($K56+$I56,$U$2:$CH$2,0))*IF(BS$2&gt;$K56+$I56+$H56,IF($D56="Win",1.02,1.005),1)*(1+$T56)^(BS$2-($K56+$I56))+$M56)),0)))/10^6</f>
        <v>248.12194591834793</v>
      </c>
      <c r="BT56" s="119">
        <f>IF(AND($K56&lt;BT$2+1,$K56+$H56&gt;BT$2),IF($N56=$N$3,$C56*((1-$O56+$O56*(BT$1/INDEX($U$1:$CH$1,,MATCH($K56,$U$2:$CH$2,0)))))*$L56,$C56*((1-$R56)^(BT$2-$K56))*(((1-$O56+$O56*(BT$1/INDEX($U$1:$CH$1,,MATCH($K56,$U$2:$CH$2,0)))))*$L56*8760*$P56)),IF(AND($K56+$H56&lt;BT$2+1,$K56+$I56&gt;BT$2),IF($N56=$N$3,$C56*INDEX('Fixed O&amp;M Schedule_Gas'!BB$3:BB$15,MATCH($F56,'Fixed O&amp;M Schedule_Gas'!$B$3:$B$15,0)),$C56*$S56*INDEX($U$1:$CH$1,MATCH($K56,$U$2:$CH$2,0))*IF(BT$2&gt;$K56+$H56,IF($D56="Win",1.02,1.005),1)*(1+$T56)^(BT$2-$K56)),IF(AND($K56+$I56&lt;=BT$2,$K56+SUM($I56:$J56)&gt;BT$2),IF($N56=$N$3,$C56*(INDEX('Fixed O&amp;M Schedule_Gas'!BB$3:BB$15,MATCH($F56,'Fixed O&amp;M Schedule_Gas'!$B$3:$B$15,0))+$M56),$C56*($S56*INDEX($U$1:$CH$1,MATCH($K56+$I56,$U$2:$CH$2,0))*IF(BT$2&gt;$K56+$I56+$H56,IF($D56="Win",1.02,1.005),1)*(1+$T56)^(BT$2-($K56+$I56))+$M56)),0)))/10^6</f>
        <v>249.78185296396589</v>
      </c>
      <c r="BU56" s="119">
        <f>IF(AND($K56&lt;BU$2+1,$K56+$H56&gt;BU$2),IF($N56=$N$3,$C56*((1-$O56+$O56*(BU$1/INDEX($U$1:$CH$1,,MATCH($K56,$U$2:$CH$2,0)))))*$L56,$C56*((1-$R56)^(BU$2-$K56))*(((1-$O56+$O56*(BU$1/INDEX($U$1:$CH$1,,MATCH($K56,$U$2:$CH$2,0)))))*$L56*8760*$P56)),IF(AND($K56+$H56&lt;BU$2+1,$K56+$I56&gt;BU$2),IF($N56=$N$3,$C56*INDEX('Fixed O&amp;M Schedule_Gas'!BC$3:BC$15,MATCH($F56,'Fixed O&amp;M Schedule_Gas'!$B$3:$B$15,0)),$C56*$S56*INDEX($U$1:$CH$1,MATCH($K56,$U$2:$CH$2,0))*IF(BU$2&gt;$K56+$H56,IF($D56="Win",1.02,1.005),1)*(1+$T56)^(BU$2-$K56)),IF(AND($K56+$I56&lt;=BU$2,$K56+SUM($I56:$J56)&gt;BU$2),IF($N56=$N$3,$C56*(INDEX('Fixed O&amp;M Schedule_Gas'!BC$3:BC$15,MATCH($F56,'Fixed O&amp;M Schedule_Gas'!$B$3:$B$15,0))+$M56),$C56*($S56*INDEX($U$1:$CH$1,MATCH($K56+$I56,$U$2:$CH$2,0))*IF(BU$2&gt;$K56+$I56+$H56,IF($D56="Win",1.02,1.005),1)*(1+$T56)^(BU$2-($K56+$I56))+$M56)),0)))/10^6</f>
        <v>251.47495815049626</v>
      </c>
      <c r="BV56" s="119">
        <f>IF(AND($K56&lt;BV$2+1,$K56+$H56&gt;BV$2),IF($N56=$N$3,$C56*((1-$O56+$O56*(BV$1/INDEX($U$1:$CH$1,,MATCH($K56,$U$2:$CH$2,0)))))*$L56,$C56*((1-$R56)^(BV$2-$K56))*(((1-$O56+$O56*(BV$1/INDEX($U$1:$CH$1,,MATCH($K56,$U$2:$CH$2,0)))))*$L56*8760*$P56)),IF(AND($K56+$H56&lt;BV$2+1,$K56+$I56&gt;BV$2),IF($N56=$N$3,$C56*INDEX('Fixed O&amp;M Schedule_Gas'!BD$3:BD$15,MATCH($F56,'Fixed O&amp;M Schedule_Gas'!$B$3:$B$15,0)),$C56*$S56*INDEX($U$1:$CH$1,MATCH($K56,$U$2:$CH$2,0))*IF(BV$2&gt;$K56+$H56,IF($D56="Win",1.02,1.005),1)*(1+$T56)^(BV$2-$K56)),IF(AND($K56+$I56&lt;=BV$2,$K56+SUM($I56:$J56)&gt;BV$2),IF($N56=$N$3,$C56*(INDEX('Fixed O&amp;M Schedule_Gas'!BD$3:BD$15,MATCH($F56,'Fixed O&amp;M Schedule_Gas'!$B$3:$B$15,0))+$M56),$C56*($S56*INDEX($U$1:$CH$1,MATCH($K56+$I56,$U$2:$CH$2,0))*IF(BV$2&gt;$K56+$I56+$H56,IF($D56="Win",1.02,1.005),1)*(1+$T56)^(BV$2-($K56+$I56))+$M56)),0)))/10^6</f>
        <v>0</v>
      </c>
      <c r="BW56" s="119">
        <f>IF(AND($K56&lt;BW$2+1,$K56+$H56&gt;BW$2),IF($N56=$N$3,$C56*((1-$O56+$O56*(BW$1/INDEX($U$1:$CH$1,,MATCH($K56,$U$2:$CH$2,0)))))*$L56,$C56*((1-$R56)^(BW$2-$K56))*(((1-$O56+$O56*(BW$1/INDEX($U$1:$CH$1,,MATCH($K56,$U$2:$CH$2,0)))))*$L56*8760*$P56)),IF(AND($K56+$H56&lt;BW$2+1,$K56+$I56&gt;BW$2),IF($N56=$N$3,$C56*INDEX('Fixed O&amp;M Schedule_Gas'!BE$3:BE$15,MATCH($F56,'Fixed O&amp;M Schedule_Gas'!$B$3:$B$15,0)),$C56*$S56*INDEX($U$1:$CH$1,MATCH($K56,$U$2:$CH$2,0))*IF(BW$2&gt;$K56+$H56,IF($D56="Win",1.02,1.005),1)*(1+$T56)^(BW$2-$K56)),IF(AND($K56+$I56&lt;=BW$2,$K56+SUM($I56:$J56)&gt;BW$2),IF($N56=$N$3,$C56*(INDEX('Fixed O&amp;M Schedule_Gas'!BE$3:BE$15,MATCH($F56,'Fixed O&amp;M Schedule_Gas'!$B$3:$B$15,0))+$M56),$C56*($S56*INDEX($U$1:$CH$1,MATCH($K56+$I56,$U$2:$CH$2,0))*IF(BW$2&gt;$K56+$I56+$H56,IF($D56="Win",1.02,1.005),1)*(1+$T56)^(BW$2-($K56+$I56))+$M56)),0)))/10^6</f>
        <v>0</v>
      </c>
      <c r="BX56" s="119">
        <f>IF(AND($K56&lt;BX$2+1,$K56+$H56&gt;BX$2),IF($N56=$N$3,$C56*((1-$O56+$O56*(BX$1/INDEX($U$1:$CH$1,,MATCH($K56,$U$2:$CH$2,0)))))*$L56,$C56*((1-$R56)^(BX$2-$K56))*(((1-$O56+$O56*(BX$1/INDEX($U$1:$CH$1,,MATCH($K56,$U$2:$CH$2,0)))))*$L56*8760*$P56)),IF(AND($K56+$H56&lt;BX$2+1,$K56+$I56&gt;BX$2),IF($N56=$N$3,$C56*INDEX('Fixed O&amp;M Schedule_Gas'!BF$3:BF$15,MATCH($F56,'Fixed O&amp;M Schedule_Gas'!$B$3:$B$15,0)),$C56*$S56*INDEX($U$1:$CH$1,MATCH($K56,$U$2:$CH$2,0))*IF(BX$2&gt;$K56+$H56,IF($D56="Win",1.02,1.005),1)*(1+$T56)^(BX$2-$K56)),IF(AND($K56+$I56&lt;=BX$2,$K56+SUM($I56:$J56)&gt;BX$2),IF($N56=$N$3,$C56*(INDEX('Fixed O&amp;M Schedule_Gas'!BF$3:BF$15,MATCH($F56,'Fixed O&amp;M Schedule_Gas'!$B$3:$B$15,0))+$M56),$C56*($S56*INDEX($U$1:$CH$1,MATCH($K56+$I56,$U$2:$CH$2,0))*IF(BX$2&gt;$K56+$I56+$H56,IF($D56="Win",1.02,1.005),1)*(1+$T56)^(BX$2-($K56+$I56))+$M56)),0)))/10^6</f>
        <v>0</v>
      </c>
      <c r="BY56" s="119">
        <f>IF(AND($K56&lt;BY$2+1,$K56+$H56&gt;BY$2),IF($N56=$N$3,$C56*((1-$O56+$O56*(BY$1/INDEX($U$1:$CH$1,,MATCH($K56,$U$2:$CH$2,0)))))*$L56,$C56*((1-$R56)^(BY$2-$K56))*(((1-$O56+$O56*(BY$1/INDEX($U$1:$CH$1,,MATCH($K56,$U$2:$CH$2,0)))))*$L56*8760*$P56)),IF(AND($K56+$H56&lt;BY$2+1,$K56+$I56&gt;BY$2),IF($N56=$N$3,$C56*INDEX('Fixed O&amp;M Schedule_Gas'!BG$3:BG$15,MATCH($F56,'Fixed O&amp;M Schedule_Gas'!$B$3:$B$15,0)),$C56*$S56*INDEX($U$1:$CH$1,MATCH($K56,$U$2:$CH$2,0))*IF(BY$2&gt;$K56+$H56,IF($D56="Win",1.02,1.005),1)*(1+$T56)^(BY$2-$K56)),IF(AND($K56+$I56&lt;=BY$2,$K56+SUM($I56:$J56)&gt;BY$2),IF($N56=$N$3,$C56*(INDEX('Fixed O&amp;M Schedule_Gas'!BG$3:BG$15,MATCH($F56,'Fixed O&amp;M Schedule_Gas'!$B$3:$B$15,0))+$M56),$C56*($S56*INDEX($U$1:$CH$1,MATCH($K56+$I56,$U$2:$CH$2,0))*IF(BY$2&gt;$K56+$I56+$H56,IF($D56="Win",1.02,1.005),1)*(1+$T56)^(BY$2-($K56+$I56))+$M56)),0)))/10^6</f>
        <v>0</v>
      </c>
      <c r="BZ56" s="119">
        <f>IF(AND($K56&lt;BZ$2+1,$K56+$H56&gt;BZ$2),IF($N56=$N$3,$C56*((1-$O56+$O56*(BZ$1/INDEX($U$1:$CH$1,,MATCH($K56,$U$2:$CH$2,0)))))*$L56,$C56*((1-$R56)^(BZ$2-$K56))*(((1-$O56+$O56*(BZ$1/INDEX($U$1:$CH$1,,MATCH($K56,$U$2:$CH$2,0)))))*$L56*8760*$P56)),IF(AND($K56+$H56&lt;BZ$2+1,$K56+$I56&gt;BZ$2),IF($N56=$N$3,$C56*INDEX('Fixed O&amp;M Schedule_Gas'!BH$3:BH$15,MATCH($F56,'Fixed O&amp;M Schedule_Gas'!$B$3:$B$15,0)),$C56*$S56*INDEX($U$1:$CH$1,MATCH($K56,$U$2:$CH$2,0))*IF(BZ$2&gt;$K56+$H56,IF($D56="Win",1.02,1.005),1)*(1+$T56)^(BZ$2-$K56)),IF(AND($K56+$I56&lt;=BZ$2,$K56+SUM($I56:$J56)&gt;BZ$2),IF($N56=$N$3,$C56*(INDEX('Fixed O&amp;M Schedule_Gas'!BH$3:BH$15,MATCH($F56,'Fixed O&amp;M Schedule_Gas'!$B$3:$B$15,0))+$M56),$C56*($S56*INDEX($U$1:$CH$1,MATCH($K56+$I56,$U$2:$CH$2,0))*IF(BZ$2&gt;$K56+$I56+$H56,IF($D56="Win",1.02,1.005),1)*(1+$T56)^(BZ$2-($K56+$I56))+$M56)),0)))/10^6</f>
        <v>0</v>
      </c>
      <c r="CA56" s="119">
        <f>IF(AND($K56&lt;CA$2+1,$K56+$H56&gt;CA$2),IF($N56=$N$3,$C56*((1-$O56+$O56*(CA$1/INDEX($U$1:$CH$1,,MATCH($K56,$U$2:$CH$2,0)))))*$L56,$C56*((1-$R56)^(CA$2-$K56))*(((1-$O56+$O56*(CA$1/INDEX($U$1:$CH$1,,MATCH($K56,$U$2:$CH$2,0)))))*$L56*8760*$P56)),IF(AND($K56+$H56&lt;CA$2+1,$K56+$I56&gt;CA$2),IF($N56=$N$3,$C56*INDEX('Fixed O&amp;M Schedule_Gas'!BI$3:BI$15,MATCH($F56,'Fixed O&amp;M Schedule_Gas'!$B$3:$B$15,0)),$C56*$S56*INDEX($U$1:$CH$1,MATCH($K56,$U$2:$CH$2,0))*IF(CA$2&gt;$K56+$H56,IF($D56="Win",1.02,1.005),1)*(1+$T56)^(CA$2-$K56)),IF(AND($K56+$I56&lt;=CA$2,$K56+SUM($I56:$J56)&gt;CA$2),IF($N56=$N$3,$C56*(INDEX('Fixed O&amp;M Schedule_Gas'!BI$3:BI$15,MATCH($F56,'Fixed O&amp;M Schedule_Gas'!$B$3:$B$15,0))+$M56),$C56*($S56*INDEX($U$1:$CH$1,MATCH($K56+$I56,$U$2:$CH$2,0))*IF(CA$2&gt;$K56+$I56+$H56,IF($D56="Win",1.02,1.005),1)*(1+$T56)^(CA$2-($K56+$I56))+$M56)),0)))/10^6</f>
        <v>0</v>
      </c>
      <c r="CB56" s="119">
        <f>IF(AND($K56&lt;CB$2+1,$K56+$H56&gt;CB$2),IF($N56=$N$3,$C56*((1-$O56+$O56*(CB$1/INDEX($U$1:$CH$1,,MATCH($K56,$U$2:$CH$2,0)))))*$L56,$C56*((1-$R56)^(CB$2-$K56))*(((1-$O56+$O56*(CB$1/INDEX($U$1:$CH$1,,MATCH($K56,$U$2:$CH$2,0)))))*$L56*8760*$P56)),IF(AND($K56+$H56&lt;CB$2+1,$K56+$I56&gt;CB$2),IF($N56=$N$3,$C56*INDEX('Fixed O&amp;M Schedule_Gas'!BJ$3:BJ$15,MATCH($F56,'Fixed O&amp;M Schedule_Gas'!$B$3:$B$15,0)),$C56*$S56*INDEX($U$1:$CH$1,MATCH($K56,$U$2:$CH$2,0))*IF(CB$2&gt;$K56+$H56,IF($D56="Win",1.02,1.005),1)*(1+$T56)^(CB$2-$K56)),IF(AND($K56+$I56&lt;=CB$2,$K56+SUM($I56:$J56)&gt;CB$2),IF($N56=$N$3,$C56*(INDEX('Fixed O&amp;M Schedule_Gas'!BJ$3:BJ$15,MATCH($F56,'Fixed O&amp;M Schedule_Gas'!$B$3:$B$15,0))+$M56),$C56*($S56*INDEX($U$1:$CH$1,MATCH($K56+$I56,$U$2:$CH$2,0))*IF(CB$2&gt;$K56+$I56+$H56,IF($D56="Win",1.02,1.005),1)*(1+$T56)^(CB$2-($K56+$I56))+$M56)),0)))/10^6</f>
        <v>0</v>
      </c>
      <c r="CC56" s="119">
        <f>IF(AND($K56&lt;CC$2+1,$K56+$H56&gt;CC$2),IF($N56=$N$3,$C56*((1-$O56+$O56*(CC$1/INDEX($U$1:$CH$1,,MATCH($K56,$U$2:$CH$2,0)))))*$L56,$C56*((1-$R56)^(CC$2-$K56))*(((1-$O56+$O56*(CC$1/INDEX($U$1:$CH$1,,MATCH($K56,$U$2:$CH$2,0)))))*$L56*8760*$P56)),IF(AND($K56+$H56&lt;CC$2+1,$K56+$I56&gt;CC$2),IF($N56=$N$3,$C56*INDEX('Fixed O&amp;M Schedule_Gas'!BK$3:BK$15,MATCH($F56,'Fixed O&amp;M Schedule_Gas'!$B$3:$B$15,0)),$C56*$S56*INDEX($U$1:$CH$1,MATCH($K56,$U$2:$CH$2,0))*IF(CC$2&gt;$K56+$H56,IF($D56="Win",1.02,1.005),1)*(1+$T56)^(CC$2-$K56)),IF(AND($K56+$I56&lt;=CC$2,$K56+SUM($I56:$J56)&gt;CC$2),IF($N56=$N$3,$C56*(INDEX('Fixed O&amp;M Schedule_Gas'!BK$3:BK$15,MATCH($F56,'Fixed O&amp;M Schedule_Gas'!$B$3:$B$15,0))+$M56),$C56*($S56*INDEX($U$1:$CH$1,MATCH($K56+$I56,$U$2:$CH$2,0))*IF(CC$2&gt;$K56+$I56+$H56,IF($D56="Win",1.02,1.005),1)*(1+$T56)^(CC$2-($K56+$I56))+$M56)),0)))/10^6</f>
        <v>0</v>
      </c>
      <c r="CD56" s="119">
        <f>IF(AND($K56&lt;CD$2+1,$K56+$H56&gt;CD$2),IF($N56=$N$3,$C56*((1-$O56+$O56*(CD$1/INDEX($U$1:$CH$1,,MATCH($K56,$U$2:$CH$2,0)))))*$L56,$C56*((1-$R56)^(CD$2-$K56))*(((1-$O56+$O56*(CD$1/INDEX($U$1:$CH$1,,MATCH($K56,$U$2:$CH$2,0)))))*$L56*8760*$P56)),IF(AND($K56+$H56&lt;CD$2+1,$K56+$I56&gt;CD$2),IF($N56=$N$3,$C56*INDEX('Fixed O&amp;M Schedule_Gas'!BL$3:BL$15,MATCH($F56,'Fixed O&amp;M Schedule_Gas'!$B$3:$B$15,0)),$C56*$S56*INDEX($U$1:$CH$1,MATCH($K56,$U$2:$CH$2,0))*IF(CD$2&gt;$K56+$H56,IF($D56="Win",1.02,1.005),1)*(1+$T56)^(CD$2-$K56)),IF(AND($K56+$I56&lt;=CD$2,$K56+SUM($I56:$J56)&gt;CD$2),IF($N56=$N$3,$C56*(INDEX('Fixed O&amp;M Schedule_Gas'!BL$3:BL$15,MATCH($F56,'Fixed O&amp;M Schedule_Gas'!$B$3:$B$15,0))+$M56),$C56*($S56*INDEX($U$1:$CH$1,MATCH($K56+$I56,$U$2:$CH$2,0))*IF(CD$2&gt;$K56+$I56+$H56,IF($D56="Win",1.02,1.005),1)*(1+$T56)^(CD$2-($K56+$I56))+$M56)),0)))/10^6</f>
        <v>0</v>
      </c>
      <c r="CE56" s="119">
        <f>IF(AND($K56&lt;CE$2+1,$K56+$H56&gt;CE$2),IF($N56=$N$3,$C56*((1-$O56+$O56*(CE$1/INDEX($U$1:$CH$1,,MATCH($K56,$U$2:$CH$2,0)))))*$L56,$C56*((1-$R56)^(CE$2-$K56))*(((1-$O56+$O56*(CE$1/INDEX($U$1:$CH$1,,MATCH($K56,$U$2:$CH$2,0)))))*$L56*8760*$P56)),IF(AND($K56+$H56&lt;CE$2+1,$K56+$I56&gt;CE$2),IF($N56=$N$3,$C56*INDEX('Fixed O&amp;M Schedule_Gas'!BM$3:BM$15,MATCH($F56,'Fixed O&amp;M Schedule_Gas'!$B$3:$B$15,0)),$C56*$S56*INDEX($U$1:$CH$1,MATCH($K56,$U$2:$CH$2,0))*IF(CE$2&gt;$K56+$H56,IF($D56="Win",1.02,1.005),1)*(1+$T56)^(CE$2-$K56)),IF(AND($K56+$I56&lt;=CE$2,$K56+SUM($I56:$J56)&gt;CE$2),IF($N56=$N$3,$C56*(INDEX('Fixed O&amp;M Schedule_Gas'!BM$3:BM$15,MATCH($F56,'Fixed O&amp;M Schedule_Gas'!$B$3:$B$15,0))+$M56),$C56*($S56*INDEX($U$1:$CH$1,MATCH($K56+$I56,$U$2:$CH$2,0))*IF(CE$2&gt;$K56+$I56+$H56,IF($D56="Win",1.02,1.005),1)*(1+$T56)^(CE$2-($K56+$I56))+$M56)),0)))/10^6</f>
        <v>0</v>
      </c>
      <c r="CF56" s="119">
        <f>IF(AND($K56&lt;CF$2+1,$K56+$H56&gt;CF$2),IF($N56=$N$3,$C56*((1-$O56+$O56*(CF$1/INDEX($U$1:$CH$1,,MATCH($K56,$U$2:$CH$2,0)))))*$L56,$C56*((1-$R56)^(CF$2-$K56))*(((1-$O56+$O56*(CF$1/INDEX($U$1:$CH$1,,MATCH($K56,$U$2:$CH$2,0)))))*$L56*8760*$P56)),IF(AND($K56+$H56&lt;CF$2+1,$K56+$I56&gt;CF$2),IF($N56=$N$3,$C56*INDEX('Fixed O&amp;M Schedule_Gas'!BN$3:BN$15,MATCH($F56,'Fixed O&amp;M Schedule_Gas'!$B$3:$B$15,0)),$C56*$S56*INDEX($U$1:$CH$1,MATCH($K56,$U$2:$CH$2,0))*IF(CF$2&gt;$K56+$H56,IF($D56="Win",1.02,1.005),1)*(1+$T56)^(CF$2-$K56)),IF(AND($K56+$I56&lt;=CF$2,$K56+SUM($I56:$J56)&gt;CF$2),IF($N56=$N$3,$C56*(INDEX('Fixed O&amp;M Schedule_Gas'!BN$3:BN$15,MATCH($F56,'Fixed O&amp;M Schedule_Gas'!$B$3:$B$15,0))+$M56),$C56*($S56*INDEX($U$1:$CH$1,MATCH($K56+$I56,$U$2:$CH$2,0))*IF(CF$2&gt;$K56+$I56+$H56,IF($D56="Win",1.02,1.005),1)*(1+$T56)^(CF$2-($K56+$I56))+$M56)),0)))/10^6</f>
        <v>0</v>
      </c>
      <c r="CG56" s="119">
        <f>IF(AND($K56&lt;CG$2+1,$K56+$H56&gt;CG$2),IF($N56=$N$3,$C56*((1-$O56+$O56*(CG$1/INDEX($U$1:$CH$1,,MATCH($K56,$U$2:$CH$2,0)))))*$L56,$C56*((1-$R56)^(CG$2-$K56))*(((1-$O56+$O56*(CG$1/INDEX($U$1:$CH$1,,MATCH($K56,$U$2:$CH$2,0)))))*$L56*8760*$P56)),IF(AND($K56+$H56&lt;CG$2+1,$K56+$I56&gt;CG$2),IF($N56=$N$3,$C56*INDEX('Fixed O&amp;M Schedule_Gas'!BO$3:BO$15,MATCH($F56,'Fixed O&amp;M Schedule_Gas'!$B$3:$B$15,0)),$C56*$S56*INDEX($U$1:$CH$1,MATCH($K56,$U$2:$CH$2,0))*IF(CG$2&gt;$K56+$H56,IF($D56="Win",1.02,1.005),1)*(1+$T56)^(CG$2-$K56)),IF(AND($K56+$I56&lt;=CG$2,$K56+SUM($I56:$J56)&gt;CG$2),IF($N56=$N$3,$C56*(INDEX('Fixed O&amp;M Schedule_Gas'!BO$3:BO$15,MATCH($F56,'Fixed O&amp;M Schedule_Gas'!$B$3:$B$15,0))+$M56),$C56*($S56*INDEX($U$1:$CH$1,MATCH($K56+$I56,$U$2:$CH$2,0))*IF(CG$2&gt;$K56+$I56+$H56,IF($D56="Win",1.02,1.005),1)*(1+$T56)^(CG$2-($K56+$I56))+$M56)),0)))/10^6</f>
        <v>0</v>
      </c>
      <c r="CH56" s="119">
        <f>IF(AND($K56&lt;CH$2+1,$K56+$H56&gt;CH$2),IF($N56=$N$3,$C56*((1-$O56+$O56*(CH$1/INDEX($U$1:$CH$1,,MATCH($K56,$U$2:$CH$2,0)))))*$L56,$C56*((1-$R56)^(CH$2-$K56))*(((1-$O56+$O56*(CH$1/INDEX($U$1:$CH$1,,MATCH($K56,$U$2:$CH$2,0)))))*$L56*8760*$P56)),IF(AND($K56+$H56&lt;CH$2+1,$K56+$I56&gt;CH$2),IF($N56=$N$3,$C56*INDEX('Fixed O&amp;M Schedule_Gas'!BP$3:BP$15,MATCH($F56,'Fixed O&amp;M Schedule_Gas'!$B$3:$B$15,0)),$C56*$S56*INDEX($U$1:$CH$1,MATCH($K56,$U$2:$CH$2,0))*IF(CH$2&gt;$K56+$H56,IF($D56="Win",1.02,1.005),1)*(1+$T56)^(CH$2-$K56)),IF(AND($K56+$I56&lt;=CH$2,$K56+SUM($I56:$J56)&gt;CH$2),IF($N56=$N$3,$C56*(INDEX('Fixed O&amp;M Schedule_Gas'!BP$3:BP$15,MATCH($F56,'Fixed O&amp;M Schedule_Gas'!$B$3:$B$15,0))+$M56),$C56*($S56*INDEX($U$1:$CH$1,MATCH($K56+$I56,$U$2:$CH$2,0))*IF(CH$2&gt;$K56+$I56+$H56,IF($D56="Win",1.02,1.005),1)*(1+$T56)^(CH$2-($K56+$I56))+$M56)),0)))/10^6</f>
        <v>0</v>
      </c>
    </row>
    <row r="57" spans="1:86" ht="11.4" x14ac:dyDescent="0.2">
      <c r="A57" s="151"/>
      <c r="B57" s="142" t="s">
        <v>49</v>
      </c>
      <c r="C57" s="143">
        <v>425.8</v>
      </c>
      <c r="D57" s="143" t="str">
        <f t="shared" si="65"/>
        <v>Win</v>
      </c>
      <c r="E57" s="14" t="s">
        <v>34</v>
      </c>
      <c r="F57" s="142" t="s">
        <v>30</v>
      </c>
      <c r="G57" s="140">
        <f t="shared" si="66"/>
        <v>40179</v>
      </c>
      <c r="H57" s="68">
        <v>20</v>
      </c>
      <c r="I57" s="68">
        <v>25</v>
      </c>
      <c r="J57" s="68">
        <v>25</v>
      </c>
      <c r="K57" s="139">
        <v>2010</v>
      </c>
      <c r="L57" s="68">
        <v>117</v>
      </c>
      <c r="M57" s="69">
        <f>'Repower Costs'!M57</f>
        <v>220677.85230623264</v>
      </c>
      <c r="N57" s="68" t="s">
        <v>31</v>
      </c>
      <c r="O57" s="141">
        <v>0.2</v>
      </c>
      <c r="P57" s="4">
        <f>VLOOKUP($D57,Input!$B$11:$C$12,2,0)</f>
        <v>0.31967121285819711</v>
      </c>
      <c r="Q57" s="4">
        <f>VLOOKUP($D57,Input!$B$15:$C$16,2,0)</f>
        <v>0.36969999999999997</v>
      </c>
      <c r="R57" s="6">
        <f>VLOOKUP($D57,Input!$B$19:$C$20,2,0)</f>
        <v>1.6E-2</v>
      </c>
      <c r="S57" s="70">
        <f>VLOOKUP($D57,Input!$B$23:$C$25,2,0)*1000</f>
        <v>49247.984000000004</v>
      </c>
      <c r="T57" s="4">
        <f>VLOOKUP($D57,Input!$B$28:$C$30,2,0)</f>
        <v>0.02</v>
      </c>
      <c r="U57" s="119">
        <f>IF(AND($K57&lt;U$2+1,$K57+$H57&gt;U$2),IF($N57=$N$3,$C57*((1-$O57+$O57*(U$1/INDEX($U$1:$CH$1,,MATCH($K57,$U$2:$CH$2,0)))))*$L57,$C57*((1-$R57)^(U$2-$K57))*(((1-$O57+$O57*(U$1/INDEX($U$1:$CH$1,,MATCH($K57,$U$2:$CH$2,0)))))*$L57*8760*$P57)),IF(AND($K57+$H57&lt;U$2+1,$K57+$I57&gt;U$2),IF($N57=$N$3,$C57*INDEX('Fixed O&amp;M Schedule_Gas'!C$3:C$15,MATCH($F57,'Fixed O&amp;M Schedule_Gas'!$B$3:$B$15,0)),$C57*$S57*INDEX($U$1:$CH$1,MATCH($K57,$U$2:$CH$2,0))*IF(U$2&gt;$K57+$H57,IF($D57="Win",1.02,1.005),1)*(1+$T57)^(U$2-$K57)),IF(AND($K57+$I57&lt;=U$2,$K57+SUM($I57:$J57)&gt;U$2),IF($N57=$N$3,$C57*(INDEX('Fixed O&amp;M Schedule_Gas'!C$3:C$15,MATCH($F57,'Fixed O&amp;M Schedule_Gas'!$B$3:$B$15,0))+$M57),$C57*($S57*INDEX($U$1:$CH$1,MATCH($K57+$I57,$U$2:$CH$2,0))*IF(U$2&gt;$K57+$I57+$H57,IF($D57="Win",1.02,1.005),1)*(1+$T57)^(U$2-($K57+$I57))+$M57)),0)))/10^6</f>
        <v>0</v>
      </c>
      <c r="V57" s="119">
        <f>IF(AND($K57&lt;V$2+1,$K57+$H57&gt;V$2),IF($N57=$N$3,$C57*((1-$O57+$O57*(V$1/INDEX($U$1:$CH$1,,MATCH($K57,$U$2:$CH$2,0)))))*$L57,$C57*((1-$R57)^(V$2-$K57))*(((1-$O57+$O57*(V$1/INDEX($U$1:$CH$1,,MATCH($K57,$U$2:$CH$2,0)))))*$L57*8760*$P57)),IF(AND($K57+$H57&lt;V$2+1,$K57+$I57&gt;V$2),IF($N57=$N$3,$C57*INDEX('Fixed O&amp;M Schedule_Gas'!D$3:D$15,MATCH($F57,'Fixed O&amp;M Schedule_Gas'!$B$3:$B$15,0)),$C57*$S57*INDEX($U$1:$CH$1,MATCH($K57,$U$2:$CH$2,0))*IF(V$2&gt;$K57+$H57,IF($D57="Win",1.02,1.005),1)*(1+$T57)^(V$2-$K57)),IF(AND($K57+$I57&lt;=V$2,$K57+SUM($I57:$J57)&gt;V$2),IF($N57=$N$3,$C57*(INDEX('Fixed O&amp;M Schedule_Gas'!D$3:D$15,MATCH($F57,'Fixed O&amp;M Schedule_Gas'!$B$3:$B$15,0))+$M57),$C57*($S57*INDEX($U$1:$CH$1,MATCH($K57+$I57,$U$2:$CH$2,0))*IF(V$2&gt;$K57+$I57+$H57,IF($D57="Win",1.02,1.005),1)*(1+$T57)^(V$2-($K57+$I57))+$M57)),0)))/10^6</f>
        <v>0</v>
      </c>
      <c r="W57" s="119">
        <f>IF(AND($K57&lt;W$2+1,$K57+$H57&gt;W$2),IF($N57=$N$3,$C57*((1-$O57+$O57*(W$1/INDEX($U$1:$CH$1,,MATCH($K57,$U$2:$CH$2,0)))))*$L57,$C57*((1-$R57)^(W$2-$K57))*(((1-$O57+$O57*(W$1/INDEX($U$1:$CH$1,,MATCH($K57,$U$2:$CH$2,0)))))*$L57*8760*$P57)),IF(AND($K57+$H57&lt;W$2+1,$K57+$I57&gt;W$2),IF($N57=$N$3,$C57*INDEX('Fixed O&amp;M Schedule_Gas'!E$3:E$15,MATCH($F57,'Fixed O&amp;M Schedule_Gas'!$B$3:$B$15,0)),$C57*$S57*INDEX($U$1:$CH$1,MATCH($K57,$U$2:$CH$2,0))*IF(W$2&gt;$K57+$H57,IF($D57="Win",1.02,1.005),1)*(1+$T57)^(W$2-$K57)),IF(AND($K57+$I57&lt;=W$2,$K57+SUM($I57:$J57)&gt;W$2),IF($N57=$N$3,$C57*(INDEX('Fixed O&amp;M Schedule_Gas'!E$3:E$15,MATCH($F57,'Fixed O&amp;M Schedule_Gas'!$B$3:$B$15,0))+$M57),$C57*($S57*INDEX($U$1:$CH$1,MATCH($K57+$I57,$U$2:$CH$2,0))*IF(W$2&gt;$K57+$I57+$H57,IF($D57="Win",1.02,1.005),1)*(1+$T57)^(W$2-($K57+$I57))+$M57)),0)))/10^6</f>
        <v>0</v>
      </c>
      <c r="X57" s="119">
        <f>IF(AND($K57&lt;X$2+1,$K57+$H57&gt;X$2),IF($N57=$N$3,$C57*((1-$O57+$O57*(X$1/INDEX($U$1:$CH$1,,MATCH($K57,$U$2:$CH$2,0)))))*$L57,$C57*((1-$R57)^(X$2-$K57))*(((1-$O57+$O57*(X$1/INDEX($U$1:$CH$1,,MATCH($K57,$U$2:$CH$2,0)))))*$L57*8760*$P57)),IF(AND($K57+$H57&lt;X$2+1,$K57+$I57&gt;X$2),IF($N57=$N$3,$C57*INDEX('Fixed O&amp;M Schedule_Gas'!F$3:F$15,MATCH($F57,'Fixed O&amp;M Schedule_Gas'!$B$3:$B$15,0)),$C57*$S57*INDEX($U$1:$CH$1,MATCH($K57,$U$2:$CH$2,0))*IF(X$2&gt;$K57+$H57,IF($D57="Win",1.02,1.005),1)*(1+$T57)^(X$2-$K57)),IF(AND($K57+$I57&lt;=X$2,$K57+SUM($I57:$J57)&gt;X$2),IF($N57=$N$3,$C57*(INDEX('Fixed O&amp;M Schedule_Gas'!F$3:F$15,MATCH($F57,'Fixed O&amp;M Schedule_Gas'!$B$3:$B$15,0))+$M57),$C57*($S57*INDEX($U$1:$CH$1,MATCH($K57+$I57,$U$2:$CH$2,0))*IF(X$2&gt;$K57+$I57+$H57,IF($D57="Win",1.02,1.005),1)*(1+$T57)^(X$2-($K57+$I57))+$M57)),0)))/10^6</f>
        <v>0</v>
      </c>
      <c r="Y57" s="119">
        <f>IF(AND($K57&lt;Y$2+1,$K57+$H57&gt;Y$2),IF($N57=$N$3,$C57*((1-$O57+$O57*(Y$1/INDEX($U$1:$CH$1,,MATCH($K57,$U$2:$CH$2,0)))))*$L57,$C57*((1-$R57)^(Y$2-$K57))*(((1-$O57+$O57*(Y$1/INDEX($U$1:$CH$1,,MATCH($K57,$U$2:$CH$2,0)))))*$L57*8760*$P57)),IF(AND($K57+$H57&lt;Y$2+1,$K57+$I57&gt;Y$2),IF($N57=$N$3,$C57*INDEX('Fixed O&amp;M Schedule_Gas'!G$3:G$15,MATCH($F57,'Fixed O&amp;M Schedule_Gas'!$B$3:$B$15,0)),$C57*$S57*INDEX($U$1:$CH$1,MATCH($K57,$U$2:$CH$2,0))*IF(Y$2&gt;$K57+$H57,IF($D57="Win",1.02,1.005),1)*(1+$T57)^(Y$2-$K57)),IF(AND($K57+$I57&lt;=Y$2,$K57+SUM($I57:$J57)&gt;Y$2),IF($N57=$N$3,$C57*(INDEX('Fixed O&amp;M Schedule_Gas'!G$3:G$15,MATCH($F57,'Fixed O&amp;M Schedule_Gas'!$B$3:$B$15,0))+$M57),$C57*($S57*INDEX($U$1:$CH$1,MATCH($K57+$I57,$U$2:$CH$2,0))*IF(Y$2&gt;$K57+$I57+$H57,IF($D57="Win",1.02,1.005),1)*(1+$T57)^(Y$2-($K57+$I57))+$M57)),0)))/10^6</f>
        <v>0</v>
      </c>
      <c r="Z57" s="119">
        <f>IF(AND($K57&lt;Z$2+1,$K57+$H57&gt;Z$2),IF($N57=$N$3,$C57*((1-$O57+$O57*(Z$1/INDEX($U$1:$CH$1,,MATCH($K57,$U$2:$CH$2,0)))))*$L57,$C57*((1-$R57)^(Z$2-$K57))*(((1-$O57+$O57*(Z$1/INDEX($U$1:$CH$1,,MATCH($K57,$U$2:$CH$2,0)))))*$L57*8760*$P57)),IF(AND($K57+$H57&lt;Z$2+1,$K57+$I57&gt;Z$2),IF($N57=$N$3,$C57*INDEX('Fixed O&amp;M Schedule_Gas'!H$3:H$15,MATCH($F57,'Fixed O&amp;M Schedule_Gas'!$B$3:$B$15,0)),$C57*$S57*INDEX($U$1:$CH$1,MATCH($K57,$U$2:$CH$2,0))*IF(Z$2&gt;$K57+$H57,IF($D57="Win",1.02,1.005),1)*(1+$T57)^(Z$2-$K57)),IF(AND($K57+$I57&lt;=Z$2,$K57+SUM($I57:$J57)&gt;Z$2),IF($N57=$N$3,$C57*(INDEX('Fixed O&amp;M Schedule_Gas'!H$3:H$15,MATCH($F57,'Fixed O&amp;M Schedule_Gas'!$B$3:$B$15,0))+$M57),$C57*($S57*INDEX($U$1:$CH$1,MATCH($K57+$I57,$U$2:$CH$2,0))*IF(Z$2&gt;$K57+$I57+$H57,IF($D57="Win",1.02,1.005),1)*(1+$T57)^(Z$2-($K57+$I57))+$M57)),0)))/10^6</f>
        <v>139.50801321570106</v>
      </c>
      <c r="AA57" s="119">
        <f>IF(AND($K57&lt;AA$2+1,$K57+$H57&gt;AA$2),IF($N57=$N$3,$C57*((1-$O57+$O57*(AA$1/INDEX($U$1:$CH$1,,MATCH($K57,$U$2:$CH$2,0)))))*$L57,$C57*((1-$R57)^(AA$2-$K57))*(((1-$O57+$O57*(AA$1/INDEX($U$1:$CH$1,,MATCH($K57,$U$2:$CH$2,0)))))*$L57*8760*$P57)),IF(AND($K57+$H57&lt;AA$2+1,$K57+$I57&gt;AA$2),IF($N57=$N$3,$C57*INDEX('Fixed O&amp;M Schedule_Gas'!I$3:I$15,MATCH($F57,'Fixed O&amp;M Schedule_Gas'!$B$3:$B$15,0)),$C57*$S57*INDEX($U$1:$CH$1,MATCH($K57,$U$2:$CH$2,0))*IF(AA$2&gt;$K57+$H57,IF($D57="Win",1.02,1.005),1)*(1+$T57)^(AA$2-$K57)),IF(AND($K57+$I57&lt;=AA$2,$K57+SUM($I57:$J57)&gt;AA$2),IF($N57=$N$3,$C57*(INDEX('Fixed O&amp;M Schedule_Gas'!I$3:I$15,MATCH($F57,'Fixed O&amp;M Schedule_Gas'!$B$3:$B$15,0))+$M57),$C57*($S57*INDEX($U$1:$CH$1,MATCH($K57+$I57,$U$2:$CH$2,0))*IF(AA$2&gt;$K57+$I57+$H57,IF($D57="Win",1.02,1.005),1)*(1+$T57)^(AA$2-($K57+$I57))+$M57)),0)))/10^6</f>
        <v>138.12256368823424</v>
      </c>
      <c r="AB57" s="119">
        <f>IF(AND($K57&lt;AB$2+1,$K57+$H57&gt;AB$2),IF($N57=$N$3,$C57*((1-$O57+$O57*(AB$1/INDEX($U$1:$CH$1,,MATCH($K57,$U$2:$CH$2,0)))))*$L57,$C57*((1-$R57)^(AB$2-$K57))*(((1-$O57+$O57*(AB$1/INDEX($U$1:$CH$1,,MATCH($K57,$U$2:$CH$2,0)))))*$L57*8760*$P57)),IF(AND($K57+$H57&lt;AB$2+1,$K57+$I57&gt;AB$2),IF($N57=$N$3,$C57*INDEX('Fixed O&amp;M Schedule_Gas'!J$3:J$15,MATCH($F57,'Fixed O&amp;M Schedule_Gas'!$B$3:$B$15,0)),$C57*$S57*INDEX($U$1:$CH$1,MATCH($K57,$U$2:$CH$2,0))*IF(AB$2&gt;$K57+$H57,IF($D57="Win",1.02,1.005),1)*(1+$T57)^(AB$2-$K57)),IF(AND($K57+$I57&lt;=AB$2,$K57+SUM($I57:$J57)&gt;AB$2),IF($N57=$N$3,$C57*(INDEX('Fixed O&amp;M Schedule_Gas'!J$3:J$15,MATCH($F57,'Fixed O&amp;M Schedule_Gas'!$B$3:$B$15,0))+$M57),$C57*($S57*INDEX($U$1:$CH$1,MATCH($K57+$I57,$U$2:$CH$2,0))*IF(AB$2&gt;$K57+$I57+$H57,IF($D57="Win",1.02,1.005),1)*(1+$T57)^(AB$2-($K57+$I57))+$M57)),0)))/10^6</f>
        <v>136.3050058257962</v>
      </c>
      <c r="AC57" s="119">
        <f>IF(AND($K57&lt;AC$2+1,$K57+$H57&gt;AC$2),IF($N57=$N$3,$C57*((1-$O57+$O57*(AC$1/INDEX($U$1:$CH$1,,MATCH($K57,$U$2:$CH$2,0)))))*$L57,$C57*((1-$R57)^(AC$2-$K57))*(((1-$O57+$O57*(AC$1/INDEX($U$1:$CH$1,,MATCH($K57,$U$2:$CH$2,0)))))*$L57*8760*$P57)),IF(AND($K57+$H57&lt;AC$2+1,$K57+$I57&gt;AC$2),IF($N57=$N$3,$C57*INDEX('Fixed O&amp;M Schedule_Gas'!K$3:K$15,MATCH($F57,'Fixed O&amp;M Schedule_Gas'!$B$3:$B$15,0)),$C57*$S57*INDEX($U$1:$CH$1,MATCH($K57,$U$2:$CH$2,0))*IF(AC$2&gt;$K57+$H57,IF($D57="Win",1.02,1.005),1)*(1+$T57)^(AC$2-$K57)),IF(AND($K57+$I57&lt;=AC$2,$K57+SUM($I57:$J57)&gt;AC$2),IF($N57=$N$3,$C57*(INDEX('Fixed O&amp;M Schedule_Gas'!K$3:K$15,MATCH($F57,'Fixed O&amp;M Schedule_Gas'!$B$3:$B$15,0))+$M57),$C57*($S57*INDEX($U$1:$CH$1,MATCH($K57+$I57,$U$2:$CH$2,0))*IF(AC$2&gt;$K57+$I57+$H57,IF($D57="Win",1.02,1.005),1)*(1+$T57)^(AC$2-($K57+$I57))+$M57)),0)))/10^6</f>
        <v>134.41704792339405</v>
      </c>
      <c r="AD57" s="119">
        <f>IF(AND($K57&lt;AD$2+1,$K57+$H57&gt;AD$2),IF($N57=$N$3,$C57*((1-$O57+$O57*(AD$1/INDEX($U$1:$CH$1,,MATCH($K57,$U$2:$CH$2,0)))))*$L57,$C57*((1-$R57)^(AD$2-$K57))*(((1-$O57+$O57*(AD$1/INDEX($U$1:$CH$1,,MATCH($K57,$U$2:$CH$2,0)))))*$L57*8760*$P57)),IF(AND($K57+$H57&lt;AD$2+1,$K57+$I57&gt;AD$2),IF($N57=$N$3,$C57*INDEX('Fixed O&amp;M Schedule_Gas'!L$3:L$15,MATCH($F57,'Fixed O&amp;M Schedule_Gas'!$B$3:$B$15,0)),$C57*$S57*INDEX($U$1:$CH$1,MATCH($K57,$U$2:$CH$2,0))*IF(AD$2&gt;$K57+$H57,IF($D57="Win",1.02,1.005),1)*(1+$T57)^(AD$2-$K57)),IF(AND($K57+$I57&lt;=AD$2,$K57+SUM($I57:$J57)&gt;AD$2),IF($N57=$N$3,$C57*(INDEX('Fixed O&amp;M Schedule_Gas'!L$3:L$15,MATCH($F57,'Fixed O&amp;M Schedule_Gas'!$B$3:$B$15,0))+$M57),$C57*($S57*INDEX($U$1:$CH$1,MATCH($K57+$I57,$U$2:$CH$2,0))*IF(AD$2&gt;$K57+$I57+$H57,IF($D57="Win",1.02,1.005),1)*(1+$T57)^(AD$2-($K57+$I57))+$M57)),0)))/10^6</f>
        <v>132.90461076436878</v>
      </c>
      <c r="AE57" s="119">
        <f>IF(AND($K57&lt;AE$2+1,$K57+$H57&gt;AE$2),IF($N57=$N$3,$C57*((1-$O57+$O57*(AE$1/INDEX($U$1:$CH$1,,MATCH($K57,$U$2:$CH$2,0)))))*$L57,$C57*((1-$R57)^(AE$2-$K57))*(((1-$O57+$O57*(AE$1/INDEX($U$1:$CH$1,,MATCH($K57,$U$2:$CH$2,0)))))*$L57*8760*$P57)),IF(AND($K57+$H57&lt;AE$2+1,$K57+$I57&gt;AE$2),IF($N57=$N$3,$C57*INDEX('Fixed O&amp;M Schedule_Gas'!M$3:M$15,MATCH($F57,'Fixed O&amp;M Schedule_Gas'!$B$3:$B$15,0)),$C57*$S57*INDEX($U$1:$CH$1,MATCH($K57,$U$2:$CH$2,0))*IF(AE$2&gt;$K57+$H57,IF($D57="Win",1.02,1.005),1)*(1+$T57)^(AE$2-$K57)),IF(AND($K57+$I57&lt;=AE$2,$K57+SUM($I57:$J57)&gt;AE$2),IF($N57=$N$3,$C57*(INDEX('Fixed O&amp;M Schedule_Gas'!M$3:M$15,MATCH($F57,'Fixed O&amp;M Schedule_Gas'!$B$3:$B$15,0))+$M57),$C57*($S57*INDEX($U$1:$CH$1,MATCH($K57+$I57,$U$2:$CH$2,0))*IF(AE$2&gt;$K57+$I57+$H57,IF($D57="Win",1.02,1.005),1)*(1+$T57)^(AE$2-($K57+$I57))+$M57)),0)))/10^6</f>
        <v>131.11701202497349</v>
      </c>
      <c r="AF57" s="119">
        <f>IF(AND($K57&lt;AF$2+1,$K57+$H57&gt;AF$2),IF($N57=$N$3,$C57*((1-$O57+$O57*(AF$1/INDEX($U$1:$CH$1,,MATCH($K57,$U$2:$CH$2,0)))))*$L57,$C57*((1-$R57)^(AF$2-$K57))*(((1-$O57+$O57*(AF$1/INDEX($U$1:$CH$1,,MATCH($K57,$U$2:$CH$2,0)))))*$L57*8760*$P57)),IF(AND($K57+$H57&lt;AF$2+1,$K57+$I57&gt;AF$2),IF($N57=$N$3,$C57*INDEX('Fixed O&amp;M Schedule_Gas'!N$3:N$15,MATCH($F57,'Fixed O&amp;M Schedule_Gas'!$B$3:$B$15,0)),$C57*$S57*INDEX($U$1:$CH$1,MATCH($K57,$U$2:$CH$2,0))*IF(AF$2&gt;$K57+$H57,IF($D57="Win",1.02,1.005),1)*(1+$T57)^(AF$2-$K57)),IF(AND($K57+$I57&lt;=AF$2,$K57+SUM($I57:$J57)&gt;AF$2),IF($N57=$N$3,$C57*(INDEX('Fixed O&amp;M Schedule_Gas'!N$3:N$15,MATCH($F57,'Fixed O&amp;M Schedule_Gas'!$B$3:$B$15,0))+$M57),$C57*($S57*INDEX($U$1:$CH$1,MATCH($K57+$I57,$U$2:$CH$2,0))*IF(AF$2&gt;$K57+$I57+$H57,IF($D57="Win",1.02,1.005),1)*(1+$T57)^(AF$2-($K57+$I57))+$M57)),0)))/10^6</f>
        <v>129.51388264681535</v>
      </c>
      <c r="AG57" s="119">
        <f>IF(AND($K57&lt;AG$2+1,$K57+$H57&gt;AG$2),IF($N57=$N$3,$C57*((1-$O57+$O57*(AG$1/INDEX($U$1:$CH$1,,MATCH($K57,$U$2:$CH$2,0)))))*$L57,$C57*((1-$R57)^(AG$2-$K57))*(((1-$O57+$O57*(AG$1/INDEX($U$1:$CH$1,,MATCH($K57,$U$2:$CH$2,0)))))*$L57*8760*$P57)),IF(AND($K57+$H57&lt;AG$2+1,$K57+$I57&gt;AG$2),IF($N57=$N$3,$C57*INDEX('Fixed O&amp;M Schedule_Gas'!O$3:O$15,MATCH($F57,'Fixed O&amp;M Schedule_Gas'!$B$3:$B$15,0)),$C57*$S57*INDEX($U$1:$CH$1,MATCH($K57,$U$2:$CH$2,0))*IF(AG$2&gt;$K57+$H57,IF($D57="Win",1.02,1.005),1)*(1+$T57)^(AG$2-$K57)),IF(AND($K57+$I57&lt;=AG$2,$K57+SUM($I57:$J57)&gt;AG$2),IF($N57=$N$3,$C57*(INDEX('Fixed O&amp;M Schedule_Gas'!O$3:O$15,MATCH($F57,'Fixed O&amp;M Schedule_Gas'!$B$3:$B$15,0))+$M57),$C57*($S57*INDEX($U$1:$CH$1,MATCH($K57+$I57,$U$2:$CH$2,0))*IF(AG$2&gt;$K57+$I57+$H57,IF($D57="Win",1.02,1.005),1)*(1+$T57)^(AG$2-($K57+$I57))+$M57)),0)))/10^6</f>
        <v>127.96530648558293</v>
      </c>
      <c r="AH57" s="119">
        <f>IF(AND($K57&lt;AH$2+1,$K57+$H57&gt;AH$2),IF($N57=$N$3,$C57*((1-$O57+$O57*(AH$1/INDEX($U$1:$CH$1,,MATCH($K57,$U$2:$CH$2,0)))))*$L57,$C57*((1-$R57)^(AH$2-$K57))*(((1-$O57+$O57*(AH$1/INDEX($U$1:$CH$1,,MATCH($K57,$U$2:$CH$2,0)))))*$L57*8760*$P57)),IF(AND($K57+$H57&lt;AH$2+1,$K57+$I57&gt;AH$2),IF($N57=$N$3,$C57*INDEX('Fixed O&amp;M Schedule_Gas'!P$3:P$15,MATCH($F57,'Fixed O&amp;M Schedule_Gas'!$B$3:$B$15,0)),$C57*$S57*INDEX($U$1:$CH$1,MATCH($K57,$U$2:$CH$2,0))*IF(AH$2&gt;$K57+$H57,IF($D57="Win",1.02,1.005),1)*(1+$T57)^(AH$2-$K57)),IF(AND($K57+$I57&lt;=AH$2,$K57+SUM($I57:$J57)&gt;AH$2),IF($N57=$N$3,$C57*(INDEX('Fixed O&amp;M Schedule_Gas'!P$3:P$15,MATCH($F57,'Fixed O&amp;M Schedule_Gas'!$B$3:$B$15,0))+$M57),$C57*($S57*INDEX($U$1:$CH$1,MATCH($K57+$I57,$U$2:$CH$2,0))*IF(AH$2&gt;$K57+$I57+$H57,IF($D57="Win",1.02,1.005),1)*(1+$T57)^(AH$2-($K57+$I57))+$M57)),0)))/10^6</f>
        <v>126.47430500477989</v>
      </c>
      <c r="AI57" s="119">
        <f>IF(AND($K57&lt;AI$2+1,$K57+$H57&gt;AI$2),IF($N57=$N$3,$C57*((1-$O57+$O57*(AI$1/INDEX($U$1:$CH$1,,MATCH($K57,$U$2:$CH$2,0)))))*$L57,$C57*((1-$R57)^(AI$2-$K57))*(((1-$O57+$O57*(AI$1/INDEX($U$1:$CH$1,,MATCH($K57,$U$2:$CH$2,0)))))*$L57*8760*$P57)),IF(AND($K57+$H57&lt;AI$2+1,$K57+$I57&gt;AI$2),IF($N57=$N$3,$C57*INDEX('Fixed O&amp;M Schedule_Gas'!Q$3:Q$15,MATCH($F57,'Fixed O&amp;M Schedule_Gas'!$B$3:$B$15,0)),$C57*$S57*INDEX($U$1:$CH$1,MATCH($K57,$U$2:$CH$2,0))*IF(AI$2&gt;$K57+$H57,IF($D57="Win",1.02,1.005),1)*(1+$T57)^(AI$2-$K57)),IF(AND($K57+$I57&lt;=AI$2,$K57+SUM($I57:$J57)&gt;AI$2),IF($N57=$N$3,$C57*(INDEX('Fixed O&amp;M Schedule_Gas'!Q$3:Q$15,MATCH($F57,'Fixed O&amp;M Schedule_Gas'!$B$3:$B$15,0))+$M57),$C57*($S57*INDEX($U$1:$CH$1,MATCH($K57+$I57,$U$2:$CH$2,0))*IF(AI$2&gt;$K57+$I57+$H57,IF($D57="Win",1.02,1.005),1)*(1+$T57)^(AI$2-($K57+$I57))+$M57)),0)))/10^6</f>
        <v>125.00920725946622</v>
      </c>
      <c r="AJ57" s="119">
        <f>IF(AND($K57&lt;AJ$2+1,$K57+$H57&gt;AJ$2),IF($N57=$N$3,$C57*((1-$O57+$O57*(AJ$1/INDEX($U$1:$CH$1,,MATCH($K57,$U$2:$CH$2,0)))))*$L57,$C57*((1-$R57)^(AJ$2-$K57))*(((1-$O57+$O57*(AJ$1/INDEX($U$1:$CH$1,,MATCH($K57,$U$2:$CH$2,0)))))*$L57*8760*$P57)),IF(AND($K57+$H57&lt;AJ$2+1,$K57+$I57&gt;AJ$2),IF($N57=$N$3,$C57*INDEX('Fixed O&amp;M Schedule_Gas'!R$3:R$15,MATCH($F57,'Fixed O&amp;M Schedule_Gas'!$B$3:$B$15,0)),$C57*$S57*INDEX($U$1:$CH$1,MATCH($K57,$U$2:$CH$2,0))*IF(AJ$2&gt;$K57+$H57,IF($D57="Win",1.02,1.005),1)*(1+$T57)^(AJ$2-$K57)),IF(AND($K57+$I57&lt;=AJ$2,$K57+SUM($I57:$J57)&gt;AJ$2),IF($N57=$N$3,$C57*(INDEX('Fixed O&amp;M Schedule_Gas'!R$3:R$15,MATCH($F57,'Fixed O&amp;M Schedule_Gas'!$B$3:$B$15,0))+$M57),$C57*($S57*INDEX($U$1:$CH$1,MATCH($K57+$I57,$U$2:$CH$2,0))*IF(AJ$2&gt;$K57+$I57+$H57,IF($D57="Win",1.02,1.005),1)*(1+$T57)^(AJ$2-($K57+$I57))+$M57)),0)))/10^6</f>
        <v>123.56960632545351</v>
      </c>
      <c r="AK57" s="119">
        <f>IF(AND($K57&lt;AK$2+1,$K57+$H57&gt;AK$2),IF($N57=$N$3,$C57*((1-$O57+$O57*(AK$1/INDEX($U$1:$CH$1,,MATCH($K57,$U$2:$CH$2,0)))))*$L57,$C57*((1-$R57)^(AK$2-$K57))*(((1-$O57+$O57*(AK$1/INDEX($U$1:$CH$1,,MATCH($K57,$U$2:$CH$2,0)))))*$L57*8760*$P57)),IF(AND($K57+$H57&lt;AK$2+1,$K57+$I57&gt;AK$2),IF($N57=$N$3,$C57*INDEX('Fixed O&amp;M Schedule_Gas'!S$3:S$15,MATCH($F57,'Fixed O&amp;M Schedule_Gas'!$B$3:$B$15,0)),$C57*$S57*INDEX($U$1:$CH$1,MATCH($K57,$U$2:$CH$2,0))*IF(AK$2&gt;$K57+$H57,IF($D57="Win",1.02,1.005),1)*(1+$T57)^(AK$2-$K57)),IF(AND($K57+$I57&lt;=AK$2,$K57+SUM($I57:$J57)&gt;AK$2),IF($N57=$N$3,$C57*(INDEX('Fixed O&amp;M Schedule_Gas'!S$3:S$15,MATCH($F57,'Fixed O&amp;M Schedule_Gas'!$B$3:$B$15,0))+$M57),$C57*($S57*INDEX($U$1:$CH$1,MATCH($K57+$I57,$U$2:$CH$2,0))*IF(AK$2&gt;$K57+$I57+$H57,IF($D57="Win",1.02,1.005),1)*(1+$T57)^(AK$2-($K57+$I57))+$M57)),0)))/10^6</f>
        <v>122.15510181707126</v>
      </c>
      <c r="AL57" s="119">
        <f>IF(AND($K57&lt;AL$2+1,$K57+$H57&gt;AL$2),IF($N57=$N$3,$C57*((1-$O57+$O57*(AL$1/INDEX($U$1:$CH$1,,MATCH($K57,$U$2:$CH$2,0)))))*$L57,$C57*((1-$R57)^(AL$2-$K57))*(((1-$O57+$O57*(AL$1/INDEX($U$1:$CH$1,,MATCH($K57,$U$2:$CH$2,0)))))*$L57*8760*$P57)),IF(AND($K57+$H57&lt;AL$2+1,$K57+$I57&gt;AL$2),IF($N57=$N$3,$C57*INDEX('Fixed O&amp;M Schedule_Gas'!T$3:T$15,MATCH($F57,'Fixed O&amp;M Schedule_Gas'!$B$3:$B$15,0)),$C57*$S57*INDEX($U$1:$CH$1,MATCH($K57,$U$2:$CH$2,0))*IF(AL$2&gt;$K57+$H57,IF($D57="Win",1.02,1.005),1)*(1+$T57)^(AL$2-$K57)),IF(AND($K57+$I57&lt;=AL$2,$K57+SUM($I57:$J57)&gt;AL$2),IF($N57=$N$3,$C57*(INDEX('Fixed O&amp;M Schedule_Gas'!T$3:T$15,MATCH($F57,'Fixed O&amp;M Schedule_Gas'!$B$3:$B$15,0))+$M57),$C57*($S57*INDEX($U$1:$CH$1,MATCH($K57+$I57,$U$2:$CH$2,0))*IF(AL$2&gt;$K57+$I57+$H57,IF($D57="Win",1.02,1.005),1)*(1+$T57)^(AL$2-($K57+$I57))+$M57)),0)))/10^6</f>
        <v>120.76529978265273</v>
      </c>
      <c r="AM57" s="119">
        <f>IF(AND($K57&lt;AM$2+1,$K57+$H57&gt;AM$2),IF($N57=$N$3,$C57*((1-$O57+$O57*(AM$1/INDEX($U$1:$CH$1,,MATCH($K57,$U$2:$CH$2,0)))))*$L57,$C57*((1-$R57)^(AM$2-$K57))*(((1-$O57+$O57*(AM$1/INDEX($U$1:$CH$1,,MATCH($K57,$U$2:$CH$2,0)))))*$L57*8760*$P57)),IF(AND($K57+$H57&lt;AM$2+1,$K57+$I57&gt;AM$2),IF($N57=$N$3,$C57*INDEX('Fixed O&amp;M Schedule_Gas'!U$3:U$15,MATCH($F57,'Fixed O&amp;M Schedule_Gas'!$B$3:$B$15,0)),$C57*$S57*INDEX($U$1:$CH$1,MATCH($K57,$U$2:$CH$2,0))*IF(AM$2&gt;$K57+$H57,IF($D57="Win",1.02,1.005),1)*(1+$T57)^(AM$2-$K57)),IF(AND($K57+$I57&lt;=AM$2,$K57+SUM($I57:$J57)&gt;AM$2),IF($N57=$N$3,$C57*(INDEX('Fixed O&amp;M Schedule_Gas'!U$3:U$15,MATCH($F57,'Fixed O&amp;M Schedule_Gas'!$B$3:$B$15,0))+$M57),$C57*($S57*INDEX($U$1:$CH$1,MATCH($K57+$I57,$U$2:$CH$2,0))*IF(AM$2&gt;$K57+$I57+$H57,IF($D57="Win",1.02,1.005),1)*(1+$T57)^(AM$2-($K57+$I57))+$M57)),0)))/10^6</f>
        <v>119.39981260169326</v>
      </c>
      <c r="AN57" s="119">
        <f>IF(AND($K57&lt;AN$2+1,$K57+$H57&gt;AN$2),IF($N57=$N$3,$C57*((1-$O57+$O57*(AN$1/INDEX($U$1:$CH$1,,MATCH($K57,$U$2:$CH$2,0)))))*$L57,$C57*((1-$R57)^(AN$2-$K57))*(((1-$O57+$O57*(AN$1/INDEX($U$1:$CH$1,,MATCH($K57,$U$2:$CH$2,0)))))*$L57*8760*$P57)),IF(AND($K57+$H57&lt;AN$2+1,$K57+$I57&gt;AN$2),IF($N57=$N$3,$C57*INDEX('Fixed O&amp;M Schedule_Gas'!V$3:V$15,MATCH($F57,'Fixed O&amp;M Schedule_Gas'!$B$3:$B$15,0)),$C57*$S57*INDEX($U$1:$CH$1,MATCH($K57,$U$2:$CH$2,0))*IF(AN$2&gt;$K57+$H57,IF($D57="Win",1.02,1.005),1)*(1+$T57)^(AN$2-$K57)),IF(AND($K57+$I57&lt;=AN$2,$K57+SUM($I57:$J57)&gt;AN$2),IF($N57=$N$3,$C57*(INDEX('Fixed O&amp;M Schedule_Gas'!V$3:V$15,MATCH($F57,'Fixed O&amp;M Schedule_Gas'!$B$3:$B$15,0))+$M57),$C57*($S57*INDEX($U$1:$CH$1,MATCH($K57+$I57,$U$2:$CH$2,0))*IF(AN$2&gt;$K57+$I57+$H57,IF($D57="Win",1.02,1.005),1)*(1+$T57)^(AN$2-($K57+$I57))+$M57)),0)))/10^6</f>
        <v>118.05825888365435</v>
      </c>
      <c r="AO57" s="119">
        <f>IF(AND($K57&lt;AO$2+1,$K57+$H57&gt;AO$2),IF($N57=$N$3,$C57*((1-$O57+$O57*(AO$1/INDEX($U$1:$CH$1,,MATCH($K57,$U$2:$CH$2,0)))))*$L57,$C57*((1-$R57)^(AO$2-$K57))*(((1-$O57+$O57*(AO$1/INDEX($U$1:$CH$1,,MATCH($K57,$U$2:$CH$2,0)))))*$L57*8760*$P57)),IF(AND($K57+$H57&lt;AO$2+1,$K57+$I57&gt;AO$2),IF($N57=$N$3,$C57*INDEX('Fixed O&amp;M Schedule_Gas'!W$3:W$15,MATCH($F57,'Fixed O&amp;M Schedule_Gas'!$B$3:$B$15,0)),$C57*$S57*INDEX($U$1:$CH$1,MATCH($K57,$U$2:$CH$2,0))*IF(AO$2&gt;$K57+$H57,IF($D57="Win",1.02,1.005),1)*(1+$T57)^(AO$2-$K57)),IF(AND($K57+$I57&lt;=AO$2,$K57+SUM($I57:$J57)&gt;AO$2),IF($N57=$N$3,$C57*(INDEX('Fixed O&amp;M Schedule_Gas'!W$3:W$15,MATCH($F57,'Fixed O&amp;M Schedule_Gas'!$B$3:$B$15,0))+$M57),$C57*($S57*INDEX($U$1:$CH$1,MATCH($K57+$I57,$U$2:$CH$2,0))*IF(AO$2&gt;$K57+$I57+$H57,IF($D57="Win",1.02,1.005),1)*(1+$T57)^(AO$2-($K57+$I57))+$M57)),0)))/10^6</f>
        <v>116.74026336838769</v>
      </c>
      <c r="AP57" s="119">
        <f>IF(AND($K57&lt;AP$2+1,$K57+$H57&gt;AP$2),IF($N57=$N$3,$C57*((1-$O57+$O57*(AP$1/INDEX($U$1:$CH$1,,MATCH($K57,$U$2:$CH$2,0)))))*$L57,$C57*((1-$R57)^(AP$2-$K57))*(((1-$O57+$O57*(AP$1/INDEX($U$1:$CH$1,,MATCH($K57,$U$2:$CH$2,0)))))*$L57*8760*$P57)),IF(AND($K57+$H57&lt;AP$2+1,$K57+$I57&gt;AP$2),IF($N57=$N$3,$C57*INDEX('Fixed O&amp;M Schedule_Gas'!X$3:X$15,MATCH($F57,'Fixed O&amp;M Schedule_Gas'!$B$3:$B$15,0)),$C57*$S57*INDEX($U$1:$CH$1,MATCH($K57,$U$2:$CH$2,0))*IF(AP$2&gt;$K57+$H57,IF($D57="Win",1.02,1.005),1)*(1+$T57)^(AP$2-$K57)),IF(AND($K57+$I57&lt;=AP$2,$K57+SUM($I57:$J57)&gt;AP$2),IF($N57=$N$3,$C57*(INDEX('Fixed O&amp;M Schedule_Gas'!X$3:X$15,MATCH($F57,'Fixed O&amp;M Schedule_Gas'!$B$3:$B$15,0))+$M57),$C57*($S57*INDEX($U$1:$CH$1,MATCH($K57+$I57,$U$2:$CH$2,0))*IF(AP$2&gt;$K57+$I57+$H57,IF($D57="Win",1.02,1.005),1)*(1+$T57)^(AP$2-($K57+$I57))+$M57)),0)))/10^6</f>
        <v>115.4454568281522</v>
      </c>
      <c r="AQ57" s="119">
        <f>IF(AND($K57&lt;AQ$2+1,$K57+$H57&gt;AQ$2),IF($N57=$N$3,$C57*((1-$O57+$O57*(AQ$1/INDEX($U$1:$CH$1,,MATCH($K57,$U$2:$CH$2,0)))))*$L57,$C57*((1-$R57)^(AQ$2-$K57))*(((1-$O57+$O57*(AQ$1/INDEX($U$1:$CH$1,,MATCH($K57,$U$2:$CH$2,0)))))*$L57*8760*$P57)),IF(AND($K57+$H57&lt;AQ$2+1,$K57+$I57&gt;AQ$2),IF($N57=$N$3,$C57*INDEX('Fixed O&amp;M Schedule_Gas'!Y$3:Y$15,MATCH($F57,'Fixed O&amp;M Schedule_Gas'!$B$3:$B$15,0)),$C57*$S57*INDEX($U$1:$CH$1,MATCH($K57,$U$2:$CH$2,0))*IF(AQ$2&gt;$K57+$H57,IF($D57="Win",1.02,1.005),1)*(1+$T57)^(AQ$2-$K57)),IF(AND($K57+$I57&lt;=AQ$2,$K57+SUM($I57:$J57)&gt;AQ$2),IF($N57=$N$3,$C57*(INDEX('Fixed O&amp;M Schedule_Gas'!Y$3:Y$15,MATCH($F57,'Fixed O&amp;M Schedule_Gas'!$B$3:$B$15,0))+$M57),$C57*($S57*INDEX($U$1:$CH$1,MATCH($K57+$I57,$U$2:$CH$2,0))*IF(AQ$2&gt;$K57+$I57+$H57,IF($D57="Win",1.02,1.005),1)*(1+$T57)^(AQ$2-($K57+$I57))+$M57)),0)))/10^6</f>
        <v>114.17347597119952</v>
      </c>
      <c r="AR57" s="119">
        <f>IF(AND($K57&lt;AR$2+1,$K57+$H57&gt;AR$2),IF($N57=$N$3,$C57*((1-$O57+$O57*(AR$1/INDEX($U$1:$CH$1,,MATCH($K57,$U$2:$CH$2,0)))))*$L57,$C57*((1-$R57)^(AR$2-$K57))*(((1-$O57+$O57*(AR$1/INDEX($U$1:$CH$1,,MATCH($K57,$U$2:$CH$2,0)))))*$L57*8760*$P57)),IF(AND($K57+$H57&lt;AR$2+1,$K57+$I57&gt;AR$2),IF($N57=$N$3,$C57*INDEX('Fixed O&amp;M Schedule_Gas'!Z$3:Z$15,MATCH($F57,'Fixed O&amp;M Schedule_Gas'!$B$3:$B$15,0)),$C57*$S57*INDEX($U$1:$CH$1,MATCH($K57,$U$2:$CH$2,0))*IF(AR$2&gt;$K57+$H57,IF($D57="Win",1.02,1.005),1)*(1+$T57)^(AR$2-$K57)),IF(AND($K57+$I57&lt;=AR$2,$K57+SUM($I57:$J57)&gt;AR$2),IF($N57=$N$3,$C57*(INDEX('Fixed O&amp;M Schedule_Gas'!Z$3:Z$15,MATCH($F57,'Fixed O&amp;M Schedule_Gas'!$B$3:$B$15,0))+$M57),$C57*($S57*INDEX($U$1:$CH$1,MATCH($K57+$I57,$U$2:$CH$2,0))*IF(AR$2&gt;$K57+$I57+$H57,IF($D57="Win",1.02,1.005),1)*(1+$T57)^(AR$2-($K57+$I57))+$M57)),0)))/10^6</f>
        <v>112.92396334690258</v>
      </c>
      <c r="AS57" s="119">
        <f>IF(AND($K57&lt;AS$2+1,$K57+$H57&gt;AS$2),IF($N57=$N$3,$C57*((1-$O57+$O57*(AS$1/INDEX($U$1:$CH$1,,MATCH($K57,$U$2:$CH$2,0)))))*$L57,$C57*((1-$R57)^(AS$2-$K57))*(((1-$O57+$O57*(AS$1/INDEX($U$1:$CH$1,,MATCH($K57,$U$2:$CH$2,0)))))*$L57*8760*$P57)),IF(AND($K57+$H57&lt;AS$2+1,$K57+$I57&gt;AS$2),IF($N57=$N$3,$C57*INDEX('Fixed O&amp;M Schedule_Gas'!AA$3:AA$15,MATCH($F57,'Fixed O&amp;M Schedule_Gas'!$B$3:$B$15,0)),$C57*$S57*INDEX($U$1:$CH$1,MATCH($K57,$U$2:$CH$2,0))*IF(AS$2&gt;$K57+$H57,IF($D57="Win",1.02,1.005),1)*(1+$T57)^(AS$2-$K57)),IF(AND($K57+$I57&lt;=AS$2,$K57+SUM($I57:$J57)&gt;AS$2),IF($N57=$N$3,$C57*(INDEX('Fixed O&amp;M Schedule_Gas'!AA$3:AA$15,MATCH($F57,'Fixed O&amp;M Schedule_Gas'!$B$3:$B$15,0))+$M57),$C57*($S57*INDEX($U$1:$CH$1,MATCH($K57+$I57,$U$2:$CH$2,0))*IF(AS$2&gt;$K57+$I57+$H57,IF($D57="Win",1.02,1.005),1)*(1+$T57)^(AS$2-($K57+$I57))+$M57)),0)))/10^6</f>
        <v>111.69656725240212</v>
      </c>
      <c r="AT57" s="119">
        <f>IF(AND($K57&lt;AT$2+1,$K57+$H57&gt;AT$2),IF($N57=$N$3,$C57*((1-$O57+$O57*(AT$1/INDEX($U$1:$CH$1,,MATCH($K57,$U$2:$CH$2,0)))))*$L57,$C57*((1-$R57)^(AT$2-$K57))*(((1-$O57+$O57*(AT$1/INDEX($U$1:$CH$1,,MATCH($K57,$U$2:$CH$2,0)))))*$L57*8760*$P57)),IF(AND($K57+$H57&lt;AT$2+1,$K57+$I57&gt;AT$2),IF($N57=$N$3,$C57*INDEX('Fixed O&amp;M Schedule_Gas'!AB$3:AB$15,MATCH($F57,'Fixed O&amp;M Schedule_Gas'!$B$3:$B$15,0)),$C57*$S57*INDEX($U$1:$CH$1,MATCH($K57,$U$2:$CH$2,0))*IF(AT$2&gt;$K57+$H57,IF($D57="Win",1.02,1.005),1)*(1+$T57)^(AT$2-$K57)),IF(AND($K57+$I57&lt;=AT$2,$K57+SUM($I57:$J57)&gt;AT$2),IF($N57=$N$3,$C57*(INDEX('Fixed O&amp;M Schedule_Gas'!AB$3:AB$15,MATCH($F57,'Fixed O&amp;M Schedule_Gas'!$B$3:$B$15,0))+$M57),$C57*($S57*INDEX($U$1:$CH$1,MATCH($K57+$I57,$U$2:$CH$2,0))*IF(AT$2&gt;$K57+$I57+$H57,IF($D57="Win",1.02,1.005),1)*(1+$T57)^(AT$2-($K57+$I57))+$M57)),0)))/10^6</f>
        <v>27.466066578853777</v>
      </c>
      <c r="AU57" s="119">
        <f>IF(AND($K57&lt;AU$2+1,$K57+$H57&gt;AU$2),IF($N57=$N$3,$C57*((1-$O57+$O57*(AU$1/INDEX($U$1:$CH$1,,MATCH($K57,$U$2:$CH$2,0)))))*$L57,$C57*((1-$R57)^(AU$2-$K57))*(((1-$O57+$O57*(AU$1/INDEX($U$1:$CH$1,,MATCH($K57,$U$2:$CH$2,0)))))*$L57*8760*$P57)),IF(AND($K57+$H57&lt;AU$2+1,$K57+$I57&gt;AU$2),IF($N57=$N$3,$C57*INDEX('Fixed O&amp;M Schedule_Gas'!AC$3:AC$15,MATCH($F57,'Fixed O&amp;M Schedule_Gas'!$B$3:$B$15,0)),$C57*$S57*INDEX($U$1:$CH$1,MATCH($K57,$U$2:$CH$2,0))*IF(AU$2&gt;$K57+$H57,IF($D57="Win",1.02,1.005),1)*(1+$T57)^(AU$2-$K57)),IF(AND($K57+$I57&lt;=AU$2,$K57+SUM($I57:$J57)&gt;AU$2),IF($N57=$N$3,$C57*(INDEX('Fixed O&amp;M Schedule_Gas'!AC$3:AC$15,MATCH($F57,'Fixed O&amp;M Schedule_Gas'!$B$3:$B$15,0))+$M57),$C57*($S57*INDEX($U$1:$CH$1,MATCH($K57+$I57,$U$2:$CH$2,0))*IF(AU$2&gt;$K57+$I57+$H57,IF($D57="Win",1.02,1.005),1)*(1+$T57)^(AU$2-($K57+$I57))+$M57)),0)))/10^6</f>
        <v>28.575695668639469</v>
      </c>
      <c r="AV57" s="119">
        <f>IF(AND($K57&lt;AV$2+1,$K57+$H57&gt;AV$2),IF($N57=$N$3,$C57*((1-$O57+$O57*(AV$1/INDEX($U$1:$CH$1,,MATCH($K57,$U$2:$CH$2,0)))))*$L57,$C57*((1-$R57)^(AV$2-$K57))*(((1-$O57+$O57*(AV$1/INDEX($U$1:$CH$1,,MATCH($K57,$U$2:$CH$2,0)))))*$L57*8760*$P57)),IF(AND($K57+$H57&lt;AV$2+1,$K57+$I57&gt;AV$2),IF($N57=$N$3,$C57*INDEX('Fixed O&amp;M Schedule_Gas'!AD$3:AD$15,MATCH($F57,'Fixed O&amp;M Schedule_Gas'!$B$3:$B$15,0)),$C57*$S57*INDEX($U$1:$CH$1,MATCH($K57,$U$2:$CH$2,0))*IF(AV$2&gt;$K57+$H57,IF($D57="Win",1.02,1.005),1)*(1+$T57)^(AV$2-$K57)),IF(AND($K57+$I57&lt;=AV$2,$K57+SUM($I57:$J57)&gt;AV$2),IF($N57=$N$3,$C57*(INDEX('Fixed O&amp;M Schedule_Gas'!AD$3:AD$15,MATCH($F57,'Fixed O&amp;M Schedule_Gas'!$B$3:$B$15,0))+$M57),$C57*($S57*INDEX($U$1:$CH$1,MATCH($K57+$I57,$U$2:$CH$2,0))*IF(AV$2&gt;$K57+$I57+$H57,IF($D57="Win",1.02,1.005),1)*(1+$T57)^(AV$2-($K57+$I57))+$M57)),0)))/10^6</f>
        <v>29.147209582012263</v>
      </c>
      <c r="AW57" s="119">
        <f>IF(AND($K57&lt;AW$2+1,$K57+$H57&gt;AW$2),IF($N57=$N$3,$C57*((1-$O57+$O57*(AW$1/INDEX($U$1:$CH$1,,MATCH($K57,$U$2:$CH$2,0)))))*$L57,$C57*((1-$R57)^(AW$2-$K57))*(((1-$O57+$O57*(AW$1/INDEX($U$1:$CH$1,,MATCH($K57,$U$2:$CH$2,0)))))*$L57*8760*$P57)),IF(AND($K57+$H57&lt;AW$2+1,$K57+$I57&gt;AW$2),IF($N57=$N$3,$C57*INDEX('Fixed O&amp;M Schedule_Gas'!AE$3:AE$15,MATCH($F57,'Fixed O&amp;M Schedule_Gas'!$B$3:$B$15,0)),$C57*$S57*INDEX($U$1:$CH$1,MATCH($K57,$U$2:$CH$2,0))*IF(AW$2&gt;$K57+$H57,IF($D57="Win",1.02,1.005),1)*(1+$T57)^(AW$2-$K57)),IF(AND($K57+$I57&lt;=AW$2,$K57+SUM($I57:$J57)&gt;AW$2),IF($N57=$N$3,$C57*(INDEX('Fixed O&amp;M Schedule_Gas'!AE$3:AE$15,MATCH($F57,'Fixed O&amp;M Schedule_Gas'!$B$3:$B$15,0))+$M57),$C57*($S57*INDEX($U$1:$CH$1,MATCH($K57+$I57,$U$2:$CH$2,0))*IF(AW$2&gt;$K57+$I57+$H57,IF($D57="Win",1.02,1.005),1)*(1+$T57)^(AW$2-($K57+$I57))+$M57)),0)))/10^6</f>
        <v>29.7301537736525</v>
      </c>
      <c r="AX57" s="119">
        <f>IF(AND($K57&lt;AX$2+1,$K57+$H57&gt;AX$2),IF($N57=$N$3,$C57*((1-$O57+$O57*(AX$1/INDEX($U$1:$CH$1,,MATCH($K57,$U$2:$CH$2,0)))))*$L57,$C57*((1-$R57)^(AX$2-$K57))*(((1-$O57+$O57*(AX$1/INDEX($U$1:$CH$1,,MATCH($K57,$U$2:$CH$2,0)))))*$L57*8760*$P57)),IF(AND($K57+$H57&lt;AX$2+1,$K57+$I57&gt;AX$2),IF($N57=$N$3,$C57*INDEX('Fixed O&amp;M Schedule_Gas'!AF$3:AF$15,MATCH($F57,'Fixed O&amp;M Schedule_Gas'!$B$3:$B$15,0)),$C57*$S57*INDEX($U$1:$CH$1,MATCH($K57,$U$2:$CH$2,0))*IF(AX$2&gt;$K57+$H57,IF($D57="Win",1.02,1.005),1)*(1+$T57)^(AX$2-$K57)),IF(AND($K57+$I57&lt;=AX$2,$K57+SUM($I57:$J57)&gt;AX$2),IF($N57=$N$3,$C57*(INDEX('Fixed O&amp;M Schedule_Gas'!AF$3:AF$15,MATCH($F57,'Fixed O&amp;M Schedule_Gas'!$B$3:$B$15,0))+$M57),$C57*($S57*INDEX($U$1:$CH$1,MATCH($K57+$I57,$U$2:$CH$2,0))*IF(AX$2&gt;$K57+$I57+$H57,IF($D57="Win",1.02,1.005),1)*(1+$T57)^(AX$2-($K57+$I57))+$M57)),0)))/10^6</f>
        <v>30.324756849125553</v>
      </c>
      <c r="AY57" s="119">
        <f>IF(AND($K57&lt;AY$2+1,$K57+$H57&gt;AY$2),IF($N57=$N$3,$C57*((1-$O57+$O57*(AY$1/INDEX($U$1:$CH$1,,MATCH($K57,$U$2:$CH$2,0)))))*$L57,$C57*((1-$R57)^(AY$2-$K57))*(((1-$O57+$O57*(AY$1/INDEX($U$1:$CH$1,,MATCH($K57,$U$2:$CH$2,0)))))*$L57*8760*$P57)),IF(AND($K57+$H57&lt;AY$2+1,$K57+$I57&gt;AY$2),IF($N57=$N$3,$C57*INDEX('Fixed O&amp;M Schedule_Gas'!AG$3:AG$15,MATCH($F57,'Fixed O&amp;M Schedule_Gas'!$B$3:$B$15,0)),$C57*$S57*INDEX($U$1:$CH$1,MATCH($K57,$U$2:$CH$2,0))*IF(AY$2&gt;$K57+$H57,IF($D57="Win",1.02,1.005),1)*(1+$T57)^(AY$2-$K57)),IF(AND($K57+$I57&lt;=AY$2,$K57+SUM($I57:$J57)&gt;AY$2),IF($N57=$N$3,$C57*(INDEX('Fixed O&amp;M Schedule_Gas'!AG$3:AG$15,MATCH($F57,'Fixed O&amp;M Schedule_Gas'!$B$3:$B$15,0))+$M57),$C57*($S57*INDEX($U$1:$CH$1,MATCH($K57+$I57,$U$2:$CH$2,0))*IF(AY$2&gt;$K57+$I57+$H57,IF($D57="Win",1.02,1.005),1)*(1+$T57)^(AY$2-($K57+$I57))+$M57)),0)))/10^6</f>
        <v>123.91465565886878</v>
      </c>
      <c r="AZ57" s="119">
        <f>IF(AND($K57&lt;AZ$2+1,$K57+$H57&gt;AZ$2),IF($N57=$N$3,$C57*((1-$O57+$O57*(AZ$1/INDEX($U$1:$CH$1,,MATCH($K57,$U$2:$CH$2,0)))))*$L57,$C57*((1-$R57)^(AZ$2-$K57))*(((1-$O57+$O57*(AZ$1/INDEX($U$1:$CH$1,,MATCH($K57,$U$2:$CH$2,0)))))*$L57*8760*$P57)),IF(AND($K57+$H57&lt;AZ$2+1,$K57+$I57&gt;AZ$2),IF($N57=$N$3,$C57*INDEX('Fixed O&amp;M Schedule_Gas'!AH$3:AH$15,MATCH($F57,'Fixed O&amp;M Schedule_Gas'!$B$3:$B$15,0)),$C57*$S57*INDEX($U$1:$CH$1,MATCH($K57,$U$2:$CH$2,0))*IF(AZ$2&gt;$K57+$H57,IF($D57="Win",1.02,1.005),1)*(1+$T57)^(AZ$2-$K57)),IF(AND($K57+$I57&lt;=AZ$2,$K57+SUM($I57:$J57)&gt;AZ$2),IF($N57=$N$3,$C57*(INDEX('Fixed O&amp;M Schedule_Gas'!AH$3:AH$15,MATCH($F57,'Fixed O&amp;M Schedule_Gas'!$B$3:$B$15,0))+$M57),$C57*($S57*INDEX($U$1:$CH$1,MATCH($K57+$I57,$U$2:$CH$2,0))*IF(AZ$2&gt;$K57+$I57+$H57,IF($D57="Win",1.02,1.005),1)*(1+$T57)^(AZ$2-($K57+$I57))+$M57)),0)))/10^6</f>
        <v>124.51365618180627</v>
      </c>
      <c r="BA57" s="119">
        <f>IF(AND($K57&lt;BA$2+1,$K57+$H57&gt;BA$2),IF($N57=$N$3,$C57*((1-$O57+$O57*(BA$1/INDEX($U$1:$CH$1,,MATCH($K57,$U$2:$CH$2,0)))))*$L57,$C57*((1-$R57)^(BA$2-$K57))*(((1-$O57+$O57*(BA$1/INDEX($U$1:$CH$1,,MATCH($K57,$U$2:$CH$2,0)))))*$L57*8760*$P57)),IF(AND($K57+$H57&lt;BA$2+1,$K57+$I57&gt;BA$2),IF($N57=$N$3,$C57*INDEX('Fixed O&amp;M Schedule_Gas'!AI$3:AI$15,MATCH($F57,'Fixed O&amp;M Schedule_Gas'!$B$3:$B$15,0)),$C57*$S57*INDEX($U$1:$CH$1,MATCH($K57,$U$2:$CH$2,0))*IF(BA$2&gt;$K57+$H57,IF($D57="Win",1.02,1.005),1)*(1+$T57)^(BA$2-$K57)),IF(AND($K57+$I57&lt;=BA$2,$K57+SUM($I57:$J57)&gt;BA$2),IF($N57=$N$3,$C57*(INDEX('Fixed O&amp;M Schedule_Gas'!AI$3:AI$15,MATCH($F57,'Fixed O&amp;M Schedule_Gas'!$B$3:$B$15,0))+$M57),$C57*($S57*INDEX($U$1:$CH$1,MATCH($K57+$I57,$U$2:$CH$2,0))*IF(BA$2&gt;$K57+$I57+$H57,IF($D57="Win",1.02,1.005),1)*(1+$T57)^(BA$2-($K57+$I57))+$M57)),0)))/10^6</f>
        <v>125.12463671520251</v>
      </c>
      <c r="BB57" s="119">
        <f>IF(AND($K57&lt;BB$2+1,$K57+$H57&gt;BB$2),IF($N57=$N$3,$C57*((1-$O57+$O57*(BB$1/INDEX($U$1:$CH$1,,MATCH($K57,$U$2:$CH$2,0)))))*$L57,$C57*((1-$R57)^(BB$2-$K57))*(((1-$O57+$O57*(BB$1/INDEX($U$1:$CH$1,,MATCH($K57,$U$2:$CH$2,0)))))*$L57*8760*$P57)),IF(AND($K57+$H57&lt;BB$2+1,$K57+$I57&gt;BB$2),IF($N57=$N$3,$C57*INDEX('Fixed O&amp;M Schedule_Gas'!AJ$3:AJ$15,MATCH($F57,'Fixed O&amp;M Schedule_Gas'!$B$3:$B$15,0)),$C57*$S57*INDEX($U$1:$CH$1,MATCH($K57,$U$2:$CH$2,0))*IF(BB$2&gt;$K57+$H57,IF($D57="Win",1.02,1.005),1)*(1+$T57)^(BB$2-$K57)),IF(AND($K57+$I57&lt;=BB$2,$K57+SUM($I57:$J57)&gt;BB$2),IF($N57=$N$3,$C57*(INDEX('Fixed O&amp;M Schedule_Gas'!AJ$3:AJ$15,MATCH($F57,'Fixed O&amp;M Schedule_Gas'!$B$3:$B$15,0))+$M57),$C57*($S57*INDEX($U$1:$CH$1,MATCH($K57+$I57,$U$2:$CH$2,0))*IF(BB$2&gt;$K57+$I57+$H57,IF($D57="Win",1.02,1.005),1)*(1+$T57)^(BB$2-($K57+$I57))+$M57)),0)))/10^6</f>
        <v>125.74783685926668</v>
      </c>
      <c r="BC57" s="119">
        <f>IF(AND($K57&lt;BC$2+1,$K57+$H57&gt;BC$2),IF($N57=$N$3,$C57*((1-$O57+$O57*(BC$1/INDEX($U$1:$CH$1,,MATCH($K57,$U$2:$CH$2,0)))))*$L57,$C57*((1-$R57)^(BC$2-$K57))*(((1-$O57+$O57*(BC$1/INDEX($U$1:$CH$1,,MATCH($K57,$U$2:$CH$2,0)))))*$L57*8760*$P57)),IF(AND($K57+$H57&lt;BC$2+1,$K57+$I57&gt;BC$2),IF($N57=$N$3,$C57*INDEX('Fixed O&amp;M Schedule_Gas'!AK$3:AK$15,MATCH($F57,'Fixed O&amp;M Schedule_Gas'!$B$3:$B$15,0)),$C57*$S57*INDEX($U$1:$CH$1,MATCH($K57,$U$2:$CH$2,0))*IF(BC$2&gt;$K57+$H57,IF($D57="Win",1.02,1.005),1)*(1+$T57)^(BC$2-$K57)),IF(AND($K57+$I57&lt;=BC$2,$K57+SUM($I57:$J57)&gt;BC$2),IF($N57=$N$3,$C57*(INDEX('Fixed O&amp;M Schedule_Gas'!AK$3:AK$15,MATCH($F57,'Fixed O&amp;M Schedule_Gas'!$B$3:$B$15,0))+$M57),$C57*($S57*INDEX($U$1:$CH$1,MATCH($K57+$I57,$U$2:$CH$2,0))*IF(BC$2&gt;$K57+$I57+$H57,IF($D57="Win",1.02,1.005),1)*(1+$T57)^(BC$2-($K57+$I57))+$M57)),0)))/10^6</f>
        <v>126.38350100621214</v>
      </c>
      <c r="BD57" s="119">
        <f>IF(AND($K57&lt;BD$2+1,$K57+$H57&gt;BD$2),IF($N57=$N$3,$C57*((1-$O57+$O57*(BD$1/INDEX($U$1:$CH$1,,MATCH($K57,$U$2:$CH$2,0)))))*$L57,$C57*((1-$R57)^(BD$2-$K57))*(((1-$O57+$O57*(BD$1/INDEX($U$1:$CH$1,,MATCH($K57,$U$2:$CH$2,0)))))*$L57*8760*$P57)),IF(AND($K57+$H57&lt;BD$2+1,$K57+$I57&gt;BD$2),IF($N57=$N$3,$C57*INDEX('Fixed O&amp;M Schedule_Gas'!AL$3:AL$15,MATCH($F57,'Fixed O&amp;M Schedule_Gas'!$B$3:$B$15,0)),$C57*$S57*INDEX($U$1:$CH$1,MATCH($K57,$U$2:$CH$2,0))*IF(BD$2&gt;$K57+$H57,IF($D57="Win",1.02,1.005),1)*(1+$T57)^(BD$2-$K57)),IF(AND($K57+$I57&lt;=BD$2,$K57+SUM($I57:$J57)&gt;BD$2),IF($N57=$N$3,$C57*(INDEX('Fixed O&amp;M Schedule_Gas'!AL$3:AL$15,MATCH($F57,'Fixed O&amp;M Schedule_Gas'!$B$3:$B$15,0))+$M57),$C57*($S57*INDEX($U$1:$CH$1,MATCH($K57+$I57,$U$2:$CH$2,0))*IF(BD$2&gt;$K57+$I57+$H57,IF($D57="Win",1.02,1.005),1)*(1+$T57)^(BD$2-($K57+$I57))+$M57)),0)))/10^6</f>
        <v>127.03187843609651</v>
      </c>
      <c r="BE57" s="119">
        <f>IF(AND($K57&lt;BE$2+1,$K57+$H57&gt;BE$2),IF($N57=$N$3,$C57*((1-$O57+$O57*(BE$1/INDEX($U$1:$CH$1,,MATCH($K57,$U$2:$CH$2,0)))))*$L57,$C57*((1-$R57)^(BE$2-$K57))*(((1-$O57+$O57*(BE$1/INDEX($U$1:$CH$1,,MATCH($K57,$U$2:$CH$2,0)))))*$L57*8760*$P57)),IF(AND($K57+$H57&lt;BE$2+1,$K57+$I57&gt;BE$2),IF($N57=$N$3,$C57*INDEX('Fixed O&amp;M Schedule_Gas'!AM$3:AM$15,MATCH($F57,'Fixed O&amp;M Schedule_Gas'!$B$3:$B$15,0)),$C57*$S57*INDEX($U$1:$CH$1,MATCH($K57,$U$2:$CH$2,0))*IF(BE$2&gt;$K57+$H57,IF($D57="Win",1.02,1.005),1)*(1+$T57)^(BE$2-$K57)),IF(AND($K57+$I57&lt;=BE$2,$K57+SUM($I57:$J57)&gt;BE$2),IF($N57=$N$3,$C57*(INDEX('Fixed O&amp;M Schedule_Gas'!AM$3:AM$15,MATCH($F57,'Fixed O&amp;M Schedule_Gas'!$B$3:$B$15,0))+$M57),$C57*($S57*INDEX($U$1:$CH$1,MATCH($K57+$I57,$U$2:$CH$2,0))*IF(BE$2&gt;$K57+$I57+$H57,IF($D57="Win",1.02,1.005),1)*(1+$T57)^(BE$2-($K57+$I57))+$M57)),0)))/10^6</f>
        <v>127.69322341457857</v>
      </c>
      <c r="BF57" s="119">
        <f>IF(AND($K57&lt;BF$2+1,$K57+$H57&gt;BF$2),IF($N57=$N$3,$C57*((1-$O57+$O57*(BF$1/INDEX($U$1:$CH$1,,MATCH($K57,$U$2:$CH$2,0)))))*$L57,$C57*((1-$R57)^(BF$2-$K57))*(((1-$O57+$O57*(BF$1/INDEX($U$1:$CH$1,,MATCH($K57,$U$2:$CH$2,0)))))*$L57*8760*$P57)),IF(AND($K57+$H57&lt;BF$2+1,$K57+$I57&gt;BF$2),IF($N57=$N$3,$C57*INDEX('Fixed O&amp;M Schedule_Gas'!AN$3:AN$15,MATCH($F57,'Fixed O&amp;M Schedule_Gas'!$B$3:$B$15,0)),$C57*$S57*INDEX($U$1:$CH$1,MATCH($K57,$U$2:$CH$2,0))*IF(BF$2&gt;$K57+$H57,IF($D57="Win",1.02,1.005),1)*(1+$T57)^(BF$2-$K57)),IF(AND($K57+$I57&lt;=BF$2,$K57+SUM($I57:$J57)&gt;BF$2),IF($N57=$N$3,$C57*(INDEX('Fixed O&amp;M Schedule_Gas'!AN$3:AN$15,MATCH($F57,'Fixed O&amp;M Schedule_Gas'!$B$3:$B$15,0))+$M57),$C57*($S57*INDEX($U$1:$CH$1,MATCH($K57+$I57,$U$2:$CH$2,0))*IF(BF$2&gt;$K57+$I57+$H57,IF($D57="Win",1.02,1.005),1)*(1+$T57)^(BF$2-($K57+$I57))+$M57)),0)))/10^6</f>
        <v>128.36779529263026</v>
      </c>
      <c r="BG57" s="119">
        <f>IF(AND($K57&lt;BG$2+1,$K57+$H57&gt;BG$2),IF($N57=$N$3,$C57*((1-$O57+$O57*(BG$1/INDEX($U$1:$CH$1,,MATCH($K57,$U$2:$CH$2,0)))))*$L57,$C57*((1-$R57)^(BG$2-$K57))*(((1-$O57+$O57*(BG$1/INDEX($U$1:$CH$1,,MATCH($K57,$U$2:$CH$2,0)))))*$L57*8760*$P57)),IF(AND($K57+$H57&lt;BG$2+1,$K57+$I57&gt;BG$2),IF($N57=$N$3,$C57*INDEX('Fixed O&amp;M Schedule_Gas'!AO$3:AO$15,MATCH($F57,'Fixed O&amp;M Schedule_Gas'!$B$3:$B$15,0)),$C57*$S57*INDEX($U$1:$CH$1,MATCH($K57,$U$2:$CH$2,0))*IF(BG$2&gt;$K57+$H57,IF($D57="Win",1.02,1.005),1)*(1+$T57)^(BG$2-$K57)),IF(AND($K57+$I57&lt;=BG$2,$K57+SUM($I57:$J57)&gt;BG$2),IF($N57=$N$3,$C57*(INDEX('Fixed O&amp;M Schedule_Gas'!AO$3:AO$15,MATCH($F57,'Fixed O&amp;M Schedule_Gas'!$B$3:$B$15,0))+$M57),$C57*($S57*INDEX($U$1:$CH$1,MATCH($K57+$I57,$U$2:$CH$2,0))*IF(BG$2&gt;$K57+$I57+$H57,IF($D57="Win",1.02,1.005),1)*(1+$T57)^(BG$2-($K57+$I57))+$M57)),0)))/10^6</f>
        <v>129.055858608243</v>
      </c>
      <c r="BH57" s="119">
        <f>IF(AND($K57&lt;BH$2+1,$K57+$H57&gt;BH$2),IF($N57=$N$3,$C57*((1-$O57+$O57*(BH$1/INDEX($U$1:$CH$1,,MATCH($K57,$U$2:$CH$2,0)))))*$L57,$C57*((1-$R57)^(BH$2-$K57))*(((1-$O57+$O57*(BH$1/INDEX($U$1:$CH$1,,MATCH($K57,$U$2:$CH$2,0)))))*$L57*8760*$P57)),IF(AND($K57+$H57&lt;BH$2+1,$K57+$I57&gt;BH$2),IF($N57=$N$3,$C57*INDEX('Fixed O&amp;M Schedule_Gas'!AP$3:AP$15,MATCH($F57,'Fixed O&amp;M Schedule_Gas'!$B$3:$B$15,0)),$C57*$S57*INDEX($U$1:$CH$1,MATCH($K57,$U$2:$CH$2,0))*IF(BH$2&gt;$K57+$H57,IF($D57="Win",1.02,1.005),1)*(1+$T57)^(BH$2-$K57)),IF(AND($K57+$I57&lt;=BH$2,$K57+SUM($I57:$J57)&gt;BH$2),IF($N57=$N$3,$C57*(INDEX('Fixed O&amp;M Schedule_Gas'!AP$3:AP$15,MATCH($F57,'Fixed O&amp;M Schedule_Gas'!$B$3:$B$15,0))+$M57),$C57*($S57*INDEX($U$1:$CH$1,MATCH($K57+$I57,$U$2:$CH$2,0))*IF(BH$2&gt;$K57+$I57+$H57,IF($D57="Win",1.02,1.005),1)*(1+$T57)^(BH$2-($K57+$I57))+$M57)),0)))/10^6</f>
        <v>129.75768319016797</v>
      </c>
      <c r="BI57" s="119">
        <f>IF(AND($K57&lt;BI$2+1,$K57+$H57&gt;BI$2),IF($N57=$N$3,$C57*((1-$O57+$O57*(BI$1/INDEX($U$1:$CH$1,,MATCH($K57,$U$2:$CH$2,0)))))*$L57,$C57*((1-$R57)^(BI$2-$K57))*(((1-$O57+$O57*(BI$1/INDEX($U$1:$CH$1,,MATCH($K57,$U$2:$CH$2,0)))))*$L57*8760*$P57)),IF(AND($K57+$H57&lt;BI$2+1,$K57+$I57&gt;BI$2),IF($N57=$N$3,$C57*INDEX('Fixed O&amp;M Schedule_Gas'!AQ$3:AQ$15,MATCH($F57,'Fixed O&amp;M Schedule_Gas'!$B$3:$B$15,0)),$C57*$S57*INDEX($U$1:$CH$1,MATCH($K57,$U$2:$CH$2,0))*IF(BI$2&gt;$K57+$H57,IF($D57="Win",1.02,1.005),1)*(1+$T57)^(BI$2-$K57)),IF(AND($K57+$I57&lt;=BI$2,$K57+SUM($I57:$J57)&gt;BI$2),IF($N57=$N$3,$C57*(INDEX('Fixed O&amp;M Schedule_Gas'!AQ$3:AQ$15,MATCH($F57,'Fixed O&amp;M Schedule_Gas'!$B$3:$B$15,0))+$M57),$C57*($S57*INDEX($U$1:$CH$1,MATCH($K57+$I57,$U$2:$CH$2,0))*IF(BI$2&gt;$K57+$I57+$H57,IF($D57="Win",1.02,1.005),1)*(1+$T57)^(BI$2-($K57+$I57))+$M57)),0)))/10^6</f>
        <v>130.47354426373147</v>
      </c>
      <c r="BJ57" s="119">
        <f>IF(AND($K57&lt;BJ$2+1,$K57+$H57&gt;BJ$2),IF($N57=$N$3,$C57*((1-$O57+$O57*(BJ$1/INDEX($U$1:$CH$1,,MATCH($K57,$U$2:$CH$2,0)))))*$L57,$C57*((1-$R57)^(BJ$2-$K57))*(((1-$O57+$O57*(BJ$1/INDEX($U$1:$CH$1,,MATCH($K57,$U$2:$CH$2,0)))))*$L57*8760*$P57)),IF(AND($K57+$H57&lt;BJ$2+1,$K57+$I57&gt;BJ$2),IF($N57=$N$3,$C57*INDEX('Fixed O&amp;M Schedule_Gas'!AR$3:AR$15,MATCH($F57,'Fixed O&amp;M Schedule_Gas'!$B$3:$B$15,0)),$C57*$S57*INDEX($U$1:$CH$1,MATCH($K57,$U$2:$CH$2,0))*IF(BJ$2&gt;$K57+$H57,IF($D57="Win",1.02,1.005),1)*(1+$T57)^(BJ$2-$K57)),IF(AND($K57+$I57&lt;=BJ$2,$K57+SUM($I57:$J57)&gt;BJ$2),IF($N57=$N$3,$C57*(INDEX('Fixed O&amp;M Schedule_Gas'!AR$3:AR$15,MATCH($F57,'Fixed O&amp;M Schedule_Gas'!$B$3:$B$15,0))+$M57),$C57*($S57*INDEX($U$1:$CH$1,MATCH($K57+$I57,$U$2:$CH$2,0))*IF(BJ$2&gt;$K57+$I57+$H57,IF($D57="Win",1.02,1.005),1)*(1+$T57)^(BJ$2-($K57+$I57))+$M57)),0)))/10^6</f>
        <v>131.2037225587662</v>
      </c>
      <c r="BK57" s="119">
        <f>IF(AND($K57&lt;BK$2+1,$K57+$H57&gt;BK$2),IF($N57=$N$3,$C57*((1-$O57+$O57*(BK$1/INDEX($U$1:$CH$1,,MATCH($K57,$U$2:$CH$2,0)))))*$L57,$C57*((1-$R57)^(BK$2-$K57))*(((1-$O57+$O57*(BK$1/INDEX($U$1:$CH$1,,MATCH($K57,$U$2:$CH$2,0)))))*$L57*8760*$P57)),IF(AND($K57+$H57&lt;BK$2+1,$K57+$I57&gt;BK$2),IF($N57=$N$3,$C57*INDEX('Fixed O&amp;M Schedule_Gas'!AS$3:AS$15,MATCH($F57,'Fixed O&amp;M Schedule_Gas'!$B$3:$B$15,0)),$C57*$S57*INDEX($U$1:$CH$1,MATCH($K57,$U$2:$CH$2,0))*IF(BK$2&gt;$K57+$H57,IF($D57="Win",1.02,1.005),1)*(1+$T57)^(BK$2-$K57)),IF(AND($K57+$I57&lt;=BK$2,$K57+SUM($I57:$J57)&gt;BK$2),IF($N57=$N$3,$C57*(INDEX('Fixed O&amp;M Schedule_Gas'!AS$3:AS$15,MATCH($F57,'Fixed O&amp;M Schedule_Gas'!$B$3:$B$15,0))+$M57),$C57*($S57*INDEX($U$1:$CH$1,MATCH($K57+$I57,$U$2:$CH$2,0))*IF(BK$2&gt;$K57+$I57+$H57,IF($D57="Win",1.02,1.005),1)*(1+$T57)^(BK$2-($K57+$I57))+$M57)),0)))/10^6</f>
        <v>131.94850441970166</v>
      </c>
      <c r="BL57" s="119">
        <f>IF(AND($K57&lt;BL$2+1,$K57+$H57&gt;BL$2),IF($N57=$N$3,$C57*((1-$O57+$O57*(BL$1/INDEX($U$1:$CH$1,,MATCH($K57,$U$2:$CH$2,0)))))*$L57,$C57*((1-$R57)^(BL$2-$K57))*(((1-$O57+$O57*(BL$1/INDEX($U$1:$CH$1,,MATCH($K57,$U$2:$CH$2,0)))))*$L57*8760*$P57)),IF(AND($K57+$H57&lt;BL$2+1,$K57+$I57&gt;BL$2),IF($N57=$N$3,$C57*INDEX('Fixed O&amp;M Schedule_Gas'!AT$3:AT$15,MATCH($F57,'Fixed O&amp;M Schedule_Gas'!$B$3:$B$15,0)),$C57*$S57*INDEX($U$1:$CH$1,MATCH($K57,$U$2:$CH$2,0))*IF(BL$2&gt;$K57+$H57,IF($D57="Win",1.02,1.005),1)*(1+$T57)^(BL$2-$K57)),IF(AND($K57+$I57&lt;=BL$2,$K57+SUM($I57:$J57)&gt;BL$2),IF($N57=$N$3,$C57*(INDEX('Fixed O&amp;M Schedule_Gas'!AT$3:AT$15,MATCH($F57,'Fixed O&amp;M Schedule_Gas'!$B$3:$B$15,0))+$M57),$C57*($S57*INDEX($U$1:$CH$1,MATCH($K57+$I57,$U$2:$CH$2,0))*IF(BL$2&gt;$K57+$I57+$H57,IF($D57="Win",1.02,1.005),1)*(1+$T57)^(BL$2-($K57+$I57))+$M57)),0)))/10^6</f>
        <v>132.7081819178558</v>
      </c>
      <c r="BM57" s="119">
        <f>IF(AND($K57&lt;BM$2+1,$K57+$H57&gt;BM$2),IF($N57=$N$3,$C57*((1-$O57+$O57*(BM$1/INDEX($U$1:$CH$1,,MATCH($K57,$U$2:$CH$2,0)))))*$L57,$C57*((1-$R57)^(BM$2-$K57))*(((1-$O57+$O57*(BM$1/INDEX($U$1:$CH$1,,MATCH($K57,$U$2:$CH$2,0)))))*$L57*8760*$P57)),IF(AND($K57+$H57&lt;BM$2+1,$K57+$I57&gt;BM$2),IF($N57=$N$3,$C57*INDEX('Fixed O&amp;M Schedule_Gas'!AU$3:AU$15,MATCH($F57,'Fixed O&amp;M Schedule_Gas'!$B$3:$B$15,0)),$C57*$S57*INDEX($U$1:$CH$1,MATCH($K57,$U$2:$CH$2,0))*IF(BM$2&gt;$K57+$H57,IF($D57="Win",1.02,1.005),1)*(1+$T57)^(BM$2-$K57)),IF(AND($K57+$I57&lt;=BM$2,$K57+SUM($I57:$J57)&gt;BM$2),IF($N57=$N$3,$C57*(INDEX('Fixed O&amp;M Schedule_Gas'!AU$3:AU$15,MATCH($F57,'Fixed O&amp;M Schedule_Gas'!$B$3:$B$15,0))+$M57),$C57*($S57*INDEX($U$1:$CH$1,MATCH($K57+$I57,$U$2:$CH$2,0))*IF(BM$2&gt;$K57+$I57+$H57,IF($D57="Win",1.02,1.005),1)*(1+$T57)^(BM$2-($K57+$I57))+$M57)),0)))/10^6</f>
        <v>133.48305296597306</v>
      </c>
      <c r="BN57" s="119">
        <f>IF(AND($K57&lt;BN$2+1,$K57+$H57&gt;BN$2),IF($N57=$N$3,$C57*((1-$O57+$O57*(BN$1/INDEX($U$1:$CH$1,,MATCH($K57,$U$2:$CH$2,0)))))*$L57,$C57*((1-$R57)^(BN$2-$K57))*(((1-$O57+$O57*(BN$1/INDEX($U$1:$CH$1,,MATCH($K57,$U$2:$CH$2,0)))))*$L57*8760*$P57)),IF(AND($K57+$H57&lt;BN$2+1,$K57+$I57&gt;BN$2),IF($N57=$N$3,$C57*INDEX('Fixed O&amp;M Schedule_Gas'!AV$3:AV$15,MATCH($F57,'Fixed O&amp;M Schedule_Gas'!$B$3:$B$15,0)),$C57*$S57*INDEX($U$1:$CH$1,MATCH($K57,$U$2:$CH$2,0))*IF(BN$2&gt;$K57+$H57,IF($D57="Win",1.02,1.005),1)*(1+$T57)^(BN$2-$K57)),IF(AND($K57+$I57&lt;=BN$2,$K57+SUM($I57:$J57)&gt;BN$2),IF($N57=$N$3,$C57*(INDEX('Fixed O&amp;M Schedule_Gas'!AV$3:AV$15,MATCH($F57,'Fixed O&amp;M Schedule_Gas'!$B$3:$B$15,0))+$M57),$C57*($S57*INDEX($U$1:$CH$1,MATCH($K57+$I57,$U$2:$CH$2,0))*IF(BN$2&gt;$K57+$I57+$H57,IF($D57="Win",1.02,1.005),1)*(1+$T57)^(BN$2-($K57+$I57))+$M57)),0)))/10^6</f>
        <v>134.2734214350526</v>
      </c>
      <c r="BO57" s="119">
        <f>IF(AND($K57&lt;BO$2+1,$K57+$H57&gt;BO$2),IF($N57=$N$3,$C57*((1-$O57+$O57*(BO$1/INDEX($U$1:$CH$1,,MATCH($K57,$U$2:$CH$2,0)))))*$L57,$C57*((1-$R57)^(BO$2-$K57))*(((1-$O57+$O57*(BO$1/INDEX($U$1:$CH$1,,MATCH($K57,$U$2:$CH$2,0)))))*$L57*8760*$P57)),IF(AND($K57+$H57&lt;BO$2+1,$K57+$I57&gt;BO$2),IF($N57=$N$3,$C57*INDEX('Fixed O&amp;M Schedule_Gas'!AW$3:AW$15,MATCH($F57,'Fixed O&amp;M Schedule_Gas'!$B$3:$B$15,0)),$C57*$S57*INDEX($U$1:$CH$1,MATCH($K57,$U$2:$CH$2,0))*IF(BO$2&gt;$K57+$H57,IF($D57="Win",1.02,1.005),1)*(1+$T57)^(BO$2-$K57)),IF(AND($K57+$I57&lt;=BO$2,$K57+SUM($I57:$J57)&gt;BO$2),IF($N57=$N$3,$C57*(INDEX('Fixed O&amp;M Schedule_Gas'!AW$3:AW$15,MATCH($F57,'Fixed O&amp;M Schedule_Gas'!$B$3:$B$15,0))+$M57),$C57*($S57*INDEX($U$1:$CH$1,MATCH($K57+$I57,$U$2:$CH$2,0))*IF(BO$2&gt;$K57+$I57+$H57,IF($D57="Win",1.02,1.005),1)*(1+$T57)^(BO$2-($K57+$I57))+$M57)),0)))/10^6</f>
        <v>135.0795972735138</v>
      </c>
      <c r="BP57" s="119">
        <f>IF(AND($K57&lt;BP$2+1,$K57+$H57&gt;BP$2),IF($N57=$N$3,$C57*((1-$O57+$O57*(BP$1/INDEX($U$1:$CH$1,,MATCH($K57,$U$2:$CH$2,0)))))*$L57,$C57*((1-$R57)^(BP$2-$K57))*(((1-$O57+$O57*(BP$1/INDEX($U$1:$CH$1,,MATCH($K57,$U$2:$CH$2,0)))))*$L57*8760*$P57)),IF(AND($K57+$H57&lt;BP$2+1,$K57+$I57&gt;BP$2),IF($N57=$N$3,$C57*INDEX('Fixed O&amp;M Schedule_Gas'!AX$3:AX$15,MATCH($F57,'Fixed O&amp;M Schedule_Gas'!$B$3:$B$15,0)),$C57*$S57*INDEX($U$1:$CH$1,MATCH($K57,$U$2:$CH$2,0))*IF(BP$2&gt;$K57+$H57,IF($D57="Win",1.02,1.005),1)*(1+$T57)^(BP$2-$K57)),IF(AND($K57+$I57&lt;=BP$2,$K57+SUM($I57:$J57)&gt;BP$2),IF($N57=$N$3,$C57*(INDEX('Fixed O&amp;M Schedule_Gas'!AX$3:AX$15,MATCH($F57,'Fixed O&amp;M Schedule_Gas'!$B$3:$B$15,0))+$M57),$C57*($S57*INDEX($U$1:$CH$1,MATCH($K57+$I57,$U$2:$CH$2,0))*IF(BP$2&gt;$K57+$I57+$H57,IF($D57="Win",1.02,1.005),1)*(1+$T57)^(BP$2-($K57+$I57))+$M57)),0)))/10^6</f>
        <v>135.9018966287442</v>
      </c>
      <c r="BQ57" s="119">
        <f>IF(AND($K57&lt;BQ$2+1,$K57+$H57&gt;BQ$2),IF($N57=$N$3,$C57*((1-$O57+$O57*(BQ$1/INDEX($U$1:$CH$1,,MATCH($K57,$U$2:$CH$2,0)))))*$L57,$C57*((1-$R57)^(BQ$2-$K57))*(((1-$O57+$O57*(BQ$1/INDEX($U$1:$CH$1,,MATCH($K57,$U$2:$CH$2,0)))))*$L57*8760*$P57)),IF(AND($K57+$H57&lt;BQ$2+1,$K57+$I57&gt;BQ$2),IF($N57=$N$3,$C57*INDEX('Fixed O&amp;M Schedule_Gas'!AY$3:AY$15,MATCH($F57,'Fixed O&amp;M Schedule_Gas'!$B$3:$B$15,0)),$C57*$S57*INDEX($U$1:$CH$1,MATCH($K57,$U$2:$CH$2,0))*IF(BQ$2&gt;$K57+$H57,IF($D57="Win",1.02,1.005),1)*(1+$T57)^(BQ$2-$K57)),IF(AND($K57+$I57&lt;=BQ$2,$K57+SUM($I57:$J57)&gt;BQ$2),IF($N57=$N$3,$C57*(INDEX('Fixed O&amp;M Schedule_Gas'!AY$3:AY$15,MATCH($F57,'Fixed O&amp;M Schedule_Gas'!$B$3:$B$15,0))+$M57),$C57*($S57*INDEX($U$1:$CH$1,MATCH($K57+$I57,$U$2:$CH$2,0))*IF(BQ$2&gt;$K57+$I57+$H57,IF($D57="Win",1.02,1.005),1)*(1+$T57)^(BQ$2-($K57+$I57))+$M57)),0)))/10^6</f>
        <v>136.74064197107921</v>
      </c>
      <c r="BR57" s="119">
        <f>IF(AND($K57&lt;BR$2+1,$K57+$H57&gt;BR$2),IF($N57=$N$3,$C57*((1-$O57+$O57*(BR$1/INDEX($U$1:$CH$1,,MATCH($K57,$U$2:$CH$2,0)))))*$L57,$C57*((1-$R57)^(BR$2-$K57))*(((1-$O57+$O57*(BR$1/INDEX($U$1:$CH$1,,MATCH($K57,$U$2:$CH$2,0)))))*$L57*8760*$P57)),IF(AND($K57+$H57&lt;BR$2+1,$K57+$I57&gt;BR$2),IF($N57=$N$3,$C57*INDEX('Fixed O&amp;M Schedule_Gas'!AZ$3:AZ$15,MATCH($F57,'Fixed O&amp;M Schedule_Gas'!$B$3:$B$15,0)),$C57*$S57*INDEX($U$1:$CH$1,MATCH($K57,$U$2:$CH$2,0))*IF(BR$2&gt;$K57+$H57,IF($D57="Win",1.02,1.005),1)*(1+$T57)^(BR$2-$K57)),IF(AND($K57+$I57&lt;=BR$2,$K57+SUM($I57:$J57)&gt;BR$2),IF($N57=$N$3,$C57*(INDEX('Fixed O&amp;M Schedule_Gas'!AZ$3:AZ$15,MATCH($F57,'Fixed O&amp;M Schedule_Gas'!$B$3:$B$15,0))+$M57),$C57*($S57*INDEX($U$1:$CH$1,MATCH($K57+$I57,$U$2:$CH$2,0))*IF(BR$2&gt;$K57+$I57+$H57,IF($D57="Win",1.02,1.005),1)*(1+$T57)^(BR$2-($K57+$I57))+$M57)),0)))/10^6</f>
        <v>137.59616222026091</v>
      </c>
      <c r="BS57" s="119">
        <f>IF(AND($K57&lt;BS$2+1,$K57+$H57&gt;BS$2),IF($N57=$N$3,$C57*((1-$O57+$O57*(BS$1/INDEX($U$1:$CH$1,,MATCH($K57,$U$2:$CH$2,0)))))*$L57,$C57*((1-$R57)^(BS$2-$K57))*(((1-$O57+$O57*(BS$1/INDEX($U$1:$CH$1,,MATCH($K57,$U$2:$CH$2,0)))))*$L57*8760*$P57)),IF(AND($K57+$H57&lt;BS$2+1,$K57+$I57&gt;BS$2),IF($N57=$N$3,$C57*INDEX('Fixed O&amp;M Schedule_Gas'!BA$3:BA$15,MATCH($F57,'Fixed O&amp;M Schedule_Gas'!$B$3:$B$15,0)),$C57*$S57*INDEX($U$1:$CH$1,MATCH($K57,$U$2:$CH$2,0))*IF(BS$2&gt;$K57+$H57,IF($D57="Win",1.02,1.005),1)*(1+$T57)^(BS$2-$K57)),IF(AND($K57+$I57&lt;=BS$2,$K57+SUM($I57:$J57)&gt;BS$2),IF($N57=$N$3,$C57*(INDEX('Fixed O&amp;M Schedule_Gas'!BA$3:BA$15,MATCH($F57,'Fixed O&amp;M Schedule_Gas'!$B$3:$B$15,0))+$M57),$C57*($S57*INDEX($U$1:$CH$1,MATCH($K57+$I57,$U$2:$CH$2,0))*IF(BS$2&gt;$K57+$I57+$H57,IF($D57="Win",1.02,1.005),1)*(1+$T57)^(BS$2-($K57+$I57))+$M57)),0)))/10^6</f>
        <v>138.46879287442624</v>
      </c>
      <c r="BT57" s="119">
        <f>IF(AND($K57&lt;BT$2+1,$K57+$H57&gt;BT$2),IF($N57=$N$3,$C57*((1-$O57+$O57*(BT$1/INDEX($U$1:$CH$1,,MATCH($K57,$U$2:$CH$2,0)))))*$L57,$C57*((1-$R57)^(BT$2-$K57))*(((1-$O57+$O57*(BT$1/INDEX($U$1:$CH$1,,MATCH($K57,$U$2:$CH$2,0)))))*$L57*8760*$P57)),IF(AND($K57+$H57&lt;BT$2+1,$K57+$I57&gt;BT$2),IF($N57=$N$3,$C57*INDEX('Fixed O&amp;M Schedule_Gas'!BB$3:BB$15,MATCH($F57,'Fixed O&amp;M Schedule_Gas'!$B$3:$B$15,0)),$C57*$S57*INDEX($U$1:$CH$1,MATCH($K57,$U$2:$CH$2,0))*IF(BT$2&gt;$K57+$H57,IF($D57="Win",1.02,1.005),1)*(1+$T57)^(BT$2-$K57)),IF(AND($K57+$I57&lt;=BT$2,$K57+SUM($I57:$J57)&gt;BT$2),IF($N57=$N$3,$C57*(INDEX('Fixed O&amp;M Schedule_Gas'!BB$3:BB$15,MATCH($F57,'Fixed O&amp;M Schedule_Gas'!$B$3:$B$15,0))+$M57),$C57*($S57*INDEX($U$1:$CH$1,MATCH($K57+$I57,$U$2:$CH$2,0))*IF(BT$2&gt;$K57+$I57+$H57,IF($D57="Win",1.02,1.005),1)*(1+$T57)^(BT$2-($K57+$I57))+$M57)),0)))/10^6</f>
        <v>140.26676107426854</v>
      </c>
      <c r="BU57" s="119">
        <f>IF(AND($K57&lt;BU$2+1,$K57+$H57&gt;BU$2),IF($N57=$N$3,$C57*((1-$O57+$O57*(BU$1/INDEX($U$1:$CH$1,,MATCH($K57,$U$2:$CH$2,0)))))*$L57,$C57*((1-$R57)^(BU$2-$K57))*(((1-$O57+$O57*(BU$1/INDEX($U$1:$CH$1,,MATCH($K57,$U$2:$CH$2,0)))))*$L57*8760*$P57)),IF(AND($K57+$H57&lt;BU$2+1,$K57+$I57&gt;BU$2),IF($N57=$N$3,$C57*INDEX('Fixed O&amp;M Schedule_Gas'!BC$3:BC$15,MATCH($F57,'Fixed O&amp;M Schedule_Gas'!$B$3:$B$15,0)),$C57*$S57*INDEX($U$1:$CH$1,MATCH($K57,$U$2:$CH$2,0))*IF(BU$2&gt;$K57+$H57,IF($D57="Win",1.02,1.005),1)*(1+$T57)^(BU$2-$K57)),IF(AND($K57+$I57&lt;=BU$2,$K57+SUM($I57:$J57)&gt;BU$2),IF($N57=$N$3,$C57*(INDEX('Fixed O&amp;M Schedule_Gas'!BC$3:BC$15,MATCH($F57,'Fixed O&amp;M Schedule_Gas'!$B$3:$B$15,0))+$M57),$C57*($S57*INDEX($U$1:$CH$1,MATCH($K57+$I57,$U$2:$CH$2,0))*IF(BU$2&gt;$K57+$I57+$H57,IF($D57="Win",1.02,1.005),1)*(1+$T57)^(BU$2-($K57+$I57))+$M57)),0)))/10^6</f>
        <v>141.19280370551402</v>
      </c>
      <c r="BV57" s="119">
        <f>IF(AND($K57&lt;BV$2+1,$K57+$H57&gt;BV$2),IF($N57=$N$3,$C57*((1-$O57+$O57*(BV$1/INDEX($U$1:$CH$1,,MATCH($K57,$U$2:$CH$2,0)))))*$L57,$C57*((1-$R57)^(BV$2-$K57))*(((1-$O57+$O57*(BV$1/INDEX($U$1:$CH$1,,MATCH($K57,$U$2:$CH$2,0)))))*$L57*8760*$P57)),IF(AND($K57+$H57&lt;BV$2+1,$K57+$I57&gt;BV$2),IF($N57=$N$3,$C57*INDEX('Fixed O&amp;M Schedule_Gas'!BD$3:BD$15,MATCH($F57,'Fixed O&amp;M Schedule_Gas'!$B$3:$B$15,0)),$C57*$S57*INDEX($U$1:$CH$1,MATCH($K57,$U$2:$CH$2,0))*IF(BV$2&gt;$K57+$H57,IF($D57="Win",1.02,1.005),1)*(1+$T57)^(BV$2-$K57)),IF(AND($K57+$I57&lt;=BV$2,$K57+SUM($I57:$J57)&gt;BV$2),IF($N57=$N$3,$C57*(INDEX('Fixed O&amp;M Schedule_Gas'!BD$3:BD$15,MATCH($F57,'Fixed O&amp;M Schedule_Gas'!$B$3:$B$15,0))+$M57),$C57*($S57*INDEX($U$1:$CH$1,MATCH($K57+$I57,$U$2:$CH$2,0))*IF(BV$2&gt;$K57+$I57+$H57,IF($D57="Win",1.02,1.005),1)*(1+$T57)^(BV$2-($K57+$I57))+$M57)),0)))/10^6</f>
        <v>142.13736718938443</v>
      </c>
      <c r="BW57" s="119">
        <f>IF(AND($K57&lt;BW$2+1,$K57+$H57&gt;BW$2),IF($N57=$N$3,$C57*((1-$O57+$O57*(BW$1/INDEX($U$1:$CH$1,,MATCH($K57,$U$2:$CH$2,0)))))*$L57,$C57*((1-$R57)^(BW$2-$K57))*(((1-$O57+$O57*(BW$1/INDEX($U$1:$CH$1,,MATCH($K57,$U$2:$CH$2,0)))))*$L57*8760*$P57)),IF(AND($K57+$H57&lt;BW$2+1,$K57+$I57&gt;BW$2),IF($N57=$N$3,$C57*INDEX('Fixed O&amp;M Schedule_Gas'!BE$3:BE$15,MATCH($F57,'Fixed O&amp;M Schedule_Gas'!$B$3:$B$15,0)),$C57*$S57*INDEX($U$1:$CH$1,MATCH($K57,$U$2:$CH$2,0))*IF(BW$2&gt;$K57+$H57,IF($D57="Win",1.02,1.005),1)*(1+$T57)^(BW$2-$K57)),IF(AND($K57+$I57&lt;=BW$2,$K57+SUM($I57:$J57)&gt;BW$2),IF($N57=$N$3,$C57*(INDEX('Fixed O&amp;M Schedule_Gas'!BE$3:BE$15,MATCH($F57,'Fixed O&amp;M Schedule_Gas'!$B$3:$B$15,0))+$M57),$C57*($S57*INDEX($U$1:$CH$1,MATCH($K57+$I57,$U$2:$CH$2,0))*IF(BW$2&gt;$K57+$I57+$H57,IF($D57="Win",1.02,1.005),1)*(1+$T57)^(BW$2-($K57+$I57))+$M57)),0)))/10^6</f>
        <v>143.10082194293224</v>
      </c>
      <c r="BX57" s="119">
        <f>IF(AND($K57&lt;BX$2+1,$K57+$H57&gt;BX$2),IF($N57=$N$3,$C57*((1-$O57+$O57*(BX$1/INDEX($U$1:$CH$1,,MATCH($K57,$U$2:$CH$2,0)))))*$L57,$C57*((1-$R57)^(BX$2-$K57))*(((1-$O57+$O57*(BX$1/INDEX($U$1:$CH$1,,MATCH($K57,$U$2:$CH$2,0)))))*$L57*8760*$P57)),IF(AND($K57+$H57&lt;BX$2+1,$K57+$I57&gt;BX$2),IF($N57=$N$3,$C57*INDEX('Fixed O&amp;M Schedule_Gas'!BF$3:BF$15,MATCH($F57,'Fixed O&amp;M Schedule_Gas'!$B$3:$B$15,0)),$C57*$S57*INDEX($U$1:$CH$1,MATCH($K57,$U$2:$CH$2,0))*IF(BX$2&gt;$K57+$H57,IF($D57="Win",1.02,1.005),1)*(1+$T57)^(BX$2-$K57)),IF(AND($K57+$I57&lt;=BX$2,$K57+SUM($I57:$J57)&gt;BX$2),IF($N57=$N$3,$C57*(INDEX('Fixed O&amp;M Schedule_Gas'!BF$3:BF$15,MATCH($F57,'Fixed O&amp;M Schedule_Gas'!$B$3:$B$15,0))+$M57),$C57*($S57*INDEX($U$1:$CH$1,MATCH($K57+$I57,$U$2:$CH$2,0))*IF(BX$2&gt;$K57+$I57+$H57,IF($D57="Win",1.02,1.005),1)*(1+$T57)^(BX$2-($K57+$I57))+$M57)),0)))/10^6</f>
        <v>0</v>
      </c>
      <c r="BY57" s="119">
        <f>IF(AND($K57&lt;BY$2+1,$K57+$H57&gt;BY$2),IF($N57=$N$3,$C57*((1-$O57+$O57*(BY$1/INDEX($U$1:$CH$1,,MATCH($K57,$U$2:$CH$2,0)))))*$L57,$C57*((1-$R57)^(BY$2-$K57))*(((1-$O57+$O57*(BY$1/INDEX($U$1:$CH$1,,MATCH($K57,$U$2:$CH$2,0)))))*$L57*8760*$P57)),IF(AND($K57+$H57&lt;BY$2+1,$K57+$I57&gt;BY$2),IF($N57=$N$3,$C57*INDEX('Fixed O&amp;M Schedule_Gas'!BG$3:BG$15,MATCH($F57,'Fixed O&amp;M Schedule_Gas'!$B$3:$B$15,0)),$C57*$S57*INDEX($U$1:$CH$1,MATCH($K57,$U$2:$CH$2,0))*IF(BY$2&gt;$K57+$H57,IF($D57="Win",1.02,1.005),1)*(1+$T57)^(BY$2-$K57)),IF(AND($K57+$I57&lt;=BY$2,$K57+SUM($I57:$J57)&gt;BY$2),IF($N57=$N$3,$C57*(INDEX('Fixed O&amp;M Schedule_Gas'!BG$3:BG$15,MATCH($F57,'Fixed O&amp;M Schedule_Gas'!$B$3:$B$15,0))+$M57),$C57*($S57*INDEX($U$1:$CH$1,MATCH($K57+$I57,$U$2:$CH$2,0))*IF(BY$2&gt;$K57+$I57+$H57,IF($D57="Win",1.02,1.005),1)*(1+$T57)^(BY$2-($K57+$I57))+$M57)),0)))/10^6</f>
        <v>0</v>
      </c>
      <c r="BZ57" s="119">
        <f>IF(AND($K57&lt;BZ$2+1,$K57+$H57&gt;BZ$2),IF($N57=$N$3,$C57*((1-$O57+$O57*(BZ$1/INDEX($U$1:$CH$1,,MATCH($K57,$U$2:$CH$2,0)))))*$L57,$C57*((1-$R57)^(BZ$2-$K57))*(((1-$O57+$O57*(BZ$1/INDEX($U$1:$CH$1,,MATCH($K57,$U$2:$CH$2,0)))))*$L57*8760*$P57)),IF(AND($K57+$H57&lt;BZ$2+1,$K57+$I57&gt;BZ$2),IF($N57=$N$3,$C57*INDEX('Fixed O&amp;M Schedule_Gas'!BH$3:BH$15,MATCH($F57,'Fixed O&amp;M Schedule_Gas'!$B$3:$B$15,0)),$C57*$S57*INDEX($U$1:$CH$1,MATCH($K57,$U$2:$CH$2,0))*IF(BZ$2&gt;$K57+$H57,IF($D57="Win",1.02,1.005),1)*(1+$T57)^(BZ$2-$K57)),IF(AND($K57+$I57&lt;=BZ$2,$K57+SUM($I57:$J57)&gt;BZ$2),IF($N57=$N$3,$C57*(INDEX('Fixed O&amp;M Schedule_Gas'!BH$3:BH$15,MATCH($F57,'Fixed O&amp;M Schedule_Gas'!$B$3:$B$15,0))+$M57),$C57*($S57*INDEX($U$1:$CH$1,MATCH($K57+$I57,$U$2:$CH$2,0))*IF(BZ$2&gt;$K57+$I57+$H57,IF($D57="Win",1.02,1.005),1)*(1+$T57)^(BZ$2-($K57+$I57))+$M57)),0)))/10^6</f>
        <v>0</v>
      </c>
      <c r="CA57" s="119">
        <f>IF(AND($K57&lt;CA$2+1,$K57+$H57&gt;CA$2),IF($N57=$N$3,$C57*((1-$O57+$O57*(CA$1/INDEX($U$1:$CH$1,,MATCH($K57,$U$2:$CH$2,0)))))*$L57,$C57*((1-$R57)^(CA$2-$K57))*(((1-$O57+$O57*(CA$1/INDEX($U$1:$CH$1,,MATCH($K57,$U$2:$CH$2,0)))))*$L57*8760*$P57)),IF(AND($K57+$H57&lt;CA$2+1,$K57+$I57&gt;CA$2),IF($N57=$N$3,$C57*INDEX('Fixed O&amp;M Schedule_Gas'!BI$3:BI$15,MATCH($F57,'Fixed O&amp;M Schedule_Gas'!$B$3:$B$15,0)),$C57*$S57*INDEX($U$1:$CH$1,MATCH($K57,$U$2:$CH$2,0))*IF(CA$2&gt;$K57+$H57,IF($D57="Win",1.02,1.005),1)*(1+$T57)^(CA$2-$K57)),IF(AND($K57+$I57&lt;=CA$2,$K57+SUM($I57:$J57)&gt;CA$2),IF($N57=$N$3,$C57*(INDEX('Fixed O&amp;M Schedule_Gas'!BI$3:BI$15,MATCH($F57,'Fixed O&amp;M Schedule_Gas'!$B$3:$B$15,0))+$M57),$C57*($S57*INDEX($U$1:$CH$1,MATCH($K57+$I57,$U$2:$CH$2,0))*IF(CA$2&gt;$K57+$I57+$H57,IF($D57="Win",1.02,1.005),1)*(1+$T57)^(CA$2-($K57+$I57))+$M57)),0)))/10^6</f>
        <v>0</v>
      </c>
      <c r="CB57" s="119">
        <f>IF(AND($K57&lt;CB$2+1,$K57+$H57&gt;CB$2),IF($N57=$N$3,$C57*((1-$O57+$O57*(CB$1/INDEX($U$1:$CH$1,,MATCH($K57,$U$2:$CH$2,0)))))*$L57,$C57*((1-$R57)^(CB$2-$K57))*(((1-$O57+$O57*(CB$1/INDEX($U$1:$CH$1,,MATCH($K57,$U$2:$CH$2,0)))))*$L57*8760*$P57)),IF(AND($K57+$H57&lt;CB$2+1,$K57+$I57&gt;CB$2),IF($N57=$N$3,$C57*INDEX('Fixed O&amp;M Schedule_Gas'!BJ$3:BJ$15,MATCH($F57,'Fixed O&amp;M Schedule_Gas'!$B$3:$B$15,0)),$C57*$S57*INDEX($U$1:$CH$1,MATCH($K57,$U$2:$CH$2,0))*IF(CB$2&gt;$K57+$H57,IF($D57="Win",1.02,1.005),1)*(1+$T57)^(CB$2-$K57)),IF(AND($K57+$I57&lt;=CB$2,$K57+SUM($I57:$J57)&gt;CB$2),IF($N57=$N$3,$C57*(INDEX('Fixed O&amp;M Schedule_Gas'!BJ$3:BJ$15,MATCH($F57,'Fixed O&amp;M Schedule_Gas'!$B$3:$B$15,0))+$M57),$C57*($S57*INDEX($U$1:$CH$1,MATCH($K57+$I57,$U$2:$CH$2,0))*IF(CB$2&gt;$K57+$I57+$H57,IF($D57="Win",1.02,1.005),1)*(1+$T57)^(CB$2-($K57+$I57))+$M57)),0)))/10^6</f>
        <v>0</v>
      </c>
      <c r="CC57" s="119">
        <f>IF(AND($K57&lt;CC$2+1,$K57+$H57&gt;CC$2),IF($N57=$N$3,$C57*((1-$O57+$O57*(CC$1/INDEX($U$1:$CH$1,,MATCH($K57,$U$2:$CH$2,0)))))*$L57,$C57*((1-$R57)^(CC$2-$K57))*(((1-$O57+$O57*(CC$1/INDEX($U$1:$CH$1,,MATCH($K57,$U$2:$CH$2,0)))))*$L57*8760*$P57)),IF(AND($K57+$H57&lt;CC$2+1,$K57+$I57&gt;CC$2),IF($N57=$N$3,$C57*INDEX('Fixed O&amp;M Schedule_Gas'!BK$3:BK$15,MATCH($F57,'Fixed O&amp;M Schedule_Gas'!$B$3:$B$15,0)),$C57*$S57*INDEX($U$1:$CH$1,MATCH($K57,$U$2:$CH$2,0))*IF(CC$2&gt;$K57+$H57,IF($D57="Win",1.02,1.005),1)*(1+$T57)^(CC$2-$K57)),IF(AND($K57+$I57&lt;=CC$2,$K57+SUM($I57:$J57)&gt;CC$2),IF($N57=$N$3,$C57*(INDEX('Fixed O&amp;M Schedule_Gas'!BK$3:BK$15,MATCH($F57,'Fixed O&amp;M Schedule_Gas'!$B$3:$B$15,0))+$M57),$C57*($S57*INDEX($U$1:$CH$1,MATCH($K57+$I57,$U$2:$CH$2,0))*IF(CC$2&gt;$K57+$I57+$H57,IF($D57="Win",1.02,1.005),1)*(1+$T57)^(CC$2-($K57+$I57))+$M57)),0)))/10^6</f>
        <v>0</v>
      </c>
      <c r="CD57" s="119">
        <f>IF(AND($K57&lt;CD$2+1,$K57+$H57&gt;CD$2),IF($N57=$N$3,$C57*((1-$O57+$O57*(CD$1/INDEX($U$1:$CH$1,,MATCH($K57,$U$2:$CH$2,0)))))*$L57,$C57*((1-$R57)^(CD$2-$K57))*(((1-$O57+$O57*(CD$1/INDEX($U$1:$CH$1,,MATCH($K57,$U$2:$CH$2,0)))))*$L57*8760*$P57)),IF(AND($K57+$H57&lt;CD$2+1,$K57+$I57&gt;CD$2),IF($N57=$N$3,$C57*INDEX('Fixed O&amp;M Schedule_Gas'!BL$3:BL$15,MATCH($F57,'Fixed O&amp;M Schedule_Gas'!$B$3:$B$15,0)),$C57*$S57*INDEX($U$1:$CH$1,MATCH($K57,$U$2:$CH$2,0))*IF(CD$2&gt;$K57+$H57,IF($D57="Win",1.02,1.005),1)*(1+$T57)^(CD$2-$K57)),IF(AND($K57+$I57&lt;=CD$2,$K57+SUM($I57:$J57)&gt;CD$2),IF($N57=$N$3,$C57*(INDEX('Fixed O&amp;M Schedule_Gas'!BL$3:BL$15,MATCH($F57,'Fixed O&amp;M Schedule_Gas'!$B$3:$B$15,0))+$M57),$C57*($S57*INDEX($U$1:$CH$1,MATCH($K57+$I57,$U$2:$CH$2,0))*IF(CD$2&gt;$K57+$I57+$H57,IF($D57="Win",1.02,1.005),1)*(1+$T57)^(CD$2-($K57+$I57))+$M57)),0)))/10^6</f>
        <v>0</v>
      </c>
      <c r="CE57" s="119">
        <f>IF(AND($K57&lt;CE$2+1,$K57+$H57&gt;CE$2),IF($N57=$N$3,$C57*((1-$O57+$O57*(CE$1/INDEX($U$1:$CH$1,,MATCH($K57,$U$2:$CH$2,0)))))*$L57,$C57*((1-$R57)^(CE$2-$K57))*(((1-$O57+$O57*(CE$1/INDEX($U$1:$CH$1,,MATCH($K57,$U$2:$CH$2,0)))))*$L57*8760*$P57)),IF(AND($K57+$H57&lt;CE$2+1,$K57+$I57&gt;CE$2),IF($N57=$N$3,$C57*INDEX('Fixed O&amp;M Schedule_Gas'!BM$3:BM$15,MATCH($F57,'Fixed O&amp;M Schedule_Gas'!$B$3:$B$15,0)),$C57*$S57*INDEX($U$1:$CH$1,MATCH($K57,$U$2:$CH$2,0))*IF(CE$2&gt;$K57+$H57,IF($D57="Win",1.02,1.005),1)*(1+$T57)^(CE$2-$K57)),IF(AND($K57+$I57&lt;=CE$2,$K57+SUM($I57:$J57)&gt;CE$2),IF($N57=$N$3,$C57*(INDEX('Fixed O&amp;M Schedule_Gas'!BM$3:BM$15,MATCH($F57,'Fixed O&amp;M Schedule_Gas'!$B$3:$B$15,0))+$M57),$C57*($S57*INDEX($U$1:$CH$1,MATCH($K57+$I57,$U$2:$CH$2,0))*IF(CE$2&gt;$K57+$I57+$H57,IF($D57="Win",1.02,1.005),1)*(1+$T57)^(CE$2-($K57+$I57))+$M57)),0)))/10^6</f>
        <v>0</v>
      </c>
      <c r="CF57" s="119">
        <f>IF(AND($K57&lt;CF$2+1,$K57+$H57&gt;CF$2),IF($N57=$N$3,$C57*((1-$O57+$O57*(CF$1/INDEX($U$1:$CH$1,,MATCH($K57,$U$2:$CH$2,0)))))*$L57,$C57*((1-$R57)^(CF$2-$K57))*(((1-$O57+$O57*(CF$1/INDEX($U$1:$CH$1,,MATCH($K57,$U$2:$CH$2,0)))))*$L57*8760*$P57)),IF(AND($K57+$H57&lt;CF$2+1,$K57+$I57&gt;CF$2),IF($N57=$N$3,$C57*INDEX('Fixed O&amp;M Schedule_Gas'!BN$3:BN$15,MATCH($F57,'Fixed O&amp;M Schedule_Gas'!$B$3:$B$15,0)),$C57*$S57*INDEX($U$1:$CH$1,MATCH($K57,$U$2:$CH$2,0))*IF(CF$2&gt;$K57+$H57,IF($D57="Win",1.02,1.005),1)*(1+$T57)^(CF$2-$K57)),IF(AND($K57+$I57&lt;=CF$2,$K57+SUM($I57:$J57)&gt;CF$2),IF($N57=$N$3,$C57*(INDEX('Fixed O&amp;M Schedule_Gas'!BN$3:BN$15,MATCH($F57,'Fixed O&amp;M Schedule_Gas'!$B$3:$B$15,0))+$M57),$C57*($S57*INDEX($U$1:$CH$1,MATCH($K57+$I57,$U$2:$CH$2,0))*IF(CF$2&gt;$K57+$I57+$H57,IF($D57="Win",1.02,1.005),1)*(1+$T57)^(CF$2-($K57+$I57))+$M57)),0)))/10^6</f>
        <v>0</v>
      </c>
      <c r="CG57" s="119">
        <f>IF(AND($K57&lt;CG$2+1,$K57+$H57&gt;CG$2),IF($N57=$N$3,$C57*((1-$O57+$O57*(CG$1/INDEX($U$1:$CH$1,,MATCH($K57,$U$2:$CH$2,0)))))*$L57,$C57*((1-$R57)^(CG$2-$K57))*(((1-$O57+$O57*(CG$1/INDEX($U$1:$CH$1,,MATCH($K57,$U$2:$CH$2,0)))))*$L57*8760*$P57)),IF(AND($K57+$H57&lt;CG$2+1,$K57+$I57&gt;CG$2),IF($N57=$N$3,$C57*INDEX('Fixed O&amp;M Schedule_Gas'!BO$3:BO$15,MATCH($F57,'Fixed O&amp;M Schedule_Gas'!$B$3:$B$15,0)),$C57*$S57*INDEX($U$1:$CH$1,MATCH($K57,$U$2:$CH$2,0))*IF(CG$2&gt;$K57+$H57,IF($D57="Win",1.02,1.005),1)*(1+$T57)^(CG$2-$K57)),IF(AND($K57+$I57&lt;=CG$2,$K57+SUM($I57:$J57)&gt;CG$2),IF($N57=$N$3,$C57*(INDEX('Fixed O&amp;M Schedule_Gas'!BO$3:BO$15,MATCH($F57,'Fixed O&amp;M Schedule_Gas'!$B$3:$B$15,0))+$M57),$C57*($S57*INDEX($U$1:$CH$1,MATCH($K57+$I57,$U$2:$CH$2,0))*IF(CG$2&gt;$K57+$I57+$H57,IF($D57="Win",1.02,1.005),1)*(1+$T57)^(CG$2-($K57+$I57))+$M57)),0)))/10^6</f>
        <v>0</v>
      </c>
      <c r="CH57" s="119">
        <f>IF(AND($K57&lt;CH$2+1,$K57+$H57&gt;CH$2),IF($N57=$N$3,$C57*((1-$O57+$O57*(CH$1/INDEX($U$1:$CH$1,,MATCH($K57,$U$2:$CH$2,0)))))*$L57,$C57*((1-$R57)^(CH$2-$K57))*(((1-$O57+$O57*(CH$1/INDEX($U$1:$CH$1,,MATCH($K57,$U$2:$CH$2,0)))))*$L57*8760*$P57)),IF(AND($K57+$H57&lt;CH$2+1,$K57+$I57&gt;CH$2),IF($N57=$N$3,$C57*INDEX('Fixed O&amp;M Schedule_Gas'!BP$3:BP$15,MATCH($F57,'Fixed O&amp;M Schedule_Gas'!$B$3:$B$15,0)),$C57*$S57*INDEX($U$1:$CH$1,MATCH($K57,$U$2:$CH$2,0))*IF(CH$2&gt;$K57+$H57,IF($D57="Win",1.02,1.005),1)*(1+$T57)^(CH$2-$K57)),IF(AND($K57+$I57&lt;=CH$2,$K57+SUM($I57:$J57)&gt;CH$2),IF($N57=$N$3,$C57*(INDEX('Fixed O&amp;M Schedule_Gas'!BP$3:BP$15,MATCH($F57,'Fixed O&amp;M Schedule_Gas'!$B$3:$B$15,0))+$M57),$C57*($S57*INDEX($U$1:$CH$1,MATCH($K57+$I57,$U$2:$CH$2,0))*IF(CH$2&gt;$K57+$I57+$H57,IF($D57="Win",1.02,1.005),1)*(1+$T57)^(CH$2-($K57+$I57))+$M57)),0)))/10^6</f>
        <v>0</v>
      </c>
    </row>
    <row r="58" spans="1:86" ht="11.4" x14ac:dyDescent="0.2">
      <c r="A58" s="151"/>
      <c r="B58" s="142" t="s">
        <v>50</v>
      </c>
      <c r="C58" s="144">
        <v>473.7</v>
      </c>
      <c r="D58" s="144" t="str">
        <f t="shared" si="65"/>
        <v>Sol</v>
      </c>
      <c r="E58" s="14" t="s">
        <v>51</v>
      </c>
      <c r="F58" s="142" t="s">
        <v>30</v>
      </c>
      <c r="G58" s="140">
        <f t="shared" si="66"/>
        <v>40179</v>
      </c>
      <c r="H58" s="68">
        <v>20</v>
      </c>
      <c r="I58" s="68">
        <v>25</v>
      </c>
      <c r="J58" s="68">
        <v>25</v>
      </c>
      <c r="K58" s="139">
        <v>2010</v>
      </c>
      <c r="L58" s="68">
        <v>420</v>
      </c>
      <c r="M58" s="69">
        <f>'Repower Costs'!M58</f>
        <v>111458.86503918434</v>
      </c>
      <c r="N58" s="68" t="s">
        <v>31</v>
      </c>
      <c r="O58" s="141">
        <v>0</v>
      </c>
      <c r="P58" s="4">
        <f>VLOOKUP($D58,Input!$B$11:$C$12,2,0)</f>
        <v>0.16200000000000001</v>
      </c>
      <c r="Q58" s="4">
        <f>VLOOKUP($D58,Input!$B$15:$C$16,2,0)</f>
        <v>0.16200000000000001</v>
      </c>
      <c r="R58" s="6">
        <f>VLOOKUP($D58,Input!$B$19:$C$20,2,0)</f>
        <v>5.0000000000000001E-3</v>
      </c>
      <c r="S58" s="70">
        <f>VLOOKUP($D58,Input!$B$23:$C$25,2,0)*1000</f>
        <v>27000</v>
      </c>
      <c r="T58" s="4">
        <f>VLOOKUP($D58,Input!$B$28:$C$30,2,0)</f>
        <v>0.02</v>
      </c>
      <c r="U58" s="119">
        <f>IF(AND($K58&lt;U$2+1,$K58+$H58&gt;U$2),IF($N58=$N$3,$C58*((1-$O58+$O58*(U$1/INDEX($U$1:$CH$1,,MATCH($K58,$U$2:$CH$2,0)))))*$L58,$C58*((1-$R58)^(U$2-$K58))*(((1-$O58+$O58*(U$1/INDEX($U$1:$CH$1,,MATCH($K58,$U$2:$CH$2,0)))))*$L58*8760*$P58)),IF(AND($K58+$H58&lt;U$2+1,$K58+$I58&gt;U$2),IF($N58=$N$3,$C58*INDEX('Fixed O&amp;M Schedule_Gas'!C$3:C$15,MATCH($F58,'Fixed O&amp;M Schedule_Gas'!$B$3:$B$15,0)),$C58*$S58*INDEX($U$1:$CH$1,MATCH($K58,$U$2:$CH$2,0))*IF(U$2&gt;$K58+$H58,IF($D58="Win",1.02,1.005),1)*(1+$T58)^(U$2-$K58)),IF(AND($K58+$I58&lt;=U$2,$K58+SUM($I58:$J58)&gt;U$2),IF($N58=$N$3,$C58*(INDEX('Fixed O&amp;M Schedule_Gas'!C$3:C$15,MATCH($F58,'Fixed O&amp;M Schedule_Gas'!$B$3:$B$15,0))+$M58),$C58*($S58*INDEX($U$1:$CH$1,MATCH($K58+$I58,$U$2:$CH$2,0))*IF(U$2&gt;$K58+$I58+$H58,IF($D58="Win",1.02,1.005),1)*(1+$T58)^(U$2-($K58+$I58))+$M58)),0)))/10^6</f>
        <v>0</v>
      </c>
      <c r="V58" s="119">
        <f>IF(AND($K58&lt;V$2+1,$K58+$H58&gt;V$2),IF($N58=$N$3,$C58*((1-$O58+$O58*(V$1/INDEX($U$1:$CH$1,,MATCH($K58,$U$2:$CH$2,0)))))*$L58,$C58*((1-$R58)^(V$2-$K58))*(((1-$O58+$O58*(V$1/INDEX($U$1:$CH$1,,MATCH($K58,$U$2:$CH$2,0)))))*$L58*8760*$P58)),IF(AND($K58+$H58&lt;V$2+1,$K58+$I58&gt;V$2),IF($N58=$N$3,$C58*INDEX('Fixed O&amp;M Schedule_Gas'!D$3:D$15,MATCH($F58,'Fixed O&amp;M Schedule_Gas'!$B$3:$B$15,0)),$C58*$S58*INDEX($U$1:$CH$1,MATCH($K58,$U$2:$CH$2,0))*IF(V$2&gt;$K58+$H58,IF($D58="Win",1.02,1.005),1)*(1+$T58)^(V$2-$K58)),IF(AND($K58+$I58&lt;=V$2,$K58+SUM($I58:$J58)&gt;V$2),IF($N58=$N$3,$C58*(INDEX('Fixed O&amp;M Schedule_Gas'!D$3:D$15,MATCH($F58,'Fixed O&amp;M Schedule_Gas'!$B$3:$B$15,0))+$M58),$C58*($S58*INDEX($U$1:$CH$1,MATCH($K58+$I58,$U$2:$CH$2,0))*IF(V$2&gt;$K58+$I58+$H58,IF($D58="Win",1.02,1.005),1)*(1+$T58)^(V$2-($K58+$I58))+$M58)),0)))/10^6</f>
        <v>0</v>
      </c>
      <c r="W58" s="119">
        <f>IF(AND($K58&lt;W$2+1,$K58+$H58&gt;W$2),IF($N58=$N$3,$C58*((1-$O58+$O58*(W$1/INDEX($U$1:$CH$1,,MATCH($K58,$U$2:$CH$2,0)))))*$L58,$C58*((1-$R58)^(W$2-$K58))*(((1-$O58+$O58*(W$1/INDEX($U$1:$CH$1,,MATCH($K58,$U$2:$CH$2,0)))))*$L58*8760*$P58)),IF(AND($K58+$H58&lt;W$2+1,$K58+$I58&gt;W$2),IF($N58=$N$3,$C58*INDEX('Fixed O&amp;M Schedule_Gas'!E$3:E$15,MATCH($F58,'Fixed O&amp;M Schedule_Gas'!$B$3:$B$15,0)),$C58*$S58*INDEX($U$1:$CH$1,MATCH($K58,$U$2:$CH$2,0))*IF(W$2&gt;$K58+$H58,IF($D58="Win",1.02,1.005),1)*(1+$T58)^(W$2-$K58)),IF(AND($K58+$I58&lt;=W$2,$K58+SUM($I58:$J58)&gt;W$2),IF($N58=$N$3,$C58*(INDEX('Fixed O&amp;M Schedule_Gas'!E$3:E$15,MATCH($F58,'Fixed O&amp;M Schedule_Gas'!$B$3:$B$15,0))+$M58),$C58*($S58*INDEX($U$1:$CH$1,MATCH($K58+$I58,$U$2:$CH$2,0))*IF(W$2&gt;$K58+$I58+$H58,IF($D58="Win",1.02,1.005),1)*(1+$T58)^(W$2-($K58+$I58))+$M58)),0)))/10^6</f>
        <v>0</v>
      </c>
      <c r="X58" s="119">
        <f>IF(AND($K58&lt;X$2+1,$K58+$H58&gt;X$2),IF($N58=$N$3,$C58*((1-$O58+$O58*(X$1/INDEX($U$1:$CH$1,,MATCH($K58,$U$2:$CH$2,0)))))*$L58,$C58*((1-$R58)^(X$2-$K58))*(((1-$O58+$O58*(X$1/INDEX($U$1:$CH$1,,MATCH($K58,$U$2:$CH$2,0)))))*$L58*8760*$P58)),IF(AND($K58+$H58&lt;X$2+1,$K58+$I58&gt;X$2),IF($N58=$N$3,$C58*INDEX('Fixed O&amp;M Schedule_Gas'!F$3:F$15,MATCH($F58,'Fixed O&amp;M Schedule_Gas'!$B$3:$B$15,0)),$C58*$S58*INDEX($U$1:$CH$1,MATCH($K58,$U$2:$CH$2,0))*IF(X$2&gt;$K58+$H58,IF($D58="Win",1.02,1.005),1)*(1+$T58)^(X$2-$K58)),IF(AND($K58+$I58&lt;=X$2,$K58+SUM($I58:$J58)&gt;X$2),IF($N58=$N$3,$C58*(INDEX('Fixed O&amp;M Schedule_Gas'!F$3:F$15,MATCH($F58,'Fixed O&amp;M Schedule_Gas'!$B$3:$B$15,0))+$M58),$C58*($S58*INDEX($U$1:$CH$1,MATCH($K58+$I58,$U$2:$CH$2,0))*IF(X$2&gt;$K58+$I58+$H58,IF($D58="Win",1.02,1.005),1)*(1+$T58)^(X$2-($K58+$I58))+$M58)),0)))/10^6</f>
        <v>0</v>
      </c>
      <c r="Y58" s="119">
        <f>IF(AND($K58&lt;Y$2+1,$K58+$H58&gt;Y$2),IF($N58=$N$3,$C58*((1-$O58+$O58*(Y$1/INDEX($U$1:$CH$1,,MATCH($K58,$U$2:$CH$2,0)))))*$L58,$C58*((1-$R58)^(Y$2-$K58))*(((1-$O58+$O58*(Y$1/INDEX($U$1:$CH$1,,MATCH($K58,$U$2:$CH$2,0)))))*$L58*8760*$P58)),IF(AND($K58+$H58&lt;Y$2+1,$K58+$I58&gt;Y$2),IF($N58=$N$3,$C58*INDEX('Fixed O&amp;M Schedule_Gas'!G$3:G$15,MATCH($F58,'Fixed O&amp;M Schedule_Gas'!$B$3:$B$15,0)),$C58*$S58*INDEX($U$1:$CH$1,MATCH($K58,$U$2:$CH$2,0))*IF(Y$2&gt;$K58+$H58,IF($D58="Win",1.02,1.005),1)*(1+$T58)^(Y$2-$K58)),IF(AND($K58+$I58&lt;=Y$2,$K58+SUM($I58:$J58)&gt;Y$2),IF($N58=$N$3,$C58*(INDEX('Fixed O&amp;M Schedule_Gas'!G$3:G$15,MATCH($F58,'Fixed O&amp;M Schedule_Gas'!$B$3:$B$15,0))+$M58),$C58*($S58*INDEX($U$1:$CH$1,MATCH($K58+$I58,$U$2:$CH$2,0))*IF(Y$2&gt;$K58+$I58+$H58,IF($D58="Win",1.02,1.005),1)*(1+$T58)^(Y$2-($K58+$I58))+$M58)),0)))/10^6</f>
        <v>0</v>
      </c>
      <c r="Z58" s="119">
        <f>IF(AND($K58&lt;Z$2+1,$K58+$H58&gt;Z$2),IF($N58=$N$3,$C58*((1-$O58+$O58*(Z$1/INDEX($U$1:$CH$1,,MATCH($K58,$U$2:$CH$2,0)))))*$L58,$C58*((1-$R58)^(Z$2-$K58))*(((1-$O58+$O58*(Z$1/INDEX($U$1:$CH$1,,MATCH($K58,$U$2:$CH$2,0)))))*$L58*8760*$P58)),IF(AND($K58+$H58&lt;Z$2+1,$K58+$I58&gt;Z$2),IF($N58=$N$3,$C58*INDEX('Fixed O&amp;M Schedule_Gas'!H$3:H$15,MATCH($F58,'Fixed O&amp;M Schedule_Gas'!$B$3:$B$15,0)),$C58*$S58*INDEX($U$1:$CH$1,MATCH($K58,$U$2:$CH$2,0))*IF(Z$2&gt;$K58+$H58,IF($D58="Win",1.02,1.005),1)*(1+$T58)^(Z$2-$K58)),IF(AND($K58+$I58&lt;=Z$2,$K58+SUM($I58:$J58)&gt;Z$2),IF($N58=$N$3,$C58*(INDEX('Fixed O&amp;M Schedule_Gas'!H$3:H$15,MATCH($F58,'Fixed O&amp;M Schedule_Gas'!$B$3:$B$15,0))+$M58),$C58*($S58*INDEX($U$1:$CH$1,MATCH($K58+$I58,$U$2:$CH$2,0))*IF(Z$2&gt;$K58+$I58+$H58,IF($D58="Win",1.02,1.005),1)*(1+$T58)^(Z$2-($K58+$I58))+$M58)),0)))/10^6</f>
        <v>282.33960048</v>
      </c>
      <c r="AA58" s="119">
        <f>IF(AND($K58&lt;AA$2+1,$K58+$H58&gt;AA$2),IF($N58=$N$3,$C58*((1-$O58+$O58*(AA$1/INDEX($U$1:$CH$1,,MATCH($K58,$U$2:$CH$2,0)))))*$L58,$C58*((1-$R58)^(AA$2-$K58))*(((1-$O58+$O58*(AA$1/INDEX($U$1:$CH$1,,MATCH($K58,$U$2:$CH$2,0)))))*$L58*8760*$P58)),IF(AND($K58+$H58&lt;AA$2+1,$K58+$I58&gt;AA$2),IF($N58=$N$3,$C58*INDEX('Fixed O&amp;M Schedule_Gas'!I$3:I$15,MATCH($F58,'Fixed O&amp;M Schedule_Gas'!$B$3:$B$15,0)),$C58*$S58*INDEX($U$1:$CH$1,MATCH($K58,$U$2:$CH$2,0))*IF(AA$2&gt;$K58+$H58,IF($D58="Win",1.02,1.005),1)*(1+$T58)^(AA$2-$K58)),IF(AND($K58+$I58&lt;=AA$2,$K58+SUM($I58:$J58)&gt;AA$2),IF($N58=$N$3,$C58*(INDEX('Fixed O&amp;M Schedule_Gas'!I$3:I$15,MATCH($F58,'Fixed O&amp;M Schedule_Gas'!$B$3:$B$15,0))+$M58),$C58*($S58*INDEX($U$1:$CH$1,MATCH($K58+$I58,$U$2:$CH$2,0))*IF(AA$2&gt;$K58+$I58+$H58,IF($D58="Win",1.02,1.005),1)*(1+$T58)^(AA$2-($K58+$I58))+$M58)),0)))/10^6</f>
        <v>280.92790247760001</v>
      </c>
      <c r="AB58" s="119">
        <f>IF(AND($K58&lt;AB$2+1,$K58+$H58&gt;AB$2),IF($N58=$N$3,$C58*((1-$O58+$O58*(AB$1/INDEX($U$1:$CH$1,,MATCH($K58,$U$2:$CH$2,0)))))*$L58,$C58*((1-$R58)^(AB$2-$K58))*(((1-$O58+$O58*(AB$1/INDEX($U$1:$CH$1,,MATCH($K58,$U$2:$CH$2,0)))))*$L58*8760*$P58)),IF(AND($K58+$H58&lt;AB$2+1,$K58+$I58&gt;AB$2),IF($N58=$N$3,$C58*INDEX('Fixed O&amp;M Schedule_Gas'!J$3:J$15,MATCH($F58,'Fixed O&amp;M Schedule_Gas'!$B$3:$B$15,0)),$C58*$S58*INDEX($U$1:$CH$1,MATCH($K58,$U$2:$CH$2,0))*IF(AB$2&gt;$K58+$H58,IF($D58="Win",1.02,1.005),1)*(1+$T58)^(AB$2-$K58)),IF(AND($K58+$I58&lt;=AB$2,$K58+SUM($I58:$J58)&gt;AB$2),IF($N58=$N$3,$C58*(INDEX('Fixed O&amp;M Schedule_Gas'!J$3:J$15,MATCH($F58,'Fixed O&amp;M Schedule_Gas'!$B$3:$B$15,0))+$M58),$C58*($S58*INDEX($U$1:$CH$1,MATCH($K58+$I58,$U$2:$CH$2,0))*IF(AB$2&gt;$K58+$I58+$H58,IF($D58="Win",1.02,1.005),1)*(1+$T58)^(AB$2-($K58+$I58))+$M58)),0)))/10^6</f>
        <v>279.52326296521204</v>
      </c>
      <c r="AC58" s="119">
        <f>IF(AND($K58&lt;AC$2+1,$K58+$H58&gt;AC$2),IF($N58=$N$3,$C58*((1-$O58+$O58*(AC$1/INDEX($U$1:$CH$1,,MATCH($K58,$U$2:$CH$2,0)))))*$L58,$C58*((1-$R58)^(AC$2-$K58))*(((1-$O58+$O58*(AC$1/INDEX($U$1:$CH$1,,MATCH($K58,$U$2:$CH$2,0)))))*$L58*8760*$P58)),IF(AND($K58+$H58&lt;AC$2+1,$K58+$I58&gt;AC$2),IF($N58=$N$3,$C58*INDEX('Fixed O&amp;M Schedule_Gas'!K$3:K$15,MATCH($F58,'Fixed O&amp;M Schedule_Gas'!$B$3:$B$15,0)),$C58*$S58*INDEX($U$1:$CH$1,MATCH($K58,$U$2:$CH$2,0))*IF(AC$2&gt;$K58+$H58,IF($D58="Win",1.02,1.005),1)*(1+$T58)^(AC$2-$K58)),IF(AND($K58+$I58&lt;=AC$2,$K58+SUM($I58:$J58)&gt;AC$2),IF($N58=$N$3,$C58*(INDEX('Fixed O&amp;M Schedule_Gas'!K$3:K$15,MATCH($F58,'Fixed O&amp;M Schedule_Gas'!$B$3:$B$15,0))+$M58),$C58*($S58*INDEX($U$1:$CH$1,MATCH($K58+$I58,$U$2:$CH$2,0))*IF(AC$2&gt;$K58+$I58+$H58,IF($D58="Win",1.02,1.005),1)*(1+$T58)^(AC$2-($K58+$I58))+$M58)),0)))/10^6</f>
        <v>278.12564665038593</v>
      </c>
      <c r="AD58" s="119">
        <f>IF(AND($K58&lt;AD$2+1,$K58+$H58&gt;AD$2),IF($N58=$N$3,$C58*((1-$O58+$O58*(AD$1/INDEX($U$1:$CH$1,,MATCH($K58,$U$2:$CH$2,0)))))*$L58,$C58*((1-$R58)^(AD$2-$K58))*(((1-$O58+$O58*(AD$1/INDEX($U$1:$CH$1,,MATCH($K58,$U$2:$CH$2,0)))))*$L58*8760*$P58)),IF(AND($K58+$H58&lt;AD$2+1,$K58+$I58&gt;AD$2),IF($N58=$N$3,$C58*INDEX('Fixed O&amp;M Schedule_Gas'!L$3:L$15,MATCH($F58,'Fixed O&amp;M Schedule_Gas'!$B$3:$B$15,0)),$C58*$S58*INDEX($U$1:$CH$1,MATCH($K58,$U$2:$CH$2,0))*IF(AD$2&gt;$K58+$H58,IF($D58="Win",1.02,1.005),1)*(1+$T58)^(AD$2-$K58)),IF(AND($K58+$I58&lt;=AD$2,$K58+SUM($I58:$J58)&gt;AD$2),IF($N58=$N$3,$C58*(INDEX('Fixed O&amp;M Schedule_Gas'!L$3:L$15,MATCH($F58,'Fixed O&amp;M Schedule_Gas'!$B$3:$B$15,0))+$M58),$C58*($S58*INDEX($U$1:$CH$1,MATCH($K58+$I58,$U$2:$CH$2,0))*IF(AD$2&gt;$K58+$I58+$H58,IF($D58="Win",1.02,1.005),1)*(1+$T58)^(AD$2-($K58+$I58))+$M58)),0)))/10^6</f>
        <v>276.73501841713403</v>
      </c>
      <c r="AE58" s="119">
        <f>IF(AND($K58&lt;AE$2+1,$K58+$H58&gt;AE$2),IF($N58=$N$3,$C58*((1-$O58+$O58*(AE$1/INDEX($U$1:$CH$1,,MATCH($K58,$U$2:$CH$2,0)))))*$L58,$C58*((1-$R58)^(AE$2-$K58))*(((1-$O58+$O58*(AE$1/INDEX($U$1:$CH$1,,MATCH($K58,$U$2:$CH$2,0)))))*$L58*8760*$P58)),IF(AND($K58+$H58&lt;AE$2+1,$K58+$I58&gt;AE$2),IF($N58=$N$3,$C58*INDEX('Fixed O&amp;M Schedule_Gas'!M$3:M$15,MATCH($F58,'Fixed O&amp;M Schedule_Gas'!$B$3:$B$15,0)),$C58*$S58*INDEX($U$1:$CH$1,MATCH($K58,$U$2:$CH$2,0))*IF(AE$2&gt;$K58+$H58,IF($D58="Win",1.02,1.005),1)*(1+$T58)^(AE$2-$K58)),IF(AND($K58+$I58&lt;=AE$2,$K58+SUM($I58:$J58)&gt;AE$2),IF($N58=$N$3,$C58*(INDEX('Fixed O&amp;M Schedule_Gas'!M$3:M$15,MATCH($F58,'Fixed O&amp;M Schedule_Gas'!$B$3:$B$15,0))+$M58),$C58*($S58*INDEX($U$1:$CH$1,MATCH($K58+$I58,$U$2:$CH$2,0))*IF(AE$2&gt;$K58+$I58+$H58,IF($D58="Win",1.02,1.005),1)*(1+$T58)^(AE$2-($K58+$I58))+$M58)),0)))/10^6</f>
        <v>275.35134332504839</v>
      </c>
      <c r="AF58" s="119">
        <f>IF(AND($K58&lt;AF$2+1,$K58+$H58&gt;AF$2),IF($N58=$N$3,$C58*((1-$O58+$O58*(AF$1/INDEX($U$1:$CH$1,,MATCH($K58,$U$2:$CH$2,0)))))*$L58,$C58*((1-$R58)^(AF$2-$K58))*(((1-$O58+$O58*(AF$1/INDEX($U$1:$CH$1,,MATCH($K58,$U$2:$CH$2,0)))))*$L58*8760*$P58)),IF(AND($K58+$H58&lt;AF$2+1,$K58+$I58&gt;AF$2),IF($N58=$N$3,$C58*INDEX('Fixed O&amp;M Schedule_Gas'!N$3:N$15,MATCH($F58,'Fixed O&amp;M Schedule_Gas'!$B$3:$B$15,0)),$C58*$S58*INDEX($U$1:$CH$1,MATCH($K58,$U$2:$CH$2,0))*IF(AF$2&gt;$K58+$H58,IF($D58="Win",1.02,1.005),1)*(1+$T58)^(AF$2-$K58)),IF(AND($K58+$I58&lt;=AF$2,$K58+SUM($I58:$J58)&gt;AF$2),IF($N58=$N$3,$C58*(INDEX('Fixed O&amp;M Schedule_Gas'!N$3:N$15,MATCH($F58,'Fixed O&amp;M Schedule_Gas'!$B$3:$B$15,0))+$M58),$C58*($S58*INDEX($U$1:$CH$1,MATCH($K58+$I58,$U$2:$CH$2,0))*IF(AF$2&gt;$K58+$I58+$H58,IF($D58="Win",1.02,1.005),1)*(1+$T58)^(AF$2-($K58+$I58))+$M58)),0)))/10^6</f>
        <v>273.97458660842312</v>
      </c>
      <c r="AG58" s="119">
        <f>IF(AND($K58&lt;AG$2+1,$K58+$H58&gt;AG$2),IF($N58=$N$3,$C58*((1-$O58+$O58*(AG$1/INDEX($U$1:$CH$1,,MATCH($K58,$U$2:$CH$2,0)))))*$L58,$C58*((1-$R58)^(AG$2-$K58))*(((1-$O58+$O58*(AG$1/INDEX($U$1:$CH$1,,MATCH($K58,$U$2:$CH$2,0)))))*$L58*8760*$P58)),IF(AND($K58+$H58&lt;AG$2+1,$K58+$I58&gt;AG$2),IF($N58=$N$3,$C58*INDEX('Fixed O&amp;M Schedule_Gas'!O$3:O$15,MATCH($F58,'Fixed O&amp;M Schedule_Gas'!$B$3:$B$15,0)),$C58*$S58*INDEX($U$1:$CH$1,MATCH($K58,$U$2:$CH$2,0))*IF(AG$2&gt;$K58+$H58,IF($D58="Win",1.02,1.005),1)*(1+$T58)^(AG$2-$K58)),IF(AND($K58+$I58&lt;=AG$2,$K58+SUM($I58:$J58)&gt;AG$2),IF($N58=$N$3,$C58*(INDEX('Fixed O&amp;M Schedule_Gas'!O$3:O$15,MATCH($F58,'Fixed O&amp;M Schedule_Gas'!$B$3:$B$15,0))+$M58),$C58*($S58*INDEX($U$1:$CH$1,MATCH($K58+$I58,$U$2:$CH$2,0))*IF(AG$2&gt;$K58+$I58+$H58,IF($D58="Win",1.02,1.005),1)*(1+$T58)^(AG$2-($K58+$I58))+$M58)),0)))/10^6</f>
        <v>272.60471367538099</v>
      </c>
      <c r="AH58" s="119">
        <f>IF(AND($K58&lt;AH$2+1,$K58+$H58&gt;AH$2),IF($N58=$N$3,$C58*((1-$O58+$O58*(AH$1/INDEX($U$1:$CH$1,,MATCH($K58,$U$2:$CH$2,0)))))*$L58,$C58*((1-$R58)^(AH$2-$K58))*(((1-$O58+$O58*(AH$1/INDEX($U$1:$CH$1,,MATCH($K58,$U$2:$CH$2,0)))))*$L58*8760*$P58)),IF(AND($K58+$H58&lt;AH$2+1,$K58+$I58&gt;AH$2),IF($N58=$N$3,$C58*INDEX('Fixed O&amp;M Schedule_Gas'!P$3:P$15,MATCH($F58,'Fixed O&amp;M Schedule_Gas'!$B$3:$B$15,0)),$C58*$S58*INDEX($U$1:$CH$1,MATCH($K58,$U$2:$CH$2,0))*IF(AH$2&gt;$K58+$H58,IF($D58="Win",1.02,1.005),1)*(1+$T58)^(AH$2-$K58)),IF(AND($K58+$I58&lt;=AH$2,$K58+SUM($I58:$J58)&gt;AH$2),IF($N58=$N$3,$C58*(INDEX('Fixed O&amp;M Schedule_Gas'!P$3:P$15,MATCH($F58,'Fixed O&amp;M Schedule_Gas'!$B$3:$B$15,0))+$M58),$C58*($S58*INDEX($U$1:$CH$1,MATCH($K58+$I58,$U$2:$CH$2,0))*IF(AH$2&gt;$K58+$I58+$H58,IF($D58="Win",1.02,1.005),1)*(1+$T58)^(AH$2-($K58+$I58))+$M58)),0)))/10^6</f>
        <v>271.2416901070041</v>
      </c>
      <c r="AI58" s="119">
        <f>IF(AND($K58&lt;AI$2+1,$K58+$H58&gt;AI$2),IF($N58=$N$3,$C58*((1-$O58+$O58*(AI$1/INDEX($U$1:$CH$1,,MATCH($K58,$U$2:$CH$2,0)))))*$L58,$C58*((1-$R58)^(AI$2-$K58))*(((1-$O58+$O58*(AI$1/INDEX($U$1:$CH$1,,MATCH($K58,$U$2:$CH$2,0)))))*$L58*8760*$P58)),IF(AND($K58+$H58&lt;AI$2+1,$K58+$I58&gt;AI$2),IF($N58=$N$3,$C58*INDEX('Fixed O&amp;M Schedule_Gas'!Q$3:Q$15,MATCH($F58,'Fixed O&amp;M Schedule_Gas'!$B$3:$B$15,0)),$C58*$S58*INDEX($U$1:$CH$1,MATCH($K58,$U$2:$CH$2,0))*IF(AI$2&gt;$K58+$H58,IF($D58="Win",1.02,1.005),1)*(1+$T58)^(AI$2-$K58)),IF(AND($K58+$I58&lt;=AI$2,$K58+SUM($I58:$J58)&gt;AI$2),IF($N58=$N$3,$C58*(INDEX('Fixed O&amp;M Schedule_Gas'!Q$3:Q$15,MATCH($F58,'Fixed O&amp;M Schedule_Gas'!$B$3:$B$15,0))+$M58),$C58*($S58*INDEX($U$1:$CH$1,MATCH($K58+$I58,$U$2:$CH$2,0))*IF(AI$2&gt;$K58+$I58+$H58,IF($D58="Win",1.02,1.005),1)*(1+$T58)^(AI$2-($K58+$I58))+$M58)),0)))/10^6</f>
        <v>269.88548165646904</v>
      </c>
      <c r="AJ58" s="119">
        <f>IF(AND($K58&lt;AJ$2+1,$K58+$H58&gt;AJ$2),IF($N58=$N$3,$C58*((1-$O58+$O58*(AJ$1/INDEX($U$1:$CH$1,,MATCH($K58,$U$2:$CH$2,0)))))*$L58,$C58*((1-$R58)^(AJ$2-$K58))*(((1-$O58+$O58*(AJ$1/INDEX($U$1:$CH$1,,MATCH($K58,$U$2:$CH$2,0)))))*$L58*8760*$P58)),IF(AND($K58+$H58&lt;AJ$2+1,$K58+$I58&gt;AJ$2),IF($N58=$N$3,$C58*INDEX('Fixed O&amp;M Schedule_Gas'!R$3:R$15,MATCH($F58,'Fixed O&amp;M Schedule_Gas'!$B$3:$B$15,0)),$C58*$S58*INDEX($U$1:$CH$1,MATCH($K58,$U$2:$CH$2,0))*IF(AJ$2&gt;$K58+$H58,IF($D58="Win",1.02,1.005),1)*(1+$T58)^(AJ$2-$K58)),IF(AND($K58+$I58&lt;=AJ$2,$K58+SUM($I58:$J58)&gt;AJ$2),IF($N58=$N$3,$C58*(INDEX('Fixed O&amp;M Schedule_Gas'!R$3:R$15,MATCH($F58,'Fixed O&amp;M Schedule_Gas'!$B$3:$B$15,0))+$M58),$C58*($S58*INDEX($U$1:$CH$1,MATCH($K58+$I58,$U$2:$CH$2,0))*IF(AJ$2&gt;$K58+$I58+$H58,IF($D58="Win",1.02,1.005),1)*(1+$T58)^(AJ$2-($K58+$I58))+$M58)),0)))/10^6</f>
        <v>268.53605424818676</v>
      </c>
      <c r="AK58" s="119">
        <f>IF(AND($K58&lt;AK$2+1,$K58+$H58&gt;AK$2),IF($N58=$N$3,$C58*((1-$O58+$O58*(AK$1/INDEX($U$1:$CH$1,,MATCH($K58,$U$2:$CH$2,0)))))*$L58,$C58*((1-$R58)^(AK$2-$K58))*(((1-$O58+$O58*(AK$1/INDEX($U$1:$CH$1,,MATCH($K58,$U$2:$CH$2,0)))))*$L58*8760*$P58)),IF(AND($K58+$H58&lt;AK$2+1,$K58+$I58&gt;AK$2),IF($N58=$N$3,$C58*INDEX('Fixed O&amp;M Schedule_Gas'!S$3:S$15,MATCH($F58,'Fixed O&amp;M Schedule_Gas'!$B$3:$B$15,0)),$C58*$S58*INDEX($U$1:$CH$1,MATCH($K58,$U$2:$CH$2,0))*IF(AK$2&gt;$K58+$H58,IF($D58="Win",1.02,1.005),1)*(1+$T58)^(AK$2-$K58)),IF(AND($K58+$I58&lt;=AK$2,$K58+SUM($I58:$J58)&gt;AK$2),IF($N58=$N$3,$C58*(INDEX('Fixed O&amp;M Schedule_Gas'!S$3:S$15,MATCH($F58,'Fixed O&amp;M Schedule_Gas'!$B$3:$B$15,0))+$M58),$C58*($S58*INDEX($U$1:$CH$1,MATCH($K58+$I58,$U$2:$CH$2,0))*IF(AK$2&gt;$K58+$I58+$H58,IF($D58="Win",1.02,1.005),1)*(1+$T58)^(AK$2-($K58+$I58))+$M58)),0)))/10^6</f>
        <v>267.19337397694579</v>
      </c>
      <c r="AL58" s="119">
        <f>IF(AND($K58&lt;AL$2+1,$K58+$H58&gt;AL$2),IF($N58=$N$3,$C58*((1-$O58+$O58*(AL$1/INDEX($U$1:$CH$1,,MATCH($K58,$U$2:$CH$2,0)))))*$L58,$C58*((1-$R58)^(AL$2-$K58))*(((1-$O58+$O58*(AL$1/INDEX($U$1:$CH$1,,MATCH($K58,$U$2:$CH$2,0)))))*$L58*8760*$P58)),IF(AND($K58+$H58&lt;AL$2+1,$K58+$I58&gt;AL$2),IF($N58=$N$3,$C58*INDEX('Fixed O&amp;M Schedule_Gas'!T$3:T$15,MATCH($F58,'Fixed O&amp;M Schedule_Gas'!$B$3:$B$15,0)),$C58*$S58*INDEX($U$1:$CH$1,MATCH($K58,$U$2:$CH$2,0))*IF(AL$2&gt;$K58+$H58,IF($D58="Win",1.02,1.005),1)*(1+$T58)^(AL$2-$K58)),IF(AND($K58+$I58&lt;=AL$2,$K58+SUM($I58:$J58)&gt;AL$2),IF($N58=$N$3,$C58*(INDEX('Fixed O&amp;M Schedule_Gas'!T$3:T$15,MATCH($F58,'Fixed O&amp;M Schedule_Gas'!$B$3:$B$15,0))+$M58),$C58*($S58*INDEX($U$1:$CH$1,MATCH($K58+$I58,$U$2:$CH$2,0))*IF(AL$2&gt;$K58+$I58+$H58,IF($D58="Win",1.02,1.005),1)*(1+$T58)^(AL$2-($K58+$I58))+$M58)),0)))/10^6</f>
        <v>265.85740710706114</v>
      </c>
      <c r="AM58" s="119">
        <f>IF(AND($K58&lt;AM$2+1,$K58+$H58&gt;AM$2),IF($N58=$N$3,$C58*((1-$O58+$O58*(AM$1/INDEX($U$1:$CH$1,,MATCH($K58,$U$2:$CH$2,0)))))*$L58,$C58*((1-$R58)^(AM$2-$K58))*(((1-$O58+$O58*(AM$1/INDEX($U$1:$CH$1,,MATCH($K58,$U$2:$CH$2,0)))))*$L58*8760*$P58)),IF(AND($K58+$H58&lt;AM$2+1,$K58+$I58&gt;AM$2),IF($N58=$N$3,$C58*INDEX('Fixed O&amp;M Schedule_Gas'!U$3:U$15,MATCH($F58,'Fixed O&amp;M Schedule_Gas'!$B$3:$B$15,0)),$C58*$S58*INDEX($U$1:$CH$1,MATCH($K58,$U$2:$CH$2,0))*IF(AM$2&gt;$K58+$H58,IF($D58="Win",1.02,1.005),1)*(1+$T58)^(AM$2-$K58)),IF(AND($K58+$I58&lt;=AM$2,$K58+SUM($I58:$J58)&gt;AM$2),IF($N58=$N$3,$C58*(INDEX('Fixed O&amp;M Schedule_Gas'!U$3:U$15,MATCH($F58,'Fixed O&amp;M Schedule_Gas'!$B$3:$B$15,0))+$M58),$C58*($S58*INDEX($U$1:$CH$1,MATCH($K58+$I58,$U$2:$CH$2,0))*IF(AM$2&gt;$K58+$I58+$H58,IF($D58="Win",1.02,1.005),1)*(1+$T58)^(AM$2-($K58+$I58))+$M58)),0)))/10^6</f>
        <v>264.52812007152579</v>
      </c>
      <c r="AN58" s="119">
        <f>IF(AND($K58&lt;AN$2+1,$K58+$H58&gt;AN$2),IF($N58=$N$3,$C58*((1-$O58+$O58*(AN$1/INDEX($U$1:$CH$1,,MATCH($K58,$U$2:$CH$2,0)))))*$L58,$C58*((1-$R58)^(AN$2-$K58))*(((1-$O58+$O58*(AN$1/INDEX($U$1:$CH$1,,MATCH($K58,$U$2:$CH$2,0)))))*$L58*8760*$P58)),IF(AND($K58+$H58&lt;AN$2+1,$K58+$I58&gt;AN$2),IF($N58=$N$3,$C58*INDEX('Fixed O&amp;M Schedule_Gas'!V$3:V$15,MATCH($F58,'Fixed O&amp;M Schedule_Gas'!$B$3:$B$15,0)),$C58*$S58*INDEX($U$1:$CH$1,MATCH($K58,$U$2:$CH$2,0))*IF(AN$2&gt;$K58+$H58,IF($D58="Win",1.02,1.005),1)*(1+$T58)^(AN$2-$K58)),IF(AND($K58+$I58&lt;=AN$2,$K58+SUM($I58:$J58)&gt;AN$2),IF($N58=$N$3,$C58*(INDEX('Fixed O&amp;M Schedule_Gas'!V$3:V$15,MATCH($F58,'Fixed O&amp;M Schedule_Gas'!$B$3:$B$15,0))+$M58),$C58*($S58*INDEX($U$1:$CH$1,MATCH($K58+$I58,$U$2:$CH$2,0))*IF(AN$2&gt;$K58+$I58+$H58,IF($D58="Win",1.02,1.005),1)*(1+$T58)^(AN$2-($K58+$I58))+$M58)),0)))/10^6</f>
        <v>263.20547947116813</v>
      </c>
      <c r="AO58" s="119">
        <f>IF(AND($K58&lt;AO$2+1,$K58+$H58&gt;AO$2),IF($N58=$N$3,$C58*((1-$O58+$O58*(AO$1/INDEX($U$1:$CH$1,,MATCH($K58,$U$2:$CH$2,0)))))*$L58,$C58*((1-$R58)^(AO$2-$K58))*(((1-$O58+$O58*(AO$1/INDEX($U$1:$CH$1,,MATCH($K58,$U$2:$CH$2,0)))))*$L58*8760*$P58)),IF(AND($K58+$H58&lt;AO$2+1,$K58+$I58&gt;AO$2),IF($N58=$N$3,$C58*INDEX('Fixed O&amp;M Schedule_Gas'!W$3:W$15,MATCH($F58,'Fixed O&amp;M Schedule_Gas'!$B$3:$B$15,0)),$C58*$S58*INDEX($U$1:$CH$1,MATCH($K58,$U$2:$CH$2,0))*IF(AO$2&gt;$K58+$H58,IF($D58="Win",1.02,1.005),1)*(1+$T58)^(AO$2-$K58)),IF(AND($K58+$I58&lt;=AO$2,$K58+SUM($I58:$J58)&gt;AO$2),IF($N58=$N$3,$C58*(INDEX('Fixed O&amp;M Schedule_Gas'!W$3:W$15,MATCH($F58,'Fixed O&amp;M Schedule_Gas'!$B$3:$B$15,0))+$M58),$C58*($S58*INDEX($U$1:$CH$1,MATCH($K58+$I58,$U$2:$CH$2,0))*IF(AO$2&gt;$K58+$I58+$H58,IF($D58="Win",1.02,1.005),1)*(1+$T58)^(AO$2-($K58+$I58))+$M58)),0)))/10^6</f>
        <v>261.88945207381232</v>
      </c>
      <c r="AP58" s="119">
        <f>IF(AND($K58&lt;AP$2+1,$K58+$H58&gt;AP$2),IF($N58=$N$3,$C58*((1-$O58+$O58*(AP$1/INDEX($U$1:$CH$1,,MATCH($K58,$U$2:$CH$2,0)))))*$L58,$C58*((1-$R58)^(AP$2-$K58))*(((1-$O58+$O58*(AP$1/INDEX($U$1:$CH$1,,MATCH($K58,$U$2:$CH$2,0)))))*$L58*8760*$P58)),IF(AND($K58+$H58&lt;AP$2+1,$K58+$I58&gt;AP$2),IF($N58=$N$3,$C58*INDEX('Fixed O&amp;M Schedule_Gas'!X$3:X$15,MATCH($F58,'Fixed O&amp;M Schedule_Gas'!$B$3:$B$15,0)),$C58*$S58*INDEX($U$1:$CH$1,MATCH($K58,$U$2:$CH$2,0))*IF(AP$2&gt;$K58+$H58,IF($D58="Win",1.02,1.005),1)*(1+$T58)^(AP$2-$K58)),IF(AND($K58+$I58&lt;=AP$2,$K58+SUM($I58:$J58)&gt;AP$2),IF($N58=$N$3,$C58*(INDEX('Fixed O&amp;M Schedule_Gas'!X$3:X$15,MATCH($F58,'Fixed O&amp;M Schedule_Gas'!$B$3:$B$15,0))+$M58),$C58*($S58*INDEX($U$1:$CH$1,MATCH($K58+$I58,$U$2:$CH$2,0))*IF(AP$2&gt;$K58+$I58+$H58,IF($D58="Win",1.02,1.005),1)*(1+$T58)^(AP$2-($K58+$I58))+$M58)),0)))/10^6</f>
        <v>260.58000481344322</v>
      </c>
      <c r="AQ58" s="119">
        <f>IF(AND($K58&lt;AQ$2+1,$K58+$H58&gt;AQ$2),IF($N58=$N$3,$C58*((1-$O58+$O58*(AQ$1/INDEX($U$1:$CH$1,,MATCH($K58,$U$2:$CH$2,0)))))*$L58,$C58*((1-$R58)^(AQ$2-$K58))*(((1-$O58+$O58*(AQ$1/INDEX($U$1:$CH$1,,MATCH($K58,$U$2:$CH$2,0)))))*$L58*8760*$P58)),IF(AND($K58+$H58&lt;AQ$2+1,$K58+$I58&gt;AQ$2),IF($N58=$N$3,$C58*INDEX('Fixed O&amp;M Schedule_Gas'!Y$3:Y$15,MATCH($F58,'Fixed O&amp;M Schedule_Gas'!$B$3:$B$15,0)),$C58*$S58*INDEX($U$1:$CH$1,MATCH($K58,$U$2:$CH$2,0))*IF(AQ$2&gt;$K58+$H58,IF($D58="Win",1.02,1.005),1)*(1+$T58)^(AQ$2-$K58)),IF(AND($K58+$I58&lt;=AQ$2,$K58+SUM($I58:$J58)&gt;AQ$2),IF($N58=$N$3,$C58*(INDEX('Fixed O&amp;M Schedule_Gas'!Y$3:Y$15,MATCH($F58,'Fixed O&amp;M Schedule_Gas'!$B$3:$B$15,0))+$M58),$C58*($S58*INDEX($U$1:$CH$1,MATCH($K58+$I58,$U$2:$CH$2,0))*IF(AQ$2&gt;$K58+$I58+$H58,IF($D58="Win",1.02,1.005),1)*(1+$T58)^(AQ$2-($K58+$I58))+$M58)),0)))/10^6</f>
        <v>259.27710478937604</v>
      </c>
      <c r="AR58" s="119">
        <f>IF(AND($K58&lt;AR$2+1,$K58+$H58&gt;AR$2),IF($N58=$N$3,$C58*((1-$O58+$O58*(AR$1/INDEX($U$1:$CH$1,,MATCH($K58,$U$2:$CH$2,0)))))*$L58,$C58*((1-$R58)^(AR$2-$K58))*(((1-$O58+$O58*(AR$1/INDEX($U$1:$CH$1,,MATCH($K58,$U$2:$CH$2,0)))))*$L58*8760*$P58)),IF(AND($K58+$H58&lt;AR$2+1,$K58+$I58&gt;AR$2),IF($N58=$N$3,$C58*INDEX('Fixed O&amp;M Schedule_Gas'!Z$3:Z$15,MATCH($F58,'Fixed O&amp;M Schedule_Gas'!$B$3:$B$15,0)),$C58*$S58*INDEX($U$1:$CH$1,MATCH($K58,$U$2:$CH$2,0))*IF(AR$2&gt;$K58+$H58,IF($D58="Win",1.02,1.005),1)*(1+$T58)^(AR$2-$K58)),IF(AND($K58+$I58&lt;=AR$2,$K58+SUM($I58:$J58)&gt;AR$2),IF($N58=$N$3,$C58*(INDEX('Fixed O&amp;M Schedule_Gas'!Z$3:Z$15,MATCH($F58,'Fixed O&amp;M Schedule_Gas'!$B$3:$B$15,0))+$M58),$C58*($S58*INDEX($U$1:$CH$1,MATCH($K58+$I58,$U$2:$CH$2,0))*IF(AR$2&gt;$K58+$I58+$H58,IF($D58="Win",1.02,1.005),1)*(1+$T58)^(AR$2-($K58+$I58))+$M58)),0)))/10^6</f>
        <v>257.98071926542917</v>
      </c>
      <c r="AS58" s="119">
        <f>IF(AND($K58&lt;AS$2+1,$K58+$H58&gt;AS$2),IF($N58=$N$3,$C58*((1-$O58+$O58*(AS$1/INDEX($U$1:$CH$1,,MATCH($K58,$U$2:$CH$2,0)))))*$L58,$C58*((1-$R58)^(AS$2-$K58))*(((1-$O58+$O58*(AS$1/INDEX($U$1:$CH$1,,MATCH($K58,$U$2:$CH$2,0)))))*$L58*8760*$P58)),IF(AND($K58+$H58&lt;AS$2+1,$K58+$I58&gt;AS$2),IF($N58=$N$3,$C58*INDEX('Fixed O&amp;M Schedule_Gas'!AA$3:AA$15,MATCH($F58,'Fixed O&amp;M Schedule_Gas'!$B$3:$B$15,0)),$C58*$S58*INDEX($U$1:$CH$1,MATCH($K58,$U$2:$CH$2,0))*IF(AS$2&gt;$K58+$H58,IF($D58="Win",1.02,1.005),1)*(1+$T58)^(AS$2-$K58)),IF(AND($K58+$I58&lt;=AS$2,$K58+SUM($I58:$J58)&gt;AS$2),IF($N58=$N$3,$C58*(INDEX('Fixed O&amp;M Schedule_Gas'!AA$3:AA$15,MATCH($F58,'Fixed O&amp;M Schedule_Gas'!$B$3:$B$15,0))+$M58),$C58*($S58*INDEX($U$1:$CH$1,MATCH($K58+$I58,$U$2:$CH$2,0))*IF(AS$2&gt;$K58+$I58+$H58,IF($D58="Win",1.02,1.005),1)*(1+$T58)^(AS$2-($K58+$I58))+$M58)),0)))/10^6</f>
        <v>256.69081566910199</v>
      </c>
      <c r="AT58" s="119">
        <f>IF(AND($K58&lt;AT$2+1,$K58+$H58&gt;AT$2),IF($N58=$N$3,$C58*((1-$O58+$O58*(AT$1/INDEX($U$1:$CH$1,,MATCH($K58,$U$2:$CH$2,0)))))*$L58,$C58*((1-$R58)^(AT$2-$K58))*(((1-$O58+$O58*(AT$1/INDEX($U$1:$CH$1,,MATCH($K58,$U$2:$CH$2,0)))))*$L58*8760*$P58)),IF(AND($K58+$H58&lt;AT$2+1,$K58+$I58&gt;AT$2),IF($N58=$N$3,$C58*INDEX('Fixed O&amp;M Schedule_Gas'!AB$3:AB$15,MATCH($F58,'Fixed O&amp;M Schedule_Gas'!$B$3:$B$15,0)),$C58*$S58*INDEX($U$1:$CH$1,MATCH($K58,$U$2:$CH$2,0))*IF(AT$2&gt;$K58+$H58,IF($D58="Win",1.02,1.005),1)*(1+$T58)^(AT$2-$K58)),IF(AND($K58+$I58&lt;=AT$2,$K58+SUM($I58:$J58)&gt;AT$2),IF($N58=$N$3,$C58*(INDEX('Fixed O&amp;M Schedule_Gas'!AB$3:AB$15,MATCH($F58,'Fixed O&amp;M Schedule_Gas'!$B$3:$B$15,0))+$M58),$C58*($S58*INDEX($U$1:$CH$1,MATCH($K58+$I58,$U$2:$CH$2,0))*IF(AT$2&gt;$K58+$I58+$H58,IF($D58="Win",1.02,1.005),1)*(1+$T58)^(AT$2-($K58+$I58))+$M58)),0)))/10^6</f>
        <v>16.752109503620861</v>
      </c>
      <c r="AU58" s="119">
        <f>IF(AND($K58&lt;AU$2+1,$K58+$H58&gt;AU$2),IF($N58=$N$3,$C58*((1-$O58+$O58*(AU$1/INDEX($U$1:$CH$1,,MATCH($K58,$U$2:$CH$2,0)))))*$L58,$C58*((1-$R58)^(AU$2-$K58))*(((1-$O58+$O58*(AU$1/INDEX($U$1:$CH$1,,MATCH($K58,$U$2:$CH$2,0)))))*$L58*8760*$P58)),IF(AND($K58+$H58&lt;AU$2+1,$K58+$I58&gt;AU$2),IF($N58=$N$3,$C58*INDEX('Fixed O&amp;M Schedule_Gas'!AC$3:AC$15,MATCH($F58,'Fixed O&amp;M Schedule_Gas'!$B$3:$B$15,0)),$C58*$S58*INDEX($U$1:$CH$1,MATCH($K58,$U$2:$CH$2,0))*IF(AU$2&gt;$K58+$H58,IF($D58="Win",1.02,1.005),1)*(1+$T58)^(AU$2-$K58)),IF(AND($K58+$I58&lt;=AU$2,$K58+SUM($I58:$J58)&gt;AU$2),IF($N58=$N$3,$C58*(INDEX('Fixed O&amp;M Schedule_Gas'!AC$3:AC$15,MATCH($F58,'Fixed O&amp;M Schedule_Gas'!$B$3:$B$15,0))+$M58),$C58*($S58*INDEX($U$1:$CH$1,MATCH($K58+$I58,$U$2:$CH$2,0))*IF(AU$2&gt;$K58+$I58+$H58,IF($D58="Win",1.02,1.005),1)*(1+$T58)^(AU$2-($K58+$I58))+$M58)),0)))/10^6</f>
        <v>17.172587452161739</v>
      </c>
      <c r="AV58" s="119">
        <f>IF(AND($K58&lt;AV$2+1,$K58+$H58&gt;AV$2),IF($N58=$N$3,$C58*((1-$O58+$O58*(AV$1/INDEX($U$1:$CH$1,,MATCH($K58,$U$2:$CH$2,0)))))*$L58,$C58*((1-$R58)^(AV$2-$K58))*(((1-$O58+$O58*(AV$1/INDEX($U$1:$CH$1,,MATCH($K58,$U$2:$CH$2,0)))))*$L58*8760*$P58)),IF(AND($K58+$H58&lt;AV$2+1,$K58+$I58&gt;AV$2),IF($N58=$N$3,$C58*INDEX('Fixed O&amp;M Schedule_Gas'!AD$3:AD$15,MATCH($F58,'Fixed O&amp;M Schedule_Gas'!$B$3:$B$15,0)),$C58*$S58*INDEX($U$1:$CH$1,MATCH($K58,$U$2:$CH$2,0))*IF(AV$2&gt;$K58+$H58,IF($D58="Win",1.02,1.005),1)*(1+$T58)^(AV$2-$K58)),IF(AND($K58+$I58&lt;=AV$2,$K58+SUM($I58:$J58)&gt;AV$2),IF($N58=$N$3,$C58*(INDEX('Fixed O&amp;M Schedule_Gas'!AD$3:AD$15,MATCH($F58,'Fixed O&amp;M Schedule_Gas'!$B$3:$B$15,0))+$M58),$C58*($S58*INDEX($U$1:$CH$1,MATCH($K58+$I58,$U$2:$CH$2,0))*IF(AV$2&gt;$K58+$I58+$H58,IF($D58="Win",1.02,1.005),1)*(1+$T58)^(AV$2-($K58+$I58))+$M58)),0)))/10^6</f>
        <v>17.516039201204979</v>
      </c>
      <c r="AW58" s="119">
        <f>IF(AND($K58&lt;AW$2+1,$K58+$H58&gt;AW$2),IF($N58=$N$3,$C58*((1-$O58+$O58*(AW$1/INDEX($U$1:$CH$1,,MATCH($K58,$U$2:$CH$2,0)))))*$L58,$C58*((1-$R58)^(AW$2-$K58))*(((1-$O58+$O58*(AW$1/INDEX($U$1:$CH$1,,MATCH($K58,$U$2:$CH$2,0)))))*$L58*8760*$P58)),IF(AND($K58+$H58&lt;AW$2+1,$K58+$I58&gt;AW$2),IF($N58=$N$3,$C58*INDEX('Fixed O&amp;M Schedule_Gas'!AE$3:AE$15,MATCH($F58,'Fixed O&amp;M Schedule_Gas'!$B$3:$B$15,0)),$C58*$S58*INDEX($U$1:$CH$1,MATCH($K58,$U$2:$CH$2,0))*IF(AW$2&gt;$K58+$H58,IF($D58="Win",1.02,1.005),1)*(1+$T58)^(AW$2-$K58)),IF(AND($K58+$I58&lt;=AW$2,$K58+SUM($I58:$J58)&gt;AW$2),IF($N58=$N$3,$C58*(INDEX('Fixed O&amp;M Schedule_Gas'!AE$3:AE$15,MATCH($F58,'Fixed O&amp;M Schedule_Gas'!$B$3:$B$15,0))+$M58),$C58*($S58*INDEX($U$1:$CH$1,MATCH($K58+$I58,$U$2:$CH$2,0))*IF(AW$2&gt;$K58+$I58+$H58,IF($D58="Win",1.02,1.005),1)*(1+$T58)^(AW$2-($K58+$I58))+$M58)),0)))/10^6</f>
        <v>17.866359985229071</v>
      </c>
      <c r="AX58" s="119">
        <f>IF(AND($K58&lt;AX$2+1,$K58+$H58&gt;AX$2),IF($N58=$N$3,$C58*((1-$O58+$O58*(AX$1/INDEX($U$1:$CH$1,,MATCH($K58,$U$2:$CH$2,0)))))*$L58,$C58*((1-$R58)^(AX$2-$K58))*(((1-$O58+$O58*(AX$1/INDEX($U$1:$CH$1,,MATCH($K58,$U$2:$CH$2,0)))))*$L58*8760*$P58)),IF(AND($K58+$H58&lt;AX$2+1,$K58+$I58&gt;AX$2),IF($N58=$N$3,$C58*INDEX('Fixed O&amp;M Schedule_Gas'!AF$3:AF$15,MATCH($F58,'Fixed O&amp;M Schedule_Gas'!$B$3:$B$15,0)),$C58*$S58*INDEX($U$1:$CH$1,MATCH($K58,$U$2:$CH$2,0))*IF(AX$2&gt;$K58+$H58,IF($D58="Win",1.02,1.005),1)*(1+$T58)^(AX$2-$K58)),IF(AND($K58+$I58&lt;=AX$2,$K58+SUM($I58:$J58)&gt;AX$2),IF($N58=$N$3,$C58*(INDEX('Fixed O&amp;M Schedule_Gas'!AF$3:AF$15,MATCH($F58,'Fixed O&amp;M Schedule_Gas'!$B$3:$B$15,0))+$M58),$C58*($S58*INDEX($U$1:$CH$1,MATCH($K58+$I58,$U$2:$CH$2,0))*IF(AX$2&gt;$K58+$I58+$H58,IF($D58="Win",1.02,1.005),1)*(1+$T58)^(AX$2-($K58+$I58))+$M58)),0)))/10^6</f>
        <v>18.223687184933656</v>
      </c>
      <c r="AY58" s="119">
        <f>IF(AND($K58&lt;AY$2+1,$K58+$H58&gt;AY$2),IF($N58=$N$3,$C58*((1-$O58+$O58*(AY$1/INDEX($U$1:$CH$1,,MATCH($K58,$U$2:$CH$2,0)))))*$L58,$C58*((1-$R58)^(AY$2-$K58))*(((1-$O58+$O58*(AY$1/INDEX($U$1:$CH$1,,MATCH($K58,$U$2:$CH$2,0)))))*$L58*8760*$P58)),IF(AND($K58+$H58&lt;AY$2+1,$K58+$I58&gt;AY$2),IF($N58=$N$3,$C58*INDEX('Fixed O&amp;M Schedule_Gas'!AG$3:AG$15,MATCH($F58,'Fixed O&amp;M Schedule_Gas'!$B$3:$B$15,0)),$C58*$S58*INDEX($U$1:$CH$1,MATCH($K58,$U$2:$CH$2,0))*IF(AY$2&gt;$K58+$H58,IF($D58="Win",1.02,1.005),1)*(1+$T58)^(AY$2-$K58)),IF(AND($K58+$I58&lt;=AY$2,$K58+SUM($I58:$J58)&gt;AY$2),IF($N58=$N$3,$C58*(INDEX('Fixed O&amp;M Schedule_Gas'!AG$3:AG$15,MATCH($F58,'Fixed O&amp;M Schedule_Gas'!$B$3:$B$15,0))+$M58),$C58*($S58*INDEX($U$1:$CH$1,MATCH($K58+$I58,$U$2:$CH$2,0))*IF(AY$2&gt;$K58+$I58+$H58,IF($D58="Win",1.02,1.005),1)*(1+$T58)^(AY$2-($K58+$I58))+$M58)),0)))/10^6</f>
        <v>71.065191050937401</v>
      </c>
      <c r="AZ58" s="119">
        <f>IF(AND($K58&lt;AZ$2+1,$K58+$H58&gt;AZ$2),IF($N58=$N$3,$C58*((1-$O58+$O58*(AZ$1/INDEX($U$1:$CH$1,,MATCH($K58,$U$2:$CH$2,0)))))*$L58,$C58*((1-$R58)^(AZ$2-$K58))*(((1-$O58+$O58*(AZ$1/INDEX($U$1:$CH$1,,MATCH($K58,$U$2:$CH$2,0)))))*$L58*8760*$P58)),IF(AND($K58+$H58&lt;AZ$2+1,$K58+$I58&gt;AZ$2),IF($N58=$N$3,$C58*INDEX('Fixed O&amp;M Schedule_Gas'!AH$3:AH$15,MATCH($F58,'Fixed O&amp;M Schedule_Gas'!$B$3:$B$15,0)),$C58*$S58*INDEX($U$1:$CH$1,MATCH($K58,$U$2:$CH$2,0))*IF(AZ$2&gt;$K58+$H58,IF($D58="Win",1.02,1.005),1)*(1+$T58)^(AZ$2-$K58)),IF(AND($K58+$I58&lt;=AZ$2,$K58+SUM($I58:$J58)&gt;AZ$2),IF($N58=$N$3,$C58*(INDEX('Fixed O&amp;M Schedule_Gas'!AH$3:AH$15,MATCH($F58,'Fixed O&amp;M Schedule_Gas'!$B$3:$B$15,0))+$M58),$C58*($S58*INDEX($U$1:$CH$1,MATCH($K58+$I58,$U$2:$CH$2,0))*IF(AZ$2&gt;$K58+$I58+$H58,IF($D58="Win",1.02,1.005),1)*(1+$T58)^(AZ$2-($K58+$I58))+$M58)),0)))/10^6</f>
        <v>71.430533584574917</v>
      </c>
      <c r="BA58" s="119">
        <f>IF(AND($K58&lt;BA$2+1,$K58+$H58&gt;BA$2),IF($N58=$N$3,$C58*((1-$O58+$O58*(BA$1/INDEX($U$1:$CH$1,,MATCH($K58,$U$2:$CH$2,0)))))*$L58,$C58*((1-$R58)^(BA$2-$K58))*(((1-$O58+$O58*(BA$1/INDEX($U$1:$CH$1,,MATCH($K58,$U$2:$CH$2,0)))))*$L58*8760*$P58)),IF(AND($K58+$H58&lt;BA$2+1,$K58+$I58&gt;BA$2),IF($N58=$N$3,$C58*INDEX('Fixed O&amp;M Schedule_Gas'!AI$3:AI$15,MATCH($F58,'Fixed O&amp;M Schedule_Gas'!$B$3:$B$15,0)),$C58*$S58*INDEX($U$1:$CH$1,MATCH($K58,$U$2:$CH$2,0))*IF(BA$2&gt;$K58+$H58,IF($D58="Win",1.02,1.005),1)*(1+$T58)^(BA$2-$K58)),IF(AND($K58+$I58&lt;=BA$2,$K58+SUM($I58:$J58)&gt;BA$2),IF($N58=$N$3,$C58*(INDEX('Fixed O&amp;M Schedule_Gas'!AI$3:AI$15,MATCH($F58,'Fixed O&amp;M Schedule_Gas'!$B$3:$B$15,0))+$M58),$C58*($S58*INDEX($U$1:$CH$1,MATCH($K58+$I58,$U$2:$CH$2,0))*IF(BA$2&gt;$K58+$I58+$H58,IF($D58="Win",1.02,1.005),1)*(1+$T58)^(BA$2-($K58+$I58))+$M58)),0)))/10^6</f>
        <v>71.803182968885181</v>
      </c>
      <c r="BB58" s="119">
        <f>IF(AND($K58&lt;BB$2+1,$K58+$H58&gt;BB$2),IF($N58=$N$3,$C58*((1-$O58+$O58*(BB$1/INDEX($U$1:$CH$1,,MATCH($K58,$U$2:$CH$2,0)))))*$L58,$C58*((1-$R58)^(BB$2-$K58))*(((1-$O58+$O58*(BB$1/INDEX($U$1:$CH$1,,MATCH($K58,$U$2:$CH$2,0)))))*$L58*8760*$P58)),IF(AND($K58+$H58&lt;BB$2+1,$K58+$I58&gt;BB$2),IF($N58=$N$3,$C58*INDEX('Fixed O&amp;M Schedule_Gas'!AJ$3:AJ$15,MATCH($F58,'Fixed O&amp;M Schedule_Gas'!$B$3:$B$15,0)),$C58*$S58*INDEX($U$1:$CH$1,MATCH($K58,$U$2:$CH$2,0))*IF(BB$2&gt;$K58+$H58,IF($D58="Win",1.02,1.005),1)*(1+$T58)^(BB$2-$K58)),IF(AND($K58+$I58&lt;=BB$2,$K58+SUM($I58:$J58)&gt;BB$2),IF($N58=$N$3,$C58*(INDEX('Fixed O&amp;M Schedule_Gas'!AJ$3:AJ$15,MATCH($F58,'Fixed O&amp;M Schedule_Gas'!$B$3:$B$15,0))+$M58),$C58*($S58*INDEX($U$1:$CH$1,MATCH($K58+$I58,$U$2:$CH$2,0))*IF(BB$2&gt;$K58+$I58+$H58,IF($D58="Win",1.02,1.005),1)*(1+$T58)^(BB$2-($K58+$I58))+$M58)),0)))/10^6</f>
        <v>72.183285340881639</v>
      </c>
      <c r="BC58" s="119">
        <f>IF(AND($K58&lt;BC$2+1,$K58+$H58&gt;BC$2),IF($N58=$N$3,$C58*((1-$O58+$O58*(BC$1/INDEX($U$1:$CH$1,,MATCH($K58,$U$2:$CH$2,0)))))*$L58,$C58*((1-$R58)^(BC$2-$K58))*(((1-$O58+$O58*(BC$1/INDEX($U$1:$CH$1,,MATCH($K58,$U$2:$CH$2,0)))))*$L58*8760*$P58)),IF(AND($K58+$H58&lt;BC$2+1,$K58+$I58&gt;BC$2),IF($N58=$N$3,$C58*INDEX('Fixed O&amp;M Schedule_Gas'!AK$3:AK$15,MATCH($F58,'Fixed O&amp;M Schedule_Gas'!$B$3:$B$15,0)),$C58*$S58*INDEX($U$1:$CH$1,MATCH($K58,$U$2:$CH$2,0))*IF(BC$2&gt;$K58+$H58,IF($D58="Win",1.02,1.005),1)*(1+$T58)^(BC$2-$K58)),IF(AND($K58+$I58&lt;=BC$2,$K58+SUM($I58:$J58)&gt;BC$2),IF($N58=$N$3,$C58*(INDEX('Fixed O&amp;M Schedule_Gas'!AK$3:AK$15,MATCH($F58,'Fixed O&amp;M Schedule_Gas'!$B$3:$B$15,0))+$M58),$C58*($S58*INDEX($U$1:$CH$1,MATCH($K58+$I58,$U$2:$CH$2,0))*IF(BC$2&gt;$K58+$I58+$H58,IF($D58="Win",1.02,1.005),1)*(1+$T58)^(BC$2-($K58+$I58))+$M58)),0)))/10^6</f>
        <v>72.570989760318056</v>
      </c>
      <c r="BD58" s="119">
        <f>IF(AND($K58&lt;BD$2+1,$K58+$H58&gt;BD$2),IF($N58=$N$3,$C58*((1-$O58+$O58*(BD$1/INDEX($U$1:$CH$1,,MATCH($K58,$U$2:$CH$2,0)))))*$L58,$C58*((1-$R58)^(BD$2-$K58))*(((1-$O58+$O58*(BD$1/INDEX($U$1:$CH$1,,MATCH($K58,$U$2:$CH$2,0)))))*$L58*8760*$P58)),IF(AND($K58+$H58&lt;BD$2+1,$K58+$I58&gt;BD$2),IF($N58=$N$3,$C58*INDEX('Fixed O&amp;M Schedule_Gas'!AL$3:AL$15,MATCH($F58,'Fixed O&amp;M Schedule_Gas'!$B$3:$B$15,0)),$C58*$S58*INDEX($U$1:$CH$1,MATCH($K58,$U$2:$CH$2,0))*IF(BD$2&gt;$K58+$H58,IF($D58="Win",1.02,1.005),1)*(1+$T58)^(BD$2-$K58)),IF(AND($K58+$I58&lt;=BD$2,$K58+SUM($I58:$J58)&gt;BD$2),IF($N58=$N$3,$C58*(INDEX('Fixed O&amp;M Schedule_Gas'!AL$3:AL$15,MATCH($F58,'Fixed O&amp;M Schedule_Gas'!$B$3:$B$15,0))+$M58),$C58*($S58*INDEX($U$1:$CH$1,MATCH($K58+$I58,$U$2:$CH$2,0))*IF(BD$2&gt;$K58+$I58+$H58,IF($D58="Win",1.02,1.005),1)*(1+$T58)^(BD$2-($K58+$I58))+$M58)),0)))/10^6</f>
        <v>72.966448268143182</v>
      </c>
      <c r="BE58" s="119">
        <f>IF(AND($K58&lt;BE$2+1,$K58+$H58&gt;BE$2),IF($N58=$N$3,$C58*((1-$O58+$O58*(BE$1/INDEX($U$1:$CH$1,,MATCH($K58,$U$2:$CH$2,0)))))*$L58,$C58*((1-$R58)^(BE$2-$K58))*(((1-$O58+$O58*(BE$1/INDEX($U$1:$CH$1,,MATCH($K58,$U$2:$CH$2,0)))))*$L58*8760*$P58)),IF(AND($K58+$H58&lt;BE$2+1,$K58+$I58&gt;BE$2),IF($N58=$N$3,$C58*INDEX('Fixed O&amp;M Schedule_Gas'!AM$3:AM$15,MATCH($F58,'Fixed O&amp;M Schedule_Gas'!$B$3:$B$15,0)),$C58*$S58*INDEX($U$1:$CH$1,MATCH($K58,$U$2:$CH$2,0))*IF(BE$2&gt;$K58+$H58,IF($D58="Win",1.02,1.005),1)*(1+$T58)^(BE$2-$K58)),IF(AND($K58+$I58&lt;=BE$2,$K58+SUM($I58:$J58)&gt;BE$2),IF($N58=$N$3,$C58*(INDEX('Fixed O&amp;M Schedule_Gas'!AM$3:AM$15,MATCH($F58,'Fixed O&amp;M Schedule_Gas'!$B$3:$B$15,0))+$M58),$C58*($S58*INDEX($U$1:$CH$1,MATCH($K58+$I58,$U$2:$CH$2,0))*IF(BE$2&gt;$K58+$I58+$H58,IF($D58="Win",1.02,1.005),1)*(1+$T58)^(BE$2-($K58+$I58))+$M58)),0)))/10^6</f>
        <v>73.369815946124803</v>
      </c>
      <c r="BF58" s="119">
        <f>IF(AND($K58&lt;BF$2+1,$K58+$H58&gt;BF$2),IF($N58=$N$3,$C58*((1-$O58+$O58*(BF$1/INDEX($U$1:$CH$1,,MATCH($K58,$U$2:$CH$2,0)))))*$L58,$C58*((1-$R58)^(BF$2-$K58))*(((1-$O58+$O58*(BF$1/INDEX($U$1:$CH$1,,MATCH($K58,$U$2:$CH$2,0)))))*$L58*8760*$P58)),IF(AND($K58+$H58&lt;BF$2+1,$K58+$I58&gt;BF$2),IF($N58=$N$3,$C58*INDEX('Fixed O&amp;M Schedule_Gas'!AN$3:AN$15,MATCH($F58,'Fixed O&amp;M Schedule_Gas'!$B$3:$B$15,0)),$C58*$S58*INDEX($U$1:$CH$1,MATCH($K58,$U$2:$CH$2,0))*IF(BF$2&gt;$K58+$H58,IF($D58="Win",1.02,1.005),1)*(1+$T58)^(BF$2-$K58)),IF(AND($K58+$I58&lt;=BF$2,$K58+SUM($I58:$J58)&gt;BF$2),IF($N58=$N$3,$C58*(INDEX('Fixed O&amp;M Schedule_Gas'!AN$3:AN$15,MATCH($F58,'Fixed O&amp;M Schedule_Gas'!$B$3:$B$15,0))+$M58),$C58*($S58*INDEX($U$1:$CH$1,MATCH($K58+$I58,$U$2:$CH$2,0))*IF(BF$2&gt;$K58+$I58+$H58,IF($D58="Win",1.02,1.005),1)*(1+$T58)^(BF$2-($K58+$I58))+$M58)),0)))/10^6</f>
        <v>73.781250977666076</v>
      </c>
      <c r="BG58" s="119">
        <f>IF(AND($K58&lt;BG$2+1,$K58+$H58&gt;BG$2),IF($N58=$N$3,$C58*((1-$O58+$O58*(BG$1/INDEX($U$1:$CH$1,,MATCH($K58,$U$2:$CH$2,0)))))*$L58,$C58*((1-$R58)^(BG$2-$K58))*(((1-$O58+$O58*(BG$1/INDEX($U$1:$CH$1,,MATCH($K58,$U$2:$CH$2,0)))))*$L58*8760*$P58)),IF(AND($K58+$H58&lt;BG$2+1,$K58+$I58&gt;BG$2),IF($N58=$N$3,$C58*INDEX('Fixed O&amp;M Schedule_Gas'!AO$3:AO$15,MATCH($F58,'Fixed O&amp;M Schedule_Gas'!$B$3:$B$15,0)),$C58*$S58*INDEX($U$1:$CH$1,MATCH($K58,$U$2:$CH$2,0))*IF(BG$2&gt;$K58+$H58,IF($D58="Win",1.02,1.005),1)*(1+$T58)^(BG$2-$K58)),IF(AND($K58+$I58&lt;=BG$2,$K58+SUM($I58:$J58)&gt;BG$2),IF($N58=$N$3,$C58*(INDEX('Fixed O&amp;M Schedule_Gas'!AO$3:AO$15,MATCH($F58,'Fixed O&amp;M Schedule_Gas'!$B$3:$B$15,0))+$M58),$C58*($S58*INDEX($U$1:$CH$1,MATCH($K58+$I58,$U$2:$CH$2,0))*IF(BG$2&gt;$K58+$I58+$H58,IF($D58="Win",1.02,1.005),1)*(1+$T58)^(BG$2-($K58+$I58))+$M58)),0)))/10^6</f>
        <v>74.200914709838173</v>
      </c>
      <c r="BH58" s="119">
        <f>IF(AND($K58&lt;BH$2+1,$K58+$H58&gt;BH$2),IF($N58=$N$3,$C58*((1-$O58+$O58*(BH$1/INDEX($U$1:$CH$1,,MATCH($K58,$U$2:$CH$2,0)))))*$L58,$C58*((1-$R58)^(BH$2-$K58))*(((1-$O58+$O58*(BH$1/INDEX($U$1:$CH$1,,MATCH($K58,$U$2:$CH$2,0)))))*$L58*8760*$P58)),IF(AND($K58+$H58&lt;BH$2+1,$K58+$I58&gt;BH$2),IF($N58=$N$3,$C58*INDEX('Fixed O&amp;M Schedule_Gas'!AP$3:AP$15,MATCH($F58,'Fixed O&amp;M Schedule_Gas'!$B$3:$B$15,0)),$C58*$S58*INDEX($U$1:$CH$1,MATCH($K58,$U$2:$CH$2,0))*IF(BH$2&gt;$K58+$H58,IF($D58="Win",1.02,1.005),1)*(1+$T58)^(BH$2-$K58)),IF(AND($K58+$I58&lt;=BH$2,$K58+SUM($I58:$J58)&gt;BH$2),IF($N58=$N$3,$C58*(INDEX('Fixed O&amp;M Schedule_Gas'!AP$3:AP$15,MATCH($F58,'Fixed O&amp;M Schedule_Gas'!$B$3:$B$15,0))+$M58),$C58*($S58*INDEX($U$1:$CH$1,MATCH($K58+$I58,$U$2:$CH$2,0))*IF(BH$2&gt;$K58+$I58+$H58,IF($D58="Win",1.02,1.005),1)*(1+$T58)^(BH$2-($K58+$I58))+$M58)),0)))/10^6</f>
        <v>74.628971716653709</v>
      </c>
      <c r="BI58" s="119">
        <f>IF(AND($K58&lt;BI$2+1,$K58+$H58&gt;BI$2),IF($N58=$N$3,$C58*((1-$O58+$O58*(BI$1/INDEX($U$1:$CH$1,,MATCH($K58,$U$2:$CH$2,0)))))*$L58,$C58*((1-$R58)^(BI$2-$K58))*(((1-$O58+$O58*(BI$1/INDEX($U$1:$CH$1,,MATCH($K58,$U$2:$CH$2,0)))))*$L58*8760*$P58)),IF(AND($K58+$H58&lt;BI$2+1,$K58+$I58&gt;BI$2),IF($N58=$N$3,$C58*INDEX('Fixed O&amp;M Schedule_Gas'!AQ$3:AQ$15,MATCH($F58,'Fixed O&amp;M Schedule_Gas'!$B$3:$B$15,0)),$C58*$S58*INDEX($U$1:$CH$1,MATCH($K58,$U$2:$CH$2,0))*IF(BI$2&gt;$K58+$H58,IF($D58="Win",1.02,1.005),1)*(1+$T58)^(BI$2-$K58)),IF(AND($K58+$I58&lt;=BI$2,$K58+SUM($I58:$J58)&gt;BI$2),IF($N58=$N$3,$C58*(INDEX('Fixed O&amp;M Schedule_Gas'!AQ$3:AQ$15,MATCH($F58,'Fixed O&amp;M Schedule_Gas'!$B$3:$B$15,0))+$M58),$C58*($S58*INDEX($U$1:$CH$1,MATCH($K58+$I58,$U$2:$CH$2,0))*IF(BI$2&gt;$K58+$I58+$H58,IF($D58="Win",1.02,1.005),1)*(1+$T58)^(BI$2-($K58+$I58))+$M58)),0)))/10^6</f>
        <v>75.065589863605524</v>
      </c>
      <c r="BJ58" s="119">
        <f>IF(AND($K58&lt;BJ$2+1,$K58+$H58&gt;BJ$2),IF($N58=$N$3,$C58*((1-$O58+$O58*(BJ$1/INDEX($U$1:$CH$1,,MATCH($K58,$U$2:$CH$2,0)))))*$L58,$C58*((1-$R58)^(BJ$2-$K58))*(((1-$O58+$O58*(BJ$1/INDEX($U$1:$CH$1,,MATCH($K58,$U$2:$CH$2,0)))))*$L58*8760*$P58)),IF(AND($K58+$H58&lt;BJ$2+1,$K58+$I58&gt;BJ$2),IF($N58=$N$3,$C58*INDEX('Fixed O&amp;M Schedule_Gas'!AR$3:AR$15,MATCH($F58,'Fixed O&amp;M Schedule_Gas'!$B$3:$B$15,0)),$C58*$S58*INDEX($U$1:$CH$1,MATCH($K58,$U$2:$CH$2,0))*IF(BJ$2&gt;$K58+$H58,IF($D58="Win",1.02,1.005),1)*(1+$T58)^(BJ$2-$K58)),IF(AND($K58+$I58&lt;=BJ$2,$K58+SUM($I58:$J58)&gt;BJ$2),IF($N58=$N$3,$C58*(INDEX('Fixed O&amp;M Schedule_Gas'!AR$3:AR$15,MATCH($F58,'Fixed O&amp;M Schedule_Gas'!$B$3:$B$15,0))+$M58),$C58*($S58*INDEX($U$1:$CH$1,MATCH($K58+$I58,$U$2:$CH$2,0))*IF(BJ$2&gt;$K58+$I58+$H58,IF($D58="Win",1.02,1.005),1)*(1+$T58)^(BJ$2-($K58+$I58))+$M58)),0)))/10^6</f>
        <v>75.51094037349641</v>
      </c>
      <c r="BK58" s="119">
        <f>IF(AND($K58&lt;BK$2+1,$K58+$H58&gt;BK$2),IF($N58=$N$3,$C58*((1-$O58+$O58*(BK$1/INDEX($U$1:$CH$1,,MATCH($K58,$U$2:$CH$2,0)))))*$L58,$C58*((1-$R58)^(BK$2-$K58))*(((1-$O58+$O58*(BK$1/INDEX($U$1:$CH$1,,MATCH($K58,$U$2:$CH$2,0)))))*$L58*8760*$P58)),IF(AND($K58+$H58&lt;BK$2+1,$K58+$I58&gt;BK$2),IF($N58=$N$3,$C58*INDEX('Fixed O&amp;M Schedule_Gas'!AS$3:AS$15,MATCH($F58,'Fixed O&amp;M Schedule_Gas'!$B$3:$B$15,0)),$C58*$S58*INDEX($U$1:$CH$1,MATCH($K58,$U$2:$CH$2,0))*IF(BK$2&gt;$K58+$H58,IF($D58="Win",1.02,1.005),1)*(1+$T58)^(BK$2-$K58)),IF(AND($K58+$I58&lt;=BK$2,$K58+SUM($I58:$J58)&gt;BK$2),IF($N58=$N$3,$C58*(INDEX('Fixed O&amp;M Schedule_Gas'!AS$3:AS$15,MATCH($F58,'Fixed O&amp;M Schedule_Gas'!$B$3:$B$15,0))+$M58),$C58*($S58*INDEX($U$1:$CH$1,MATCH($K58+$I58,$U$2:$CH$2,0))*IF(BK$2&gt;$K58+$I58+$H58,IF($D58="Win",1.02,1.005),1)*(1+$T58)^(BK$2-($K58+$I58))+$M58)),0)))/10^6</f>
        <v>75.965197893585113</v>
      </c>
      <c r="BL58" s="119">
        <f>IF(AND($K58&lt;BL$2+1,$K58+$H58&gt;BL$2),IF($N58=$N$3,$C58*((1-$O58+$O58*(BL$1/INDEX($U$1:$CH$1,,MATCH($K58,$U$2:$CH$2,0)))))*$L58,$C58*((1-$R58)^(BL$2-$K58))*(((1-$O58+$O58*(BL$1/INDEX($U$1:$CH$1,,MATCH($K58,$U$2:$CH$2,0)))))*$L58*8760*$P58)),IF(AND($K58+$H58&lt;BL$2+1,$K58+$I58&gt;BL$2),IF($N58=$N$3,$C58*INDEX('Fixed O&amp;M Schedule_Gas'!AT$3:AT$15,MATCH($F58,'Fixed O&amp;M Schedule_Gas'!$B$3:$B$15,0)),$C58*$S58*INDEX($U$1:$CH$1,MATCH($K58,$U$2:$CH$2,0))*IF(BL$2&gt;$K58+$H58,IF($D58="Win",1.02,1.005),1)*(1+$T58)^(BL$2-$K58)),IF(AND($K58+$I58&lt;=BL$2,$K58+SUM($I58:$J58)&gt;BL$2),IF($N58=$N$3,$C58*(INDEX('Fixed O&amp;M Schedule_Gas'!AT$3:AT$15,MATCH($F58,'Fixed O&amp;M Schedule_Gas'!$B$3:$B$15,0))+$M58),$C58*($S58*INDEX($U$1:$CH$1,MATCH($K58+$I58,$U$2:$CH$2,0))*IF(BL$2&gt;$K58+$I58+$H58,IF($D58="Win",1.02,1.005),1)*(1+$T58)^(BL$2-($K58+$I58))+$M58)),0)))/10^6</f>
        <v>76.42854056407559</v>
      </c>
      <c r="BM58" s="119">
        <f>IF(AND($K58&lt;BM$2+1,$K58+$H58&gt;BM$2),IF($N58=$N$3,$C58*((1-$O58+$O58*(BM$1/INDEX($U$1:$CH$1,,MATCH($K58,$U$2:$CH$2,0)))))*$L58,$C58*((1-$R58)^(BM$2-$K58))*(((1-$O58+$O58*(BM$1/INDEX($U$1:$CH$1,,MATCH($K58,$U$2:$CH$2,0)))))*$L58*8760*$P58)),IF(AND($K58+$H58&lt;BM$2+1,$K58+$I58&gt;BM$2),IF($N58=$N$3,$C58*INDEX('Fixed O&amp;M Schedule_Gas'!AU$3:AU$15,MATCH($F58,'Fixed O&amp;M Schedule_Gas'!$B$3:$B$15,0)),$C58*$S58*INDEX($U$1:$CH$1,MATCH($K58,$U$2:$CH$2,0))*IF(BM$2&gt;$K58+$H58,IF($D58="Win",1.02,1.005),1)*(1+$T58)^(BM$2-$K58)),IF(AND($K58+$I58&lt;=BM$2,$K58+SUM($I58:$J58)&gt;BM$2),IF($N58=$N$3,$C58*(INDEX('Fixed O&amp;M Schedule_Gas'!AU$3:AU$15,MATCH($F58,'Fixed O&amp;M Schedule_Gas'!$B$3:$B$15,0))+$M58),$C58*($S58*INDEX($U$1:$CH$1,MATCH($K58+$I58,$U$2:$CH$2,0))*IF(BM$2&gt;$K58+$I58+$H58,IF($D58="Win",1.02,1.005),1)*(1+$T58)^(BM$2-($K58+$I58))+$M58)),0)))/10^6</f>
        <v>76.901150087975864</v>
      </c>
      <c r="BN58" s="119">
        <f>IF(AND($K58&lt;BN$2+1,$K58+$H58&gt;BN$2),IF($N58=$N$3,$C58*((1-$O58+$O58*(BN$1/INDEX($U$1:$CH$1,,MATCH($K58,$U$2:$CH$2,0)))))*$L58,$C58*((1-$R58)^(BN$2-$K58))*(((1-$O58+$O58*(BN$1/INDEX($U$1:$CH$1,,MATCH($K58,$U$2:$CH$2,0)))))*$L58*8760*$P58)),IF(AND($K58+$H58&lt;BN$2+1,$K58+$I58&gt;BN$2),IF($N58=$N$3,$C58*INDEX('Fixed O&amp;M Schedule_Gas'!AV$3:AV$15,MATCH($F58,'Fixed O&amp;M Schedule_Gas'!$B$3:$B$15,0)),$C58*$S58*INDEX($U$1:$CH$1,MATCH($K58,$U$2:$CH$2,0))*IF(BN$2&gt;$K58+$H58,IF($D58="Win",1.02,1.005),1)*(1+$T58)^(BN$2-$K58)),IF(AND($K58+$I58&lt;=BN$2,$K58+SUM($I58:$J58)&gt;BN$2),IF($N58=$N$3,$C58*(INDEX('Fixed O&amp;M Schedule_Gas'!AV$3:AV$15,MATCH($F58,'Fixed O&amp;M Schedule_Gas'!$B$3:$B$15,0))+$M58),$C58*($S58*INDEX($U$1:$CH$1,MATCH($K58+$I58,$U$2:$CH$2,0))*IF(BN$2&gt;$K58+$I58+$H58,IF($D58="Win",1.02,1.005),1)*(1+$T58)^(BN$2-($K58+$I58))+$M58)),0)))/10^6</f>
        <v>77.38321180235414</v>
      </c>
      <c r="BO58" s="119">
        <f>IF(AND($K58&lt;BO$2+1,$K58+$H58&gt;BO$2),IF($N58=$N$3,$C58*((1-$O58+$O58*(BO$1/INDEX($U$1:$CH$1,,MATCH($K58,$U$2:$CH$2,0)))))*$L58,$C58*((1-$R58)^(BO$2-$K58))*(((1-$O58+$O58*(BO$1/INDEX($U$1:$CH$1,,MATCH($K58,$U$2:$CH$2,0)))))*$L58*8760*$P58)),IF(AND($K58+$H58&lt;BO$2+1,$K58+$I58&gt;BO$2),IF($N58=$N$3,$C58*INDEX('Fixed O&amp;M Schedule_Gas'!AW$3:AW$15,MATCH($F58,'Fixed O&amp;M Schedule_Gas'!$B$3:$B$15,0)),$C58*$S58*INDEX($U$1:$CH$1,MATCH($K58,$U$2:$CH$2,0))*IF(BO$2&gt;$K58+$H58,IF($D58="Win",1.02,1.005),1)*(1+$T58)^(BO$2-$K58)),IF(AND($K58+$I58&lt;=BO$2,$K58+SUM($I58:$J58)&gt;BO$2),IF($N58=$N$3,$C58*(INDEX('Fixed O&amp;M Schedule_Gas'!AW$3:AW$15,MATCH($F58,'Fixed O&amp;M Schedule_Gas'!$B$3:$B$15,0))+$M58),$C58*($S58*INDEX($U$1:$CH$1,MATCH($K58+$I58,$U$2:$CH$2,0))*IF(BO$2&gt;$K58+$I58+$H58,IF($D58="Win",1.02,1.005),1)*(1+$T58)^(BO$2-($K58+$I58))+$M58)),0)))/10^6</f>
        <v>77.87491475102</v>
      </c>
      <c r="BP58" s="119">
        <f>IF(AND($K58&lt;BP$2+1,$K58+$H58&gt;BP$2),IF($N58=$N$3,$C58*((1-$O58+$O58*(BP$1/INDEX($U$1:$CH$1,,MATCH($K58,$U$2:$CH$2,0)))))*$L58,$C58*((1-$R58)^(BP$2-$K58))*(((1-$O58+$O58*(BP$1/INDEX($U$1:$CH$1,,MATCH($K58,$U$2:$CH$2,0)))))*$L58*8760*$P58)),IF(AND($K58+$H58&lt;BP$2+1,$K58+$I58&gt;BP$2),IF($N58=$N$3,$C58*INDEX('Fixed O&amp;M Schedule_Gas'!AX$3:AX$15,MATCH($F58,'Fixed O&amp;M Schedule_Gas'!$B$3:$B$15,0)),$C58*$S58*INDEX($U$1:$CH$1,MATCH($K58,$U$2:$CH$2,0))*IF(BP$2&gt;$K58+$H58,IF($D58="Win",1.02,1.005),1)*(1+$T58)^(BP$2-$K58)),IF(AND($K58+$I58&lt;=BP$2,$K58+SUM($I58:$J58)&gt;BP$2),IF($N58=$N$3,$C58*(INDEX('Fixed O&amp;M Schedule_Gas'!AX$3:AX$15,MATCH($F58,'Fixed O&amp;M Schedule_Gas'!$B$3:$B$15,0))+$M58),$C58*($S58*INDEX($U$1:$CH$1,MATCH($K58+$I58,$U$2:$CH$2,0))*IF(BP$2&gt;$K58+$I58+$H58,IF($D58="Win",1.02,1.005),1)*(1+$T58)^(BP$2-($K58+$I58))+$M58)),0)))/10^6</f>
        <v>78.376451758659158</v>
      </c>
      <c r="BQ58" s="119">
        <f>IF(AND($K58&lt;BQ$2+1,$K58+$H58&gt;BQ$2),IF($N58=$N$3,$C58*((1-$O58+$O58*(BQ$1/INDEX($U$1:$CH$1,,MATCH($K58,$U$2:$CH$2,0)))))*$L58,$C58*((1-$R58)^(BQ$2-$K58))*(((1-$O58+$O58*(BQ$1/INDEX($U$1:$CH$1,,MATCH($K58,$U$2:$CH$2,0)))))*$L58*8760*$P58)),IF(AND($K58+$H58&lt;BQ$2+1,$K58+$I58&gt;BQ$2),IF($N58=$N$3,$C58*INDEX('Fixed O&amp;M Schedule_Gas'!AY$3:AY$15,MATCH($F58,'Fixed O&amp;M Schedule_Gas'!$B$3:$B$15,0)),$C58*$S58*INDEX($U$1:$CH$1,MATCH($K58,$U$2:$CH$2,0))*IF(BQ$2&gt;$K58+$H58,IF($D58="Win",1.02,1.005),1)*(1+$T58)^(BQ$2-$K58)),IF(AND($K58+$I58&lt;=BQ$2,$K58+SUM($I58:$J58)&gt;BQ$2),IF($N58=$N$3,$C58*(INDEX('Fixed O&amp;M Schedule_Gas'!AY$3:AY$15,MATCH($F58,'Fixed O&amp;M Schedule_Gas'!$B$3:$B$15,0))+$M58),$C58*($S58*INDEX($U$1:$CH$1,MATCH($K58+$I58,$U$2:$CH$2,0))*IF(BQ$2&gt;$K58+$I58+$H58,IF($D58="Win",1.02,1.005),1)*(1+$T58)^(BQ$2-($K58+$I58))+$M58)),0)))/10^6</f>
        <v>78.888019506451116</v>
      </c>
      <c r="BR58" s="119">
        <f>IF(AND($K58&lt;BR$2+1,$K58+$H58&gt;BR$2),IF($N58=$N$3,$C58*((1-$O58+$O58*(BR$1/INDEX($U$1:$CH$1,,MATCH($K58,$U$2:$CH$2,0)))))*$L58,$C58*((1-$R58)^(BR$2-$K58))*(((1-$O58+$O58*(BR$1/INDEX($U$1:$CH$1,,MATCH($K58,$U$2:$CH$2,0)))))*$L58*8760*$P58)),IF(AND($K58+$H58&lt;BR$2+1,$K58+$I58&gt;BR$2),IF($N58=$N$3,$C58*INDEX('Fixed O&amp;M Schedule_Gas'!AZ$3:AZ$15,MATCH($F58,'Fixed O&amp;M Schedule_Gas'!$B$3:$B$15,0)),$C58*$S58*INDEX($U$1:$CH$1,MATCH($K58,$U$2:$CH$2,0))*IF(BR$2&gt;$K58+$H58,IF($D58="Win",1.02,1.005),1)*(1+$T58)^(BR$2-$K58)),IF(AND($K58+$I58&lt;=BR$2,$K58+SUM($I58:$J58)&gt;BR$2),IF($N58=$N$3,$C58*(INDEX('Fixed O&amp;M Schedule_Gas'!AZ$3:AZ$15,MATCH($F58,'Fixed O&amp;M Schedule_Gas'!$B$3:$B$15,0))+$M58),$C58*($S58*INDEX($U$1:$CH$1,MATCH($K58+$I58,$U$2:$CH$2,0))*IF(BR$2&gt;$K58+$I58+$H58,IF($D58="Win",1.02,1.005),1)*(1+$T58)^(BR$2-($K58+$I58))+$M58)),0)))/10^6</f>
        <v>79.409818609198894</v>
      </c>
      <c r="BS58" s="119">
        <f>IF(AND($K58&lt;BS$2+1,$K58+$H58&gt;BS$2),IF($N58=$N$3,$C58*((1-$O58+$O58*(BS$1/INDEX($U$1:$CH$1,,MATCH($K58,$U$2:$CH$2,0)))))*$L58,$C58*((1-$R58)^(BS$2-$K58))*(((1-$O58+$O58*(BS$1/INDEX($U$1:$CH$1,,MATCH($K58,$U$2:$CH$2,0)))))*$L58*8760*$P58)),IF(AND($K58+$H58&lt;BS$2+1,$K58+$I58&gt;BS$2),IF($N58=$N$3,$C58*INDEX('Fixed O&amp;M Schedule_Gas'!BA$3:BA$15,MATCH($F58,'Fixed O&amp;M Schedule_Gas'!$B$3:$B$15,0)),$C58*$S58*INDEX($U$1:$CH$1,MATCH($K58,$U$2:$CH$2,0))*IF(BS$2&gt;$K58+$H58,IF($D58="Win",1.02,1.005),1)*(1+$T58)^(BS$2-$K58)),IF(AND($K58+$I58&lt;=BS$2,$K58+SUM($I58:$J58)&gt;BS$2),IF($N58=$N$3,$C58*(INDEX('Fixed O&amp;M Schedule_Gas'!BA$3:BA$15,MATCH($F58,'Fixed O&amp;M Schedule_Gas'!$B$3:$B$15,0))+$M58),$C58*($S58*INDEX($U$1:$CH$1,MATCH($K58+$I58,$U$2:$CH$2,0))*IF(BS$2&gt;$K58+$I58+$H58,IF($D58="Win",1.02,1.005),1)*(1+$T58)^(BS$2-($K58+$I58))+$M58)),0)))/10^6</f>
        <v>79.942053694001643</v>
      </c>
      <c r="BT58" s="119">
        <f>IF(AND($K58&lt;BT$2+1,$K58+$H58&gt;BT$2),IF($N58=$N$3,$C58*((1-$O58+$O58*(BT$1/INDEX($U$1:$CH$1,,MATCH($K58,$U$2:$CH$2,0)))))*$L58,$C58*((1-$R58)^(BT$2-$K58))*(((1-$O58+$O58*(BT$1/INDEX($U$1:$CH$1,,MATCH($K58,$U$2:$CH$2,0)))))*$L58*8760*$P58)),IF(AND($K58+$H58&lt;BT$2+1,$K58+$I58&gt;BT$2),IF($N58=$N$3,$C58*INDEX('Fixed O&amp;M Schedule_Gas'!BB$3:BB$15,MATCH($F58,'Fixed O&amp;M Schedule_Gas'!$B$3:$B$15,0)),$C58*$S58*INDEX($U$1:$CH$1,MATCH($K58,$U$2:$CH$2,0))*IF(BT$2&gt;$K58+$H58,IF($D58="Win",1.02,1.005),1)*(1+$T58)^(BT$2-$K58)),IF(AND($K58+$I58&lt;=BT$2,$K58+SUM($I58:$J58)&gt;BT$2),IF($N58=$N$3,$C58*(INDEX('Fixed O&amp;M Schedule_Gas'!BB$3:BB$15,MATCH($F58,'Fixed O&amp;M Schedule_Gas'!$B$3:$B$15,0))+$M58),$C58*($S58*INDEX($U$1:$CH$1,MATCH($K58+$I58,$U$2:$CH$2,0))*IF(BT$2&gt;$K58+$I58+$H58,IF($D58="Win",1.02,1.005),1)*(1+$T58)^(BT$2-($K58+$I58))+$M58)),0)))/10^6</f>
        <v>80.623367826057645</v>
      </c>
      <c r="BU58" s="119">
        <f>IF(AND($K58&lt;BU$2+1,$K58+$H58&gt;BU$2),IF($N58=$N$3,$C58*((1-$O58+$O58*(BU$1/INDEX($U$1:$CH$1,,MATCH($K58,$U$2:$CH$2,0)))))*$L58,$C58*((1-$R58)^(BU$2-$K58))*(((1-$O58+$O58*(BU$1/INDEX($U$1:$CH$1,,MATCH($K58,$U$2:$CH$2,0)))))*$L58*8760*$P58)),IF(AND($K58+$H58&lt;BU$2+1,$K58+$I58&gt;BU$2),IF($N58=$N$3,$C58*INDEX('Fixed O&amp;M Schedule_Gas'!BC$3:BC$15,MATCH($F58,'Fixed O&amp;M Schedule_Gas'!$B$3:$B$15,0)),$C58*$S58*INDEX($U$1:$CH$1,MATCH($K58,$U$2:$CH$2,0))*IF(BU$2&gt;$K58+$H58,IF($D58="Win",1.02,1.005),1)*(1+$T58)^(BU$2-$K58)),IF(AND($K58+$I58&lt;=BU$2,$K58+SUM($I58:$J58)&gt;BU$2),IF($N58=$N$3,$C58*(INDEX('Fixed O&amp;M Schedule_Gas'!BC$3:BC$15,MATCH($F58,'Fixed O&amp;M Schedule_Gas'!$B$3:$B$15,0))+$M58),$C58*($S58*INDEX($U$1:$CH$1,MATCH($K58+$I58,$U$2:$CH$2,0))*IF(BU$2&gt;$K58+$I58+$H58,IF($D58="Win",1.02,1.005),1)*(1+$T58)^(BU$2-($K58+$I58))+$M58)),0)))/10^6</f>
        <v>81.179873895197559</v>
      </c>
      <c r="BV58" s="119">
        <f>IF(AND($K58&lt;BV$2+1,$K58+$H58&gt;BV$2),IF($N58=$N$3,$C58*((1-$O58+$O58*(BV$1/INDEX($U$1:$CH$1,,MATCH($K58,$U$2:$CH$2,0)))))*$L58,$C58*((1-$R58)^(BV$2-$K58))*(((1-$O58+$O58*(BV$1/INDEX($U$1:$CH$1,,MATCH($K58,$U$2:$CH$2,0)))))*$L58*8760*$P58)),IF(AND($K58+$H58&lt;BV$2+1,$K58+$I58&gt;BV$2),IF($N58=$N$3,$C58*INDEX('Fixed O&amp;M Schedule_Gas'!BD$3:BD$15,MATCH($F58,'Fixed O&amp;M Schedule_Gas'!$B$3:$B$15,0)),$C58*$S58*INDEX($U$1:$CH$1,MATCH($K58,$U$2:$CH$2,0))*IF(BV$2&gt;$K58+$H58,IF($D58="Win",1.02,1.005),1)*(1+$T58)^(BV$2-$K58)),IF(AND($K58+$I58&lt;=BV$2,$K58+SUM($I58:$J58)&gt;BV$2),IF($N58=$N$3,$C58*(INDEX('Fixed O&amp;M Schedule_Gas'!BD$3:BD$15,MATCH($F58,'Fixed O&amp;M Schedule_Gas'!$B$3:$B$15,0))+$M58),$C58*($S58*INDEX($U$1:$CH$1,MATCH($K58+$I58,$U$2:$CH$2,0))*IF(BV$2&gt;$K58+$I58+$H58,IF($D58="Win",1.02,1.005),1)*(1+$T58)^(BV$2-($K58+$I58))+$M58)),0)))/10^6</f>
        <v>81.747510085720279</v>
      </c>
      <c r="BW58" s="119">
        <f>IF(AND($K58&lt;BW$2+1,$K58+$H58&gt;BW$2),IF($N58=$N$3,$C58*((1-$O58+$O58*(BW$1/INDEX($U$1:$CH$1,,MATCH($K58,$U$2:$CH$2,0)))))*$L58,$C58*((1-$R58)^(BW$2-$K58))*(((1-$O58+$O58*(BW$1/INDEX($U$1:$CH$1,,MATCH($K58,$U$2:$CH$2,0)))))*$L58*8760*$P58)),IF(AND($K58+$H58&lt;BW$2+1,$K58+$I58&gt;BW$2),IF($N58=$N$3,$C58*INDEX('Fixed O&amp;M Schedule_Gas'!BE$3:BE$15,MATCH($F58,'Fixed O&amp;M Schedule_Gas'!$B$3:$B$15,0)),$C58*$S58*INDEX($U$1:$CH$1,MATCH($K58,$U$2:$CH$2,0))*IF(BW$2&gt;$K58+$H58,IF($D58="Win",1.02,1.005),1)*(1+$T58)^(BW$2-$K58)),IF(AND($K58+$I58&lt;=BW$2,$K58+SUM($I58:$J58)&gt;BW$2),IF($N58=$N$3,$C58*(INDEX('Fixed O&amp;M Schedule_Gas'!BE$3:BE$15,MATCH($F58,'Fixed O&amp;M Schedule_Gas'!$B$3:$B$15,0))+$M58),$C58*($S58*INDEX($U$1:$CH$1,MATCH($K58+$I58,$U$2:$CH$2,0))*IF(BW$2&gt;$K58+$I58+$H58,IF($D58="Win",1.02,1.005),1)*(1+$T58)^(BW$2-($K58+$I58))+$M58)),0)))/10^6</f>
        <v>82.326499000053445</v>
      </c>
      <c r="BX58" s="119">
        <f>IF(AND($K58&lt;BX$2+1,$K58+$H58&gt;BX$2),IF($N58=$N$3,$C58*((1-$O58+$O58*(BX$1/INDEX($U$1:$CH$1,,MATCH($K58,$U$2:$CH$2,0)))))*$L58,$C58*((1-$R58)^(BX$2-$K58))*(((1-$O58+$O58*(BX$1/INDEX($U$1:$CH$1,,MATCH($K58,$U$2:$CH$2,0)))))*$L58*8760*$P58)),IF(AND($K58+$H58&lt;BX$2+1,$K58+$I58&gt;BX$2),IF($N58=$N$3,$C58*INDEX('Fixed O&amp;M Schedule_Gas'!BF$3:BF$15,MATCH($F58,'Fixed O&amp;M Schedule_Gas'!$B$3:$B$15,0)),$C58*$S58*INDEX($U$1:$CH$1,MATCH($K58,$U$2:$CH$2,0))*IF(BX$2&gt;$K58+$H58,IF($D58="Win",1.02,1.005),1)*(1+$T58)^(BX$2-$K58)),IF(AND($K58+$I58&lt;=BX$2,$K58+SUM($I58:$J58)&gt;BX$2),IF($N58=$N$3,$C58*(INDEX('Fixed O&amp;M Schedule_Gas'!BF$3:BF$15,MATCH($F58,'Fixed O&amp;M Schedule_Gas'!$B$3:$B$15,0))+$M58),$C58*($S58*INDEX($U$1:$CH$1,MATCH($K58+$I58,$U$2:$CH$2,0))*IF(BX$2&gt;$K58+$I58+$H58,IF($D58="Win",1.02,1.005),1)*(1+$T58)^(BX$2-($K58+$I58))+$M58)),0)))/10^6</f>
        <v>0</v>
      </c>
      <c r="BY58" s="119">
        <f>IF(AND($K58&lt;BY$2+1,$K58+$H58&gt;BY$2),IF($N58=$N$3,$C58*((1-$O58+$O58*(BY$1/INDEX($U$1:$CH$1,,MATCH($K58,$U$2:$CH$2,0)))))*$L58,$C58*((1-$R58)^(BY$2-$K58))*(((1-$O58+$O58*(BY$1/INDEX($U$1:$CH$1,,MATCH($K58,$U$2:$CH$2,0)))))*$L58*8760*$P58)),IF(AND($K58+$H58&lt;BY$2+1,$K58+$I58&gt;BY$2),IF($N58=$N$3,$C58*INDEX('Fixed O&amp;M Schedule_Gas'!BG$3:BG$15,MATCH($F58,'Fixed O&amp;M Schedule_Gas'!$B$3:$B$15,0)),$C58*$S58*INDEX($U$1:$CH$1,MATCH($K58,$U$2:$CH$2,0))*IF(BY$2&gt;$K58+$H58,IF($D58="Win",1.02,1.005),1)*(1+$T58)^(BY$2-$K58)),IF(AND($K58+$I58&lt;=BY$2,$K58+SUM($I58:$J58)&gt;BY$2),IF($N58=$N$3,$C58*(INDEX('Fixed O&amp;M Schedule_Gas'!BG$3:BG$15,MATCH($F58,'Fixed O&amp;M Schedule_Gas'!$B$3:$B$15,0))+$M58),$C58*($S58*INDEX($U$1:$CH$1,MATCH($K58+$I58,$U$2:$CH$2,0))*IF(BY$2&gt;$K58+$I58+$H58,IF($D58="Win",1.02,1.005),1)*(1+$T58)^(BY$2-($K58+$I58))+$M58)),0)))/10^6</f>
        <v>0</v>
      </c>
      <c r="BZ58" s="119">
        <f>IF(AND($K58&lt;BZ$2+1,$K58+$H58&gt;BZ$2),IF($N58=$N$3,$C58*((1-$O58+$O58*(BZ$1/INDEX($U$1:$CH$1,,MATCH($K58,$U$2:$CH$2,0)))))*$L58,$C58*((1-$R58)^(BZ$2-$K58))*(((1-$O58+$O58*(BZ$1/INDEX($U$1:$CH$1,,MATCH($K58,$U$2:$CH$2,0)))))*$L58*8760*$P58)),IF(AND($K58+$H58&lt;BZ$2+1,$K58+$I58&gt;BZ$2),IF($N58=$N$3,$C58*INDEX('Fixed O&amp;M Schedule_Gas'!BH$3:BH$15,MATCH($F58,'Fixed O&amp;M Schedule_Gas'!$B$3:$B$15,0)),$C58*$S58*INDEX($U$1:$CH$1,MATCH($K58,$U$2:$CH$2,0))*IF(BZ$2&gt;$K58+$H58,IF($D58="Win",1.02,1.005),1)*(1+$T58)^(BZ$2-$K58)),IF(AND($K58+$I58&lt;=BZ$2,$K58+SUM($I58:$J58)&gt;BZ$2),IF($N58=$N$3,$C58*(INDEX('Fixed O&amp;M Schedule_Gas'!BH$3:BH$15,MATCH($F58,'Fixed O&amp;M Schedule_Gas'!$B$3:$B$15,0))+$M58),$C58*($S58*INDEX($U$1:$CH$1,MATCH($K58+$I58,$U$2:$CH$2,0))*IF(BZ$2&gt;$K58+$I58+$H58,IF($D58="Win",1.02,1.005),1)*(1+$T58)^(BZ$2-($K58+$I58))+$M58)),0)))/10^6</f>
        <v>0</v>
      </c>
      <c r="CA58" s="119">
        <f>IF(AND($K58&lt;CA$2+1,$K58+$H58&gt;CA$2),IF($N58=$N$3,$C58*((1-$O58+$O58*(CA$1/INDEX($U$1:$CH$1,,MATCH($K58,$U$2:$CH$2,0)))))*$L58,$C58*((1-$R58)^(CA$2-$K58))*(((1-$O58+$O58*(CA$1/INDEX($U$1:$CH$1,,MATCH($K58,$U$2:$CH$2,0)))))*$L58*8760*$P58)),IF(AND($K58+$H58&lt;CA$2+1,$K58+$I58&gt;CA$2),IF($N58=$N$3,$C58*INDEX('Fixed O&amp;M Schedule_Gas'!BI$3:BI$15,MATCH($F58,'Fixed O&amp;M Schedule_Gas'!$B$3:$B$15,0)),$C58*$S58*INDEX($U$1:$CH$1,MATCH($K58,$U$2:$CH$2,0))*IF(CA$2&gt;$K58+$H58,IF($D58="Win",1.02,1.005),1)*(1+$T58)^(CA$2-$K58)),IF(AND($K58+$I58&lt;=CA$2,$K58+SUM($I58:$J58)&gt;CA$2),IF($N58=$N$3,$C58*(INDEX('Fixed O&amp;M Schedule_Gas'!BI$3:BI$15,MATCH($F58,'Fixed O&amp;M Schedule_Gas'!$B$3:$B$15,0))+$M58),$C58*($S58*INDEX($U$1:$CH$1,MATCH($K58+$I58,$U$2:$CH$2,0))*IF(CA$2&gt;$K58+$I58+$H58,IF($D58="Win",1.02,1.005),1)*(1+$T58)^(CA$2-($K58+$I58))+$M58)),0)))/10^6</f>
        <v>0</v>
      </c>
      <c r="CB58" s="119">
        <f>IF(AND($K58&lt;CB$2+1,$K58+$H58&gt;CB$2),IF($N58=$N$3,$C58*((1-$O58+$O58*(CB$1/INDEX($U$1:$CH$1,,MATCH($K58,$U$2:$CH$2,0)))))*$L58,$C58*((1-$R58)^(CB$2-$K58))*(((1-$O58+$O58*(CB$1/INDEX($U$1:$CH$1,,MATCH($K58,$U$2:$CH$2,0)))))*$L58*8760*$P58)),IF(AND($K58+$H58&lt;CB$2+1,$K58+$I58&gt;CB$2),IF($N58=$N$3,$C58*INDEX('Fixed O&amp;M Schedule_Gas'!BJ$3:BJ$15,MATCH($F58,'Fixed O&amp;M Schedule_Gas'!$B$3:$B$15,0)),$C58*$S58*INDEX($U$1:$CH$1,MATCH($K58,$U$2:$CH$2,0))*IF(CB$2&gt;$K58+$H58,IF($D58="Win",1.02,1.005),1)*(1+$T58)^(CB$2-$K58)),IF(AND($K58+$I58&lt;=CB$2,$K58+SUM($I58:$J58)&gt;CB$2),IF($N58=$N$3,$C58*(INDEX('Fixed O&amp;M Schedule_Gas'!BJ$3:BJ$15,MATCH($F58,'Fixed O&amp;M Schedule_Gas'!$B$3:$B$15,0))+$M58),$C58*($S58*INDEX($U$1:$CH$1,MATCH($K58+$I58,$U$2:$CH$2,0))*IF(CB$2&gt;$K58+$I58+$H58,IF($D58="Win",1.02,1.005),1)*(1+$T58)^(CB$2-($K58+$I58))+$M58)),0)))/10^6</f>
        <v>0</v>
      </c>
      <c r="CC58" s="119">
        <f>IF(AND($K58&lt;CC$2+1,$K58+$H58&gt;CC$2),IF($N58=$N$3,$C58*((1-$O58+$O58*(CC$1/INDEX($U$1:$CH$1,,MATCH($K58,$U$2:$CH$2,0)))))*$L58,$C58*((1-$R58)^(CC$2-$K58))*(((1-$O58+$O58*(CC$1/INDEX($U$1:$CH$1,,MATCH($K58,$U$2:$CH$2,0)))))*$L58*8760*$P58)),IF(AND($K58+$H58&lt;CC$2+1,$K58+$I58&gt;CC$2),IF($N58=$N$3,$C58*INDEX('Fixed O&amp;M Schedule_Gas'!BK$3:BK$15,MATCH($F58,'Fixed O&amp;M Schedule_Gas'!$B$3:$B$15,0)),$C58*$S58*INDEX($U$1:$CH$1,MATCH($K58,$U$2:$CH$2,0))*IF(CC$2&gt;$K58+$H58,IF($D58="Win",1.02,1.005),1)*(1+$T58)^(CC$2-$K58)),IF(AND($K58+$I58&lt;=CC$2,$K58+SUM($I58:$J58)&gt;CC$2),IF($N58=$N$3,$C58*(INDEX('Fixed O&amp;M Schedule_Gas'!BK$3:BK$15,MATCH($F58,'Fixed O&amp;M Schedule_Gas'!$B$3:$B$15,0))+$M58),$C58*($S58*INDEX($U$1:$CH$1,MATCH($K58+$I58,$U$2:$CH$2,0))*IF(CC$2&gt;$K58+$I58+$H58,IF($D58="Win",1.02,1.005),1)*(1+$T58)^(CC$2-($K58+$I58))+$M58)),0)))/10^6</f>
        <v>0</v>
      </c>
      <c r="CD58" s="119">
        <f>IF(AND($K58&lt;CD$2+1,$K58+$H58&gt;CD$2),IF($N58=$N$3,$C58*((1-$O58+$O58*(CD$1/INDEX($U$1:$CH$1,,MATCH($K58,$U$2:$CH$2,0)))))*$L58,$C58*((1-$R58)^(CD$2-$K58))*(((1-$O58+$O58*(CD$1/INDEX($U$1:$CH$1,,MATCH($K58,$U$2:$CH$2,0)))))*$L58*8760*$P58)),IF(AND($K58+$H58&lt;CD$2+1,$K58+$I58&gt;CD$2),IF($N58=$N$3,$C58*INDEX('Fixed O&amp;M Schedule_Gas'!BL$3:BL$15,MATCH($F58,'Fixed O&amp;M Schedule_Gas'!$B$3:$B$15,0)),$C58*$S58*INDEX($U$1:$CH$1,MATCH($K58,$U$2:$CH$2,0))*IF(CD$2&gt;$K58+$H58,IF($D58="Win",1.02,1.005),1)*(1+$T58)^(CD$2-$K58)),IF(AND($K58+$I58&lt;=CD$2,$K58+SUM($I58:$J58)&gt;CD$2),IF($N58=$N$3,$C58*(INDEX('Fixed O&amp;M Schedule_Gas'!BL$3:BL$15,MATCH($F58,'Fixed O&amp;M Schedule_Gas'!$B$3:$B$15,0))+$M58),$C58*($S58*INDEX($U$1:$CH$1,MATCH($K58+$I58,$U$2:$CH$2,0))*IF(CD$2&gt;$K58+$I58+$H58,IF($D58="Win",1.02,1.005),1)*(1+$T58)^(CD$2-($K58+$I58))+$M58)),0)))/10^6</f>
        <v>0</v>
      </c>
      <c r="CE58" s="119">
        <f>IF(AND($K58&lt;CE$2+1,$K58+$H58&gt;CE$2),IF($N58=$N$3,$C58*((1-$O58+$O58*(CE$1/INDEX($U$1:$CH$1,,MATCH($K58,$U$2:$CH$2,0)))))*$L58,$C58*((1-$R58)^(CE$2-$K58))*(((1-$O58+$O58*(CE$1/INDEX($U$1:$CH$1,,MATCH($K58,$U$2:$CH$2,0)))))*$L58*8760*$P58)),IF(AND($K58+$H58&lt;CE$2+1,$K58+$I58&gt;CE$2),IF($N58=$N$3,$C58*INDEX('Fixed O&amp;M Schedule_Gas'!BM$3:BM$15,MATCH($F58,'Fixed O&amp;M Schedule_Gas'!$B$3:$B$15,0)),$C58*$S58*INDEX($U$1:$CH$1,MATCH($K58,$U$2:$CH$2,0))*IF(CE$2&gt;$K58+$H58,IF($D58="Win",1.02,1.005),1)*(1+$T58)^(CE$2-$K58)),IF(AND($K58+$I58&lt;=CE$2,$K58+SUM($I58:$J58)&gt;CE$2),IF($N58=$N$3,$C58*(INDEX('Fixed O&amp;M Schedule_Gas'!BM$3:BM$15,MATCH($F58,'Fixed O&amp;M Schedule_Gas'!$B$3:$B$15,0))+$M58),$C58*($S58*INDEX($U$1:$CH$1,MATCH($K58+$I58,$U$2:$CH$2,0))*IF(CE$2&gt;$K58+$I58+$H58,IF($D58="Win",1.02,1.005),1)*(1+$T58)^(CE$2-($K58+$I58))+$M58)),0)))/10^6</f>
        <v>0</v>
      </c>
      <c r="CF58" s="119">
        <f>IF(AND($K58&lt;CF$2+1,$K58+$H58&gt;CF$2),IF($N58=$N$3,$C58*((1-$O58+$O58*(CF$1/INDEX($U$1:$CH$1,,MATCH($K58,$U$2:$CH$2,0)))))*$L58,$C58*((1-$R58)^(CF$2-$K58))*(((1-$O58+$O58*(CF$1/INDEX($U$1:$CH$1,,MATCH($K58,$U$2:$CH$2,0)))))*$L58*8760*$P58)),IF(AND($K58+$H58&lt;CF$2+1,$K58+$I58&gt;CF$2),IF($N58=$N$3,$C58*INDEX('Fixed O&amp;M Schedule_Gas'!BN$3:BN$15,MATCH($F58,'Fixed O&amp;M Schedule_Gas'!$B$3:$B$15,0)),$C58*$S58*INDEX($U$1:$CH$1,MATCH($K58,$U$2:$CH$2,0))*IF(CF$2&gt;$K58+$H58,IF($D58="Win",1.02,1.005),1)*(1+$T58)^(CF$2-$K58)),IF(AND($K58+$I58&lt;=CF$2,$K58+SUM($I58:$J58)&gt;CF$2),IF($N58=$N$3,$C58*(INDEX('Fixed O&amp;M Schedule_Gas'!BN$3:BN$15,MATCH($F58,'Fixed O&amp;M Schedule_Gas'!$B$3:$B$15,0))+$M58),$C58*($S58*INDEX($U$1:$CH$1,MATCH($K58+$I58,$U$2:$CH$2,0))*IF(CF$2&gt;$K58+$I58+$H58,IF($D58="Win",1.02,1.005),1)*(1+$T58)^(CF$2-($K58+$I58))+$M58)),0)))/10^6</f>
        <v>0</v>
      </c>
      <c r="CG58" s="119">
        <f>IF(AND($K58&lt;CG$2+1,$K58+$H58&gt;CG$2),IF($N58=$N$3,$C58*((1-$O58+$O58*(CG$1/INDEX($U$1:$CH$1,,MATCH($K58,$U$2:$CH$2,0)))))*$L58,$C58*((1-$R58)^(CG$2-$K58))*(((1-$O58+$O58*(CG$1/INDEX($U$1:$CH$1,,MATCH($K58,$U$2:$CH$2,0)))))*$L58*8760*$P58)),IF(AND($K58+$H58&lt;CG$2+1,$K58+$I58&gt;CG$2),IF($N58=$N$3,$C58*INDEX('Fixed O&amp;M Schedule_Gas'!BO$3:BO$15,MATCH($F58,'Fixed O&amp;M Schedule_Gas'!$B$3:$B$15,0)),$C58*$S58*INDEX($U$1:$CH$1,MATCH($K58,$U$2:$CH$2,0))*IF(CG$2&gt;$K58+$H58,IF($D58="Win",1.02,1.005),1)*(1+$T58)^(CG$2-$K58)),IF(AND($K58+$I58&lt;=CG$2,$K58+SUM($I58:$J58)&gt;CG$2),IF($N58=$N$3,$C58*(INDEX('Fixed O&amp;M Schedule_Gas'!BO$3:BO$15,MATCH($F58,'Fixed O&amp;M Schedule_Gas'!$B$3:$B$15,0))+$M58),$C58*($S58*INDEX($U$1:$CH$1,MATCH($K58+$I58,$U$2:$CH$2,0))*IF(CG$2&gt;$K58+$I58+$H58,IF($D58="Win",1.02,1.005),1)*(1+$T58)^(CG$2-($K58+$I58))+$M58)),0)))/10^6</f>
        <v>0</v>
      </c>
      <c r="CH58" s="119">
        <f>IF(AND($K58&lt;CH$2+1,$K58+$H58&gt;CH$2),IF($N58=$N$3,$C58*((1-$O58+$O58*(CH$1/INDEX($U$1:$CH$1,,MATCH($K58,$U$2:$CH$2,0)))))*$L58,$C58*((1-$R58)^(CH$2-$K58))*(((1-$O58+$O58*(CH$1/INDEX($U$1:$CH$1,,MATCH($K58,$U$2:$CH$2,0)))))*$L58*8760*$P58)),IF(AND($K58+$H58&lt;CH$2+1,$K58+$I58&gt;CH$2),IF($N58=$N$3,$C58*INDEX('Fixed O&amp;M Schedule_Gas'!BP$3:BP$15,MATCH($F58,'Fixed O&amp;M Schedule_Gas'!$B$3:$B$15,0)),$C58*$S58*INDEX($U$1:$CH$1,MATCH($K58,$U$2:$CH$2,0))*IF(CH$2&gt;$K58+$H58,IF($D58="Win",1.02,1.005),1)*(1+$T58)^(CH$2-$K58)),IF(AND($K58+$I58&lt;=CH$2,$K58+SUM($I58:$J58)&gt;CH$2),IF($N58=$N$3,$C58*(INDEX('Fixed O&amp;M Schedule_Gas'!BP$3:BP$15,MATCH($F58,'Fixed O&amp;M Schedule_Gas'!$B$3:$B$15,0))+$M58),$C58*($S58*INDEX($U$1:$CH$1,MATCH($K58+$I58,$U$2:$CH$2,0))*IF(CH$2&gt;$K58+$I58+$H58,IF($D58="Win",1.02,1.005),1)*(1+$T58)^(CH$2-($K58+$I58))+$M58)),0)))/10^6</f>
        <v>0</v>
      </c>
    </row>
    <row r="59" spans="1:86" ht="11.4" x14ac:dyDescent="0.2">
      <c r="A59" s="151"/>
      <c r="B59" s="142" t="s">
        <v>50</v>
      </c>
      <c r="C59" s="144">
        <v>284.89999999999998</v>
      </c>
      <c r="D59" s="144" t="str">
        <f t="shared" si="65"/>
        <v>Win</v>
      </c>
      <c r="E59" s="14" t="s">
        <v>52</v>
      </c>
      <c r="F59" s="142" t="s">
        <v>30</v>
      </c>
      <c r="G59" s="140">
        <f t="shared" si="66"/>
        <v>40179</v>
      </c>
      <c r="H59" s="68">
        <v>20</v>
      </c>
      <c r="I59" s="68">
        <v>25</v>
      </c>
      <c r="J59" s="68">
        <v>25</v>
      </c>
      <c r="K59" s="139">
        <v>2010</v>
      </c>
      <c r="L59" s="68">
        <v>110</v>
      </c>
      <c r="M59" s="69">
        <f>'Repower Costs'!M59</f>
        <v>220677.85230623264</v>
      </c>
      <c r="N59" s="68" t="s">
        <v>31</v>
      </c>
      <c r="O59" s="141">
        <v>0.2</v>
      </c>
      <c r="P59" s="4">
        <f>VLOOKUP($D59,Input!$B$11:$C$12,2,0)</f>
        <v>0.31967121285819711</v>
      </c>
      <c r="Q59" s="4">
        <f>VLOOKUP($D59,Input!$B$15:$C$16,2,0)</f>
        <v>0.36969999999999997</v>
      </c>
      <c r="R59" s="6">
        <f>VLOOKUP($D59,Input!$B$19:$C$20,2,0)</f>
        <v>1.6E-2</v>
      </c>
      <c r="S59" s="70">
        <f>VLOOKUP($D59,Input!$B$23:$C$25,2,0)*1000</f>
        <v>49247.984000000004</v>
      </c>
      <c r="T59" s="4">
        <f>VLOOKUP($D59,Input!$B$28:$C$30,2,0)</f>
        <v>0.02</v>
      </c>
      <c r="U59" s="119">
        <f>IF(AND($K59&lt;U$2+1,$K59+$H59&gt;U$2),IF($N59=$N$3,$C59*((1-$O59+$O59*(U$1/INDEX($U$1:$CH$1,,MATCH($K59,$U$2:$CH$2,0)))))*$L59,$C59*((1-$R59)^(U$2-$K59))*(((1-$O59+$O59*(U$1/INDEX($U$1:$CH$1,,MATCH($K59,$U$2:$CH$2,0)))))*$L59*8760*$P59)),IF(AND($K59+$H59&lt;U$2+1,$K59+$I59&gt;U$2),IF($N59=$N$3,$C59*INDEX('Fixed O&amp;M Schedule_Gas'!C$3:C$15,MATCH($F59,'Fixed O&amp;M Schedule_Gas'!$B$3:$B$15,0)),$C59*$S59*INDEX($U$1:$CH$1,MATCH($K59,$U$2:$CH$2,0))*IF(U$2&gt;$K59+$H59,IF($D59="Win",1.02,1.005),1)*(1+$T59)^(U$2-$K59)),IF(AND($K59+$I59&lt;=U$2,$K59+SUM($I59:$J59)&gt;U$2),IF($N59=$N$3,$C59*(INDEX('Fixed O&amp;M Schedule_Gas'!C$3:C$15,MATCH($F59,'Fixed O&amp;M Schedule_Gas'!$B$3:$B$15,0))+$M59),$C59*($S59*INDEX($U$1:$CH$1,MATCH($K59+$I59,$U$2:$CH$2,0))*IF(U$2&gt;$K59+$I59+$H59,IF($D59="Win",1.02,1.005),1)*(1+$T59)^(U$2-($K59+$I59))+$M59)),0)))/10^6</f>
        <v>0</v>
      </c>
      <c r="V59" s="119">
        <f>IF(AND($K59&lt;V$2+1,$K59+$H59&gt;V$2),IF($N59=$N$3,$C59*((1-$O59+$O59*(V$1/INDEX($U$1:$CH$1,,MATCH($K59,$U$2:$CH$2,0)))))*$L59,$C59*((1-$R59)^(V$2-$K59))*(((1-$O59+$O59*(V$1/INDEX($U$1:$CH$1,,MATCH($K59,$U$2:$CH$2,0)))))*$L59*8760*$P59)),IF(AND($K59+$H59&lt;V$2+1,$K59+$I59&gt;V$2),IF($N59=$N$3,$C59*INDEX('Fixed O&amp;M Schedule_Gas'!D$3:D$15,MATCH($F59,'Fixed O&amp;M Schedule_Gas'!$B$3:$B$15,0)),$C59*$S59*INDEX($U$1:$CH$1,MATCH($K59,$U$2:$CH$2,0))*IF(V$2&gt;$K59+$H59,IF($D59="Win",1.02,1.005),1)*(1+$T59)^(V$2-$K59)),IF(AND($K59+$I59&lt;=V$2,$K59+SUM($I59:$J59)&gt;V$2),IF($N59=$N$3,$C59*(INDEX('Fixed O&amp;M Schedule_Gas'!D$3:D$15,MATCH($F59,'Fixed O&amp;M Schedule_Gas'!$B$3:$B$15,0))+$M59),$C59*($S59*INDEX($U$1:$CH$1,MATCH($K59+$I59,$U$2:$CH$2,0))*IF(V$2&gt;$K59+$I59+$H59,IF($D59="Win",1.02,1.005),1)*(1+$T59)^(V$2-($K59+$I59))+$M59)),0)))/10^6</f>
        <v>0</v>
      </c>
      <c r="W59" s="119">
        <f>IF(AND($K59&lt;W$2+1,$K59+$H59&gt;W$2),IF($N59=$N$3,$C59*((1-$O59+$O59*(W$1/INDEX($U$1:$CH$1,,MATCH($K59,$U$2:$CH$2,0)))))*$L59,$C59*((1-$R59)^(W$2-$K59))*(((1-$O59+$O59*(W$1/INDEX($U$1:$CH$1,,MATCH($K59,$U$2:$CH$2,0)))))*$L59*8760*$P59)),IF(AND($K59+$H59&lt;W$2+1,$K59+$I59&gt;W$2),IF($N59=$N$3,$C59*INDEX('Fixed O&amp;M Schedule_Gas'!E$3:E$15,MATCH($F59,'Fixed O&amp;M Schedule_Gas'!$B$3:$B$15,0)),$C59*$S59*INDEX($U$1:$CH$1,MATCH($K59,$U$2:$CH$2,0))*IF(W$2&gt;$K59+$H59,IF($D59="Win",1.02,1.005),1)*(1+$T59)^(W$2-$K59)),IF(AND($K59+$I59&lt;=W$2,$K59+SUM($I59:$J59)&gt;W$2),IF($N59=$N$3,$C59*(INDEX('Fixed O&amp;M Schedule_Gas'!E$3:E$15,MATCH($F59,'Fixed O&amp;M Schedule_Gas'!$B$3:$B$15,0))+$M59),$C59*($S59*INDEX($U$1:$CH$1,MATCH($K59+$I59,$U$2:$CH$2,0))*IF(W$2&gt;$K59+$I59+$H59,IF($D59="Win",1.02,1.005),1)*(1+$T59)^(W$2-($K59+$I59))+$M59)),0)))/10^6</f>
        <v>0</v>
      </c>
      <c r="X59" s="119">
        <f>IF(AND($K59&lt;X$2+1,$K59+$H59&gt;X$2),IF($N59=$N$3,$C59*((1-$O59+$O59*(X$1/INDEX($U$1:$CH$1,,MATCH($K59,$U$2:$CH$2,0)))))*$L59,$C59*((1-$R59)^(X$2-$K59))*(((1-$O59+$O59*(X$1/INDEX($U$1:$CH$1,,MATCH($K59,$U$2:$CH$2,0)))))*$L59*8760*$P59)),IF(AND($K59+$H59&lt;X$2+1,$K59+$I59&gt;X$2),IF($N59=$N$3,$C59*INDEX('Fixed O&amp;M Schedule_Gas'!F$3:F$15,MATCH($F59,'Fixed O&amp;M Schedule_Gas'!$B$3:$B$15,0)),$C59*$S59*INDEX($U$1:$CH$1,MATCH($K59,$U$2:$CH$2,0))*IF(X$2&gt;$K59+$H59,IF($D59="Win",1.02,1.005),1)*(1+$T59)^(X$2-$K59)),IF(AND($K59+$I59&lt;=X$2,$K59+SUM($I59:$J59)&gt;X$2),IF($N59=$N$3,$C59*(INDEX('Fixed O&amp;M Schedule_Gas'!F$3:F$15,MATCH($F59,'Fixed O&amp;M Schedule_Gas'!$B$3:$B$15,0))+$M59),$C59*($S59*INDEX($U$1:$CH$1,MATCH($K59+$I59,$U$2:$CH$2,0))*IF(X$2&gt;$K59+$I59+$H59,IF($D59="Win",1.02,1.005),1)*(1+$T59)^(X$2-($K59+$I59))+$M59)),0)))/10^6</f>
        <v>0</v>
      </c>
      <c r="Y59" s="119">
        <f>IF(AND($K59&lt;Y$2+1,$K59+$H59&gt;Y$2),IF($N59=$N$3,$C59*((1-$O59+$O59*(Y$1/INDEX($U$1:$CH$1,,MATCH($K59,$U$2:$CH$2,0)))))*$L59,$C59*((1-$R59)^(Y$2-$K59))*(((1-$O59+$O59*(Y$1/INDEX($U$1:$CH$1,,MATCH($K59,$U$2:$CH$2,0)))))*$L59*8760*$P59)),IF(AND($K59+$H59&lt;Y$2+1,$K59+$I59&gt;Y$2),IF($N59=$N$3,$C59*INDEX('Fixed O&amp;M Schedule_Gas'!G$3:G$15,MATCH($F59,'Fixed O&amp;M Schedule_Gas'!$B$3:$B$15,0)),$C59*$S59*INDEX($U$1:$CH$1,MATCH($K59,$U$2:$CH$2,0))*IF(Y$2&gt;$K59+$H59,IF($D59="Win",1.02,1.005),1)*(1+$T59)^(Y$2-$K59)),IF(AND($K59+$I59&lt;=Y$2,$K59+SUM($I59:$J59)&gt;Y$2),IF($N59=$N$3,$C59*(INDEX('Fixed O&amp;M Schedule_Gas'!G$3:G$15,MATCH($F59,'Fixed O&amp;M Schedule_Gas'!$B$3:$B$15,0))+$M59),$C59*($S59*INDEX($U$1:$CH$1,MATCH($K59+$I59,$U$2:$CH$2,0))*IF(Y$2&gt;$K59+$I59+$H59,IF($D59="Win",1.02,1.005),1)*(1+$T59)^(Y$2-($K59+$I59))+$M59)),0)))/10^6</f>
        <v>0</v>
      </c>
      <c r="Z59" s="119">
        <f>IF(AND($K59&lt;Z$2+1,$K59+$H59&gt;Z$2),IF($N59=$N$3,$C59*((1-$O59+$O59*(Z$1/INDEX($U$1:$CH$1,,MATCH($K59,$U$2:$CH$2,0)))))*$L59,$C59*((1-$R59)^(Z$2-$K59))*(((1-$O59+$O59*(Z$1/INDEX($U$1:$CH$1,,MATCH($K59,$U$2:$CH$2,0)))))*$L59*8760*$P59)),IF(AND($K59+$H59&lt;Z$2+1,$K59+$I59&gt;Z$2),IF($N59=$N$3,$C59*INDEX('Fixed O&amp;M Schedule_Gas'!H$3:H$15,MATCH($F59,'Fixed O&amp;M Schedule_Gas'!$B$3:$B$15,0)),$C59*$S59*INDEX($U$1:$CH$1,MATCH($K59,$U$2:$CH$2,0))*IF(Z$2&gt;$K59+$H59,IF($D59="Win",1.02,1.005),1)*(1+$T59)^(Z$2-$K59)),IF(AND($K59+$I59&lt;=Z$2,$K59+SUM($I59:$J59)&gt;Z$2),IF($N59=$N$3,$C59*(INDEX('Fixed O&amp;M Schedule_Gas'!H$3:H$15,MATCH($F59,'Fixed O&amp;M Schedule_Gas'!$B$3:$B$15,0))+$M59),$C59*($S59*INDEX($U$1:$CH$1,MATCH($K59+$I59,$U$2:$CH$2,0))*IF(Z$2&gt;$K59+$I59+$H59,IF($D59="Win",1.02,1.005),1)*(1+$T59)^(Z$2-($K59+$I59))+$M59)),0)))/10^6</f>
        <v>87.759222984324211</v>
      </c>
      <c r="AA59" s="119">
        <f>IF(AND($K59&lt;AA$2+1,$K59+$H59&gt;AA$2),IF($N59=$N$3,$C59*((1-$O59+$O59*(AA$1/INDEX($U$1:$CH$1,,MATCH($K59,$U$2:$CH$2,0)))))*$L59,$C59*((1-$R59)^(AA$2-$K59))*(((1-$O59+$O59*(AA$1/INDEX($U$1:$CH$1,,MATCH($K59,$U$2:$CH$2,0)))))*$L59*8760*$P59)),IF(AND($K59+$H59&lt;AA$2+1,$K59+$I59&gt;AA$2),IF($N59=$N$3,$C59*INDEX('Fixed O&amp;M Schedule_Gas'!I$3:I$15,MATCH($F59,'Fixed O&amp;M Schedule_Gas'!$B$3:$B$15,0)),$C59*$S59*INDEX($U$1:$CH$1,MATCH($K59,$U$2:$CH$2,0))*IF(AA$2&gt;$K59+$H59,IF($D59="Win",1.02,1.005),1)*(1+$T59)^(AA$2-$K59)),IF(AND($K59+$I59&lt;=AA$2,$K59+SUM($I59:$J59)&gt;AA$2),IF($N59=$N$3,$C59*(INDEX('Fixed O&amp;M Schedule_Gas'!I$3:I$15,MATCH($F59,'Fixed O&amp;M Schedule_Gas'!$B$3:$B$15,0))+$M59),$C59*($S59*INDEX($U$1:$CH$1,MATCH($K59+$I59,$U$2:$CH$2,0))*IF(AA$2&gt;$K59+$I59+$H59,IF($D59="Win",1.02,1.005),1)*(1+$T59)^(AA$2-($K59+$I59))+$M59)),0)))/10^6</f>
        <v>86.887689004218757</v>
      </c>
      <c r="AB59" s="119">
        <f>IF(AND($K59&lt;AB$2+1,$K59+$H59&gt;AB$2),IF($N59=$N$3,$C59*((1-$O59+$O59*(AB$1/INDEX($U$1:$CH$1,,MATCH($K59,$U$2:$CH$2,0)))))*$L59,$C59*((1-$R59)^(AB$2-$K59))*(((1-$O59+$O59*(AB$1/INDEX($U$1:$CH$1,,MATCH($K59,$U$2:$CH$2,0)))))*$L59*8760*$P59)),IF(AND($K59+$H59&lt;AB$2+1,$K59+$I59&gt;AB$2),IF($N59=$N$3,$C59*INDEX('Fixed O&amp;M Schedule_Gas'!J$3:J$15,MATCH($F59,'Fixed O&amp;M Schedule_Gas'!$B$3:$B$15,0)),$C59*$S59*INDEX($U$1:$CH$1,MATCH($K59,$U$2:$CH$2,0))*IF(AB$2&gt;$K59+$H59,IF($D59="Win",1.02,1.005),1)*(1+$T59)^(AB$2-$K59)),IF(AND($K59+$I59&lt;=AB$2,$K59+SUM($I59:$J59)&gt;AB$2),IF($N59=$N$3,$C59*(INDEX('Fixed O&amp;M Schedule_Gas'!J$3:J$15,MATCH($F59,'Fixed O&amp;M Schedule_Gas'!$B$3:$B$15,0))+$M59),$C59*($S59*INDEX($U$1:$CH$1,MATCH($K59+$I59,$U$2:$CH$2,0))*IF(AB$2&gt;$K59+$I59+$H59,IF($D59="Win",1.02,1.005),1)*(1+$T59)^(AB$2-($K59+$I59))+$M59)),0)))/10^6</f>
        <v>85.74433198794479</v>
      </c>
      <c r="AC59" s="119">
        <f>IF(AND($K59&lt;AC$2+1,$K59+$H59&gt;AC$2),IF($N59=$N$3,$C59*((1-$O59+$O59*(AC$1/INDEX($U$1:$CH$1,,MATCH($K59,$U$2:$CH$2,0)))))*$L59,$C59*((1-$R59)^(AC$2-$K59))*(((1-$O59+$O59*(AC$1/INDEX($U$1:$CH$1,,MATCH($K59,$U$2:$CH$2,0)))))*$L59*8760*$P59)),IF(AND($K59+$H59&lt;AC$2+1,$K59+$I59&gt;AC$2),IF($N59=$N$3,$C59*INDEX('Fixed O&amp;M Schedule_Gas'!K$3:K$15,MATCH($F59,'Fixed O&amp;M Schedule_Gas'!$B$3:$B$15,0)),$C59*$S59*INDEX($U$1:$CH$1,MATCH($K59,$U$2:$CH$2,0))*IF(AC$2&gt;$K59+$H59,IF($D59="Win",1.02,1.005),1)*(1+$T59)^(AC$2-$K59)),IF(AND($K59+$I59&lt;=AC$2,$K59+SUM($I59:$J59)&gt;AC$2),IF($N59=$N$3,$C59*(INDEX('Fixed O&amp;M Schedule_Gas'!K$3:K$15,MATCH($F59,'Fixed O&amp;M Schedule_Gas'!$B$3:$B$15,0))+$M59),$C59*($S59*INDEX($U$1:$CH$1,MATCH($K59+$I59,$U$2:$CH$2,0))*IF(AC$2&gt;$K59+$I59+$H59,IF($D59="Win",1.02,1.005),1)*(1+$T59)^(AC$2-($K59+$I59))+$M59)),0)))/10^6</f>
        <v>84.556688964989888</v>
      </c>
      <c r="AD59" s="119">
        <f>IF(AND($K59&lt;AD$2+1,$K59+$H59&gt;AD$2),IF($N59=$N$3,$C59*((1-$O59+$O59*(AD$1/INDEX($U$1:$CH$1,,MATCH($K59,$U$2:$CH$2,0)))))*$L59,$C59*((1-$R59)^(AD$2-$K59))*(((1-$O59+$O59*(AD$1/INDEX($U$1:$CH$1,,MATCH($K59,$U$2:$CH$2,0)))))*$L59*8760*$P59)),IF(AND($K59+$H59&lt;AD$2+1,$K59+$I59&gt;AD$2),IF($N59=$N$3,$C59*INDEX('Fixed O&amp;M Schedule_Gas'!L$3:L$15,MATCH($F59,'Fixed O&amp;M Schedule_Gas'!$B$3:$B$15,0)),$C59*$S59*INDEX($U$1:$CH$1,MATCH($K59,$U$2:$CH$2,0))*IF(AD$2&gt;$K59+$H59,IF($D59="Win",1.02,1.005),1)*(1+$T59)^(AD$2-$K59)),IF(AND($K59+$I59&lt;=AD$2,$K59+SUM($I59:$J59)&gt;AD$2),IF($N59=$N$3,$C59*(INDEX('Fixed O&amp;M Schedule_Gas'!L$3:L$15,MATCH($F59,'Fixed O&amp;M Schedule_Gas'!$B$3:$B$15,0))+$M59),$C59*($S59*INDEX($U$1:$CH$1,MATCH($K59+$I59,$U$2:$CH$2,0))*IF(AD$2&gt;$K59+$I59+$H59,IF($D59="Win",1.02,1.005),1)*(1+$T59)^(AD$2-($K59+$I59))+$M59)),0)))/10^6</f>
        <v>83.605271861203477</v>
      </c>
      <c r="AE59" s="119">
        <f>IF(AND($K59&lt;AE$2+1,$K59+$H59&gt;AE$2),IF($N59=$N$3,$C59*((1-$O59+$O59*(AE$1/INDEX($U$1:$CH$1,,MATCH($K59,$U$2:$CH$2,0)))))*$L59,$C59*((1-$R59)^(AE$2-$K59))*(((1-$O59+$O59*(AE$1/INDEX($U$1:$CH$1,,MATCH($K59,$U$2:$CH$2,0)))))*$L59*8760*$P59)),IF(AND($K59+$H59&lt;AE$2+1,$K59+$I59&gt;AE$2),IF($N59=$N$3,$C59*INDEX('Fixed O&amp;M Schedule_Gas'!M$3:M$15,MATCH($F59,'Fixed O&amp;M Schedule_Gas'!$B$3:$B$15,0)),$C59*$S59*INDEX($U$1:$CH$1,MATCH($K59,$U$2:$CH$2,0))*IF(AE$2&gt;$K59+$H59,IF($D59="Win",1.02,1.005),1)*(1+$T59)^(AE$2-$K59)),IF(AND($K59+$I59&lt;=AE$2,$K59+SUM($I59:$J59)&gt;AE$2),IF($N59=$N$3,$C59*(INDEX('Fixed O&amp;M Schedule_Gas'!M$3:M$15,MATCH($F59,'Fixed O&amp;M Schedule_Gas'!$B$3:$B$15,0))+$M59),$C59*($S59*INDEX($U$1:$CH$1,MATCH($K59+$I59,$U$2:$CH$2,0))*IF(AE$2&gt;$K59+$I59+$H59,IF($D59="Win",1.02,1.005),1)*(1+$T59)^(AE$2-($K59+$I59))+$M59)),0)))/10^6</f>
        <v>82.480760997913308</v>
      </c>
      <c r="AF59" s="119">
        <f>IF(AND($K59&lt;AF$2+1,$K59+$H59&gt;AF$2),IF($N59=$N$3,$C59*((1-$O59+$O59*(AF$1/INDEX($U$1:$CH$1,,MATCH($K59,$U$2:$CH$2,0)))))*$L59,$C59*((1-$R59)^(AF$2-$K59))*(((1-$O59+$O59*(AF$1/INDEX($U$1:$CH$1,,MATCH($K59,$U$2:$CH$2,0)))))*$L59*8760*$P59)),IF(AND($K59+$H59&lt;AF$2+1,$K59+$I59&gt;AF$2),IF($N59=$N$3,$C59*INDEX('Fixed O&amp;M Schedule_Gas'!N$3:N$15,MATCH($F59,'Fixed O&amp;M Schedule_Gas'!$B$3:$B$15,0)),$C59*$S59*INDEX($U$1:$CH$1,MATCH($K59,$U$2:$CH$2,0))*IF(AF$2&gt;$K59+$H59,IF($D59="Win",1.02,1.005),1)*(1+$T59)^(AF$2-$K59)),IF(AND($K59+$I59&lt;=AF$2,$K59+SUM($I59:$J59)&gt;AF$2),IF($N59=$N$3,$C59*(INDEX('Fixed O&amp;M Schedule_Gas'!N$3:N$15,MATCH($F59,'Fixed O&amp;M Schedule_Gas'!$B$3:$B$15,0))+$M59),$C59*($S59*INDEX($U$1:$CH$1,MATCH($K59+$I59,$U$2:$CH$2,0))*IF(AF$2&gt;$K59+$I59+$H59,IF($D59="Win",1.02,1.005),1)*(1+$T59)^(AF$2-($K59+$I59))+$M59)),0)))/10^6</f>
        <v>81.472292843808262</v>
      </c>
      <c r="AG59" s="119">
        <f>IF(AND($K59&lt;AG$2+1,$K59+$H59&gt;AG$2),IF($N59=$N$3,$C59*((1-$O59+$O59*(AG$1/INDEX($U$1:$CH$1,,MATCH($K59,$U$2:$CH$2,0)))))*$L59,$C59*((1-$R59)^(AG$2-$K59))*(((1-$O59+$O59*(AG$1/INDEX($U$1:$CH$1,,MATCH($K59,$U$2:$CH$2,0)))))*$L59*8760*$P59)),IF(AND($K59+$H59&lt;AG$2+1,$K59+$I59&gt;AG$2),IF($N59=$N$3,$C59*INDEX('Fixed O&amp;M Schedule_Gas'!O$3:O$15,MATCH($F59,'Fixed O&amp;M Schedule_Gas'!$B$3:$B$15,0)),$C59*$S59*INDEX($U$1:$CH$1,MATCH($K59,$U$2:$CH$2,0))*IF(AG$2&gt;$K59+$H59,IF($D59="Win",1.02,1.005),1)*(1+$T59)^(AG$2-$K59)),IF(AND($K59+$I59&lt;=AG$2,$K59+SUM($I59:$J59)&gt;AG$2),IF($N59=$N$3,$C59*(INDEX('Fixed O&amp;M Schedule_Gas'!O$3:O$15,MATCH($F59,'Fixed O&amp;M Schedule_Gas'!$B$3:$B$15,0))+$M59),$C59*($S59*INDEX($U$1:$CH$1,MATCH($K59+$I59,$U$2:$CH$2,0))*IF(AG$2&gt;$K59+$I59+$H59,IF($D59="Win",1.02,1.005),1)*(1+$T59)^(AG$2-($K59+$I59))+$M59)),0)))/10^6</f>
        <v>80.498142058421607</v>
      </c>
      <c r="AH59" s="119">
        <f>IF(AND($K59&lt;AH$2+1,$K59+$H59&gt;AH$2),IF($N59=$N$3,$C59*((1-$O59+$O59*(AH$1/INDEX($U$1:$CH$1,,MATCH($K59,$U$2:$CH$2,0)))))*$L59,$C59*((1-$R59)^(AH$2-$K59))*(((1-$O59+$O59*(AH$1/INDEX($U$1:$CH$1,,MATCH($K59,$U$2:$CH$2,0)))))*$L59*8760*$P59)),IF(AND($K59+$H59&lt;AH$2+1,$K59+$I59&gt;AH$2),IF($N59=$N$3,$C59*INDEX('Fixed O&amp;M Schedule_Gas'!P$3:P$15,MATCH($F59,'Fixed O&amp;M Schedule_Gas'!$B$3:$B$15,0)),$C59*$S59*INDEX($U$1:$CH$1,MATCH($K59,$U$2:$CH$2,0))*IF(AH$2&gt;$K59+$H59,IF($D59="Win",1.02,1.005),1)*(1+$T59)^(AH$2-$K59)),IF(AND($K59+$I59&lt;=AH$2,$K59+SUM($I59:$J59)&gt;AH$2),IF($N59=$N$3,$C59*(INDEX('Fixed O&amp;M Schedule_Gas'!P$3:P$15,MATCH($F59,'Fixed O&amp;M Schedule_Gas'!$B$3:$B$15,0))+$M59),$C59*($S59*INDEX($U$1:$CH$1,MATCH($K59+$I59,$U$2:$CH$2,0))*IF(AH$2&gt;$K59+$I59+$H59,IF($D59="Win",1.02,1.005),1)*(1+$T59)^(AH$2-($K59+$I59))+$M59)),0)))/10^6</f>
        <v>79.560209330346424</v>
      </c>
      <c r="AI59" s="119">
        <f>IF(AND($K59&lt;AI$2+1,$K59+$H59&gt;AI$2),IF($N59=$N$3,$C59*((1-$O59+$O59*(AI$1/INDEX($U$1:$CH$1,,MATCH($K59,$U$2:$CH$2,0)))))*$L59,$C59*((1-$R59)^(AI$2-$K59))*(((1-$O59+$O59*(AI$1/INDEX($U$1:$CH$1,,MATCH($K59,$U$2:$CH$2,0)))))*$L59*8760*$P59)),IF(AND($K59+$H59&lt;AI$2+1,$K59+$I59&gt;AI$2),IF($N59=$N$3,$C59*INDEX('Fixed O&amp;M Schedule_Gas'!Q$3:Q$15,MATCH($F59,'Fixed O&amp;M Schedule_Gas'!$B$3:$B$15,0)),$C59*$S59*INDEX($U$1:$CH$1,MATCH($K59,$U$2:$CH$2,0))*IF(AI$2&gt;$K59+$H59,IF($D59="Win",1.02,1.005),1)*(1+$T59)^(AI$2-$K59)),IF(AND($K59+$I59&lt;=AI$2,$K59+SUM($I59:$J59)&gt;AI$2),IF($N59=$N$3,$C59*(INDEX('Fixed O&amp;M Schedule_Gas'!Q$3:Q$15,MATCH($F59,'Fixed O&amp;M Schedule_Gas'!$B$3:$B$15,0))+$M59),$C59*($S59*INDEX($U$1:$CH$1,MATCH($K59+$I59,$U$2:$CH$2,0))*IF(AI$2&gt;$K59+$I59+$H59,IF($D59="Win",1.02,1.005),1)*(1+$T59)^(AI$2-($K59+$I59))+$M59)),0)))/10^6</f>
        <v>78.638571664085518</v>
      </c>
      <c r="AJ59" s="119">
        <f>IF(AND($K59&lt;AJ$2+1,$K59+$H59&gt;AJ$2),IF($N59=$N$3,$C59*((1-$O59+$O59*(AJ$1/INDEX($U$1:$CH$1,,MATCH($K59,$U$2:$CH$2,0)))))*$L59,$C59*((1-$R59)^(AJ$2-$K59))*(((1-$O59+$O59*(AJ$1/INDEX($U$1:$CH$1,,MATCH($K59,$U$2:$CH$2,0)))))*$L59*8760*$P59)),IF(AND($K59+$H59&lt;AJ$2+1,$K59+$I59&gt;AJ$2),IF($N59=$N$3,$C59*INDEX('Fixed O&amp;M Schedule_Gas'!R$3:R$15,MATCH($F59,'Fixed O&amp;M Schedule_Gas'!$B$3:$B$15,0)),$C59*$S59*INDEX($U$1:$CH$1,MATCH($K59,$U$2:$CH$2,0))*IF(AJ$2&gt;$K59+$H59,IF($D59="Win",1.02,1.005),1)*(1+$T59)^(AJ$2-$K59)),IF(AND($K59+$I59&lt;=AJ$2,$K59+SUM($I59:$J59)&gt;AJ$2),IF($N59=$N$3,$C59*(INDEX('Fixed O&amp;M Schedule_Gas'!R$3:R$15,MATCH($F59,'Fixed O&amp;M Schedule_Gas'!$B$3:$B$15,0))+$M59),$C59*($S59*INDEX($U$1:$CH$1,MATCH($K59+$I59,$U$2:$CH$2,0))*IF(AJ$2&gt;$K59+$I59+$H59,IF($D59="Win",1.02,1.005),1)*(1+$T59)^(AJ$2-($K59+$I59))+$M59)),0)))/10^6</f>
        <v>77.732973078998342</v>
      </c>
      <c r="AK59" s="119">
        <f>IF(AND($K59&lt;AK$2+1,$K59+$H59&gt;AK$2),IF($N59=$N$3,$C59*((1-$O59+$O59*(AK$1/INDEX($U$1:$CH$1,,MATCH($K59,$U$2:$CH$2,0)))))*$L59,$C59*((1-$R59)^(AK$2-$K59))*(((1-$O59+$O59*(AK$1/INDEX($U$1:$CH$1,,MATCH($K59,$U$2:$CH$2,0)))))*$L59*8760*$P59)),IF(AND($K59+$H59&lt;AK$2+1,$K59+$I59&gt;AK$2),IF($N59=$N$3,$C59*INDEX('Fixed O&amp;M Schedule_Gas'!S$3:S$15,MATCH($F59,'Fixed O&amp;M Schedule_Gas'!$B$3:$B$15,0)),$C59*$S59*INDEX($U$1:$CH$1,MATCH($K59,$U$2:$CH$2,0))*IF(AK$2&gt;$K59+$H59,IF($D59="Win",1.02,1.005),1)*(1+$T59)^(AK$2-$K59)),IF(AND($K59+$I59&lt;=AK$2,$K59+SUM($I59:$J59)&gt;AK$2),IF($N59=$N$3,$C59*(INDEX('Fixed O&amp;M Schedule_Gas'!S$3:S$15,MATCH($F59,'Fixed O&amp;M Schedule_Gas'!$B$3:$B$15,0))+$M59),$C59*($S59*INDEX($U$1:$CH$1,MATCH($K59+$I59,$U$2:$CH$2,0))*IF(AK$2&gt;$K59+$I59+$H59,IF($D59="Win",1.02,1.005),1)*(1+$T59)^(AK$2-($K59+$I59))+$M59)),0)))/10^6</f>
        <v>76.843161707579014</v>
      </c>
      <c r="AL59" s="119">
        <f>IF(AND($K59&lt;AL$2+1,$K59+$H59&gt;AL$2),IF($N59=$N$3,$C59*((1-$O59+$O59*(AL$1/INDEX($U$1:$CH$1,,MATCH($K59,$U$2:$CH$2,0)))))*$L59,$C59*((1-$R59)^(AL$2-$K59))*(((1-$O59+$O59*(AL$1/INDEX($U$1:$CH$1,,MATCH($K59,$U$2:$CH$2,0)))))*$L59*8760*$P59)),IF(AND($K59+$H59&lt;AL$2+1,$K59+$I59&gt;AL$2),IF($N59=$N$3,$C59*INDEX('Fixed O&amp;M Schedule_Gas'!T$3:T$15,MATCH($F59,'Fixed O&amp;M Schedule_Gas'!$B$3:$B$15,0)),$C59*$S59*INDEX($U$1:$CH$1,MATCH($K59,$U$2:$CH$2,0))*IF(AL$2&gt;$K59+$H59,IF($D59="Win",1.02,1.005),1)*(1+$T59)^(AL$2-$K59)),IF(AND($K59+$I59&lt;=AL$2,$K59+SUM($I59:$J59)&gt;AL$2),IF($N59=$N$3,$C59*(INDEX('Fixed O&amp;M Schedule_Gas'!T$3:T$15,MATCH($F59,'Fixed O&amp;M Schedule_Gas'!$B$3:$B$15,0))+$M59),$C59*($S59*INDEX($U$1:$CH$1,MATCH($K59+$I59,$U$2:$CH$2,0))*IF(AL$2&gt;$K59+$I59+$H59,IF($D59="Win",1.02,1.005),1)*(1+$T59)^(AL$2-($K59+$I59))+$M59)),0)))/10^6</f>
        <v>75.968889729710455</v>
      </c>
      <c r="AM59" s="119">
        <f>IF(AND($K59&lt;AM$2+1,$K59+$H59&gt;AM$2),IF($N59=$N$3,$C59*((1-$O59+$O59*(AM$1/INDEX($U$1:$CH$1,,MATCH($K59,$U$2:$CH$2,0)))))*$L59,$C59*((1-$R59)^(AM$2-$K59))*(((1-$O59+$O59*(AM$1/INDEX($U$1:$CH$1,,MATCH($K59,$U$2:$CH$2,0)))))*$L59*8760*$P59)),IF(AND($K59+$H59&lt;AM$2+1,$K59+$I59&gt;AM$2),IF($N59=$N$3,$C59*INDEX('Fixed O&amp;M Schedule_Gas'!U$3:U$15,MATCH($F59,'Fixed O&amp;M Schedule_Gas'!$B$3:$B$15,0)),$C59*$S59*INDEX($U$1:$CH$1,MATCH($K59,$U$2:$CH$2,0))*IF(AM$2&gt;$K59+$H59,IF($D59="Win",1.02,1.005),1)*(1+$T59)^(AM$2-$K59)),IF(AND($K59+$I59&lt;=AM$2,$K59+SUM($I59:$J59)&gt;AM$2),IF($N59=$N$3,$C59*(INDEX('Fixed O&amp;M Schedule_Gas'!U$3:U$15,MATCH($F59,'Fixed O&amp;M Schedule_Gas'!$B$3:$B$15,0))+$M59),$C59*($S59*INDEX($U$1:$CH$1,MATCH($K59+$I59,$U$2:$CH$2,0))*IF(AM$2&gt;$K59+$I59+$H59,IF($D59="Win",1.02,1.005),1)*(1+$T59)^(AM$2-($K59+$I59))+$M59)),0)))/10^6</f>
        <v>75.109913307970601</v>
      </c>
      <c r="AN59" s="119">
        <f>IF(AND($K59&lt;AN$2+1,$K59+$H59&gt;AN$2),IF($N59=$N$3,$C59*((1-$O59+$O59*(AN$1/INDEX($U$1:$CH$1,,MATCH($K59,$U$2:$CH$2,0)))))*$L59,$C59*((1-$R59)^(AN$2-$K59))*(((1-$O59+$O59*(AN$1/INDEX($U$1:$CH$1,,MATCH($K59,$U$2:$CH$2,0)))))*$L59*8760*$P59)),IF(AND($K59+$H59&lt;AN$2+1,$K59+$I59&gt;AN$2),IF($N59=$N$3,$C59*INDEX('Fixed O&amp;M Schedule_Gas'!V$3:V$15,MATCH($F59,'Fixed O&amp;M Schedule_Gas'!$B$3:$B$15,0)),$C59*$S59*INDEX($U$1:$CH$1,MATCH($K59,$U$2:$CH$2,0))*IF(AN$2&gt;$K59+$H59,IF($D59="Win",1.02,1.005),1)*(1+$T59)^(AN$2-$K59)),IF(AND($K59+$I59&lt;=AN$2,$K59+SUM($I59:$J59)&gt;AN$2),IF($N59=$N$3,$C59*(INDEX('Fixed O&amp;M Schedule_Gas'!V$3:V$15,MATCH($F59,'Fixed O&amp;M Schedule_Gas'!$B$3:$B$15,0))+$M59),$C59*($S59*INDEX($U$1:$CH$1,MATCH($K59+$I59,$U$2:$CH$2,0))*IF(AN$2&gt;$K59+$I59+$H59,IF($D59="Win",1.02,1.005),1)*(1+$T59)^(AN$2-($K59+$I59))+$M59)),0)))/10^6</f>
        <v>74.265992523973836</v>
      </c>
      <c r="AO59" s="119">
        <f>IF(AND($K59&lt;AO$2+1,$K59+$H59&gt;AO$2),IF($N59=$N$3,$C59*((1-$O59+$O59*(AO$1/INDEX($U$1:$CH$1,,MATCH($K59,$U$2:$CH$2,0)))))*$L59,$C59*((1-$R59)^(AO$2-$K59))*(((1-$O59+$O59*(AO$1/INDEX($U$1:$CH$1,,MATCH($K59,$U$2:$CH$2,0)))))*$L59*8760*$P59)),IF(AND($K59+$H59&lt;AO$2+1,$K59+$I59&gt;AO$2),IF($N59=$N$3,$C59*INDEX('Fixed O&amp;M Schedule_Gas'!W$3:W$15,MATCH($F59,'Fixed O&amp;M Schedule_Gas'!$B$3:$B$15,0)),$C59*$S59*INDEX($U$1:$CH$1,MATCH($K59,$U$2:$CH$2,0))*IF(AO$2&gt;$K59+$H59,IF($D59="Win",1.02,1.005),1)*(1+$T59)^(AO$2-$K59)),IF(AND($K59+$I59&lt;=AO$2,$K59+SUM($I59:$J59)&gt;AO$2),IF($N59=$N$3,$C59*(INDEX('Fixed O&amp;M Schedule_Gas'!W$3:W$15,MATCH($F59,'Fixed O&amp;M Schedule_Gas'!$B$3:$B$15,0))+$M59),$C59*($S59*INDEX($U$1:$CH$1,MATCH($K59+$I59,$U$2:$CH$2,0))*IF(AO$2&gt;$K59+$I59+$H59,IF($D59="Win",1.02,1.005),1)*(1+$T59)^(AO$2-($K59+$I59))+$M59)),0)))/10^6</f>
        <v>73.436891315731501</v>
      </c>
      <c r="AP59" s="119">
        <f>IF(AND($K59&lt;AP$2+1,$K59+$H59&gt;AP$2),IF($N59=$N$3,$C59*((1-$O59+$O59*(AP$1/INDEX($U$1:$CH$1,,MATCH($K59,$U$2:$CH$2,0)))))*$L59,$C59*((1-$R59)^(AP$2-$K59))*(((1-$O59+$O59*(AP$1/INDEX($U$1:$CH$1,,MATCH($K59,$U$2:$CH$2,0)))))*$L59*8760*$P59)),IF(AND($K59+$H59&lt;AP$2+1,$K59+$I59&gt;AP$2),IF($N59=$N$3,$C59*INDEX('Fixed O&amp;M Schedule_Gas'!X$3:X$15,MATCH($F59,'Fixed O&amp;M Schedule_Gas'!$B$3:$B$15,0)),$C59*$S59*INDEX($U$1:$CH$1,MATCH($K59,$U$2:$CH$2,0))*IF(AP$2&gt;$K59+$H59,IF($D59="Win",1.02,1.005),1)*(1+$T59)^(AP$2-$K59)),IF(AND($K59+$I59&lt;=AP$2,$K59+SUM($I59:$J59)&gt;AP$2),IF($N59=$N$3,$C59*(INDEX('Fixed O&amp;M Schedule_Gas'!X$3:X$15,MATCH($F59,'Fixed O&amp;M Schedule_Gas'!$B$3:$B$15,0))+$M59),$C59*($S59*INDEX($U$1:$CH$1,MATCH($K59+$I59,$U$2:$CH$2,0))*IF(AP$2&gt;$K59+$I59+$H59,IF($D59="Win",1.02,1.005),1)*(1+$T59)^(AP$2-($K59+$I59))+$M59)),0)))/10^6</f>
        <v>72.622377416014544</v>
      </c>
      <c r="AQ59" s="119">
        <f>IF(AND($K59&lt;AQ$2+1,$K59+$H59&gt;AQ$2),IF($N59=$N$3,$C59*((1-$O59+$O59*(AQ$1/INDEX($U$1:$CH$1,,MATCH($K59,$U$2:$CH$2,0)))))*$L59,$C59*((1-$R59)^(AQ$2-$K59))*(((1-$O59+$O59*(AQ$1/INDEX($U$1:$CH$1,,MATCH($K59,$U$2:$CH$2,0)))))*$L59*8760*$P59)),IF(AND($K59+$H59&lt;AQ$2+1,$K59+$I59&gt;AQ$2),IF($N59=$N$3,$C59*INDEX('Fixed O&amp;M Schedule_Gas'!Y$3:Y$15,MATCH($F59,'Fixed O&amp;M Schedule_Gas'!$B$3:$B$15,0)),$C59*$S59*INDEX($U$1:$CH$1,MATCH($K59,$U$2:$CH$2,0))*IF(AQ$2&gt;$K59+$H59,IF($D59="Win",1.02,1.005),1)*(1+$T59)^(AQ$2-$K59)),IF(AND($K59+$I59&lt;=AQ$2,$K59+SUM($I59:$J59)&gt;AQ$2),IF($N59=$N$3,$C59*(INDEX('Fixed O&amp;M Schedule_Gas'!Y$3:Y$15,MATCH($F59,'Fixed O&amp;M Schedule_Gas'!$B$3:$B$15,0))+$M59),$C59*($S59*INDEX($U$1:$CH$1,MATCH($K59+$I59,$U$2:$CH$2,0))*IF(AQ$2&gt;$K59+$I59+$H59,IF($D59="Win",1.02,1.005),1)*(1+$T59)^(AQ$2-($K59+$I59))+$M59)),0)))/10^6</f>
        <v>71.822222291702715</v>
      </c>
      <c r="AR59" s="119">
        <f>IF(AND($K59&lt;AR$2+1,$K59+$H59&gt;AR$2),IF($N59=$N$3,$C59*((1-$O59+$O59*(AR$1/INDEX($U$1:$CH$1,,MATCH($K59,$U$2:$CH$2,0)))))*$L59,$C59*((1-$R59)^(AR$2-$K59))*(((1-$O59+$O59*(AR$1/INDEX($U$1:$CH$1,,MATCH($K59,$U$2:$CH$2,0)))))*$L59*8760*$P59)),IF(AND($K59+$H59&lt;AR$2+1,$K59+$I59&gt;AR$2),IF($N59=$N$3,$C59*INDEX('Fixed O&amp;M Schedule_Gas'!Z$3:Z$15,MATCH($F59,'Fixed O&amp;M Schedule_Gas'!$B$3:$B$15,0)),$C59*$S59*INDEX($U$1:$CH$1,MATCH($K59,$U$2:$CH$2,0))*IF(AR$2&gt;$K59+$H59,IF($D59="Win",1.02,1.005),1)*(1+$T59)^(AR$2-$K59)),IF(AND($K59+$I59&lt;=AR$2,$K59+SUM($I59:$J59)&gt;AR$2),IF($N59=$N$3,$C59*(INDEX('Fixed O&amp;M Schedule_Gas'!Z$3:Z$15,MATCH($F59,'Fixed O&amp;M Schedule_Gas'!$B$3:$B$15,0))+$M59),$C59*($S59*INDEX($U$1:$CH$1,MATCH($K59+$I59,$U$2:$CH$2,0))*IF(AR$2&gt;$K59+$I59+$H59,IF($D59="Win",1.02,1.005),1)*(1+$T59)^(AR$2-($K59+$I59))+$M59)),0)))/10^6</f>
        <v>71.036201084104718</v>
      </c>
      <c r="AS59" s="119">
        <f>IF(AND($K59&lt;AS$2+1,$K59+$H59&gt;AS$2),IF($N59=$N$3,$C59*((1-$O59+$O59*(AS$1/INDEX($U$1:$CH$1,,MATCH($K59,$U$2:$CH$2,0)))))*$L59,$C59*((1-$R59)^(AS$2-$K59))*(((1-$O59+$O59*(AS$1/INDEX($U$1:$CH$1,,MATCH($K59,$U$2:$CH$2,0)))))*$L59*8760*$P59)),IF(AND($K59+$H59&lt;AS$2+1,$K59+$I59&gt;AS$2),IF($N59=$N$3,$C59*INDEX('Fixed O&amp;M Schedule_Gas'!AA$3:AA$15,MATCH($F59,'Fixed O&amp;M Schedule_Gas'!$B$3:$B$15,0)),$C59*$S59*INDEX($U$1:$CH$1,MATCH($K59,$U$2:$CH$2,0))*IF(AS$2&gt;$K59+$H59,IF($D59="Win",1.02,1.005),1)*(1+$T59)^(AS$2-$K59)),IF(AND($K59+$I59&lt;=AS$2,$K59+SUM($I59:$J59)&gt;AS$2),IF($N59=$N$3,$C59*(INDEX('Fixed O&amp;M Schedule_Gas'!AA$3:AA$15,MATCH($F59,'Fixed O&amp;M Schedule_Gas'!$B$3:$B$15,0))+$M59),$C59*($S59*INDEX($U$1:$CH$1,MATCH($K59+$I59,$U$2:$CH$2,0))*IF(AS$2&gt;$K59+$I59+$H59,IF($D59="Win",1.02,1.005),1)*(1+$T59)^(AS$2-($K59+$I59))+$M59)),0)))/10^6</f>
        <v>70.264092550232832</v>
      </c>
      <c r="AT59" s="119">
        <f>IF(AND($K59&lt;AT$2+1,$K59+$H59&gt;AT$2),IF($N59=$N$3,$C59*((1-$O59+$O59*(AT$1/INDEX($U$1:$CH$1,,MATCH($K59,$U$2:$CH$2,0)))))*$L59,$C59*((1-$R59)^(AT$2-$K59))*(((1-$O59+$O59*(AT$1/INDEX($U$1:$CH$1,,MATCH($K59,$U$2:$CH$2,0)))))*$L59*8760*$P59)),IF(AND($K59+$H59&lt;AT$2+1,$K59+$I59&gt;AT$2),IF($N59=$N$3,$C59*INDEX('Fixed O&amp;M Schedule_Gas'!AB$3:AB$15,MATCH($F59,'Fixed O&amp;M Schedule_Gas'!$B$3:$B$15,0)),$C59*$S59*INDEX($U$1:$CH$1,MATCH($K59,$U$2:$CH$2,0))*IF(AT$2&gt;$K59+$H59,IF($D59="Win",1.02,1.005),1)*(1+$T59)^(AT$2-$K59)),IF(AND($K59+$I59&lt;=AT$2,$K59+SUM($I59:$J59)&gt;AT$2),IF($N59=$N$3,$C59*(INDEX('Fixed O&amp;M Schedule_Gas'!AB$3:AB$15,MATCH($F59,'Fixed O&amp;M Schedule_Gas'!$B$3:$B$15,0))+$M59),$C59*($S59*INDEX($U$1:$CH$1,MATCH($K59+$I59,$U$2:$CH$2,0))*IF(AT$2&gt;$K59+$I59+$H59,IF($D59="Win",1.02,1.005),1)*(1+$T59)^(AT$2-($K59+$I59))+$M59)),0)))/10^6</f>
        <v>18.377365825071486</v>
      </c>
      <c r="AU59" s="119">
        <f>IF(AND($K59&lt;AU$2+1,$K59+$H59&gt;AU$2),IF($N59=$N$3,$C59*((1-$O59+$O59*(AU$1/INDEX($U$1:$CH$1,,MATCH($K59,$U$2:$CH$2,0)))))*$L59,$C59*((1-$R59)^(AU$2-$K59))*(((1-$O59+$O59*(AU$1/INDEX($U$1:$CH$1,,MATCH($K59,$U$2:$CH$2,0)))))*$L59*8760*$P59)),IF(AND($K59+$H59&lt;AU$2+1,$K59+$I59&gt;AU$2),IF($N59=$N$3,$C59*INDEX('Fixed O&amp;M Schedule_Gas'!AC$3:AC$15,MATCH($F59,'Fixed O&amp;M Schedule_Gas'!$B$3:$B$15,0)),$C59*$S59*INDEX($U$1:$CH$1,MATCH($K59,$U$2:$CH$2,0))*IF(AU$2&gt;$K59+$H59,IF($D59="Win",1.02,1.005),1)*(1+$T59)^(AU$2-$K59)),IF(AND($K59+$I59&lt;=AU$2,$K59+SUM($I59:$J59)&gt;AU$2),IF($N59=$N$3,$C59*(INDEX('Fixed O&amp;M Schedule_Gas'!AC$3:AC$15,MATCH($F59,'Fixed O&amp;M Schedule_Gas'!$B$3:$B$15,0))+$M59),$C59*($S59*INDEX($U$1:$CH$1,MATCH($K59+$I59,$U$2:$CH$2,0))*IF(AU$2&gt;$K59+$I59+$H59,IF($D59="Win",1.02,1.005),1)*(1+$T59)^(AU$2-($K59+$I59))+$M59)),0)))/10^6</f>
        <v>19.119811404404377</v>
      </c>
      <c r="AV59" s="119">
        <f>IF(AND($K59&lt;AV$2+1,$K59+$H59&gt;AV$2),IF($N59=$N$3,$C59*((1-$O59+$O59*(AV$1/INDEX($U$1:$CH$1,,MATCH($K59,$U$2:$CH$2,0)))))*$L59,$C59*((1-$R59)^(AV$2-$K59))*(((1-$O59+$O59*(AV$1/INDEX($U$1:$CH$1,,MATCH($K59,$U$2:$CH$2,0)))))*$L59*8760*$P59)),IF(AND($K59+$H59&lt;AV$2+1,$K59+$I59&gt;AV$2),IF($N59=$N$3,$C59*INDEX('Fixed O&amp;M Schedule_Gas'!AD$3:AD$15,MATCH($F59,'Fixed O&amp;M Schedule_Gas'!$B$3:$B$15,0)),$C59*$S59*INDEX($U$1:$CH$1,MATCH($K59,$U$2:$CH$2,0))*IF(AV$2&gt;$K59+$H59,IF($D59="Win",1.02,1.005),1)*(1+$T59)^(AV$2-$K59)),IF(AND($K59+$I59&lt;=AV$2,$K59+SUM($I59:$J59)&gt;AV$2),IF($N59=$N$3,$C59*(INDEX('Fixed O&amp;M Schedule_Gas'!AD$3:AD$15,MATCH($F59,'Fixed O&amp;M Schedule_Gas'!$B$3:$B$15,0))+$M59),$C59*($S59*INDEX($U$1:$CH$1,MATCH($K59+$I59,$U$2:$CH$2,0))*IF(AV$2&gt;$K59+$I59+$H59,IF($D59="Win",1.02,1.005),1)*(1+$T59)^(AV$2-($K59+$I59))+$M59)),0)))/10^6</f>
        <v>19.502207632492464</v>
      </c>
      <c r="AW59" s="119">
        <f>IF(AND($K59&lt;AW$2+1,$K59+$H59&gt;AW$2),IF($N59=$N$3,$C59*((1-$O59+$O59*(AW$1/INDEX($U$1:$CH$1,,MATCH($K59,$U$2:$CH$2,0)))))*$L59,$C59*((1-$R59)^(AW$2-$K59))*(((1-$O59+$O59*(AW$1/INDEX($U$1:$CH$1,,MATCH($K59,$U$2:$CH$2,0)))))*$L59*8760*$P59)),IF(AND($K59+$H59&lt;AW$2+1,$K59+$I59&gt;AW$2),IF($N59=$N$3,$C59*INDEX('Fixed O&amp;M Schedule_Gas'!AE$3:AE$15,MATCH($F59,'Fixed O&amp;M Schedule_Gas'!$B$3:$B$15,0)),$C59*$S59*INDEX($U$1:$CH$1,MATCH($K59,$U$2:$CH$2,0))*IF(AW$2&gt;$K59+$H59,IF($D59="Win",1.02,1.005),1)*(1+$T59)^(AW$2-$K59)),IF(AND($K59+$I59&lt;=AW$2,$K59+SUM($I59:$J59)&gt;AW$2),IF($N59=$N$3,$C59*(INDEX('Fixed O&amp;M Schedule_Gas'!AE$3:AE$15,MATCH($F59,'Fixed O&amp;M Schedule_Gas'!$B$3:$B$15,0))+$M59),$C59*($S59*INDEX($U$1:$CH$1,MATCH($K59+$I59,$U$2:$CH$2,0))*IF(AW$2&gt;$K59+$I59+$H59,IF($D59="Win",1.02,1.005),1)*(1+$T59)^(AW$2-($K59+$I59))+$M59)),0)))/10^6</f>
        <v>19.89225178514231</v>
      </c>
      <c r="AX59" s="119">
        <f>IF(AND($K59&lt;AX$2+1,$K59+$H59&gt;AX$2),IF($N59=$N$3,$C59*((1-$O59+$O59*(AX$1/INDEX($U$1:$CH$1,,MATCH($K59,$U$2:$CH$2,0)))))*$L59,$C59*((1-$R59)^(AX$2-$K59))*(((1-$O59+$O59*(AX$1/INDEX($U$1:$CH$1,,MATCH($K59,$U$2:$CH$2,0)))))*$L59*8760*$P59)),IF(AND($K59+$H59&lt;AX$2+1,$K59+$I59&gt;AX$2),IF($N59=$N$3,$C59*INDEX('Fixed O&amp;M Schedule_Gas'!AF$3:AF$15,MATCH($F59,'Fixed O&amp;M Schedule_Gas'!$B$3:$B$15,0)),$C59*$S59*INDEX($U$1:$CH$1,MATCH($K59,$U$2:$CH$2,0))*IF(AX$2&gt;$K59+$H59,IF($D59="Win",1.02,1.005),1)*(1+$T59)^(AX$2-$K59)),IF(AND($K59+$I59&lt;=AX$2,$K59+SUM($I59:$J59)&gt;AX$2),IF($N59=$N$3,$C59*(INDEX('Fixed O&amp;M Schedule_Gas'!AF$3:AF$15,MATCH($F59,'Fixed O&amp;M Schedule_Gas'!$B$3:$B$15,0))+$M59),$C59*($S59*INDEX($U$1:$CH$1,MATCH($K59+$I59,$U$2:$CH$2,0))*IF(AX$2&gt;$K59+$I59+$H59,IF($D59="Win",1.02,1.005),1)*(1+$T59)^(AX$2-($K59+$I59))+$M59)),0)))/10^6</f>
        <v>20.290096820845157</v>
      </c>
      <c r="AY59" s="119">
        <f>IF(AND($K59&lt;AY$2+1,$K59+$H59&gt;AY$2),IF($N59=$N$3,$C59*((1-$O59+$O59*(AY$1/INDEX($U$1:$CH$1,,MATCH($K59,$U$2:$CH$2,0)))))*$L59,$C59*((1-$R59)^(AY$2-$K59))*(((1-$O59+$O59*(AY$1/INDEX($U$1:$CH$1,,MATCH($K59,$U$2:$CH$2,0)))))*$L59*8760*$P59)),IF(AND($K59+$H59&lt;AY$2+1,$K59+$I59&gt;AY$2),IF($N59=$N$3,$C59*INDEX('Fixed O&amp;M Schedule_Gas'!AG$3:AG$15,MATCH($F59,'Fixed O&amp;M Schedule_Gas'!$B$3:$B$15,0)),$C59*$S59*INDEX($U$1:$CH$1,MATCH($K59,$U$2:$CH$2,0))*IF(AY$2&gt;$K59+$H59,IF($D59="Win",1.02,1.005),1)*(1+$T59)^(AY$2-$K59)),IF(AND($K59+$I59&lt;=AY$2,$K59+SUM($I59:$J59)&gt;AY$2),IF($N59=$N$3,$C59*(INDEX('Fixed O&amp;M Schedule_Gas'!AG$3:AG$15,MATCH($F59,'Fixed O&amp;M Schedule_Gas'!$B$3:$B$15,0))+$M59),$C59*($S59*INDEX($U$1:$CH$1,MATCH($K59+$I59,$U$2:$CH$2,0))*IF(AY$2&gt;$K59+$I59+$H59,IF($D59="Win",1.02,1.005),1)*(1+$T59)^(AY$2-($K59+$I59))+$M59)),0)))/10^6</f>
        <v>82.910487076589277</v>
      </c>
      <c r="AZ59" s="119">
        <f>IF(AND($K59&lt;AZ$2+1,$K59+$H59&gt;AZ$2),IF($N59=$N$3,$C59*((1-$O59+$O59*(AZ$1/INDEX($U$1:$CH$1,,MATCH($K59,$U$2:$CH$2,0)))))*$L59,$C59*((1-$R59)^(AZ$2-$K59))*(((1-$O59+$O59*(AZ$1/INDEX($U$1:$CH$1,,MATCH($K59,$U$2:$CH$2,0)))))*$L59*8760*$P59)),IF(AND($K59+$H59&lt;AZ$2+1,$K59+$I59&gt;AZ$2),IF($N59=$N$3,$C59*INDEX('Fixed O&amp;M Schedule_Gas'!AH$3:AH$15,MATCH($F59,'Fixed O&amp;M Schedule_Gas'!$B$3:$B$15,0)),$C59*$S59*INDEX($U$1:$CH$1,MATCH($K59,$U$2:$CH$2,0))*IF(AZ$2&gt;$K59+$H59,IF($D59="Win",1.02,1.005),1)*(1+$T59)^(AZ$2-$K59)),IF(AND($K59+$I59&lt;=AZ$2,$K59+SUM($I59:$J59)&gt;AZ$2),IF($N59=$N$3,$C59*(INDEX('Fixed O&amp;M Schedule_Gas'!AH$3:AH$15,MATCH($F59,'Fixed O&amp;M Schedule_Gas'!$B$3:$B$15,0))+$M59),$C59*($S59*INDEX($U$1:$CH$1,MATCH($K59+$I59,$U$2:$CH$2,0))*IF(AZ$2&gt;$K59+$I59+$H59,IF($D59="Win",1.02,1.005),1)*(1+$T59)^(AZ$2-($K59+$I59))+$M59)),0)))/10^6</f>
        <v>83.311274415680145</v>
      </c>
      <c r="BA59" s="119">
        <f>IF(AND($K59&lt;BA$2+1,$K59+$H59&gt;BA$2),IF($N59=$N$3,$C59*((1-$O59+$O59*(BA$1/INDEX($U$1:$CH$1,,MATCH($K59,$U$2:$CH$2,0)))))*$L59,$C59*((1-$R59)^(BA$2-$K59))*(((1-$O59+$O59*(BA$1/INDEX($U$1:$CH$1,,MATCH($K59,$U$2:$CH$2,0)))))*$L59*8760*$P59)),IF(AND($K59+$H59&lt;BA$2+1,$K59+$I59&gt;BA$2),IF($N59=$N$3,$C59*INDEX('Fixed O&amp;M Schedule_Gas'!AI$3:AI$15,MATCH($F59,'Fixed O&amp;M Schedule_Gas'!$B$3:$B$15,0)),$C59*$S59*INDEX($U$1:$CH$1,MATCH($K59,$U$2:$CH$2,0))*IF(BA$2&gt;$K59+$H59,IF($D59="Win",1.02,1.005),1)*(1+$T59)^(BA$2-$K59)),IF(AND($K59+$I59&lt;=BA$2,$K59+SUM($I59:$J59)&gt;BA$2),IF($N59=$N$3,$C59*(INDEX('Fixed O&amp;M Schedule_Gas'!AI$3:AI$15,MATCH($F59,'Fixed O&amp;M Schedule_Gas'!$B$3:$B$15,0))+$M59),$C59*($S59*INDEX($U$1:$CH$1,MATCH($K59+$I59,$U$2:$CH$2,0))*IF(BA$2&gt;$K59+$I59+$H59,IF($D59="Win",1.02,1.005),1)*(1+$T59)^(BA$2-($K59+$I59))+$M59)),0)))/10^6</f>
        <v>83.720077501552822</v>
      </c>
      <c r="BB59" s="119">
        <f>IF(AND($K59&lt;BB$2+1,$K59+$H59&gt;BB$2),IF($N59=$N$3,$C59*((1-$O59+$O59*(BB$1/INDEX($U$1:$CH$1,,MATCH($K59,$U$2:$CH$2,0)))))*$L59,$C59*((1-$R59)^(BB$2-$K59))*(((1-$O59+$O59*(BB$1/INDEX($U$1:$CH$1,,MATCH($K59,$U$2:$CH$2,0)))))*$L59*8760*$P59)),IF(AND($K59+$H59&lt;BB$2+1,$K59+$I59&gt;BB$2),IF($N59=$N$3,$C59*INDEX('Fixed O&amp;M Schedule_Gas'!AJ$3:AJ$15,MATCH($F59,'Fixed O&amp;M Schedule_Gas'!$B$3:$B$15,0)),$C59*$S59*INDEX($U$1:$CH$1,MATCH($K59,$U$2:$CH$2,0))*IF(BB$2&gt;$K59+$H59,IF($D59="Win",1.02,1.005),1)*(1+$T59)^(BB$2-$K59)),IF(AND($K59+$I59&lt;=BB$2,$K59+SUM($I59:$J59)&gt;BB$2),IF($N59=$N$3,$C59*(INDEX('Fixed O&amp;M Schedule_Gas'!AJ$3:AJ$15,MATCH($F59,'Fixed O&amp;M Schedule_Gas'!$B$3:$B$15,0))+$M59),$C59*($S59*INDEX($U$1:$CH$1,MATCH($K59+$I59,$U$2:$CH$2,0))*IF(BB$2&gt;$K59+$I59+$H59,IF($D59="Win",1.02,1.005),1)*(1+$T59)^(BB$2-($K59+$I59))+$M59)),0)))/10^6</f>
        <v>84.137056649142963</v>
      </c>
      <c r="BC59" s="119">
        <f>IF(AND($K59&lt;BC$2+1,$K59+$H59&gt;BC$2),IF($N59=$N$3,$C59*((1-$O59+$O59*(BC$1/INDEX($U$1:$CH$1,,MATCH($K59,$U$2:$CH$2,0)))))*$L59,$C59*((1-$R59)^(BC$2-$K59))*(((1-$O59+$O59*(BC$1/INDEX($U$1:$CH$1,,MATCH($K59,$U$2:$CH$2,0)))))*$L59*8760*$P59)),IF(AND($K59+$H59&lt;BC$2+1,$K59+$I59&gt;BC$2),IF($N59=$N$3,$C59*INDEX('Fixed O&amp;M Schedule_Gas'!AK$3:AK$15,MATCH($F59,'Fixed O&amp;M Schedule_Gas'!$B$3:$B$15,0)),$C59*$S59*INDEX($U$1:$CH$1,MATCH($K59,$U$2:$CH$2,0))*IF(BC$2&gt;$K59+$H59,IF($D59="Win",1.02,1.005),1)*(1+$T59)^(BC$2-$K59)),IF(AND($K59+$I59&lt;=BC$2,$K59+SUM($I59:$J59)&gt;BC$2),IF($N59=$N$3,$C59*(INDEX('Fixed O&amp;M Schedule_Gas'!AK$3:AK$15,MATCH($F59,'Fixed O&amp;M Schedule_Gas'!$B$3:$B$15,0))+$M59),$C59*($S59*INDEX($U$1:$CH$1,MATCH($K59+$I59,$U$2:$CH$2,0))*IF(BC$2&gt;$K59+$I59+$H59,IF($D59="Win",1.02,1.005),1)*(1+$T59)^(BC$2-($K59+$I59))+$M59)),0)))/10^6</f>
        <v>84.562375379684909</v>
      </c>
      <c r="BD59" s="119">
        <f>IF(AND($K59&lt;BD$2+1,$K59+$H59&gt;BD$2),IF($N59=$N$3,$C59*((1-$O59+$O59*(BD$1/INDEX($U$1:$CH$1,,MATCH($K59,$U$2:$CH$2,0)))))*$L59,$C59*((1-$R59)^(BD$2-$K59))*(((1-$O59+$O59*(BD$1/INDEX($U$1:$CH$1,,MATCH($K59,$U$2:$CH$2,0)))))*$L59*8760*$P59)),IF(AND($K59+$H59&lt;BD$2+1,$K59+$I59&gt;BD$2),IF($N59=$N$3,$C59*INDEX('Fixed O&amp;M Schedule_Gas'!AL$3:AL$15,MATCH($F59,'Fixed O&amp;M Schedule_Gas'!$B$3:$B$15,0)),$C59*$S59*INDEX($U$1:$CH$1,MATCH($K59,$U$2:$CH$2,0))*IF(BD$2&gt;$K59+$H59,IF($D59="Win",1.02,1.005),1)*(1+$T59)^(BD$2-$K59)),IF(AND($K59+$I59&lt;=BD$2,$K59+SUM($I59:$J59)&gt;BD$2),IF($N59=$N$3,$C59*(INDEX('Fixed O&amp;M Schedule_Gas'!AL$3:AL$15,MATCH($F59,'Fixed O&amp;M Schedule_Gas'!$B$3:$B$15,0))+$M59),$C59*($S59*INDEX($U$1:$CH$1,MATCH($K59+$I59,$U$2:$CH$2,0))*IF(BD$2&gt;$K59+$I59+$H59,IF($D59="Win",1.02,1.005),1)*(1+$T59)^(BD$2-($K59+$I59))+$M59)),0)))/10^6</f>
        <v>84.996200484837701</v>
      </c>
      <c r="BE59" s="119">
        <f>IF(AND($K59&lt;BE$2+1,$K59+$H59&gt;BE$2),IF($N59=$N$3,$C59*((1-$O59+$O59*(BE$1/INDEX($U$1:$CH$1,,MATCH($K59,$U$2:$CH$2,0)))))*$L59,$C59*((1-$R59)^(BE$2-$K59))*(((1-$O59+$O59*(BE$1/INDEX($U$1:$CH$1,,MATCH($K59,$U$2:$CH$2,0)))))*$L59*8760*$P59)),IF(AND($K59+$H59&lt;BE$2+1,$K59+$I59&gt;BE$2),IF($N59=$N$3,$C59*INDEX('Fixed O&amp;M Schedule_Gas'!AM$3:AM$15,MATCH($F59,'Fixed O&amp;M Schedule_Gas'!$B$3:$B$15,0)),$C59*$S59*INDEX($U$1:$CH$1,MATCH($K59,$U$2:$CH$2,0))*IF(BE$2&gt;$K59+$H59,IF($D59="Win",1.02,1.005),1)*(1+$T59)^(BE$2-$K59)),IF(AND($K59+$I59&lt;=BE$2,$K59+SUM($I59:$J59)&gt;BE$2),IF($N59=$N$3,$C59*(INDEX('Fixed O&amp;M Schedule_Gas'!AM$3:AM$15,MATCH($F59,'Fixed O&amp;M Schedule_Gas'!$B$3:$B$15,0))+$M59),$C59*($S59*INDEX($U$1:$CH$1,MATCH($K59+$I59,$U$2:$CH$2,0))*IF(BE$2&gt;$K59+$I59+$H59,IF($D59="Win",1.02,1.005),1)*(1+$T59)^(BE$2-($K59+$I59))+$M59)),0)))/10^6</f>
        <v>85.438702092093536</v>
      </c>
      <c r="BF59" s="119">
        <f>IF(AND($K59&lt;BF$2+1,$K59+$H59&gt;BF$2),IF($N59=$N$3,$C59*((1-$O59+$O59*(BF$1/INDEX($U$1:$CH$1,,MATCH($K59,$U$2:$CH$2,0)))))*$L59,$C59*((1-$R59)^(BF$2-$K59))*(((1-$O59+$O59*(BF$1/INDEX($U$1:$CH$1,,MATCH($K59,$U$2:$CH$2,0)))))*$L59*8760*$P59)),IF(AND($K59+$H59&lt;BF$2+1,$K59+$I59&gt;BF$2),IF($N59=$N$3,$C59*INDEX('Fixed O&amp;M Schedule_Gas'!AN$3:AN$15,MATCH($F59,'Fixed O&amp;M Schedule_Gas'!$B$3:$B$15,0)),$C59*$S59*INDEX($U$1:$CH$1,MATCH($K59,$U$2:$CH$2,0))*IF(BF$2&gt;$K59+$H59,IF($D59="Win",1.02,1.005),1)*(1+$T59)^(BF$2-$K59)),IF(AND($K59+$I59&lt;=BF$2,$K59+SUM($I59:$J59)&gt;BF$2),IF($N59=$N$3,$C59*(INDEX('Fixed O&amp;M Schedule_Gas'!AN$3:AN$15,MATCH($F59,'Fixed O&amp;M Schedule_Gas'!$B$3:$B$15,0))+$M59),$C59*($S59*INDEX($U$1:$CH$1,MATCH($K59+$I59,$U$2:$CH$2,0))*IF(BF$2&gt;$K59+$I59+$H59,IF($D59="Win",1.02,1.005),1)*(1+$T59)^(BF$2-($K59+$I59))+$M59)),0)))/10^6</f>
        <v>85.890053731494504</v>
      </c>
      <c r="BG59" s="119">
        <f>IF(AND($K59&lt;BG$2+1,$K59+$H59&gt;BG$2),IF($N59=$N$3,$C59*((1-$O59+$O59*(BG$1/INDEX($U$1:$CH$1,,MATCH($K59,$U$2:$CH$2,0)))))*$L59,$C59*((1-$R59)^(BG$2-$K59))*(((1-$O59+$O59*(BG$1/INDEX($U$1:$CH$1,,MATCH($K59,$U$2:$CH$2,0)))))*$L59*8760*$P59)),IF(AND($K59+$H59&lt;BG$2+1,$K59+$I59&gt;BG$2),IF($N59=$N$3,$C59*INDEX('Fixed O&amp;M Schedule_Gas'!AO$3:AO$15,MATCH($F59,'Fixed O&amp;M Schedule_Gas'!$B$3:$B$15,0)),$C59*$S59*INDEX($U$1:$CH$1,MATCH($K59,$U$2:$CH$2,0))*IF(BG$2&gt;$K59+$H59,IF($D59="Win",1.02,1.005),1)*(1+$T59)^(BG$2-$K59)),IF(AND($K59+$I59&lt;=BG$2,$K59+SUM($I59:$J59)&gt;BG$2),IF($N59=$N$3,$C59*(INDEX('Fixed O&amp;M Schedule_Gas'!AO$3:AO$15,MATCH($F59,'Fixed O&amp;M Schedule_Gas'!$B$3:$B$15,0))+$M59),$C59*($S59*INDEX($U$1:$CH$1,MATCH($K59+$I59,$U$2:$CH$2,0))*IF(BG$2&gt;$K59+$I59+$H59,IF($D59="Win",1.02,1.005),1)*(1+$T59)^(BG$2-($K59+$I59))+$M59)),0)))/10^6</f>
        <v>86.35043240368347</v>
      </c>
      <c r="BH59" s="119">
        <f>IF(AND($K59&lt;BH$2+1,$K59+$H59&gt;BH$2),IF($N59=$N$3,$C59*((1-$O59+$O59*(BH$1/INDEX($U$1:$CH$1,,MATCH($K59,$U$2:$CH$2,0)))))*$L59,$C59*((1-$R59)^(BH$2-$K59))*(((1-$O59+$O59*(BH$1/INDEX($U$1:$CH$1,,MATCH($K59,$U$2:$CH$2,0)))))*$L59*8760*$P59)),IF(AND($K59+$H59&lt;BH$2+1,$K59+$I59&gt;BH$2),IF($N59=$N$3,$C59*INDEX('Fixed O&amp;M Schedule_Gas'!AP$3:AP$15,MATCH($F59,'Fixed O&amp;M Schedule_Gas'!$B$3:$B$15,0)),$C59*$S59*INDEX($U$1:$CH$1,MATCH($K59,$U$2:$CH$2,0))*IF(BH$2&gt;$K59+$H59,IF($D59="Win",1.02,1.005),1)*(1+$T59)^(BH$2-$K59)),IF(AND($K59+$I59&lt;=BH$2,$K59+SUM($I59:$J59)&gt;BH$2),IF($N59=$N$3,$C59*(INDEX('Fixed O&amp;M Schedule_Gas'!AP$3:AP$15,MATCH($F59,'Fixed O&amp;M Schedule_Gas'!$B$3:$B$15,0))+$M59),$C59*($S59*INDEX($U$1:$CH$1,MATCH($K59+$I59,$U$2:$CH$2,0))*IF(BH$2&gt;$K59+$I59+$H59,IF($D59="Win",1.02,1.005),1)*(1+$T59)^(BH$2-($K59+$I59))+$M59)),0)))/10^6</f>
        <v>86.820018649316239</v>
      </c>
      <c r="BI59" s="119">
        <f>IF(AND($K59&lt;BI$2+1,$K59+$H59&gt;BI$2),IF($N59=$N$3,$C59*((1-$O59+$O59*(BI$1/INDEX($U$1:$CH$1,,MATCH($K59,$U$2:$CH$2,0)))))*$L59,$C59*((1-$R59)^(BI$2-$K59))*(((1-$O59+$O59*(BI$1/INDEX($U$1:$CH$1,,MATCH($K59,$U$2:$CH$2,0)))))*$L59*8760*$P59)),IF(AND($K59+$H59&lt;BI$2+1,$K59+$I59&gt;BI$2),IF($N59=$N$3,$C59*INDEX('Fixed O&amp;M Schedule_Gas'!AQ$3:AQ$15,MATCH($F59,'Fixed O&amp;M Schedule_Gas'!$B$3:$B$15,0)),$C59*$S59*INDEX($U$1:$CH$1,MATCH($K59,$U$2:$CH$2,0))*IF(BI$2&gt;$K59+$H59,IF($D59="Win",1.02,1.005),1)*(1+$T59)^(BI$2-$K59)),IF(AND($K59+$I59&lt;=BI$2,$K59+SUM($I59:$J59)&gt;BI$2),IF($N59=$N$3,$C59*(INDEX('Fixed O&amp;M Schedule_Gas'!AQ$3:AQ$15,MATCH($F59,'Fixed O&amp;M Schedule_Gas'!$B$3:$B$15,0))+$M59),$C59*($S59*INDEX($U$1:$CH$1,MATCH($K59+$I59,$U$2:$CH$2,0))*IF(BI$2&gt;$K59+$I59+$H59,IF($D59="Win",1.02,1.005),1)*(1+$T59)^(BI$2-($K59+$I59))+$M59)),0)))/10^6</f>
        <v>87.298996619861654</v>
      </c>
      <c r="BJ59" s="119">
        <f>IF(AND($K59&lt;BJ$2+1,$K59+$H59&gt;BJ$2),IF($N59=$N$3,$C59*((1-$O59+$O59*(BJ$1/INDEX($U$1:$CH$1,,MATCH($K59,$U$2:$CH$2,0)))))*$L59,$C59*((1-$R59)^(BJ$2-$K59))*(((1-$O59+$O59*(BJ$1/INDEX($U$1:$CH$1,,MATCH($K59,$U$2:$CH$2,0)))))*$L59*8760*$P59)),IF(AND($K59+$H59&lt;BJ$2+1,$K59+$I59&gt;BJ$2),IF($N59=$N$3,$C59*INDEX('Fixed O&amp;M Schedule_Gas'!AR$3:AR$15,MATCH($F59,'Fixed O&amp;M Schedule_Gas'!$B$3:$B$15,0)),$C59*$S59*INDEX($U$1:$CH$1,MATCH($K59,$U$2:$CH$2,0))*IF(BJ$2&gt;$K59+$H59,IF($D59="Win",1.02,1.005),1)*(1+$T59)^(BJ$2-$K59)),IF(AND($K59+$I59&lt;=BJ$2,$K59+SUM($I59:$J59)&gt;BJ$2),IF($N59=$N$3,$C59*(INDEX('Fixed O&amp;M Schedule_Gas'!AR$3:AR$15,MATCH($F59,'Fixed O&amp;M Schedule_Gas'!$B$3:$B$15,0))+$M59),$C59*($S59*INDEX($U$1:$CH$1,MATCH($K59+$I59,$U$2:$CH$2,0))*IF(BJ$2&gt;$K59+$I59+$H59,IF($D59="Win",1.02,1.005),1)*(1+$T59)^(BJ$2-($K59+$I59))+$M59)),0)))/10^6</f>
        <v>87.787554149817964</v>
      </c>
      <c r="BK59" s="119">
        <f>IF(AND($K59&lt;BK$2+1,$K59+$H59&gt;BK$2),IF($N59=$N$3,$C59*((1-$O59+$O59*(BK$1/INDEX($U$1:$CH$1,,MATCH($K59,$U$2:$CH$2,0)))))*$L59,$C59*((1-$R59)^(BK$2-$K59))*(((1-$O59+$O59*(BK$1/INDEX($U$1:$CH$1,,MATCH($K59,$U$2:$CH$2,0)))))*$L59*8760*$P59)),IF(AND($K59+$H59&lt;BK$2+1,$K59+$I59&gt;BK$2),IF($N59=$N$3,$C59*INDEX('Fixed O&amp;M Schedule_Gas'!AS$3:AS$15,MATCH($F59,'Fixed O&amp;M Schedule_Gas'!$B$3:$B$15,0)),$C59*$S59*INDEX($U$1:$CH$1,MATCH($K59,$U$2:$CH$2,0))*IF(BK$2&gt;$K59+$H59,IF($D59="Win",1.02,1.005),1)*(1+$T59)^(BK$2-$K59)),IF(AND($K59+$I59&lt;=BK$2,$K59+SUM($I59:$J59)&gt;BK$2),IF($N59=$N$3,$C59*(INDEX('Fixed O&amp;M Schedule_Gas'!AS$3:AS$15,MATCH($F59,'Fixed O&amp;M Schedule_Gas'!$B$3:$B$15,0))+$M59),$C59*($S59*INDEX($U$1:$CH$1,MATCH($K59+$I59,$U$2:$CH$2,0))*IF(BK$2&gt;$K59+$I59+$H59,IF($D59="Win",1.02,1.005),1)*(1+$T59)^(BK$2-($K59+$I59))+$M59)),0)))/10^6</f>
        <v>88.28588283037341</v>
      </c>
      <c r="BL59" s="119">
        <f>IF(AND($K59&lt;BL$2+1,$K59+$H59&gt;BL$2),IF($N59=$N$3,$C59*((1-$O59+$O59*(BL$1/INDEX($U$1:$CH$1,,MATCH($K59,$U$2:$CH$2,0)))))*$L59,$C59*((1-$R59)^(BL$2-$K59))*(((1-$O59+$O59*(BL$1/INDEX($U$1:$CH$1,,MATCH($K59,$U$2:$CH$2,0)))))*$L59*8760*$P59)),IF(AND($K59+$H59&lt;BL$2+1,$K59+$I59&gt;BL$2),IF($N59=$N$3,$C59*INDEX('Fixed O&amp;M Schedule_Gas'!AT$3:AT$15,MATCH($F59,'Fixed O&amp;M Schedule_Gas'!$B$3:$B$15,0)),$C59*$S59*INDEX($U$1:$CH$1,MATCH($K59,$U$2:$CH$2,0))*IF(BL$2&gt;$K59+$H59,IF($D59="Win",1.02,1.005),1)*(1+$T59)^(BL$2-$K59)),IF(AND($K59+$I59&lt;=BL$2,$K59+SUM($I59:$J59)&gt;BL$2),IF($N59=$N$3,$C59*(INDEX('Fixed O&amp;M Schedule_Gas'!AT$3:AT$15,MATCH($F59,'Fixed O&amp;M Schedule_Gas'!$B$3:$B$15,0))+$M59),$C59*($S59*INDEX($U$1:$CH$1,MATCH($K59+$I59,$U$2:$CH$2,0))*IF(BL$2&gt;$K59+$I59+$H59,IF($D59="Win",1.02,1.005),1)*(1+$T59)^(BL$2-($K59+$I59))+$M59)),0)))/10^6</f>
        <v>88.794178084539951</v>
      </c>
      <c r="BM59" s="119">
        <f>IF(AND($K59&lt;BM$2+1,$K59+$H59&gt;BM$2),IF($N59=$N$3,$C59*((1-$O59+$O59*(BM$1/INDEX($U$1:$CH$1,,MATCH($K59,$U$2:$CH$2,0)))))*$L59,$C59*((1-$R59)^(BM$2-$K59))*(((1-$O59+$O59*(BM$1/INDEX($U$1:$CH$1,,MATCH($K59,$U$2:$CH$2,0)))))*$L59*8760*$P59)),IF(AND($K59+$H59&lt;BM$2+1,$K59+$I59&gt;BM$2),IF($N59=$N$3,$C59*INDEX('Fixed O&amp;M Schedule_Gas'!AU$3:AU$15,MATCH($F59,'Fixed O&amp;M Schedule_Gas'!$B$3:$B$15,0)),$C59*$S59*INDEX($U$1:$CH$1,MATCH($K59,$U$2:$CH$2,0))*IF(BM$2&gt;$K59+$H59,IF($D59="Win",1.02,1.005),1)*(1+$T59)^(BM$2-$K59)),IF(AND($K59+$I59&lt;=BM$2,$K59+SUM($I59:$J59)&gt;BM$2),IF($N59=$N$3,$C59*(INDEX('Fixed O&amp;M Schedule_Gas'!AU$3:AU$15,MATCH($F59,'Fixed O&amp;M Schedule_Gas'!$B$3:$B$15,0))+$M59),$C59*($S59*INDEX($U$1:$CH$1,MATCH($K59+$I59,$U$2:$CH$2,0))*IF(BM$2&gt;$K59+$I59+$H59,IF($D59="Win",1.02,1.005),1)*(1+$T59)^(BM$2-($K59+$I59))+$M59)),0)))/10^6</f>
        <v>89.312639243789846</v>
      </c>
      <c r="BN59" s="119">
        <f>IF(AND($K59&lt;BN$2+1,$K59+$H59&gt;BN$2),IF($N59=$N$3,$C59*((1-$O59+$O59*(BN$1/INDEX($U$1:$CH$1,,MATCH($K59,$U$2:$CH$2,0)))))*$L59,$C59*((1-$R59)^(BN$2-$K59))*(((1-$O59+$O59*(BN$1/INDEX($U$1:$CH$1,,MATCH($K59,$U$2:$CH$2,0)))))*$L59*8760*$P59)),IF(AND($K59+$H59&lt;BN$2+1,$K59+$I59&gt;BN$2),IF($N59=$N$3,$C59*INDEX('Fixed O&amp;M Schedule_Gas'!AV$3:AV$15,MATCH($F59,'Fixed O&amp;M Schedule_Gas'!$B$3:$B$15,0)),$C59*$S59*INDEX($U$1:$CH$1,MATCH($K59,$U$2:$CH$2,0))*IF(BN$2&gt;$K59+$H59,IF($D59="Win",1.02,1.005),1)*(1+$T59)^(BN$2-$K59)),IF(AND($K59+$I59&lt;=BN$2,$K59+SUM($I59:$J59)&gt;BN$2),IF($N59=$N$3,$C59*(INDEX('Fixed O&amp;M Schedule_Gas'!AV$3:AV$15,MATCH($F59,'Fixed O&amp;M Schedule_Gas'!$B$3:$B$15,0))+$M59),$C59*($S59*INDEX($U$1:$CH$1,MATCH($K59+$I59,$U$2:$CH$2,0))*IF(BN$2&gt;$K59+$I59+$H59,IF($D59="Win",1.02,1.005),1)*(1+$T59)^(BN$2-($K59+$I59))+$M59)),0)))/10^6</f>
        <v>89.841469626224722</v>
      </c>
      <c r="BO59" s="119">
        <f>IF(AND($K59&lt;BO$2+1,$K59+$H59&gt;BO$2),IF($N59=$N$3,$C59*((1-$O59+$O59*(BO$1/INDEX($U$1:$CH$1,,MATCH($K59,$U$2:$CH$2,0)))))*$L59,$C59*((1-$R59)^(BO$2-$K59))*(((1-$O59+$O59*(BO$1/INDEX($U$1:$CH$1,,MATCH($K59,$U$2:$CH$2,0)))))*$L59*8760*$P59)),IF(AND($K59+$H59&lt;BO$2+1,$K59+$I59&gt;BO$2),IF($N59=$N$3,$C59*INDEX('Fixed O&amp;M Schedule_Gas'!AW$3:AW$15,MATCH($F59,'Fixed O&amp;M Schedule_Gas'!$B$3:$B$15,0)),$C59*$S59*INDEX($U$1:$CH$1,MATCH($K59,$U$2:$CH$2,0))*IF(BO$2&gt;$K59+$H59,IF($D59="Win",1.02,1.005),1)*(1+$T59)^(BO$2-$K59)),IF(AND($K59+$I59&lt;=BO$2,$K59+SUM($I59:$J59)&gt;BO$2),IF($N59=$N$3,$C59*(INDEX('Fixed O&amp;M Schedule_Gas'!AW$3:AW$15,MATCH($F59,'Fixed O&amp;M Schedule_Gas'!$B$3:$B$15,0))+$M59),$C59*($S59*INDEX($U$1:$CH$1,MATCH($K59+$I59,$U$2:$CH$2,0))*IF(BO$2&gt;$K59+$I59+$H59,IF($D59="Win",1.02,1.005),1)*(1+$T59)^(BO$2-($K59+$I59))+$M59)),0)))/10^6</f>
        <v>90.380876616308299</v>
      </c>
      <c r="BP59" s="119">
        <f>IF(AND($K59&lt;BP$2+1,$K59+$H59&gt;BP$2),IF($N59=$N$3,$C59*((1-$O59+$O59*(BP$1/INDEX($U$1:$CH$1,,MATCH($K59,$U$2:$CH$2,0)))))*$L59,$C59*((1-$R59)^(BP$2-$K59))*(((1-$O59+$O59*(BP$1/INDEX($U$1:$CH$1,,MATCH($K59,$U$2:$CH$2,0)))))*$L59*8760*$P59)),IF(AND($K59+$H59&lt;BP$2+1,$K59+$I59&gt;BP$2),IF($N59=$N$3,$C59*INDEX('Fixed O&amp;M Schedule_Gas'!AX$3:AX$15,MATCH($F59,'Fixed O&amp;M Schedule_Gas'!$B$3:$B$15,0)),$C59*$S59*INDEX($U$1:$CH$1,MATCH($K59,$U$2:$CH$2,0))*IF(BP$2&gt;$K59+$H59,IF($D59="Win",1.02,1.005),1)*(1+$T59)^(BP$2-$K59)),IF(AND($K59+$I59&lt;=BP$2,$K59+SUM($I59:$J59)&gt;BP$2),IF($N59=$N$3,$C59*(INDEX('Fixed O&amp;M Schedule_Gas'!AX$3:AX$15,MATCH($F59,'Fixed O&amp;M Schedule_Gas'!$B$3:$B$15,0))+$M59),$C59*($S59*INDEX($U$1:$CH$1,MATCH($K59+$I59,$U$2:$CH$2,0))*IF(BP$2&gt;$K59+$I59+$H59,IF($D59="Win",1.02,1.005),1)*(1+$T59)^(BP$2-($K59+$I59))+$M59)),0)))/10^6</f>
        <v>90.931071746193552</v>
      </c>
      <c r="BQ59" s="119">
        <f>IF(AND($K59&lt;BQ$2+1,$K59+$H59&gt;BQ$2),IF($N59=$N$3,$C59*((1-$O59+$O59*(BQ$1/INDEX($U$1:$CH$1,,MATCH($K59,$U$2:$CH$2,0)))))*$L59,$C59*((1-$R59)^(BQ$2-$K59))*(((1-$O59+$O59*(BQ$1/INDEX($U$1:$CH$1,,MATCH($K59,$U$2:$CH$2,0)))))*$L59*8760*$P59)),IF(AND($K59+$H59&lt;BQ$2+1,$K59+$I59&gt;BQ$2),IF($N59=$N$3,$C59*INDEX('Fixed O&amp;M Schedule_Gas'!AY$3:AY$15,MATCH($F59,'Fixed O&amp;M Schedule_Gas'!$B$3:$B$15,0)),$C59*$S59*INDEX($U$1:$CH$1,MATCH($K59,$U$2:$CH$2,0))*IF(BQ$2&gt;$K59+$H59,IF($D59="Win",1.02,1.005),1)*(1+$T59)^(BQ$2-$K59)),IF(AND($K59+$I59&lt;=BQ$2,$K59+SUM($I59:$J59)&gt;BQ$2),IF($N59=$N$3,$C59*(INDEX('Fixed O&amp;M Schedule_Gas'!AY$3:AY$15,MATCH($F59,'Fixed O&amp;M Schedule_Gas'!$B$3:$B$15,0))+$M59),$C59*($S59*INDEX($U$1:$CH$1,MATCH($K59+$I59,$U$2:$CH$2,0))*IF(BQ$2&gt;$K59+$I59+$H59,IF($D59="Win",1.02,1.005),1)*(1+$T59)^(BQ$2-($K59+$I59))+$M59)),0)))/10^6</f>
        <v>91.492270778676527</v>
      </c>
      <c r="BR59" s="119">
        <f>IF(AND($K59&lt;BR$2+1,$K59+$H59&gt;BR$2),IF($N59=$N$3,$C59*((1-$O59+$O59*(BR$1/INDEX($U$1:$CH$1,,MATCH($K59,$U$2:$CH$2,0)))))*$L59,$C59*((1-$R59)^(BR$2-$K59))*(((1-$O59+$O59*(BR$1/INDEX($U$1:$CH$1,,MATCH($K59,$U$2:$CH$2,0)))))*$L59*8760*$P59)),IF(AND($K59+$H59&lt;BR$2+1,$K59+$I59&gt;BR$2),IF($N59=$N$3,$C59*INDEX('Fixed O&amp;M Schedule_Gas'!AZ$3:AZ$15,MATCH($F59,'Fixed O&amp;M Schedule_Gas'!$B$3:$B$15,0)),$C59*$S59*INDEX($U$1:$CH$1,MATCH($K59,$U$2:$CH$2,0))*IF(BR$2&gt;$K59+$H59,IF($D59="Win",1.02,1.005),1)*(1+$T59)^(BR$2-$K59)),IF(AND($K59+$I59&lt;=BR$2,$K59+SUM($I59:$J59)&gt;BR$2),IF($N59=$N$3,$C59*(INDEX('Fixed O&amp;M Schedule_Gas'!AZ$3:AZ$15,MATCH($F59,'Fixed O&amp;M Schedule_Gas'!$B$3:$B$15,0))+$M59),$C59*($S59*INDEX($U$1:$CH$1,MATCH($K59+$I59,$U$2:$CH$2,0))*IF(BR$2&gt;$K59+$I59+$H59,IF($D59="Win",1.02,1.005),1)*(1+$T59)^(BR$2-($K59+$I59))+$M59)),0)))/10^6</f>
        <v>92.064693791809148</v>
      </c>
      <c r="BS59" s="119">
        <f>IF(AND($K59&lt;BS$2+1,$K59+$H59&gt;BS$2),IF($N59=$N$3,$C59*((1-$O59+$O59*(BS$1/INDEX($U$1:$CH$1,,MATCH($K59,$U$2:$CH$2,0)))))*$L59,$C59*((1-$R59)^(BS$2-$K59))*(((1-$O59+$O59*(BS$1/INDEX($U$1:$CH$1,,MATCH($K59,$U$2:$CH$2,0)))))*$L59*8760*$P59)),IF(AND($K59+$H59&lt;BS$2+1,$K59+$I59&gt;BS$2),IF($N59=$N$3,$C59*INDEX('Fixed O&amp;M Schedule_Gas'!BA$3:BA$15,MATCH($F59,'Fixed O&amp;M Schedule_Gas'!$B$3:$B$15,0)),$C59*$S59*INDEX($U$1:$CH$1,MATCH($K59,$U$2:$CH$2,0))*IF(BS$2&gt;$K59+$H59,IF($D59="Win",1.02,1.005),1)*(1+$T59)^(BS$2-$K59)),IF(AND($K59+$I59&lt;=BS$2,$K59+SUM($I59:$J59)&gt;BS$2),IF($N59=$N$3,$C59*(INDEX('Fixed O&amp;M Schedule_Gas'!BA$3:BA$15,MATCH($F59,'Fixed O&amp;M Schedule_Gas'!$B$3:$B$15,0))+$M59),$C59*($S59*INDEX($U$1:$CH$1,MATCH($K59+$I59,$U$2:$CH$2,0))*IF(BS$2&gt;$K59+$I59+$H59,IF($D59="Win",1.02,1.005),1)*(1+$T59)^(BS$2-($K59+$I59))+$M59)),0)))/10^6</f>
        <v>92.648565265204397</v>
      </c>
      <c r="BT59" s="119">
        <f>IF(AND($K59&lt;BT$2+1,$K59+$H59&gt;BT$2),IF($N59=$N$3,$C59*((1-$O59+$O59*(BT$1/INDEX($U$1:$CH$1,,MATCH($K59,$U$2:$CH$2,0)))))*$L59,$C59*((1-$R59)^(BT$2-$K59))*(((1-$O59+$O59*(BT$1/INDEX($U$1:$CH$1,,MATCH($K59,$U$2:$CH$2,0)))))*$L59*8760*$P59)),IF(AND($K59+$H59&lt;BT$2+1,$K59+$I59&gt;BT$2),IF($N59=$N$3,$C59*INDEX('Fixed O&amp;M Schedule_Gas'!BB$3:BB$15,MATCH($F59,'Fixed O&amp;M Schedule_Gas'!$B$3:$B$15,0)),$C59*$S59*INDEX($U$1:$CH$1,MATCH($K59,$U$2:$CH$2,0))*IF(BT$2&gt;$K59+$H59,IF($D59="Win",1.02,1.005),1)*(1+$T59)^(BT$2-$K59)),IF(AND($K59+$I59&lt;=BT$2,$K59+SUM($I59:$J59)&gt;BT$2),IF($N59=$N$3,$C59*(INDEX('Fixed O&amp;M Schedule_Gas'!BB$3:BB$15,MATCH($F59,'Fixed O&amp;M Schedule_Gas'!$B$3:$B$15,0))+$M59),$C59*($S59*INDEX($U$1:$CH$1,MATCH($K59+$I59,$U$2:$CH$2,0))*IF(BT$2&gt;$K59+$I59+$H59,IF($D59="Win",1.02,1.005),1)*(1+$T59)^(BT$2-($K59+$I59))+$M59)),0)))/10^6</f>
        <v>93.851574048988027</v>
      </c>
      <c r="BU59" s="119">
        <f>IF(AND($K59&lt;BU$2+1,$K59+$H59&gt;BU$2),IF($N59=$N$3,$C59*((1-$O59+$O59*(BU$1/INDEX($U$1:$CH$1,,MATCH($K59,$U$2:$CH$2,0)))))*$L59,$C59*((1-$R59)^(BU$2-$K59))*(((1-$O59+$O59*(BU$1/INDEX($U$1:$CH$1,,MATCH($K59,$U$2:$CH$2,0)))))*$L59*8760*$P59)),IF(AND($K59+$H59&lt;BU$2+1,$K59+$I59&gt;BU$2),IF($N59=$N$3,$C59*INDEX('Fixed O&amp;M Schedule_Gas'!BC$3:BC$15,MATCH($F59,'Fixed O&amp;M Schedule_Gas'!$B$3:$B$15,0)),$C59*$S59*INDEX($U$1:$CH$1,MATCH($K59,$U$2:$CH$2,0))*IF(BU$2&gt;$K59+$H59,IF($D59="Win",1.02,1.005),1)*(1+$T59)^(BU$2-$K59)),IF(AND($K59+$I59&lt;=BU$2,$K59+SUM($I59:$J59)&gt;BU$2),IF($N59=$N$3,$C59*(INDEX('Fixed O&amp;M Schedule_Gas'!BC$3:BC$15,MATCH($F59,'Fixed O&amp;M Schedule_Gas'!$B$3:$B$15,0))+$M59),$C59*($S59*INDEX($U$1:$CH$1,MATCH($K59+$I59,$U$2:$CH$2,0))*IF(BU$2&gt;$K59+$I59+$H59,IF($D59="Win",1.02,1.005),1)*(1+$T59)^(BU$2-($K59+$I59))+$M59)),0)))/10^6</f>
        <v>94.471183127526871</v>
      </c>
      <c r="BV59" s="119">
        <f>IF(AND($K59&lt;BV$2+1,$K59+$H59&gt;BV$2),IF($N59=$N$3,$C59*((1-$O59+$O59*(BV$1/INDEX($U$1:$CH$1,,MATCH($K59,$U$2:$CH$2,0)))))*$L59,$C59*((1-$R59)^(BV$2-$K59))*(((1-$O59+$O59*(BV$1/INDEX($U$1:$CH$1,,MATCH($K59,$U$2:$CH$2,0)))))*$L59*8760*$P59)),IF(AND($K59+$H59&lt;BV$2+1,$K59+$I59&gt;BV$2),IF($N59=$N$3,$C59*INDEX('Fixed O&amp;M Schedule_Gas'!BD$3:BD$15,MATCH($F59,'Fixed O&amp;M Schedule_Gas'!$B$3:$B$15,0)),$C59*$S59*INDEX($U$1:$CH$1,MATCH($K59,$U$2:$CH$2,0))*IF(BV$2&gt;$K59+$H59,IF($D59="Win",1.02,1.005),1)*(1+$T59)^(BV$2-$K59)),IF(AND($K59+$I59&lt;=BV$2,$K59+SUM($I59:$J59)&gt;BV$2),IF($N59=$N$3,$C59*(INDEX('Fixed O&amp;M Schedule_Gas'!BD$3:BD$15,MATCH($F59,'Fixed O&amp;M Schedule_Gas'!$B$3:$B$15,0))+$M59),$C59*($S59*INDEX($U$1:$CH$1,MATCH($K59+$I59,$U$2:$CH$2,0))*IF(BV$2&gt;$K59+$I59+$H59,IF($D59="Win",1.02,1.005),1)*(1+$T59)^(BV$2-($K59+$I59))+$M59)),0)))/10^6</f>
        <v>95.103184387636489</v>
      </c>
      <c r="BW59" s="119">
        <f>IF(AND($K59&lt;BW$2+1,$K59+$H59&gt;BW$2),IF($N59=$N$3,$C59*((1-$O59+$O59*(BW$1/INDEX($U$1:$CH$1,,MATCH($K59,$U$2:$CH$2,0)))))*$L59,$C59*((1-$R59)^(BW$2-$K59))*(((1-$O59+$O59*(BW$1/INDEX($U$1:$CH$1,,MATCH($K59,$U$2:$CH$2,0)))))*$L59*8760*$P59)),IF(AND($K59+$H59&lt;BW$2+1,$K59+$I59&gt;BW$2),IF($N59=$N$3,$C59*INDEX('Fixed O&amp;M Schedule_Gas'!BE$3:BE$15,MATCH($F59,'Fixed O&amp;M Schedule_Gas'!$B$3:$B$15,0)),$C59*$S59*INDEX($U$1:$CH$1,MATCH($K59,$U$2:$CH$2,0))*IF(BW$2&gt;$K59+$H59,IF($D59="Win",1.02,1.005),1)*(1+$T59)^(BW$2-$K59)),IF(AND($K59+$I59&lt;=BW$2,$K59+SUM($I59:$J59)&gt;BW$2),IF($N59=$N$3,$C59*(INDEX('Fixed O&amp;M Schedule_Gas'!BE$3:BE$15,MATCH($F59,'Fixed O&amp;M Schedule_Gas'!$B$3:$B$15,0))+$M59),$C59*($S59*INDEX($U$1:$CH$1,MATCH($K59+$I59,$U$2:$CH$2,0))*IF(BW$2&gt;$K59+$I59+$H59,IF($D59="Win",1.02,1.005),1)*(1+$T59)^(BW$2-($K59+$I59))+$M59)),0)))/10^6</f>
        <v>95.747825672948309</v>
      </c>
      <c r="BX59" s="119">
        <f>IF(AND($K59&lt;BX$2+1,$K59+$H59&gt;BX$2),IF($N59=$N$3,$C59*((1-$O59+$O59*(BX$1/INDEX($U$1:$CH$1,,MATCH($K59,$U$2:$CH$2,0)))))*$L59,$C59*((1-$R59)^(BX$2-$K59))*(((1-$O59+$O59*(BX$1/INDEX($U$1:$CH$1,,MATCH($K59,$U$2:$CH$2,0)))))*$L59*8760*$P59)),IF(AND($K59+$H59&lt;BX$2+1,$K59+$I59&gt;BX$2),IF($N59=$N$3,$C59*INDEX('Fixed O&amp;M Schedule_Gas'!BF$3:BF$15,MATCH($F59,'Fixed O&amp;M Schedule_Gas'!$B$3:$B$15,0)),$C59*$S59*INDEX($U$1:$CH$1,MATCH($K59,$U$2:$CH$2,0))*IF(BX$2&gt;$K59+$H59,IF($D59="Win",1.02,1.005),1)*(1+$T59)^(BX$2-$K59)),IF(AND($K59+$I59&lt;=BX$2,$K59+SUM($I59:$J59)&gt;BX$2),IF($N59=$N$3,$C59*(INDEX('Fixed O&amp;M Schedule_Gas'!BF$3:BF$15,MATCH($F59,'Fixed O&amp;M Schedule_Gas'!$B$3:$B$15,0))+$M59),$C59*($S59*INDEX($U$1:$CH$1,MATCH($K59+$I59,$U$2:$CH$2,0))*IF(BX$2&gt;$K59+$I59+$H59,IF($D59="Win",1.02,1.005),1)*(1+$T59)^(BX$2-($K59+$I59))+$M59)),0)))/10^6</f>
        <v>0</v>
      </c>
      <c r="BY59" s="119">
        <f>IF(AND($K59&lt;BY$2+1,$K59+$H59&gt;BY$2),IF($N59=$N$3,$C59*((1-$O59+$O59*(BY$1/INDEX($U$1:$CH$1,,MATCH($K59,$U$2:$CH$2,0)))))*$L59,$C59*((1-$R59)^(BY$2-$K59))*(((1-$O59+$O59*(BY$1/INDEX($U$1:$CH$1,,MATCH($K59,$U$2:$CH$2,0)))))*$L59*8760*$P59)),IF(AND($K59+$H59&lt;BY$2+1,$K59+$I59&gt;BY$2),IF($N59=$N$3,$C59*INDEX('Fixed O&amp;M Schedule_Gas'!BG$3:BG$15,MATCH($F59,'Fixed O&amp;M Schedule_Gas'!$B$3:$B$15,0)),$C59*$S59*INDEX($U$1:$CH$1,MATCH($K59,$U$2:$CH$2,0))*IF(BY$2&gt;$K59+$H59,IF($D59="Win",1.02,1.005),1)*(1+$T59)^(BY$2-$K59)),IF(AND($K59+$I59&lt;=BY$2,$K59+SUM($I59:$J59)&gt;BY$2),IF($N59=$N$3,$C59*(INDEX('Fixed O&amp;M Schedule_Gas'!BG$3:BG$15,MATCH($F59,'Fixed O&amp;M Schedule_Gas'!$B$3:$B$15,0))+$M59),$C59*($S59*INDEX($U$1:$CH$1,MATCH($K59+$I59,$U$2:$CH$2,0))*IF(BY$2&gt;$K59+$I59+$H59,IF($D59="Win",1.02,1.005),1)*(1+$T59)^(BY$2-($K59+$I59))+$M59)),0)))/10^6</f>
        <v>0</v>
      </c>
      <c r="BZ59" s="119">
        <f>IF(AND($K59&lt;BZ$2+1,$K59+$H59&gt;BZ$2),IF($N59=$N$3,$C59*((1-$O59+$O59*(BZ$1/INDEX($U$1:$CH$1,,MATCH($K59,$U$2:$CH$2,0)))))*$L59,$C59*((1-$R59)^(BZ$2-$K59))*(((1-$O59+$O59*(BZ$1/INDEX($U$1:$CH$1,,MATCH($K59,$U$2:$CH$2,0)))))*$L59*8760*$P59)),IF(AND($K59+$H59&lt;BZ$2+1,$K59+$I59&gt;BZ$2),IF($N59=$N$3,$C59*INDEX('Fixed O&amp;M Schedule_Gas'!BH$3:BH$15,MATCH($F59,'Fixed O&amp;M Schedule_Gas'!$B$3:$B$15,0)),$C59*$S59*INDEX($U$1:$CH$1,MATCH($K59,$U$2:$CH$2,0))*IF(BZ$2&gt;$K59+$H59,IF($D59="Win",1.02,1.005),1)*(1+$T59)^(BZ$2-$K59)),IF(AND($K59+$I59&lt;=BZ$2,$K59+SUM($I59:$J59)&gt;BZ$2),IF($N59=$N$3,$C59*(INDEX('Fixed O&amp;M Schedule_Gas'!BH$3:BH$15,MATCH($F59,'Fixed O&amp;M Schedule_Gas'!$B$3:$B$15,0))+$M59),$C59*($S59*INDEX($U$1:$CH$1,MATCH($K59+$I59,$U$2:$CH$2,0))*IF(BZ$2&gt;$K59+$I59+$H59,IF($D59="Win",1.02,1.005),1)*(1+$T59)^(BZ$2-($K59+$I59))+$M59)),0)))/10^6</f>
        <v>0</v>
      </c>
      <c r="CA59" s="119">
        <f>IF(AND($K59&lt;CA$2+1,$K59+$H59&gt;CA$2),IF($N59=$N$3,$C59*((1-$O59+$O59*(CA$1/INDEX($U$1:$CH$1,,MATCH($K59,$U$2:$CH$2,0)))))*$L59,$C59*((1-$R59)^(CA$2-$K59))*(((1-$O59+$O59*(CA$1/INDEX($U$1:$CH$1,,MATCH($K59,$U$2:$CH$2,0)))))*$L59*8760*$P59)),IF(AND($K59+$H59&lt;CA$2+1,$K59+$I59&gt;CA$2),IF($N59=$N$3,$C59*INDEX('Fixed O&amp;M Schedule_Gas'!BI$3:BI$15,MATCH($F59,'Fixed O&amp;M Schedule_Gas'!$B$3:$B$15,0)),$C59*$S59*INDEX($U$1:$CH$1,MATCH($K59,$U$2:$CH$2,0))*IF(CA$2&gt;$K59+$H59,IF($D59="Win",1.02,1.005),1)*(1+$T59)^(CA$2-$K59)),IF(AND($K59+$I59&lt;=CA$2,$K59+SUM($I59:$J59)&gt;CA$2),IF($N59=$N$3,$C59*(INDEX('Fixed O&amp;M Schedule_Gas'!BI$3:BI$15,MATCH($F59,'Fixed O&amp;M Schedule_Gas'!$B$3:$B$15,0))+$M59),$C59*($S59*INDEX($U$1:$CH$1,MATCH($K59+$I59,$U$2:$CH$2,0))*IF(CA$2&gt;$K59+$I59+$H59,IF($D59="Win",1.02,1.005),1)*(1+$T59)^(CA$2-($K59+$I59))+$M59)),0)))/10^6</f>
        <v>0</v>
      </c>
      <c r="CB59" s="119">
        <f>IF(AND($K59&lt;CB$2+1,$K59+$H59&gt;CB$2),IF($N59=$N$3,$C59*((1-$O59+$O59*(CB$1/INDEX($U$1:$CH$1,,MATCH($K59,$U$2:$CH$2,0)))))*$L59,$C59*((1-$R59)^(CB$2-$K59))*(((1-$O59+$O59*(CB$1/INDEX($U$1:$CH$1,,MATCH($K59,$U$2:$CH$2,0)))))*$L59*8760*$P59)),IF(AND($K59+$H59&lt;CB$2+1,$K59+$I59&gt;CB$2),IF($N59=$N$3,$C59*INDEX('Fixed O&amp;M Schedule_Gas'!BJ$3:BJ$15,MATCH($F59,'Fixed O&amp;M Schedule_Gas'!$B$3:$B$15,0)),$C59*$S59*INDEX($U$1:$CH$1,MATCH($K59,$U$2:$CH$2,0))*IF(CB$2&gt;$K59+$H59,IF($D59="Win",1.02,1.005),1)*(1+$T59)^(CB$2-$K59)),IF(AND($K59+$I59&lt;=CB$2,$K59+SUM($I59:$J59)&gt;CB$2),IF($N59=$N$3,$C59*(INDEX('Fixed O&amp;M Schedule_Gas'!BJ$3:BJ$15,MATCH($F59,'Fixed O&amp;M Schedule_Gas'!$B$3:$B$15,0))+$M59),$C59*($S59*INDEX($U$1:$CH$1,MATCH($K59+$I59,$U$2:$CH$2,0))*IF(CB$2&gt;$K59+$I59+$H59,IF($D59="Win",1.02,1.005),1)*(1+$T59)^(CB$2-($K59+$I59))+$M59)),0)))/10^6</f>
        <v>0</v>
      </c>
      <c r="CC59" s="119">
        <f>IF(AND($K59&lt;CC$2+1,$K59+$H59&gt;CC$2),IF($N59=$N$3,$C59*((1-$O59+$O59*(CC$1/INDEX($U$1:$CH$1,,MATCH($K59,$U$2:$CH$2,0)))))*$L59,$C59*((1-$R59)^(CC$2-$K59))*(((1-$O59+$O59*(CC$1/INDEX($U$1:$CH$1,,MATCH($K59,$U$2:$CH$2,0)))))*$L59*8760*$P59)),IF(AND($K59+$H59&lt;CC$2+1,$K59+$I59&gt;CC$2),IF($N59=$N$3,$C59*INDEX('Fixed O&amp;M Schedule_Gas'!BK$3:BK$15,MATCH($F59,'Fixed O&amp;M Schedule_Gas'!$B$3:$B$15,0)),$C59*$S59*INDEX($U$1:$CH$1,MATCH($K59,$U$2:$CH$2,0))*IF(CC$2&gt;$K59+$H59,IF($D59="Win",1.02,1.005),1)*(1+$T59)^(CC$2-$K59)),IF(AND($K59+$I59&lt;=CC$2,$K59+SUM($I59:$J59)&gt;CC$2),IF($N59=$N$3,$C59*(INDEX('Fixed O&amp;M Schedule_Gas'!BK$3:BK$15,MATCH($F59,'Fixed O&amp;M Schedule_Gas'!$B$3:$B$15,0))+$M59),$C59*($S59*INDEX($U$1:$CH$1,MATCH($K59+$I59,$U$2:$CH$2,0))*IF(CC$2&gt;$K59+$I59+$H59,IF($D59="Win",1.02,1.005),1)*(1+$T59)^(CC$2-($K59+$I59))+$M59)),0)))/10^6</f>
        <v>0</v>
      </c>
      <c r="CD59" s="119">
        <f>IF(AND($K59&lt;CD$2+1,$K59+$H59&gt;CD$2),IF($N59=$N$3,$C59*((1-$O59+$O59*(CD$1/INDEX($U$1:$CH$1,,MATCH($K59,$U$2:$CH$2,0)))))*$L59,$C59*((1-$R59)^(CD$2-$K59))*(((1-$O59+$O59*(CD$1/INDEX($U$1:$CH$1,,MATCH($K59,$U$2:$CH$2,0)))))*$L59*8760*$P59)),IF(AND($K59+$H59&lt;CD$2+1,$K59+$I59&gt;CD$2),IF($N59=$N$3,$C59*INDEX('Fixed O&amp;M Schedule_Gas'!BL$3:BL$15,MATCH($F59,'Fixed O&amp;M Schedule_Gas'!$B$3:$B$15,0)),$C59*$S59*INDEX($U$1:$CH$1,MATCH($K59,$U$2:$CH$2,0))*IF(CD$2&gt;$K59+$H59,IF($D59="Win",1.02,1.005),1)*(1+$T59)^(CD$2-$K59)),IF(AND($K59+$I59&lt;=CD$2,$K59+SUM($I59:$J59)&gt;CD$2),IF($N59=$N$3,$C59*(INDEX('Fixed O&amp;M Schedule_Gas'!BL$3:BL$15,MATCH($F59,'Fixed O&amp;M Schedule_Gas'!$B$3:$B$15,0))+$M59),$C59*($S59*INDEX($U$1:$CH$1,MATCH($K59+$I59,$U$2:$CH$2,0))*IF(CD$2&gt;$K59+$I59+$H59,IF($D59="Win",1.02,1.005),1)*(1+$T59)^(CD$2-($K59+$I59))+$M59)),0)))/10^6</f>
        <v>0</v>
      </c>
      <c r="CE59" s="119">
        <f>IF(AND($K59&lt;CE$2+1,$K59+$H59&gt;CE$2),IF($N59=$N$3,$C59*((1-$O59+$O59*(CE$1/INDEX($U$1:$CH$1,,MATCH($K59,$U$2:$CH$2,0)))))*$L59,$C59*((1-$R59)^(CE$2-$K59))*(((1-$O59+$O59*(CE$1/INDEX($U$1:$CH$1,,MATCH($K59,$U$2:$CH$2,0)))))*$L59*8760*$P59)),IF(AND($K59+$H59&lt;CE$2+1,$K59+$I59&gt;CE$2),IF($N59=$N$3,$C59*INDEX('Fixed O&amp;M Schedule_Gas'!BM$3:BM$15,MATCH($F59,'Fixed O&amp;M Schedule_Gas'!$B$3:$B$15,0)),$C59*$S59*INDEX($U$1:$CH$1,MATCH($K59,$U$2:$CH$2,0))*IF(CE$2&gt;$K59+$H59,IF($D59="Win",1.02,1.005),1)*(1+$T59)^(CE$2-$K59)),IF(AND($K59+$I59&lt;=CE$2,$K59+SUM($I59:$J59)&gt;CE$2),IF($N59=$N$3,$C59*(INDEX('Fixed O&amp;M Schedule_Gas'!BM$3:BM$15,MATCH($F59,'Fixed O&amp;M Schedule_Gas'!$B$3:$B$15,0))+$M59),$C59*($S59*INDEX($U$1:$CH$1,MATCH($K59+$I59,$U$2:$CH$2,0))*IF(CE$2&gt;$K59+$I59+$H59,IF($D59="Win",1.02,1.005),1)*(1+$T59)^(CE$2-($K59+$I59))+$M59)),0)))/10^6</f>
        <v>0</v>
      </c>
      <c r="CF59" s="119">
        <f>IF(AND($K59&lt;CF$2+1,$K59+$H59&gt;CF$2),IF($N59=$N$3,$C59*((1-$O59+$O59*(CF$1/INDEX($U$1:$CH$1,,MATCH($K59,$U$2:$CH$2,0)))))*$L59,$C59*((1-$R59)^(CF$2-$K59))*(((1-$O59+$O59*(CF$1/INDEX($U$1:$CH$1,,MATCH($K59,$U$2:$CH$2,0)))))*$L59*8760*$P59)),IF(AND($K59+$H59&lt;CF$2+1,$K59+$I59&gt;CF$2),IF($N59=$N$3,$C59*INDEX('Fixed O&amp;M Schedule_Gas'!BN$3:BN$15,MATCH($F59,'Fixed O&amp;M Schedule_Gas'!$B$3:$B$15,0)),$C59*$S59*INDEX($U$1:$CH$1,MATCH($K59,$U$2:$CH$2,0))*IF(CF$2&gt;$K59+$H59,IF($D59="Win",1.02,1.005),1)*(1+$T59)^(CF$2-$K59)),IF(AND($K59+$I59&lt;=CF$2,$K59+SUM($I59:$J59)&gt;CF$2),IF($N59=$N$3,$C59*(INDEX('Fixed O&amp;M Schedule_Gas'!BN$3:BN$15,MATCH($F59,'Fixed O&amp;M Schedule_Gas'!$B$3:$B$15,0))+$M59),$C59*($S59*INDEX($U$1:$CH$1,MATCH($K59+$I59,$U$2:$CH$2,0))*IF(CF$2&gt;$K59+$I59+$H59,IF($D59="Win",1.02,1.005),1)*(1+$T59)^(CF$2-($K59+$I59))+$M59)),0)))/10^6</f>
        <v>0</v>
      </c>
      <c r="CG59" s="119">
        <f>IF(AND($K59&lt;CG$2+1,$K59+$H59&gt;CG$2),IF($N59=$N$3,$C59*((1-$O59+$O59*(CG$1/INDEX($U$1:$CH$1,,MATCH($K59,$U$2:$CH$2,0)))))*$L59,$C59*((1-$R59)^(CG$2-$K59))*(((1-$O59+$O59*(CG$1/INDEX($U$1:$CH$1,,MATCH($K59,$U$2:$CH$2,0)))))*$L59*8760*$P59)),IF(AND($K59+$H59&lt;CG$2+1,$K59+$I59&gt;CG$2),IF($N59=$N$3,$C59*INDEX('Fixed O&amp;M Schedule_Gas'!BO$3:BO$15,MATCH($F59,'Fixed O&amp;M Schedule_Gas'!$B$3:$B$15,0)),$C59*$S59*INDEX($U$1:$CH$1,MATCH($K59,$U$2:$CH$2,0))*IF(CG$2&gt;$K59+$H59,IF($D59="Win",1.02,1.005),1)*(1+$T59)^(CG$2-$K59)),IF(AND($K59+$I59&lt;=CG$2,$K59+SUM($I59:$J59)&gt;CG$2),IF($N59=$N$3,$C59*(INDEX('Fixed O&amp;M Schedule_Gas'!BO$3:BO$15,MATCH($F59,'Fixed O&amp;M Schedule_Gas'!$B$3:$B$15,0))+$M59),$C59*($S59*INDEX($U$1:$CH$1,MATCH($K59+$I59,$U$2:$CH$2,0))*IF(CG$2&gt;$K59+$I59+$H59,IF($D59="Win",1.02,1.005),1)*(1+$T59)^(CG$2-($K59+$I59))+$M59)),0)))/10^6</f>
        <v>0</v>
      </c>
      <c r="CH59" s="119">
        <f>IF(AND($K59&lt;CH$2+1,$K59+$H59&gt;CH$2),IF($N59=$N$3,$C59*((1-$O59+$O59*(CH$1/INDEX($U$1:$CH$1,,MATCH($K59,$U$2:$CH$2,0)))))*$L59,$C59*((1-$R59)^(CH$2-$K59))*(((1-$O59+$O59*(CH$1/INDEX($U$1:$CH$1,,MATCH($K59,$U$2:$CH$2,0)))))*$L59*8760*$P59)),IF(AND($K59+$H59&lt;CH$2+1,$K59+$I59&gt;CH$2),IF($N59=$N$3,$C59*INDEX('Fixed O&amp;M Schedule_Gas'!BP$3:BP$15,MATCH($F59,'Fixed O&amp;M Schedule_Gas'!$B$3:$B$15,0)),$C59*$S59*INDEX($U$1:$CH$1,MATCH($K59,$U$2:$CH$2,0))*IF(CH$2&gt;$K59+$H59,IF($D59="Win",1.02,1.005),1)*(1+$T59)^(CH$2-$K59)),IF(AND($K59+$I59&lt;=CH$2,$K59+SUM($I59:$J59)&gt;CH$2),IF($N59=$N$3,$C59*(INDEX('Fixed O&amp;M Schedule_Gas'!BP$3:BP$15,MATCH($F59,'Fixed O&amp;M Schedule_Gas'!$B$3:$B$15,0))+$M59),$C59*($S59*INDEX($U$1:$CH$1,MATCH($K59+$I59,$U$2:$CH$2,0))*IF(CH$2&gt;$K59+$I59+$H59,IF($D59="Win",1.02,1.005),1)*(1+$T59)^(CH$2-($K59+$I59))+$M59)),0)))/10^6</f>
        <v>0</v>
      </c>
    </row>
    <row r="60" spans="1:86" x14ac:dyDescent="0.3">
      <c r="A60" s="151"/>
      <c r="B60" s="142" t="s">
        <v>88</v>
      </c>
      <c r="C60" s="143"/>
      <c r="D60" s="143" t="s">
        <v>89</v>
      </c>
      <c r="E60" s="14" t="s">
        <v>90</v>
      </c>
      <c r="F60" s="142" t="s">
        <v>30</v>
      </c>
      <c r="G60" s="140">
        <f t="shared" si="66"/>
        <v>39814</v>
      </c>
      <c r="H60" s="68">
        <v>1</v>
      </c>
      <c r="I60" s="68">
        <v>20</v>
      </c>
      <c r="J60" s="68">
        <v>0</v>
      </c>
      <c r="K60" s="139">
        <v>2009</v>
      </c>
      <c r="L60" s="68">
        <v>330</v>
      </c>
      <c r="M60" s="69"/>
      <c r="N60" s="68" t="s">
        <v>91</v>
      </c>
      <c r="O60" s="141">
        <v>0</v>
      </c>
      <c r="P60" s="4"/>
      <c r="Q60" s="4"/>
      <c r="R60" s="6"/>
      <c r="S60" s="72"/>
      <c r="U60" s="119">
        <f>IF(U$2=$K60,$L60,0)</f>
        <v>0</v>
      </c>
      <c r="V60" s="119">
        <f t="shared" ref="V60:AK75" si="67">IF(V$2=$K60,$L60,0)</f>
        <v>0</v>
      </c>
      <c r="W60" s="119">
        <f t="shared" si="67"/>
        <v>0</v>
      </c>
      <c r="X60" s="119">
        <f t="shared" si="67"/>
        <v>0</v>
      </c>
      <c r="Y60" s="119">
        <f t="shared" si="67"/>
        <v>330</v>
      </c>
      <c r="Z60" s="119">
        <f t="shared" si="67"/>
        <v>0</v>
      </c>
      <c r="AA60" s="119">
        <f t="shared" si="67"/>
        <v>0</v>
      </c>
      <c r="AB60" s="119">
        <f t="shared" si="67"/>
        <v>0</v>
      </c>
      <c r="AC60" s="119">
        <f t="shared" si="67"/>
        <v>0</v>
      </c>
      <c r="AD60" s="119">
        <f t="shared" si="67"/>
        <v>0</v>
      </c>
      <c r="AE60" s="119">
        <f t="shared" si="67"/>
        <v>0</v>
      </c>
      <c r="AF60" s="119">
        <f t="shared" si="67"/>
        <v>0</v>
      </c>
      <c r="AG60" s="119">
        <f t="shared" si="67"/>
        <v>0</v>
      </c>
      <c r="AH60" s="119">
        <f t="shared" si="67"/>
        <v>0</v>
      </c>
      <c r="AI60" s="119">
        <f t="shared" si="67"/>
        <v>0</v>
      </c>
      <c r="AJ60" s="119">
        <f t="shared" si="67"/>
        <v>0</v>
      </c>
      <c r="AK60" s="119">
        <f t="shared" si="67"/>
        <v>0</v>
      </c>
      <c r="AL60" s="119">
        <f t="shared" ref="AL60:BA75" si="68">IF(AL$2=$K60,$L60,0)</f>
        <v>0</v>
      </c>
      <c r="AM60" s="119">
        <f t="shared" si="68"/>
        <v>0</v>
      </c>
      <c r="AN60" s="119">
        <f t="shared" si="68"/>
        <v>0</v>
      </c>
      <c r="AO60" s="119">
        <f t="shared" si="68"/>
        <v>0</v>
      </c>
      <c r="AP60" s="119">
        <f t="shared" si="68"/>
        <v>0</v>
      </c>
      <c r="AQ60" s="119">
        <f t="shared" si="68"/>
        <v>0</v>
      </c>
      <c r="AR60" s="119">
        <f t="shared" si="68"/>
        <v>0</v>
      </c>
      <c r="AS60" s="119">
        <f t="shared" si="68"/>
        <v>0</v>
      </c>
      <c r="AT60" s="119">
        <f t="shared" si="68"/>
        <v>0</v>
      </c>
      <c r="AU60" s="119">
        <f t="shared" si="68"/>
        <v>0</v>
      </c>
      <c r="AV60" s="119">
        <f t="shared" si="68"/>
        <v>0</v>
      </c>
      <c r="AW60" s="119">
        <f t="shared" si="68"/>
        <v>0</v>
      </c>
      <c r="AX60" s="119">
        <f t="shared" si="68"/>
        <v>0</v>
      </c>
      <c r="AY60" s="119">
        <f t="shared" si="68"/>
        <v>0</v>
      </c>
      <c r="AZ60" s="119">
        <f t="shared" si="68"/>
        <v>0</v>
      </c>
      <c r="BA60" s="119">
        <f t="shared" si="68"/>
        <v>0</v>
      </c>
      <c r="BB60" s="119">
        <f t="shared" ref="BB60:BQ75" si="69">IF(BB$2=$K60,$L60,0)</f>
        <v>0</v>
      </c>
      <c r="BC60" s="119">
        <f t="shared" si="69"/>
        <v>0</v>
      </c>
      <c r="BD60" s="119">
        <f t="shared" si="69"/>
        <v>0</v>
      </c>
      <c r="BE60" s="119">
        <f t="shared" si="69"/>
        <v>0</v>
      </c>
      <c r="BF60" s="119">
        <f t="shared" si="69"/>
        <v>0</v>
      </c>
      <c r="BG60" s="119">
        <f t="shared" si="69"/>
        <v>0</v>
      </c>
      <c r="BH60" s="119">
        <f t="shared" si="69"/>
        <v>0</v>
      </c>
      <c r="BI60" s="119">
        <f t="shared" si="69"/>
        <v>0</v>
      </c>
      <c r="BJ60" s="119">
        <f t="shared" si="69"/>
        <v>0</v>
      </c>
      <c r="BK60" s="119">
        <f t="shared" si="69"/>
        <v>0</v>
      </c>
      <c r="BL60" s="119">
        <f t="shared" si="69"/>
        <v>0</v>
      </c>
      <c r="BM60" s="119">
        <f t="shared" si="69"/>
        <v>0</v>
      </c>
      <c r="BN60" s="119">
        <f t="shared" si="69"/>
        <v>0</v>
      </c>
      <c r="BO60" s="119">
        <f t="shared" si="69"/>
        <v>0</v>
      </c>
      <c r="BP60" s="119">
        <f t="shared" si="69"/>
        <v>0</v>
      </c>
      <c r="BQ60" s="119">
        <f t="shared" si="69"/>
        <v>0</v>
      </c>
      <c r="BR60" s="119">
        <f t="shared" ref="BO60:CH72" si="70">IF(BR$2=$K60,$L60,0)</f>
        <v>0</v>
      </c>
      <c r="BS60" s="119">
        <f t="shared" si="70"/>
        <v>0</v>
      </c>
      <c r="BT60" s="119">
        <f t="shared" si="70"/>
        <v>0</v>
      </c>
      <c r="BU60" s="119">
        <f t="shared" si="70"/>
        <v>0</v>
      </c>
      <c r="BV60" s="119">
        <f t="shared" si="70"/>
        <v>0</v>
      </c>
      <c r="BW60" s="119">
        <f t="shared" si="70"/>
        <v>0</v>
      </c>
      <c r="BX60" s="119">
        <f t="shared" si="70"/>
        <v>0</v>
      </c>
      <c r="BY60" s="119">
        <f t="shared" si="70"/>
        <v>0</v>
      </c>
      <c r="BZ60" s="119">
        <f t="shared" si="70"/>
        <v>0</v>
      </c>
      <c r="CA60" s="119">
        <f t="shared" si="70"/>
        <v>0</v>
      </c>
      <c r="CB60" s="119">
        <f t="shared" si="70"/>
        <v>0</v>
      </c>
      <c r="CC60" s="119">
        <f t="shared" si="70"/>
        <v>0</v>
      </c>
      <c r="CD60" s="119">
        <f t="shared" si="70"/>
        <v>0</v>
      </c>
      <c r="CE60" s="119">
        <f t="shared" si="70"/>
        <v>0</v>
      </c>
      <c r="CF60" s="119">
        <f t="shared" si="70"/>
        <v>0</v>
      </c>
      <c r="CG60" s="119">
        <f t="shared" si="70"/>
        <v>0</v>
      </c>
      <c r="CH60" s="119">
        <f t="shared" si="70"/>
        <v>0</v>
      </c>
    </row>
    <row r="61" spans="1:86" x14ac:dyDescent="0.3">
      <c r="A61" s="151"/>
      <c r="B61" s="142" t="s">
        <v>88</v>
      </c>
      <c r="C61" s="143"/>
      <c r="D61" s="143" t="s">
        <v>89</v>
      </c>
      <c r="E61" s="14" t="s">
        <v>90</v>
      </c>
      <c r="F61" s="142" t="s">
        <v>30</v>
      </c>
      <c r="G61" s="140">
        <f t="shared" si="66"/>
        <v>40179</v>
      </c>
      <c r="H61" s="68">
        <v>1</v>
      </c>
      <c r="I61" s="68">
        <v>20</v>
      </c>
      <c r="J61" s="68">
        <v>0</v>
      </c>
      <c r="K61" s="139">
        <v>2010</v>
      </c>
      <c r="L61" s="68">
        <f>309</f>
        <v>309</v>
      </c>
      <c r="M61" s="69"/>
      <c r="N61" s="68" t="s">
        <v>91</v>
      </c>
      <c r="O61" s="141">
        <v>0</v>
      </c>
      <c r="P61" s="4"/>
      <c r="Q61" s="4"/>
      <c r="R61" s="6"/>
      <c r="S61" s="72"/>
      <c r="U61" s="119">
        <f t="shared" ref="U61:AJ90" si="71">IF(U$2=$K61,$L61,0)</f>
        <v>0</v>
      </c>
      <c r="V61" s="119">
        <f t="shared" si="67"/>
        <v>0</v>
      </c>
      <c r="W61" s="119">
        <f t="shared" si="67"/>
        <v>0</v>
      </c>
      <c r="X61" s="119">
        <f t="shared" si="67"/>
        <v>0</v>
      </c>
      <c r="Y61" s="119">
        <f t="shared" si="67"/>
        <v>0</v>
      </c>
      <c r="Z61" s="119">
        <f t="shared" si="67"/>
        <v>309</v>
      </c>
      <c r="AA61" s="119">
        <f t="shared" si="67"/>
        <v>0</v>
      </c>
      <c r="AB61" s="119">
        <f t="shared" si="67"/>
        <v>0</v>
      </c>
      <c r="AC61" s="119">
        <f t="shared" si="67"/>
        <v>0</v>
      </c>
      <c r="AD61" s="119">
        <f t="shared" si="67"/>
        <v>0</v>
      </c>
      <c r="AE61" s="119">
        <f t="shared" si="67"/>
        <v>0</v>
      </c>
      <c r="AF61" s="119">
        <f t="shared" si="67"/>
        <v>0</v>
      </c>
      <c r="AG61" s="119">
        <f t="shared" si="67"/>
        <v>0</v>
      </c>
      <c r="AH61" s="119">
        <f t="shared" si="67"/>
        <v>0</v>
      </c>
      <c r="AI61" s="119">
        <f t="shared" si="67"/>
        <v>0</v>
      </c>
      <c r="AJ61" s="119">
        <f t="shared" si="67"/>
        <v>0</v>
      </c>
      <c r="AK61" s="119">
        <f t="shared" si="67"/>
        <v>0</v>
      </c>
      <c r="AL61" s="119">
        <f t="shared" si="68"/>
        <v>0</v>
      </c>
      <c r="AM61" s="119">
        <f t="shared" si="68"/>
        <v>0</v>
      </c>
      <c r="AN61" s="119">
        <f t="shared" si="68"/>
        <v>0</v>
      </c>
      <c r="AO61" s="119">
        <f t="shared" si="68"/>
        <v>0</v>
      </c>
      <c r="AP61" s="119">
        <f t="shared" si="68"/>
        <v>0</v>
      </c>
      <c r="AQ61" s="119">
        <f t="shared" si="68"/>
        <v>0</v>
      </c>
      <c r="AR61" s="119">
        <f t="shared" si="68"/>
        <v>0</v>
      </c>
      <c r="AS61" s="119">
        <f t="shared" si="68"/>
        <v>0</v>
      </c>
      <c r="AT61" s="119">
        <f t="shared" si="68"/>
        <v>0</v>
      </c>
      <c r="AU61" s="119">
        <f t="shared" si="68"/>
        <v>0</v>
      </c>
      <c r="AV61" s="119">
        <f t="shared" si="68"/>
        <v>0</v>
      </c>
      <c r="AW61" s="119">
        <f t="shared" si="68"/>
        <v>0</v>
      </c>
      <c r="AX61" s="119">
        <f t="shared" si="68"/>
        <v>0</v>
      </c>
      <c r="AY61" s="119">
        <f t="shared" si="68"/>
        <v>0</v>
      </c>
      <c r="AZ61" s="119">
        <f t="shared" si="68"/>
        <v>0</v>
      </c>
      <c r="BA61" s="119">
        <f t="shared" si="68"/>
        <v>0</v>
      </c>
      <c r="BB61" s="119">
        <f t="shared" si="69"/>
        <v>0</v>
      </c>
      <c r="BC61" s="119">
        <f t="shared" si="69"/>
        <v>0</v>
      </c>
      <c r="BD61" s="119">
        <f t="shared" si="69"/>
        <v>0</v>
      </c>
      <c r="BE61" s="119">
        <f t="shared" si="69"/>
        <v>0</v>
      </c>
      <c r="BF61" s="119">
        <f t="shared" si="69"/>
        <v>0</v>
      </c>
      <c r="BG61" s="119">
        <f t="shared" si="69"/>
        <v>0</v>
      </c>
      <c r="BH61" s="119">
        <f t="shared" si="69"/>
        <v>0</v>
      </c>
      <c r="BI61" s="119">
        <f t="shared" si="69"/>
        <v>0</v>
      </c>
      <c r="BJ61" s="119">
        <f t="shared" si="69"/>
        <v>0</v>
      </c>
      <c r="BK61" s="119">
        <f t="shared" si="69"/>
        <v>0</v>
      </c>
      <c r="BL61" s="119">
        <f t="shared" si="69"/>
        <v>0</v>
      </c>
      <c r="BM61" s="119">
        <f t="shared" si="69"/>
        <v>0</v>
      </c>
      <c r="BN61" s="119">
        <f t="shared" si="69"/>
        <v>0</v>
      </c>
      <c r="BO61" s="119">
        <f t="shared" si="70"/>
        <v>0</v>
      </c>
      <c r="BP61" s="119">
        <f t="shared" si="70"/>
        <v>0</v>
      </c>
      <c r="BQ61" s="119">
        <f t="shared" si="70"/>
        <v>0</v>
      </c>
      <c r="BR61" s="119">
        <f t="shared" si="70"/>
        <v>0</v>
      </c>
      <c r="BS61" s="119">
        <f t="shared" si="70"/>
        <v>0</v>
      </c>
      <c r="BT61" s="119">
        <f t="shared" si="70"/>
        <v>0</v>
      </c>
      <c r="BU61" s="119">
        <f t="shared" si="70"/>
        <v>0</v>
      </c>
      <c r="BV61" s="119">
        <f t="shared" si="70"/>
        <v>0</v>
      </c>
      <c r="BW61" s="119">
        <f t="shared" si="70"/>
        <v>0</v>
      </c>
      <c r="BX61" s="119">
        <f t="shared" si="70"/>
        <v>0</v>
      </c>
      <c r="BY61" s="119">
        <f t="shared" si="70"/>
        <v>0</v>
      </c>
      <c r="BZ61" s="119">
        <f t="shared" si="70"/>
        <v>0</v>
      </c>
      <c r="CA61" s="119">
        <f t="shared" si="70"/>
        <v>0</v>
      </c>
      <c r="CB61" s="119">
        <f t="shared" si="70"/>
        <v>0</v>
      </c>
      <c r="CC61" s="119">
        <f t="shared" si="70"/>
        <v>0</v>
      </c>
      <c r="CD61" s="119">
        <f t="shared" si="70"/>
        <v>0</v>
      </c>
      <c r="CE61" s="119">
        <f t="shared" si="70"/>
        <v>0</v>
      </c>
      <c r="CF61" s="119">
        <f t="shared" si="70"/>
        <v>0</v>
      </c>
      <c r="CG61" s="119">
        <f t="shared" si="70"/>
        <v>0</v>
      </c>
      <c r="CH61" s="119">
        <f t="shared" si="70"/>
        <v>0</v>
      </c>
    </row>
    <row r="62" spans="1:86" x14ac:dyDescent="0.3">
      <c r="A62" s="151"/>
      <c r="B62" s="142" t="s">
        <v>88</v>
      </c>
      <c r="C62" s="143"/>
      <c r="D62" s="143" t="s">
        <v>89</v>
      </c>
      <c r="E62" s="14" t="s">
        <v>90</v>
      </c>
      <c r="F62" s="142" t="s">
        <v>30</v>
      </c>
      <c r="G62" s="140">
        <f t="shared" si="66"/>
        <v>40544</v>
      </c>
      <c r="H62" s="68">
        <v>1</v>
      </c>
      <c r="I62" s="68">
        <v>20</v>
      </c>
      <c r="J62" s="68">
        <v>0</v>
      </c>
      <c r="K62" s="139">
        <v>2011</v>
      </c>
      <c r="L62" s="68">
        <f>364</f>
        <v>364</v>
      </c>
      <c r="M62" s="69"/>
      <c r="N62" s="68" t="s">
        <v>91</v>
      </c>
      <c r="O62" s="141">
        <v>0</v>
      </c>
      <c r="P62" s="4"/>
      <c r="Q62" s="4"/>
      <c r="R62" s="6"/>
      <c r="S62" s="72"/>
      <c r="U62" s="119">
        <f t="shared" si="71"/>
        <v>0</v>
      </c>
      <c r="V62" s="119">
        <f t="shared" si="67"/>
        <v>0</v>
      </c>
      <c r="W62" s="119">
        <f t="shared" si="67"/>
        <v>0</v>
      </c>
      <c r="X62" s="119">
        <f t="shared" si="67"/>
        <v>0</v>
      </c>
      <c r="Y62" s="119">
        <f t="shared" si="67"/>
        <v>0</v>
      </c>
      <c r="Z62" s="119">
        <f t="shared" si="67"/>
        <v>0</v>
      </c>
      <c r="AA62" s="119">
        <f t="shared" si="67"/>
        <v>364</v>
      </c>
      <c r="AB62" s="119">
        <f t="shared" si="67"/>
        <v>0</v>
      </c>
      <c r="AC62" s="119">
        <f t="shared" si="67"/>
        <v>0</v>
      </c>
      <c r="AD62" s="119">
        <f t="shared" si="67"/>
        <v>0</v>
      </c>
      <c r="AE62" s="119">
        <f t="shared" si="67"/>
        <v>0</v>
      </c>
      <c r="AF62" s="119">
        <f t="shared" si="67"/>
        <v>0</v>
      </c>
      <c r="AG62" s="119">
        <f t="shared" si="67"/>
        <v>0</v>
      </c>
      <c r="AH62" s="119">
        <f t="shared" si="67"/>
        <v>0</v>
      </c>
      <c r="AI62" s="119">
        <f t="shared" si="67"/>
        <v>0</v>
      </c>
      <c r="AJ62" s="119">
        <f t="shared" si="67"/>
        <v>0</v>
      </c>
      <c r="AK62" s="119">
        <f t="shared" si="67"/>
        <v>0</v>
      </c>
      <c r="AL62" s="119">
        <f t="shared" si="68"/>
        <v>0</v>
      </c>
      <c r="AM62" s="119">
        <f t="shared" si="68"/>
        <v>0</v>
      </c>
      <c r="AN62" s="119">
        <f t="shared" si="68"/>
        <v>0</v>
      </c>
      <c r="AO62" s="119">
        <f t="shared" si="68"/>
        <v>0</v>
      </c>
      <c r="AP62" s="119">
        <f t="shared" si="68"/>
        <v>0</v>
      </c>
      <c r="AQ62" s="119">
        <f t="shared" si="68"/>
        <v>0</v>
      </c>
      <c r="AR62" s="119">
        <f t="shared" si="68"/>
        <v>0</v>
      </c>
      <c r="AS62" s="119">
        <f t="shared" si="68"/>
        <v>0</v>
      </c>
      <c r="AT62" s="119">
        <f t="shared" si="68"/>
        <v>0</v>
      </c>
      <c r="AU62" s="119">
        <f t="shared" si="68"/>
        <v>0</v>
      </c>
      <c r="AV62" s="119">
        <f t="shared" si="68"/>
        <v>0</v>
      </c>
      <c r="AW62" s="119">
        <f t="shared" si="68"/>
        <v>0</v>
      </c>
      <c r="AX62" s="119">
        <f t="shared" si="68"/>
        <v>0</v>
      </c>
      <c r="AY62" s="119">
        <f t="shared" si="68"/>
        <v>0</v>
      </c>
      <c r="AZ62" s="119">
        <f t="shared" si="68"/>
        <v>0</v>
      </c>
      <c r="BA62" s="119">
        <f t="shared" si="68"/>
        <v>0</v>
      </c>
      <c r="BB62" s="119">
        <f t="shared" si="69"/>
        <v>0</v>
      </c>
      <c r="BC62" s="119">
        <f t="shared" si="69"/>
        <v>0</v>
      </c>
      <c r="BD62" s="119">
        <f t="shared" si="69"/>
        <v>0</v>
      </c>
      <c r="BE62" s="119">
        <f t="shared" si="69"/>
        <v>0</v>
      </c>
      <c r="BF62" s="119">
        <f t="shared" si="69"/>
        <v>0</v>
      </c>
      <c r="BG62" s="119">
        <f t="shared" si="69"/>
        <v>0</v>
      </c>
      <c r="BH62" s="119">
        <f t="shared" si="69"/>
        <v>0</v>
      </c>
      <c r="BI62" s="119">
        <f t="shared" si="69"/>
        <v>0</v>
      </c>
      <c r="BJ62" s="119">
        <f t="shared" si="69"/>
        <v>0</v>
      </c>
      <c r="BK62" s="119">
        <f t="shared" si="69"/>
        <v>0</v>
      </c>
      <c r="BL62" s="119">
        <f t="shared" si="69"/>
        <v>0</v>
      </c>
      <c r="BM62" s="119">
        <f t="shared" si="69"/>
        <v>0</v>
      </c>
      <c r="BN62" s="119">
        <f t="shared" si="69"/>
        <v>0</v>
      </c>
      <c r="BO62" s="119">
        <f t="shared" si="70"/>
        <v>0</v>
      </c>
      <c r="BP62" s="119">
        <f t="shared" si="70"/>
        <v>0</v>
      </c>
      <c r="BQ62" s="119">
        <f t="shared" si="70"/>
        <v>0</v>
      </c>
      <c r="BR62" s="119">
        <f t="shared" si="70"/>
        <v>0</v>
      </c>
      <c r="BS62" s="119">
        <f t="shared" si="70"/>
        <v>0</v>
      </c>
      <c r="BT62" s="119">
        <f t="shared" si="70"/>
        <v>0</v>
      </c>
      <c r="BU62" s="119">
        <f t="shared" si="70"/>
        <v>0</v>
      </c>
      <c r="BV62" s="119">
        <f t="shared" si="70"/>
        <v>0</v>
      </c>
      <c r="BW62" s="119">
        <f t="shared" si="70"/>
        <v>0</v>
      </c>
      <c r="BX62" s="119">
        <f t="shared" si="70"/>
        <v>0</v>
      </c>
      <c r="BY62" s="119">
        <f t="shared" si="70"/>
        <v>0</v>
      </c>
      <c r="BZ62" s="119">
        <f t="shared" si="70"/>
        <v>0</v>
      </c>
      <c r="CA62" s="119">
        <f t="shared" si="70"/>
        <v>0</v>
      </c>
      <c r="CB62" s="119">
        <f t="shared" si="70"/>
        <v>0</v>
      </c>
      <c r="CC62" s="119">
        <f t="shared" si="70"/>
        <v>0</v>
      </c>
      <c r="CD62" s="119">
        <f t="shared" si="70"/>
        <v>0</v>
      </c>
      <c r="CE62" s="119">
        <f t="shared" si="70"/>
        <v>0</v>
      </c>
      <c r="CF62" s="119">
        <f t="shared" si="70"/>
        <v>0</v>
      </c>
      <c r="CG62" s="119">
        <f t="shared" si="70"/>
        <v>0</v>
      </c>
      <c r="CH62" s="119">
        <f t="shared" si="70"/>
        <v>0</v>
      </c>
    </row>
    <row r="63" spans="1:86" x14ac:dyDescent="0.3">
      <c r="A63" s="151"/>
      <c r="B63" s="142" t="s">
        <v>88</v>
      </c>
      <c r="C63" s="143"/>
      <c r="D63" s="143" t="s">
        <v>89</v>
      </c>
      <c r="E63" s="14" t="s">
        <v>90</v>
      </c>
      <c r="F63" s="142" t="s">
        <v>30</v>
      </c>
      <c r="G63" s="140">
        <f t="shared" si="66"/>
        <v>40909</v>
      </c>
      <c r="H63" s="68">
        <v>1</v>
      </c>
      <c r="I63" s="68">
        <v>20</v>
      </c>
      <c r="J63" s="68">
        <v>0</v>
      </c>
      <c r="K63" s="139">
        <v>2012</v>
      </c>
      <c r="L63" s="68">
        <f>286</f>
        <v>286</v>
      </c>
      <c r="M63" s="69"/>
      <c r="N63" s="68" t="s">
        <v>91</v>
      </c>
      <c r="O63" s="141">
        <v>0</v>
      </c>
      <c r="P63" s="4"/>
      <c r="Q63" s="4"/>
      <c r="R63" s="6"/>
      <c r="S63" s="72"/>
      <c r="U63" s="119">
        <f t="shared" si="71"/>
        <v>0</v>
      </c>
      <c r="V63" s="119">
        <f t="shared" si="67"/>
        <v>0</v>
      </c>
      <c r="W63" s="119">
        <f t="shared" si="67"/>
        <v>0</v>
      </c>
      <c r="X63" s="119">
        <f t="shared" si="67"/>
        <v>0</v>
      </c>
      <c r="Y63" s="119">
        <f t="shared" si="67"/>
        <v>0</v>
      </c>
      <c r="Z63" s="119">
        <f t="shared" si="67"/>
        <v>0</v>
      </c>
      <c r="AA63" s="119">
        <f t="shared" si="67"/>
        <v>0</v>
      </c>
      <c r="AB63" s="119">
        <f t="shared" si="67"/>
        <v>286</v>
      </c>
      <c r="AC63" s="119">
        <f t="shared" si="67"/>
        <v>0</v>
      </c>
      <c r="AD63" s="119">
        <f t="shared" si="67"/>
        <v>0</v>
      </c>
      <c r="AE63" s="119">
        <f t="shared" si="67"/>
        <v>0</v>
      </c>
      <c r="AF63" s="119">
        <f t="shared" si="67"/>
        <v>0</v>
      </c>
      <c r="AG63" s="119">
        <f t="shared" si="67"/>
        <v>0</v>
      </c>
      <c r="AH63" s="119">
        <f t="shared" si="67"/>
        <v>0</v>
      </c>
      <c r="AI63" s="119">
        <f t="shared" si="67"/>
        <v>0</v>
      </c>
      <c r="AJ63" s="119">
        <f t="shared" si="67"/>
        <v>0</v>
      </c>
      <c r="AK63" s="119">
        <f t="shared" si="67"/>
        <v>0</v>
      </c>
      <c r="AL63" s="119">
        <f t="shared" si="68"/>
        <v>0</v>
      </c>
      <c r="AM63" s="119">
        <f t="shared" si="68"/>
        <v>0</v>
      </c>
      <c r="AN63" s="119">
        <f t="shared" si="68"/>
        <v>0</v>
      </c>
      <c r="AO63" s="119">
        <f t="shared" si="68"/>
        <v>0</v>
      </c>
      <c r="AP63" s="119">
        <f t="shared" si="68"/>
        <v>0</v>
      </c>
      <c r="AQ63" s="119">
        <f t="shared" si="68"/>
        <v>0</v>
      </c>
      <c r="AR63" s="119">
        <f t="shared" si="68"/>
        <v>0</v>
      </c>
      <c r="AS63" s="119">
        <f t="shared" si="68"/>
        <v>0</v>
      </c>
      <c r="AT63" s="119">
        <f t="shared" si="68"/>
        <v>0</v>
      </c>
      <c r="AU63" s="119">
        <f t="shared" si="68"/>
        <v>0</v>
      </c>
      <c r="AV63" s="119">
        <f t="shared" si="68"/>
        <v>0</v>
      </c>
      <c r="AW63" s="119">
        <f t="shared" si="68"/>
        <v>0</v>
      </c>
      <c r="AX63" s="119">
        <f t="shared" si="68"/>
        <v>0</v>
      </c>
      <c r="AY63" s="119">
        <f t="shared" si="68"/>
        <v>0</v>
      </c>
      <c r="AZ63" s="119">
        <f t="shared" si="68"/>
        <v>0</v>
      </c>
      <c r="BA63" s="119">
        <f t="shared" si="68"/>
        <v>0</v>
      </c>
      <c r="BB63" s="119">
        <f t="shared" si="69"/>
        <v>0</v>
      </c>
      <c r="BC63" s="119">
        <f t="shared" si="69"/>
        <v>0</v>
      </c>
      <c r="BD63" s="119">
        <f t="shared" si="69"/>
        <v>0</v>
      </c>
      <c r="BE63" s="119">
        <f t="shared" si="69"/>
        <v>0</v>
      </c>
      <c r="BF63" s="119">
        <f t="shared" si="69"/>
        <v>0</v>
      </c>
      <c r="BG63" s="119">
        <f t="shared" si="69"/>
        <v>0</v>
      </c>
      <c r="BH63" s="119">
        <f t="shared" si="69"/>
        <v>0</v>
      </c>
      <c r="BI63" s="119">
        <f t="shared" si="69"/>
        <v>0</v>
      </c>
      <c r="BJ63" s="119">
        <f t="shared" si="69"/>
        <v>0</v>
      </c>
      <c r="BK63" s="119">
        <f t="shared" si="69"/>
        <v>0</v>
      </c>
      <c r="BL63" s="119">
        <f t="shared" si="69"/>
        <v>0</v>
      </c>
      <c r="BM63" s="119">
        <f t="shared" si="69"/>
        <v>0</v>
      </c>
      <c r="BN63" s="119">
        <f t="shared" si="69"/>
        <v>0</v>
      </c>
      <c r="BO63" s="119">
        <f t="shared" si="70"/>
        <v>0</v>
      </c>
      <c r="BP63" s="119">
        <f t="shared" si="70"/>
        <v>0</v>
      </c>
      <c r="BQ63" s="119">
        <f t="shared" si="70"/>
        <v>0</v>
      </c>
      <c r="BR63" s="119">
        <f t="shared" si="70"/>
        <v>0</v>
      </c>
      <c r="BS63" s="119">
        <f t="shared" si="70"/>
        <v>0</v>
      </c>
      <c r="BT63" s="119">
        <f t="shared" si="70"/>
        <v>0</v>
      </c>
      <c r="BU63" s="119">
        <f t="shared" si="70"/>
        <v>0</v>
      </c>
      <c r="BV63" s="119">
        <f t="shared" si="70"/>
        <v>0</v>
      </c>
      <c r="BW63" s="119">
        <f t="shared" si="70"/>
        <v>0</v>
      </c>
      <c r="BX63" s="119">
        <f t="shared" si="70"/>
        <v>0</v>
      </c>
      <c r="BY63" s="119">
        <f t="shared" si="70"/>
        <v>0</v>
      </c>
      <c r="BZ63" s="119">
        <f t="shared" si="70"/>
        <v>0</v>
      </c>
      <c r="CA63" s="119">
        <f t="shared" si="70"/>
        <v>0</v>
      </c>
      <c r="CB63" s="119">
        <f t="shared" si="70"/>
        <v>0</v>
      </c>
      <c r="CC63" s="119">
        <f t="shared" si="70"/>
        <v>0</v>
      </c>
      <c r="CD63" s="119">
        <f t="shared" si="70"/>
        <v>0</v>
      </c>
      <c r="CE63" s="119">
        <f t="shared" si="70"/>
        <v>0</v>
      </c>
      <c r="CF63" s="119">
        <f t="shared" si="70"/>
        <v>0</v>
      </c>
      <c r="CG63" s="119">
        <f t="shared" si="70"/>
        <v>0</v>
      </c>
      <c r="CH63" s="119">
        <f t="shared" si="70"/>
        <v>0</v>
      </c>
    </row>
    <row r="64" spans="1:86" x14ac:dyDescent="0.3">
      <c r="A64" s="151"/>
      <c r="B64" s="142" t="s">
        <v>88</v>
      </c>
      <c r="C64" s="143"/>
      <c r="D64" s="143" t="s">
        <v>89</v>
      </c>
      <c r="E64" s="14" t="s">
        <v>90</v>
      </c>
      <c r="F64" s="142" t="s">
        <v>30</v>
      </c>
      <c r="G64" s="140">
        <f t="shared" si="66"/>
        <v>41275</v>
      </c>
      <c r="H64" s="68">
        <v>1</v>
      </c>
      <c r="I64" s="68">
        <v>20</v>
      </c>
      <c r="J64" s="68">
        <v>0</v>
      </c>
      <c r="K64" s="139">
        <v>2013</v>
      </c>
      <c r="L64" s="68">
        <f>345</f>
        <v>345</v>
      </c>
      <c r="M64" s="69"/>
      <c r="N64" s="68" t="s">
        <v>91</v>
      </c>
      <c r="O64" s="141">
        <v>0</v>
      </c>
      <c r="P64" s="4"/>
      <c r="Q64" s="4"/>
      <c r="R64" s="6"/>
      <c r="S64" s="72"/>
      <c r="U64" s="119">
        <f t="shared" si="71"/>
        <v>0</v>
      </c>
      <c r="V64" s="119">
        <f t="shared" si="67"/>
        <v>0</v>
      </c>
      <c r="W64" s="119">
        <f t="shared" si="67"/>
        <v>0</v>
      </c>
      <c r="X64" s="119">
        <f t="shared" si="67"/>
        <v>0</v>
      </c>
      <c r="Y64" s="119">
        <f t="shared" si="67"/>
        <v>0</v>
      </c>
      <c r="Z64" s="119">
        <f t="shared" si="67"/>
        <v>0</v>
      </c>
      <c r="AA64" s="119">
        <f t="shared" si="67"/>
        <v>0</v>
      </c>
      <c r="AB64" s="119">
        <f t="shared" si="67"/>
        <v>0</v>
      </c>
      <c r="AC64" s="119">
        <f t="shared" si="67"/>
        <v>345</v>
      </c>
      <c r="AD64" s="119">
        <f t="shared" si="67"/>
        <v>0</v>
      </c>
      <c r="AE64" s="119">
        <f t="shared" si="67"/>
        <v>0</v>
      </c>
      <c r="AF64" s="119">
        <f t="shared" si="67"/>
        <v>0</v>
      </c>
      <c r="AG64" s="119">
        <f t="shared" si="67"/>
        <v>0</v>
      </c>
      <c r="AH64" s="119">
        <f t="shared" si="67"/>
        <v>0</v>
      </c>
      <c r="AI64" s="119">
        <f t="shared" si="67"/>
        <v>0</v>
      </c>
      <c r="AJ64" s="119">
        <f t="shared" si="67"/>
        <v>0</v>
      </c>
      <c r="AK64" s="119">
        <f t="shared" si="67"/>
        <v>0</v>
      </c>
      <c r="AL64" s="119">
        <f t="shared" si="68"/>
        <v>0</v>
      </c>
      <c r="AM64" s="119">
        <f t="shared" si="68"/>
        <v>0</v>
      </c>
      <c r="AN64" s="119">
        <f t="shared" si="68"/>
        <v>0</v>
      </c>
      <c r="AO64" s="119">
        <f t="shared" si="68"/>
        <v>0</v>
      </c>
      <c r="AP64" s="119">
        <f t="shared" si="68"/>
        <v>0</v>
      </c>
      <c r="AQ64" s="119">
        <f t="shared" si="68"/>
        <v>0</v>
      </c>
      <c r="AR64" s="119">
        <f t="shared" si="68"/>
        <v>0</v>
      </c>
      <c r="AS64" s="119">
        <f t="shared" si="68"/>
        <v>0</v>
      </c>
      <c r="AT64" s="119">
        <f t="shared" si="68"/>
        <v>0</v>
      </c>
      <c r="AU64" s="119">
        <f t="shared" si="68"/>
        <v>0</v>
      </c>
      <c r="AV64" s="119">
        <f t="shared" si="68"/>
        <v>0</v>
      </c>
      <c r="AW64" s="119">
        <f t="shared" si="68"/>
        <v>0</v>
      </c>
      <c r="AX64" s="119">
        <f t="shared" si="68"/>
        <v>0</v>
      </c>
      <c r="AY64" s="119">
        <f t="shared" si="68"/>
        <v>0</v>
      </c>
      <c r="AZ64" s="119">
        <f t="shared" si="68"/>
        <v>0</v>
      </c>
      <c r="BA64" s="119">
        <f t="shared" si="68"/>
        <v>0</v>
      </c>
      <c r="BB64" s="119">
        <f t="shared" si="69"/>
        <v>0</v>
      </c>
      <c r="BC64" s="119">
        <f t="shared" si="69"/>
        <v>0</v>
      </c>
      <c r="BD64" s="119">
        <f t="shared" si="69"/>
        <v>0</v>
      </c>
      <c r="BE64" s="119">
        <f t="shared" si="69"/>
        <v>0</v>
      </c>
      <c r="BF64" s="119">
        <f t="shared" si="69"/>
        <v>0</v>
      </c>
      <c r="BG64" s="119">
        <f t="shared" si="69"/>
        <v>0</v>
      </c>
      <c r="BH64" s="119">
        <f t="shared" si="69"/>
        <v>0</v>
      </c>
      <c r="BI64" s="119">
        <f t="shared" si="69"/>
        <v>0</v>
      </c>
      <c r="BJ64" s="119">
        <f t="shared" si="69"/>
        <v>0</v>
      </c>
      <c r="BK64" s="119">
        <f t="shared" si="69"/>
        <v>0</v>
      </c>
      <c r="BL64" s="119">
        <f t="shared" si="69"/>
        <v>0</v>
      </c>
      <c r="BM64" s="119">
        <f t="shared" si="69"/>
        <v>0</v>
      </c>
      <c r="BN64" s="119">
        <f t="shared" si="69"/>
        <v>0</v>
      </c>
      <c r="BO64" s="119">
        <f t="shared" si="70"/>
        <v>0</v>
      </c>
      <c r="BP64" s="119">
        <f t="shared" si="70"/>
        <v>0</v>
      </c>
      <c r="BQ64" s="119">
        <f t="shared" si="70"/>
        <v>0</v>
      </c>
      <c r="BR64" s="119">
        <f t="shared" si="70"/>
        <v>0</v>
      </c>
      <c r="BS64" s="119">
        <f t="shared" si="70"/>
        <v>0</v>
      </c>
      <c r="BT64" s="119">
        <f t="shared" si="70"/>
        <v>0</v>
      </c>
      <c r="BU64" s="119">
        <f t="shared" si="70"/>
        <v>0</v>
      </c>
      <c r="BV64" s="119">
        <f t="shared" si="70"/>
        <v>0</v>
      </c>
      <c r="BW64" s="119">
        <f t="shared" si="70"/>
        <v>0</v>
      </c>
      <c r="BX64" s="119">
        <f t="shared" si="70"/>
        <v>0</v>
      </c>
      <c r="BY64" s="119">
        <f t="shared" si="70"/>
        <v>0</v>
      </c>
      <c r="BZ64" s="119">
        <f t="shared" si="70"/>
        <v>0</v>
      </c>
      <c r="CA64" s="119">
        <f t="shared" si="70"/>
        <v>0</v>
      </c>
      <c r="CB64" s="119">
        <f t="shared" si="70"/>
        <v>0</v>
      </c>
      <c r="CC64" s="119">
        <f t="shared" si="70"/>
        <v>0</v>
      </c>
      <c r="CD64" s="119">
        <f t="shared" si="70"/>
        <v>0</v>
      </c>
      <c r="CE64" s="119">
        <f t="shared" si="70"/>
        <v>0</v>
      </c>
      <c r="CF64" s="119">
        <f t="shared" si="70"/>
        <v>0</v>
      </c>
      <c r="CG64" s="119">
        <f t="shared" si="70"/>
        <v>0</v>
      </c>
      <c r="CH64" s="119">
        <f t="shared" si="70"/>
        <v>0</v>
      </c>
    </row>
    <row r="65" spans="1:86" x14ac:dyDescent="0.3">
      <c r="A65" s="151"/>
      <c r="B65" s="142" t="s">
        <v>88</v>
      </c>
      <c r="C65" s="143"/>
      <c r="D65" s="143" t="s">
        <v>89</v>
      </c>
      <c r="E65" s="14" t="s">
        <v>90</v>
      </c>
      <c r="F65" s="142" t="s">
        <v>30</v>
      </c>
      <c r="G65" s="140">
        <f t="shared" si="66"/>
        <v>41640</v>
      </c>
      <c r="H65" s="68">
        <v>1</v>
      </c>
      <c r="I65" s="68">
        <v>20</v>
      </c>
      <c r="J65" s="68">
        <v>0</v>
      </c>
      <c r="K65" s="139">
        <v>2014</v>
      </c>
      <c r="L65" s="68">
        <f>127</f>
        <v>127</v>
      </c>
      <c r="M65" s="69"/>
      <c r="N65" s="68" t="s">
        <v>91</v>
      </c>
      <c r="O65" s="141">
        <v>0</v>
      </c>
      <c r="P65" s="4"/>
      <c r="Q65" s="4"/>
      <c r="R65" s="6"/>
      <c r="S65" s="72"/>
      <c r="U65" s="119">
        <f t="shared" si="71"/>
        <v>0</v>
      </c>
      <c r="V65" s="119">
        <f t="shared" si="67"/>
        <v>0</v>
      </c>
      <c r="W65" s="119">
        <f t="shared" si="67"/>
        <v>0</v>
      </c>
      <c r="X65" s="119">
        <f t="shared" si="67"/>
        <v>0</v>
      </c>
      <c r="Y65" s="119">
        <f t="shared" si="67"/>
        <v>0</v>
      </c>
      <c r="Z65" s="119">
        <f t="shared" si="67"/>
        <v>0</v>
      </c>
      <c r="AA65" s="119">
        <f t="shared" si="67"/>
        <v>0</v>
      </c>
      <c r="AB65" s="119">
        <f t="shared" si="67"/>
        <v>0</v>
      </c>
      <c r="AC65" s="119">
        <f t="shared" si="67"/>
        <v>0</v>
      </c>
      <c r="AD65" s="119">
        <f t="shared" si="67"/>
        <v>127</v>
      </c>
      <c r="AE65" s="119">
        <f t="shared" si="67"/>
        <v>0</v>
      </c>
      <c r="AF65" s="119">
        <f t="shared" si="67"/>
        <v>0</v>
      </c>
      <c r="AG65" s="119">
        <f t="shared" si="67"/>
        <v>0</v>
      </c>
      <c r="AH65" s="119">
        <f t="shared" si="67"/>
        <v>0</v>
      </c>
      <c r="AI65" s="119">
        <f t="shared" si="67"/>
        <v>0</v>
      </c>
      <c r="AJ65" s="119">
        <f t="shared" si="67"/>
        <v>0</v>
      </c>
      <c r="AK65" s="119">
        <f t="shared" si="67"/>
        <v>0</v>
      </c>
      <c r="AL65" s="119">
        <f t="shared" si="68"/>
        <v>0</v>
      </c>
      <c r="AM65" s="119">
        <f t="shared" si="68"/>
        <v>0</v>
      </c>
      <c r="AN65" s="119">
        <f t="shared" si="68"/>
        <v>0</v>
      </c>
      <c r="AO65" s="119">
        <f t="shared" si="68"/>
        <v>0</v>
      </c>
      <c r="AP65" s="119">
        <f t="shared" si="68"/>
        <v>0</v>
      </c>
      <c r="AQ65" s="119">
        <f t="shared" si="68"/>
        <v>0</v>
      </c>
      <c r="AR65" s="119">
        <f t="shared" si="68"/>
        <v>0</v>
      </c>
      <c r="AS65" s="119">
        <f t="shared" si="68"/>
        <v>0</v>
      </c>
      <c r="AT65" s="119">
        <f t="shared" si="68"/>
        <v>0</v>
      </c>
      <c r="AU65" s="119">
        <f t="shared" si="68"/>
        <v>0</v>
      </c>
      <c r="AV65" s="119">
        <f t="shared" si="68"/>
        <v>0</v>
      </c>
      <c r="AW65" s="119">
        <f t="shared" si="68"/>
        <v>0</v>
      </c>
      <c r="AX65" s="119">
        <f t="shared" si="68"/>
        <v>0</v>
      </c>
      <c r="AY65" s="119">
        <f t="shared" si="68"/>
        <v>0</v>
      </c>
      <c r="AZ65" s="119">
        <f t="shared" si="68"/>
        <v>0</v>
      </c>
      <c r="BA65" s="119">
        <f t="shared" si="68"/>
        <v>0</v>
      </c>
      <c r="BB65" s="119">
        <f t="shared" si="69"/>
        <v>0</v>
      </c>
      <c r="BC65" s="119">
        <f t="shared" si="69"/>
        <v>0</v>
      </c>
      <c r="BD65" s="119">
        <f t="shared" si="69"/>
        <v>0</v>
      </c>
      <c r="BE65" s="119">
        <f t="shared" si="69"/>
        <v>0</v>
      </c>
      <c r="BF65" s="119">
        <f t="shared" si="69"/>
        <v>0</v>
      </c>
      <c r="BG65" s="119">
        <f t="shared" si="69"/>
        <v>0</v>
      </c>
      <c r="BH65" s="119">
        <f t="shared" si="69"/>
        <v>0</v>
      </c>
      <c r="BI65" s="119">
        <f t="shared" si="69"/>
        <v>0</v>
      </c>
      <c r="BJ65" s="119">
        <f t="shared" si="69"/>
        <v>0</v>
      </c>
      <c r="BK65" s="119">
        <f t="shared" si="69"/>
        <v>0</v>
      </c>
      <c r="BL65" s="119">
        <f t="shared" si="69"/>
        <v>0</v>
      </c>
      <c r="BM65" s="119">
        <f t="shared" si="69"/>
        <v>0</v>
      </c>
      <c r="BN65" s="119">
        <f t="shared" si="69"/>
        <v>0</v>
      </c>
      <c r="BO65" s="119">
        <f t="shared" si="70"/>
        <v>0</v>
      </c>
      <c r="BP65" s="119">
        <f t="shared" si="70"/>
        <v>0</v>
      </c>
      <c r="BQ65" s="119">
        <f t="shared" si="70"/>
        <v>0</v>
      </c>
      <c r="BR65" s="119">
        <f t="shared" si="70"/>
        <v>0</v>
      </c>
      <c r="BS65" s="119">
        <f t="shared" si="70"/>
        <v>0</v>
      </c>
      <c r="BT65" s="119">
        <f t="shared" si="70"/>
        <v>0</v>
      </c>
      <c r="BU65" s="119">
        <f t="shared" si="70"/>
        <v>0</v>
      </c>
      <c r="BV65" s="119">
        <f t="shared" si="70"/>
        <v>0</v>
      </c>
      <c r="BW65" s="119">
        <f t="shared" si="70"/>
        <v>0</v>
      </c>
      <c r="BX65" s="119">
        <f t="shared" si="70"/>
        <v>0</v>
      </c>
      <c r="BY65" s="119">
        <f t="shared" si="70"/>
        <v>0</v>
      </c>
      <c r="BZ65" s="119">
        <f t="shared" si="70"/>
        <v>0</v>
      </c>
      <c r="CA65" s="119">
        <f t="shared" si="70"/>
        <v>0</v>
      </c>
      <c r="CB65" s="119">
        <f t="shared" si="70"/>
        <v>0</v>
      </c>
      <c r="CC65" s="119">
        <f t="shared" si="70"/>
        <v>0</v>
      </c>
      <c r="CD65" s="119">
        <f t="shared" si="70"/>
        <v>0</v>
      </c>
      <c r="CE65" s="119">
        <f t="shared" si="70"/>
        <v>0</v>
      </c>
      <c r="CF65" s="119">
        <f t="shared" si="70"/>
        <v>0</v>
      </c>
      <c r="CG65" s="119">
        <f t="shared" si="70"/>
        <v>0</v>
      </c>
      <c r="CH65" s="119">
        <f t="shared" si="70"/>
        <v>0</v>
      </c>
    </row>
    <row r="66" spans="1:86" x14ac:dyDescent="0.3">
      <c r="A66" s="151"/>
      <c r="B66" s="142" t="s">
        <v>92</v>
      </c>
      <c r="C66" s="143"/>
      <c r="D66" s="143" t="s">
        <v>93</v>
      </c>
      <c r="E66" s="14" t="s">
        <v>92</v>
      </c>
      <c r="F66" s="142" t="s">
        <v>30</v>
      </c>
      <c r="G66" s="140">
        <f t="shared" si="66"/>
        <v>39814</v>
      </c>
      <c r="H66" s="68">
        <v>1</v>
      </c>
      <c r="I66" s="68">
        <v>15</v>
      </c>
      <c r="J66" s="68">
        <v>0</v>
      </c>
      <c r="K66" s="139">
        <v>2009</v>
      </c>
      <c r="L66" s="68">
        <v>198.46458210000003</v>
      </c>
      <c r="M66" s="69"/>
      <c r="N66" s="68" t="s">
        <v>91</v>
      </c>
      <c r="O66" s="141">
        <v>0</v>
      </c>
      <c r="P66" s="4"/>
      <c r="Q66" s="4"/>
      <c r="R66" s="6"/>
      <c r="S66" s="72"/>
      <c r="U66" s="119">
        <f t="shared" si="71"/>
        <v>0</v>
      </c>
      <c r="V66" s="119">
        <f t="shared" si="67"/>
        <v>0</v>
      </c>
      <c r="W66" s="119">
        <f t="shared" si="67"/>
        <v>0</v>
      </c>
      <c r="X66" s="119">
        <f t="shared" si="67"/>
        <v>0</v>
      </c>
      <c r="Y66" s="119">
        <f t="shared" si="67"/>
        <v>198.46458210000003</v>
      </c>
      <c r="Z66" s="119">
        <f t="shared" si="67"/>
        <v>0</v>
      </c>
      <c r="AA66" s="119">
        <f t="shared" si="67"/>
        <v>0</v>
      </c>
      <c r="AB66" s="119">
        <f t="shared" si="67"/>
        <v>0</v>
      </c>
      <c r="AC66" s="119">
        <f t="shared" si="67"/>
        <v>0</v>
      </c>
      <c r="AD66" s="119">
        <f t="shared" si="67"/>
        <v>0</v>
      </c>
      <c r="AE66" s="119">
        <f t="shared" si="67"/>
        <v>0</v>
      </c>
      <c r="AF66" s="119">
        <f t="shared" si="67"/>
        <v>0</v>
      </c>
      <c r="AG66" s="119">
        <f t="shared" si="67"/>
        <v>0</v>
      </c>
      <c r="AH66" s="119">
        <f t="shared" si="67"/>
        <v>0</v>
      </c>
      <c r="AI66" s="119">
        <f t="shared" si="67"/>
        <v>0</v>
      </c>
      <c r="AJ66" s="119">
        <f t="shared" si="67"/>
        <v>0</v>
      </c>
      <c r="AK66" s="119">
        <f t="shared" si="67"/>
        <v>0</v>
      </c>
      <c r="AL66" s="119">
        <f t="shared" si="68"/>
        <v>0</v>
      </c>
      <c r="AM66" s="119">
        <f t="shared" si="68"/>
        <v>0</v>
      </c>
      <c r="AN66" s="119">
        <f t="shared" si="68"/>
        <v>0</v>
      </c>
      <c r="AO66" s="119">
        <f t="shared" si="68"/>
        <v>0</v>
      </c>
      <c r="AP66" s="119">
        <f t="shared" si="68"/>
        <v>0</v>
      </c>
      <c r="AQ66" s="119">
        <f t="shared" si="68"/>
        <v>0</v>
      </c>
      <c r="AR66" s="119">
        <f t="shared" si="68"/>
        <v>0</v>
      </c>
      <c r="AS66" s="119">
        <f t="shared" si="68"/>
        <v>0</v>
      </c>
      <c r="AT66" s="119">
        <f t="shared" si="68"/>
        <v>0</v>
      </c>
      <c r="AU66" s="119">
        <f t="shared" si="68"/>
        <v>0</v>
      </c>
      <c r="AV66" s="119">
        <f t="shared" si="68"/>
        <v>0</v>
      </c>
      <c r="AW66" s="119">
        <f t="shared" si="68"/>
        <v>0</v>
      </c>
      <c r="AX66" s="119">
        <f t="shared" si="68"/>
        <v>0</v>
      </c>
      <c r="AY66" s="119">
        <f t="shared" si="68"/>
        <v>0</v>
      </c>
      <c r="AZ66" s="119">
        <f t="shared" si="68"/>
        <v>0</v>
      </c>
      <c r="BA66" s="119">
        <f t="shared" si="68"/>
        <v>0</v>
      </c>
      <c r="BB66" s="119">
        <f t="shared" si="69"/>
        <v>0</v>
      </c>
      <c r="BC66" s="119">
        <f t="shared" si="69"/>
        <v>0</v>
      </c>
      <c r="BD66" s="119">
        <f t="shared" si="69"/>
        <v>0</v>
      </c>
      <c r="BE66" s="119">
        <f t="shared" si="69"/>
        <v>0</v>
      </c>
      <c r="BF66" s="119">
        <f t="shared" si="69"/>
        <v>0</v>
      </c>
      <c r="BG66" s="119">
        <f t="shared" si="69"/>
        <v>0</v>
      </c>
      <c r="BH66" s="119">
        <f t="shared" si="69"/>
        <v>0</v>
      </c>
      <c r="BI66" s="119">
        <f t="shared" si="69"/>
        <v>0</v>
      </c>
      <c r="BJ66" s="119">
        <f t="shared" si="69"/>
        <v>0</v>
      </c>
      <c r="BK66" s="119">
        <f t="shared" si="69"/>
        <v>0</v>
      </c>
      <c r="BL66" s="119">
        <f t="shared" si="69"/>
        <v>0</v>
      </c>
      <c r="BM66" s="119">
        <f t="shared" si="69"/>
        <v>0</v>
      </c>
      <c r="BN66" s="119">
        <f t="shared" si="69"/>
        <v>0</v>
      </c>
      <c r="BO66" s="119">
        <f t="shared" si="70"/>
        <v>0</v>
      </c>
      <c r="BP66" s="119">
        <f t="shared" si="70"/>
        <v>0</v>
      </c>
      <c r="BQ66" s="119">
        <f t="shared" si="70"/>
        <v>0</v>
      </c>
      <c r="BR66" s="119">
        <f t="shared" si="70"/>
        <v>0</v>
      </c>
      <c r="BS66" s="119">
        <f t="shared" si="70"/>
        <v>0</v>
      </c>
      <c r="BT66" s="119">
        <f t="shared" si="70"/>
        <v>0</v>
      </c>
      <c r="BU66" s="119">
        <f t="shared" si="70"/>
        <v>0</v>
      </c>
      <c r="BV66" s="119">
        <f t="shared" si="70"/>
        <v>0</v>
      </c>
      <c r="BW66" s="119">
        <f t="shared" si="70"/>
        <v>0</v>
      </c>
      <c r="BX66" s="119">
        <f t="shared" si="70"/>
        <v>0</v>
      </c>
      <c r="BY66" s="119">
        <f t="shared" si="70"/>
        <v>0</v>
      </c>
      <c r="BZ66" s="119">
        <f t="shared" si="70"/>
        <v>0</v>
      </c>
      <c r="CA66" s="119">
        <f t="shared" si="70"/>
        <v>0</v>
      </c>
      <c r="CB66" s="119">
        <f t="shared" si="70"/>
        <v>0</v>
      </c>
      <c r="CC66" s="119">
        <f t="shared" si="70"/>
        <v>0</v>
      </c>
      <c r="CD66" s="119">
        <f t="shared" si="70"/>
        <v>0</v>
      </c>
      <c r="CE66" s="119">
        <f t="shared" si="70"/>
        <v>0</v>
      </c>
      <c r="CF66" s="119">
        <f t="shared" si="70"/>
        <v>0</v>
      </c>
      <c r="CG66" s="119">
        <f t="shared" si="70"/>
        <v>0</v>
      </c>
      <c r="CH66" s="119">
        <f t="shared" si="70"/>
        <v>0</v>
      </c>
    </row>
    <row r="67" spans="1:86" x14ac:dyDescent="0.3">
      <c r="A67" s="151"/>
      <c r="B67" s="142" t="s">
        <v>92</v>
      </c>
      <c r="C67" s="143"/>
      <c r="D67" s="143" t="s">
        <v>93</v>
      </c>
      <c r="E67" s="14" t="s">
        <v>92</v>
      </c>
      <c r="F67" s="142" t="s">
        <v>30</v>
      </c>
      <c r="G67" s="140">
        <f t="shared" si="66"/>
        <v>40179</v>
      </c>
      <c r="H67" s="68">
        <v>1</v>
      </c>
      <c r="I67" s="68">
        <v>15</v>
      </c>
      <c r="J67" s="68">
        <v>0</v>
      </c>
      <c r="K67" s="139">
        <v>2010</v>
      </c>
      <c r="L67" s="68">
        <v>226.58231873</v>
      </c>
      <c r="M67" s="69"/>
      <c r="N67" s="68" t="s">
        <v>91</v>
      </c>
      <c r="O67" s="141">
        <v>0</v>
      </c>
      <c r="P67" s="4"/>
      <c r="Q67" s="4"/>
      <c r="R67" s="6"/>
      <c r="S67" s="72"/>
      <c r="U67" s="119">
        <f t="shared" si="71"/>
        <v>0</v>
      </c>
      <c r="V67" s="119">
        <f t="shared" si="67"/>
        <v>0</v>
      </c>
      <c r="W67" s="119">
        <f t="shared" si="67"/>
        <v>0</v>
      </c>
      <c r="X67" s="119">
        <f t="shared" si="67"/>
        <v>0</v>
      </c>
      <c r="Y67" s="119">
        <f t="shared" si="67"/>
        <v>0</v>
      </c>
      <c r="Z67" s="119">
        <f t="shared" si="67"/>
        <v>226.58231873</v>
      </c>
      <c r="AA67" s="119">
        <f t="shared" si="67"/>
        <v>0</v>
      </c>
      <c r="AB67" s="119">
        <f t="shared" si="67"/>
        <v>0</v>
      </c>
      <c r="AC67" s="119">
        <f t="shared" si="67"/>
        <v>0</v>
      </c>
      <c r="AD67" s="119">
        <f t="shared" si="67"/>
        <v>0</v>
      </c>
      <c r="AE67" s="119">
        <f t="shared" si="67"/>
        <v>0</v>
      </c>
      <c r="AF67" s="119">
        <f t="shared" si="67"/>
        <v>0</v>
      </c>
      <c r="AG67" s="119">
        <f t="shared" si="67"/>
        <v>0</v>
      </c>
      <c r="AH67" s="119">
        <f t="shared" si="67"/>
        <v>0</v>
      </c>
      <c r="AI67" s="119">
        <f t="shared" si="67"/>
        <v>0</v>
      </c>
      <c r="AJ67" s="119">
        <f t="shared" si="67"/>
        <v>0</v>
      </c>
      <c r="AK67" s="119">
        <f t="shared" si="67"/>
        <v>0</v>
      </c>
      <c r="AL67" s="119">
        <f t="shared" si="68"/>
        <v>0</v>
      </c>
      <c r="AM67" s="119">
        <f t="shared" si="68"/>
        <v>0</v>
      </c>
      <c r="AN67" s="119">
        <f t="shared" si="68"/>
        <v>0</v>
      </c>
      <c r="AO67" s="119">
        <f t="shared" si="68"/>
        <v>0</v>
      </c>
      <c r="AP67" s="119">
        <f t="shared" si="68"/>
        <v>0</v>
      </c>
      <c r="AQ67" s="119">
        <f t="shared" si="68"/>
        <v>0</v>
      </c>
      <c r="AR67" s="119">
        <f t="shared" si="68"/>
        <v>0</v>
      </c>
      <c r="AS67" s="119">
        <f t="shared" si="68"/>
        <v>0</v>
      </c>
      <c r="AT67" s="119">
        <f t="shared" si="68"/>
        <v>0</v>
      </c>
      <c r="AU67" s="119">
        <f t="shared" si="68"/>
        <v>0</v>
      </c>
      <c r="AV67" s="119">
        <f t="shared" si="68"/>
        <v>0</v>
      </c>
      <c r="AW67" s="119">
        <f t="shared" si="68"/>
        <v>0</v>
      </c>
      <c r="AX67" s="119">
        <f t="shared" si="68"/>
        <v>0</v>
      </c>
      <c r="AY67" s="119">
        <f t="shared" si="68"/>
        <v>0</v>
      </c>
      <c r="AZ67" s="119">
        <f t="shared" si="68"/>
        <v>0</v>
      </c>
      <c r="BA67" s="119">
        <f t="shared" si="68"/>
        <v>0</v>
      </c>
      <c r="BB67" s="119">
        <f t="shared" si="69"/>
        <v>0</v>
      </c>
      <c r="BC67" s="119">
        <f t="shared" si="69"/>
        <v>0</v>
      </c>
      <c r="BD67" s="119">
        <f t="shared" si="69"/>
        <v>0</v>
      </c>
      <c r="BE67" s="119">
        <f t="shared" si="69"/>
        <v>0</v>
      </c>
      <c r="BF67" s="119">
        <f t="shared" si="69"/>
        <v>0</v>
      </c>
      <c r="BG67" s="119">
        <f t="shared" si="69"/>
        <v>0</v>
      </c>
      <c r="BH67" s="119">
        <f t="shared" si="69"/>
        <v>0</v>
      </c>
      <c r="BI67" s="119">
        <f t="shared" si="69"/>
        <v>0</v>
      </c>
      <c r="BJ67" s="119">
        <f t="shared" si="69"/>
        <v>0</v>
      </c>
      <c r="BK67" s="119">
        <f t="shared" si="69"/>
        <v>0</v>
      </c>
      <c r="BL67" s="119">
        <f t="shared" si="69"/>
        <v>0</v>
      </c>
      <c r="BM67" s="119">
        <f t="shared" si="69"/>
        <v>0</v>
      </c>
      <c r="BN67" s="119">
        <f t="shared" si="69"/>
        <v>0</v>
      </c>
      <c r="BO67" s="119">
        <f t="shared" si="70"/>
        <v>0</v>
      </c>
      <c r="BP67" s="119">
        <f t="shared" si="70"/>
        <v>0</v>
      </c>
      <c r="BQ67" s="119">
        <f t="shared" si="70"/>
        <v>0</v>
      </c>
      <c r="BR67" s="119">
        <f t="shared" si="70"/>
        <v>0</v>
      </c>
      <c r="BS67" s="119">
        <f t="shared" si="70"/>
        <v>0</v>
      </c>
      <c r="BT67" s="119">
        <f t="shared" si="70"/>
        <v>0</v>
      </c>
      <c r="BU67" s="119">
        <f t="shared" si="70"/>
        <v>0</v>
      </c>
      <c r="BV67" s="119">
        <f t="shared" si="70"/>
        <v>0</v>
      </c>
      <c r="BW67" s="119">
        <f t="shared" si="70"/>
        <v>0</v>
      </c>
      <c r="BX67" s="119">
        <f t="shared" si="70"/>
        <v>0</v>
      </c>
      <c r="BY67" s="119">
        <f t="shared" si="70"/>
        <v>0</v>
      </c>
      <c r="BZ67" s="119">
        <f t="shared" si="70"/>
        <v>0</v>
      </c>
      <c r="CA67" s="119">
        <f t="shared" si="70"/>
        <v>0</v>
      </c>
      <c r="CB67" s="119">
        <f t="shared" si="70"/>
        <v>0</v>
      </c>
      <c r="CC67" s="119">
        <f t="shared" si="70"/>
        <v>0</v>
      </c>
      <c r="CD67" s="119">
        <f t="shared" si="70"/>
        <v>0</v>
      </c>
      <c r="CE67" s="119">
        <f t="shared" si="70"/>
        <v>0</v>
      </c>
      <c r="CF67" s="119">
        <f t="shared" si="70"/>
        <v>0</v>
      </c>
      <c r="CG67" s="119">
        <f t="shared" si="70"/>
        <v>0</v>
      </c>
      <c r="CH67" s="119">
        <f t="shared" si="70"/>
        <v>0</v>
      </c>
    </row>
    <row r="68" spans="1:86" x14ac:dyDescent="0.3">
      <c r="A68" s="151"/>
      <c r="B68" s="142" t="s">
        <v>92</v>
      </c>
      <c r="C68" s="143"/>
      <c r="D68" s="143" t="s">
        <v>93</v>
      </c>
      <c r="E68" s="14" t="s">
        <v>92</v>
      </c>
      <c r="F68" s="142" t="s">
        <v>30</v>
      </c>
      <c r="G68" s="140">
        <f t="shared" si="66"/>
        <v>40544</v>
      </c>
      <c r="H68" s="68">
        <v>1</v>
      </c>
      <c r="I68" s="68">
        <v>15</v>
      </c>
      <c r="J68" s="68">
        <v>0</v>
      </c>
      <c r="K68" s="139">
        <v>2011</v>
      </c>
      <c r="L68" s="68">
        <v>269.71495007000004</v>
      </c>
      <c r="M68" s="69"/>
      <c r="N68" s="68" t="s">
        <v>91</v>
      </c>
      <c r="O68" s="141">
        <v>0</v>
      </c>
      <c r="P68" s="4"/>
      <c r="Q68" s="4"/>
      <c r="R68" s="6"/>
      <c r="S68" s="72"/>
      <c r="U68" s="119">
        <f t="shared" si="71"/>
        <v>0</v>
      </c>
      <c r="V68" s="119">
        <f t="shared" si="67"/>
        <v>0</v>
      </c>
      <c r="W68" s="119">
        <f t="shared" si="67"/>
        <v>0</v>
      </c>
      <c r="X68" s="119">
        <f t="shared" si="67"/>
        <v>0</v>
      </c>
      <c r="Y68" s="119">
        <f t="shared" si="67"/>
        <v>0</v>
      </c>
      <c r="Z68" s="119">
        <f t="shared" si="67"/>
        <v>0</v>
      </c>
      <c r="AA68" s="119">
        <f t="shared" si="67"/>
        <v>269.71495007000004</v>
      </c>
      <c r="AB68" s="119">
        <f t="shared" si="67"/>
        <v>0</v>
      </c>
      <c r="AC68" s="119">
        <f t="shared" si="67"/>
        <v>0</v>
      </c>
      <c r="AD68" s="119">
        <f t="shared" si="67"/>
        <v>0</v>
      </c>
      <c r="AE68" s="119">
        <f t="shared" si="67"/>
        <v>0</v>
      </c>
      <c r="AF68" s="119">
        <f t="shared" si="67"/>
        <v>0</v>
      </c>
      <c r="AG68" s="119">
        <f t="shared" si="67"/>
        <v>0</v>
      </c>
      <c r="AH68" s="119">
        <f t="shared" si="67"/>
        <v>0</v>
      </c>
      <c r="AI68" s="119">
        <f t="shared" si="67"/>
        <v>0</v>
      </c>
      <c r="AJ68" s="119">
        <f t="shared" si="67"/>
        <v>0</v>
      </c>
      <c r="AK68" s="119">
        <f t="shared" si="67"/>
        <v>0</v>
      </c>
      <c r="AL68" s="119">
        <f t="shared" si="68"/>
        <v>0</v>
      </c>
      <c r="AM68" s="119">
        <f t="shared" si="68"/>
        <v>0</v>
      </c>
      <c r="AN68" s="119">
        <f t="shared" si="68"/>
        <v>0</v>
      </c>
      <c r="AO68" s="119">
        <f t="shared" si="68"/>
        <v>0</v>
      </c>
      <c r="AP68" s="119">
        <f t="shared" si="68"/>
        <v>0</v>
      </c>
      <c r="AQ68" s="119">
        <f t="shared" si="68"/>
        <v>0</v>
      </c>
      <c r="AR68" s="119">
        <f t="shared" si="68"/>
        <v>0</v>
      </c>
      <c r="AS68" s="119">
        <f t="shared" si="68"/>
        <v>0</v>
      </c>
      <c r="AT68" s="119">
        <f t="shared" si="68"/>
        <v>0</v>
      </c>
      <c r="AU68" s="119">
        <f t="shared" si="68"/>
        <v>0</v>
      </c>
      <c r="AV68" s="119">
        <f t="shared" si="68"/>
        <v>0</v>
      </c>
      <c r="AW68" s="119">
        <f t="shared" si="68"/>
        <v>0</v>
      </c>
      <c r="AX68" s="119">
        <f t="shared" si="68"/>
        <v>0</v>
      </c>
      <c r="AY68" s="119">
        <f t="shared" si="68"/>
        <v>0</v>
      </c>
      <c r="AZ68" s="119">
        <f t="shared" si="68"/>
        <v>0</v>
      </c>
      <c r="BA68" s="119">
        <f t="shared" si="68"/>
        <v>0</v>
      </c>
      <c r="BB68" s="119">
        <f t="shared" si="69"/>
        <v>0</v>
      </c>
      <c r="BC68" s="119">
        <f t="shared" si="69"/>
        <v>0</v>
      </c>
      <c r="BD68" s="119">
        <f t="shared" si="69"/>
        <v>0</v>
      </c>
      <c r="BE68" s="119">
        <f t="shared" si="69"/>
        <v>0</v>
      </c>
      <c r="BF68" s="119">
        <f t="shared" si="69"/>
        <v>0</v>
      </c>
      <c r="BG68" s="119">
        <f t="shared" si="69"/>
        <v>0</v>
      </c>
      <c r="BH68" s="119">
        <f t="shared" si="69"/>
        <v>0</v>
      </c>
      <c r="BI68" s="119">
        <f t="shared" si="69"/>
        <v>0</v>
      </c>
      <c r="BJ68" s="119">
        <f t="shared" si="69"/>
        <v>0</v>
      </c>
      <c r="BK68" s="119">
        <f t="shared" si="69"/>
        <v>0</v>
      </c>
      <c r="BL68" s="119">
        <f t="shared" si="69"/>
        <v>0</v>
      </c>
      <c r="BM68" s="119">
        <f t="shared" si="69"/>
        <v>0</v>
      </c>
      <c r="BN68" s="119">
        <f t="shared" si="69"/>
        <v>0</v>
      </c>
      <c r="BO68" s="119">
        <f t="shared" si="70"/>
        <v>0</v>
      </c>
      <c r="BP68" s="119">
        <f t="shared" si="70"/>
        <v>0</v>
      </c>
      <c r="BQ68" s="119">
        <f t="shared" si="70"/>
        <v>0</v>
      </c>
      <c r="BR68" s="119">
        <f t="shared" si="70"/>
        <v>0</v>
      </c>
      <c r="BS68" s="119">
        <f t="shared" si="70"/>
        <v>0</v>
      </c>
      <c r="BT68" s="119">
        <f t="shared" si="70"/>
        <v>0</v>
      </c>
      <c r="BU68" s="119">
        <f t="shared" si="70"/>
        <v>0</v>
      </c>
      <c r="BV68" s="119">
        <f t="shared" si="70"/>
        <v>0</v>
      </c>
      <c r="BW68" s="119">
        <f t="shared" si="70"/>
        <v>0</v>
      </c>
      <c r="BX68" s="119">
        <f t="shared" si="70"/>
        <v>0</v>
      </c>
      <c r="BY68" s="119">
        <f t="shared" si="70"/>
        <v>0</v>
      </c>
      <c r="BZ68" s="119">
        <f t="shared" si="70"/>
        <v>0</v>
      </c>
      <c r="CA68" s="119">
        <f t="shared" si="70"/>
        <v>0</v>
      </c>
      <c r="CB68" s="119">
        <f t="shared" si="70"/>
        <v>0</v>
      </c>
      <c r="CC68" s="119">
        <f t="shared" si="70"/>
        <v>0</v>
      </c>
      <c r="CD68" s="119">
        <f t="shared" si="70"/>
        <v>0</v>
      </c>
      <c r="CE68" s="119">
        <f t="shared" si="70"/>
        <v>0</v>
      </c>
      <c r="CF68" s="119">
        <f t="shared" si="70"/>
        <v>0</v>
      </c>
      <c r="CG68" s="119">
        <f t="shared" si="70"/>
        <v>0</v>
      </c>
      <c r="CH68" s="119">
        <f t="shared" si="70"/>
        <v>0</v>
      </c>
    </row>
    <row r="69" spans="1:86" x14ac:dyDescent="0.3">
      <c r="A69" s="151"/>
      <c r="B69" s="142" t="s">
        <v>92</v>
      </c>
      <c r="C69" s="143"/>
      <c r="D69" s="143" t="s">
        <v>93</v>
      </c>
      <c r="E69" s="14" t="s">
        <v>92</v>
      </c>
      <c r="F69" s="142" t="s">
        <v>30</v>
      </c>
      <c r="G69" s="140">
        <f t="shared" si="66"/>
        <v>40909</v>
      </c>
      <c r="H69" s="68">
        <v>1</v>
      </c>
      <c r="I69" s="68">
        <v>15</v>
      </c>
      <c r="J69" s="68">
        <v>0</v>
      </c>
      <c r="K69" s="139">
        <v>2012</v>
      </c>
      <c r="L69" s="68">
        <v>280.65792972999998</v>
      </c>
      <c r="M69" s="69"/>
      <c r="N69" s="68" t="s">
        <v>91</v>
      </c>
      <c r="O69" s="141">
        <v>0</v>
      </c>
      <c r="P69" s="4"/>
      <c r="Q69" s="4"/>
      <c r="R69" s="6"/>
      <c r="S69" s="72"/>
      <c r="U69" s="119">
        <f t="shared" si="71"/>
        <v>0</v>
      </c>
      <c r="V69" s="119">
        <f t="shared" si="67"/>
        <v>0</v>
      </c>
      <c r="W69" s="119">
        <f t="shared" si="67"/>
        <v>0</v>
      </c>
      <c r="X69" s="119">
        <f t="shared" si="67"/>
        <v>0</v>
      </c>
      <c r="Y69" s="119">
        <f t="shared" si="67"/>
        <v>0</v>
      </c>
      <c r="Z69" s="119">
        <f t="shared" si="67"/>
        <v>0</v>
      </c>
      <c r="AA69" s="119">
        <f t="shared" si="67"/>
        <v>0</v>
      </c>
      <c r="AB69" s="119">
        <f t="shared" si="67"/>
        <v>280.65792972999998</v>
      </c>
      <c r="AC69" s="119">
        <f t="shared" si="67"/>
        <v>0</v>
      </c>
      <c r="AD69" s="119">
        <f t="shared" si="67"/>
        <v>0</v>
      </c>
      <c r="AE69" s="119">
        <f t="shared" si="67"/>
        <v>0</v>
      </c>
      <c r="AF69" s="119">
        <f t="shared" si="67"/>
        <v>0</v>
      </c>
      <c r="AG69" s="119">
        <f t="shared" si="67"/>
        <v>0</v>
      </c>
      <c r="AH69" s="119">
        <f t="shared" si="67"/>
        <v>0</v>
      </c>
      <c r="AI69" s="119">
        <f t="shared" si="67"/>
        <v>0</v>
      </c>
      <c r="AJ69" s="119">
        <f t="shared" si="67"/>
        <v>0</v>
      </c>
      <c r="AK69" s="119">
        <f t="shared" si="67"/>
        <v>0</v>
      </c>
      <c r="AL69" s="119">
        <f t="shared" si="68"/>
        <v>0</v>
      </c>
      <c r="AM69" s="119">
        <f t="shared" si="68"/>
        <v>0</v>
      </c>
      <c r="AN69" s="119">
        <f t="shared" si="68"/>
        <v>0</v>
      </c>
      <c r="AO69" s="119">
        <f t="shared" si="68"/>
        <v>0</v>
      </c>
      <c r="AP69" s="119">
        <f t="shared" si="68"/>
        <v>0</v>
      </c>
      <c r="AQ69" s="119">
        <f t="shared" si="68"/>
        <v>0</v>
      </c>
      <c r="AR69" s="119">
        <f t="shared" si="68"/>
        <v>0</v>
      </c>
      <c r="AS69" s="119">
        <f t="shared" si="68"/>
        <v>0</v>
      </c>
      <c r="AT69" s="119">
        <f t="shared" si="68"/>
        <v>0</v>
      </c>
      <c r="AU69" s="119">
        <f t="shared" si="68"/>
        <v>0</v>
      </c>
      <c r="AV69" s="119">
        <f t="shared" si="68"/>
        <v>0</v>
      </c>
      <c r="AW69" s="119">
        <f t="shared" si="68"/>
        <v>0</v>
      </c>
      <c r="AX69" s="119">
        <f t="shared" si="68"/>
        <v>0</v>
      </c>
      <c r="AY69" s="119">
        <f t="shared" si="68"/>
        <v>0</v>
      </c>
      <c r="AZ69" s="119">
        <f t="shared" si="68"/>
        <v>0</v>
      </c>
      <c r="BA69" s="119">
        <f t="shared" si="68"/>
        <v>0</v>
      </c>
      <c r="BB69" s="119">
        <f t="shared" si="69"/>
        <v>0</v>
      </c>
      <c r="BC69" s="119">
        <f t="shared" si="69"/>
        <v>0</v>
      </c>
      <c r="BD69" s="119">
        <f t="shared" si="69"/>
        <v>0</v>
      </c>
      <c r="BE69" s="119">
        <f t="shared" si="69"/>
        <v>0</v>
      </c>
      <c r="BF69" s="119">
        <f t="shared" si="69"/>
        <v>0</v>
      </c>
      <c r="BG69" s="119">
        <f t="shared" si="69"/>
        <v>0</v>
      </c>
      <c r="BH69" s="119">
        <f t="shared" si="69"/>
        <v>0</v>
      </c>
      <c r="BI69" s="119">
        <f t="shared" si="69"/>
        <v>0</v>
      </c>
      <c r="BJ69" s="119">
        <f t="shared" si="69"/>
        <v>0</v>
      </c>
      <c r="BK69" s="119">
        <f t="shared" si="69"/>
        <v>0</v>
      </c>
      <c r="BL69" s="119">
        <f t="shared" si="69"/>
        <v>0</v>
      </c>
      <c r="BM69" s="119">
        <f t="shared" si="69"/>
        <v>0</v>
      </c>
      <c r="BN69" s="119">
        <f t="shared" si="69"/>
        <v>0</v>
      </c>
      <c r="BO69" s="119">
        <f t="shared" si="70"/>
        <v>0</v>
      </c>
      <c r="BP69" s="119">
        <f t="shared" si="70"/>
        <v>0</v>
      </c>
      <c r="BQ69" s="119">
        <f t="shared" si="70"/>
        <v>0</v>
      </c>
      <c r="BR69" s="119">
        <f t="shared" si="70"/>
        <v>0</v>
      </c>
      <c r="BS69" s="119">
        <f t="shared" si="70"/>
        <v>0</v>
      </c>
      <c r="BT69" s="119">
        <f t="shared" si="70"/>
        <v>0</v>
      </c>
      <c r="BU69" s="119">
        <f t="shared" si="70"/>
        <v>0</v>
      </c>
      <c r="BV69" s="119">
        <f t="shared" si="70"/>
        <v>0</v>
      </c>
      <c r="BW69" s="119">
        <f t="shared" si="70"/>
        <v>0</v>
      </c>
      <c r="BX69" s="119">
        <f t="shared" si="70"/>
        <v>0</v>
      </c>
      <c r="BY69" s="119">
        <f t="shared" si="70"/>
        <v>0</v>
      </c>
      <c r="BZ69" s="119">
        <f t="shared" si="70"/>
        <v>0</v>
      </c>
      <c r="CA69" s="119">
        <f t="shared" si="70"/>
        <v>0</v>
      </c>
      <c r="CB69" s="119">
        <f t="shared" si="70"/>
        <v>0</v>
      </c>
      <c r="CC69" s="119">
        <f t="shared" si="70"/>
        <v>0</v>
      </c>
      <c r="CD69" s="119">
        <f t="shared" si="70"/>
        <v>0</v>
      </c>
      <c r="CE69" s="119">
        <f t="shared" si="70"/>
        <v>0</v>
      </c>
      <c r="CF69" s="119">
        <f t="shared" si="70"/>
        <v>0</v>
      </c>
      <c r="CG69" s="119">
        <f t="shared" si="70"/>
        <v>0</v>
      </c>
      <c r="CH69" s="119">
        <f t="shared" si="70"/>
        <v>0</v>
      </c>
    </row>
    <row r="70" spans="1:86" x14ac:dyDescent="0.3">
      <c r="A70" s="151"/>
      <c r="B70" s="142" t="s">
        <v>92</v>
      </c>
      <c r="C70" s="143"/>
      <c r="D70" s="143" t="s">
        <v>93</v>
      </c>
      <c r="E70" s="14" t="s">
        <v>92</v>
      </c>
      <c r="F70" s="142" t="s">
        <v>30</v>
      </c>
      <c r="G70" s="140">
        <f t="shared" si="66"/>
        <v>41275</v>
      </c>
      <c r="H70" s="68">
        <v>1</v>
      </c>
      <c r="I70" s="68">
        <v>15</v>
      </c>
      <c r="J70" s="68">
        <v>0</v>
      </c>
      <c r="K70" s="139">
        <v>2013</v>
      </c>
      <c r="L70" s="68">
        <v>288.14011554000001</v>
      </c>
      <c r="M70" s="69"/>
      <c r="N70" s="68" t="s">
        <v>91</v>
      </c>
      <c r="O70" s="141">
        <v>0</v>
      </c>
      <c r="P70" s="4"/>
      <c r="Q70" s="4"/>
      <c r="R70" s="6"/>
      <c r="S70" s="72"/>
      <c r="U70" s="119">
        <f t="shared" si="71"/>
        <v>0</v>
      </c>
      <c r="V70" s="119">
        <f t="shared" si="67"/>
        <v>0</v>
      </c>
      <c r="W70" s="119">
        <f t="shared" si="67"/>
        <v>0</v>
      </c>
      <c r="X70" s="119">
        <f t="shared" si="67"/>
        <v>0</v>
      </c>
      <c r="Y70" s="119">
        <f t="shared" si="67"/>
        <v>0</v>
      </c>
      <c r="Z70" s="119">
        <f t="shared" si="67"/>
        <v>0</v>
      </c>
      <c r="AA70" s="119">
        <f t="shared" si="67"/>
        <v>0</v>
      </c>
      <c r="AB70" s="119">
        <f t="shared" si="67"/>
        <v>0</v>
      </c>
      <c r="AC70" s="119">
        <f t="shared" si="67"/>
        <v>288.14011554000001</v>
      </c>
      <c r="AD70" s="119">
        <f t="shared" si="67"/>
        <v>0</v>
      </c>
      <c r="AE70" s="119">
        <f t="shared" si="67"/>
        <v>0</v>
      </c>
      <c r="AF70" s="119">
        <f t="shared" si="67"/>
        <v>0</v>
      </c>
      <c r="AG70" s="119">
        <f t="shared" si="67"/>
        <v>0</v>
      </c>
      <c r="AH70" s="119">
        <f t="shared" si="67"/>
        <v>0</v>
      </c>
      <c r="AI70" s="119">
        <f t="shared" si="67"/>
        <v>0</v>
      </c>
      <c r="AJ70" s="119">
        <f t="shared" si="67"/>
        <v>0</v>
      </c>
      <c r="AK70" s="119">
        <f t="shared" si="67"/>
        <v>0</v>
      </c>
      <c r="AL70" s="119">
        <f t="shared" si="68"/>
        <v>0</v>
      </c>
      <c r="AM70" s="119">
        <f t="shared" si="68"/>
        <v>0</v>
      </c>
      <c r="AN70" s="119">
        <f t="shared" si="68"/>
        <v>0</v>
      </c>
      <c r="AO70" s="119">
        <f t="shared" si="68"/>
        <v>0</v>
      </c>
      <c r="AP70" s="119">
        <f t="shared" si="68"/>
        <v>0</v>
      </c>
      <c r="AQ70" s="119">
        <f t="shared" si="68"/>
        <v>0</v>
      </c>
      <c r="AR70" s="119">
        <f t="shared" si="68"/>
        <v>0</v>
      </c>
      <c r="AS70" s="119">
        <f t="shared" si="68"/>
        <v>0</v>
      </c>
      <c r="AT70" s="119">
        <f t="shared" si="68"/>
        <v>0</v>
      </c>
      <c r="AU70" s="119">
        <f t="shared" si="68"/>
        <v>0</v>
      </c>
      <c r="AV70" s="119">
        <f t="shared" si="68"/>
        <v>0</v>
      </c>
      <c r="AW70" s="119">
        <f t="shared" si="68"/>
        <v>0</v>
      </c>
      <c r="AX70" s="119">
        <f t="shared" si="68"/>
        <v>0</v>
      </c>
      <c r="AY70" s="119">
        <f t="shared" si="68"/>
        <v>0</v>
      </c>
      <c r="AZ70" s="119">
        <f t="shared" si="68"/>
        <v>0</v>
      </c>
      <c r="BA70" s="119">
        <f t="shared" si="68"/>
        <v>0</v>
      </c>
      <c r="BB70" s="119">
        <f t="shared" si="69"/>
        <v>0</v>
      </c>
      <c r="BC70" s="119">
        <f t="shared" si="69"/>
        <v>0</v>
      </c>
      <c r="BD70" s="119">
        <f t="shared" si="69"/>
        <v>0</v>
      </c>
      <c r="BE70" s="119">
        <f t="shared" si="69"/>
        <v>0</v>
      </c>
      <c r="BF70" s="119">
        <f t="shared" si="69"/>
        <v>0</v>
      </c>
      <c r="BG70" s="119">
        <f t="shared" si="69"/>
        <v>0</v>
      </c>
      <c r="BH70" s="119">
        <f t="shared" si="69"/>
        <v>0</v>
      </c>
      <c r="BI70" s="119">
        <f t="shared" si="69"/>
        <v>0</v>
      </c>
      <c r="BJ70" s="119">
        <f t="shared" si="69"/>
        <v>0</v>
      </c>
      <c r="BK70" s="119">
        <f t="shared" si="69"/>
        <v>0</v>
      </c>
      <c r="BL70" s="119">
        <f t="shared" si="69"/>
        <v>0</v>
      </c>
      <c r="BM70" s="119">
        <f t="shared" si="69"/>
        <v>0</v>
      </c>
      <c r="BN70" s="119">
        <f t="shared" si="69"/>
        <v>0</v>
      </c>
      <c r="BO70" s="119">
        <f t="shared" si="70"/>
        <v>0</v>
      </c>
      <c r="BP70" s="119">
        <f t="shared" si="70"/>
        <v>0</v>
      </c>
      <c r="BQ70" s="119">
        <f t="shared" si="70"/>
        <v>0</v>
      </c>
      <c r="BR70" s="119">
        <f t="shared" si="70"/>
        <v>0</v>
      </c>
      <c r="BS70" s="119">
        <f t="shared" si="70"/>
        <v>0</v>
      </c>
      <c r="BT70" s="119">
        <f t="shared" si="70"/>
        <v>0</v>
      </c>
      <c r="BU70" s="119">
        <f t="shared" si="70"/>
        <v>0</v>
      </c>
      <c r="BV70" s="119">
        <f t="shared" si="70"/>
        <v>0</v>
      </c>
      <c r="BW70" s="119">
        <f t="shared" si="70"/>
        <v>0</v>
      </c>
      <c r="BX70" s="119">
        <f t="shared" si="70"/>
        <v>0</v>
      </c>
      <c r="BY70" s="119">
        <f t="shared" si="70"/>
        <v>0</v>
      </c>
      <c r="BZ70" s="119">
        <f t="shared" si="70"/>
        <v>0</v>
      </c>
      <c r="CA70" s="119">
        <f t="shared" si="70"/>
        <v>0</v>
      </c>
      <c r="CB70" s="119">
        <f t="shared" si="70"/>
        <v>0</v>
      </c>
      <c r="CC70" s="119">
        <f t="shared" si="70"/>
        <v>0</v>
      </c>
      <c r="CD70" s="119">
        <f t="shared" si="70"/>
        <v>0</v>
      </c>
      <c r="CE70" s="119">
        <f t="shared" si="70"/>
        <v>0</v>
      </c>
      <c r="CF70" s="119">
        <f t="shared" si="70"/>
        <v>0</v>
      </c>
      <c r="CG70" s="119">
        <f t="shared" si="70"/>
        <v>0</v>
      </c>
      <c r="CH70" s="119">
        <f t="shared" si="70"/>
        <v>0</v>
      </c>
    </row>
    <row r="71" spans="1:86" x14ac:dyDescent="0.3">
      <c r="A71" s="151"/>
      <c r="B71" s="142" t="s">
        <v>92</v>
      </c>
      <c r="C71" s="143"/>
      <c r="D71" s="143" t="s">
        <v>93</v>
      </c>
      <c r="E71" s="14" t="s">
        <v>92</v>
      </c>
      <c r="F71" s="142" t="s">
        <v>30</v>
      </c>
      <c r="G71" s="140">
        <f t="shared" si="66"/>
        <v>41640</v>
      </c>
      <c r="H71" s="68">
        <v>1</v>
      </c>
      <c r="I71" s="68">
        <v>15</v>
      </c>
      <c r="J71" s="68">
        <v>0</v>
      </c>
      <c r="K71" s="139">
        <v>2014</v>
      </c>
      <c r="L71" s="68">
        <v>282.95452822999994</v>
      </c>
      <c r="M71" s="69"/>
      <c r="N71" s="68" t="s">
        <v>91</v>
      </c>
      <c r="O71" s="141">
        <v>0</v>
      </c>
      <c r="P71" s="4"/>
      <c r="Q71" s="4"/>
      <c r="R71" s="6"/>
      <c r="S71" s="72"/>
      <c r="U71" s="119">
        <f t="shared" si="71"/>
        <v>0</v>
      </c>
      <c r="V71" s="119">
        <f t="shared" si="67"/>
        <v>0</v>
      </c>
      <c r="W71" s="119">
        <f t="shared" si="67"/>
        <v>0</v>
      </c>
      <c r="X71" s="119">
        <f t="shared" si="67"/>
        <v>0</v>
      </c>
      <c r="Y71" s="119">
        <f t="shared" si="67"/>
        <v>0</v>
      </c>
      <c r="Z71" s="119">
        <f t="shared" si="67"/>
        <v>0</v>
      </c>
      <c r="AA71" s="119">
        <f t="shared" si="67"/>
        <v>0</v>
      </c>
      <c r="AB71" s="119">
        <f t="shared" si="67"/>
        <v>0</v>
      </c>
      <c r="AC71" s="119">
        <f t="shared" si="67"/>
        <v>0</v>
      </c>
      <c r="AD71" s="119">
        <f t="shared" si="67"/>
        <v>282.95452822999994</v>
      </c>
      <c r="AE71" s="119">
        <f t="shared" si="67"/>
        <v>0</v>
      </c>
      <c r="AF71" s="119">
        <f t="shared" si="67"/>
        <v>0</v>
      </c>
      <c r="AG71" s="119">
        <f t="shared" si="67"/>
        <v>0</v>
      </c>
      <c r="AH71" s="119">
        <f t="shared" si="67"/>
        <v>0</v>
      </c>
      <c r="AI71" s="119">
        <f t="shared" si="67"/>
        <v>0</v>
      </c>
      <c r="AJ71" s="119">
        <f t="shared" si="67"/>
        <v>0</v>
      </c>
      <c r="AK71" s="119">
        <f t="shared" si="67"/>
        <v>0</v>
      </c>
      <c r="AL71" s="119">
        <f t="shared" si="68"/>
        <v>0</v>
      </c>
      <c r="AM71" s="119">
        <f t="shared" si="68"/>
        <v>0</v>
      </c>
      <c r="AN71" s="119">
        <f t="shared" si="68"/>
        <v>0</v>
      </c>
      <c r="AO71" s="119">
        <f t="shared" si="68"/>
        <v>0</v>
      </c>
      <c r="AP71" s="119">
        <f t="shared" si="68"/>
        <v>0</v>
      </c>
      <c r="AQ71" s="119">
        <f t="shared" si="68"/>
        <v>0</v>
      </c>
      <c r="AR71" s="119">
        <f t="shared" si="68"/>
        <v>0</v>
      </c>
      <c r="AS71" s="119">
        <f t="shared" si="68"/>
        <v>0</v>
      </c>
      <c r="AT71" s="119">
        <f t="shared" si="68"/>
        <v>0</v>
      </c>
      <c r="AU71" s="119">
        <f t="shared" si="68"/>
        <v>0</v>
      </c>
      <c r="AV71" s="119">
        <f t="shared" si="68"/>
        <v>0</v>
      </c>
      <c r="AW71" s="119">
        <f t="shared" si="68"/>
        <v>0</v>
      </c>
      <c r="AX71" s="119">
        <f t="shared" si="68"/>
        <v>0</v>
      </c>
      <c r="AY71" s="119">
        <f t="shared" si="68"/>
        <v>0</v>
      </c>
      <c r="AZ71" s="119">
        <f t="shared" si="68"/>
        <v>0</v>
      </c>
      <c r="BA71" s="119">
        <f t="shared" si="68"/>
        <v>0</v>
      </c>
      <c r="BB71" s="119">
        <f t="shared" si="69"/>
        <v>0</v>
      </c>
      <c r="BC71" s="119">
        <f t="shared" si="69"/>
        <v>0</v>
      </c>
      <c r="BD71" s="119">
        <f t="shared" si="69"/>
        <v>0</v>
      </c>
      <c r="BE71" s="119">
        <f t="shared" si="69"/>
        <v>0</v>
      </c>
      <c r="BF71" s="119">
        <f t="shared" si="69"/>
        <v>0</v>
      </c>
      <c r="BG71" s="119">
        <f t="shared" si="69"/>
        <v>0</v>
      </c>
      <c r="BH71" s="119">
        <f t="shared" si="69"/>
        <v>0</v>
      </c>
      <c r="BI71" s="119">
        <f t="shared" si="69"/>
        <v>0</v>
      </c>
      <c r="BJ71" s="119">
        <f t="shared" si="69"/>
        <v>0</v>
      </c>
      <c r="BK71" s="119">
        <f t="shared" si="69"/>
        <v>0</v>
      </c>
      <c r="BL71" s="119">
        <f t="shared" si="69"/>
        <v>0</v>
      </c>
      <c r="BM71" s="119">
        <f t="shared" si="69"/>
        <v>0</v>
      </c>
      <c r="BN71" s="119">
        <f t="shared" si="69"/>
        <v>0</v>
      </c>
      <c r="BO71" s="119">
        <f t="shared" si="70"/>
        <v>0</v>
      </c>
      <c r="BP71" s="119">
        <f t="shared" si="70"/>
        <v>0</v>
      </c>
      <c r="BQ71" s="119">
        <f t="shared" si="70"/>
        <v>0</v>
      </c>
      <c r="BR71" s="119">
        <f t="shared" si="70"/>
        <v>0</v>
      </c>
      <c r="BS71" s="119">
        <f t="shared" si="70"/>
        <v>0</v>
      </c>
      <c r="BT71" s="119">
        <f t="shared" si="70"/>
        <v>0</v>
      </c>
      <c r="BU71" s="119">
        <f t="shared" si="70"/>
        <v>0</v>
      </c>
      <c r="BV71" s="119">
        <f t="shared" si="70"/>
        <v>0</v>
      </c>
      <c r="BW71" s="119">
        <f t="shared" si="70"/>
        <v>0</v>
      </c>
      <c r="BX71" s="119">
        <f t="shared" si="70"/>
        <v>0</v>
      </c>
      <c r="BY71" s="119">
        <f t="shared" si="70"/>
        <v>0</v>
      </c>
      <c r="BZ71" s="119">
        <f t="shared" si="70"/>
        <v>0</v>
      </c>
      <c r="CA71" s="119">
        <f t="shared" si="70"/>
        <v>0</v>
      </c>
      <c r="CB71" s="119">
        <f t="shared" si="70"/>
        <v>0</v>
      </c>
      <c r="CC71" s="119">
        <f t="shared" si="70"/>
        <v>0</v>
      </c>
      <c r="CD71" s="119">
        <f t="shared" si="70"/>
        <v>0</v>
      </c>
      <c r="CE71" s="119">
        <f t="shared" si="70"/>
        <v>0</v>
      </c>
      <c r="CF71" s="119">
        <f t="shared" si="70"/>
        <v>0</v>
      </c>
      <c r="CG71" s="119">
        <f t="shared" si="70"/>
        <v>0</v>
      </c>
      <c r="CH71" s="119">
        <f t="shared" si="70"/>
        <v>0</v>
      </c>
    </row>
    <row r="72" spans="1:86" x14ac:dyDescent="0.3">
      <c r="A72" s="151"/>
      <c r="B72" s="142" t="s">
        <v>92</v>
      </c>
      <c r="C72" s="143"/>
      <c r="D72" s="143" t="s">
        <v>93</v>
      </c>
      <c r="E72" s="14" t="s">
        <v>92</v>
      </c>
      <c r="F72" s="142" t="s">
        <v>30</v>
      </c>
      <c r="G72" s="140">
        <f t="shared" si="66"/>
        <v>42005</v>
      </c>
      <c r="H72" s="68">
        <v>1</v>
      </c>
      <c r="I72" s="68">
        <v>15</v>
      </c>
      <c r="J72" s="68">
        <v>0</v>
      </c>
      <c r="K72" s="139">
        <v>2015</v>
      </c>
      <c r="L72" s="68">
        <v>416.99510845000009</v>
      </c>
      <c r="M72" s="69"/>
      <c r="N72" s="68" t="s">
        <v>91</v>
      </c>
      <c r="O72" s="141">
        <v>0</v>
      </c>
      <c r="P72" s="4"/>
      <c r="Q72" s="4"/>
      <c r="R72" s="6"/>
      <c r="S72" s="72"/>
      <c r="U72" s="119">
        <f t="shared" si="71"/>
        <v>0</v>
      </c>
      <c r="V72" s="119">
        <f t="shared" si="67"/>
        <v>0</v>
      </c>
      <c r="W72" s="119">
        <f t="shared" si="67"/>
        <v>0</v>
      </c>
      <c r="X72" s="119">
        <f t="shared" si="67"/>
        <v>0</v>
      </c>
      <c r="Y72" s="119">
        <f t="shared" si="67"/>
        <v>0</v>
      </c>
      <c r="Z72" s="119">
        <f t="shared" si="67"/>
        <v>0</v>
      </c>
      <c r="AA72" s="119">
        <f t="shared" si="67"/>
        <v>0</v>
      </c>
      <c r="AB72" s="119">
        <f t="shared" si="67"/>
        <v>0</v>
      </c>
      <c r="AC72" s="119">
        <f t="shared" si="67"/>
        <v>0</v>
      </c>
      <c r="AD72" s="119">
        <f t="shared" si="67"/>
        <v>0</v>
      </c>
      <c r="AE72" s="119">
        <f t="shared" si="67"/>
        <v>416.99510845000009</v>
      </c>
      <c r="AF72" s="119">
        <f t="shared" si="67"/>
        <v>0</v>
      </c>
      <c r="AG72" s="119">
        <f t="shared" si="67"/>
        <v>0</v>
      </c>
      <c r="AH72" s="119">
        <f t="shared" si="67"/>
        <v>0</v>
      </c>
      <c r="AI72" s="119">
        <f t="shared" si="67"/>
        <v>0</v>
      </c>
      <c r="AJ72" s="119">
        <f t="shared" si="67"/>
        <v>0</v>
      </c>
      <c r="AK72" s="119">
        <f t="shared" si="67"/>
        <v>0</v>
      </c>
      <c r="AL72" s="119">
        <f t="shared" si="68"/>
        <v>0</v>
      </c>
      <c r="AM72" s="119">
        <f t="shared" si="68"/>
        <v>0</v>
      </c>
      <c r="AN72" s="119">
        <f t="shared" si="68"/>
        <v>0</v>
      </c>
      <c r="AO72" s="119">
        <f t="shared" si="68"/>
        <v>0</v>
      </c>
      <c r="AP72" s="119">
        <f t="shared" si="68"/>
        <v>0</v>
      </c>
      <c r="AQ72" s="119">
        <f t="shared" si="68"/>
        <v>0</v>
      </c>
      <c r="AR72" s="119">
        <f t="shared" si="68"/>
        <v>0</v>
      </c>
      <c r="AS72" s="119">
        <f t="shared" si="68"/>
        <v>0</v>
      </c>
      <c r="AT72" s="119">
        <f t="shared" si="68"/>
        <v>0</v>
      </c>
      <c r="AU72" s="119">
        <f t="shared" si="68"/>
        <v>0</v>
      </c>
      <c r="AV72" s="119">
        <f t="shared" si="68"/>
        <v>0</v>
      </c>
      <c r="AW72" s="119">
        <f t="shared" si="68"/>
        <v>0</v>
      </c>
      <c r="AX72" s="119">
        <f t="shared" si="68"/>
        <v>0</v>
      </c>
      <c r="AY72" s="119">
        <f t="shared" si="68"/>
        <v>0</v>
      </c>
      <c r="AZ72" s="119">
        <f t="shared" si="68"/>
        <v>0</v>
      </c>
      <c r="BA72" s="119">
        <f t="shared" si="68"/>
        <v>0</v>
      </c>
      <c r="BB72" s="119">
        <f t="shared" si="69"/>
        <v>0</v>
      </c>
      <c r="BC72" s="119">
        <f t="shared" si="69"/>
        <v>0</v>
      </c>
      <c r="BD72" s="119">
        <f t="shared" si="69"/>
        <v>0</v>
      </c>
      <c r="BE72" s="119">
        <f t="shared" si="69"/>
        <v>0</v>
      </c>
      <c r="BF72" s="119">
        <f t="shared" si="69"/>
        <v>0</v>
      </c>
      <c r="BG72" s="119">
        <f t="shared" si="69"/>
        <v>0</v>
      </c>
      <c r="BH72" s="119">
        <f t="shared" si="69"/>
        <v>0</v>
      </c>
      <c r="BI72" s="119">
        <f t="shared" si="69"/>
        <v>0</v>
      </c>
      <c r="BJ72" s="119">
        <f t="shared" si="69"/>
        <v>0</v>
      </c>
      <c r="BK72" s="119">
        <f t="shared" si="69"/>
        <v>0</v>
      </c>
      <c r="BL72" s="119">
        <f t="shared" si="69"/>
        <v>0</v>
      </c>
      <c r="BM72" s="119">
        <f t="shared" si="69"/>
        <v>0</v>
      </c>
      <c r="BN72" s="119">
        <f t="shared" si="69"/>
        <v>0</v>
      </c>
      <c r="BO72" s="119">
        <f t="shared" si="70"/>
        <v>0</v>
      </c>
      <c r="BP72" s="119">
        <f t="shared" si="70"/>
        <v>0</v>
      </c>
      <c r="BQ72" s="119">
        <f t="shared" si="70"/>
        <v>0</v>
      </c>
      <c r="BR72" s="119">
        <f t="shared" si="70"/>
        <v>0</v>
      </c>
      <c r="BS72" s="119">
        <f t="shared" si="70"/>
        <v>0</v>
      </c>
      <c r="BT72" s="119">
        <f t="shared" si="70"/>
        <v>0</v>
      </c>
      <c r="BU72" s="119">
        <f t="shared" si="70"/>
        <v>0</v>
      </c>
      <c r="BV72" s="119">
        <f t="shared" si="70"/>
        <v>0</v>
      </c>
      <c r="BW72" s="119">
        <f t="shared" si="70"/>
        <v>0</v>
      </c>
      <c r="BX72" s="119">
        <f t="shared" si="70"/>
        <v>0</v>
      </c>
      <c r="BY72" s="119">
        <f t="shared" si="70"/>
        <v>0</v>
      </c>
      <c r="BZ72" s="119">
        <f t="shared" si="70"/>
        <v>0</v>
      </c>
      <c r="CA72" s="119">
        <f t="shared" si="70"/>
        <v>0</v>
      </c>
      <c r="CB72" s="119">
        <f t="shared" si="70"/>
        <v>0</v>
      </c>
      <c r="CC72" s="119">
        <f t="shared" si="70"/>
        <v>0</v>
      </c>
      <c r="CD72" s="119">
        <f t="shared" si="70"/>
        <v>0</v>
      </c>
      <c r="CE72" s="119">
        <f t="shared" si="70"/>
        <v>0</v>
      </c>
      <c r="CF72" s="119">
        <f t="shared" si="70"/>
        <v>0</v>
      </c>
      <c r="CG72" s="119">
        <f t="shared" ref="BO72:CH85" si="72">IF(CG$2=$K72,$L72,0)</f>
        <v>0</v>
      </c>
      <c r="CH72" s="119">
        <f t="shared" si="72"/>
        <v>0</v>
      </c>
    </row>
    <row r="73" spans="1:86" x14ac:dyDescent="0.3">
      <c r="A73" s="151"/>
      <c r="B73" s="142" t="s">
        <v>92</v>
      </c>
      <c r="C73" s="143"/>
      <c r="D73" s="143" t="s">
        <v>93</v>
      </c>
      <c r="E73" s="14" t="s">
        <v>92</v>
      </c>
      <c r="F73" s="142" t="s">
        <v>30</v>
      </c>
      <c r="G73" s="140">
        <f t="shared" si="66"/>
        <v>42370</v>
      </c>
      <c r="H73" s="68">
        <v>1</v>
      </c>
      <c r="I73" s="68">
        <v>15</v>
      </c>
      <c r="J73" s="68">
        <v>0</v>
      </c>
      <c r="K73" s="139">
        <v>2016</v>
      </c>
      <c r="L73" s="68">
        <v>307.0326872599997</v>
      </c>
      <c r="M73" s="69"/>
      <c r="N73" s="68" t="s">
        <v>91</v>
      </c>
      <c r="O73" s="141">
        <v>0</v>
      </c>
      <c r="P73" s="4"/>
      <c r="Q73" s="4"/>
      <c r="R73" s="6"/>
      <c r="S73" s="72"/>
      <c r="U73" s="119">
        <f t="shared" si="71"/>
        <v>0</v>
      </c>
      <c r="V73" s="119">
        <f t="shared" si="67"/>
        <v>0</v>
      </c>
      <c r="W73" s="119">
        <f t="shared" si="67"/>
        <v>0</v>
      </c>
      <c r="X73" s="119">
        <f t="shared" si="67"/>
        <v>0</v>
      </c>
      <c r="Y73" s="119">
        <f t="shared" si="67"/>
        <v>0</v>
      </c>
      <c r="Z73" s="119">
        <f t="shared" si="67"/>
        <v>0</v>
      </c>
      <c r="AA73" s="119">
        <f t="shared" si="67"/>
        <v>0</v>
      </c>
      <c r="AB73" s="119">
        <f t="shared" si="67"/>
        <v>0</v>
      </c>
      <c r="AC73" s="119">
        <f t="shared" si="67"/>
        <v>0</v>
      </c>
      <c r="AD73" s="119">
        <f t="shared" si="67"/>
        <v>0</v>
      </c>
      <c r="AE73" s="119">
        <f t="shared" si="67"/>
        <v>0</v>
      </c>
      <c r="AF73" s="119">
        <f t="shared" si="67"/>
        <v>307.0326872599997</v>
      </c>
      <c r="AG73" s="119">
        <f t="shared" si="67"/>
        <v>0</v>
      </c>
      <c r="AH73" s="119">
        <f t="shared" si="67"/>
        <v>0</v>
      </c>
      <c r="AI73" s="119">
        <f t="shared" si="67"/>
        <v>0</v>
      </c>
      <c r="AJ73" s="119">
        <f t="shared" si="67"/>
        <v>0</v>
      </c>
      <c r="AK73" s="119">
        <f t="shared" si="67"/>
        <v>0</v>
      </c>
      <c r="AL73" s="119">
        <f t="shared" si="68"/>
        <v>0</v>
      </c>
      <c r="AM73" s="119">
        <f t="shared" si="68"/>
        <v>0</v>
      </c>
      <c r="AN73" s="119">
        <f t="shared" si="68"/>
        <v>0</v>
      </c>
      <c r="AO73" s="119">
        <f t="shared" si="68"/>
        <v>0</v>
      </c>
      <c r="AP73" s="119">
        <f t="shared" si="68"/>
        <v>0</v>
      </c>
      <c r="AQ73" s="119">
        <f t="shared" si="68"/>
        <v>0</v>
      </c>
      <c r="AR73" s="119">
        <f t="shared" si="68"/>
        <v>0</v>
      </c>
      <c r="AS73" s="119">
        <f t="shared" si="68"/>
        <v>0</v>
      </c>
      <c r="AT73" s="119">
        <f t="shared" si="68"/>
        <v>0</v>
      </c>
      <c r="AU73" s="119">
        <f t="shared" si="68"/>
        <v>0</v>
      </c>
      <c r="AV73" s="119">
        <f t="shared" si="68"/>
        <v>0</v>
      </c>
      <c r="AW73" s="119">
        <f t="shared" si="68"/>
        <v>0</v>
      </c>
      <c r="AX73" s="119">
        <f t="shared" si="68"/>
        <v>0</v>
      </c>
      <c r="AY73" s="119">
        <f t="shared" si="68"/>
        <v>0</v>
      </c>
      <c r="AZ73" s="119">
        <f t="shared" si="68"/>
        <v>0</v>
      </c>
      <c r="BA73" s="119">
        <f t="shared" si="68"/>
        <v>0</v>
      </c>
      <c r="BB73" s="119">
        <f t="shared" si="69"/>
        <v>0</v>
      </c>
      <c r="BC73" s="119">
        <f t="shared" si="69"/>
        <v>0</v>
      </c>
      <c r="BD73" s="119">
        <f t="shared" si="69"/>
        <v>0</v>
      </c>
      <c r="BE73" s="119">
        <f t="shared" si="69"/>
        <v>0</v>
      </c>
      <c r="BF73" s="119">
        <f t="shared" si="69"/>
        <v>0</v>
      </c>
      <c r="BG73" s="119">
        <f t="shared" si="69"/>
        <v>0</v>
      </c>
      <c r="BH73" s="119">
        <f t="shared" si="69"/>
        <v>0</v>
      </c>
      <c r="BI73" s="119">
        <f t="shared" si="69"/>
        <v>0</v>
      </c>
      <c r="BJ73" s="119">
        <f t="shared" si="69"/>
        <v>0</v>
      </c>
      <c r="BK73" s="119">
        <f t="shared" si="69"/>
        <v>0</v>
      </c>
      <c r="BL73" s="119">
        <f t="shared" si="69"/>
        <v>0</v>
      </c>
      <c r="BM73" s="119">
        <f t="shared" si="69"/>
        <v>0</v>
      </c>
      <c r="BN73" s="119">
        <f t="shared" si="69"/>
        <v>0</v>
      </c>
      <c r="BO73" s="119">
        <f t="shared" si="72"/>
        <v>0</v>
      </c>
      <c r="BP73" s="119">
        <f t="shared" si="72"/>
        <v>0</v>
      </c>
      <c r="BQ73" s="119">
        <f t="shared" si="72"/>
        <v>0</v>
      </c>
      <c r="BR73" s="119">
        <f t="shared" si="72"/>
        <v>0</v>
      </c>
      <c r="BS73" s="119">
        <f t="shared" si="72"/>
        <v>0</v>
      </c>
      <c r="BT73" s="119">
        <f t="shared" si="72"/>
        <v>0</v>
      </c>
      <c r="BU73" s="119">
        <f t="shared" si="72"/>
        <v>0</v>
      </c>
      <c r="BV73" s="119">
        <f t="shared" si="72"/>
        <v>0</v>
      </c>
      <c r="BW73" s="119">
        <f t="shared" si="72"/>
        <v>0</v>
      </c>
      <c r="BX73" s="119">
        <f t="shared" si="72"/>
        <v>0</v>
      </c>
      <c r="BY73" s="119">
        <f t="shared" si="72"/>
        <v>0</v>
      </c>
      <c r="BZ73" s="119">
        <f t="shared" si="72"/>
        <v>0</v>
      </c>
      <c r="CA73" s="119">
        <f t="shared" si="72"/>
        <v>0</v>
      </c>
      <c r="CB73" s="119">
        <f t="shared" si="72"/>
        <v>0</v>
      </c>
      <c r="CC73" s="119">
        <f t="shared" si="72"/>
        <v>0</v>
      </c>
      <c r="CD73" s="119">
        <f t="shared" si="72"/>
        <v>0</v>
      </c>
      <c r="CE73" s="119">
        <f t="shared" si="72"/>
        <v>0</v>
      </c>
      <c r="CF73" s="119">
        <f t="shared" si="72"/>
        <v>0</v>
      </c>
      <c r="CG73" s="119">
        <f t="shared" si="72"/>
        <v>0</v>
      </c>
      <c r="CH73" s="119">
        <f t="shared" si="72"/>
        <v>0</v>
      </c>
    </row>
    <row r="74" spans="1:86" x14ac:dyDescent="0.3">
      <c r="A74" s="151"/>
      <c r="B74" s="142" t="s">
        <v>92</v>
      </c>
      <c r="C74" s="143"/>
      <c r="D74" s="143" t="s">
        <v>93</v>
      </c>
      <c r="E74" s="14" t="s">
        <v>92</v>
      </c>
      <c r="F74" s="142" t="s">
        <v>30</v>
      </c>
      <c r="G74" s="140">
        <f t="shared" si="66"/>
        <v>42736</v>
      </c>
      <c r="H74" s="68">
        <v>1</v>
      </c>
      <c r="I74" s="68">
        <v>15</v>
      </c>
      <c r="J74" s="68">
        <v>0</v>
      </c>
      <c r="K74" s="139">
        <v>2017</v>
      </c>
      <c r="L74" s="68">
        <v>343.91048695703887</v>
      </c>
      <c r="M74" s="69"/>
      <c r="N74" s="68" t="s">
        <v>91</v>
      </c>
      <c r="O74" s="141">
        <v>0</v>
      </c>
      <c r="P74" s="4"/>
      <c r="Q74" s="4"/>
      <c r="R74" s="6"/>
      <c r="S74" s="72"/>
      <c r="U74" s="119">
        <f t="shared" si="71"/>
        <v>0</v>
      </c>
      <c r="V74" s="119">
        <f t="shared" si="67"/>
        <v>0</v>
      </c>
      <c r="W74" s="119">
        <f t="shared" si="67"/>
        <v>0</v>
      </c>
      <c r="X74" s="119">
        <f t="shared" si="67"/>
        <v>0</v>
      </c>
      <c r="Y74" s="119">
        <f t="shared" si="67"/>
        <v>0</v>
      </c>
      <c r="Z74" s="119">
        <f t="shared" si="67"/>
        <v>0</v>
      </c>
      <c r="AA74" s="119">
        <f t="shared" si="67"/>
        <v>0</v>
      </c>
      <c r="AB74" s="119">
        <f t="shared" si="67"/>
        <v>0</v>
      </c>
      <c r="AC74" s="119">
        <f t="shared" si="67"/>
        <v>0</v>
      </c>
      <c r="AD74" s="119">
        <f t="shared" si="67"/>
        <v>0</v>
      </c>
      <c r="AE74" s="119">
        <f t="shared" si="67"/>
        <v>0</v>
      </c>
      <c r="AF74" s="119">
        <f t="shared" si="67"/>
        <v>0</v>
      </c>
      <c r="AG74" s="119">
        <f t="shared" si="67"/>
        <v>343.91048695703887</v>
      </c>
      <c r="AH74" s="119">
        <f t="shared" si="67"/>
        <v>0</v>
      </c>
      <c r="AI74" s="119">
        <f t="shared" si="67"/>
        <v>0</v>
      </c>
      <c r="AJ74" s="119">
        <f t="shared" si="67"/>
        <v>0</v>
      </c>
      <c r="AK74" s="119">
        <f t="shared" si="67"/>
        <v>0</v>
      </c>
      <c r="AL74" s="119">
        <f t="shared" si="68"/>
        <v>0</v>
      </c>
      <c r="AM74" s="119">
        <f t="shared" si="68"/>
        <v>0</v>
      </c>
      <c r="AN74" s="119">
        <f t="shared" si="68"/>
        <v>0</v>
      </c>
      <c r="AO74" s="119">
        <f t="shared" si="68"/>
        <v>0</v>
      </c>
      <c r="AP74" s="119">
        <f t="shared" si="68"/>
        <v>0</v>
      </c>
      <c r="AQ74" s="119">
        <f t="shared" si="68"/>
        <v>0</v>
      </c>
      <c r="AR74" s="119">
        <f t="shared" si="68"/>
        <v>0</v>
      </c>
      <c r="AS74" s="119">
        <f t="shared" si="68"/>
        <v>0</v>
      </c>
      <c r="AT74" s="119">
        <f t="shared" si="68"/>
        <v>0</v>
      </c>
      <c r="AU74" s="119">
        <f t="shared" si="68"/>
        <v>0</v>
      </c>
      <c r="AV74" s="119">
        <f t="shared" si="68"/>
        <v>0</v>
      </c>
      <c r="AW74" s="119">
        <f t="shared" si="68"/>
        <v>0</v>
      </c>
      <c r="AX74" s="119">
        <f t="shared" si="68"/>
        <v>0</v>
      </c>
      <c r="AY74" s="119">
        <f t="shared" si="68"/>
        <v>0</v>
      </c>
      <c r="AZ74" s="119">
        <f t="shared" si="68"/>
        <v>0</v>
      </c>
      <c r="BA74" s="119">
        <f t="shared" si="68"/>
        <v>0</v>
      </c>
      <c r="BB74" s="119">
        <f t="shared" si="69"/>
        <v>0</v>
      </c>
      <c r="BC74" s="119">
        <f t="shared" si="69"/>
        <v>0</v>
      </c>
      <c r="BD74" s="119">
        <f t="shared" si="69"/>
        <v>0</v>
      </c>
      <c r="BE74" s="119">
        <f t="shared" si="69"/>
        <v>0</v>
      </c>
      <c r="BF74" s="119">
        <f t="shared" si="69"/>
        <v>0</v>
      </c>
      <c r="BG74" s="119">
        <f t="shared" si="69"/>
        <v>0</v>
      </c>
      <c r="BH74" s="119">
        <f t="shared" si="69"/>
        <v>0</v>
      </c>
      <c r="BI74" s="119">
        <f t="shared" si="69"/>
        <v>0</v>
      </c>
      <c r="BJ74" s="119">
        <f t="shared" si="69"/>
        <v>0</v>
      </c>
      <c r="BK74" s="119">
        <f t="shared" si="69"/>
        <v>0</v>
      </c>
      <c r="BL74" s="119">
        <f t="shared" si="69"/>
        <v>0</v>
      </c>
      <c r="BM74" s="119">
        <f t="shared" si="69"/>
        <v>0</v>
      </c>
      <c r="BN74" s="119">
        <f t="shared" si="69"/>
        <v>0</v>
      </c>
      <c r="BO74" s="119">
        <f t="shared" si="72"/>
        <v>0</v>
      </c>
      <c r="BP74" s="119">
        <f t="shared" si="72"/>
        <v>0</v>
      </c>
      <c r="BQ74" s="119">
        <f t="shared" si="72"/>
        <v>0</v>
      </c>
      <c r="BR74" s="119">
        <f t="shared" si="72"/>
        <v>0</v>
      </c>
      <c r="BS74" s="119">
        <f t="shared" si="72"/>
        <v>0</v>
      </c>
      <c r="BT74" s="119">
        <f t="shared" si="72"/>
        <v>0</v>
      </c>
      <c r="BU74" s="119">
        <f t="shared" si="72"/>
        <v>0</v>
      </c>
      <c r="BV74" s="119">
        <f t="shared" si="72"/>
        <v>0</v>
      </c>
      <c r="BW74" s="119">
        <f t="shared" si="72"/>
        <v>0</v>
      </c>
      <c r="BX74" s="119">
        <f t="shared" si="72"/>
        <v>0</v>
      </c>
      <c r="BY74" s="119">
        <f t="shared" si="72"/>
        <v>0</v>
      </c>
      <c r="BZ74" s="119">
        <f t="shared" si="72"/>
        <v>0</v>
      </c>
      <c r="CA74" s="119">
        <f t="shared" si="72"/>
        <v>0</v>
      </c>
      <c r="CB74" s="119">
        <f t="shared" si="72"/>
        <v>0</v>
      </c>
      <c r="CC74" s="119">
        <f t="shared" si="72"/>
        <v>0</v>
      </c>
      <c r="CD74" s="119">
        <f t="shared" si="72"/>
        <v>0</v>
      </c>
      <c r="CE74" s="119">
        <f t="shared" si="72"/>
        <v>0</v>
      </c>
      <c r="CF74" s="119">
        <f t="shared" si="72"/>
        <v>0</v>
      </c>
      <c r="CG74" s="119">
        <f t="shared" si="72"/>
        <v>0</v>
      </c>
      <c r="CH74" s="119">
        <f t="shared" si="72"/>
        <v>0</v>
      </c>
    </row>
    <row r="75" spans="1:86" x14ac:dyDescent="0.3">
      <c r="A75" s="151"/>
      <c r="B75" s="142" t="s">
        <v>92</v>
      </c>
      <c r="C75" s="143"/>
      <c r="D75" s="143" t="s">
        <v>93</v>
      </c>
      <c r="E75" s="14" t="s">
        <v>92</v>
      </c>
      <c r="F75" s="142" t="s">
        <v>30</v>
      </c>
      <c r="G75" s="140">
        <f t="shared" si="66"/>
        <v>43101</v>
      </c>
      <c r="H75" s="68">
        <v>1</v>
      </c>
      <c r="I75" s="68">
        <v>15</v>
      </c>
      <c r="J75" s="68">
        <v>0</v>
      </c>
      <c r="K75" s="139">
        <v>2018</v>
      </c>
      <c r="L75" s="68">
        <f>Input!$C$33*INDEX(Calculations!$U$1:$BN$1,MATCH($K75,Calculations!$U$2:$BN$2,0))*Conservation_Toggle</f>
        <v>363.0990161067931</v>
      </c>
      <c r="M75" s="69"/>
      <c r="N75" s="68" t="s">
        <v>91</v>
      </c>
      <c r="O75" s="141">
        <v>0</v>
      </c>
      <c r="P75" s="4"/>
      <c r="Q75" s="4"/>
      <c r="R75" s="6"/>
      <c r="S75" s="72"/>
      <c r="U75" s="119">
        <f t="shared" si="71"/>
        <v>0</v>
      </c>
      <c r="V75" s="119">
        <f t="shared" si="67"/>
        <v>0</v>
      </c>
      <c r="W75" s="119">
        <f t="shared" si="67"/>
        <v>0</v>
      </c>
      <c r="X75" s="119">
        <f t="shared" si="67"/>
        <v>0</v>
      </c>
      <c r="Y75" s="119">
        <f t="shared" si="67"/>
        <v>0</v>
      </c>
      <c r="Z75" s="119">
        <f t="shared" si="67"/>
        <v>0</v>
      </c>
      <c r="AA75" s="119">
        <f t="shared" si="67"/>
        <v>0</v>
      </c>
      <c r="AB75" s="119">
        <f t="shared" si="67"/>
        <v>0</v>
      </c>
      <c r="AC75" s="119">
        <f t="shared" si="67"/>
        <v>0</v>
      </c>
      <c r="AD75" s="119">
        <f t="shared" si="67"/>
        <v>0</v>
      </c>
      <c r="AE75" s="119">
        <f t="shared" si="67"/>
        <v>0</v>
      </c>
      <c r="AF75" s="119">
        <f t="shared" si="67"/>
        <v>0</v>
      </c>
      <c r="AG75" s="119">
        <f t="shared" si="67"/>
        <v>0</v>
      </c>
      <c r="AH75" s="119">
        <f t="shared" si="67"/>
        <v>363.0990161067931</v>
      </c>
      <c r="AI75" s="119">
        <f t="shared" si="67"/>
        <v>0</v>
      </c>
      <c r="AJ75" s="119">
        <f t="shared" si="67"/>
        <v>0</v>
      </c>
      <c r="AK75" s="119">
        <f t="shared" ref="AK75:AZ91" si="73">IF(AK$2=$K75,$L75,0)</f>
        <v>0</v>
      </c>
      <c r="AL75" s="119">
        <f t="shared" si="68"/>
        <v>0</v>
      </c>
      <c r="AM75" s="119">
        <f t="shared" si="68"/>
        <v>0</v>
      </c>
      <c r="AN75" s="119">
        <f t="shared" si="68"/>
        <v>0</v>
      </c>
      <c r="AO75" s="119">
        <f t="shared" si="68"/>
        <v>0</v>
      </c>
      <c r="AP75" s="119">
        <f t="shared" si="68"/>
        <v>0</v>
      </c>
      <c r="AQ75" s="119">
        <f t="shared" si="68"/>
        <v>0</v>
      </c>
      <c r="AR75" s="119">
        <f t="shared" si="68"/>
        <v>0</v>
      </c>
      <c r="AS75" s="119">
        <f t="shared" si="68"/>
        <v>0</v>
      </c>
      <c r="AT75" s="119">
        <f t="shared" si="68"/>
        <v>0</v>
      </c>
      <c r="AU75" s="119">
        <f t="shared" si="68"/>
        <v>0</v>
      </c>
      <c r="AV75" s="119">
        <f t="shared" si="68"/>
        <v>0</v>
      </c>
      <c r="AW75" s="119">
        <f t="shared" si="68"/>
        <v>0</v>
      </c>
      <c r="AX75" s="119">
        <f t="shared" si="68"/>
        <v>0</v>
      </c>
      <c r="AY75" s="119">
        <f t="shared" si="68"/>
        <v>0</v>
      </c>
      <c r="AZ75" s="119">
        <f t="shared" si="68"/>
        <v>0</v>
      </c>
      <c r="BA75" s="119">
        <f t="shared" ref="BA75:BP91" si="74">IF(BA$2=$K75,$L75,0)</f>
        <v>0</v>
      </c>
      <c r="BB75" s="119">
        <f t="shared" si="69"/>
        <v>0</v>
      </c>
      <c r="BC75" s="119">
        <f t="shared" si="69"/>
        <v>0</v>
      </c>
      <c r="BD75" s="119">
        <f t="shared" si="69"/>
        <v>0</v>
      </c>
      <c r="BE75" s="119">
        <f t="shared" si="69"/>
        <v>0</v>
      </c>
      <c r="BF75" s="119">
        <f t="shared" si="69"/>
        <v>0</v>
      </c>
      <c r="BG75" s="119">
        <f t="shared" si="69"/>
        <v>0</v>
      </c>
      <c r="BH75" s="119">
        <f t="shared" si="69"/>
        <v>0</v>
      </c>
      <c r="BI75" s="119">
        <f t="shared" si="69"/>
        <v>0</v>
      </c>
      <c r="BJ75" s="119">
        <f t="shared" si="69"/>
        <v>0</v>
      </c>
      <c r="BK75" s="119">
        <f t="shared" si="69"/>
        <v>0</v>
      </c>
      <c r="BL75" s="119">
        <f t="shared" si="69"/>
        <v>0</v>
      </c>
      <c r="BM75" s="119">
        <f t="shared" si="69"/>
        <v>0</v>
      </c>
      <c r="BN75" s="119">
        <f t="shared" si="69"/>
        <v>0</v>
      </c>
      <c r="BO75" s="119">
        <f t="shared" si="72"/>
        <v>0</v>
      </c>
      <c r="BP75" s="119">
        <f t="shared" si="72"/>
        <v>0</v>
      </c>
      <c r="BQ75" s="119">
        <f t="shared" si="72"/>
        <v>0</v>
      </c>
      <c r="BR75" s="119">
        <f t="shared" si="72"/>
        <v>0</v>
      </c>
      <c r="BS75" s="119">
        <f t="shared" si="72"/>
        <v>0</v>
      </c>
      <c r="BT75" s="119">
        <f t="shared" si="72"/>
        <v>0</v>
      </c>
      <c r="BU75" s="119">
        <f t="shared" si="72"/>
        <v>0</v>
      </c>
      <c r="BV75" s="119">
        <f t="shared" si="72"/>
        <v>0</v>
      </c>
      <c r="BW75" s="119">
        <f t="shared" si="72"/>
        <v>0</v>
      </c>
      <c r="BX75" s="119">
        <f t="shared" si="72"/>
        <v>0</v>
      </c>
      <c r="BY75" s="119">
        <f t="shared" si="72"/>
        <v>0</v>
      </c>
      <c r="BZ75" s="119">
        <f t="shared" si="72"/>
        <v>0</v>
      </c>
      <c r="CA75" s="119">
        <f t="shared" si="72"/>
        <v>0</v>
      </c>
      <c r="CB75" s="119">
        <f t="shared" si="72"/>
        <v>0</v>
      </c>
      <c r="CC75" s="119">
        <f t="shared" si="72"/>
        <v>0</v>
      </c>
      <c r="CD75" s="119">
        <f t="shared" si="72"/>
        <v>0</v>
      </c>
      <c r="CE75" s="119">
        <f t="shared" si="72"/>
        <v>0</v>
      </c>
      <c r="CF75" s="119">
        <f t="shared" si="72"/>
        <v>0</v>
      </c>
      <c r="CG75" s="119">
        <f t="shared" si="72"/>
        <v>0</v>
      </c>
      <c r="CH75" s="119">
        <f t="shared" si="72"/>
        <v>0</v>
      </c>
    </row>
    <row r="76" spans="1:86" x14ac:dyDescent="0.3">
      <c r="A76" s="151"/>
      <c r="B76" s="142" t="s">
        <v>92</v>
      </c>
      <c r="C76" s="143"/>
      <c r="D76" s="143" t="s">
        <v>93</v>
      </c>
      <c r="E76" s="14" t="s">
        <v>92</v>
      </c>
      <c r="F76" s="142" t="s">
        <v>30</v>
      </c>
      <c r="G76" s="140">
        <f t="shared" si="66"/>
        <v>43466</v>
      </c>
      <c r="H76" s="68">
        <v>1</v>
      </c>
      <c r="I76" s="68">
        <v>15</v>
      </c>
      <c r="J76" s="68">
        <v>0</v>
      </c>
      <c r="K76" s="139">
        <v>2019</v>
      </c>
      <c r="L76" s="68">
        <f>Input!$C$33*INDEX(Calculations!$U$1:$BN$1,MATCH($K76,Calculations!$U$2:$BN$2,0))*Conservation_Toggle</f>
        <v>370.3609964289289</v>
      </c>
      <c r="M76" s="69"/>
      <c r="N76" s="68" t="s">
        <v>91</v>
      </c>
      <c r="O76" s="141">
        <v>0</v>
      </c>
      <c r="P76" s="4"/>
      <c r="Q76" s="4"/>
      <c r="R76" s="6"/>
      <c r="S76" s="72"/>
      <c r="U76" s="119">
        <f t="shared" si="71"/>
        <v>0</v>
      </c>
      <c r="V76" s="119">
        <f t="shared" si="71"/>
        <v>0</v>
      </c>
      <c r="W76" s="119">
        <f t="shared" si="71"/>
        <v>0</v>
      </c>
      <c r="X76" s="119">
        <f t="shared" si="71"/>
        <v>0</v>
      </c>
      <c r="Y76" s="119">
        <f t="shared" si="71"/>
        <v>0</v>
      </c>
      <c r="Z76" s="119">
        <f t="shared" si="71"/>
        <v>0</v>
      </c>
      <c r="AA76" s="119">
        <f t="shared" si="71"/>
        <v>0</v>
      </c>
      <c r="AB76" s="119">
        <f t="shared" si="71"/>
        <v>0</v>
      </c>
      <c r="AC76" s="119">
        <f t="shared" si="71"/>
        <v>0</v>
      </c>
      <c r="AD76" s="119">
        <f t="shared" si="71"/>
        <v>0</v>
      </c>
      <c r="AE76" s="119">
        <f t="shared" si="71"/>
        <v>0</v>
      </c>
      <c r="AF76" s="119">
        <f t="shared" si="71"/>
        <v>0</v>
      </c>
      <c r="AG76" s="119">
        <f t="shared" si="71"/>
        <v>0</v>
      </c>
      <c r="AH76" s="119">
        <f t="shared" si="71"/>
        <v>0</v>
      </c>
      <c r="AI76" s="119">
        <f t="shared" si="71"/>
        <v>370.3609964289289</v>
      </c>
      <c r="AJ76" s="119">
        <f t="shared" si="71"/>
        <v>0</v>
      </c>
      <c r="AK76" s="119">
        <f t="shared" si="73"/>
        <v>0</v>
      </c>
      <c r="AL76" s="119">
        <f t="shared" si="73"/>
        <v>0</v>
      </c>
      <c r="AM76" s="119">
        <f t="shared" si="73"/>
        <v>0</v>
      </c>
      <c r="AN76" s="119">
        <f t="shared" si="73"/>
        <v>0</v>
      </c>
      <c r="AO76" s="119">
        <f t="shared" si="73"/>
        <v>0</v>
      </c>
      <c r="AP76" s="119">
        <f t="shared" si="73"/>
        <v>0</v>
      </c>
      <c r="AQ76" s="119">
        <f t="shared" si="73"/>
        <v>0</v>
      </c>
      <c r="AR76" s="119">
        <f t="shared" si="73"/>
        <v>0</v>
      </c>
      <c r="AS76" s="119">
        <f t="shared" si="73"/>
        <v>0</v>
      </c>
      <c r="AT76" s="119">
        <f t="shared" si="73"/>
        <v>0</v>
      </c>
      <c r="AU76" s="119">
        <f t="shared" si="73"/>
        <v>0</v>
      </c>
      <c r="AV76" s="119">
        <f t="shared" si="73"/>
        <v>0</v>
      </c>
      <c r="AW76" s="119">
        <f t="shared" si="73"/>
        <v>0</v>
      </c>
      <c r="AX76" s="119">
        <f t="shared" si="73"/>
        <v>0</v>
      </c>
      <c r="AY76" s="119">
        <f t="shared" si="73"/>
        <v>0</v>
      </c>
      <c r="AZ76" s="119">
        <f t="shared" si="73"/>
        <v>0</v>
      </c>
      <c r="BA76" s="119">
        <f t="shared" si="74"/>
        <v>0</v>
      </c>
      <c r="BB76" s="119">
        <f t="shared" si="74"/>
        <v>0</v>
      </c>
      <c r="BC76" s="119">
        <f t="shared" si="74"/>
        <v>0</v>
      </c>
      <c r="BD76" s="119">
        <f t="shared" si="74"/>
        <v>0</v>
      </c>
      <c r="BE76" s="119">
        <f t="shared" si="74"/>
        <v>0</v>
      </c>
      <c r="BF76" s="119">
        <f t="shared" si="74"/>
        <v>0</v>
      </c>
      <c r="BG76" s="119">
        <f t="shared" si="74"/>
        <v>0</v>
      </c>
      <c r="BH76" s="119">
        <f t="shared" si="74"/>
        <v>0</v>
      </c>
      <c r="BI76" s="119">
        <f t="shared" si="74"/>
        <v>0</v>
      </c>
      <c r="BJ76" s="119">
        <f t="shared" si="74"/>
        <v>0</v>
      </c>
      <c r="BK76" s="119">
        <f t="shared" si="74"/>
        <v>0</v>
      </c>
      <c r="BL76" s="119">
        <f t="shared" si="74"/>
        <v>0</v>
      </c>
      <c r="BM76" s="119">
        <f t="shared" si="74"/>
        <v>0</v>
      </c>
      <c r="BN76" s="119">
        <f t="shared" si="74"/>
        <v>0</v>
      </c>
      <c r="BO76" s="119">
        <f t="shared" si="74"/>
        <v>0</v>
      </c>
      <c r="BP76" s="119">
        <f t="shared" si="74"/>
        <v>0</v>
      </c>
      <c r="BQ76" s="119">
        <f t="shared" si="72"/>
        <v>0</v>
      </c>
      <c r="BR76" s="119">
        <f t="shared" si="72"/>
        <v>0</v>
      </c>
      <c r="BS76" s="119">
        <f t="shared" si="72"/>
        <v>0</v>
      </c>
      <c r="BT76" s="119">
        <f t="shared" si="72"/>
        <v>0</v>
      </c>
      <c r="BU76" s="119">
        <f t="shared" si="72"/>
        <v>0</v>
      </c>
      <c r="BV76" s="119">
        <f t="shared" si="72"/>
        <v>0</v>
      </c>
      <c r="BW76" s="119">
        <f t="shared" si="72"/>
        <v>0</v>
      </c>
      <c r="BX76" s="119">
        <f t="shared" si="72"/>
        <v>0</v>
      </c>
      <c r="BY76" s="119">
        <f t="shared" si="72"/>
        <v>0</v>
      </c>
      <c r="BZ76" s="119">
        <f t="shared" si="72"/>
        <v>0</v>
      </c>
      <c r="CA76" s="119">
        <f t="shared" si="72"/>
        <v>0</v>
      </c>
      <c r="CB76" s="119">
        <f t="shared" si="72"/>
        <v>0</v>
      </c>
      <c r="CC76" s="119">
        <f t="shared" si="72"/>
        <v>0</v>
      </c>
      <c r="CD76" s="119">
        <f t="shared" si="72"/>
        <v>0</v>
      </c>
      <c r="CE76" s="119">
        <f t="shared" si="72"/>
        <v>0</v>
      </c>
      <c r="CF76" s="119">
        <f t="shared" si="72"/>
        <v>0</v>
      </c>
      <c r="CG76" s="119">
        <f t="shared" si="72"/>
        <v>0</v>
      </c>
      <c r="CH76" s="119">
        <f t="shared" si="72"/>
        <v>0</v>
      </c>
    </row>
    <row r="77" spans="1:86" x14ac:dyDescent="0.3">
      <c r="A77" s="151"/>
      <c r="B77" s="142" t="s">
        <v>92</v>
      </c>
      <c r="C77" s="143"/>
      <c r="D77" s="143" t="s">
        <v>93</v>
      </c>
      <c r="E77" s="14" t="s">
        <v>92</v>
      </c>
      <c r="F77" s="142" t="s">
        <v>30</v>
      </c>
      <c r="G77" s="140">
        <f t="shared" si="66"/>
        <v>43831</v>
      </c>
      <c r="H77" s="68">
        <v>1</v>
      </c>
      <c r="I77" s="68">
        <v>15</v>
      </c>
      <c r="J77" s="68">
        <v>0</v>
      </c>
      <c r="K77" s="139">
        <v>2020</v>
      </c>
      <c r="L77" s="68">
        <f>Input!$C$33*INDEX(Calculations!$U$1:$BN$1,MATCH($K77,Calculations!$U$2:$BN$2,0))*Conservation_Toggle</f>
        <v>377.76821635750747</v>
      </c>
      <c r="M77" s="69"/>
      <c r="N77" s="68" t="s">
        <v>91</v>
      </c>
      <c r="O77" s="141">
        <v>0</v>
      </c>
      <c r="P77" s="4"/>
      <c r="Q77" s="4"/>
      <c r="R77" s="6"/>
      <c r="S77" s="72"/>
      <c r="U77" s="119">
        <f t="shared" si="71"/>
        <v>0</v>
      </c>
      <c r="V77" s="119">
        <f t="shared" si="71"/>
        <v>0</v>
      </c>
      <c r="W77" s="119">
        <f t="shared" si="71"/>
        <v>0</v>
      </c>
      <c r="X77" s="119">
        <f t="shared" si="71"/>
        <v>0</v>
      </c>
      <c r="Y77" s="119">
        <f t="shared" si="71"/>
        <v>0</v>
      </c>
      <c r="Z77" s="119">
        <f t="shared" si="71"/>
        <v>0</v>
      </c>
      <c r="AA77" s="119">
        <f t="shared" si="71"/>
        <v>0</v>
      </c>
      <c r="AB77" s="119">
        <f t="shared" si="71"/>
        <v>0</v>
      </c>
      <c r="AC77" s="119">
        <f t="shared" si="71"/>
        <v>0</v>
      </c>
      <c r="AD77" s="119">
        <f t="shared" si="71"/>
        <v>0</v>
      </c>
      <c r="AE77" s="119">
        <f t="shared" si="71"/>
        <v>0</v>
      </c>
      <c r="AF77" s="119">
        <f t="shared" si="71"/>
        <v>0</v>
      </c>
      <c r="AG77" s="119">
        <f t="shared" si="71"/>
        <v>0</v>
      </c>
      <c r="AH77" s="119">
        <f t="shared" si="71"/>
        <v>0</v>
      </c>
      <c r="AI77" s="119">
        <f t="shared" si="71"/>
        <v>0</v>
      </c>
      <c r="AJ77" s="119">
        <f t="shared" si="71"/>
        <v>377.76821635750747</v>
      </c>
      <c r="AK77" s="119">
        <f t="shared" si="73"/>
        <v>0</v>
      </c>
      <c r="AL77" s="119">
        <f t="shared" si="73"/>
        <v>0</v>
      </c>
      <c r="AM77" s="119">
        <f t="shared" si="73"/>
        <v>0</v>
      </c>
      <c r="AN77" s="119">
        <f t="shared" si="73"/>
        <v>0</v>
      </c>
      <c r="AO77" s="119">
        <f t="shared" si="73"/>
        <v>0</v>
      </c>
      <c r="AP77" s="119">
        <f t="shared" si="73"/>
        <v>0</v>
      </c>
      <c r="AQ77" s="119">
        <f t="shared" si="73"/>
        <v>0</v>
      </c>
      <c r="AR77" s="119">
        <f t="shared" si="73"/>
        <v>0</v>
      </c>
      <c r="AS77" s="119">
        <f t="shared" si="73"/>
        <v>0</v>
      </c>
      <c r="AT77" s="119">
        <f t="shared" si="73"/>
        <v>0</v>
      </c>
      <c r="AU77" s="119">
        <f t="shared" si="73"/>
        <v>0</v>
      </c>
      <c r="AV77" s="119">
        <f t="shared" si="73"/>
        <v>0</v>
      </c>
      <c r="AW77" s="119">
        <f t="shared" si="73"/>
        <v>0</v>
      </c>
      <c r="AX77" s="119">
        <f t="shared" si="73"/>
        <v>0</v>
      </c>
      <c r="AY77" s="119">
        <f t="shared" si="73"/>
        <v>0</v>
      </c>
      <c r="AZ77" s="119">
        <f t="shared" si="73"/>
        <v>0</v>
      </c>
      <c r="BA77" s="119">
        <f t="shared" si="74"/>
        <v>0</v>
      </c>
      <c r="BB77" s="119">
        <f t="shared" si="74"/>
        <v>0</v>
      </c>
      <c r="BC77" s="119">
        <f t="shared" si="74"/>
        <v>0</v>
      </c>
      <c r="BD77" s="119">
        <f t="shared" si="74"/>
        <v>0</v>
      </c>
      <c r="BE77" s="119">
        <f t="shared" si="74"/>
        <v>0</v>
      </c>
      <c r="BF77" s="119">
        <f t="shared" si="74"/>
        <v>0</v>
      </c>
      <c r="BG77" s="119">
        <f t="shared" si="74"/>
        <v>0</v>
      </c>
      <c r="BH77" s="119">
        <f t="shared" si="74"/>
        <v>0</v>
      </c>
      <c r="BI77" s="119">
        <f t="shared" si="74"/>
        <v>0</v>
      </c>
      <c r="BJ77" s="119">
        <f t="shared" si="74"/>
        <v>0</v>
      </c>
      <c r="BK77" s="119">
        <f t="shared" si="74"/>
        <v>0</v>
      </c>
      <c r="BL77" s="119">
        <f t="shared" si="74"/>
        <v>0</v>
      </c>
      <c r="BM77" s="119">
        <f t="shared" si="74"/>
        <v>0</v>
      </c>
      <c r="BN77" s="119">
        <f t="shared" si="74"/>
        <v>0</v>
      </c>
      <c r="BO77" s="119">
        <f t="shared" si="72"/>
        <v>0</v>
      </c>
      <c r="BP77" s="119">
        <f t="shared" si="72"/>
        <v>0</v>
      </c>
      <c r="BQ77" s="119">
        <f t="shared" si="72"/>
        <v>0</v>
      </c>
      <c r="BR77" s="119">
        <f t="shared" si="72"/>
        <v>0</v>
      </c>
      <c r="BS77" s="119">
        <f t="shared" si="72"/>
        <v>0</v>
      </c>
      <c r="BT77" s="119">
        <f t="shared" si="72"/>
        <v>0</v>
      </c>
      <c r="BU77" s="119">
        <f t="shared" si="72"/>
        <v>0</v>
      </c>
      <c r="BV77" s="119">
        <f t="shared" si="72"/>
        <v>0</v>
      </c>
      <c r="BW77" s="119">
        <f t="shared" si="72"/>
        <v>0</v>
      </c>
      <c r="BX77" s="119">
        <f t="shared" si="72"/>
        <v>0</v>
      </c>
      <c r="BY77" s="119">
        <f t="shared" si="72"/>
        <v>0</v>
      </c>
      <c r="BZ77" s="119">
        <f t="shared" si="72"/>
        <v>0</v>
      </c>
      <c r="CA77" s="119">
        <f t="shared" si="72"/>
        <v>0</v>
      </c>
      <c r="CB77" s="119">
        <f t="shared" si="72"/>
        <v>0</v>
      </c>
      <c r="CC77" s="119">
        <f t="shared" si="72"/>
        <v>0</v>
      </c>
      <c r="CD77" s="119">
        <f t="shared" si="72"/>
        <v>0</v>
      </c>
      <c r="CE77" s="119">
        <f t="shared" si="72"/>
        <v>0</v>
      </c>
      <c r="CF77" s="119">
        <f t="shared" si="72"/>
        <v>0</v>
      </c>
      <c r="CG77" s="119">
        <f t="shared" si="72"/>
        <v>0</v>
      </c>
      <c r="CH77" s="119">
        <f t="shared" si="72"/>
        <v>0</v>
      </c>
    </row>
    <row r="78" spans="1:86" x14ac:dyDescent="0.3">
      <c r="A78" s="151"/>
      <c r="B78" s="142" t="s">
        <v>92</v>
      </c>
      <c r="C78" s="143"/>
      <c r="D78" s="143" t="s">
        <v>93</v>
      </c>
      <c r="E78" s="14" t="s">
        <v>92</v>
      </c>
      <c r="F78" s="142" t="s">
        <v>30</v>
      </c>
      <c r="G78" s="140">
        <f t="shared" si="66"/>
        <v>44197</v>
      </c>
      <c r="H78" s="68">
        <v>1</v>
      </c>
      <c r="I78" s="68">
        <v>15</v>
      </c>
      <c r="J78" s="68">
        <v>0</v>
      </c>
      <c r="K78" s="139">
        <v>2021</v>
      </c>
      <c r="L78" s="68">
        <f>Input!$C$33*INDEX(Calculations!$U$1:$BN$1,MATCH($K78,Calculations!$U$2:$BN$2,0))*Conservation_Toggle</f>
        <v>385.32358068465766</v>
      </c>
      <c r="M78" s="69"/>
      <c r="N78" s="68" t="s">
        <v>91</v>
      </c>
      <c r="O78" s="141">
        <v>0</v>
      </c>
      <c r="P78" s="4"/>
      <c r="Q78" s="4"/>
      <c r="R78" s="6"/>
      <c r="S78" s="72"/>
      <c r="U78" s="119">
        <f t="shared" si="71"/>
        <v>0</v>
      </c>
      <c r="V78" s="119">
        <f t="shared" si="71"/>
        <v>0</v>
      </c>
      <c r="W78" s="119">
        <f t="shared" si="71"/>
        <v>0</v>
      </c>
      <c r="X78" s="119">
        <f t="shared" si="71"/>
        <v>0</v>
      </c>
      <c r="Y78" s="119">
        <f t="shared" si="71"/>
        <v>0</v>
      </c>
      <c r="Z78" s="119">
        <f t="shared" si="71"/>
        <v>0</v>
      </c>
      <c r="AA78" s="119">
        <f t="shared" si="71"/>
        <v>0</v>
      </c>
      <c r="AB78" s="119">
        <f t="shared" si="71"/>
        <v>0</v>
      </c>
      <c r="AC78" s="119">
        <f t="shared" si="71"/>
        <v>0</v>
      </c>
      <c r="AD78" s="119">
        <f t="shared" si="71"/>
        <v>0</v>
      </c>
      <c r="AE78" s="119">
        <f t="shared" si="71"/>
        <v>0</v>
      </c>
      <c r="AF78" s="119">
        <f t="shared" si="71"/>
        <v>0</v>
      </c>
      <c r="AG78" s="119">
        <f t="shared" si="71"/>
        <v>0</v>
      </c>
      <c r="AH78" s="119">
        <f t="shared" si="71"/>
        <v>0</v>
      </c>
      <c r="AI78" s="119">
        <f t="shared" si="71"/>
        <v>0</v>
      </c>
      <c r="AJ78" s="119">
        <f t="shared" si="71"/>
        <v>0</v>
      </c>
      <c r="AK78" s="119">
        <f t="shared" si="73"/>
        <v>385.32358068465766</v>
      </c>
      <c r="AL78" s="119">
        <f t="shared" si="73"/>
        <v>0</v>
      </c>
      <c r="AM78" s="119">
        <f t="shared" si="73"/>
        <v>0</v>
      </c>
      <c r="AN78" s="119">
        <f t="shared" si="73"/>
        <v>0</v>
      </c>
      <c r="AO78" s="119">
        <f t="shared" si="73"/>
        <v>0</v>
      </c>
      <c r="AP78" s="119">
        <f t="shared" si="73"/>
        <v>0</v>
      </c>
      <c r="AQ78" s="119">
        <f t="shared" si="73"/>
        <v>0</v>
      </c>
      <c r="AR78" s="119">
        <f t="shared" si="73"/>
        <v>0</v>
      </c>
      <c r="AS78" s="119">
        <f t="shared" si="73"/>
        <v>0</v>
      </c>
      <c r="AT78" s="119">
        <f t="shared" si="73"/>
        <v>0</v>
      </c>
      <c r="AU78" s="119">
        <f t="shared" si="73"/>
        <v>0</v>
      </c>
      <c r="AV78" s="119">
        <f t="shared" si="73"/>
        <v>0</v>
      </c>
      <c r="AW78" s="119">
        <f t="shared" si="73"/>
        <v>0</v>
      </c>
      <c r="AX78" s="119">
        <f t="shared" si="73"/>
        <v>0</v>
      </c>
      <c r="AY78" s="119">
        <f t="shared" si="73"/>
        <v>0</v>
      </c>
      <c r="AZ78" s="119">
        <f t="shared" si="73"/>
        <v>0</v>
      </c>
      <c r="BA78" s="119">
        <f t="shared" si="74"/>
        <v>0</v>
      </c>
      <c r="BB78" s="119">
        <f t="shared" si="74"/>
        <v>0</v>
      </c>
      <c r="BC78" s="119">
        <f t="shared" si="74"/>
        <v>0</v>
      </c>
      <c r="BD78" s="119">
        <f t="shared" si="74"/>
        <v>0</v>
      </c>
      <c r="BE78" s="119">
        <f t="shared" si="74"/>
        <v>0</v>
      </c>
      <c r="BF78" s="119">
        <f t="shared" si="74"/>
        <v>0</v>
      </c>
      <c r="BG78" s="119">
        <f t="shared" si="74"/>
        <v>0</v>
      </c>
      <c r="BH78" s="119">
        <f t="shared" si="74"/>
        <v>0</v>
      </c>
      <c r="BI78" s="119">
        <f t="shared" si="74"/>
        <v>0</v>
      </c>
      <c r="BJ78" s="119">
        <f t="shared" si="74"/>
        <v>0</v>
      </c>
      <c r="BK78" s="119">
        <f t="shared" si="74"/>
        <v>0</v>
      </c>
      <c r="BL78" s="119">
        <f t="shared" si="74"/>
        <v>0</v>
      </c>
      <c r="BM78" s="119">
        <f t="shared" si="74"/>
        <v>0</v>
      </c>
      <c r="BN78" s="119">
        <f t="shared" si="74"/>
        <v>0</v>
      </c>
      <c r="BO78" s="119">
        <f t="shared" si="72"/>
        <v>0</v>
      </c>
      <c r="BP78" s="119">
        <f t="shared" si="72"/>
        <v>0</v>
      </c>
      <c r="BQ78" s="119">
        <f t="shared" si="72"/>
        <v>0</v>
      </c>
      <c r="BR78" s="119">
        <f t="shared" si="72"/>
        <v>0</v>
      </c>
      <c r="BS78" s="119">
        <f t="shared" si="72"/>
        <v>0</v>
      </c>
      <c r="BT78" s="119">
        <f t="shared" si="72"/>
        <v>0</v>
      </c>
      <c r="BU78" s="119">
        <f t="shared" si="72"/>
        <v>0</v>
      </c>
      <c r="BV78" s="119">
        <f t="shared" si="72"/>
        <v>0</v>
      </c>
      <c r="BW78" s="119">
        <f t="shared" si="72"/>
        <v>0</v>
      </c>
      <c r="BX78" s="119">
        <f t="shared" si="72"/>
        <v>0</v>
      </c>
      <c r="BY78" s="119">
        <f t="shared" si="72"/>
        <v>0</v>
      </c>
      <c r="BZ78" s="119">
        <f t="shared" si="72"/>
        <v>0</v>
      </c>
      <c r="CA78" s="119">
        <f t="shared" si="72"/>
        <v>0</v>
      </c>
      <c r="CB78" s="119">
        <f t="shared" si="72"/>
        <v>0</v>
      </c>
      <c r="CC78" s="119">
        <f t="shared" si="72"/>
        <v>0</v>
      </c>
      <c r="CD78" s="119">
        <f t="shared" si="72"/>
        <v>0</v>
      </c>
      <c r="CE78" s="119">
        <f t="shared" si="72"/>
        <v>0</v>
      </c>
      <c r="CF78" s="119">
        <f t="shared" si="72"/>
        <v>0</v>
      </c>
      <c r="CG78" s="119">
        <f t="shared" si="72"/>
        <v>0</v>
      </c>
      <c r="CH78" s="119">
        <f t="shared" si="72"/>
        <v>0</v>
      </c>
    </row>
    <row r="79" spans="1:86" x14ac:dyDescent="0.3">
      <c r="A79" s="151"/>
      <c r="B79" s="142" t="s">
        <v>92</v>
      </c>
      <c r="C79" s="143"/>
      <c r="D79" s="143" t="s">
        <v>93</v>
      </c>
      <c r="E79" s="14" t="s">
        <v>92</v>
      </c>
      <c r="F79" s="142" t="s">
        <v>30</v>
      </c>
      <c r="G79" s="140">
        <f t="shared" si="66"/>
        <v>44562</v>
      </c>
      <c r="H79" s="68">
        <v>1</v>
      </c>
      <c r="I79" s="68">
        <v>15</v>
      </c>
      <c r="J79" s="68">
        <v>0</v>
      </c>
      <c r="K79" s="139">
        <v>2022</v>
      </c>
      <c r="L79" s="68">
        <f>Input!$C$33*INDEX(Calculations!$U$1:$BN$1,MATCH($K79,Calculations!$U$2:$BN$2,0))*Conservation_Toggle</f>
        <v>393.03005229835082</v>
      </c>
      <c r="M79" s="69"/>
      <c r="N79" s="68" t="s">
        <v>91</v>
      </c>
      <c r="O79" s="141">
        <v>0</v>
      </c>
      <c r="P79" s="4"/>
      <c r="Q79" s="4"/>
      <c r="R79" s="6"/>
      <c r="S79" s="72"/>
      <c r="U79" s="119">
        <f t="shared" si="71"/>
        <v>0</v>
      </c>
      <c r="V79" s="119">
        <f t="shared" si="71"/>
        <v>0</v>
      </c>
      <c r="W79" s="119">
        <f t="shared" si="71"/>
        <v>0</v>
      </c>
      <c r="X79" s="119">
        <f t="shared" si="71"/>
        <v>0</v>
      </c>
      <c r="Y79" s="119">
        <f t="shared" si="71"/>
        <v>0</v>
      </c>
      <c r="Z79" s="119">
        <f t="shared" si="71"/>
        <v>0</v>
      </c>
      <c r="AA79" s="119">
        <f t="shared" si="71"/>
        <v>0</v>
      </c>
      <c r="AB79" s="119">
        <f t="shared" si="71"/>
        <v>0</v>
      </c>
      <c r="AC79" s="119">
        <f t="shared" si="71"/>
        <v>0</v>
      </c>
      <c r="AD79" s="119">
        <f t="shared" si="71"/>
        <v>0</v>
      </c>
      <c r="AE79" s="119">
        <f t="shared" si="71"/>
        <v>0</v>
      </c>
      <c r="AF79" s="119">
        <f t="shared" si="71"/>
        <v>0</v>
      </c>
      <c r="AG79" s="119">
        <f t="shared" si="71"/>
        <v>0</v>
      </c>
      <c r="AH79" s="119">
        <f t="shared" si="71"/>
        <v>0</v>
      </c>
      <c r="AI79" s="119">
        <f t="shared" si="71"/>
        <v>0</v>
      </c>
      <c r="AJ79" s="119">
        <f t="shared" si="71"/>
        <v>0</v>
      </c>
      <c r="AK79" s="119">
        <f t="shared" si="73"/>
        <v>0</v>
      </c>
      <c r="AL79" s="119">
        <f t="shared" si="73"/>
        <v>393.03005229835082</v>
      </c>
      <c r="AM79" s="119">
        <f t="shared" si="73"/>
        <v>0</v>
      </c>
      <c r="AN79" s="119">
        <f t="shared" si="73"/>
        <v>0</v>
      </c>
      <c r="AO79" s="119">
        <f t="shared" si="73"/>
        <v>0</v>
      </c>
      <c r="AP79" s="119">
        <f t="shared" si="73"/>
        <v>0</v>
      </c>
      <c r="AQ79" s="119">
        <f t="shared" si="73"/>
        <v>0</v>
      </c>
      <c r="AR79" s="119">
        <f t="shared" si="73"/>
        <v>0</v>
      </c>
      <c r="AS79" s="119">
        <f t="shared" si="73"/>
        <v>0</v>
      </c>
      <c r="AT79" s="119">
        <f t="shared" si="73"/>
        <v>0</v>
      </c>
      <c r="AU79" s="119">
        <f t="shared" si="73"/>
        <v>0</v>
      </c>
      <c r="AV79" s="119">
        <f t="shared" si="73"/>
        <v>0</v>
      </c>
      <c r="AW79" s="119">
        <f t="shared" si="73"/>
        <v>0</v>
      </c>
      <c r="AX79" s="119">
        <f t="shared" si="73"/>
        <v>0</v>
      </c>
      <c r="AY79" s="119">
        <f t="shared" si="73"/>
        <v>0</v>
      </c>
      <c r="AZ79" s="119">
        <f t="shared" si="73"/>
        <v>0</v>
      </c>
      <c r="BA79" s="119">
        <f t="shared" si="74"/>
        <v>0</v>
      </c>
      <c r="BB79" s="119">
        <f t="shared" si="74"/>
        <v>0</v>
      </c>
      <c r="BC79" s="119">
        <f t="shared" si="74"/>
        <v>0</v>
      </c>
      <c r="BD79" s="119">
        <f t="shared" si="74"/>
        <v>0</v>
      </c>
      <c r="BE79" s="119">
        <f t="shared" si="74"/>
        <v>0</v>
      </c>
      <c r="BF79" s="119">
        <f t="shared" si="74"/>
        <v>0</v>
      </c>
      <c r="BG79" s="119">
        <f t="shared" si="74"/>
        <v>0</v>
      </c>
      <c r="BH79" s="119">
        <f t="shared" si="74"/>
        <v>0</v>
      </c>
      <c r="BI79" s="119">
        <f t="shared" si="74"/>
        <v>0</v>
      </c>
      <c r="BJ79" s="119">
        <f t="shared" si="74"/>
        <v>0</v>
      </c>
      <c r="BK79" s="119">
        <f t="shared" si="74"/>
        <v>0</v>
      </c>
      <c r="BL79" s="119">
        <f t="shared" si="74"/>
        <v>0</v>
      </c>
      <c r="BM79" s="119">
        <f t="shared" si="74"/>
        <v>0</v>
      </c>
      <c r="BN79" s="119">
        <f t="shared" si="74"/>
        <v>0</v>
      </c>
      <c r="BO79" s="119">
        <f t="shared" si="72"/>
        <v>0</v>
      </c>
      <c r="BP79" s="119">
        <f t="shared" si="72"/>
        <v>0</v>
      </c>
      <c r="BQ79" s="119">
        <f t="shared" si="72"/>
        <v>0</v>
      </c>
      <c r="BR79" s="119">
        <f t="shared" si="72"/>
        <v>0</v>
      </c>
      <c r="BS79" s="119">
        <f t="shared" si="72"/>
        <v>0</v>
      </c>
      <c r="BT79" s="119">
        <f t="shared" si="72"/>
        <v>0</v>
      </c>
      <c r="BU79" s="119">
        <f t="shared" si="72"/>
        <v>0</v>
      </c>
      <c r="BV79" s="119">
        <f t="shared" si="72"/>
        <v>0</v>
      </c>
      <c r="BW79" s="119">
        <f t="shared" si="72"/>
        <v>0</v>
      </c>
      <c r="BX79" s="119">
        <f t="shared" si="72"/>
        <v>0</v>
      </c>
      <c r="BY79" s="119">
        <f t="shared" si="72"/>
        <v>0</v>
      </c>
      <c r="BZ79" s="119">
        <f t="shared" si="72"/>
        <v>0</v>
      </c>
      <c r="CA79" s="119">
        <f t="shared" si="72"/>
        <v>0</v>
      </c>
      <c r="CB79" s="119">
        <f t="shared" si="72"/>
        <v>0</v>
      </c>
      <c r="CC79" s="119">
        <f t="shared" si="72"/>
        <v>0</v>
      </c>
      <c r="CD79" s="119">
        <f t="shared" si="72"/>
        <v>0</v>
      </c>
      <c r="CE79" s="119">
        <f t="shared" si="72"/>
        <v>0</v>
      </c>
      <c r="CF79" s="119">
        <f t="shared" si="72"/>
        <v>0</v>
      </c>
      <c r="CG79" s="119">
        <f t="shared" si="72"/>
        <v>0</v>
      </c>
      <c r="CH79" s="119">
        <f t="shared" si="72"/>
        <v>0</v>
      </c>
    </row>
    <row r="80" spans="1:86" x14ac:dyDescent="0.3">
      <c r="A80" s="151"/>
      <c r="B80" s="142" t="s">
        <v>92</v>
      </c>
      <c r="C80" s="143"/>
      <c r="D80" s="143" t="s">
        <v>93</v>
      </c>
      <c r="E80" s="14" t="s">
        <v>92</v>
      </c>
      <c r="F80" s="142" t="s">
        <v>30</v>
      </c>
      <c r="G80" s="140">
        <f t="shared" ref="G80:G107" si="75">DATE(K80,1,1)</f>
        <v>44927</v>
      </c>
      <c r="H80" s="68">
        <v>1</v>
      </c>
      <c r="I80" s="68">
        <v>15</v>
      </c>
      <c r="J80" s="68">
        <v>0</v>
      </c>
      <c r="K80" s="139">
        <v>2023</v>
      </c>
      <c r="L80" s="68">
        <f>Input!$C$33*INDEX(Calculations!$U$1:$BN$1,MATCH($K80,Calculations!$U$2:$BN$2,0))*Conservation_Toggle</f>
        <v>400.89065334431785</v>
      </c>
      <c r="M80" s="69"/>
      <c r="N80" s="68" t="s">
        <v>91</v>
      </c>
      <c r="O80" s="141">
        <v>0</v>
      </c>
      <c r="P80" s="4"/>
      <c r="Q80" s="4"/>
      <c r="R80" s="6"/>
      <c r="S80" s="72"/>
      <c r="U80" s="119">
        <f t="shared" si="71"/>
        <v>0</v>
      </c>
      <c r="V80" s="119">
        <f t="shared" si="71"/>
        <v>0</v>
      </c>
      <c r="W80" s="119">
        <f t="shared" si="71"/>
        <v>0</v>
      </c>
      <c r="X80" s="119">
        <f t="shared" si="71"/>
        <v>0</v>
      </c>
      <c r="Y80" s="119">
        <f t="shared" si="71"/>
        <v>0</v>
      </c>
      <c r="Z80" s="119">
        <f t="shared" si="71"/>
        <v>0</v>
      </c>
      <c r="AA80" s="119">
        <f t="shared" si="71"/>
        <v>0</v>
      </c>
      <c r="AB80" s="119">
        <f t="shared" si="71"/>
        <v>0</v>
      </c>
      <c r="AC80" s="119">
        <f t="shared" si="71"/>
        <v>0</v>
      </c>
      <c r="AD80" s="119">
        <f t="shared" si="71"/>
        <v>0</v>
      </c>
      <c r="AE80" s="119">
        <f t="shared" si="71"/>
        <v>0</v>
      </c>
      <c r="AF80" s="119">
        <f t="shared" si="71"/>
        <v>0</v>
      </c>
      <c r="AG80" s="119">
        <f t="shared" si="71"/>
        <v>0</v>
      </c>
      <c r="AH80" s="119">
        <f t="shared" si="71"/>
        <v>0</v>
      </c>
      <c r="AI80" s="119">
        <f t="shared" si="71"/>
        <v>0</v>
      </c>
      <c r="AJ80" s="119">
        <f t="shared" si="71"/>
        <v>0</v>
      </c>
      <c r="AK80" s="119">
        <f t="shared" si="73"/>
        <v>0</v>
      </c>
      <c r="AL80" s="119">
        <f t="shared" si="73"/>
        <v>0</v>
      </c>
      <c r="AM80" s="119">
        <f t="shared" si="73"/>
        <v>400.89065334431785</v>
      </c>
      <c r="AN80" s="119">
        <f t="shared" si="73"/>
        <v>0</v>
      </c>
      <c r="AO80" s="119">
        <f t="shared" si="73"/>
        <v>0</v>
      </c>
      <c r="AP80" s="119">
        <f t="shared" si="73"/>
        <v>0</v>
      </c>
      <c r="AQ80" s="119">
        <f t="shared" si="73"/>
        <v>0</v>
      </c>
      <c r="AR80" s="119">
        <f t="shared" si="73"/>
        <v>0</v>
      </c>
      <c r="AS80" s="119">
        <f t="shared" si="73"/>
        <v>0</v>
      </c>
      <c r="AT80" s="119">
        <f t="shared" si="73"/>
        <v>0</v>
      </c>
      <c r="AU80" s="119">
        <f t="shared" si="73"/>
        <v>0</v>
      </c>
      <c r="AV80" s="119">
        <f t="shared" si="73"/>
        <v>0</v>
      </c>
      <c r="AW80" s="119">
        <f t="shared" si="73"/>
        <v>0</v>
      </c>
      <c r="AX80" s="119">
        <f t="shared" si="73"/>
        <v>0</v>
      </c>
      <c r="AY80" s="119">
        <f t="shared" si="73"/>
        <v>0</v>
      </c>
      <c r="AZ80" s="119">
        <f t="shared" si="73"/>
        <v>0</v>
      </c>
      <c r="BA80" s="119">
        <f t="shared" si="74"/>
        <v>0</v>
      </c>
      <c r="BB80" s="119">
        <f t="shared" si="74"/>
        <v>0</v>
      </c>
      <c r="BC80" s="119">
        <f t="shared" si="74"/>
        <v>0</v>
      </c>
      <c r="BD80" s="119">
        <f t="shared" si="74"/>
        <v>0</v>
      </c>
      <c r="BE80" s="119">
        <f t="shared" si="74"/>
        <v>0</v>
      </c>
      <c r="BF80" s="119">
        <f t="shared" si="74"/>
        <v>0</v>
      </c>
      <c r="BG80" s="119">
        <f t="shared" si="74"/>
        <v>0</v>
      </c>
      <c r="BH80" s="119">
        <f t="shared" si="74"/>
        <v>0</v>
      </c>
      <c r="BI80" s="119">
        <f t="shared" si="74"/>
        <v>0</v>
      </c>
      <c r="BJ80" s="119">
        <f t="shared" si="74"/>
        <v>0</v>
      </c>
      <c r="BK80" s="119">
        <f t="shared" si="74"/>
        <v>0</v>
      </c>
      <c r="BL80" s="119">
        <f t="shared" si="74"/>
        <v>0</v>
      </c>
      <c r="BM80" s="119">
        <f t="shared" si="74"/>
        <v>0</v>
      </c>
      <c r="BN80" s="119">
        <f t="shared" si="74"/>
        <v>0</v>
      </c>
      <c r="BO80" s="119">
        <f t="shared" si="72"/>
        <v>0</v>
      </c>
      <c r="BP80" s="119">
        <f t="shared" si="72"/>
        <v>0</v>
      </c>
      <c r="BQ80" s="119">
        <f t="shared" si="72"/>
        <v>0</v>
      </c>
      <c r="BR80" s="119">
        <f t="shared" si="72"/>
        <v>0</v>
      </c>
      <c r="BS80" s="119">
        <f t="shared" si="72"/>
        <v>0</v>
      </c>
      <c r="BT80" s="119">
        <f t="shared" si="72"/>
        <v>0</v>
      </c>
      <c r="BU80" s="119">
        <f t="shared" si="72"/>
        <v>0</v>
      </c>
      <c r="BV80" s="119">
        <f t="shared" si="72"/>
        <v>0</v>
      </c>
      <c r="BW80" s="119">
        <f t="shared" si="72"/>
        <v>0</v>
      </c>
      <c r="BX80" s="119">
        <f t="shared" si="72"/>
        <v>0</v>
      </c>
      <c r="BY80" s="119">
        <f t="shared" si="72"/>
        <v>0</v>
      </c>
      <c r="BZ80" s="119">
        <f t="shared" si="72"/>
        <v>0</v>
      </c>
      <c r="CA80" s="119">
        <f t="shared" si="72"/>
        <v>0</v>
      </c>
      <c r="CB80" s="119">
        <f t="shared" si="72"/>
        <v>0</v>
      </c>
      <c r="CC80" s="119">
        <f t="shared" si="72"/>
        <v>0</v>
      </c>
      <c r="CD80" s="119">
        <f t="shared" si="72"/>
        <v>0</v>
      </c>
      <c r="CE80" s="119">
        <f t="shared" si="72"/>
        <v>0</v>
      </c>
      <c r="CF80" s="119">
        <f t="shared" si="72"/>
        <v>0</v>
      </c>
      <c r="CG80" s="119">
        <f t="shared" si="72"/>
        <v>0</v>
      </c>
      <c r="CH80" s="119">
        <f t="shared" si="72"/>
        <v>0</v>
      </c>
    </row>
    <row r="81" spans="1:86" x14ac:dyDescent="0.3">
      <c r="A81" s="151"/>
      <c r="B81" s="142" t="s">
        <v>92</v>
      </c>
      <c r="C81" s="143"/>
      <c r="D81" s="143" t="s">
        <v>93</v>
      </c>
      <c r="E81" s="14" t="s">
        <v>92</v>
      </c>
      <c r="F81" s="142" t="s">
        <v>30</v>
      </c>
      <c r="G81" s="140">
        <f t="shared" si="75"/>
        <v>45292</v>
      </c>
      <c r="H81" s="68">
        <v>1</v>
      </c>
      <c r="I81" s="68">
        <v>15</v>
      </c>
      <c r="J81" s="68">
        <v>0</v>
      </c>
      <c r="K81" s="139">
        <v>2024</v>
      </c>
      <c r="L81" s="68">
        <f>Input!$C$33*INDEX(Calculations!$U$1:$BN$1,MATCH($K81,Calculations!$U$2:$BN$2,0))*Conservation_Toggle</f>
        <v>408.90846641120419</v>
      </c>
      <c r="M81" s="69"/>
      <c r="N81" s="68" t="s">
        <v>91</v>
      </c>
      <c r="O81" s="141">
        <v>0</v>
      </c>
      <c r="P81" s="4"/>
      <c r="Q81" s="4"/>
      <c r="R81" s="6"/>
      <c r="S81" s="72"/>
      <c r="U81" s="119">
        <f t="shared" si="71"/>
        <v>0</v>
      </c>
      <c r="V81" s="119">
        <f t="shared" si="71"/>
        <v>0</v>
      </c>
      <c r="W81" s="119">
        <f t="shared" si="71"/>
        <v>0</v>
      </c>
      <c r="X81" s="119">
        <f t="shared" si="71"/>
        <v>0</v>
      </c>
      <c r="Y81" s="119">
        <f t="shared" si="71"/>
        <v>0</v>
      </c>
      <c r="Z81" s="119">
        <f t="shared" si="71"/>
        <v>0</v>
      </c>
      <c r="AA81" s="119">
        <f t="shared" si="71"/>
        <v>0</v>
      </c>
      <c r="AB81" s="119">
        <f t="shared" si="71"/>
        <v>0</v>
      </c>
      <c r="AC81" s="119">
        <f t="shared" si="71"/>
        <v>0</v>
      </c>
      <c r="AD81" s="119">
        <f t="shared" si="71"/>
        <v>0</v>
      </c>
      <c r="AE81" s="119">
        <f t="shared" si="71"/>
        <v>0</v>
      </c>
      <c r="AF81" s="119">
        <f t="shared" si="71"/>
        <v>0</v>
      </c>
      <c r="AG81" s="119">
        <f t="shared" si="71"/>
        <v>0</v>
      </c>
      <c r="AH81" s="119">
        <f t="shared" si="71"/>
        <v>0</v>
      </c>
      <c r="AI81" s="119">
        <f t="shared" si="71"/>
        <v>0</v>
      </c>
      <c r="AJ81" s="119">
        <f t="shared" si="71"/>
        <v>0</v>
      </c>
      <c r="AK81" s="119">
        <f t="shared" si="73"/>
        <v>0</v>
      </c>
      <c r="AL81" s="119">
        <f t="shared" si="73"/>
        <v>0</v>
      </c>
      <c r="AM81" s="119">
        <f t="shared" si="73"/>
        <v>0</v>
      </c>
      <c r="AN81" s="119">
        <f t="shared" si="73"/>
        <v>408.90846641120419</v>
      </c>
      <c r="AO81" s="119">
        <f t="shared" si="73"/>
        <v>0</v>
      </c>
      <c r="AP81" s="119">
        <f t="shared" si="73"/>
        <v>0</v>
      </c>
      <c r="AQ81" s="119">
        <f t="shared" si="73"/>
        <v>0</v>
      </c>
      <c r="AR81" s="119">
        <f t="shared" si="73"/>
        <v>0</v>
      </c>
      <c r="AS81" s="119">
        <f t="shared" si="73"/>
        <v>0</v>
      </c>
      <c r="AT81" s="119">
        <f t="shared" si="73"/>
        <v>0</v>
      </c>
      <c r="AU81" s="119">
        <f t="shared" si="73"/>
        <v>0</v>
      </c>
      <c r="AV81" s="119">
        <f t="shared" si="73"/>
        <v>0</v>
      </c>
      <c r="AW81" s="119">
        <f t="shared" si="73"/>
        <v>0</v>
      </c>
      <c r="AX81" s="119">
        <f t="shared" si="73"/>
        <v>0</v>
      </c>
      <c r="AY81" s="119">
        <f t="shared" si="73"/>
        <v>0</v>
      </c>
      <c r="AZ81" s="119">
        <f t="shared" si="73"/>
        <v>0</v>
      </c>
      <c r="BA81" s="119">
        <f t="shared" si="74"/>
        <v>0</v>
      </c>
      <c r="BB81" s="119">
        <f t="shared" si="74"/>
        <v>0</v>
      </c>
      <c r="BC81" s="119">
        <f t="shared" si="74"/>
        <v>0</v>
      </c>
      <c r="BD81" s="119">
        <f t="shared" si="74"/>
        <v>0</v>
      </c>
      <c r="BE81" s="119">
        <f t="shared" si="74"/>
        <v>0</v>
      </c>
      <c r="BF81" s="119">
        <f t="shared" si="74"/>
        <v>0</v>
      </c>
      <c r="BG81" s="119">
        <f t="shared" si="74"/>
        <v>0</v>
      </c>
      <c r="BH81" s="119">
        <f t="shared" si="74"/>
        <v>0</v>
      </c>
      <c r="BI81" s="119">
        <f t="shared" si="74"/>
        <v>0</v>
      </c>
      <c r="BJ81" s="119">
        <f t="shared" si="74"/>
        <v>0</v>
      </c>
      <c r="BK81" s="119">
        <f t="shared" si="74"/>
        <v>0</v>
      </c>
      <c r="BL81" s="119">
        <f t="shared" si="74"/>
        <v>0</v>
      </c>
      <c r="BM81" s="119">
        <f t="shared" si="74"/>
        <v>0</v>
      </c>
      <c r="BN81" s="119">
        <f t="shared" si="74"/>
        <v>0</v>
      </c>
      <c r="BO81" s="119">
        <f t="shared" si="72"/>
        <v>0</v>
      </c>
      <c r="BP81" s="119">
        <f t="shared" si="72"/>
        <v>0</v>
      </c>
      <c r="BQ81" s="119">
        <f t="shared" si="72"/>
        <v>0</v>
      </c>
      <c r="BR81" s="119">
        <f t="shared" si="72"/>
        <v>0</v>
      </c>
      <c r="BS81" s="119">
        <f t="shared" si="72"/>
        <v>0</v>
      </c>
      <c r="BT81" s="119">
        <f t="shared" si="72"/>
        <v>0</v>
      </c>
      <c r="BU81" s="119">
        <f t="shared" si="72"/>
        <v>0</v>
      </c>
      <c r="BV81" s="119">
        <f t="shared" si="72"/>
        <v>0</v>
      </c>
      <c r="BW81" s="119">
        <f t="shared" si="72"/>
        <v>0</v>
      </c>
      <c r="BX81" s="119">
        <f t="shared" si="72"/>
        <v>0</v>
      </c>
      <c r="BY81" s="119">
        <f t="shared" si="72"/>
        <v>0</v>
      </c>
      <c r="BZ81" s="119">
        <f t="shared" si="72"/>
        <v>0</v>
      </c>
      <c r="CA81" s="119">
        <f t="shared" si="72"/>
        <v>0</v>
      </c>
      <c r="CB81" s="119">
        <f t="shared" si="72"/>
        <v>0</v>
      </c>
      <c r="CC81" s="119">
        <f t="shared" si="72"/>
        <v>0</v>
      </c>
      <c r="CD81" s="119">
        <f t="shared" si="72"/>
        <v>0</v>
      </c>
      <c r="CE81" s="119">
        <f t="shared" si="72"/>
        <v>0</v>
      </c>
      <c r="CF81" s="119">
        <f t="shared" si="72"/>
        <v>0</v>
      </c>
      <c r="CG81" s="119">
        <f t="shared" si="72"/>
        <v>0</v>
      </c>
      <c r="CH81" s="119">
        <f t="shared" si="72"/>
        <v>0</v>
      </c>
    </row>
    <row r="82" spans="1:86" x14ac:dyDescent="0.3">
      <c r="A82" s="151"/>
      <c r="B82" s="142" t="s">
        <v>92</v>
      </c>
      <c r="C82" s="143"/>
      <c r="D82" s="143" t="s">
        <v>93</v>
      </c>
      <c r="E82" s="14" t="s">
        <v>92</v>
      </c>
      <c r="F82" s="142" t="s">
        <v>30</v>
      </c>
      <c r="G82" s="140">
        <f t="shared" si="75"/>
        <v>45658</v>
      </c>
      <c r="H82" s="68">
        <v>1</v>
      </c>
      <c r="I82" s="68">
        <v>15</v>
      </c>
      <c r="J82" s="68">
        <v>0</v>
      </c>
      <c r="K82" s="139">
        <v>2025</v>
      </c>
      <c r="L82" s="68">
        <f>Input!$C$33*INDEX(Calculations!$U$1:$BN$1,MATCH($K82,Calculations!$U$2:$BN$2,0))*Conservation_Toggle</f>
        <v>417.08663573942835</v>
      </c>
      <c r="M82" s="69"/>
      <c r="N82" s="68" t="s">
        <v>91</v>
      </c>
      <c r="O82" s="141">
        <v>0</v>
      </c>
      <c r="P82" s="4"/>
      <c r="Q82" s="4"/>
      <c r="R82" s="6"/>
      <c r="S82" s="72"/>
      <c r="U82" s="119">
        <f t="shared" si="71"/>
        <v>0</v>
      </c>
      <c r="V82" s="119">
        <f t="shared" si="71"/>
        <v>0</v>
      </c>
      <c r="W82" s="119">
        <f t="shared" si="71"/>
        <v>0</v>
      </c>
      <c r="X82" s="119">
        <f t="shared" si="71"/>
        <v>0</v>
      </c>
      <c r="Y82" s="119">
        <f t="shared" si="71"/>
        <v>0</v>
      </c>
      <c r="Z82" s="119">
        <f t="shared" si="71"/>
        <v>0</v>
      </c>
      <c r="AA82" s="119">
        <f t="shared" si="71"/>
        <v>0</v>
      </c>
      <c r="AB82" s="119">
        <f t="shared" si="71"/>
        <v>0</v>
      </c>
      <c r="AC82" s="119">
        <f t="shared" si="71"/>
        <v>0</v>
      </c>
      <c r="AD82" s="119">
        <f t="shared" si="71"/>
        <v>0</v>
      </c>
      <c r="AE82" s="119">
        <f t="shared" si="71"/>
        <v>0</v>
      </c>
      <c r="AF82" s="119">
        <f t="shared" si="71"/>
        <v>0</v>
      </c>
      <c r="AG82" s="119">
        <f t="shared" si="71"/>
        <v>0</v>
      </c>
      <c r="AH82" s="119">
        <f t="shared" si="71"/>
        <v>0</v>
      </c>
      <c r="AI82" s="119">
        <f t="shared" si="71"/>
        <v>0</v>
      </c>
      <c r="AJ82" s="119">
        <f t="shared" si="71"/>
        <v>0</v>
      </c>
      <c r="AK82" s="119">
        <f t="shared" si="73"/>
        <v>0</v>
      </c>
      <c r="AL82" s="119">
        <f t="shared" si="73"/>
        <v>0</v>
      </c>
      <c r="AM82" s="119">
        <f t="shared" si="73"/>
        <v>0</v>
      </c>
      <c r="AN82" s="119">
        <f t="shared" si="73"/>
        <v>0</v>
      </c>
      <c r="AO82" s="119">
        <f t="shared" si="73"/>
        <v>417.08663573942835</v>
      </c>
      <c r="AP82" s="119">
        <f t="shared" si="73"/>
        <v>0</v>
      </c>
      <c r="AQ82" s="119">
        <f t="shared" si="73"/>
        <v>0</v>
      </c>
      <c r="AR82" s="119">
        <f t="shared" si="73"/>
        <v>0</v>
      </c>
      <c r="AS82" s="119">
        <f t="shared" si="73"/>
        <v>0</v>
      </c>
      <c r="AT82" s="119">
        <f t="shared" si="73"/>
        <v>0</v>
      </c>
      <c r="AU82" s="119">
        <f t="shared" si="73"/>
        <v>0</v>
      </c>
      <c r="AV82" s="119">
        <f t="shared" si="73"/>
        <v>0</v>
      </c>
      <c r="AW82" s="119">
        <f t="shared" si="73"/>
        <v>0</v>
      </c>
      <c r="AX82" s="119">
        <f t="shared" si="73"/>
        <v>0</v>
      </c>
      <c r="AY82" s="119">
        <f t="shared" si="73"/>
        <v>0</v>
      </c>
      <c r="AZ82" s="119">
        <f t="shared" si="73"/>
        <v>0</v>
      </c>
      <c r="BA82" s="119">
        <f t="shared" si="74"/>
        <v>0</v>
      </c>
      <c r="BB82" s="119">
        <f t="shared" si="74"/>
        <v>0</v>
      </c>
      <c r="BC82" s="119">
        <f t="shared" si="74"/>
        <v>0</v>
      </c>
      <c r="BD82" s="119">
        <f t="shared" si="74"/>
        <v>0</v>
      </c>
      <c r="BE82" s="119">
        <f t="shared" si="74"/>
        <v>0</v>
      </c>
      <c r="BF82" s="119">
        <f t="shared" si="74"/>
        <v>0</v>
      </c>
      <c r="BG82" s="119">
        <f t="shared" si="74"/>
        <v>0</v>
      </c>
      <c r="BH82" s="119">
        <f t="shared" si="74"/>
        <v>0</v>
      </c>
      <c r="BI82" s="119">
        <f t="shared" si="74"/>
        <v>0</v>
      </c>
      <c r="BJ82" s="119">
        <f t="shared" si="74"/>
        <v>0</v>
      </c>
      <c r="BK82" s="119">
        <f t="shared" si="74"/>
        <v>0</v>
      </c>
      <c r="BL82" s="119">
        <f t="shared" si="74"/>
        <v>0</v>
      </c>
      <c r="BM82" s="119">
        <f t="shared" si="74"/>
        <v>0</v>
      </c>
      <c r="BN82" s="119">
        <f t="shared" si="74"/>
        <v>0</v>
      </c>
      <c r="BO82" s="119">
        <f t="shared" si="72"/>
        <v>0</v>
      </c>
      <c r="BP82" s="119">
        <f t="shared" si="72"/>
        <v>0</v>
      </c>
      <c r="BQ82" s="119">
        <f t="shared" si="72"/>
        <v>0</v>
      </c>
      <c r="BR82" s="119">
        <f t="shared" si="72"/>
        <v>0</v>
      </c>
      <c r="BS82" s="119">
        <f t="shared" si="72"/>
        <v>0</v>
      </c>
      <c r="BT82" s="119">
        <f t="shared" si="72"/>
        <v>0</v>
      </c>
      <c r="BU82" s="119">
        <f t="shared" si="72"/>
        <v>0</v>
      </c>
      <c r="BV82" s="119">
        <f t="shared" si="72"/>
        <v>0</v>
      </c>
      <c r="BW82" s="119">
        <f t="shared" si="72"/>
        <v>0</v>
      </c>
      <c r="BX82" s="119">
        <f t="shared" si="72"/>
        <v>0</v>
      </c>
      <c r="BY82" s="119">
        <f t="shared" si="72"/>
        <v>0</v>
      </c>
      <c r="BZ82" s="119">
        <f t="shared" si="72"/>
        <v>0</v>
      </c>
      <c r="CA82" s="119">
        <f t="shared" si="72"/>
        <v>0</v>
      </c>
      <c r="CB82" s="119">
        <f t="shared" si="72"/>
        <v>0</v>
      </c>
      <c r="CC82" s="119">
        <f t="shared" si="72"/>
        <v>0</v>
      </c>
      <c r="CD82" s="119">
        <f t="shared" si="72"/>
        <v>0</v>
      </c>
      <c r="CE82" s="119">
        <f t="shared" si="72"/>
        <v>0</v>
      </c>
      <c r="CF82" s="119">
        <f t="shared" si="72"/>
        <v>0</v>
      </c>
      <c r="CG82" s="119">
        <f t="shared" si="72"/>
        <v>0</v>
      </c>
      <c r="CH82" s="119">
        <f t="shared" si="72"/>
        <v>0</v>
      </c>
    </row>
    <row r="83" spans="1:86" x14ac:dyDescent="0.3">
      <c r="A83" s="151"/>
      <c r="B83" s="142" t="s">
        <v>92</v>
      </c>
      <c r="C83" s="143"/>
      <c r="D83" s="143" t="s">
        <v>93</v>
      </c>
      <c r="E83" s="14" t="s">
        <v>92</v>
      </c>
      <c r="F83" s="142" t="s">
        <v>30</v>
      </c>
      <c r="G83" s="140">
        <f t="shared" si="75"/>
        <v>46023</v>
      </c>
      <c r="H83" s="68">
        <v>1</v>
      </c>
      <c r="I83" s="68">
        <v>15</v>
      </c>
      <c r="J83" s="68">
        <v>0</v>
      </c>
      <c r="K83" s="139">
        <v>2026</v>
      </c>
      <c r="L83" s="68">
        <f>Input!$C$33*INDEX(Calculations!$U$1:$BN$1,MATCH($K83,Calculations!$U$2:$BN$2,0))*Conservation_Toggle</f>
        <v>425.42836845421687</v>
      </c>
      <c r="M83" s="69"/>
      <c r="N83" s="68" t="s">
        <v>91</v>
      </c>
      <c r="O83" s="141">
        <v>0</v>
      </c>
      <c r="P83" s="4"/>
      <c r="Q83" s="4"/>
      <c r="R83" s="6"/>
      <c r="S83" s="72"/>
      <c r="U83" s="119">
        <f t="shared" si="71"/>
        <v>0</v>
      </c>
      <c r="V83" s="119">
        <f t="shared" si="71"/>
        <v>0</v>
      </c>
      <c r="W83" s="119">
        <f t="shared" si="71"/>
        <v>0</v>
      </c>
      <c r="X83" s="119">
        <f t="shared" si="71"/>
        <v>0</v>
      </c>
      <c r="Y83" s="119">
        <f t="shared" si="71"/>
        <v>0</v>
      </c>
      <c r="Z83" s="119">
        <f t="shared" si="71"/>
        <v>0</v>
      </c>
      <c r="AA83" s="119">
        <f t="shared" si="71"/>
        <v>0</v>
      </c>
      <c r="AB83" s="119">
        <f t="shared" si="71"/>
        <v>0</v>
      </c>
      <c r="AC83" s="119">
        <f t="shared" si="71"/>
        <v>0</v>
      </c>
      <c r="AD83" s="119">
        <f t="shared" si="71"/>
        <v>0</v>
      </c>
      <c r="AE83" s="119">
        <f t="shared" si="71"/>
        <v>0</v>
      </c>
      <c r="AF83" s="119">
        <f t="shared" si="71"/>
        <v>0</v>
      </c>
      <c r="AG83" s="119">
        <f t="shared" si="71"/>
        <v>0</v>
      </c>
      <c r="AH83" s="119">
        <f t="shared" si="71"/>
        <v>0</v>
      </c>
      <c r="AI83" s="119">
        <f t="shared" si="71"/>
        <v>0</v>
      </c>
      <c r="AJ83" s="119">
        <f t="shared" si="71"/>
        <v>0</v>
      </c>
      <c r="AK83" s="119">
        <f t="shared" si="73"/>
        <v>0</v>
      </c>
      <c r="AL83" s="119">
        <f t="shared" si="73"/>
        <v>0</v>
      </c>
      <c r="AM83" s="119">
        <f t="shared" si="73"/>
        <v>0</v>
      </c>
      <c r="AN83" s="119">
        <f t="shared" si="73"/>
        <v>0</v>
      </c>
      <c r="AO83" s="119">
        <f t="shared" si="73"/>
        <v>0</v>
      </c>
      <c r="AP83" s="119">
        <f t="shared" si="73"/>
        <v>425.42836845421687</v>
      </c>
      <c r="AQ83" s="119">
        <f t="shared" si="73"/>
        <v>0</v>
      </c>
      <c r="AR83" s="119">
        <f t="shared" si="73"/>
        <v>0</v>
      </c>
      <c r="AS83" s="119">
        <f t="shared" si="73"/>
        <v>0</v>
      </c>
      <c r="AT83" s="119">
        <f t="shared" si="73"/>
        <v>0</v>
      </c>
      <c r="AU83" s="119">
        <f t="shared" si="73"/>
        <v>0</v>
      </c>
      <c r="AV83" s="119">
        <f t="shared" si="73"/>
        <v>0</v>
      </c>
      <c r="AW83" s="119">
        <f t="shared" si="73"/>
        <v>0</v>
      </c>
      <c r="AX83" s="119">
        <f t="shared" si="73"/>
        <v>0</v>
      </c>
      <c r="AY83" s="119">
        <f t="shared" si="73"/>
        <v>0</v>
      </c>
      <c r="AZ83" s="119">
        <f t="shared" si="73"/>
        <v>0</v>
      </c>
      <c r="BA83" s="119">
        <f t="shared" si="74"/>
        <v>0</v>
      </c>
      <c r="BB83" s="119">
        <f t="shared" si="74"/>
        <v>0</v>
      </c>
      <c r="BC83" s="119">
        <f t="shared" si="74"/>
        <v>0</v>
      </c>
      <c r="BD83" s="119">
        <f t="shared" si="74"/>
        <v>0</v>
      </c>
      <c r="BE83" s="119">
        <f t="shared" si="74"/>
        <v>0</v>
      </c>
      <c r="BF83" s="119">
        <f t="shared" si="74"/>
        <v>0</v>
      </c>
      <c r="BG83" s="119">
        <f t="shared" si="74"/>
        <v>0</v>
      </c>
      <c r="BH83" s="119">
        <f t="shared" si="74"/>
        <v>0</v>
      </c>
      <c r="BI83" s="119">
        <f t="shared" si="74"/>
        <v>0</v>
      </c>
      <c r="BJ83" s="119">
        <f t="shared" si="74"/>
        <v>0</v>
      </c>
      <c r="BK83" s="119">
        <f t="shared" si="74"/>
        <v>0</v>
      </c>
      <c r="BL83" s="119">
        <f t="shared" si="74"/>
        <v>0</v>
      </c>
      <c r="BM83" s="119">
        <f t="shared" si="74"/>
        <v>0</v>
      </c>
      <c r="BN83" s="119">
        <f t="shared" si="74"/>
        <v>0</v>
      </c>
      <c r="BO83" s="119">
        <f t="shared" si="72"/>
        <v>0</v>
      </c>
      <c r="BP83" s="119">
        <f t="shared" si="72"/>
        <v>0</v>
      </c>
      <c r="BQ83" s="119">
        <f t="shared" si="72"/>
        <v>0</v>
      </c>
      <c r="BR83" s="119">
        <f t="shared" si="72"/>
        <v>0</v>
      </c>
      <c r="BS83" s="119">
        <f t="shared" si="72"/>
        <v>0</v>
      </c>
      <c r="BT83" s="119">
        <f t="shared" si="72"/>
        <v>0</v>
      </c>
      <c r="BU83" s="119">
        <f t="shared" si="72"/>
        <v>0</v>
      </c>
      <c r="BV83" s="119">
        <f t="shared" si="72"/>
        <v>0</v>
      </c>
      <c r="BW83" s="119">
        <f t="shared" si="72"/>
        <v>0</v>
      </c>
      <c r="BX83" s="119">
        <f t="shared" si="72"/>
        <v>0</v>
      </c>
      <c r="BY83" s="119">
        <f t="shared" si="72"/>
        <v>0</v>
      </c>
      <c r="BZ83" s="119">
        <f t="shared" si="72"/>
        <v>0</v>
      </c>
      <c r="CA83" s="119">
        <f t="shared" si="72"/>
        <v>0</v>
      </c>
      <c r="CB83" s="119">
        <f t="shared" si="72"/>
        <v>0</v>
      </c>
      <c r="CC83" s="119">
        <f t="shared" si="72"/>
        <v>0</v>
      </c>
      <c r="CD83" s="119">
        <f t="shared" si="72"/>
        <v>0</v>
      </c>
      <c r="CE83" s="119">
        <f t="shared" si="72"/>
        <v>0</v>
      </c>
      <c r="CF83" s="119">
        <f t="shared" si="72"/>
        <v>0</v>
      </c>
      <c r="CG83" s="119">
        <f t="shared" si="72"/>
        <v>0</v>
      </c>
      <c r="CH83" s="119">
        <f t="shared" si="72"/>
        <v>0</v>
      </c>
    </row>
    <row r="84" spans="1:86" x14ac:dyDescent="0.3">
      <c r="A84" s="151"/>
      <c r="B84" s="142" t="s">
        <v>92</v>
      </c>
      <c r="C84" s="143"/>
      <c r="D84" s="143" t="s">
        <v>93</v>
      </c>
      <c r="E84" s="14" t="s">
        <v>92</v>
      </c>
      <c r="F84" s="142" t="s">
        <v>30</v>
      </c>
      <c r="G84" s="140">
        <f t="shared" si="75"/>
        <v>46388</v>
      </c>
      <c r="H84" s="68">
        <v>1</v>
      </c>
      <c r="I84" s="68">
        <v>15</v>
      </c>
      <c r="J84" s="68">
        <v>0</v>
      </c>
      <c r="K84" s="139">
        <v>2027</v>
      </c>
      <c r="L84" s="68">
        <f>Input!$C$33*INDEX(Calculations!$U$1:$BN$1,MATCH($K84,Calculations!$U$2:$BN$2,0))*Conservation_Toggle</f>
        <v>433.93693582330121</v>
      </c>
      <c r="M84" s="69"/>
      <c r="N84" s="68" t="s">
        <v>91</v>
      </c>
      <c r="O84" s="141">
        <v>0</v>
      </c>
      <c r="P84" s="4"/>
      <c r="Q84" s="4"/>
      <c r="R84" s="6"/>
      <c r="S84" s="72"/>
      <c r="U84" s="119">
        <f t="shared" si="71"/>
        <v>0</v>
      </c>
      <c r="V84" s="119">
        <f t="shared" si="71"/>
        <v>0</v>
      </c>
      <c r="W84" s="119">
        <f t="shared" si="71"/>
        <v>0</v>
      </c>
      <c r="X84" s="119">
        <f t="shared" si="71"/>
        <v>0</v>
      </c>
      <c r="Y84" s="119">
        <f t="shared" si="71"/>
        <v>0</v>
      </c>
      <c r="Z84" s="119">
        <f t="shared" si="71"/>
        <v>0</v>
      </c>
      <c r="AA84" s="119">
        <f t="shared" si="71"/>
        <v>0</v>
      </c>
      <c r="AB84" s="119">
        <f t="shared" si="71"/>
        <v>0</v>
      </c>
      <c r="AC84" s="119">
        <f t="shared" si="71"/>
        <v>0</v>
      </c>
      <c r="AD84" s="119">
        <f t="shared" si="71"/>
        <v>0</v>
      </c>
      <c r="AE84" s="119">
        <f t="shared" si="71"/>
        <v>0</v>
      </c>
      <c r="AF84" s="119">
        <f t="shared" si="71"/>
        <v>0</v>
      </c>
      <c r="AG84" s="119">
        <f t="shared" si="71"/>
        <v>0</v>
      </c>
      <c r="AH84" s="119">
        <f t="shared" si="71"/>
        <v>0</v>
      </c>
      <c r="AI84" s="119">
        <f t="shared" si="71"/>
        <v>0</v>
      </c>
      <c r="AJ84" s="119">
        <f t="shared" si="71"/>
        <v>0</v>
      </c>
      <c r="AK84" s="119">
        <f t="shared" si="73"/>
        <v>0</v>
      </c>
      <c r="AL84" s="119">
        <f t="shared" si="73"/>
        <v>0</v>
      </c>
      <c r="AM84" s="119">
        <f t="shared" si="73"/>
        <v>0</v>
      </c>
      <c r="AN84" s="119">
        <f t="shared" si="73"/>
        <v>0</v>
      </c>
      <c r="AO84" s="119">
        <f t="shared" si="73"/>
        <v>0</v>
      </c>
      <c r="AP84" s="119">
        <f t="shared" si="73"/>
        <v>0</v>
      </c>
      <c r="AQ84" s="119">
        <f t="shared" si="73"/>
        <v>433.93693582330121</v>
      </c>
      <c r="AR84" s="119">
        <f t="shared" si="73"/>
        <v>0</v>
      </c>
      <c r="AS84" s="119">
        <f t="shared" si="73"/>
        <v>0</v>
      </c>
      <c r="AT84" s="119">
        <f t="shared" si="73"/>
        <v>0</v>
      </c>
      <c r="AU84" s="119">
        <f t="shared" si="73"/>
        <v>0</v>
      </c>
      <c r="AV84" s="119">
        <f t="shared" si="73"/>
        <v>0</v>
      </c>
      <c r="AW84" s="119">
        <f t="shared" si="73"/>
        <v>0</v>
      </c>
      <c r="AX84" s="119">
        <f t="shared" si="73"/>
        <v>0</v>
      </c>
      <c r="AY84" s="119">
        <f t="shared" si="73"/>
        <v>0</v>
      </c>
      <c r="AZ84" s="119">
        <f t="shared" si="73"/>
        <v>0</v>
      </c>
      <c r="BA84" s="119">
        <f t="shared" si="74"/>
        <v>0</v>
      </c>
      <c r="BB84" s="119">
        <f t="shared" si="74"/>
        <v>0</v>
      </c>
      <c r="BC84" s="119">
        <f t="shared" si="74"/>
        <v>0</v>
      </c>
      <c r="BD84" s="119">
        <f t="shared" si="74"/>
        <v>0</v>
      </c>
      <c r="BE84" s="119">
        <f t="shared" si="74"/>
        <v>0</v>
      </c>
      <c r="BF84" s="119">
        <f t="shared" si="74"/>
        <v>0</v>
      </c>
      <c r="BG84" s="119">
        <f t="shared" si="74"/>
        <v>0</v>
      </c>
      <c r="BH84" s="119">
        <f t="shared" si="74"/>
        <v>0</v>
      </c>
      <c r="BI84" s="119">
        <f t="shared" si="74"/>
        <v>0</v>
      </c>
      <c r="BJ84" s="119">
        <f t="shared" si="74"/>
        <v>0</v>
      </c>
      <c r="BK84" s="119">
        <f t="shared" si="74"/>
        <v>0</v>
      </c>
      <c r="BL84" s="119">
        <f t="shared" si="74"/>
        <v>0</v>
      </c>
      <c r="BM84" s="119">
        <f t="shared" si="74"/>
        <v>0</v>
      </c>
      <c r="BN84" s="119">
        <f t="shared" si="74"/>
        <v>0</v>
      </c>
      <c r="BO84" s="119">
        <f t="shared" si="72"/>
        <v>0</v>
      </c>
      <c r="BP84" s="119">
        <f t="shared" si="72"/>
        <v>0</v>
      </c>
      <c r="BQ84" s="119">
        <f t="shared" si="72"/>
        <v>0</v>
      </c>
      <c r="BR84" s="119">
        <f t="shared" si="72"/>
        <v>0</v>
      </c>
      <c r="BS84" s="119">
        <f t="shared" si="72"/>
        <v>0</v>
      </c>
      <c r="BT84" s="119">
        <f t="shared" si="72"/>
        <v>0</v>
      </c>
      <c r="BU84" s="119">
        <f t="shared" si="72"/>
        <v>0</v>
      </c>
      <c r="BV84" s="119">
        <f t="shared" si="72"/>
        <v>0</v>
      </c>
      <c r="BW84" s="119">
        <f t="shared" si="72"/>
        <v>0</v>
      </c>
      <c r="BX84" s="119">
        <f t="shared" si="72"/>
        <v>0</v>
      </c>
      <c r="BY84" s="119">
        <f t="shared" si="72"/>
        <v>0</v>
      </c>
      <c r="BZ84" s="119">
        <f t="shared" si="72"/>
        <v>0</v>
      </c>
      <c r="CA84" s="119">
        <f t="shared" si="72"/>
        <v>0</v>
      </c>
      <c r="CB84" s="119">
        <f t="shared" si="72"/>
        <v>0</v>
      </c>
      <c r="CC84" s="119">
        <f t="shared" si="72"/>
        <v>0</v>
      </c>
      <c r="CD84" s="119">
        <f t="shared" si="72"/>
        <v>0</v>
      </c>
      <c r="CE84" s="119">
        <f t="shared" si="72"/>
        <v>0</v>
      </c>
      <c r="CF84" s="119">
        <f t="shared" si="72"/>
        <v>0</v>
      </c>
      <c r="CG84" s="119">
        <f t="shared" si="72"/>
        <v>0</v>
      </c>
      <c r="CH84" s="119">
        <f t="shared" si="72"/>
        <v>0</v>
      </c>
    </row>
    <row r="85" spans="1:86" x14ac:dyDescent="0.3">
      <c r="A85" s="151"/>
      <c r="B85" s="142" t="s">
        <v>92</v>
      </c>
      <c r="C85" s="143"/>
      <c r="D85" s="143" t="s">
        <v>93</v>
      </c>
      <c r="E85" s="14" t="s">
        <v>92</v>
      </c>
      <c r="F85" s="142" t="s">
        <v>30</v>
      </c>
      <c r="G85" s="140">
        <f t="shared" si="75"/>
        <v>46753</v>
      </c>
      <c r="H85" s="68">
        <v>1</v>
      </c>
      <c r="I85" s="68">
        <v>15</v>
      </c>
      <c r="J85" s="68">
        <v>0</v>
      </c>
      <c r="K85" s="139">
        <v>2028</v>
      </c>
      <c r="L85" s="68">
        <f>Input!$C$33*INDEX(Calculations!$U$1:$BN$1,MATCH($K85,Calculations!$U$2:$BN$2,0))*Conservation_Toggle</f>
        <v>442.61567453976727</v>
      </c>
      <c r="M85" s="69"/>
      <c r="N85" s="68" t="s">
        <v>91</v>
      </c>
      <c r="O85" s="141">
        <v>0</v>
      </c>
      <c r="P85" s="4"/>
      <c r="Q85" s="4"/>
      <c r="R85" s="6"/>
      <c r="S85" s="72"/>
      <c r="U85" s="119">
        <f t="shared" si="71"/>
        <v>0</v>
      </c>
      <c r="V85" s="119">
        <f t="shared" si="71"/>
        <v>0</v>
      </c>
      <c r="W85" s="119">
        <f t="shared" si="71"/>
        <v>0</v>
      </c>
      <c r="X85" s="119">
        <f t="shared" si="71"/>
        <v>0</v>
      </c>
      <c r="Y85" s="119">
        <f t="shared" si="71"/>
        <v>0</v>
      </c>
      <c r="Z85" s="119">
        <f t="shared" si="71"/>
        <v>0</v>
      </c>
      <c r="AA85" s="119">
        <f t="shared" si="71"/>
        <v>0</v>
      </c>
      <c r="AB85" s="119">
        <f t="shared" si="71"/>
        <v>0</v>
      </c>
      <c r="AC85" s="119">
        <f t="shared" si="71"/>
        <v>0</v>
      </c>
      <c r="AD85" s="119">
        <f t="shared" si="71"/>
        <v>0</v>
      </c>
      <c r="AE85" s="119">
        <f t="shared" si="71"/>
        <v>0</v>
      </c>
      <c r="AF85" s="119">
        <f t="shared" si="71"/>
        <v>0</v>
      </c>
      <c r="AG85" s="119">
        <f t="shared" si="71"/>
        <v>0</v>
      </c>
      <c r="AH85" s="119">
        <f t="shared" si="71"/>
        <v>0</v>
      </c>
      <c r="AI85" s="119">
        <f t="shared" si="71"/>
        <v>0</v>
      </c>
      <c r="AJ85" s="119">
        <f t="shared" si="71"/>
        <v>0</v>
      </c>
      <c r="AK85" s="119">
        <f t="shared" si="73"/>
        <v>0</v>
      </c>
      <c r="AL85" s="119">
        <f t="shared" si="73"/>
        <v>0</v>
      </c>
      <c r="AM85" s="119">
        <f t="shared" si="73"/>
        <v>0</v>
      </c>
      <c r="AN85" s="119">
        <f t="shared" si="73"/>
        <v>0</v>
      </c>
      <c r="AO85" s="119">
        <f t="shared" si="73"/>
        <v>0</v>
      </c>
      <c r="AP85" s="119">
        <f t="shared" si="73"/>
        <v>0</v>
      </c>
      <c r="AQ85" s="119">
        <f t="shared" si="73"/>
        <v>0</v>
      </c>
      <c r="AR85" s="119">
        <f t="shared" si="73"/>
        <v>442.61567453976727</v>
      </c>
      <c r="AS85" s="119">
        <f t="shared" si="73"/>
        <v>0</v>
      </c>
      <c r="AT85" s="119">
        <f t="shared" si="73"/>
        <v>0</v>
      </c>
      <c r="AU85" s="119">
        <f t="shared" si="73"/>
        <v>0</v>
      </c>
      <c r="AV85" s="119">
        <f t="shared" si="73"/>
        <v>0</v>
      </c>
      <c r="AW85" s="119">
        <f t="shared" si="73"/>
        <v>0</v>
      </c>
      <c r="AX85" s="119">
        <f t="shared" si="73"/>
        <v>0</v>
      </c>
      <c r="AY85" s="119">
        <f t="shared" si="73"/>
        <v>0</v>
      </c>
      <c r="AZ85" s="119">
        <f t="shared" si="73"/>
        <v>0</v>
      </c>
      <c r="BA85" s="119">
        <f t="shared" si="74"/>
        <v>0</v>
      </c>
      <c r="BB85" s="119">
        <f t="shared" si="74"/>
        <v>0</v>
      </c>
      <c r="BC85" s="119">
        <f t="shared" si="74"/>
        <v>0</v>
      </c>
      <c r="BD85" s="119">
        <f t="shared" si="74"/>
        <v>0</v>
      </c>
      <c r="BE85" s="119">
        <f t="shared" si="74"/>
        <v>0</v>
      </c>
      <c r="BF85" s="119">
        <f t="shared" si="74"/>
        <v>0</v>
      </c>
      <c r="BG85" s="119">
        <f t="shared" si="74"/>
        <v>0</v>
      </c>
      <c r="BH85" s="119">
        <f t="shared" si="74"/>
        <v>0</v>
      </c>
      <c r="BI85" s="119">
        <f t="shared" si="74"/>
        <v>0</v>
      </c>
      <c r="BJ85" s="119">
        <f t="shared" si="74"/>
        <v>0</v>
      </c>
      <c r="BK85" s="119">
        <f t="shared" si="74"/>
        <v>0</v>
      </c>
      <c r="BL85" s="119">
        <f t="shared" si="74"/>
        <v>0</v>
      </c>
      <c r="BM85" s="119">
        <f t="shared" si="74"/>
        <v>0</v>
      </c>
      <c r="BN85" s="119">
        <f t="shared" si="74"/>
        <v>0</v>
      </c>
      <c r="BO85" s="119">
        <f t="shared" si="72"/>
        <v>0</v>
      </c>
      <c r="BP85" s="119">
        <f t="shared" si="72"/>
        <v>0</v>
      </c>
      <c r="BQ85" s="119">
        <f t="shared" si="72"/>
        <v>0</v>
      </c>
      <c r="BR85" s="119">
        <f t="shared" si="72"/>
        <v>0</v>
      </c>
      <c r="BS85" s="119">
        <f t="shared" si="72"/>
        <v>0</v>
      </c>
      <c r="BT85" s="119">
        <f t="shared" si="72"/>
        <v>0</v>
      </c>
      <c r="BU85" s="119">
        <f t="shared" si="72"/>
        <v>0</v>
      </c>
      <c r="BV85" s="119">
        <f t="shared" si="72"/>
        <v>0</v>
      </c>
      <c r="BW85" s="119">
        <f t="shared" si="72"/>
        <v>0</v>
      </c>
      <c r="BX85" s="119">
        <f t="shared" si="72"/>
        <v>0</v>
      </c>
      <c r="BY85" s="119">
        <f t="shared" si="72"/>
        <v>0</v>
      </c>
      <c r="BZ85" s="119">
        <f t="shared" si="72"/>
        <v>0</v>
      </c>
      <c r="CA85" s="119">
        <f t="shared" si="72"/>
        <v>0</v>
      </c>
      <c r="CB85" s="119">
        <f t="shared" si="72"/>
        <v>0</v>
      </c>
      <c r="CC85" s="119">
        <f t="shared" si="72"/>
        <v>0</v>
      </c>
      <c r="CD85" s="119">
        <f t="shared" ref="BO85:CH98" si="76">IF(CD$2=$K85,$L85,0)</f>
        <v>0</v>
      </c>
      <c r="CE85" s="119">
        <f t="shared" si="76"/>
        <v>0</v>
      </c>
      <c r="CF85" s="119">
        <f t="shared" si="76"/>
        <v>0</v>
      </c>
      <c r="CG85" s="119">
        <f t="shared" si="76"/>
        <v>0</v>
      </c>
      <c r="CH85" s="119">
        <f t="shared" si="76"/>
        <v>0</v>
      </c>
    </row>
    <row r="86" spans="1:86" x14ac:dyDescent="0.3">
      <c r="A86" s="151"/>
      <c r="B86" s="142" t="s">
        <v>92</v>
      </c>
      <c r="C86" s="143"/>
      <c r="D86" s="143" t="s">
        <v>93</v>
      </c>
      <c r="E86" s="14" t="s">
        <v>92</v>
      </c>
      <c r="F86" s="142" t="s">
        <v>30</v>
      </c>
      <c r="G86" s="140">
        <f t="shared" si="75"/>
        <v>47119</v>
      </c>
      <c r="H86" s="68">
        <v>1</v>
      </c>
      <c r="I86" s="68">
        <v>15</v>
      </c>
      <c r="J86" s="68">
        <v>0</v>
      </c>
      <c r="K86" s="139">
        <v>2029</v>
      </c>
      <c r="L86" s="68">
        <f>Input!$C$33*INDEX(Calculations!$U$1:$BN$1,MATCH($K86,Calculations!$U$2:$BN$2,0))*Conservation_Toggle</f>
        <v>451.46798803056259</v>
      </c>
      <c r="M86" s="69"/>
      <c r="N86" s="68" t="s">
        <v>91</v>
      </c>
      <c r="O86" s="141">
        <v>0</v>
      </c>
      <c r="P86" s="4"/>
      <c r="Q86" s="4"/>
      <c r="R86" s="6"/>
      <c r="S86" s="72"/>
      <c r="U86" s="119">
        <f t="shared" si="71"/>
        <v>0</v>
      </c>
      <c r="V86" s="119">
        <f t="shared" si="71"/>
        <v>0</v>
      </c>
      <c r="W86" s="119">
        <f t="shared" si="71"/>
        <v>0</v>
      </c>
      <c r="X86" s="119">
        <f t="shared" si="71"/>
        <v>0</v>
      </c>
      <c r="Y86" s="119">
        <f t="shared" si="71"/>
        <v>0</v>
      </c>
      <c r="Z86" s="119">
        <f t="shared" si="71"/>
        <v>0</v>
      </c>
      <c r="AA86" s="119">
        <f t="shared" si="71"/>
        <v>0</v>
      </c>
      <c r="AB86" s="119">
        <f t="shared" si="71"/>
        <v>0</v>
      </c>
      <c r="AC86" s="119">
        <f t="shared" si="71"/>
        <v>0</v>
      </c>
      <c r="AD86" s="119">
        <f t="shared" si="71"/>
        <v>0</v>
      </c>
      <c r="AE86" s="119">
        <f t="shared" si="71"/>
        <v>0</v>
      </c>
      <c r="AF86" s="119">
        <f t="shared" si="71"/>
        <v>0</v>
      </c>
      <c r="AG86" s="119">
        <f t="shared" si="71"/>
        <v>0</v>
      </c>
      <c r="AH86" s="119">
        <f t="shared" si="71"/>
        <v>0</v>
      </c>
      <c r="AI86" s="119">
        <f t="shared" si="71"/>
        <v>0</v>
      </c>
      <c r="AJ86" s="119">
        <f t="shared" si="71"/>
        <v>0</v>
      </c>
      <c r="AK86" s="119">
        <f t="shared" si="73"/>
        <v>0</v>
      </c>
      <c r="AL86" s="119">
        <f t="shared" si="73"/>
        <v>0</v>
      </c>
      <c r="AM86" s="119">
        <f t="shared" si="73"/>
        <v>0</v>
      </c>
      <c r="AN86" s="119">
        <f t="shared" si="73"/>
        <v>0</v>
      </c>
      <c r="AO86" s="119">
        <f t="shared" si="73"/>
        <v>0</v>
      </c>
      <c r="AP86" s="119">
        <f t="shared" si="73"/>
        <v>0</v>
      </c>
      <c r="AQ86" s="119">
        <f t="shared" si="73"/>
        <v>0</v>
      </c>
      <c r="AR86" s="119">
        <f t="shared" si="73"/>
        <v>0</v>
      </c>
      <c r="AS86" s="119">
        <f t="shared" si="73"/>
        <v>451.46798803056259</v>
      </c>
      <c r="AT86" s="119">
        <f t="shared" si="73"/>
        <v>0</v>
      </c>
      <c r="AU86" s="119">
        <f t="shared" si="73"/>
        <v>0</v>
      </c>
      <c r="AV86" s="119">
        <f t="shared" si="73"/>
        <v>0</v>
      </c>
      <c r="AW86" s="119">
        <f t="shared" si="73"/>
        <v>0</v>
      </c>
      <c r="AX86" s="119">
        <f t="shared" si="73"/>
        <v>0</v>
      </c>
      <c r="AY86" s="119">
        <f t="shared" si="73"/>
        <v>0</v>
      </c>
      <c r="AZ86" s="119">
        <f t="shared" si="73"/>
        <v>0</v>
      </c>
      <c r="BA86" s="119">
        <f t="shared" si="74"/>
        <v>0</v>
      </c>
      <c r="BB86" s="119">
        <f t="shared" si="74"/>
        <v>0</v>
      </c>
      <c r="BC86" s="119">
        <f t="shared" si="74"/>
        <v>0</v>
      </c>
      <c r="BD86" s="119">
        <f t="shared" si="74"/>
        <v>0</v>
      </c>
      <c r="BE86" s="119">
        <f t="shared" si="74"/>
        <v>0</v>
      </c>
      <c r="BF86" s="119">
        <f t="shared" si="74"/>
        <v>0</v>
      </c>
      <c r="BG86" s="119">
        <f t="shared" si="74"/>
        <v>0</v>
      </c>
      <c r="BH86" s="119">
        <f t="shared" si="74"/>
        <v>0</v>
      </c>
      <c r="BI86" s="119">
        <f t="shared" si="74"/>
        <v>0</v>
      </c>
      <c r="BJ86" s="119">
        <f t="shared" si="74"/>
        <v>0</v>
      </c>
      <c r="BK86" s="119">
        <f t="shared" si="74"/>
        <v>0</v>
      </c>
      <c r="BL86" s="119">
        <f t="shared" si="74"/>
        <v>0</v>
      </c>
      <c r="BM86" s="119">
        <f t="shared" si="74"/>
        <v>0</v>
      </c>
      <c r="BN86" s="119">
        <f t="shared" si="74"/>
        <v>0</v>
      </c>
      <c r="BO86" s="119">
        <f t="shared" si="76"/>
        <v>0</v>
      </c>
      <c r="BP86" s="119">
        <f t="shared" si="76"/>
        <v>0</v>
      </c>
      <c r="BQ86" s="119">
        <f t="shared" si="76"/>
        <v>0</v>
      </c>
      <c r="BR86" s="119">
        <f t="shared" si="76"/>
        <v>0</v>
      </c>
      <c r="BS86" s="119">
        <f t="shared" si="76"/>
        <v>0</v>
      </c>
      <c r="BT86" s="119">
        <f t="shared" si="76"/>
        <v>0</v>
      </c>
      <c r="BU86" s="119">
        <f t="shared" si="76"/>
        <v>0</v>
      </c>
      <c r="BV86" s="119">
        <f t="shared" si="76"/>
        <v>0</v>
      </c>
      <c r="BW86" s="119">
        <f t="shared" si="76"/>
        <v>0</v>
      </c>
      <c r="BX86" s="119">
        <f t="shared" si="76"/>
        <v>0</v>
      </c>
      <c r="BY86" s="119">
        <f t="shared" si="76"/>
        <v>0</v>
      </c>
      <c r="BZ86" s="119">
        <f t="shared" si="76"/>
        <v>0</v>
      </c>
      <c r="CA86" s="119">
        <f t="shared" si="76"/>
        <v>0</v>
      </c>
      <c r="CB86" s="119">
        <f t="shared" si="76"/>
        <v>0</v>
      </c>
      <c r="CC86" s="119">
        <f t="shared" si="76"/>
        <v>0</v>
      </c>
      <c r="CD86" s="119">
        <f t="shared" si="76"/>
        <v>0</v>
      </c>
      <c r="CE86" s="119">
        <f t="shared" si="76"/>
        <v>0</v>
      </c>
      <c r="CF86" s="119">
        <f t="shared" si="76"/>
        <v>0</v>
      </c>
      <c r="CG86" s="119">
        <f t="shared" si="76"/>
        <v>0</v>
      </c>
      <c r="CH86" s="119">
        <f t="shared" si="76"/>
        <v>0</v>
      </c>
    </row>
    <row r="87" spans="1:86" x14ac:dyDescent="0.3">
      <c r="A87" s="151"/>
      <c r="B87" s="142" t="s">
        <v>92</v>
      </c>
      <c r="C87" s="143"/>
      <c r="D87" s="143" t="s">
        <v>93</v>
      </c>
      <c r="E87" s="14" t="s">
        <v>92</v>
      </c>
      <c r="F87" s="142" t="s">
        <v>30</v>
      </c>
      <c r="G87" s="140">
        <f t="shared" si="75"/>
        <v>47484</v>
      </c>
      <c r="H87" s="68">
        <v>1</v>
      </c>
      <c r="I87" s="68">
        <v>15</v>
      </c>
      <c r="J87" s="68">
        <v>0</v>
      </c>
      <c r="K87" s="139">
        <v>2030</v>
      </c>
      <c r="L87" s="68">
        <f>Input!$C$33*INDEX(Calculations!$U$1:$BN$1,MATCH($K87,Calculations!$U$2:$BN$2,0))*Conservation_Toggle</f>
        <v>460.49734779117381</v>
      </c>
      <c r="M87" s="69"/>
      <c r="N87" s="68" t="s">
        <v>91</v>
      </c>
      <c r="O87" s="141">
        <v>0</v>
      </c>
      <c r="P87" s="4"/>
      <c r="Q87" s="4"/>
      <c r="R87" s="6"/>
      <c r="S87" s="72"/>
      <c r="U87" s="119">
        <f t="shared" si="71"/>
        <v>0</v>
      </c>
      <c r="V87" s="119">
        <f t="shared" si="71"/>
        <v>0</v>
      </c>
      <c r="W87" s="119">
        <f t="shared" si="71"/>
        <v>0</v>
      </c>
      <c r="X87" s="119">
        <f t="shared" si="71"/>
        <v>0</v>
      </c>
      <c r="Y87" s="119">
        <f t="shared" si="71"/>
        <v>0</v>
      </c>
      <c r="Z87" s="119">
        <f t="shared" si="71"/>
        <v>0</v>
      </c>
      <c r="AA87" s="119">
        <f t="shared" si="71"/>
        <v>0</v>
      </c>
      <c r="AB87" s="119">
        <f t="shared" si="71"/>
        <v>0</v>
      </c>
      <c r="AC87" s="119">
        <f t="shared" si="71"/>
        <v>0</v>
      </c>
      <c r="AD87" s="119">
        <f t="shared" si="71"/>
        <v>0</v>
      </c>
      <c r="AE87" s="119">
        <f t="shared" si="71"/>
        <v>0</v>
      </c>
      <c r="AF87" s="119">
        <f t="shared" si="71"/>
        <v>0</v>
      </c>
      <c r="AG87" s="119">
        <f t="shared" si="71"/>
        <v>0</v>
      </c>
      <c r="AH87" s="119">
        <f t="shared" si="71"/>
        <v>0</v>
      </c>
      <c r="AI87" s="119">
        <f t="shared" si="71"/>
        <v>0</v>
      </c>
      <c r="AJ87" s="119">
        <f t="shared" si="71"/>
        <v>0</v>
      </c>
      <c r="AK87" s="119">
        <f t="shared" si="73"/>
        <v>0</v>
      </c>
      <c r="AL87" s="119">
        <f t="shared" si="73"/>
        <v>0</v>
      </c>
      <c r="AM87" s="119">
        <f t="shared" si="73"/>
        <v>0</v>
      </c>
      <c r="AN87" s="119">
        <f t="shared" si="73"/>
        <v>0</v>
      </c>
      <c r="AO87" s="119">
        <f t="shared" si="73"/>
        <v>0</v>
      </c>
      <c r="AP87" s="119">
        <f t="shared" si="73"/>
        <v>0</v>
      </c>
      <c r="AQ87" s="119">
        <f t="shared" si="73"/>
        <v>0</v>
      </c>
      <c r="AR87" s="119">
        <f t="shared" si="73"/>
        <v>0</v>
      </c>
      <c r="AS87" s="119">
        <f t="shared" si="73"/>
        <v>0</v>
      </c>
      <c r="AT87" s="119">
        <f t="shared" si="73"/>
        <v>460.49734779117381</v>
      </c>
      <c r="AU87" s="119">
        <f t="shared" si="73"/>
        <v>0</v>
      </c>
      <c r="AV87" s="119">
        <f t="shared" si="73"/>
        <v>0</v>
      </c>
      <c r="AW87" s="119">
        <f t="shared" si="73"/>
        <v>0</v>
      </c>
      <c r="AX87" s="119">
        <f t="shared" si="73"/>
        <v>0</v>
      </c>
      <c r="AY87" s="119">
        <f t="shared" si="73"/>
        <v>0</v>
      </c>
      <c r="AZ87" s="119">
        <f t="shared" si="73"/>
        <v>0</v>
      </c>
      <c r="BA87" s="119">
        <f t="shared" si="74"/>
        <v>0</v>
      </c>
      <c r="BB87" s="119">
        <f t="shared" si="74"/>
        <v>0</v>
      </c>
      <c r="BC87" s="119">
        <f t="shared" si="74"/>
        <v>0</v>
      </c>
      <c r="BD87" s="119">
        <f t="shared" si="74"/>
        <v>0</v>
      </c>
      <c r="BE87" s="119">
        <f t="shared" si="74"/>
        <v>0</v>
      </c>
      <c r="BF87" s="119">
        <f t="shared" si="74"/>
        <v>0</v>
      </c>
      <c r="BG87" s="119">
        <f t="shared" si="74"/>
        <v>0</v>
      </c>
      <c r="BH87" s="119">
        <f t="shared" si="74"/>
        <v>0</v>
      </c>
      <c r="BI87" s="119">
        <f t="shared" si="74"/>
        <v>0</v>
      </c>
      <c r="BJ87" s="119">
        <f t="shared" si="74"/>
        <v>0</v>
      </c>
      <c r="BK87" s="119">
        <f t="shared" si="74"/>
        <v>0</v>
      </c>
      <c r="BL87" s="119">
        <f t="shared" si="74"/>
        <v>0</v>
      </c>
      <c r="BM87" s="119">
        <f t="shared" si="74"/>
        <v>0</v>
      </c>
      <c r="BN87" s="119">
        <f t="shared" si="74"/>
        <v>0</v>
      </c>
      <c r="BO87" s="119">
        <f t="shared" si="76"/>
        <v>0</v>
      </c>
      <c r="BP87" s="119">
        <f t="shared" si="76"/>
        <v>0</v>
      </c>
      <c r="BQ87" s="119">
        <f t="shared" si="76"/>
        <v>0</v>
      </c>
      <c r="BR87" s="119">
        <f t="shared" si="76"/>
        <v>0</v>
      </c>
      <c r="BS87" s="119">
        <f t="shared" si="76"/>
        <v>0</v>
      </c>
      <c r="BT87" s="119">
        <f t="shared" si="76"/>
        <v>0</v>
      </c>
      <c r="BU87" s="119">
        <f t="shared" si="76"/>
        <v>0</v>
      </c>
      <c r="BV87" s="119">
        <f t="shared" si="76"/>
        <v>0</v>
      </c>
      <c r="BW87" s="119">
        <f t="shared" si="76"/>
        <v>0</v>
      </c>
      <c r="BX87" s="119">
        <f t="shared" si="76"/>
        <v>0</v>
      </c>
      <c r="BY87" s="119">
        <f t="shared" si="76"/>
        <v>0</v>
      </c>
      <c r="BZ87" s="119">
        <f t="shared" si="76"/>
        <v>0</v>
      </c>
      <c r="CA87" s="119">
        <f t="shared" si="76"/>
        <v>0</v>
      </c>
      <c r="CB87" s="119">
        <f t="shared" si="76"/>
        <v>0</v>
      </c>
      <c r="CC87" s="119">
        <f t="shared" si="76"/>
        <v>0</v>
      </c>
      <c r="CD87" s="119">
        <f t="shared" si="76"/>
        <v>0</v>
      </c>
      <c r="CE87" s="119">
        <f t="shared" si="76"/>
        <v>0</v>
      </c>
      <c r="CF87" s="119">
        <f t="shared" si="76"/>
        <v>0</v>
      </c>
      <c r="CG87" s="119">
        <f t="shared" si="76"/>
        <v>0</v>
      </c>
      <c r="CH87" s="119">
        <f t="shared" si="76"/>
        <v>0</v>
      </c>
    </row>
    <row r="88" spans="1:86" x14ac:dyDescent="0.3">
      <c r="A88" s="151"/>
      <c r="B88" s="142" t="s">
        <v>92</v>
      </c>
      <c r="C88" s="143"/>
      <c r="D88" s="143" t="s">
        <v>93</v>
      </c>
      <c r="E88" s="14" t="s">
        <v>92</v>
      </c>
      <c r="F88" s="142" t="s">
        <v>30</v>
      </c>
      <c r="G88" s="140">
        <f t="shared" si="75"/>
        <v>47849</v>
      </c>
      <c r="H88" s="68">
        <v>1</v>
      </c>
      <c r="I88" s="68">
        <v>15</v>
      </c>
      <c r="J88" s="68">
        <v>0</v>
      </c>
      <c r="K88" s="139">
        <v>2031</v>
      </c>
      <c r="L88" s="68">
        <f>Input!$C$33*INDEX(Calculations!$U$1:$BN$1,MATCH($K88,Calculations!$U$2:$BN$2,0))*Conservation_Toggle</f>
        <v>469.70729474699732</v>
      </c>
      <c r="M88" s="69"/>
      <c r="N88" s="68" t="s">
        <v>91</v>
      </c>
      <c r="O88" s="141">
        <v>0</v>
      </c>
      <c r="P88" s="4"/>
      <c r="Q88" s="4"/>
      <c r="R88" s="6"/>
      <c r="S88" s="72"/>
      <c r="U88" s="119">
        <f t="shared" si="71"/>
        <v>0</v>
      </c>
      <c r="V88" s="119">
        <f t="shared" si="71"/>
        <v>0</v>
      </c>
      <c r="W88" s="119">
        <f t="shared" si="71"/>
        <v>0</v>
      </c>
      <c r="X88" s="119">
        <f t="shared" si="71"/>
        <v>0</v>
      </c>
      <c r="Y88" s="119">
        <f t="shared" si="71"/>
        <v>0</v>
      </c>
      <c r="Z88" s="119">
        <f t="shared" si="71"/>
        <v>0</v>
      </c>
      <c r="AA88" s="119">
        <f t="shared" si="71"/>
        <v>0</v>
      </c>
      <c r="AB88" s="119">
        <f t="shared" si="71"/>
        <v>0</v>
      </c>
      <c r="AC88" s="119">
        <f t="shared" si="71"/>
        <v>0</v>
      </c>
      <c r="AD88" s="119">
        <f t="shared" si="71"/>
        <v>0</v>
      </c>
      <c r="AE88" s="119">
        <f t="shared" si="71"/>
        <v>0</v>
      </c>
      <c r="AF88" s="119">
        <f t="shared" si="71"/>
        <v>0</v>
      </c>
      <c r="AG88" s="119">
        <f t="shared" si="71"/>
        <v>0</v>
      </c>
      <c r="AH88" s="119">
        <f t="shared" si="71"/>
        <v>0</v>
      </c>
      <c r="AI88" s="119">
        <f t="shared" si="71"/>
        <v>0</v>
      </c>
      <c r="AJ88" s="119">
        <f t="shared" si="71"/>
        <v>0</v>
      </c>
      <c r="AK88" s="119">
        <f t="shared" si="73"/>
        <v>0</v>
      </c>
      <c r="AL88" s="119">
        <f t="shared" si="73"/>
        <v>0</v>
      </c>
      <c r="AM88" s="119">
        <f t="shared" si="73"/>
        <v>0</v>
      </c>
      <c r="AN88" s="119">
        <f t="shared" si="73"/>
        <v>0</v>
      </c>
      <c r="AO88" s="119">
        <f t="shared" si="73"/>
        <v>0</v>
      </c>
      <c r="AP88" s="119">
        <f t="shared" si="73"/>
        <v>0</v>
      </c>
      <c r="AQ88" s="119">
        <f t="shared" si="73"/>
        <v>0</v>
      </c>
      <c r="AR88" s="119">
        <f t="shared" si="73"/>
        <v>0</v>
      </c>
      <c r="AS88" s="119">
        <f t="shared" si="73"/>
        <v>0</v>
      </c>
      <c r="AT88" s="119">
        <f t="shared" si="73"/>
        <v>0</v>
      </c>
      <c r="AU88" s="119">
        <f t="shared" si="73"/>
        <v>469.70729474699732</v>
      </c>
      <c r="AV88" s="119">
        <f t="shared" si="73"/>
        <v>0</v>
      </c>
      <c r="AW88" s="119">
        <f t="shared" si="73"/>
        <v>0</v>
      </c>
      <c r="AX88" s="119">
        <f t="shared" si="73"/>
        <v>0</v>
      </c>
      <c r="AY88" s="119">
        <f t="shared" si="73"/>
        <v>0</v>
      </c>
      <c r="AZ88" s="119">
        <f t="shared" si="73"/>
        <v>0</v>
      </c>
      <c r="BA88" s="119">
        <f t="shared" si="74"/>
        <v>0</v>
      </c>
      <c r="BB88" s="119">
        <f t="shared" si="74"/>
        <v>0</v>
      </c>
      <c r="BC88" s="119">
        <f t="shared" si="74"/>
        <v>0</v>
      </c>
      <c r="BD88" s="119">
        <f t="shared" si="74"/>
        <v>0</v>
      </c>
      <c r="BE88" s="119">
        <f t="shared" si="74"/>
        <v>0</v>
      </c>
      <c r="BF88" s="119">
        <f t="shared" si="74"/>
        <v>0</v>
      </c>
      <c r="BG88" s="119">
        <f t="shared" si="74"/>
        <v>0</v>
      </c>
      <c r="BH88" s="119">
        <f t="shared" si="74"/>
        <v>0</v>
      </c>
      <c r="BI88" s="119">
        <f t="shared" si="74"/>
        <v>0</v>
      </c>
      <c r="BJ88" s="119">
        <f t="shared" si="74"/>
        <v>0</v>
      </c>
      <c r="BK88" s="119">
        <f t="shared" si="74"/>
        <v>0</v>
      </c>
      <c r="BL88" s="119">
        <f t="shared" si="74"/>
        <v>0</v>
      </c>
      <c r="BM88" s="119">
        <f t="shared" si="74"/>
        <v>0</v>
      </c>
      <c r="BN88" s="119">
        <f t="shared" si="74"/>
        <v>0</v>
      </c>
      <c r="BO88" s="119">
        <f t="shared" si="76"/>
        <v>0</v>
      </c>
      <c r="BP88" s="119">
        <f t="shared" si="76"/>
        <v>0</v>
      </c>
      <c r="BQ88" s="119">
        <f t="shared" si="76"/>
        <v>0</v>
      </c>
      <c r="BR88" s="119">
        <f t="shared" si="76"/>
        <v>0</v>
      </c>
      <c r="BS88" s="119">
        <f t="shared" si="76"/>
        <v>0</v>
      </c>
      <c r="BT88" s="119">
        <f t="shared" si="76"/>
        <v>0</v>
      </c>
      <c r="BU88" s="119">
        <f t="shared" si="76"/>
        <v>0</v>
      </c>
      <c r="BV88" s="119">
        <f t="shared" si="76"/>
        <v>0</v>
      </c>
      <c r="BW88" s="119">
        <f t="shared" si="76"/>
        <v>0</v>
      </c>
      <c r="BX88" s="119">
        <f t="shared" si="76"/>
        <v>0</v>
      </c>
      <c r="BY88" s="119">
        <f t="shared" si="76"/>
        <v>0</v>
      </c>
      <c r="BZ88" s="119">
        <f t="shared" si="76"/>
        <v>0</v>
      </c>
      <c r="CA88" s="119">
        <f t="shared" si="76"/>
        <v>0</v>
      </c>
      <c r="CB88" s="119">
        <f t="shared" si="76"/>
        <v>0</v>
      </c>
      <c r="CC88" s="119">
        <f t="shared" si="76"/>
        <v>0</v>
      </c>
      <c r="CD88" s="119">
        <f t="shared" si="76"/>
        <v>0</v>
      </c>
      <c r="CE88" s="119">
        <f t="shared" si="76"/>
        <v>0</v>
      </c>
      <c r="CF88" s="119">
        <f t="shared" si="76"/>
        <v>0</v>
      </c>
      <c r="CG88" s="119">
        <f t="shared" si="76"/>
        <v>0</v>
      </c>
      <c r="CH88" s="119">
        <f t="shared" si="76"/>
        <v>0</v>
      </c>
    </row>
    <row r="89" spans="1:86" x14ac:dyDescent="0.3">
      <c r="A89" s="151"/>
      <c r="B89" s="142" t="s">
        <v>92</v>
      </c>
      <c r="C89" s="143"/>
      <c r="D89" s="143" t="s">
        <v>93</v>
      </c>
      <c r="E89" s="14" t="s">
        <v>92</v>
      </c>
      <c r="F89" s="142" t="s">
        <v>30</v>
      </c>
      <c r="G89" s="140">
        <f t="shared" si="75"/>
        <v>48214</v>
      </c>
      <c r="H89" s="68">
        <v>1</v>
      </c>
      <c r="I89" s="68">
        <v>15</v>
      </c>
      <c r="J89" s="68">
        <v>0</v>
      </c>
      <c r="K89" s="139">
        <v>2032</v>
      </c>
      <c r="L89" s="68">
        <f>Input!$C$33*INDEX(Calculations!$U$1:$BN$1,MATCH($K89,Calculations!$U$2:$BN$2,0))*Conservation_Toggle</f>
        <v>479.1014406419373</v>
      </c>
      <c r="M89" s="69"/>
      <c r="N89" s="68" t="s">
        <v>91</v>
      </c>
      <c r="O89" s="141">
        <v>0</v>
      </c>
      <c r="P89" s="4"/>
      <c r="Q89" s="4"/>
      <c r="R89" s="6"/>
      <c r="S89" s="72"/>
      <c r="U89" s="119">
        <f t="shared" si="71"/>
        <v>0</v>
      </c>
      <c r="V89" s="119">
        <f t="shared" si="71"/>
        <v>0</v>
      </c>
      <c r="W89" s="119">
        <f t="shared" si="71"/>
        <v>0</v>
      </c>
      <c r="X89" s="119">
        <f t="shared" si="71"/>
        <v>0</v>
      </c>
      <c r="Y89" s="119">
        <f t="shared" si="71"/>
        <v>0</v>
      </c>
      <c r="Z89" s="119">
        <f t="shared" si="71"/>
        <v>0</v>
      </c>
      <c r="AA89" s="119">
        <f t="shared" si="71"/>
        <v>0</v>
      </c>
      <c r="AB89" s="119">
        <f t="shared" si="71"/>
        <v>0</v>
      </c>
      <c r="AC89" s="119">
        <f t="shared" si="71"/>
        <v>0</v>
      </c>
      <c r="AD89" s="119">
        <f t="shared" si="71"/>
        <v>0</v>
      </c>
      <c r="AE89" s="119">
        <f t="shared" si="71"/>
        <v>0</v>
      </c>
      <c r="AF89" s="119">
        <f t="shared" si="71"/>
        <v>0</v>
      </c>
      <c r="AG89" s="119">
        <f t="shared" si="71"/>
        <v>0</v>
      </c>
      <c r="AH89" s="119">
        <f t="shared" si="71"/>
        <v>0</v>
      </c>
      <c r="AI89" s="119">
        <f t="shared" si="71"/>
        <v>0</v>
      </c>
      <c r="AJ89" s="119">
        <f t="shared" si="71"/>
        <v>0</v>
      </c>
      <c r="AK89" s="119">
        <f t="shared" si="73"/>
        <v>0</v>
      </c>
      <c r="AL89" s="119">
        <f t="shared" si="73"/>
        <v>0</v>
      </c>
      <c r="AM89" s="119">
        <f t="shared" si="73"/>
        <v>0</v>
      </c>
      <c r="AN89" s="119">
        <f t="shared" si="73"/>
        <v>0</v>
      </c>
      <c r="AO89" s="119">
        <f t="shared" si="73"/>
        <v>0</v>
      </c>
      <c r="AP89" s="119">
        <f t="shared" si="73"/>
        <v>0</v>
      </c>
      <c r="AQ89" s="119">
        <f t="shared" si="73"/>
        <v>0</v>
      </c>
      <c r="AR89" s="119">
        <f t="shared" si="73"/>
        <v>0</v>
      </c>
      <c r="AS89" s="119">
        <f t="shared" si="73"/>
        <v>0</v>
      </c>
      <c r="AT89" s="119">
        <f t="shared" si="73"/>
        <v>0</v>
      </c>
      <c r="AU89" s="119">
        <f t="shared" si="73"/>
        <v>0</v>
      </c>
      <c r="AV89" s="119">
        <f t="shared" si="73"/>
        <v>479.1014406419373</v>
      </c>
      <c r="AW89" s="119">
        <f t="shared" si="73"/>
        <v>0</v>
      </c>
      <c r="AX89" s="119">
        <f t="shared" si="73"/>
        <v>0</v>
      </c>
      <c r="AY89" s="119">
        <f t="shared" si="73"/>
        <v>0</v>
      </c>
      <c r="AZ89" s="119">
        <f t="shared" si="73"/>
        <v>0</v>
      </c>
      <c r="BA89" s="119">
        <f t="shared" si="74"/>
        <v>0</v>
      </c>
      <c r="BB89" s="119">
        <f t="shared" si="74"/>
        <v>0</v>
      </c>
      <c r="BC89" s="119">
        <f t="shared" si="74"/>
        <v>0</v>
      </c>
      <c r="BD89" s="119">
        <f t="shared" si="74"/>
        <v>0</v>
      </c>
      <c r="BE89" s="119">
        <f t="shared" si="74"/>
        <v>0</v>
      </c>
      <c r="BF89" s="119">
        <f t="shared" si="74"/>
        <v>0</v>
      </c>
      <c r="BG89" s="119">
        <f t="shared" si="74"/>
        <v>0</v>
      </c>
      <c r="BH89" s="119">
        <f t="shared" si="74"/>
        <v>0</v>
      </c>
      <c r="BI89" s="119">
        <f t="shared" si="74"/>
        <v>0</v>
      </c>
      <c r="BJ89" s="119">
        <f t="shared" si="74"/>
        <v>0</v>
      </c>
      <c r="BK89" s="119">
        <f t="shared" si="74"/>
        <v>0</v>
      </c>
      <c r="BL89" s="119">
        <f t="shared" si="74"/>
        <v>0</v>
      </c>
      <c r="BM89" s="119">
        <f t="shared" si="74"/>
        <v>0</v>
      </c>
      <c r="BN89" s="119">
        <f t="shared" si="74"/>
        <v>0</v>
      </c>
      <c r="BO89" s="119">
        <f t="shared" si="76"/>
        <v>0</v>
      </c>
      <c r="BP89" s="119">
        <f t="shared" si="76"/>
        <v>0</v>
      </c>
      <c r="BQ89" s="119">
        <f t="shared" si="76"/>
        <v>0</v>
      </c>
      <c r="BR89" s="119">
        <f t="shared" si="76"/>
        <v>0</v>
      </c>
      <c r="BS89" s="119">
        <f t="shared" si="76"/>
        <v>0</v>
      </c>
      <c r="BT89" s="119">
        <f t="shared" si="76"/>
        <v>0</v>
      </c>
      <c r="BU89" s="119">
        <f t="shared" si="76"/>
        <v>0</v>
      </c>
      <c r="BV89" s="119">
        <f t="shared" si="76"/>
        <v>0</v>
      </c>
      <c r="BW89" s="119">
        <f t="shared" si="76"/>
        <v>0</v>
      </c>
      <c r="BX89" s="119">
        <f t="shared" si="76"/>
        <v>0</v>
      </c>
      <c r="BY89" s="119">
        <f t="shared" si="76"/>
        <v>0</v>
      </c>
      <c r="BZ89" s="119">
        <f t="shared" si="76"/>
        <v>0</v>
      </c>
      <c r="CA89" s="119">
        <f t="shared" si="76"/>
        <v>0</v>
      </c>
      <c r="CB89" s="119">
        <f t="shared" si="76"/>
        <v>0</v>
      </c>
      <c r="CC89" s="119">
        <f t="shared" si="76"/>
        <v>0</v>
      </c>
      <c r="CD89" s="119">
        <f t="shared" si="76"/>
        <v>0</v>
      </c>
      <c r="CE89" s="119">
        <f t="shared" si="76"/>
        <v>0</v>
      </c>
      <c r="CF89" s="119">
        <f t="shared" si="76"/>
        <v>0</v>
      </c>
      <c r="CG89" s="119">
        <f t="shared" si="76"/>
        <v>0</v>
      </c>
      <c r="CH89" s="119">
        <f t="shared" si="76"/>
        <v>0</v>
      </c>
    </row>
    <row r="90" spans="1:86" x14ac:dyDescent="0.3">
      <c r="A90" s="151"/>
      <c r="B90" s="142" t="s">
        <v>92</v>
      </c>
      <c r="C90" s="143"/>
      <c r="D90" s="143" t="s">
        <v>93</v>
      </c>
      <c r="E90" s="14" t="s">
        <v>92</v>
      </c>
      <c r="F90" s="142" t="s">
        <v>30</v>
      </c>
      <c r="G90" s="140">
        <f t="shared" si="75"/>
        <v>48580</v>
      </c>
      <c r="H90" s="68">
        <v>1</v>
      </c>
      <c r="I90" s="68">
        <v>15</v>
      </c>
      <c r="J90" s="68">
        <v>0</v>
      </c>
      <c r="K90" s="139">
        <v>2033</v>
      </c>
      <c r="L90" s="68">
        <f>Input!$C$33*INDEX(Calculations!$U$1:$BN$1,MATCH($K90,Calculations!$U$2:$BN$2,0))*Conservation_Toggle</f>
        <v>488.68346945477606</v>
      </c>
      <c r="M90" s="69"/>
      <c r="N90" s="68" t="s">
        <v>91</v>
      </c>
      <c r="O90" s="141">
        <v>0</v>
      </c>
      <c r="P90" s="4"/>
      <c r="Q90" s="4"/>
      <c r="R90" s="6"/>
      <c r="S90" s="72"/>
      <c r="U90" s="119">
        <f t="shared" si="71"/>
        <v>0</v>
      </c>
      <c r="V90" s="119">
        <f t="shared" si="71"/>
        <v>0</v>
      </c>
      <c r="W90" s="119">
        <f t="shared" si="71"/>
        <v>0</v>
      </c>
      <c r="X90" s="119">
        <f t="shared" si="71"/>
        <v>0</v>
      </c>
      <c r="Y90" s="119">
        <f t="shared" si="71"/>
        <v>0</v>
      </c>
      <c r="Z90" s="119">
        <f t="shared" si="71"/>
        <v>0</v>
      </c>
      <c r="AA90" s="119">
        <f t="shared" si="71"/>
        <v>0</v>
      </c>
      <c r="AB90" s="119">
        <f t="shared" si="71"/>
        <v>0</v>
      </c>
      <c r="AC90" s="119">
        <f t="shared" si="71"/>
        <v>0</v>
      </c>
      <c r="AD90" s="119">
        <f t="shared" si="71"/>
        <v>0</v>
      </c>
      <c r="AE90" s="119">
        <f t="shared" si="71"/>
        <v>0</v>
      </c>
      <c r="AF90" s="119">
        <f t="shared" si="71"/>
        <v>0</v>
      </c>
      <c r="AG90" s="119">
        <f t="shared" si="71"/>
        <v>0</v>
      </c>
      <c r="AH90" s="119">
        <f t="shared" si="71"/>
        <v>0</v>
      </c>
      <c r="AI90" s="119">
        <f t="shared" si="71"/>
        <v>0</v>
      </c>
      <c r="AJ90" s="119">
        <f t="shared" si="71"/>
        <v>0</v>
      </c>
      <c r="AK90" s="119">
        <f t="shared" si="73"/>
        <v>0</v>
      </c>
      <c r="AL90" s="119">
        <f t="shared" si="73"/>
        <v>0</v>
      </c>
      <c r="AM90" s="119">
        <f t="shared" si="73"/>
        <v>0</v>
      </c>
      <c r="AN90" s="119">
        <f t="shared" si="73"/>
        <v>0</v>
      </c>
      <c r="AO90" s="119">
        <f t="shared" si="73"/>
        <v>0</v>
      </c>
      <c r="AP90" s="119">
        <f t="shared" si="73"/>
        <v>0</v>
      </c>
      <c r="AQ90" s="119">
        <f t="shared" si="73"/>
        <v>0</v>
      </c>
      <c r="AR90" s="119">
        <f t="shared" si="73"/>
        <v>0</v>
      </c>
      <c r="AS90" s="119">
        <f t="shared" si="73"/>
        <v>0</v>
      </c>
      <c r="AT90" s="119">
        <f t="shared" si="73"/>
        <v>0</v>
      </c>
      <c r="AU90" s="119">
        <f t="shared" si="73"/>
        <v>0</v>
      </c>
      <c r="AV90" s="119">
        <f t="shared" si="73"/>
        <v>0</v>
      </c>
      <c r="AW90" s="119">
        <f t="shared" si="73"/>
        <v>488.68346945477606</v>
      </c>
      <c r="AX90" s="119">
        <f t="shared" si="73"/>
        <v>0</v>
      </c>
      <c r="AY90" s="119">
        <f t="shared" si="73"/>
        <v>0</v>
      </c>
      <c r="AZ90" s="119">
        <f t="shared" si="73"/>
        <v>0</v>
      </c>
      <c r="BA90" s="119">
        <f t="shared" si="74"/>
        <v>0</v>
      </c>
      <c r="BB90" s="119">
        <f t="shared" si="74"/>
        <v>0</v>
      </c>
      <c r="BC90" s="119">
        <f t="shared" si="74"/>
        <v>0</v>
      </c>
      <c r="BD90" s="119">
        <f t="shared" si="74"/>
        <v>0</v>
      </c>
      <c r="BE90" s="119">
        <f t="shared" si="74"/>
        <v>0</v>
      </c>
      <c r="BF90" s="119">
        <f t="shared" si="74"/>
        <v>0</v>
      </c>
      <c r="BG90" s="119">
        <f t="shared" si="74"/>
        <v>0</v>
      </c>
      <c r="BH90" s="119">
        <f t="shared" si="74"/>
        <v>0</v>
      </c>
      <c r="BI90" s="119">
        <f t="shared" si="74"/>
        <v>0</v>
      </c>
      <c r="BJ90" s="119">
        <f t="shared" si="74"/>
        <v>0</v>
      </c>
      <c r="BK90" s="119">
        <f t="shared" si="74"/>
        <v>0</v>
      </c>
      <c r="BL90" s="119">
        <f t="shared" si="74"/>
        <v>0</v>
      </c>
      <c r="BM90" s="119">
        <f t="shared" si="74"/>
        <v>0</v>
      </c>
      <c r="BN90" s="119">
        <f t="shared" si="74"/>
        <v>0</v>
      </c>
      <c r="BO90" s="119">
        <f t="shared" si="76"/>
        <v>0</v>
      </c>
      <c r="BP90" s="119">
        <f t="shared" si="76"/>
        <v>0</v>
      </c>
      <c r="BQ90" s="119">
        <f t="shared" si="76"/>
        <v>0</v>
      </c>
      <c r="BR90" s="119">
        <f t="shared" si="76"/>
        <v>0</v>
      </c>
      <c r="BS90" s="119">
        <f t="shared" si="76"/>
        <v>0</v>
      </c>
      <c r="BT90" s="119">
        <f t="shared" si="76"/>
        <v>0</v>
      </c>
      <c r="BU90" s="119">
        <f t="shared" si="76"/>
        <v>0</v>
      </c>
      <c r="BV90" s="119">
        <f t="shared" si="76"/>
        <v>0</v>
      </c>
      <c r="BW90" s="119">
        <f t="shared" si="76"/>
        <v>0</v>
      </c>
      <c r="BX90" s="119">
        <f t="shared" si="76"/>
        <v>0</v>
      </c>
      <c r="BY90" s="119">
        <f t="shared" si="76"/>
        <v>0</v>
      </c>
      <c r="BZ90" s="119">
        <f t="shared" si="76"/>
        <v>0</v>
      </c>
      <c r="CA90" s="119">
        <f t="shared" si="76"/>
        <v>0</v>
      </c>
      <c r="CB90" s="119">
        <f t="shared" si="76"/>
        <v>0</v>
      </c>
      <c r="CC90" s="119">
        <f t="shared" si="76"/>
        <v>0</v>
      </c>
      <c r="CD90" s="119">
        <f t="shared" si="76"/>
        <v>0</v>
      </c>
      <c r="CE90" s="119">
        <f t="shared" si="76"/>
        <v>0</v>
      </c>
      <c r="CF90" s="119">
        <f t="shared" si="76"/>
        <v>0</v>
      </c>
      <c r="CG90" s="119">
        <f t="shared" si="76"/>
        <v>0</v>
      </c>
      <c r="CH90" s="119">
        <f t="shared" si="76"/>
        <v>0</v>
      </c>
    </row>
    <row r="91" spans="1:86" x14ac:dyDescent="0.3">
      <c r="A91" s="151"/>
      <c r="B91" s="142" t="s">
        <v>92</v>
      </c>
      <c r="C91" s="143"/>
      <c r="D91" s="143" t="s">
        <v>93</v>
      </c>
      <c r="E91" s="14" t="s">
        <v>92</v>
      </c>
      <c r="F91" s="142" t="s">
        <v>30</v>
      </c>
      <c r="G91" s="140">
        <f t="shared" si="75"/>
        <v>48945</v>
      </c>
      <c r="H91" s="68">
        <v>1</v>
      </c>
      <c r="I91" s="68">
        <v>15</v>
      </c>
      <c r="J91" s="68">
        <v>0</v>
      </c>
      <c r="K91" s="139">
        <v>2034</v>
      </c>
      <c r="L91" s="68">
        <f>Input!$C$33*INDEX(Calculations!$U$1:$BN$1,MATCH($K91,Calculations!$U$2:$BN$2,0))*Conservation_Toggle</f>
        <v>498.45713884387163</v>
      </c>
      <c r="M91" s="69"/>
      <c r="N91" s="68" t="s">
        <v>91</v>
      </c>
      <c r="O91" s="141">
        <v>0</v>
      </c>
      <c r="P91" s="4"/>
      <c r="Q91" s="4"/>
      <c r="R91" s="6"/>
      <c r="S91" s="72"/>
      <c r="U91" s="119">
        <f t="shared" ref="U91:AJ106" si="77">IF(U$2=$K91,$L91,0)</f>
        <v>0</v>
      </c>
      <c r="V91" s="119">
        <f t="shared" si="77"/>
        <v>0</v>
      </c>
      <c r="W91" s="119">
        <f t="shared" si="77"/>
        <v>0</v>
      </c>
      <c r="X91" s="119">
        <f t="shared" si="77"/>
        <v>0</v>
      </c>
      <c r="Y91" s="119">
        <f t="shared" si="77"/>
        <v>0</v>
      </c>
      <c r="Z91" s="119">
        <f t="shared" si="77"/>
        <v>0</v>
      </c>
      <c r="AA91" s="119">
        <f t="shared" si="77"/>
        <v>0</v>
      </c>
      <c r="AB91" s="119">
        <f t="shared" si="77"/>
        <v>0</v>
      </c>
      <c r="AC91" s="119">
        <f t="shared" si="77"/>
        <v>0</v>
      </c>
      <c r="AD91" s="119">
        <f t="shared" si="77"/>
        <v>0</v>
      </c>
      <c r="AE91" s="119">
        <f t="shared" si="77"/>
        <v>0</v>
      </c>
      <c r="AF91" s="119">
        <f t="shared" si="77"/>
        <v>0</v>
      </c>
      <c r="AG91" s="119">
        <f t="shared" si="77"/>
        <v>0</v>
      </c>
      <c r="AH91" s="119">
        <f t="shared" si="77"/>
        <v>0</v>
      </c>
      <c r="AI91" s="119">
        <f t="shared" si="77"/>
        <v>0</v>
      </c>
      <c r="AJ91" s="119">
        <f t="shared" si="77"/>
        <v>0</v>
      </c>
      <c r="AK91" s="119">
        <f t="shared" si="73"/>
        <v>0</v>
      </c>
      <c r="AL91" s="119">
        <f t="shared" si="73"/>
        <v>0</v>
      </c>
      <c r="AM91" s="119">
        <f t="shared" si="73"/>
        <v>0</v>
      </c>
      <c r="AN91" s="119">
        <f t="shared" si="73"/>
        <v>0</v>
      </c>
      <c r="AO91" s="119">
        <f t="shared" si="73"/>
        <v>0</v>
      </c>
      <c r="AP91" s="119">
        <f t="shared" si="73"/>
        <v>0</v>
      </c>
      <c r="AQ91" s="119">
        <f t="shared" si="73"/>
        <v>0</v>
      </c>
      <c r="AR91" s="119">
        <f t="shared" si="73"/>
        <v>0</v>
      </c>
      <c r="AS91" s="119">
        <f t="shared" si="73"/>
        <v>0</v>
      </c>
      <c r="AT91" s="119">
        <f t="shared" si="73"/>
        <v>0</v>
      </c>
      <c r="AU91" s="119">
        <f t="shared" si="73"/>
        <v>0</v>
      </c>
      <c r="AV91" s="119">
        <f t="shared" si="73"/>
        <v>0</v>
      </c>
      <c r="AW91" s="119">
        <f t="shared" si="73"/>
        <v>0</v>
      </c>
      <c r="AX91" s="119">
        <f t="shared" si="73"/>
        <v>498.45713884387163</v>
      </c>
      <c r="AY91" s="119">
        <f t="shared" ref="AY91:BO107" si="78">IF(AY$2=$K91,$L91,0)</f>
        <v>0</v>
      </c>
      <c r="AZ91" s="119">
        <f t="shared" si="78"/>
        <v>0</v>
      </c>
      <c r="BA91" s="119">
        <f t="shared" si="78"/>
        <v>0</v>
      </c>
      <c r="BB91" s="119">
        <f t="shared" si="74"/>
        <v>0</v>
      </c>
      <c r="BC91" s="119">
        <f t="shared" si="74"/>
        <v>0</v>
      </c>
      <c r="BD91" s="119">
        <f t="shared" si="74"/>
        <v>0</v>
      </c>
      <c r="BE91" s="119">
        <f t="shared" si="74"/>
        <v>0</v>
      </c>
      <c r="BF91" s="119">
        <f t="shared" si="74"/>
        <v>0</v>
      </c>
      <c r="BG91" s="119">
        <f t="shared" si="74"/>
        <v>0</v>
      </c>
      <c r="BH91" s="119">
        <f t="shared" si="74"/>
        <v>0</v>
      </c>
      <c r="BI91" s="119">
        <f t="shared" si="74"/>
        <v>0</v>
      </c>
      <c r="BJ91" s="119">
        <f t="shared" si="74"/>
        <v>0</v>
      </c>
      <c r="BK91" s="119">
        <f t="shared" si="74"/>
        <v>0</v>
      </c>
      <c r="BL91" s="119">
        <f t="shared" si="74"/>
        <v>0</v>
      </c>
      <c r="BM91" s="119">
        <f t="shared" si="74"/>
        <v>0</v>
      </c>
      <c r="BN91" s="119">
        <f t="shared" si="74"/>
        <v>0</v>
      </c>
      <c r="BO91" s="119">
        <f t="shared" si="76"/>
        <v>0</v>
      </c>
      <c r="BP91" s="119">
        <f t="shared" si="76"/>
        <v>0</v>
      </c>
      <c r="BQ91" s="119">
        <f t="shared" si="76"/>
        <v>0</v>
      </c>
      <c r="BR91" s="119">
        <f t="shared" si="76"/>
        <v>0</v>
      </c>
      <c r="BS91" s="119">
        <f t="shared" si="76"/>
        <v>0</v>
      </c>
      <c r="BT91" s="119">
        <f t="shared" si="76"/>
        <v>0</v>
      </c>
      <c r="BU91" s="119">
        <f t="shared" si="76"/>
        <v>0</v>
      </c>
      <c r="BV91" s="119">
        <f t="shared" si="76"/>
        <v>0</v>
      </c>
      <c r="BW91" s="119">
        <f t="shared" si="76"/>
        <v>0</v>
      </c>
      <c r="BX91" s="119">
        <f t="shared" si="76"/>
        <v>0</v>
      </c>
      <c r="BY91" s="119">
        <f t="shared" si="76"/>
        <v>0</v>
      </c>
      <c r="BZ91" s="119">
        <f t="shared" si="76"/>
        <v>0</v>
      </c>
      <c r="CA91" s="119">
        <f t="shared" si="76"/>
        <v>0</v>
      </c>
      <c r="CB91" s="119">
        <f t="shared" si="76"/>
        <v>0</v>
      </c>
      <c r="CC91" s="119">
        <f t="shared" si="76"/>
        <v>0</v>
      </c>
      <c r="CD91" s="119">
        <f t="shared" si="76"/>
        <v>0</v>
      </c>
      <c r="CE91" s="119">
        <f t="shared" si="76"/>
        <v>0</v>
      </c>
      <c r="CF91" s="119">
        <f t="shared" si="76"/>
        <v>0</v>
      </c>
      <c r="CG91" s="119">
        <f t="shared" si="76"/>
        <v>0</v>
      </c>
      <c r="CH91" s="119">
        <f t="shared" si="76"/>
        <v>0</v>
      </c>
    </row>
    <row r="92" spans="1:86" x14ac:dyDescent="0.3">
      <c r="A92" s="151"/>
      <c r="B92" s="142" t="s">
        <v>92</v>
      </c>
      <c r="C92" s="143"/>
      <c r="D92" s="143" t="s">
        <v>93</v>
      </c>
      <c r="E92" s="14" t="s">
        <v>92</v>
      </c>
      <c r="F92" s="142" t="s">
        <v>30</v>
      </c>
      <c r="G92" s="140">
        <f t="shared" si="75"/>
        <v>49310</v>
      </c>
      <c r="H92" s="68">
        <v>1</v>
      </c>
      <c r="I92" s="68">
        <v>15</v>
      </c>
      <c r="J92" s="68">
        <v>0</v>
      </c>
      <c r="K92" s="139">
        <v>2035</v>
      </c>
      <c r="L92" s="68">
        <f>Input!$C$33*INDEX(Calculations!$U$1:$BN$1,MATCH($K92,Calculations!$U$2:$BN$2,0))*Conservation_Toggle</f>
        <v>508.42628162074908</v>
      </c>
      <c r="M92" s="69"/>
      <c r="N92" s="68" t="s">
        <v>91</v>
      </c>
      <c r="O92" s="141">
        <v>0</v>
      </c>
      <c r="P92" s="4"/>
      <c r="Q92" s="4"/>
      <c r="R92" s="6"/>
      <c r="S92" s="72"/>
      <c r="U92" s="119">
        <f t="shared" si="77"/>
        <v>0</v>
      </c>
      <c r="V92" s="119">
        <f t="shared" si="77"/>
        <v>0</v>
      </c>
      <c r="W92" s="119">
        <f t="shared" si="77"/>
        <v>0</v>
      </c>
      <c r="X92" s="119">
        <f t="shared" si="77"/>
        <v>0</v>
      </c>
      <c r="Y92" s="119">
        <f t="shared" si="77"/>
        <v>0</v>
      </c>
      <c r="Z92" s="119">
        <f t="shared" si="77"/>
        <v>0</v>
      </c>
      <c r="AA92" s="119">
        <f t="shared" si="77"/>
        <v>0</v>
      </c>
      <c r="AB92" s="119">
        <f t="shared" si="77"/>
        <v>0</v>
      </c>
      <c r="AC92" s="119">
        <f t="shared" si="77"/>
        <v>0</v>
      </c>
      <c r="AD92" s="119">
        <f t="shared" si="77"/>
        <v>0</v>
      </c>
      <c r="AE92" s="119">
        <f t="shared" si="77"/>
        <v>0</v>
      </c>
      <c r="AF92" s="119">
        <f t="shared" si="77"/>
        <v>0</v>
      </c>
      <c r="AG92" s="119">
        <f t="shared" si="77"/>
        <v>0</v>
      </c>
      <c r="AH92" s="119">
        <f t="shared" si="77"/>
        <v>0</v>
      </c>
      <c r="AI92" s="119">
        <f t="shared" si="77"/>
        <v>0</v>
      </c>
      <c r="AJ92" s="119">
        <f t="shared" si="77"/>
        <v>0</v>
      </c>
      <c r="AK92" s="119">
        <f t="shared" ref="AK92:AZ107" si="79">IF(AK$2=$K92,$L92,0)</f>
        <v>0</v>
      </c>
      <c r="AL92" s="119">
        <f t="shared" si="79"/>
        <v>0</v>
      </c>
      <c r="AM92" s="119">
        <f t="shared" si="79"/>
        <v>0</v>
      </c>
      <c r="AN92" s="119">
        <f t="shared" si="79"/>
        <v>0</v>
      </c>
      <c r="AO92" s="119">
        <f t="shared" si="79"/>
        <v>0</v>
      </c>
      <c r="AP92" s="119">
        <f t="shared" si="79"/>
        <v>0</v>
      </c>
      <c r="AQ92" s="119">
        <f t="shared" si="79"/>
        <v>0</v>
      </c>
      <c r="AR92" s="119">
        <f t="shared" si="79"/>
        <v>0</v>
      </c>
      <c r="AS92" s="119">
        <f t="shared" si="79"/>
        <v>0</v>
      </c>
      <c r="AT92" s="119">
        <f t="shared" si="79"/>
        <v>0</v>
      </c>
      <c r="AU92" s="119">
        <f t="shared" si="79"/>
        <v>0</v>
      </c>
      <c r="AV92" s="119">
        <f t="shared" si="79"/>
        <v>0</v>
      </c>
      <c r="AW92" s="119">
        <f t="shared" si="79"/>
        <v>0</v>
      </c>
      <c r="AX92" s="119">
        <f t="shared" si="79"/>
        <v>0</v>
      </c>
      <c r="AY92" s="119">
        <f t="shared" si="79"/>
        <v>508.42628162074908</v>
      </c>
      <c r="AZ92" s="119">
        <f t="shared" si="79"/>
        <v>0</v>
      </c>
      <c r="BA92" s="119">
        <f t="shared" si="78"/>
        <v>0</v>
      </c>
      <c r="BB92" s="119">
        <f t="shared" si="78"/>
        <v>0</v>
      </c>
      <c r="BC92" s="119">
        <f t="shared" si="78"/>
        <v>0</v>
      </c>
      <c r="BD92" s="119">
        <f t="shared" si="78"/>
        <v>0</v>
      </c>
      <c r="BE92" s="119">
        <f t="shared" si="78"/>
        <v>0</v>
      </c>
      <c r="BF92" s="119">
        <f t="shared" si="78"/>
        <v>0</v>
      </c>
      <c r="BG92" s="119">
        <f t="shared" si="78"/>
        <v>0</v>
      </c>
      <c r="BH92" s="119">
        <f t="shared" si="78"/>
        <v>0</v>
      </c>
      <c r="BI92" s="119">
        <f t="shared" si="78"/>
        <v>0</v>
      </c>
      <c r="BJ92" s="119">
        <f t="shared" si="78"/>
        <v>0</v>
      </c>
      <c r="BK92" s="119">
        <f t="shared" si="78"/>
        <v>0</v>
      </c>
      <c r="BL92" s="119">
        <f t="shared" si="78"/>
        <v>0</v>
      </c>
      <c r="BM92" s="119">
        <f t="shared" si="78"/>
        <v>0</v>
      </c>
      <c r="BN92" s="119">
        <f t="shared" si="78"/>
        <v>0</v>
      </c>
      <c r="BO92" s="119">
        <f t="shared" si="78"/>
        <v>0</v>
      </c>
      <c r="BP92" s="119">
        <f t="shared" si="76"/>
        <v>0</v>
      </c>
      <c r="BQ92" s="119">
        <f t="shared" si="76"/>
        <v>0</v>
      </c>
      <c r="BR92" s="119">
        <f t="shared" si="76"/>
        <v>0</v>
      </c>
      <c r="BS92" s="119">
        <f t="shared" si="76"/>
        <v>0</v>
      </c>
      <c r="BT92" s="119">
        <f t="shared" si="76"/>
        <v>0</v>
      </c>
      <c r="BU92" s="119">
        <f t="shared" si="76"/>
        <v>0</v>
      </c>
      <c r="BV92" s="119">
        <f t="shared" si="76"/>
        <v>0</v>
      </c>
      <c r="BW92" s="119">
        <f t="shared" si="76"/>
        <v>0</v>
      </c>
      <c r="BX92" s="119">
        <f t="shared" si="76"/>
        <v>0</v>
      </c>
      <c r="BY92" s="119">
        <f t="shared" si="76"/>
        <v>0</v>
      </c>
      <c r="BZ92" s="119">
        <f t="shared" si="76"/>
        <v>0</v>
      </c>
      <c r="CA92" s="119">
        <f t="shared" si="76"/>
        <v>0</v>
      </c>
      <c r="CB92" s="119">
        <f t="shared" si="76"/>
        <v>0</v>
      </c>
      <c r="CC92" s="119">
        <f t="shared" si="76"/>
        <v>0</v>
      </c>
      <c r="CD92" s="119">
        <f t="shared" si="76"/>
        <v>0</v>
      </c>
      <c r="CE92" s="119">
        <f t="shared" si="76"/>
        <v>0</v>
      </c>
      <c r="CF92" s="119">
        <f t="shared" si="76"/>
        <v>0</v>
      </c>
      <c r="CG92" s="119">
        <f t="shared" si="76"/>
        <v>0</v>
      </c>
      <c r="CH92" s="119">
        <f t="shared" si="76"/>
        <v>0</v>
      </c>
    </row>
    <row r="93" spans="1:86" x14ac:dyDescent="0.3">
      <c r="A93" s="151"/>
      <c r="B93" s="142" t="s">
        <v>92</v>
      </c>
      <c r="C93" s="143"/>
      <c r="D93" s="143" t="s">
        <v>93</v>
      </c>
      <c r="E93" s="14" t="s">
        <v>92</v>
      </c>
      <c r="F93" s="142" t="s">
        <v>30</v>
      </c>
      <c r="G93" s="140">
        <f t="shared" si="75"/>
        <v>49675</v>
      </c>
      <c r="H93" s="68">
        <v>1</v>
      </c>
      <c r="I93" s="68">
        <v>15</v>
      </c>
      <c r="J93" s="68">
        <v>0</v>
      </c>
      <c r="K93" s="139">
        <v>2036</v>
      </c>
      <c r="L93" s="68">
        <f>Input!$C$33*INDEX(Calculations!$U$1:$BN$1,MATCH($K93,Calculations!$U$2:$BN$2,0))*Conservation_Toggle</f>
        <v>518.59480725316405</v>
      </c>
      <c r="M93" s="69"/>
      <c r="N93" s="68" t="s">
        <v>91</v>
      </c>
      <c r="O93" s="141">
        <v>0</v>
      </c>
      <c r="P93" s="4"/>
      <c r="Q93" s="4"/>
      <c r="R93" s="6"/>
      <c r="S93" s="72"/>
      <c r="U93" s="119">
        <f t="shared" si="77"/>
        <v>0</v>
      </c>
      <c r="V93" s="119">
        <f t="shared" si="77"/>
        <v>0</v>
      </c>
      <c r="W93" s="119">
        <f t="shared" si="77"/>
        <v>0</v>
      </c>
      <c r="X93" s="119">
        <f t="shared" si="77"/>
        <v>0</v>
      </c>
      <c r="Y93" s="119">
        <f t="shared" si="77"/>
        <v>0</v>
      </c>
      <c r="Z93" s="119">
        <f t="shared" si="77"/>
        <v>0</v>
      </c>
      <c r="AA93" s="119">
        <f t="shared" si="77"/>
        <v>0</v>
      </c>
      <c r="AB93" s="119">
        <f t="shared" si="77"/>
        <v>0</v>
      </c>
      <c r="AC93" s="119">
        <f t="shared" si="77"/>
        <v>0</v>
      </c>
      <c r="AD93" s="119">
        <f t="shared" si="77"/>
        <v>0</v>
      </c>
      <c r="AE93" s="119">
        <f t="shared" si="77"/>
        <v>0</v>
      </c>
      <c r="AF93" s="119">
        <f t="shared" si="77"/>
        <v>0</v>
      </c>
      <c r="AG93" s="119">
        <f t="shared" si="77"/>
        <v>0</v>
      </c>
      <c r="AH93" s="119">
        <f t="shared" si="77"/>
        <v>0</v>
      </c>
      <c r="AI93" s="119">
        <f t="shared" si="77"/>
        <v>0</v>
      </c>
      <c r="AJ93" s="119">
        <f t="shared" si="77"/>
        <v>0</v>
      </c>
      <c r="AK93" s="119">
        <f t="shared" si="79"/>
        <v>0</v>
      </c>
      <c r="AL93" s="119">
        <f t="shared" si="79"/>
        <v>0</v>
      </c>
      <c r="AM93" s="119">
        <f t="shared" si="79"/>
        <v>0</v>
      </c>
      <c r="AN93" s="119">
        <f t="shared" si="79"/>
        <v>0</v>
      </c>
      <c r="AO93" s="119">
        <f t="shared" si="79"/>
        <v>0</v>
      </c>
      <c r="AP93" s="119">
        <f t="shared" si="79"/>
        <v>0</v>
      </c>
      <c r="AQ93" s="119">
        <f t="shared" si="79"/>
        <v>0</v>
      </c>
      <c r="AR93" s="119">
        <f t="shared" si="79"/>
        <v>0</v>
      </c>
      <c r="AS93" s="119">
        <f t="shared" si="79"/>
        <v>0</v>
      </c>
      <c r="AT93" s="119">
        <f t="shared" si="79"/>
        <v>0</v>
      </c>
      <c r="AU93" s="119">
        <f t="shared" si="79"/>
        <v>0</v>
      </c>
      <c r="AV93" s="119">
        <f t="shared" si="79"/>
        <v>0</v>
      </c>
      <c r="AW93" s="119">
        <f t="shared" si="79"/>
        <v>0</v>
      </c>
      <c r="AX93" s="119">
        <f t="shared" si="79"/>
        <v>0</v>
      </c>
      <c r="AY93" s="119">
        <f t="shared" si="79"/>
        <v>0</v>
      </c>
      <c r="AZ93" s="119">
        <f t="shared" si="79"/>
        <v>518.59480725316405</v>
      </c>
      <c r="BA93" s="119">
        <f t="shared" si="78"/>
        <v>0</v>
      </c>
      <c r="BB93" s="119">
        <f t="shared" si="78"/>
        <v>0</v>
      </c>
      <c r="BC93" s="119">
        <f t="shared" si="78"/>
        <v>0</v>
      </c>
      <c r="BD93" s="119">
        <f t="shared" si="78"/>
        <v>0</v>
      </c>
      <c r="BE93" s="119">
        <f t="shared" si="78"/>
        <v>0</v>
      </c>
      <c r="BF93" s="119">
        <f t="shared" si="78"/>
        <v>0</v>
      </c>
      <c r="BG93" s="119">
        <f t="shared" si="78"/>
        <v>0</v>
      </c>
      <c r="BH93" s="119">
        <f t="shared" si="78"/>
        <v>0</v>
      </c>
      <c r="BI93" s="119">
        <f t="shared" si="78"/>
        <v>0</v>
      </c>
      <c r="BJ93" s="119">
        <f t="shared" si="78"/>
        <v>0</v>
      </c>
      <c r="BK93" s="119">
        <f t="shared" si="78"/>
        <v>0</v>
      </c>
      <c r="BL93" s="119">
        <f t="shared" si="78"/>
        <v>0</v>
      </c>
      <c r="BM93" s="119">
        <f t="shared" si="78"/>
        <v>0</v>
      </c>
      <c r="BN93" s="119">
        <f t="shared" si="78"/>
        <v>0</v>
      </c>
      <c r="BO93" s="119">
        <f t="shared" si="76"/>
        <v>0</v>
      </c>
      <c r="BP93" s="119">
        <f t="shared" si="76"/>
        <v>0</v>
      </c>
      <c r="BQ93" s="119">
        <f t="shared" si="76"/>
        <v>0</v>
      </c>
      <c r="BR93" s="119">
        <f t="shared" si="76"/>
        <v>0</v>
      </c>
      <c r="BS93" s="119">
        <f t="shared" si="76"/>
        <v>0</v>
      </c>
      <c r="BT93" s="119">
        <f t="shared" si="76"/>
        <v>0</v>
      </c>
      <c r="BU93" s="119">
        <f t="shared" si="76"/>
        <v>0</v>
      </c>
      <c r="BV93" s="119">
        <f t="shared" si="76"/>
        <v>0</v>
      </c>
      <c r="BW93" s="119">
        <f t="shared" si="76"/>
        <v>0</v>
      </c>
      <c r="BX93" s="119">
        <f t="shared" si="76"/>
        <v>0</v>
      </c>
      <c r="BY93" s="119">
        <f t="shared" si="76"/>
        <v>0</v>
      </c>
      <c r="BZ93" s="119">
        <f t="shared" si="76"/>
        <v>0</v>
      </c>
      <c r="CA93" s="119">
        <f t="shared" si="76"/>
        <v>0</v>
      </c>
      <c r="CB93" s="119">
        <f t="shared" si="76"/>
        <v>0</v>
      </c>
      <c r="CC93" s="119">
        <f t="shared" si="76"/>
        <v>0</v>
      </c>
      <c r="CD93" s="119">
        <f t="shared" si="76"/>
        <v>0</v>
      </c>
      <c r="CE93" s="119">
        <f t="shared" si="76"/>
        <v>0</v>
      </c>
      <c r="CF93" s="119">
        <f t="shared" si="76"/>
        <v>0</v>
      </c>
      <c r="CG93" s="119">
        <f t="shared" si="76"/>
        <v>0</v>
      </c>
      <c r="CH93" s="119">
        <f t="shared" si="76"/>
        <v>0</v>
      </c>
    </row>
    <row r="94" spans="1:86" x14ac:dyDescent="0.3">
      <c r="A94" s="151"/>
      <c r="B94" s="142" t="s">
        <v>92</v>
      </c>
      <c r="C94" s="143"/>
      <c r="D94" s="143" t="s">
        <v>93</v>
      </c>
      <c r="E94" s="14" t="s">
        <v>92</v>
      </c>
      <c r="F94" s="142" t="s">
        <v>30</v>
      </c>
      <c r="G94" s="140">
        <f t="shared" si="75"/>
        <v>50041</v>
      </c>
      <c r="H94" s="68">
        <v>1</v>
      </c>
      <c r="I94" s="68">
        <v>15</v>
      </c>
      <c r="J94" s="68">
        <v>0</v>
      </c>
      <c r="K94" s="139">
        <v>2037</v>
      </c>
      <c r="L94" s="68">
        <f>Input!$C$33*INDEX(Calculations!$U$1:$BN$1,MATCH($K94,Calculations!$U$2:$BN$2,0))*Conservation_Toggle</f>
        <v>528.96670339822731</v>
      </c>
      <c r="M94" s="69"/>
      <c r="N94" s="68" t="s">
        <v>91</v>
      </c>
      <c r="O94" s="141">
        <v>0</v>
      </c>
      <c r="P94" s="4"/>
      <c r="Q94" s="4"/>
      <c r="R94" s="6"/>
      <c r="S94" s="72"/>
      <c r="U94" s="119">
        <f t="shared" si="77"/>
        <v>0</v>
      </c>
      <c r="V94" s="119">
        <f t="shared" si="77"/>
        <v>0</v>
      </c>
      <c r="W94" s="119">
        <f t="shared" si="77"/>
        <v>0</v>
      </c>
      <c r="X94" s="119">
        <f t="shared" si="77"/>
        <v>0</v>
      </c>
      <c r="Y94" s="119">
        <f t="shared" si="77"/>
        <v>0</v>
      </c>
      <c r="Z94" s="119">
        <f t="shared" si="77"/>
        <v>0</v>
      </c>
      <c r="AA94" s="119">
        <f t="shared" si="77"/>
        <v>0</v>
      </c>
      <c r="AB94" s="119">
        <f t="shared" si="77"/>
        <v>0</v>
      </c>
      <c r="AC94" s="119">
        <f t="shared" si="77"/>
        <v>0</v>
      </c>
      <c r="AD94" s="119">
        <f t="shared" si="77"/>
        <v>0</v>
      </c>
      <c r="AE94" s="119">
        <f t="shared" si="77"/>
        <v>0</v>
      </c>
      <c r="AF94" s="119">
        <f t="shared" si="77"/>
        <v>0</v>
      </c>
      <c r="AG94" s="119">
        <f t="shared" si="77"/>
        <v>0</v>
      </c>
      <c r="AH94" s="119">
        <f t="shared" si="77"/>
        <v>0</v>
      </c>
      <c r="AI94" s="119">
        <f t="shared" si="77"/>
        <v>0</v>
      </c>
      <c r="AJ94" s="119">
        <f t="shared" si="77"/>
        <v>0</v>
      </c>
      <c r="AK94" s="119">
        <f t="shared" si="79"/>
        <v>0</v>
      </c>
      <c r="AL94" s="119">
        <f t="shared" si="79"/>
        <v>0</v>
      </c>
      <c r="AM94" s="119">
        <f t="shared" si="79"/>
        <v>0</v>
      </c>
      <c r="AN94" s="119">
        <f t="shared" si="79"/>
        <v>0</v>
      </c>
      <c r="AO94" s="119">
        <f t="shared" si="79"/>
        <v>0</v>
      </c>
      <c r="AP94" s="119">
        <f t="shared" si="79"/>
        <v>0</v>
      </c>
      <c r="AQ94" s="119">
        <f t="shared" si="79"/>
        <v>0</v>
      </c>
      <c r="AR94" s="119">
        <f t="shared" si="79"/>
        <v>0</v>
      </c>
      <c r="AS94" s="119">
        <f t="shared" si="79"/>
        <v>0</v>
      </c>
      <c r="AT94" s="119">
        <f t="shared" si="79"/>
        <v>0</v>
      </c>
      <c r="AU94" s="119">
        <f t="shared" si="79"/>
        <v>0</v>
      </c>
      <c r="AV94" s="119">
        <f t="shared" si="79"/>
        <v>0</v>
      </c>
      <c r="AW94" s="119">
        <f t="shared" si="79"/>
        <v>0</v>
      </c>
      <c r="AX94" s="119">
        <f t="shared" si="79"/>
        <v>0</v>
      </c>
      <c r="AY94" s="119">
        <f t="shared" si="79"/>
        <v>0</v>
      </c>
      <c r="AZ94" s="119">
        <f t="shared" si="79"/>
        <v>0</v>
      </c>
      <c r="BA94" s="119">
        <f t="shared" si="78"/>
        <v>528.96670339822731</v>
      </c>
      <c r="BB94" s="119">
        <f t="shared" si="78"/>
        <v>0</v>
      </c>
      <c r="BC94" s="119">
        <f t="shared" si="78"/>
        <v>0</v>
      </c>
      <c r="BD94" s="119">
        <f t="shared" si="78"/>
        <v>0</v>
      </c>
      <c r="BE94" s="119">
        <f t="shared" si="78"/>
        <v>0</v>
      </c>
      <c r="BF94" s="119">
        <f t="shared" si="78"/>
        <v>0</v>
      </c>
      <c r="BG94" s="119">
        <f t="shared" si="78"/>
        <v>0</v>
      </c>
      <c r="BH94" s="119">
        <f t="shared" si="78"/>
        <v>0</v>
      </c>
      <c r="BI94" s="119">
        <f t="shared" si="78"/>
        <v>0</v>
      </c>
      <c r="BJ94" s="119">
        <f t="shared" si="78"/>
        <v>0</v>
      </c>
      <c r="BK94" s="119">
        <f t="shared" si="78"/>
        <v>0</v>
      </c>
      <c r="BL94" s="119">
        <f t="shared" si="78"/>
        <v>0</v>
      </c>
      <c r="BM94" s="119">
        <f t="shared" si="78"/>
        <v>0</v>
      </c>
      <c r="BN94" s="119">
        <f t="shared" si="78"/>
        <v>0</v>
      </c>
      <c r="BO94" s="119">
        <f t="shared" si="76"/>
        <v>0</v>
      </c>
      <c r="BP94" s="119">
        <f t="shared" si="76"/>
        <v>0</v>
      </c>
      <c r="BQ94" s="119">
        <f t="shared" si="76"/>
        <v>0</v>
      </c>
      <c r="BR94" s="119">
        <f t="shared" si="76"/>
        <v>0</v>
      </c>
      <c r="BS94" s="119">
        <f t="shared" si="76"/>
        <v>0</v>
      </c>
      <c r="BT94" s="119">
        <f t="shared" si="76"/>
        <v>0</v>
      </c>
      <c r="BU94" s="119">
        <f t="shared" si="76"/>
        <v>0</v>
      </c>
      <c r="BV94" s="119">
        <f t="shared" si="76"/>
        <v>0</v>
      </c>
      <c r="BW94" s="119">
        <f t="shared" si="76"/>
        <v>0</v>
      </c>
      <c r="BX94" s="119">
        <f t="shared" si="76"/>
        <v>0</v>
      </c>
      <c r="BY94" s="119">
        <f t="shared" si="76"/>
        <v>0</v>
      </c>
      <c r="BZ94" s="119">
        <f t="shared" si="76"/>
        <v>0</v>
      </c>
      <c r="CA94" s="119">
        <f t="shared" si="76"/>
        <v>0</v>
      </c>
      <c r="CB94" s="119">
        <f t="shared" si="76"/>
        <v>0</v>
      </c>
      <c r="CC94" s="119">
        <f t="shared" si="76"/>
        <v>0</v>
      </c>
      <c r="CD94" s="119">
        <f t="shared" si="76"/>
        <v>0</v>
      </c>
      <c r="CE94" s="119">
        <f t="shared" si="76"/>
        <v>0</v>
      </c>
      <c r="CF94" s="119">
        <f t="shared" si="76"/>
        <v>0</v>
      </c>
      <c r="CG94" s="119">
        <f t="shared" si="76"/>
        <v>0</v>
      </c>
      <c r="CH94" s="119">
        <f t="shared" si="76"/>
        <v>0</v>
      </c>
    </row>
    <row r="95" spans="1:86" x14ac:dyDescent="0.3">
      <c r="A95" s="151"/>
      <c r="B95" s="142" t="s">
        <v>92</v>
      </c>
      <c r="C95" s="143"/>
      <c r="D95" s="143" t="s">
        <v>93</v>
      </c>
      <c r="E95" s="14" t="s">
        <v>92</v>
      </c>
      <c r="F95" s="142" t="s">
        <v>30</v>
      </c>
      <c r="G95" s="140">
        <f t="shared" si="75"/>
        <v>50406</v>
      </c>
      <c r="H95" s="68">
        <v>1</v>
      </c>
      <c r="I95" s="68">
        <v>15</v>
      </c>
      <c r="J95" s="68">
        <v>0</v>
      </c>
      <c r="K95" s="139">
        <v>2038</v>
      </c>
      <c r="L95" s="68">
        <f>Input!$C$33*INDEX(Calculations!$U$1:$BN$1,MATCH($K95,Calculations!$U$2:$BN$2,0))*Conservation_Toggle</f>
        <v>539.54603746619193</v>
      </c>
      <c r="M95" s="69"/>
      <c r="N95" s="68" t="s">
        <v>91</v>
      </c>
      <c r="O95" s="141">
        <v>0</v>
      </c>
      <c r="P95" s="4"/>
      <c r="Q95" s="4"/>
      <c r="R95" s="6"/>
      <c r="S95" s="72"/>
      <c r="U95" s="119">
        <f t="shared" si="77"/>
        <v>0</v>
      </c>
      <c r="V95" s="119">
        <f t="shared" si="77"/>
        <v>0</v>
      </c>
      <c r="W95" s="119">
        <f t="shared" si="77"/>
        <v>0</v>
      </c>
      <c r="X95" s="119">
        <f t="shared" si="77"/>
        <v>0</v>
      </c>
      <c r="Y95" s="119">
        <f t="shared" si="77"/>
        <v>0</v>
      </c>
      <c r="Z95" s="119">
        <f t="shared" si="77"/>
        <v>0</v>
      </c>
      <c r="AA95" s="119">
        <f t="shared" si="77"/>
        <v>0</v>
      </c>
      <c r="AB95" s="119">
        <f t="shared" si="77"/>
        <v>0</v>
      </c>
      <c r="AC95" s="119">
        <f t="shared" si="77"/>
        <v>0</v>
      </c>
      <c r="AD95" s="119">
        <f t="shared" si="77"/>
        <v>0</v>
      </c>
      <c r="AE95" s="119">
        <f t="shared" si="77"/>
        <v>0</v>
      </c>
      <c r="AF95" s="119">
        <f t="shared" si="77"/>
        <v>0</v>
      </c>
      <c r="AG95" s="119">
        <f t="shared" si="77"/>
        <v>0</v>
      </c>
      <c r="AH95" s="119">
        <f t="shared" si="77"/>
        <v>0</v>
      </c>
      <c r="AI95" s="119">
        <f t="shared" si="77"/>
        <v>0</v>
      </c>
      <c r="AJ95" s="119">
        <f t="shared" si="77"/>
        <v>0</v>
      </c>
      <c r="AK95" s="119">
        <f t="shared" si="79"/>
        <v>0</v>
      </c>
      <c r="AL95" s="119">
        <f t="shared" si="79"/>
        <v>0</v>
      </c>
      <c r="AM95" s="119">
        <f t="shared" si="79"/>
        <v>0</v>
      </c>
      <c r="AN95" s="119">
        <f t="shared" si="79"/>
        <v>0</v>
      </c>
      <c r="AO95" s="119">
        <f t="shared" si="79"/>
        <v>0</v>
      </c>
      <c r="AP95" s="119">
        <f t="shared" si="79"/>
        <v>0</v>
      </c>
      <c r="AQ95" s="119">
        <f t="shared" si="79"/>
        <v>0</v>
      </c>
      <c r="AR95" s="119">
        <f t="shared" si="79"/>
        <v>0</v>
      </c>
      <c r="AS95" s="119">
        <f t="shared" si="79"/>
        <v>0</v>
      </c>
      <c r="AT95" s="119">
        <f t="shared" si="79"/>
        <v>0</v>
      </c>
      <c r="AU95" s="119">
        <f t="shared" si="79"/>
        <v>0</v>
      </c>
      <c r="AV95" s="119">
        <f t="shared" si="79"/>
        <v>0</v>
      </c>
      <c r="AW95" s="119">
        <f t="shared" si="79"/>
        <v>0</v>
      </c>
      <c r="AX95" s="119">
        <f t="shared" si="79"/>
        <v>0</v>
      </c>
      <c r="AY95" s="119">
        <f t="shared" si="79"/>
        <v>0</v>
      </c>
      <c r="AZ95" s="119">
        <f t="shared" si="79"/>
        <v>0</v>
      </c>
      <c r="BA95" s="119">
        <f t="shared" si="78"/>
        <v>0</v>
      </c>
      <c r="BB95" s="119">
        <f t="shared" si="78"/>
        <v>539.54603746619193</v>
      </c>
      <c r="BC95" s="119">
        <f t="shared" si="78"/>
        <v>0</v>
      </c>
      <c r="BD95" s="119">
        <f t="shared" si="78"/>
        <v>0</v>
      </c>
      <c r="BE95" s="119">
        <f t="shared" si="78"/>
        <v>0</v>
      </c>
      <c r="BF95" s="119">
        <f t="shared" si="78"/>
        <v>0</v>
      </c>
      <c r="BG95" s="119">
        <f t="shared" si="78"/>
        <v>0</v>
      </c>
      <c r="BH95" s="119">
        <f t="shared" si="78"/>
        <v>0</v>
      </c>
      <c r="BI95" s="119">
        <f t="shared" si="78"/>
        <v>0</v>
      </c>
      <c r="BJ95" s="119">
        <f t="shared" si="78"/>
        <v>0</v>
      </c>
      <c r="BK95" s="119">
        <f t="shared" si="78"/>
        <v>0</v>
      </c>
      <c r="BL95" s="119">
        <f t="shared" si="78"/>
        <v>0</v>
      </c>
      <c r="BM95" s="119">
        <f t="shared" si="78"/>
        <v>0</v>
      </c>
      <c r="BN95" s="119">
        <f t="shared" si="78"/>
        <v>0</v>
      </c>
      <c r="BO95" s="119">
        <f t="shared" si="76"/>
        <v>0</v>
      </c>
      <c r="BP95" s="119">
        <f t="shared" si="76"/>
        <v>0</v>
      </c>
      <c r="BQ95" s="119">
        <f t="shared" si="76"/>
        <v>0</v>
      </c>
      <c r="BR95" s="119">
        <f t="shared" si="76"/>
        <v>0</v>
      </c>
      <c r="BS95" s="119">
        <f t="shared" si="76"/>
        <v>0</v>
      </c>
      <c r="BT95" s="119">
        <f t="shared" si="76"/>
        <v>0</v>
      </c>
      <c r="BU95" s="119">
        <f t="shared" si="76"/>
        <v>0</v>
      </c>
      <c r="BV95" s="119">
        <f t="shared" si="76"/>
        <v>0</v>
      </c>
      <c r="BW95" s="119">
        <f t="shared" si="76"/>
        <v>0</v>
      </c>
      <c r="BX95" s="119">
        <f t="shared" si="76"/>
        <v>0</v>
      </c>
      <c r="BY95" s="119">
        <f t="shared" si="76"/>
        <v>0</v>
      </c>
      <c r="BZ95" s="119">
        <f t="shared" si="76"/>
        <v>0</v>
      </c>
      <c r="CA95" s="119">
        <f t="shared" si="76"/>
        <v>0</v>
      </c>
      <c r="CB95" s="119">
        <f t="shared" si="76"/>
        <v>0</v>
      </c>
      <c r="CC95" s="119">
        <f t="shared" si="76"/>
        <v>0</v>
      </c>
      <c r="CD95" s="119">
        <f t="shared" si="76"/>
        <v>0</v>
      </c>
      <c r="CE95" s="119">
        <f t="shared" si="76"/>
        <v>0</v>
      </c>
      <c r="CF95" s="119">
        <f t="shared" si="76"/>
        <v>0</v>
      </c>
      <c r="CG95" s="119">
        <f t="shared" si="76"/>
        <v>0</v>
      </c>
      <c r="CH95" s="119">
        <f t="shared" si="76"/>
        <v>0</v>
      </c>
    </row>
    <row r="96" spans="1:86" x14ac:dyDescent="0.3">
      <c r="A96" s="151"/>
      <c r="B96" s="142" t="s">
        <v>92</v>
      </c>
      <c r="C96" s="143"/>
      <c r="D96" s="143" t="s">
        <v>93</v>
      </c>
      <c r="E96" s="14" t="s">
        <v>92</v>
      </c>
      <c r="F96" s="142" t="s">
        <v>30</v>
      </c>
      <c r="G96" s="140">
        <f t="shared" si="75"/>
        <v>50771</v>
      </c>
      <c r="H96" s="68">
        <v>1</v>
      </c>
      <c r="I96" s="68">
        <v>15</v>
      </c>
      <c r="J96" s="68">
        <v>0</v>
      </c>
      <c r="K96" s="139">
        <v>2039</v>
      </c>
      <c r="L96" s="68">
        <f>Input!$C$33*INDEX(Calculations!$U$1:$BN$1,MATCH($K96,Calculations!$U$2:$BN$2,0))*Conservation_Toggle</f>
        <v>550.33695821551578</v>
      </c>
      <c r="M96" s="69"/>
      <c r="N96" s="68" t="s">
        <v>91</v>
      </c>
      <c r="O96" s="141">
        <v>0</v>
      </c>
      <c r="P96" s="4"/>
      <c r="Q96" s="4"/>
      <c r="R96" s="6"/>
      <c r="S96" s="72"/>
      <c r="U96" s="119">
        <f t="shared" si="77"/>
        <v>0</v>
      </c>
      <c r="V96" s="119">
        <f t="shared" si="77"/>
        <v>0</v>
      </c>
      <c r="W96" s="119">
        <f t="shared" si="77"/>
        <v>0</v>
      </c>
      <c r="X96" s="119">
        <f t="shared" si="77"/>
        <v>0</v>
      </c>
      <c r="Y96" s="119">
        <f t="shared" si="77"/>
        <v>0</v>
      </c>
      <c r="Z96" s="119">
        <f t="shared" si="77"/>
        <v>0</v>
      </c>
      <c r="AA96" s="119">
        <f t="shared" si="77"/>
        <v>0</v>
      </c>
      <c r="AB96" s="119">
        <f t="shared" si="77"/>
        <v>0</v>
      </c>
      <c r="AC96" s="119">
        <f t="shared" si="77"/>
        <v>0</v>
      </c>
      <c r="AD96" s="119">
        <f t="shared" si="77"/>
        <v>0</v>
      </c>
      <c r="AE96" s="119">
        <f t="shared" si="77"/>
        <v>0</v>
      </c>
      <c r="AF96" s="119">
        <f t="shared" si="77"/>
        <v>0</v>
      </c>
      <c r="AG96" s="119">
        <f t="shared" si="77"/>
        <v>0</v>
      </c>
      <c r="AH96" s="119">
        <f t="shared" si="77"/>
        <v>0</v>
      </c>
      <c r="AI96" s="119">
        <f t="shared" si="77"/>
        <v>0</v>
      </c>
      <c r="AJ96" s="119">
        <f t="shared" si="77"/>
        <v>0</v>
      </c>
      <c r="AK96" s="119">
        <f t="shared" si="79"/>
        <v>0</v>
      </c>
      <c r="AL96" s="119">
        <f t="shared" si="79"/>
        <v>0</v>
      </c>
      <c r="AM96" s="119">
        <f t="shared" si="79"/>
        <v>0</v>
      </c>
      <c r="AN96" s="119">
        <f t="shared" si="79"/>
        <v>0</v>
      </c>
      <c r="AO96" s="119">
        <f t="shared" si="79"/>
        <v>0</v>
      </c>
      <c r="AP96" s="119">
        <f t="shared" si="79"/>
        <v>0</v>
      </c>
      <c r="AQ96" s="119">
        <f t="shared" si="79"/>
        <v>0</v>
      </c>
      <c r="AR96" s="119">
        <f t="shared" si="79"/>
        <v>0</v>
      </c>
      <c r="AS96" s="119">
        <f t="shared" si="79"/>
        <v>0</v>
      </c>
      <c r="AT96" s="119">
        <f t="shared" si="79"/>
        <v>0</v>
      </c>
      <c r="AU96" s="119">
        <f t="shared" si="79"/>
        <v>0</v>
      </c>
      <c r="AV96" s="119">
        <f t="shared" si="79"/>
        <v>0</v>
      </c>
      <c r="AW96" s="119">
        <f t="shared" si="79"/>
        <v>0</v>
      </c>
      <c r="AX96" s="119">
        <f t="shared" si="79"/>
        <v>0</v>
      </c>
      <c r="AY96" s="119">
        <f t="shared" si="79"/>
        <v>0</v>
      </c>
      <c r="AZ96" s="119">
        <f t="shared" si="79"/>
        <v>0</v>
      </c>
      <c r="BA96" s="119">
        <f t="shared" si="78"/>
        <v>0</v>
      </c>
      <c r="BB96" s="119">
        <f t="shared" si="78"/>
        <v>0</v>
      </c>
      <c r="BC96" s="119">
        <f t="shared" si="78"/>
        <v>550.33695821551578</v>
      </c>
      <c r="BD96" s="119">
        <f t="shared" si="78"/>
        <v>0</v>
      </c>
      <c r="BE96" s="119">
        <f t="shared" si="78"/>
        <v>0</v>
      </c>
      <c r="BF96" s="119">
        <f t="shared" si="78"/>
        <v>0</v>
      </c>
      <c r="BG96" s="119">
        <f t="shared" si="78"/>
        <v>0</v>
      </c>
      <c r="BH96" s="119">
        <f t="shared" si="78"/>
        <v>0</v>
      </c>
      <c r="BI96" s="119">
        <f t="shared" si="78"/>
        <v>0</v>
      </c>
      <c r="BJ96" s="119">
        <f t="shared" si="78"/>
        <v>0</v>
      </c>
      <c r="BK96" s="119">
        <f t="shared" si="78"/>
        <v>0</v>
      </c>
      <c r="BL96" s="119">
        <f t="shared" si="78"/>
        <v>0</v>
      </c>
      <c r="BM96" s="119">
        <f t="shared" si="78"/>
        <v>0</v>
      </c>
      <c r="BN96" s="119">
        <f t="shared" si="78"/>
        <v>0</v>
      </c>
      <c r="BO96" s="119">
        <f t="shared" si="76"/>
        <v>0</v>
      </c>
      <c r="BP96" s="119">
        <f t="shared" si="76"/>
        <v>0</v>
      </c>
      <c r="BQ96" s="119">
        <f t="shared" si="76"/>
        <v>0</v>
      </c>
      <c r="BR96" s="119">
        <f t="shared" si="76"/>
        <v>0</v>
      </c>
      <c r="BS96" s="119">
        <f t="shared" si="76"/>
        <v>0</v>
      </c>
      <c r="BT96" s="119">
        <f t="shared" si="76"/>
        <v>0</v>
      </c>
      <c r="BU96" s="119">
        <f t="shared" si="76"/>
        <v>0</v>
      </c>
      <c r="BV96" s="119">
        <f t="shared" si="76"/>
        <v>0</v>
      </c>
      <c r="BW96" s="119">
        <f t="shared" si="76"/>
        <v>0</v>
      </c>
      <c r="BX96" s="119">
        <f t="shared" si="76"/>
        <v>0</v>
      </c>
      <c r="BY96" s="119">
        <f t="shared" si="76"/>
        <v>0</v>
      </c>
      <c r="BZ96" s="119">
        <f t="shared" si="76"/>
        <v>0</v>
      </c>
      <c r="CA96" s="119">
        <f t="shared" si="76"/>
        <v>0</v>
      </c>
      <c r="CB96" s="119">
        <f t="shared" si="76"/>
        <v>0</v>
      </c>
      <c r="CC96" s="119">
        <f t="shared" si="76"/>
        <v>0</v>
      </c>
      <c r="CD96" s="119">
        <f t="shared" si="76"/>
        <v>0</v>
      </c>
      <c r="CE96" s="119">
        <f t="shared" si="76"/>
        <v>0</v>
      </c>
      <c r="CF96" s="119">
        <f t="shared" si="76"/>
        <v>0</v>
      </c>
      <c r="CG96" s="119">
        <f t="shared" si="76"/>
        <v>0</v>
      </c>
      <c r="CH96" s="119">
        <f t="shared" si="76"/>
        <v>0</v>
      </c>
    </row>
    <row r="97" spans="1:86" x14ac:dyDescent="0.3">
      <c r="A97" s="151"/>
      <c r="B97" s="142" t="s">
        <v>92</v>
      </c>
      <c r="C97" s="143"/>
      <c r="D97" s="143" t="s">
        <v>93</v>
      </c>
      <c r="E97" s="14" t="s">
        <v>92</v>
      </c>
      <c r="F97" s="142" t="s">
        <v>30</v>
      </c>
      <c r="G97" s="140">
        <f t="shared" si="75"/>
        <v>51136</v>
      </c>
      <c r="H97" s="68">
        <v>1</v>
      </c>
      <c r="I97" s="68">
        <v>15</v>
      </c>
      <c r="J97" s="68">
        <v>0</v>
      </c>
      <c r="K97" s="139">
        <v>2040</v>
      </c>
      <c r="L97" s="68">
        <f>Input!$C$33*INDEX(Calculations!$U$1:$BN$1,MATCH($K97,Calculations!$U$2:$BN$2,0))*Conservation_Toggle</f>
        <v>561.34369737982604</v>
      </c>
      <c r="M97" s="69"/>
      <c r="N97" s="68" t="s">
        <v>91</v>
      </c>
      <c r="O97" s="141">
        <v>0</v>
      </c>
      <c r="P97" s="4"/>
      <c r="Q97" s="4"/>
      <c r="R97" s="6"/>
      <c r="S97" s="72"/>
      <c r="U97" s="119">
        <f t="shared" si="77"/>
        <v>0</v>
      </c>
      <c r="V97" s="119">
        <f t="shared" si="77"/>
        <v>0</v>
      </c>
      <c r="W97" s="119">
        <f t="shared" si="77"/>
        <v>0</v>
      </c>
      <c r="X97" s="119">
        <f t="shared" si="77"/>
        <v>0</v>
      </c>
      <c r="Y97" s="119">
        <f t="shared" si="77"/>
        <v>0</v>
      </c>
      <c r="Z97" s="119">
        <f t="shared" si="77"/>
        <v>0</v>
      </c>
      <c r="AA97" s="119">
        <f t="shared" si="77"/>
        <v>0</v>
      </c>
      <c r="AB97" s="119">
        <f t="shared" si="77"/>
        <v>0</v>
      </c>
      <c r="AC97" s="119">
        <f t="shared" si="77"/>
        <v>0</v>
      </c>
      <c r="AD97" s="119">
        <f t="shared" si="77"/>
        <v>0</v>
      </c>
      <c r="AE97" s="119">
        <f t="shared" si="77"/>
        <v>0</v>
      </c>
      <c r="AF97" s="119">
        <f t="shared" si="77"/>
        <v>0</v>
      </c>
      <c r="AG97" s="119">
        <f t="shared" si="77"/>
        <v>0</v>
      </c>
      <c r="AH97" s="119">
        <f t="shared" si="77"/>
        <v>0</v>
      </c>
      <c r="AI97" s="119">
        <f t="shared" si="77"/>
        <v>0</v>
      </c>
      <c r="AJ97" s="119">
        <f t="shared" si="77"/>
        <v>0</v>
      </c>
      <c r="AK97" s="119">
        <f t="shared" si="79"/>
        <v>0</v>
      </c>
      <c r="AL97" s="119">
        <f t="shared" si="79"/>
        <v>0</v>
      </c>
      <c r="AM97" s="119">
        <f t="shared" si="79"/>
        <v>0</v>
      </c>
      <c r="AN97" s="119">
        <f t="shared" si="79"/>
        <v>0</v>
      </c>
      <c r="AO97" s="119">
        <f t="shared" si="79"/>
        <v>0</v>
      </c>
      <c r="AP97" s="119">
        <f t="shared" si="79"/>
        <v>0</v>
      </c>
      <c r="AQ97" s="119">
        <f t="shared" si="79"/>
        <v>0</v>
      </c>
      <c r="AR97" s="119">
        <f t="shared" si="79"/>
        <v>0</v>
      </c>
      <c r="AS97" s="119">
        <f t="shared" si="79"/>
        <v>0</v>
      </c>
      <c r="AT97" s="119">
        <f t="shared" si="79"/>
        <v>0</v>
      </c>
      <c r="AU97" s="119">
        <f t="shared" si="79"/>
        <v>0</v>
      </c>
      <c r="AV97" s="119">
        <f t="shared" si="79"/>
        <v>0</v>
      </c>
      <c r="AW97" s="119">
        <f t="shared" si="79"/>
        <v>0</v>
      </c>
      <c r="AX97" s="119">
        <f t="shared" si="79"/>
        <v>0</v>
      </c>
      <c r="AY97" s="119">
        <f t="shared" si="79"/>
        <v>0</v>
      </c>
      <c r="AZ97" s="119">
        <f t="shared" si="79"/>
        <v>0</v>
      </c>
      <c r="BA97" s="119">
        <f t="shared" si="78"/>
        <v>0</v>
      </c>
      <c r="BB97" s="119">
        <f t="shared" si="78"/>
        <v>0</v>
      </c>
      <c r="BC97" s="119">
        <f t="shared" si="78"/>
        <v>0</v>
      </c>
      <c r="BD97" s="119">
        <f t="shared" si="78"/>
        <v>561.34369737982604</v>
      </c>
      <c r="BE97" s="119">
        <f t="shared" si="78"/>
        <v>0</v>
      </c>
      <c r="BF97" s="119">
        <f t="shared" si="78"/>
        <v>0</v>
      </c>
      <c r="BG97" s="119">
        <f t="shared" si="78"/>
        <v>0</v>
      </c>
      <c r="BH97" s="119">
        <f t="shared" si="78"/>
        <v>0</v>
      </c>
      <c r="BI97" s="119">
        <f t="shared" si="78"/>
        <v>0</v>
      </c>
      <c r="BJ97" s="119">
        <f t="shared" si="78"/>
        <v>0</v>
      </c>
      <c r="BK97" s="119">
        <f t="shared" si="78"/>
        <v>0</v>
      </c>
      <c r="BL97" s="119">
        <f t="shared" si="78"/>
        <v>0</v>
      </c>
      <c r="BM97" s="119">
        <f t="shared" si="78"/>
        <v>0</v>
      </c>
      <c r="BN97" s="119">
        <f t="shared" si="78"/>
        <v>0</v>
      </c>
      <c r="BO97" s="119">
        <f t="shared" si="76"/>
        <v>0</v>
      </c>
      <c r="BP97" s="119">
        <f t="shared" si="76"/>
        <v>0</v>
      </c>
      <c r="BQ97" s="119">
        <f t="shared" si="76"/>
        <v>0</v>
      </c>
      <c r="BR97" s="119">
        <f t="shared" si="76"/>
        <v>0</v>
      </c>
      <c r="BS97" s="119">
        <f t="shared" si="76"/>
        <v>0</v>
      </c>
      <c r="BT97" s="119">
        <f t="shared" si="76"/>
        <v>0</v>
      </c>
      <c r="BU97" s="119">
        <f t="shared" si="76"/>
        <v>0</v>
      </c>
      <c r="BV97" s="119">
        <f t="shared" si="76"/>
        <v>0</v>
      </c>
      <c r="BW97" s="119">
        <f t="shared" si="76"/>
        <v>0</v>
      </c>
      <c r="BX97" s="119">
        <f t="shared" si="76"/>
        <v>0</v>
      </c>
      <c r="BY97" s="119">
        <f t="shared" si="76"/>
        <v>0</v>
      </c>
      <c r="BZ97" s="119">
        <f t="shared" si="76"/>
        <v>0</v>
      </c>
      <c r="CA97" s="119">
        <f t="shared" si="76"/>
        <v>0</v>
      </c>
      <c r="CB97" s="119">
        <f t="shared" si="76"/>
        <v>0</v>
      </c>
      <c r="CC97" s="119">
        <f t="shared" si="76"/>
        <v>0</v>
      </c>
      <c r="CD97" s="119">
        <f t="shared" si="76"/>
        <v>0</v>
      </c>
      <c r="CE97" s="119">
        <f t="shared" si="76"/>
        <v>0</v>
      </c>
      <c r="CF97" s="119">
        <f t="shared" si="76"/>
        <v>0</v>
      </c>
      <c r="CG97" s="119">
        <f t="shared" si="76"/>
        <v>0</v>
      </c>
      <c r="CH97" s="119">
        <f t="shared" si="76"/>
        <v>0</v>
      </c>
    </row>
    <row r="98" spans="1:86" x14ac:dyDescent="0.3">
      <c r="A98" s="151"/>
      <c r="B98" s="142" t="s">
        <v>92</v>
      </c>
      <c r="C98" s="143"/>
      <c r="D98" s="143" t="s">
        <v>93</v>
      </c>
      <c r="E98" s="14" t="s">
        <v>92</v>
      </c>
      <c r="F98" s="142" t="s">
        <v>30</v>
      </c>
      <c r="G98" s="140">
        <f t="shared" si="75"/>
        <v>51502</v>
      </c>
      <c r="H98" s="68">
        <v>1</v>
      </c>
      <c r="I98" s="68">
        <v>15</v>
      </c>
      <c r="J98" s="68">
        <v>0</v>
      </c>
      <c r="K98" s="139">
        <v>2041</v>
      </c>
      <c r="L98" s="68">
        <f>Input!$C$33*INDEX(Calculations!$U$1:$BN$1,MATCH($K98,Calculations!$U$2:$BN$2,0))*Conservation_Toggle</f>
        <v>572.57057132742261</v>
      </c>
      <c r="M98" s="69"/>
      <c r="N98" s="68" t="s">
        <v>91</v>
      </c>
      <c r="O98" s="141">
        <v>0</v>
      </c>
      <c r="P98" s="4"/>
      <c r="Q98" s="4"/>
      <c r="R98" s="6"/>
      <c r="S98" s="72"/>
      <c r="U98" s="119">
        <f t="shared" si="77"/>
        <v>0</v>
      </c>
      <c r="V98" s="119">
        <f t="shared" si="77"/>
        <v>0</v>
      </c>
      <c r="W98" s="119">
        <f t="shared" si="77"/>
        <v>0</v>
      </c>
      <c r="X98" s="119">
        <f t="shared" si="77"/>
        <v>0</v>
      </c>
      <c r="Y98" s="119">
        <f t="shared" si="77"/>
        <v>0</v>
      </c>
      <c r="Z98" s="119">
        <f t="shared" si="77"/>
        <v>0</v>
      </c>
      <c r="AA98" s="119">
        <f t="shared" si="77"/>
        <v>0</v>
      </c>
      <c r="AB98" s="119">
        <f t="shared" si="77"/>
        <v>0</v>
      </c>
      <c r="AC98" s="119">
        <f t="shared" si="77"/>
        <v>0</v>
      </c>
      <c r="AD98" s="119">
        <f t="shared" si="77"/>
        <v>0</v>
      </c>
      <c r="AE98" s="119">
        <f t="shared" si="77"/>
        <v>0</v>
      </c>
      <c r="AF98" s="119">
        <f t="shared" si="77"/>
        <v>0</v>
      </c>
      <c r="AG98" s="119">
        <f t="shared" si="77"/>
        <v>0</v>
      </c>
      <c r="AH98" s="119">
        <f t="shared" si="77"/>
        <v>0</v>
      </c>
      <c r="AI98" s="119">
        <f t="shared" si="77"/>
        <v>0</v>
      </c>
      <c r="AJ98" s="119">
        <f t="shared" si="77"/>
        <v>0</v>
      </c>
      <c r="AK98" s="119">
        <f t="shared" si="79"/>
        <v>0</v>
      </c>
      <c r="AL98" s="119">
        <f t="shared" si="79"/>
        <v>0</v>
      </c>
      <c r="AM98" s="119">
        <f t="shared" si="79"/>
        <v>0</v>
      </c>
      <c r="AN98" s="119">
        <f t="shared" si="79"/>
        <v>0</v>
      </c>
      <c r="AO98" s="119">
        <f t="shared" si="79"/>
        <v>0</v>
      </c>
      <c r="AP98" s="119">
        <f t="shared" si="79"/>
        <v>0</v>
      </c>
      <c r="AQ98" s="119">
        <f t="shared" si="79"/>
        <v>0</v>
      </c>
      <c r="AR98" s="119">
        <f t="shared" si="79"/>
        <v>0</v>
      </c>
      <c r="AS98" s="119">
        <f t="shared" si="79"/>
        <v>0</v>
      </c>
      <c r="AT98" s="119">
        <f t="shared" si="79"/>
        <v>0</v>
      </c>
      <c r="AU98" s="119">
        <f t="shared" si="79"/>
        <v>0</v>
      </c>
      <c r="AV98" s="119">
        <f t="shared" si="79"/>
        <v>0</v>
      </c>
      <c r="AW98" s="119">
        <f t="shared" si="79"/>
        <v>0</v>
      </c>
      <c r="AX98" s="119">
        <f t="shared" si="79"/>
        <v>0</v>
      </c>
      <c r="AY98" s="119">
        <f t="shared" si="79"/>
        <v>0</v>
      </c>
      <c r="AZ98" s="119">
        <f t="shared" si="79"/>
        <v>0</v>
      </c>
      <c r="BA98" s="119">
        <f t="shared" si="78"/>
        <v>0</v>
      </c>
      <c r="BB98" s="119">
        <f t="shared" si="78"/>
        <v>0</v>
      </c>
      <c r="BC98" s="119">
        <f t="shared" si="78"/>
        <v>0</v>
      </c>
      <c r="BD98" s="119">
        <f t="shared" si="78"/>
        <v>0</v>
      </c>
      <c r="BE98" s="119">
        <f t="shared" si="78"/>
        <v>572.57057132742261</v>
      </c>
      <c r="BF98" s="119">
        <f t="shared" si="78"/>
        <v>0</v>
      </c>
      <c r="BG98" s="119">
        <f t="shared" si="78"/>
        <v>0</v>
      </c>
      <c r="BH98" s="119">
        <f t="shared" si="78"/>
        <v>0</v>
      </c>
      <c r="BI98" s="119">
        <f t="shared" si="78"/>
        <v>0</v>
      </c>
      <c r="BJ98" s="119">
        <f t="shared" si="78"/>
        <v>0</v>
      </c>
      <c r="BK98" s="119">
        <f t="shared" si="78"/>
        <v>0</v>
      </c>
      <c r="BL98" s="119">
        <f t="shared" si="78"/>
        <v>0</v>
      </c>
      <c r="BM98" s="119">
        <f t="shared" si="78"/>
        <v>0</v>
      </c>
      <c r="BN98" s="119">
        <f t="shared" si="78"/>
        <v>0</v>
      </c>
      <c r="BO98" s="119">
        <f t="shared" si="76"/>
        <v>0</v>
      </c>
      <c r="BP98" s="119">
        <f t="shared" si="76"/>
        <v>0</v>
      </c>
      <c r="BQ98" s="119">
        <f t="shared" si="76"/>
        <v>0</v>
      </c>
      <c r="BR98" s="119">
        <f t="shared" si="76"/>
        <v>0</v>
      </c>
      <c r="BS98" s="119">
        <f t="shared" si="76"/>
        <v>0</v>
      </c>
      <c r="BT98" s="119">
        <f t="shared" si="76"/>
        <v>0</v>
      </c>
      <c r="BU98" s="119">
        <f t="shared" si="76"/>
        <v>0</v>
      </c>
      <c r="BV98" s="119">
        <f t="shared" si="76"/>
        <v>0</v>
      </c>
      <c r="BW98" s="119">
        <f t="shared" si="76"/>
        <v>0</v>
      </c>
      <c r="BX98" s="119">
        <f t="shared" si="76"/>
        <v>0</v>
      </c>
      <c r="BY98" s="119">
        <f t="shared" si="76"/>
        <v>0</v>
      </c>
      <c r="BZ98" s="119">
        <f t="shared" ref="BO98:CH107" si="80">IF(BZ$2=$K98,$L98,0)</f>
        <v>0</v>
      </c>
      <c r="CA98" s="119">
        <f t="shared" si="80"/>
        <v>0</v>
      </c>
      <c r="CB98" s="119">
        <f t="shared" si="80"/>
        <v>0</v>
      </c>
      <c r="CC98" s="119">
        <f t="shared" si="80"/>
        <v>0</v>
      </c>
      <c r="CD98" s="119">
        <f t="shared" si="80"/>
        <v>0</v>
      </c>
      <c r="CE98" s="119">
        <f t="shared" si="80"/>
        <v>0</v>
      </c>
      <c r="CF98" s="119">
        <f t="shared" si="80"/>
        <v>0</v>
      </c>
      <c r="CG98" s="119">
        <f t="shared" si="80"/>
        <v>0</v>
      </c>
      <c r="CH98" s="119">
        <f t="shared" si="80"/>
        <v>0</v>
      </c>
    </row>
    <row r="99" spans="1:86" x14ac:dyDescent="0.3">
      <c r="A99" s="151"/>
      <c r="B99" s="142" t="s">
        <v>92</v>
      </c>
      <c r="C99" s="143"/>
      <c r="D99" s="143" t="s">
        <v>93</v>
      </c>
      <c r="E99" s="14" t="s">
        <v>92</v>
      </c>
      <c r="F99" s="142" t="s">
        <v>30</v>
      </c>
      <c r="G99" s="140">
        <f t="shared" si="75"/>
        <v>51867</v>
      </c>
      <c r="H99" s="68">
        <v>1</v>
      </c>
      <c r="I99" s="68">
        <v>15</v>
      </c>
      <c r="J99" s="68">
        <v>0</v>
      </c>
      <c r="K99" s="139">
        <v>2042</v>
      </c>
      <c r="L99" s="68">
        <f>Input!$C$33*INDEX(Calculations!$U$1:$BN$1,MATCH($K99,Calculations!$U$2:$BN$2,0))*Conservation_Toggle</f>
        <v>584.02198275397109</v>
      </c>
      <c r="M99" s="69"/>
      <c r="N99" s="68" t="s">
        <v>91</v>
      </c>
      <c r="O99" s="141">
        <v>0</v>
      </c>
      <c r="P99" s="4"/>
      <c r="Q99" s="4"/>
      <c r="R99" s="6"/>
      <c r="S99" s="72"/>
      <c r="U99" s="119">
        <f t="shared" si="77"/>
        <v>0</v>
      </c>
      <c r="V99" s="119">
        <f t="shared" si="77"/>
        <v>0</v>
      </c>
      <c r="W99" s="119">
        <f t="shared" si="77"/>
        <v>0</v>
      </c>
      <c r="X99" s="119">
        <f t="shared" si="77"/>
        <v>0</v>
      </c>
      <c r="Y99" s="119">
        <f t="shared" si="77"/>
        <v>0</v>
      </c>
      <c r="Z99" s="119">
        <f t="shared" si="77"/>
        <v>0</v>
      </c>
      <c r="AA99" s="119">
        <f t="shared" si="77"/>
        <v>0</v>
      </c>
      <c r="AB99" s="119">
        <f t="shared" si="77"/>
        <v>0</v>
      </c>
      <c r="AC99" s="119">
        <f t="shared" si="77"/>
        <v>0</v>
      </c>
      <c r="AD99" s="119">
        <f t="shared" si="77"/>
        <v>0</v>
      </c>
      <c r="AE99" s="119">
        <f t="shared" si="77"/>
        <v>0</v>
      </c>
      <c r="AF99" s="119">
        <f t="shared" si="77"/>
        <v>0</v>
      </c>
      <c r="AG99" s="119">
        <f t="shared" si="77"/>
        <v>0</v>
      </c>
      <c r="AH99" s="119">
        <f t="shared" si="77"/>
        <v>0</v>
      </c>
      <c r="AI99" s="119">
        <f t="shared" si="77"/>
        <v>0</v>
      </c>
      <c r="AJ99" s="119">
        <f t="shared" si="77"/>
        <v>0</v>
      </c>
      <c r="AK99" s="119">
        <f t="shared" si="79"/>
        <v>0</v>
      </c>
      <c r="AL99" s="119">
        <f t="shared" si="79"/>
        <v>0</v>
      </c>
      <c r="AM99" s="119">
        <f t="shared" si="79"/>
        <v>0</v>
      </c>
      <c r="AN99" s="119">
        <f t="shared" si="79"/>
        <v>0</v>
      </c>
      <c r="AO99" s="119">
        <f t="shared" si="79"/>
        <v>0</v>
      </c>
      <c r="AP99" s="119">
        <f t="shared" si="79"/>
        <v>0</v>
      </c>
      <c r="AQ99" s="119">
        <f t="shared" si="79"/>
        <v>0</v>
      </c>
      <c r="AR99" s="119">
        <f t="shared" si="79"/>
        <v>0</v>
      </c>
      <c r="AS99" s="119">
        <f t="shared" si="79"/>
        <v>0</v>
      </c>
      <c r="AT99" s="119">
        <f t="shared" si="79"/>
        <v>0</v>
      </c>
      <c r="AU99" s="119">
        <f t="shared" si="79"/>
        <v>0</v>
      </c>
      <c r="AV99" s="119">
        <f t="shared" si="79"/>
        <v>0</v>
      </c>
      <c r="AW99" s="119">
        <f t="shared" si="79"/>
        <v>0</v>
      </c>
      <c r="AX99" s="119">
        <f t="shared" si="79"/>
        <v>0</v>
      </c>
      <c r="AY99" s="119">
        <f t="shared" si="79"/>
        <v>0</v>
      </c>
      <c r="AZ99" s="119">
        <f t="shared" si="79"/>
        <v>0</v>
      </c>
      <c r="BA99" s="119">
        <f t="shared" si="78"/>
        <v>0</v>
      </c>
      <c r="BB99" s="119">
        <f t="shared" si="78"/>
        <v>0</v>
      </c>
      <c r="BC99" s="119">
        <f t="shared" si="78"/>
        <v>0</v>
      </c>
      <c r="BD99" s="119">
        <f t="shared" si="78"/>
        <v>0</v>
      </c>
      <c r="BE99" s="119">
        <f t="shared" si="78"/>
        <v>0</v>
      </c>
      <c r="BF99" s="119">
        <f t="shared" si="78"/>
        <v>584.02198275397109</v>
      </c>
      <c r="BG99" s="119">
        <f t="shared" si="78"/>
        <v>0</v>
      </c>
      <c r="BH99" s="119">
        <f t="shared" si="78"/>
        <v>0</v>
      </c>
      <c r="BI99" s="119">
        <f t="shared" si="78"/>
        <v>0</v>
      </c>
      <c r="BJ99" s="119">
        <f t="shared" si="78"/>
        <v>0</v>
      </c>
      <c r="BK99" s="119">
        <f t="shared" si="78"/>
        <v>0</v>
      </c>
      <c r="BL99" s="119">
        <f t="shared" si="78"/>
        <v>0</v>
      </c>
      <c r="BM99" s="119">
        <f t="shared" si="78"/>
        <v>0</v>
      </c>
      <c r="BN99" s="119">
        <f t="shared" si="78"/>
        <v>0</v>
      </c>
      <c r="BO99" s="119">
        <f t="shared" si="80"/>
        <v>0</v>
      </c>
      <c r="BP99" s="119">
        <f t="shared" si="80"/>
        <v>0</v>
      </c>
      <c r="BQ99" s="119">
        <f t="shared" si="80"/>
        <v>0</v>
      </c>
      <c r="BR99" s="119">
        <f t="shared" si="80"/>
        <v>0</v>
      </c>
      <c r="BS99" s="119">
        <f t="shared" si="80"/>
        <v>0</v>
      </c>
      <c r="BT99" s="119">
        <f t="shared" si="80"/>
        <v>0</v>
      </c>
      <c r="BU99" s="119">
        <f t="shared" si="80"/>
        <v>0</v>
      </c>
      <c r="BV99" s="119">
        <f t="shared" si="80"/>
        <v>0</v>
      </c>
      <c r="BW99" s="119">
        <f t="shared" si="80"/>
        <v>0</v>
      </c>
      <c r="BX99" s="119">
        <f t="shared" si="80"/>
        <v>0</v>
      </c>
      <c r="BY99" s="119">
        <f t="shared" si="80"/>
        <v>0</v>
      </c>
      <c r="BZ99" s="119">
        <f t="shared" si="80"/>
        <v>0</v>
      </c>
      <c r="CA99" s="119">
        <f t="shared" si="80"/>
        <v>0</v>
      </c>
      <c r="CB99" s="119">
        <f t="shared" si="80"/>
        <v>0</v>
      </c>
      <c r="CC99" s="119">
        <f t="shared" si="80"/>
        <v>0</v>
      </c>
      <c r="CD99" s="119">
        <f t="shared" si="80"/>
        <v>0</v>
      </c>
      <c r="CE99" s="119">
        <f t="shared" si="80"/>
        <v>0</v>
      </c>
      <c r="CF99" s="119">
        <f t="shared" si="80"/>
        <v>0</v>
      </c>
      <c r="CG99" s="119">
        <f t="shared" si="80"/>
        <v>0</v>
      </c>
      <c r="CH99" s="119">
        <f t="shared" si="80"/>
        <v>0</v>
      </c>
    </row>
    <row r="100" spans="1:86" x14ac:dyDescent="0.3">
      <c r="A100" s="151"/>
      <c r="B100" s="142" t="s">
        <v>92</v>
      </c>
      <c r="C100" s="143"/>
      <c r="D100" s="143" t="s">
        <v>93</v>
      </c>
      <c r="E100" s="14" t="s">
        <v>92</v>
      </c>
      <c r="F100" s="142" t="s">
        <v>30</v>
      </c>
      <c r="G100" s="140">
        <f t="shared" si="75"/>
        <v>52232</v>
      </c>
      <c r="H100" s="68">
        <v>1</v>
      </c>
      <c r="I100" s="68">
        <v>15</v>
      </c>
      <c r="J100" s="68">
        <v>0</v>
      </c>
      <c r="K100" s="139">
        <v>2043</v>
      </c>
      <c r="L100" s="68">
        <f>Input!$C$33*INDEX(Calculations!$U$1:$BN$1,MATCH($K100,Calculations!$U$2:$BN$2,0))*Conservation_Toggle</f>
        <v>595.70242240905043</v>
      </c>
      <c r="M100" s="69"/>
      <c r="N100" s="68" t="s">
        <v>91</v>
      </c>
      <c r="O100" s="141">
        <v>0</v>
      </c>
      <c r="P100" s="4"/>
      <c r="Q100" s="4"/>
      <c r="R100" s="6"/>
      <c r="S100" s="72"/>
      <c r="U100" s="119">
        <f t="shared" si="77"/>
        <v>0</v>
      </c>
      <c r="V100" s="119">
        <f t="shared" si="77"/>
        <v>0</v>
      </c>
      <c r="W100" s="119">
        <f t="shared" si="77"/>
        <v>0</v>
      </c>
      <c r="X100" s="119">
        <f t="shared" si="77"/>
        <v>0</v>
      </c>
      <c r="Y100" s="119">
        <f t="shared" si="77"/>
        <v>0</v>
      </c>
      <c r="Z100" s="119">
        <f t="shared" si="77"/>
        <v>0</v>
      </c>
      <c r="AA100" s="119">
        <f t="shared" si="77"/>
        <v>0</v>
      </c>
      <c r="AB100" s="119">
        <f t="shared" si="77"/>
        <v>0</v>
      </c>
      <c r="AC100" s="119">
        <f t="shared" si="77"/>
        <v>0</v>
      </c>
      <c r="AD100" s="119">
        <f t="shared" si="77"/>
        <v>0</v>
      </c>
      <c r="AE100" s="119">
        <f t="shared" si="77"/>
        <v>0</v>
      </c>
      <c r="AF100" s="119">
        <f t="shared" si="77"/>
        <v>0</v>
      </c>
      <c r="AG100" s="119">
        <f t="shared" si="77"/>
        <v>0</v>
      </c>
      <c r="AH100" s="119">
        <f t="shared" si="77"/>
        <v>0</v>
      </c>
      <c r="AI100" s="119">
        <f t="shared" si="77"/>
        <v>0</v>
      </c>
      <c r="AJ100" s="119">
        <f t="shared" si="77"/>
        <v>0</v>
      </c>
      <c r="AK100" s="119">
        <f t="shared" si="79"/>
        <v>0</v>
      </c>
      <c r="AL100" s="119">
        <f t="shared" si="79"/>
        <v>0</v>
      </c>
      <c r="AM100" s="119">
        <f t="shared" si="79"/>
        <v>0</v>
      </c>
      <c r="AN100" s="119">
        <f t="shared" si="79"/>
        <v>0</v>
      </c>
      <c r="AO100" s="119">
        <f t="shared" si="79"/>
        <v>0</v>
      </c>
      <c r="AP100" s="119">
        <f t="shared" si="79"/>
        <v>0</v>
      </c>
      <c r="AQ100" s="119">
        <f t="shared" si="79"/>
        <v>0</v>
      </c>
      <c r="AR100" s="119">
        <f t="shared" si="79"/>
        <v>0</v>
      </c>
      <c r="AS100" s="119">
        <f t="shared" si="79"/>
        <v>0</v>
      </c>
      <c r="AT100" s="119">
        <f t="shared" si="79"/>
        <v>0</v>
      </c>
      <c r="AU100" s="119">
        <f t="shared" si="79"/>
        <v>0</v>
      </c>
      <c r="AV100" s="119">
        <f t="shared" si="79"/>
        <v>0</v>
      </c>
      <c r="AW100" s="119">
        <f t="shared" si="79"/>
        <v>0</v>
      </c>
      <c r="AX100" s="119">
        <f t="shared" si="79"/>
        <v>0</v>
      </c>
      <c r="AY100" s="119">
        <f t="shared" si="79"/>
        <v>0</v>
      </c>
      <c r="AZ100" s="119">
        <f t="shared" si="79"/>
        <v>0</v>
      </c>
      <c r="BA100" s="119">
        <f t="shared" si="78"/>
        <v>0</v>
      </c>
      <c r="BB100" s="119">
        <f t="shared" si="78"/>
        <v>0</v>
      </c>
      <c r="BC100" s="119">
        <f t="shared" si="78"/>
        <v>0</v>
      </c>
      <c r="BD100" s="119">
        <f t="shared" si="78"/>
        <v>0</v>
      </c>
      <c r="BE100" s="119">
        <f t="shared" si="78"/>
        <v>0</v>
      </c>
      <c r="BF100" s="119">
        <f t="shared" si="78"/>
        <v>0</v>
      </c>
      <c r="BG100" s="119">
        <f t="shared" si="78"/>
        <v>595.70242240905043</v>
      </c>
      <c r="BH100" s="119">
        <f t="shared" si="78"/>
        <v>0</v>
      </c>
      <c r="BI100" s="119">
        <f t="shared" si="78"/>
        <v>0</v>
      </c>
      <c r="BJ100" s="119">
        <f t="shared" si="78"/>
        <v>0</v>
      </c>
      <c r="BK100" s="119">
        <f t="shared" si="78"/>
        <v>0</v>
      </c>
      <c r="BL100" s="119">
        <f t="shared" si="78"/>
        <v>0</v>
      </c>
      <c r="BM100" s="119">
        <f t="shared" si="78"/>
        <v>0</v>
      </c>
      <c r="BN100" s="119">
        <f t="shared" si="78"/>
        <v>0</v>
      </c>
      <c r="BO100" s="119">
        <f t="shared" si="80"/>
        <v>0</v>
      </c>
      <c r="BP100" s="119">
        <f t="shared" si="80"/>
        <v>0</v>
      </c>
      <c r="BQ100" s="119">
        <f t="shared" si="80"/>
        <v>0</v>
      </c>
      <c r="BR100" s="119">
        <f t="shared" si="80"/>
        <v>0</v>
      </c>
      <c r="BS100" s="119">
        <f t="shared" si="80"/>
        <v>0</v>
      </c>
      <c r="BT100" s="119">
        <f t="shared" si="80"/>
        <v>0</v>
      </c>
      <c r="BU100" s="119">
        <f t="shared" si="80"/>
        <v>0</v>
      </c>
      <c r="BV100" s="119">
        <f t="shared" si="80"/>
        <v>0</v>
      </c>
      <c r="BW100" s="119">
        <f t="shared" si="80"/>
        <v>0</v>
      </c>
      <c r="BX100" s="119">
        <f t="shared" si="80"/>
        <v>0</v>
      </c>
      <c r="BY100" s="119">
        <f t="shared" si="80"/>
        <v>0</v>
      </c>
      <c r="BZ100" s="119">
        <f t="shared" si="80"/>
        <v>0</v>
      </c>
      <c r="CA100" s="119">
        <f t="shared" si="80"/>
        <v>0</v>
      </c>
      <c r="CB100" s="119">
        <f t="shared" si="80"/>
        <v>0</v>
      </c>
      <c r="CC100" s="119">
        <f t="shared" si="80"/>
        <v>0</v>
      </c>
      <c r="CD100" s="119">
        <f t="shared" si="80"/>
        <v>0</v>
      </c>
      <c r="CE100" s="119">
        <f t="shared" si="80"/>
        <v>0</v>
      </c>
      <c r="CF100" s="119">
        <f t="shared" si="80"/>
        <v>0</v>
      </c>
      <c r="CG100" s="119">
        <f t="shared" si="80"/>
        <v>0</v>
      </c>
      <c r="CH100" s="119">
        <f t="shared" si="80"/>
        <v>0</v>
      </c>
    </row>
    <row r="101" spans="1:86" x14ac:dyDescent="0.3">
      <c r="A101" s="151"/>
      <c r="B101" s="142" t="s">
        <v>92</v>
      </c>
      <c r="C101" s="143"/>
      <c r="D101" s="143" t="s">
        <v>93</v>
      </c>
      <c r="E101" s="14" t="s">
        <v>92</v>
      </c>
      <c r="F101" s="142" t="s">
        <v>30</v>
      </c>
      <c r="G101" s="140">
        <f t="shared" si="75"/>
        <v>52597</v>
      </c>
      <c r="H101" s="68">
        <v>1</v>
      </c>
      <c r="I101" s="68">
        <v>15</v>
      </c>
      <c r="J101" s="68">
        <v>0</v>
      </c>
      <c r="K101" s="139">
        <v>2044</v>
      </c>
      <c r="L101" s="68">
        <f>Input!$C$33*INDEX(Calculations!$U$1:$BN$1,MATCH($K101,Calculations!$U$2:$BN$2,0))*Conservation_Toggle</f>
        <v>607.61647085723155</v>
      </c>
      <c r="M101" s="69"/>
      <c r="N101" s="68" t="s">
        <v>91</v>
      </c>
      <c r="O101" s="141">
        <v>0</v>
      </c>
      <c r="P101" s="4"/>
      <c r="Q101" s="4"/>
      <c r="R101" s="6"/>
      <c r="S101" s="72"/>
      <c r="U101" s="119">
        <f t="shared" si="77"/>
        <v>0</v>
      </c>
      <c r="V101" s="119">
        <f t="shared" si="77"/>
        <v>0</v>
      </c>
      <c r="W101" s="119">
        <f t="shared" si="77"/>
        <v>0</v>
      </c>
      <c r="X101" s="119">
        <f t="shared" si="77"/>
        <v>0</v>
      </c>
      <c r="Y101" s="119">
        <f t="shared" si="77"/>
        <v>0</v>
      </c>
      <c r="Z101" s="119">
        <f t="shared" si="77"/>
        <v>0</v>
      </c>
      <c r="AA101" s="119">
        <f t="shared" si="77"/>
        <v>0</v>
      </c>
      <c r="AB101" s="119">
        <f t="shared" si="77"/>
        <v>0</v>
      </c>
      <c r="AC101" s="119">
        <f t="shared" si="77"/>
        <v>0</v>
      </c>
      <c r="AD101" s="119">
        <f t="shared" si="77"/>
        <v>0</v>
      </c>
      <c r="AE101" s="119">
        <f t="shared" si="77"/>
        <v>0</v>
      </c>
      <c r="AF101" s="119">
        <f t="shared" si="77"/>
        <v>0</v>
      </c>
      <c r="AG101" s="119">
        <f t="shared" si="77"/>
        <v>0</v>
      </c>
      <c r="AH101" s="119">
        <f t="shared" si="77"/>
        <v>0</v>
      </c>
      <c r="AI101" s="119">
        <f t="shared" si="77"/>
        <v>0</v>
      </c>
      <c r="AJ101" s="119">
        <f t="shared" si="77"/>
        <v>0</v>
      </c>
      <c r="AK101" s="119">
        <f t="shared" si="79"/>
        <v>0</v>
      </c>
      <c r="AL101" s="119">
        <f t="shared" si="79"/>
        <v>0</v>
      </c>
      <c r="AM101" s="119">
        <f t="shared" si="79"/>
        <v>0</v>
      </c>
      <c r="AN101" s="119">
        <f t="shared" si="79"/>
        <v>0</v>
      </c>
      <c r="AO101" s="119">
        <f t="shared" si="79"/>
        <v>0</v>
      </c>
      <c r="AP101" s="119">
        <f t="shared" si="79"/>
        <v>0</v>
      </c>
      <c r="AQ101" s="119">
        <f t="shared" si="79"/>
        <v>0</v>
      </c>
      <c r="AR101" s="119">
        <f t="shared" si="79"/>
        <v>0</v>
      </c>
      <c r="AS101" s="119">
        <f t="shared" si="79"/>
        <v>0</v>
      </c>
      <c r="AT101" s="119">
        <f t="shared" si="79"/>
        <v>0</v>
      </c>
      <c r="AU101" s="119">
        <f t="shared" si="79"/>
        <v>0</v>
      </c>
      <c r="AV101" s="119">
        <f t="shared" si="79"/>
        <v>0</v>
      </c>
      <c r="AW101" s="119">
        <f t="shared" si="79"/>
        <v>0</v>
      </c>
      <c r="AX101" s="119">
        <f t="shared" si="79"/>
        <v>0</v>
      </c>
      <c r="AY101" s="119">
        <f t="shared" si="79"/>
        <v>0</v>
      </c>
      <c r="AZ101" s="119">
        <f t="shared" si="79"/>
        <v>0</v>
      </c>
      <c r="BA101" s="119">
        <f t="shared" si="78"/>
        <v>0</v>
      </c>
      <c r="BB101" s="119">
        <f t="shared" si="78"/>
        <v>0</v>
      </c>
      <c r="BC101" s="119">
        <f t="shared" si="78"/>
        <v>0</v>
      </c>
      <c r="BD101" s="119">
        <f t="shared" si="78"/>
        <v>0</v>
      </c>
      <c r="BE101" s="119">
        <f t="shared" si="78"/>
        <v>0</v>
      </c>
      <c r="BF101" s="119">
        <f t="shared" si="78"/>
        <v>0</v>
      </c>
      <c r="BG101" s="119">
        <f t="shared" si="78"/>
        <v>0</v>
      </c>
      <c r="BH101" s="119">
        <f t="shared" si="78"/>
        <v>607.61647085723155</v>
      </c>
      <c r="BI101" s="119">
        <f t="shared" si="78"/>
        <v>0</v>
      </c>
      <c r="BJ101" s="119">
        <f t="shared" si="78"/>
        <v>0</v>
      </c>
      <c r="BK101" s="119">
        <f t="shared" si="78"/>
        <v>0</v>
      </c>
      <c r="BL101" s="119">
        <f t="shared" si="78"/>
        <v>0</v>
      </c>
      <c r="BM101" s="119">
        <f t="shared" si="78"/>
        <v>0</v>
      </c>
      <c r="BN101" s="119">
        <f t="shared" si="78"/>
        <v>0</v>
      </c>
      <c r="BO101" s="119">
        <f t="shared" si="80"/>
        <v>0</v>
      </c>
      <c r="BP101" s="119">
        <f t="shared" si="80"/>
        <v>0</v>
      </c>
      <c r="BQ101" s="119">
        <f t="shared" si="80"/>
        <v>0</v>
      </c>
      <c r="BR101" s="119">
        <f t="shared" si="80"/>
        <v>0</v>
      </c>
      <c r="BS101" s="119">
        <f t="shared" si="80"/>
        <v>0</v>
      </c>
      <c r="BT101" s="119">
        <f t="shared" si="80"/>
        <v>0</v>
      </c>
      <c r="BU101" s="119">
        <f t="shared" si="80"/>
        <v>0</v>
      </c>
      <c r="BV101" s="119">
        <f t="shared" si="80"/>
        <v>0</v>
      </c>
      <c r="BW101" s="119">
        <f t="shared" si="80"/>
        <v>0</v>
      </c>
      <c r="BX101" s="119">
        <f t="shared" si="80"/>
        <v>0</v>
      </c>
      <c r="BY101" s="119">
        <f t="shared" si="80"/>
        <v>0</v>
      </c>
      <c r="BZ101" s="119">
        <f t="shared" si="80"/>
        <v>0</v>
      </c>
      <c r="CA101" s="119">
        <f t="shared" si="80"/>
        <v>0</v>
      </c>
      <c r="CB101" s="119">
        <f t="shared" si="80"/>
        <v>0</v>
      </c>
      <c r="CC101" s="119">
        <f t="shared" si="80"/>
        <v>0</v>
      </c>
      <c r="CD101" s="119">
        <f t="shared" si="80"/>
        <v>0</v>
      </c>
      <c r="CE101" s="119">
        <f t="shared" si="80"/>
        <v>0</v>
      </c>
      <c r="CF101" s="119">
        <f t="shared" si="80"/>
        <v>0</v>
      </c>
      <c r="CG101" s="119">
        <f t="shared" si="80"/>
        <v>0</v>
      </c>
      <c r="CH101" s="119">
        <f t="shared" si="80"/>
        <v>0</v>
      </c>
    </row>
    <row r="102" spans="1:86" x14ac:dyDescent="0.3">
      <c r="A102" s="151"/>
      <c r="B102" s="142" t="s">
        <v>92</v>
      </c>
      <c r="C102" s="143"/>
      <c r="D102" s="143" t="s">
        <v>93</v>
      </c>
      <c r="E102" s="14" t="s">
        <v>92</v>
      </c>
      <c r="F102" s="142" t="s">
        <v>30</v>
      </c>
      <c r="G102" s="140">
        <f t="shared" si="75"/>
        <v>52963</v>
      </c>
      <c r="H102" s="68">
        <v>1</v>
      </c>
      <c r="I102" s="68">
        <v>15</v>
      </c>
      <c r="J102" s="68">
        <v>0</v>
      </c>
      <c r="K102" s="139">
        <v>2045</v>
      </c>
      <c r="L102" s="68">
        <f>Input!$C$33*INDEX(Calculations!$U$1:$BN$1,MATCH($K102,Calculations!$U$2:$BN$2,0))*Conservation_Toggle</f>
        <v>619.76880027437619</v>
      </c>
      <c r="M102" s="69"/>
      <c r="N102" s="68" t="s">
        <v>91</v>
      </c>
      <c r="O102" s="141">
        <v>0</v>
      </c>
      <c r="P102" s="4"/>
      <c r="Q102" s="4"/>
      <c r="R102" s="6"/>
      <c r="S102" s="72"/>
      <c r="U102" s="119">
        <f t="shared" si="77"/>
        <v>0</v>
      </c>
      <c r="V102" s="119">
        <f t="shared" si="77"/>
        <v>0</v>
      </c>
      <c r="W102" s="119">
        <f t="shared" si="77"/>
        <v>0</v>
      </c>
      <c r="X102" s="119">
        <f t="shared" si="77"/>
        <v>0</v>
      </c>
      <c r="Y102" s="119">
        <f t="shared" si="77"/>
        <v>0</v>
      </c>
      <c r="Z102" s="119">
        <f t="shared" si="77"/>
        <v>0</v>
      </c>
      <c r="AA102" s="119">
        <f t="shared" si="77"/>
        <v>0</v>
      </c>
      <c r="AB102" s="119">
        <f t="shared" si="77"/>
        <v>0</v>
      </c>
      <c r="AC102" s="119">
        <f t="shared" si="77"/>
        <v>0</v>
      </c>
      <c r="AD102" s="119">
        <f t="shared" si="77"/>
        <v>0</v>
      </c>
      <c r="AE102" s="119">
        <f t="shared" si="77"/>
        <v>0</v>
      </c>
      <c r="AF102" s="119">
        <f t="shared" si="77"/>
        <v>0</v>
      </c>
      <c r="AG102" s="119">
        <f t="shared" si="77"/>
        <v>0</v>
      </c>
      <c r="AH102" s="119">
        <f t="shared" si="77"/>
        <v>0</v>
      </c>
      <c r="AI102" s="119">
        <f t="shared" si="77"/>
        <v>0</v>
      </c>
      <c r="AJ102" s="119">
        <f t="shared" si="77"/>
        <v>0</v>
      </c>
      <c r="AK102" s="119">
        <f t="shared" si="79"/>
        <v>0</v>
      </c>
      <c r="AL102" s="119">
        <f t="shared" si="79"/>
        <v>0</v>
      </c>
      <c r="AM102" s="119">
        <f t="shared" si="79"/>
        <v>0</v>
      </c>
      <c r="AN102" s="119">
        <f t="shared" si="79"/>
        <v>0</v>
      </c>
      <c r="AO102" s="119">
        <f t="shared" si="79"/>
        <v>0</v>
      </c>
      <c r="AP102" s="119">
        <f t="shared" si="79"/>
        <v>0</v>
      </c>
      <c r="AQ102" s="119">
        <f t="shared" si="79"/>
        <v>0</v>
      </c>
      <c r="AR102" s="119">
        <f t="shared" si="79"/>
        <v>0</v>
      </c>
      <c r="AS102" s="119">
        <f t="shared" si="79"/>
        <v>0</v>
      </c>
      <c r="AT102" s="119">
        <f t="shared" si="79"/>
        <v>0</v>
      </c>
      <c r="AU102" s="119">
        <f t="shared" si="79"/>
        <v>0</v>
      </c>
      <c r="AV102" s="119">
        <f t="shared" si="79"/>
        <v>0</v>
      </c>
      <c r="AW102" s="119">
        <f t="shared" si="79"/>
        <v>0</v>
      </c>
      <c r="AX102" s="119">
        <f t="shared" si="79"/>
        <v>0</v>
      </c>
      <c r="AY102" s="119">
        <f t="shared" si="79"/>
        <v>0</v>
      </c>
      <c r="AZ102" s="119">
        <f t="shared" si="79"/>
        <v>0</v>
      </c>
      <c r="BA102" s="119">
        <f t="shared" si="78"/>
        <v>0</v>
      </c>
      <c r="BB102" s="119">
        <f t="shared" si="78"/>
        <v>0</v>
      </c>
      <c r="BC102" s="119">
        <f t="shared" si="78"/>
        <v>0</v>
      </c>
      <c r="BD102" s="119">
        <f t="shared" si="78"/>
        <v>0</v>
      </c>
      <c r="BE102" s="119">
        <f t="shared" si="78"/>
        <v>0</v>
      </c>
      <c r="BF102" s="119">
        <f t="shared" si="78"/>
        <v>0</v>
      </c>
      <c r="BG102" s="119">
        <f t="shared" si="78"/>
        <v>0</v>
      </c>
      <c r="BH102" s="119">
        <f t="shared" si="78"/>
        <v>0</v>
      </c>
      <c r="BI102" s="119">
        <f t="shared" si="78"/>
        <v>619.76880027437619</v>
      </c>
      <c r="BJ102" s="119">
        <f t="shared" si="78"/>
        <v>0</v>
      </c>
      <c r="BK102" s="119">
        <f t="shared" si="78"/>
        <v>0</v>
      </c>
      <c r="BL102" s="119">
        <f t="shared" si="78"/>
        <v>0</v>
      </c>
      <c r="BM102" s="119">
        <f t="shared" si="78"/>
        <v>0</v>
      </c>
      <c r="BN102" s="119">
        <f t="shared" si="78"/>
        <v>0</v>
      </c>
      <c r="BO102" s="119">
        <f t="shared" si="80"/>
        <v>0</v>
      </c>
      <c r="BP102" s="119">
        <f t="shared" si="80"/>
        <v>0</v>
      </c>
      <c r="BQ102" s="119">
        <f t="shared" si="80"/>
        <v>0</v>
      </c>
      <c r="BR102" s="119">
        <f t="shared" si="80"/>
        <v>0</v>
      </c>
      <c r="BS102" s="119">
        <f t="shared" si="80"/>
        <v>0</v>
      </c>
      <c r="BT102" s="119">
        <f t="shared" si="80"/>
        <v>0</v>
      </c>
      <c r="BU102" s="119">
        <f t="shared" si="80"/>
        <v>0</v>
      </c>
      <c r="BV102" s="119">
        <f t="shared" si="80"/>
        <v>0</v>
      </c>
      <c r="BW102" s="119">
        <f t="shared" si="80"/>
        <v>0</v>
      </c>
      <c r="BX102" s="119">
        <f t="shared" si="80"/>
        <v>0</v>
      </c>
      <c r="BY102" s="119">
        <f t="shared" si="80"/>
        <v>0</v>
      </c>
      <c r="BZ102" s="119">
        <f t="shared" si="80"/>
        <v>0</v>
      </c>
      <c r="CA102" s="119">
        <f t="shared" si="80"/>
        <v>0</v>
      </c>
      <c r="CB102" s="119">
        <f t="shared" si="80"/>
        <v>0</v>
      </c>
      <c r="CC102" s="119">
        <f t="shared" si="80"/>
        <v>0</v>
      </c>
      <c r="CD102" s="119">
        <f t="shared" si="80"/>
        <v>0</v>
      </c>
      <c r="CE102" s="119">
        <f t="shared" si="80"/>
        <v>0</v>
      </c>
      <c r="CF102" s="119">
        <f t="shared" si="80"/>
        <v>0</v>
      </c>
      <c r="CG102" s="119">
        <f t="shared" si="80"/>
        <v>0</v>
      </c>
      <c r="CH102" s="119">
        <f t="shared" si="80"/>
        <v>0</v>
      </c>
    </row>
    <row r="103" spans="1:86" x14ac:dyDescent="0.3">
      <c r="A103" s="151"/>
      <c r="B103" s="142" t="s">
        <v>92</v>
      </c>
      <c r="C103" s="143"/>
      <c r="D103" s="143" t="s">
        <v>93</v>
      </c>
      <c r="E103" s="14" t="s">
        <v>92</v>
      </c>
      <c r="F103" s="142" t="s">
        <v>30</v>
      </c>
      <c r="G103" s="140">
        <f t="shared" si="75"/>
        <v>53328</v>
      </c>
      <c r="H103" s="68">
        <v>1</v>
      </c>
      <c r="I103" s="68">
        <v>15</v>
      </c>
      <c r="J103" s="68">
        <v>0</v>
      </c>
      <c r="K103" s="139">
        <v>2046</v>
      </c>
      <c r="L103" s="68">
        <f>Input!$C$33*INDEX(Calculations!$U$1:$BN$1,MATCH($K103,Calculations!$U$2:$BN$2,0))*Conservation_Toggle</f>
        <v>632.16417627986368</v>
      </c>
      <c r="M103" s="69"/>
      <c r="N103" s="68" t="s">
        <v>91</v>
      </c>
      <c r="O103" s="141">
        <v>0</v>
      </c>
      <c r="P103" s="4"/>
      <c r="Q103" s="4"/>
      <c r="R103" s="6"/>
      <c r="S103" s="72"/>
      <c r="U103" s="119">
        <f t="shared" si="77"/>
        <v>0</v>
      </c>
      <c r="V103" s="119">
        <f t="shared" si="77"/>
        <v>0</v>
      </c>
      <c r="W103" s="119">
        <f t="shared" si="77"/>
        <v>0</v>
      </c>
      <c r="X103" s="119">
        <f t="shared" si="77"/>
        <v>0</v>
      </c>
      <c r="Y103" s="119">
        <f t="shared" si="77"/>
        <v>0</v>
      </c>
      <c r="Z103" s="119">
        <f t="shared" si="77"/>
        <v>0</v>
      </c>
      <c r="AA103" s="119">
        <f t="shared" si="77"/>
        <v>0</v>
      </c>
      <c r="AB103" s="119">
        <f t="shared" si="77"/>
        <v>0</v>
      </c>
      <c r="AC103" s="119">
        <f t="shared" si="77"/>
        <v>0</v>
      </c>
      <c r="AD103" s="119">
        <f t="shared" si="77"/>
        <v>0</v>
      </c>
      <c r="AE103" s="119">
        <f t="shared" si="77"/>
        <v>0</v>
      </c>
      <c r="AF103" s="119">
        <f t="shared" si="77"/>
        <v>0</v>
      </c>
      <c r="AG103" s="119">
        <f t="shared" si="77"/>
        <v>0</v>
      </c>
      <c r="AH103" s="119">
        <f t="shared" si="77"/>
        <v>0</v>
      </c>
      <c r="AI103" s="119">
        <f t="shared" si="77"/>
        <v>0</v>
      </c>
      <c r="AJ103" s="119">
        <f t="shared" si="77"/>
        <v>0</v>
      </c>
      <c r="AK103" s="119">
        <f t="shared" si="79"/>
        <v>0</v>
      </c>
      <c r="AL103" s="119">
        <f t="shared" si="79"/>
        <v>0</v>
      </c>
      <c r="AM103" s="119">
        <f t="shared" si="79"/>
        <v>0</v>
      </c>
      <c r="AN103" s="119">
        <f t="shared" si="79"/>
        <v>0</v>
      </c>
      <c r="AO103" s="119">
        <f t="shared" si="79"/>
        <v>0</v>
      </c>
      <c r="AP103" s="119">
        <f t="shared" si="79"/>
        <v>0</v>
      </c>
      <c r="AQ103" s="119">
        <f t="shared" si="79"/>
        <v>0</v>
      </c>
      <c r="AR103" s="119">
        <f t="shared" si="79"/>
        <v>0</v>
      </c>
      <c r="AS103" s="119">
        <f t="shared" si="79"/>
        <v>0</v>
      </c>
      <c r="AT103" s="119">
        <f t="shared" si="79"/>
        <v>0</v>
      </c>
      <c r="AU103" s="119">
        <f t="shared" si="79"/>
        <v>0</v>
      </c>
      <c r="AV103" s="119">
        <f t="shared" si="79"/>
        <v>0</v>
      </c>
      <c r="AW103" s="119">
        <f t="shared" si="79"/>
        <v>0</v>
      </c>
      <c r="AX103" s="119">
        <f t="shared" si="79"/>
        <v>0</v>
      </c>
      <c r="AY103" s="119">
        <f t="shared" si="79"/>
        <v>0</v>
      </c>
      <c r="AZ103" s="119">
        <f t="shared" si="79"/>
        <v>0</v>
      </c>
      <c r="BA103" s="119">
        <f t="shared" si="78"/>
        <v>0</v>
      </c>
      <c r="BB103" s="119">
        <f t="shared" si="78"/>
        <v>0</v>
      </c>
      <c r="BC103" s="119">
        <f t="shared" si="78"/>
        <v>0</v>
      </c>
      <c r="BD103" s="119">
        <f t="shared" si="78"/>
        <v>0</v>
      </c>
      <c r="BE103" s="119">
        <f t="shared" si="78"/>
        <v>0</v>
      </c>
      <c r="BF103" s="119">
        <f t="shared" si="78"/>
        <v>0</v>
      </c>
      <c r="BG103" s="119">
        <f t="shared" si="78"/>
        <v>0</v>
      </c>
      <c r="BH103" s="119">
        <f t="shared" si="78"/>
        <v>0</v>
      </c>
      <c r="BI103" s="119">
        <f t="shared" si="78"/>
        <v>0</v>
      </c>
      <c r="BJ103" s="119">
        <f t="shared" si="78"/>
        <v>632.16417627986368</v>
      </c>
      <c r="BK103" s="119">
        <f t="shared" si="78"/>
        <v>0</v>
      </c>
      <c r="BL103" s="119">
        <f t="shared" si="78"/>
        <v>0</v>
      </c>
      <c r="BM103" s="119">
        <f t="shared" si="78"/>
        <v>0</v>
      </c>
      <c r="BN103" s="119">
        <f t="shared" si="78"/>
        <v>0</v>
      </c>
      <c r="BO103" s="119">
        <f t="shared" si="80"/>
        <v>0</v>
      </c>
      <c r="BP103" s="119">
        <f t="shared" si="80"/>
        <v>0</v>
      </c>
      <c r="BQ103" s="119">
        <f t="shared" si="80"/>
        <v>0</v>
      </c>
      <c r="BR103" s="119">
        <f t="shared" si="80"/>
        <v>0</v>
      </c>
      <c r="BS103" s="119">
        <f t="shared" si="80"/>
        <v>0</v>
      </c>
      <c r="BT103" s="119">
        <f t="shared" si="80"/>
        <v>0</v>
      </c>
      <c r="BU103" s="119">
        <f t="shared" si="80"/>
        <v>0</v>
      </c>
      <c r="BV103" s="119">
        <f t="shared" si="80"/>
        <v>0</v>
      </c>
      <c r="BW103" s="119">
        <f t="shared" si="80"/>
        <v>0</v>
      </c>
      <c r="BX103" s="119">
        <f t="shared" si="80"/>
        <v>0</v>
      </c>
      <c r="BY103" s="119">
        <f t="shared" si="80"/>
        <v>0</v>
      </c>
      <c r="BZ103" s="119">
        <f t="shared" si="80"/>
        <v>0</v>
      </c>
      <c r="CA103" s="119">
        <f t="shared" si="80"/>
        <v>0</v>
      </c>
      <c r="CB103" s="119">
        <f t="shared" si="80"/>
        <v>0</v>
      </c>
      <c r="CC103" s="119">
        <f t="shared" si="80"/>
        <v>0</v>
      </c>
      <c r="CD103" s="119">
        <f t="shared" si="80"/>
        <v>0</v>
      </c>
      <c r="CE103" s="119">
        <f t="shared" si="80"/>
        <v>0</v>
      </c>
      <c r="CF103" s="119">
        <f t="shared" si="80"/>
        <v>0</v>
      </c>
      <c r="CG103" s="119">
        <f t="shared" si="80"/>
        <v>0</v>
      </c>
      <c r="CH103" s="119">
        <f t="shared" si="80"/>
        <v>0</v>
      </c>
    </row>
    <row r="104" spans="1:86" x14ac:dyDescent="0.3">
      <c r="A104" s="151"/>
      <c r="B104" s="142" t="s">
        <v>92</v>
      </c>
      <c r="C104" s="143"/>
      <c r="D104" s="143" t="s">
        <v>93</v>
      </c>
      <c r="E104" s="14" t="s">
        <v>92</v>
      </c>
      <c r="F104" s="142" t="s">
        <v>30</v>
      </c>
      <c r="G104" s="140">
        <f t="shared" si="75"/>
        <v>53693</v>
      </c>
      <c r="H104" s="68">
        <v>1</v>
      </c>
      <c r="I104" s="68">
        <v>15</v>
      </c>
      <c r="J104" s="68">
        <v>0</v>
      </c>
      <c r="K104" s="139">
        <v>2047</v>
      </c>
      <c r="L104" s="68">
        <f>Input!$C$33*INDEX(Calculations!$U$1:$BN$1,MATCH($K104,Calculations!$U$2:$BN$2,0))*Conservation_Toggle</f>
        <v>644.80745980546101</v>
      </c>
      <c r="M104" s="69"/>
      <c r="N104" s="68" t="s">
        <v>91</v>
      </c>
      <c r="O104" s="141">
        <v>0</v>
      </c>
      <c r="P104" s="4"/>
      <c r="Q104" s="4"/>
      <c r="R104" s="6"/>
      <c r="S104" s="72"/>
      <c r="U104" s="119">
        <f t="shared" si="77"/>
        <v>0</v>
      </c>
      <c r="V104" s="119">
        <f t="shared" si="77"/>
        <v>0</v>
      </c>
      <c r="W104" s="119">
        <f t="shared" si="77"/>
        <v>0</v>
      </c>
      <c r="X104" s="119">
        <f t="shared" si="77"/>
        <v>0</v>
      </c>
      <c r="Y104" s="119">
        <f t="shared" si="77"/>
        <v>0</v>
      </c>
      <c r="Z104" s="119">
        <f t="shared" si="77"/>
        <v>0</v>
      </c>
      <c r="AA104" s="119">
        <f t="shared" si="77"/>
        <v>0</v>
      </c>
      <c r="AB104" s="119">
        <f t="shared" si="77"/>
        <v>0</v>
      </c>
      <c r="AC104" s="119">
        <f t="shared" si="77"/>
        <v>0</v>
      </c>
      <c r="AD104" s="119">
        <f t="shared" si="77"/>
        <v>0</v>
      </c>
      <c r="AE104" s="119">
        <f t="shared" si="77"/>
        <v>0</v>
      </c>
      <c r="AF104" s="119">
        <f t="shared" si="77"/>
        <v>0</v>
      </c>
      <c r="AG104" s="119">
        <f t="shared" si="77"/>
        <v>0</v>
      </c>
      <c r="AH104" s="119">
        <f t="shared" si="77"/>
        <v>0</v>
      </c>
      <c r="AI104" s="119">
        <f t="shared" si="77"/>
        <v>0</v>
      </c>
      <c r="AJ104" s="119">
        <f t="shared" si="77"/>
        <v>0</v>
      </c>
      <c r="AK104" s="119">
        <f t="shared" si="79"/>
        <v>0</v>
      </c>
      <c r="AL104" s="119">
        <f t="shared" si="79"/>
        <v>0</v>
      </c>
      <c r="AM104" s="119">
        <f t="shared" si="79"/>
        <v>0</v>
      </c>
      <c r="AN104" s="119">
        <f t="shared" si="79"/>
        <v>0</v>
      </c>
      <c r="AO104" s="119">
        <f t="shared" si="79"/>
        <v>0</v>
      </c>
      <c r="AP104" s="119">
        <f t="shared" si="79"/>
        <v>0</v>
      </c>
      <c r="AQ104" s="119">
        <f t="shared" si="79"/>
        <v>0</v>
      </c>
      <c r="AR104" s="119">
        <f t="shared" si="79"/>
        <v>0</v>
      </c>
      <c r="AS104" s="119">
        <f t="shared" si="79"/>
        <v>0</v>
      </c>
      <c r="AT104" s="119">
        <f t="shared" si="79"/>
        <v>0</v>
      </c>
      <c r="AU104" s="119">
        <f t="shared" si="79"/>
        <v>0</v>
      </c>
      <c r="AV104" s="119">
        <f t="shared" si="79"/>
        <v>0</v>
      </c>
      <c r="AW104" s="119">
        <f t="shared" si="79"/>
        <v>0</v>
      </c>
      <c r="AX104" s="119">
        <f t="shared" si="79"/>
        <v>0</v>
      </c>
      <c r="AY104" s="119">
        <f t="shared" si="79"/>
        <v>0</v>
      </c>
      <c r="AZ104" s="119">
        <f t="shared" si="79"/>
        <v>0</v>
      </c>
      <c r="BA104" s="119">
        <f t="shared" si="78"/>
        <v>0</v>
      </c>
      <c r="BB104" s="119">
        <f t="shared" si="78"/>
        <v>0</v>
      </c>
      <c r="BC104" s="119">
        <f t="shared" si="78"/>
        <v>0</v>
      </c>
      <c r="BD104" s="119">
        <f t="shared" si="78"/>
        <v>0</v>
      </c>
      <c r="BE104" s="119">
        <f t="shared" si="78"/>
        <v>0</v>
      </c>
      <c r="BF104" s="119">
        <f t="shared" si="78"/>
        <v>0</v>
      </c>
      <c r="BG104" s="119">
        <f t="shared" si="78"/>
        <v>0</v>
      </c>
      <c r="BH104" s="119">
        <f t="shared" si="78"/>
        <v>0</v>
      </c>
      <c r="BI104" s="119">
        <f t="shared" si="78"/>
        <v>0</v>
      </c>
      <c r="BJ104" s="119">
        <f t="shared" si="78"/>
        <v>0</v>
      </c>
      <c r="BK104" s="119">
        <f t="shared" si="78"/>
        <v>644.80745980546101</v>
      </c>
      <c r="BL104" s="119">
        <f t="shared" si="78"/>
        <v>0</v>
      </c>
      <c r="BM104" s="119">
        <f t="shared" si="78"/>
        <v>0</v>
      </c>
      <c r="BN104" s="119">
        <f t="shared" si="78"/>
        <v>0</v>
      </c>
      <c r="BO104" s="119">
        <f t="shared" si="80"/>
        <v>0</v>
      </c>
      <c r="BP104" s="119">
        <f t="shared" si="80"/>
        <v>0</v>
      </c>
      <c r="BQ104" s="119">
        <f t="shared" si="80"/>
        <v>0</v>
      </c>
      <c r="BR104" s="119">
        <f t="shared" si="80"/>
        <v>0</v>
      </c>
      <c r="BS104" s="119">
        <f t="shared" si="80"/>
        <v>0</v>
      </c>
      <c r="BT104" s="119">
        <f t="shared" si="80"/>
        <v>0</v>
      </c>
      <c r="BU104" s="119">
        <f t="shared" si="80"/>
        <v>0</v>
      </c>
      <c r="BV104" s="119">
        <f t="shared" si="80"/>
        <v>0</v>
      </c>
      <c r="BW104" s="119">
        <f t="shared" si="80"/>
        <v>0</v>
      </c>
      <c r="BX104" s="119">
        <f t="shared" si="80"/>
        <v>0</v>
      </c>
      <c r="BY104" s="119">
        <f t="shared" si="80"/>
        <v>0</v>
      </c>
      <c r="BZ104" s="119">
        <f t="shared" si="80"/>
        <v>0</v>
      </c>
      <c r="CA104" s="119">
        <f t="shared" si="80"/>
        <v>0</v>
      </c>
      <c r="CB104" s="119">
        <f t="shared" si="80"/>
        <v>0</v>
      </c>
      <c r="CC104" s="119">
        <f t="shared" si="80"/>
        <v>0</v>
      </c>
      <c r="CD104" s="119">
        <f t="shared" si="80"/>
        <v>0</v>
      </c>
      <c r="CE104" s="119">
        <f t="shared" si="80"/>
        <v>0</v>
      </c>
      <c r="CF104" s="119">
        <f t="shared" si="80"/>
        <v>0</v>
      </c>
      <c r="CG104" s="119">
        <f t="shared" si="80"/>
        <v>0</v>
      </c>
      <c r="CH104" s="119">
        <f t="shared" si="80"/>
        <v>0</v>
      </c>
    </row>
    <row r="105" spans="1:86" x14ac:dyDescent="0.3">
      <c r="A105" s="151"/>
      <c r="B105" s="142" t="s">
        <v>92</v>
      </c>
      <c r="C105" s="143"/>
      <c r="D105" s="143" t="s">
        <v>93</v>
      </c>
      <c r="E105" s="14" t="s">
        <v>92</v>
      </c>
      <c r="F105" s="142" t="s">
        <v>30</v>
      </c>
      <c r="G105" s="140">
        <f t="shared" si="75"/>
        <v>54058</v>
      </c>
      <c r="H105" s="68">
        <v>1</v>
      </c>
      <c r="I105" s="68">
        <v>15</v>
      </c>
      <c r="J105" s="68">
        <v>0</v>
      </c>
      <c r="K105" s="139">
        <v>2048</v>
      </c>
      <c r="L105" s="68">
        <f>Input!$C$33*INDEX(Calculations!$U$1:$BN$1,MATCH($K105,Calculations!$U$2:$BN$2,0))*Conservation_Toggle</f>
        <v>657.70360900157027</v>
      </c>
      <c r="M105" s="69"/>
      <c r="N105" s="68" t="s">
        <v>91</v>
      </c>
      <c r="O105" s="141">
        <v>0</v>
      </c>
      <c r="P105" s="4"/>
      <c r="Q105" s="4"/>
      <c r="R105" s="6"/>
      <c r="S105" s="72"/>
      <c r="U105" s="119">
        <f t="shared" si="77"/>
        <v>0</v>
      </c>
      <c r="V105" s="119">
        <f t="shared" si="77"/>
        <v>0</v>
      </c>
      <c r="W105" s="119">
        <f t="shared" si="77"/>
        <v>0</v>
      </c>
      <c r="X105" s="119">
        <f t="shared" si="77"/>
        <v>0</v>
      </c>
      <c r="Y105" s="119">
        <f t="shared" si="77"/>
        <v>0</v>
      </c>
      <c r="Z105" s="119">
        <f t="shared" si="77"/>
        <v>0</v>
      </c>
      <c r="AA105" s="119">
        <f t="shared" si="77"/>
        <v>0</v>
      </c>
      <c r="AB105" s="119">
        <f t="shared" si="77"/>
        <v>0</v>
      </c>
      <c r="AC105" s="119">
        <f t="shared" si="77"/>
        <v>0</v>
      </c>
      <c r="AD105" s="119">
        <f t="shared" si="77"/>
        <v>0</v>
      </c>
      <c r="AE105" s="119">
        <f t="shared" si="77"/>
        <v>0</v>
      </c>
      <c r="AF105" s="119">
        <f t="shared" si="77"/>
        <v>0</v>
      </c>
      <c r="AG105" s="119">
        <f t="shared" si="77"/>
        <v>0</v>
      </c>
      <c r="AH105" s="119">
        <f t="shared" si="77"/>
        <v>0</v>
      </c>
      <c r="AI105" s="119">
        <f t="shared" si="77"/>
        <v>0</v>
      </c>
      <c r="AJ105" s="119">
        <f t="shared" si="77"/>
        <v>0</v>
      </c>
      <c r="AK105" s="119">
        <f t="shared" si="79"/>
        <v>0</v>
      </c>
      <c r="AL105" s="119">
        <f t="shared" si="79"/>
        <v>0</v>
      </c>
      <c r="AM105" s="119">
        <f t="shared" si="79"/>
        <v>0</v>
      </c>
      <c r="AN105" s="119">
        <f t="shared" si="79"/>
        <v>0</v>
      </c>
      <c r="AO105" s="119">
        <f t="shared" si="79"/>
        <v>0</v>
      </c>
      <c r="AP105" s="119">
        <f t="shared" si="79"/>
        <v>0</v>
      </c>
      <c r="AQ105" s="119">
        <f t="shared" si="79"/>
        <v>0</v>
      </c>
      <c r="AR105" s="119">
        <f t="shared" si="79"/>
        <v>0</v>
      </c>
      <c r="AS105" s="119">
        <f t="shared" si="79"/>
        <v>0</v>
      </c>
      <c r="AT105" s="119">
        <f t="shared" si="79"/>
        <v>0</v>
      </c>
      <c r="AU105" s="119">
        <f t="shared" si="79"/>
        <v>0</v>
      </c>
      <c r="AV105" s="119">
        <f t="shared" si="79"/>
        <v>0</v>
      </c>
      <c r="AW105" s="119">
        <f t="shared" si="79"/>
        <v>0</v>
      </c>
      <c r="AX105" s="119">
        <f t="shared" si="79"/>
        <v>0</v>
      </c>
      <c r="AY105" s="119">
        <f t="shared" si="79"/>
        <v>0</v>
      </c>
      <c r="AZ105" s="119">
        <f t="shared" si="79"/>
        <v>0</v>
      </c>
      <c r="BA105" s="119">
        <f t="shared" si="78"/>
        <v>0</v>
      </c>
      <c r="BB105" s="119">
        <f t="shared" si="78"/>
        <v>0</v>
      </c>
      <c r="BC105" s="119">
        <f t="shared" si="78"/>
        <v>0</v>
      </c>
      <c r="BD105" s="119">
        <f t="shared" si="78"/>
        <v>0</v>
      </c>
      <c r="BE105" s="119">
        <f t="shared" si="78"/>
        <v>0</v>
      </c>
      <c r="BF105" s="119">
        <f t="shared" si="78"/>
        <v>0</v>
      </c>
      <c r="BG105" s="119">
        <f t="shared" si="78"/>
        <v>0</v>
      </c>
      <c r="BH105" s="119">
        <f t="shared" si="78"/>
        <v>0</v>
      </c>
      <c r="BI105" s="119">
        <f t="shared" si="78"/>
        <v>0</v>
      </c>
      <c r="BJ105" s="119">
        <f t="shared" si="78"/>
        <v>0</v>
      </c>
      <c r="BK105" s="119">
        <f t="shared" si="78"/>
        <v>0</v>
      </c>
      <c r="BL105" s="119">
        <f t="shared" si="78"/>
        <v>657.70360900157027</v>
      </c>
      <c r="BM105" s="119">
        <f t="shared" si="78"/>
        <v>0</v>
      </c>
      <c r="BN105" s="119">
        <f t="shared" si="78"/>
        <v>0</v>
      </c>
      <c r="BO105" s="119">
        <f t="shared" si="80"/>
        <v>0</v>
      </c>
      <c r="BP105" s="119">
        <f t="shared" si="80"/>
        <v>0</v>
      </c>
      <c r="BQ105" s="119">
        <f t="shared" si="80"/>
        <v>0</v>
      </c>
      <c r="BR105" s="119">
        <f t="shared" si="80"/>
        <v>0</v>
      </c>
      <c r="BS105" s="119">
        <f t="shared" si="80"/>
        <v>0</v>
      </c>
      <c r="BT105" s="119">
        <f t="shared" si="80"/>
        <v>0</v>
      </c>
      <c r="BU105" s="119">
        <f t="shared" si="80"/>
        <v>0</v>
      </c>
      <c r="BV105" s="119">
        <f t="shared" si="80"/>
        <v>0</v>
      </c>
      <c r="BW105" s="119">
        <f t="shared" si="80"/>
        <v>0</v>
      </c>
      <c r="BX105" s="119">
        <f t="shared" si="80"/>
        <v>0</v>
      </c>
      <c r="BY105" s="119">
        <f t="shared" si="80"/>
        <v>0</v>
      </c>
      <c r="BZ105" s="119">
        <f t="shared" si="80"/>
        <v>0</v>
      </c>
      <c r="CA105" s="119">
        <f t="shared" si="80"/>
        <v>0</v>
      </c>
      <c r="CB105" s="119">
        <f t="shared" si="80"/>
        <v>0</v>
      </c>
      <c r="CC105" s="119">
        <f t="shared" si="80"/>
        <v>0</v>
      </c>
      <c r="CD105" s="119">
        <f t="shared" si="80"/>
        <v>0</v>
      </c>
      <c r="CE105" s="119">
        <f t="shared" si="80"/>
        <v>0</v>
      </c>
      <c r="CF105" s="119">
        <f t="shared" si="80"/>
        <v>0</v>
      </c>
      <c r="CG105" s="119">
        <f t="shared" si="80"/>
        <v>0</v>
      </c>
      <c r="CH105" s="119">
        <f t="shared" si="80"/>
        <v>0</v>
      </c>
    </row>
    <row r="106" spans="1:86" x14ac:dyDescent="0.3">
      <c r="A106" s="151"/>
      <c r="B106" s="142" t="s">
        <v>92</v>
      </c>
      <c r="C106" s="143"/>
      <c r="D106" s="143" t="s">
        <v>93</v>
      </c>
      <c r="E106" s="14" t="s">
        <v>92</v>
      </c>
      <c r="F106" s="142" t="s">
        <v>30</v>
      </c>
      <c r="G106" s="140">
        <f t="shared" si="75"/>
        <v>54424</v>
      </c>
      <c r="H106" s="68">
        <v>1</v>
      </c>
      <c r="I106" s="68">
        <v>15</v>
      </c>
      <c r="J106" s="68">
        <v>0</v>
      </c>
      <c r="K106" s="139">
        <v>2049</v>
      </c>
      <c r="L106" s="68">
        <f>Input!$C$33*INDEX(Calculations!$U$1:$BN$1,MATCH($K106,Calculations!$U$2:$BN$2,0))*Conservation_Toggle</f>
        <v>670.85768118160172</v>
      </c>
      <c r="M106" s="69"/>
      <c r="N106" s="68" t="s">
        <v>91</v>
      </c>
      <c r="O106" s="141">
        <v>0</v>
      </c>
      <c r="P106" s="4"/>
      <c r="Q106" s="4"/>
      <c r="R106" s="6"/>
      <c r="S106" s="72"/>
      <c r="U106" s="119">
        <f t="shared" si="77"/>
        <v>0</v>
      </c>
      <c r="V106" s="119">
        <f t="shared" si="77"/>
        <v>0</v>
      </c>
      <c r="W106" s="119">
        <f t="shared" si="77"/>
        <v>0</v>
      </c>
      <c r="X106" s="119">
        <f t="shared" si="77"/>
        <v>0</v>
      </c>
      <c r="Y106" s="119">
        <f t="shared" si="77"/>
        <v>0</v>
      </c>
      <c r="Z106" s="119">
        <f t="shared" si="77"/>
        <v>0</v>
      </c>
      <c r="AA106" s="119">
        <f t="shared" si="77"/>
        <v>0</v>
      </c>
      <c r="AB106" s="119">
        <f t="shared" si="77"/>
        <v>0</v>
      </c>
      <c r="AC106" s="119">
        <f t="shared" si="77"/>
        <v>0</v>
      </c>
      <c r="AD106" s="119">
        <f t="shared" si="77"/>
        <v>0</v>
      </c>
      <c r="AE106" s="119">
        <f t="shared" si="77"/>
        <v>0</v>
      </c>
      <c r="AF106" s="119">
        <f t="shared" si="77"/>
        <v>0</v>
      </c>
      <c r="AG106" s="119">
        <f t="shared" si="77"/>
        <v>0</v>
      </c>
      <c r="AH106" s="119">
        <f t="shared" si="77"/>
        <v>0</v>
      </c>
      <c r="AI106" s="119">
        <f t="shared" si="77"/>
        <v>0</v>
      </c>
      <c r="AJ106" s="119">
        <f t="shared" ref="AJ106:AK106" si="81">IF(AJ$2=$K106,$L106,0)</f>
        <v>0</v>
      </c>
      <c r="AK106" s="119">
        <f t="shared" si="81"/>
        <v>0</v>
      </c>
      <c r="AL106" s="119">
        <f t="shared" si="79"/>
        <v>0</v>
      </c>
      <c r="AM106" s="119">
        <f t="shared" si="79"/>
        <v>0</v>
      </c>
      <c r="AN106" s="119">
        <f t="shared" si="79"/>
        <v>0</v>
      </c>
      <c r="AO106" s="119">
        <f t="shared" si="79"/>
        <v>0</v>
      </c>
      <c r="AP106" s="119">
        <f t="shared" si="79"/>
        <v>0</v>
      </c>
      <c r="AQ106" s="119">
        <f t="shared" si="79"/>
        <v>0</v>
      </c>
      <c r="AR106" s="119">
        <f t="shared" si="79"/>
        <v>0</v>
      </c>
      <c r="AS106" s="119">
        <f t="shared" si="79"/>
        <v>0</v>
      </c>
      <c r="AT106" s="119">
        <f t="shared" si="79"/>
        <v>0</v>
      </c>
      <c r="AU106" s="119">
        <f t="shared" si="79"/>
        <v>0</v>
      </c>
      <c r="AV106" s="119">
        <f t="shared" si="79"/>
        <v>0</v>
      </c>
      <c r="AW106" s="119">
        <f t="shared" si="79"/>
        <v>0</v>
      </c>
      <c r="AX106" s="119">
        <f t="shared" si="79"/>
        <v>0</v>
      </c>
      <c r="AY106" s="119">
        <f t="shared" si="79"/>
        <v>0</v>
      </c>
      <c r="AZ106" s="119">
        <f t="shared" si="79"/>
        <v>0</v>
      </c>
      <c r="BA106" s="119">
        <f t="shared" si="78"/>
        <v>0</v>
      </c>
      <c r="BB106" s="119">
        <f t="shared" si="78"/>
        <v>0</v>
      </c>
      <c r="BC106" s="119">
        <f t="shared" si="78"/>
        <v>0</v>
      </c>
      <c r="BD106" s="119">
        <f t="shared" si="78"/>
        <v>0</v>
      </c>
      <c r="BE106" s="119">
        <f t="shared" si="78"/>
        <v>0</v>
      </c>
      <c r="BF106" s="119">
        <f t="shared" si="78"/>
        <v>0</v>
      </c>
      <c r="BG106" s="119">
        <f t="shared" si="78"/>
        <v>0</v>
      </c>
      <c r="BH106" s="119">
        <f t="shared" si="78"/>
        <v>0</v>
      </c>
      <c r="BI106" s="119">
        <f t="shared" si="78"/>
        <v>0</v>
      </c>
      <c r="BJ106" s="119">
        <f t="shared" si="78"/>
        <v>0</v>
      </c>
      <c r="BK106" s="119">
        <f t="shared" si="78"/>
        <v>0</v>
      </c>
      <c r="BL106" s="119">
        <f t="shared" si="78"/>
        <v>0</v>
      </c>
      <c r="BM106" s="119">
        <f t="shared" si="78"/>
        <v>670.85768118160172</v>
      </c>
      <c r="BN106" s="119">
        <f t="shared" si="78"/>
        <v>0</v>
      </c>
      <c r="BO106" s="119">
        <f t="shared" si="80"/>
        <v>0</v>
      </c>
      <c r="BP106" s="119">
        <f t="shared" si="80"/>
        <v>0</v>
      </c>
      <c r="BQ106" s="119">
        <f t="shared" si="80"/>
        <v>0</v>
      </c>
      <c r="BR106" s="119">
        <f t="shared" si="80"/>
        <v>0</v>
      </c>
      <c r="BS106" s="119">
        <f t="shared" si="80"/>
        <v>0</v>
      </c>
      <c r="BT106" s="119">
        <f t="shared" si="80"/>
        <v>0</v>
      </c>
      <c r="BU106" s="119">
        <f t="shared" si="80"/>
        <v>0</v>
      </c>
      <c r="BV106" s="119">
        <f t="shared" si="80"/>
        <v>0</v>
      </c>
      <c r="BW106" s="119">
        <f t="shared" si="80"/>
        <v>0</v>
      </c>
      <c r="BX106" s="119">
        <f t="shared" si="80"/>
        <v>0</v>
      </c>
      <c r="BY106" s="119">
        <f t="shared" si="80"/>
        <v>0</v>
      </c>
      <c r="BZ106" s="119">
        <f t="shared" si="80"/>
        <v>0</v>
      </c>
      <c r="CA106" s="119">
        <f t="shared" si="80"/>
        <v>0</v>
      </c>
      <c r="CB106" s="119">
        <f t="shared" si="80"/>
        <v>0</v>
      </c>
      <c r="CC106" s="119">
        <f t="shared" si="80"/>
        <v>0</v>
      </c>
      <c r="CD106" s="119">
        <f t="shared" si="80"/>
        <v>0</v>
      </c>
      <c r="CE106" s="119">
        <f t="shared" si="80"/>
        <v>0</v>
      </c>
      <c r="CF106" s="119">
        <f t="shared" si="80"/>
        <v>0</v>
      </c>
      <c r="CG106" s="119">
        <f t="shared" si="80"/>
        <v>0</v>
      </c>
      <c r="CH106" s="119">
        <f t="shared" si="80"/>
        <v>0</v>
      </c>
    </row>
    <row r="107" spans="1:86" x14ac:dyDescent="0.3">
      <c r="A107" s="151"/>
      <c r="B107" s="142" t="s">
        <v>92</v>
      </c>
      <c r="C107" s="143"/>
      <c r="D107" s="143" t="s">
        <v>93</v>
      </c>
      <c r="E107" s="14" t="s">
        <v>92</v>
      </c>
      <c r="F107" s="142" t="s">
        <v>30</v>
      </c>
      <c r="G107" s="140">
        <f t="shared" si="75"/>
        <v>54789</v>
      </c>
      <c r="H107" s="68">
        <v>1</v>
      </c>
      <c r="I107" s="68">
        <v>15</v>
      </c>
      <c r="J107" s="68">
        <v>0</v>
      </c>
      <c r="K107" s="139">
        <v>2050</v>
      </c>
      <c r="L107" s="68">
        <f>Input!$C$33*INDEX(Calculations!$U$1:$BN$1,MATCH($K107,Calculations!$U$2:$BN$2,0))*Conservation_Toggle</f>
        <v>684.2748348052337</v>
      </c>
      <c r="M107" s="69"/>
      <c r="N107" s="68" t="s">
        <v>91</v>
      </c>
      <c r="O107" s="141">
        <v>0</v>
      </c>
      <c r="P107" s="4"/>
      <c r="Q107" s="4"/>
      <c r="R107" s="6"/>
      <c r="S107" s="72"/>
      <c r="U107" s="119">
        <f t="shared" ref="U107:AK107" si="82">IF(U$2=$K107,$L107,0)</f>
        <v>0</v>
      </c>
      <c r="V107" s="119">
        <f t="shared" si="82"/>
        <v>0</v>
      </c>
      <c r="W107" s="119">
        <f t="shared" si="82"/>
        <v>0</v>
      </c>
      <c r="X107" s="119">
        <f t="shared" si="82"/>
        <v>0</v>
      </c>
      <c r="Y107" s="119">
        <f t="shared" si="82"/>
        <v>0</v>
      </c>
      <c r="Z107" s="119">
        <f t="shared" si="82"/>
        <v>0</v>
      </c>
      <c r="AA107" s="119">
        <f t="shared" si="82"/>
        <v>0</v>
      </c>
      <c r="AB107" s="119">
        <f t="shared" si="82"/>
        <v>0</v>
      </c>
      <c r="AC107" s="119">
        <f t="shared" si="82"/>
        <v>0</v>
      </c>
      <c r="AD107" s="119">
        <f t="shared" si="82"/>
        <v>0</v>
      </c>
      <c r="AE107" s="119">
        <f t="shared" si="82"/>
        <v>0</v>
      </c>
      <c r="AF107" s="119">
        <f t="shared" si="82"/>
        <v>0</v>
      </c>
      <c r="AG107" s="119">
        <f t="shared" si="82"/>
        <v>0</v>
      </c>
      <c r="AH107" s="119">
        <f t="shared" si="82"/>
        <v>0</v>
      </c>
      <c r="AI107" s="119">
        <f t="shared" si="82"/>
        <v>0</v>
      </c>
      <c r="AJ107" s="119">
        <f t="shared" si="82"/>
        <v>0</v>
      </c>
      <c r="AK107" s="119">
        <f t="shared" si="82"/>
        <v>0</v>
      </c>
      <c r="AL107" s="119">
        <f t="shared" si="79"/>
        <v>0</v>
      </c>
      <c r="AM107" s="119">
        <f t="shared" si="79"/>
        <v>0</v>
      </c>
      <c r="AN107" s="119">
        <f t="shared" si="79"/>
        <v>0</v>
      </c>
      <c r="AO107" s="119">
        <f t="shared" si="79"/>
        <v>0</v>
      </c>
      <c r="AP107" s="119">
        <f t="shared" si="79"/>
        <v>0</v>
      </c>
      <c r="AQ107" s="119">
        <f t="shared" si="79"/>
        <v>0</v>
      </c>
      <c r="AR107" s="119">
        <f t="shared" si="79"/>
        <v>0</v>
      </c>
      <c r="AS107" s="119">
        <f t="shared" si="79"/>
        <v>0</v>
      </c>
      <c r="AT107" s="119">
        <f t="shared" si="79"/>
        <v>0</v>
      </c>
      <c r="AU107" s="119">
        <f t="shared" si="79"/>
        <v>0</v>
      </c>
      <c r="AV107" s="119">
        <f t="shared" si="79"/>
        <v>0</v>
      </c>
      <c r="AW107" s="119">
        <f t="shared" si="79"/>
        <v>0</v>
      </c>
      <c r="AX107" s="119">
        <f t="shared" si="79"/>
        <v>0</v>
      </c>
      <c r="AY107" s="119">
        <f t="shared" si="79"/>
        <v>0</v>
      </c>
      <c r="AZ107" s="119">
        <f t="shared" si="79"/>
        <v>0</v>
      </c>
      <c r="BA107" s="119">
        <f t="shared" si="78"/>
        <v>0</v>
      </c>
      <c r="BB107" s="119">
        <f t="shared" si="78"/>
        <v>0</v>
      </c>
      <c r="BC107" s="119">
        <f t="shared" si="78"/>
        <v>0</v>
      </c>
      <c r="BD107" s="119">
        <f t="shared" si="78"/>
        <v>0</v>
      </c>
      <c r="BE107" s="119">
        <f t="shared" si="78"/>
        <v>0</v>
      </c>
      <c r="BF107" s="119">
        <f t="shared" si="78"/>
        <v>0</v>
      </c>
      <c r="BG107" s="119">
        <f t="shared" si="78"/>
        <v>0</v>
      </c>
      <c r="BH107" s="119">
        <f t="shared" si="78"/>
        <v>0</v>
      </c>
      <c r="BI107" s="119">
        <f t="shared" si="78"/>
        <v>0</v>
      </c>
      <c r="BJ107" s="119">
        <f t="shared" si="78"/>
        <v>0</v>
      </c>
      <c r="BK107" s="119">
        <f t="shared" si="78"/>
        <v>0</v>
      </c>
      <c r="BL107" s="119">
        <f t="shared" si="78"/>
        <v>0</v>
      </c>
      <c r="BM107" s="119">
        <f t="shared" si="78"/>
        <v>0</v>
      </c>
      <c r="BN107" s="119">
        <f t="shared" si="78"/>
        <v>684.2748348052337</v>
      </c>
      <c r="BO107" s="119">
        <f t="shared" si="80"/>
        <v>0</v>
      </c>
      <c r="BP107" s="119">
        <f t="shared" si="80"/>
        <v>0</v>
      </c>
      <c r="BQ107" s="119">
        <f t="shared" si="80"/>
        <v>0</v>
      </c>
      <c r="BR107" s="119">
        <f t="shared" si="80"/>
        <v>0</v>
      </c>
      <c r="BS107" s="119">
        <f t="shared" si="80"/>
        <v>0</v>
      </c>
      <c r="BT107" s="119">
        <f t="shared" si="80"/>
        <v>0</v>
      </c>
      <c r="BU107" s="119">
        <f t="shared" si="80"/>
        <v>0</v>
      </c>
      <c r="BV107" s="119">
        <f t="shared" si="80"/>
        <v>0</v>
      </c>
      <c r="BW107" s="119">
        <f t="shared" si="80"/>
        <v>0</v>
      </c>
      <c r="BX107" s="119">
        <f t="shared" si="80"/>
        <v>0</v>
      </c>
      <c r="BY107" s="119">
        <f t="shared" si="80"/>
        <v>0</v>
      </c>
      <c r="BZ107" s="119">
        <f t="shared" si="80"/>
        <v>0</v>
      </c>
      <c r="CA107" s="119">
        <f t="shared" si="80"/>
        <v>0</v>
      </c>
      <c r="CB107" s="119">
        <f t="shared" si="80"/>
        <v>0</v>
      </c>
      <c r="CC107" s="119">
        <f t="shared" si="80"/>
        <v>0</v>
      </c>
      <c r="CD107" s="119">
        <f t="shared" si="80"/>
        <v>0</v>
      </c>
      <c r="CE107" s="119">
        <f t="shared" si="80"/>
        <v>0</v>
      </c>
      <c r="CF107" s="119">
        <f t="shared" si="80"/>
        <v>0</v>
      </c>
      <c r="CG107" s="119">
        <f t="shared" si="80"/>
        <v>0</v>
      </c>
      <c r="CH107" s="119">
        <f t="shared" si="80"/>
        <v>0</v>
      </c>
    </row>
    <row r="108" spans="1:86" s="56" customFormat="1" x14ac:dyDescent="0.3">
      <c r="A108" s="65" t="s">
        <v>99</v>
      </c>
      <c r="B108" s="19"/>
      <c r="C108" s="20"/>
      <c r="D108" s="20"/>
      <c r="E108" s="19"/>
      <c r="F108" s="19"/>
      <c r="G108" s="19"/>
      <c r="H108" s="21"/>
      <c r="I108" s="22"/>
      <c r="J108" s="22"/>
      <c r="K108" s="21"/>
      <c r="L108" s="24"/>
      <c r="M108" s="24"/>
      <c r="N108" s="15"/>
      <c r="O108" s="16"/>
      <c r="P108" s="16"/>
      <c r="Q108" s="16"/>
      <c r="R108" s="17"/>
      <c r="S108" s="73"/>
      <c r="T108" s="1"/>
      <c r="U108" s="74">
        <f>SUM(U3:U107)</f>
        <v>0</v>
      </c>
      <c r="V108" s="74">
        <f t="shared" ref="V108:CG108" si="83">SUM(V3:V107)</f>
        <v>177.73539501525059</v>
      </c>
      <c r="W108" s="74">
        <f t="shared" si="83"/>
        <v>177.2475420384514</v>
      </c>
      <c r="X108" s="74">
        <f t="shared" si="83"/>
        <v>468.20328466288049</v>
      </c>
      <c r="Y108" s="74">
        <f t="shared" si="83"/>
        <v>1369.802243336037</v>
      </c>
      <c r="Z108" s="74">
        <f t="shared" si="83"/>
        <v>2087.6737659110013</v>
      </c>
      <c r="AA108" s="74">
        <f t="shared" si="83"/>
        <v>2209.7258515330163</v>
      </c>
      <c r="AB108" s="74">
        <f t="shared" si="83"/>
        <v>2368.5075361655249</v>
      </c>
      <c r="AC108" s="74">
        <f t="shared" si="83"/>
        <v>2791.1859709180044</v>
      </c>
      <c r="AD108" s="74">
        <f t="shared" si="83"/>
        <v>3281.232359533049</v>
      </c>
      <c r="AE108" s="74">
        <f t="shared" si="83"/>
        <v>3918.0554029279256</v>
      </c>
      <c r="AF108" s="74">
        <f t="shared" si="83"/>
        <v>3973.7843612809766</v>
      </c>
      <c r="AG108" s="74">
        <f t="shared" si="83"/>
        <v>4074.0527451325238</v>
      </c>
      <c r="AH108" s="74">
        <f t="shared" si="83"/>
        <v>4365.9611690491101</v>
      </c>
      <c r="AI108" s="74">
        <f t="shared" si="83"/>
        <v>4390.9340624390416</v>
      </c>
      <c r="AJ108" s="74">
        <f t="shared" si="83"/>
        <v>4449.9121780849955</v>
      </c>
      <c r="AK108" s="74">
        <f t="shared" si="83"/>
        <v>4436.5498049945354</v>
      </c>
      <c r="AL108" s="74">
        <f t="shared" si="83"/>
        <v>4423.808594627304</v>
      </c>
      <c r="AM108" s="74">
        <f t="shared" si="83"/>
        <v>4411.6881291904438</v>
      </c>
      <c r="AN108" s="74">
        <f t="shared" si="83"/>
        <v>4400.1881773611794</v>
      </c>
      <c r="AO108" s="74">
        <f t="shared" si="83"/>
        <v>4346.3555282030757</v>
      </c>
      <c r="AP108" s="74">
        <f t="shared" si="83"/>
        <v>4252.4462977189978</v>
      </c>
      <c r="AQ108" s="74">
        <f t="shared" si="83"/>
        <v>4250.214281344046</v>
      </c>
      <c r="AR108" s="74">
        <f t="shared" si="83"/>
        <v>4067.3951683933337</v>
      </c>
      <c r="AS108" s="74">
        <f t="shared" si="83"/>
        <v>3715.1577545103287</v>
      </c>
      <c r="AT108" s="74">
        <f t="shared" si="83"/>
        <v>3157.6744170528846</v>
      </c>
      <c r="AU108" s="74">
        <f t="shared" si="83"/>
        <v>3197.9814711280924</v>
      </c>
      <c r="AV108" s="74">
        <f t="shared" si="83"/>
        <v>3014.6537016011125</v>
      </c>
      <c r="AW108" s="74">
        <f t="shared" si="83"/>
        <v>2909.7106938352636</v>
      </c>
      <c r="AX108" s="74">
        <f t="shared" si="83"/>
        <v>2394.6782421938933</v>
      </c>
      <c r="AY108" s="74">
        <f t="shared" si="83"/>
        <v>2166.9247298593195</v>
      </c>
      <c r="AZ108" s="74">
        <f t="shared" si="83"/>
        <v>2080.1525305149626</v>
      </c>
      <c r="BA108" s="74">
        <f t="shared" si="83"/>
        <v>2102.6044221456855</v>
      </c>
      <c r="BB108" s="74">
        <f t="shared" si="83"/>
        <v>2025.557364216862</v>
      </c>
      <c r="BC108" s="74">
        <f t="shared" si="83"/>
        <v>2297.3835820585236</v>
      </c>
      <c r="BD108" s="74">
        <f t="shared" si="83"/>
        <v>2553.8541964575084</v>
      </c>
      <c r="BE108" s="74">
        <f t="shared" si="83"/>
        <v>2694.2768396015454</v>
      </c>
      <c r="BF108" s="74">
        <f t="shared" si="83"/>
        <v>2729.4670080178093</v>
      </c>
      <c r="BG108" s="74">
        <f t="shared" si="83"/>
        <v>2841.0829651483873</v>
      </c>
      <c r="BH108" s="74">
        <f t="shared" si="83"/>
        <v>2883.5849632441946</v>
      </c>
      <c r="BI108" s="74">
        <f t="shared" si="83"/>
        <v>2992.3200176236896</v>
      </c>
      <c r="BJ108" s="74">
        <f t="shared" si="83"/>
        <v>2976.0144412365639</v>
      </c>
      <c r="BK108" s="74">
        <f t="shared" si="83"/>
        <v>3005.0559467896142</v>
      </c>
      <c r="BL108" s="74">
        <f t="shared" si="83"/>
        <v>2970.0537386053406</v>
      </c>
      <c r="BM108" s="74">
        <f t="shared" si="83"/>
        <v>2890.7147170002636</v>
      </c>
      <c r="BN108" s="74">
        <f t="shared" si="83"/>
        <v>2849.778382990035</v>
      </c>
      <c r="BO108" s="74">
        <f t="shared" si="83"/>
        <v>2178.9564961608344</v>
      </c>
      <c r="BP108" s="74">
        <f t="shared" si="83"/>
        <v>2190.1753827111056</v>
      </c>
      <c r="BQ108" s="74">
        <f t="shared" si="83"/>
        <v>2204.1217673776655</v>
      </c>
      <c r="BR108" s="74">
        <f t="shared" si="83"/>
        <v>2219.9425305695599</v>
      </c>
      <c r="BS108" s="74">
        <f t="shared" si="83"/>
        <v>2234.4842581932885</v>
      </c>
      <c r="BT108" s="74">
        <f t="shared" si="83"/>
        <v>2155.5921515723335</v>
      </c>
      <c r="BU108" s="74">
        <f t="shared" si="83"/>
        <v>2155.7674690626691</v>
      </c>
      <c r="BV108" s="74">
        <f t="shared" si="83"/>
        <v>1884.576754951514</v>
      </c>
      <c r="BW108" s="74">
        <f t="shared" si="83"/>
        <v>1898.0338765421834</v>
      </c>
      <c r="BX108" s="74">
        <f t="shared" si="83"/>
        <v>1589.6284049151827</v>
      </c>
      <c r="BY108" s="74">
        <f t="shared" si="83"/>
        <v>1597.7144809272511</v>
      </c>
      <c r="BZ108" s="74">
        <f t="shared" si="83"/>
        <v>1496.3964380831335</v>
      </c>
      <c r="CA108" s="74">
        <f t="shared" si="83"/>
        <v>1300.1506656655586</v>
      </c>
      <c r="CB108" s="74">
        <f t="shared" si="83"/>
        <v>876.36232908462796</v>
      </c>
      <c r="CC108" s="74">
        <f t="shared" si="83"/>
        <v>463.41981089347217</v>
      </c>
      <c r="CD108" s="74">
        <f t="shared" si="83"/>
        <v>290.08924227522925</v>
      </c>
      <c r="CE108" s="74">
        <f t="shared" si="83"/>
        <v>277.67749582607473</v>
      </c>
      <c r="CF108" s="74">
        <f t="shared" si="83"/>
        <v>148.11622855441664</v>
      </c>
      <c r="CG108" s="74">
        <f t="shared" si="83"/>
        <v>122.69730268155652</v>
      </c>
      <c r="CH108" s="74">
        <f t="shared" ref="CH108" si="84">SUM(CH3:CH107)</f>
        <v>0</v>
      </c>
    </row>
    <row r="109" spans="1:86" s="56" customFormat="1" x14ac:dyDescent="0.3">
      <c r="A109" s="65"/>
      <c r="B109" s="19"/>
      <c r="C109" s="20"/>
      <c r="D109" s="20"/>
      <c r="E109" s="19"/>
      <c r="F109" s="19"/>
      <c r="G109" s="19"/>
      <c r="H109" s="21"/>
      <c r="I109" s="22"/>
      <c r="J109" s="22"/>
      <c r="K109" s="21"/>
      <c r="L109" s="24"/>
      <c r="M109" s="24"/>
      <c r="N109" s="15"/>
      <c r="O109" s="16"/>
      <c r="P109" s="16"/>
      <c r="Q109" s="16"/>
      <c r="R109" s="17"/>
      <c r="S109" s="58"/>
      <c r="T109" s="1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</row>
    <row r="111" spans="1:86" s="56" customFormat="1" ht="22.8" x14ac:dyDescent="0.3">
      <c r="B111" s="121" t="s">
        <v>0</v>
      </c>
      <c r="C111" s="121" t="s">
        <v>1</v>
      </c>
      <c r="D111" s="121" t="s">
        <v>62</v>
      </c>
      <c r="E111" s="121" t="s">
        <v>2</v>
      </c>
      <c r="F111" s="121" t="s">
        <v>3</v>
      </c>
      <c r="G111" s="10" t="s">
        <v>4</v>
      </c>
      <c r="H111" s="10" t="s">
        <v>5</v>
      </c>
      <c r="I111" s="10" t="s">
        <v>65</v>
      </c>
      <c r="J111" s="10" t="s">
        <v>66</v>
      </c>
      <c r="K111" s="10" t="s">
        <v>6</v>
      </c>
      <c r="L111" s="19"/>
      <c r="M111" s="19"/>
      <c r="N111" s="19"/>
      <c r="O111" s="19"/>
      <c r="P111" s="19"/>
      <c r="Q111" s="19"/>
      <c r="R111" s="19"/>
      <c r="S111" s="19"/>
      <c r="T111" s="122"/>
      <c r="U111" s="124">
        <f>U2</f>
        <v>2005</v>
      </c>
      <c r="V111" s="124">
        <f t="shared" ref="V111:CG111" si="85">V2</f>
        <v>2006</v>
      </c>
      <c r="W111" s="124">
        <f t="shared" si="85"/>
        <v>2007</v>
      </c>
      <c r="X111" s="124">
        <f t="shared" si="85"/>
        <v>2008</v>
      </c>
      <c r="Y111" s="124">
        <f t="shared" si="85"/>
        <v>2009</v>
      </c>
      <c r="Z111" s="124">
        <f t="shared" si="85"/>
        <v>2010</v>
      </c>
      <c r="AA111" s="124">
        <f t="shared" si="85"/>
        <v>2011</v>
      </c>
      <c r="AB111" s="124">
        <f t="shared" si="85"/>
        <v>2012</v>
      </c>
      <c r="AC111" s="124">
        <f t="shared" si="85"/>
        <v>2013</v>
      </c>
      <c r="AD111" s="124">
        <f t="shared" si="85"/>
        <v>2014</v>
      </c>
      <c r="AE111" s="124">
        <f t="shared" si="85"/>
        <v>2015</v>
      </c>
      <c r="AF111" s="124">
        <f t="shared" si="85"/>
        <v>2016</v>
      </c>
      <c r="AG111" s="124">
        <f t="shared" si="85"/>
        <v>2017</v>
      </c>
      <c r="AH111" s="124">
        <f t="shared" si="85"/>
        <v>2018</v>
      </c>
      <c r="AI111" s="124">
        <f t="shared" si="85"/>
        <v>2019</v>
      </c>
      <c r="AJ111" s="124">
        <f t="shared" si="85"/>
        <v>2020</v>
      </c>
      <c r="AK111" s="124">
        <f t="shared" si="85"/>
        <v>2021</v>
      </c>
      <c r="AL111" s="124">
        <f t="shared" si="85"/>
        <v>2022</v>
      </c>
      <c r="AM111" s="124">
        <f t="shared" si="85"/>
        <v>2023</v>
      </c>
      <c r="AN111" s="124">
        <f t="shared" si="85"/>
        <v>2024</v>
      </c>
      <c r="AO111" s="124">
        <f t="shared" si="85"/>
        <v>2025</v>
      </c>
      <c r="AP111" s="124">
        <f t="shared" si="85"/>
        <v>2026</v>
      </c>
      <c r="AQ111" s="124">
        <f t="shared" si="85"/>
        <v>2027</v>
      </c>
      <c r="AR111" s="124">
        <f t="shared" si="85"/>
        <v>2028</v>
      </c>
      <c r="AS111" s="124">
        <f t="shared" si="85"/>
        <v>2029</v>
      </c>
      <c r="AT111" s="124">
        <f t="shared" si="85"/>
        <v>2030</v>
      </c>
      <c r="AU111" s="124">
        <f t="shared" si="85"/>
        <v>2031</v>
      </c>
      <c r="AV111" s="124">
        <f t="shared" si="85"/>
        <v>2032</v>
      </c>
      <c r="AW111" s="124">
        <f t="shared" si="85"/>
        <v>2033</v>
      </c>
      <c r="AX111" s="124">
        <f t="shared" si="85"/>
        <v>2034</v>
      </c>
      <c r="AY111" s="124">
        <f t="shared" si="85"/>
        <v>2035</v>
      </c>
      <c r="AZ111" s="124">
        <f t="shared" si="85"/>
        <v>2036</v>
      </c>
      <c r="BA111" s="124">
        <f t="shared" si="85"/>
        <v>2037</v>
      </c>
      <c r="BB111" s="124">
        <f t="shared" si="85"/>
        <v>2038</v>
      </c>
      <c r="BC111" s="124">
        <f t="shared" si="85"/>
        <v>2039</v>
      </c>
      <c r="BD111" s="124">
        <f t="shared" si="85"/>
        <v>2040</v>
      </c>
      <c r="BE111" s="124">
        <f t="shared" si="85"/>
        <v>2041</v>
      </c>
      <c r="BF111" s="124">
        <f t="shared" si="85"/>
        <v>2042</v>
      </c>
      <c r="BG111" s="124">
        <f t="shared" si="85"/>
        <v>2043</v>
      </c>
      <c r="BH111" s="124">
        <f t="shared" si="85"/>
        <v>2044</v>
      </c>
      <c r="BI111" s="124">
        <f t="shared" si="85"/>
        <v>2045</v>
      </c>
      <c r="BJ111" s="124">
        <f t="shared" si="85"/>
        <v>2046</v>
      </c>
      <c r="BK111" s="124">
        <f t="shared" si="85"/>
        <v>2047</v>
      </c>
      <c r="BL111" s="124">
        <f t="shared" si="85"/>
        <v>2048</v>
      </c>
      <c r="BM111" s="124">
        <f t="shared" si="85"/>
        <v>2049</v>
      </c>
      <c r="BN111" s="124">
        <f t="shared" si="85"/>
        <v>2050</v>
      </c>
      <c r="BO111" s="124">
        <f t="shared" si="85"/>
        <v>2051</v>
      </c>
      <c r="BP111" s="124">
        <f t="shared" si="85"/>
        <v>2052</v>
      </c>
      <c r="BQ111" s="124">
        <f t="shared" si="85"/>
        <v>2053</v>
      </c>
      <c r="BR111" s="124">
        <f t="shared" si="85"/>
        <v>2054</v>
      </c>
      <c r="BS111" s="124">
        <f t="shared" si="85"/>
        <v>2055</v>
      </c>
      <c r="BT111" s="124">
        <f t="shared" si="85"/>
        <v>2056</v>
      </c>
      <c r="BU111" s="124">
        <f t="shared" si="85"/>
        <v>2057</v>
      </c>
      <c r="BV111" s="124">
        <f t="shared" si="85"/>
        <v>2058</v>
      </c>
      <c r="BW111" s="124">
        <f t="shared" si="85"/>
        <v>2059</v>
      </c>
      <c r="BX111" s="124">
        <f t="shared" si="85"/>
        <v>2060</v>
      </c>
      <c r="BY111" s="124">
        <f t="shared" si="85"/>
        <v>2061</v>
      </c>
      <c r="BZ111" s="124">
        <f t="shared" si="85"/>
        <v>2062</v>
      </c>
      <c r="CA111" s="124">
        <f t="shared" si="85"/>
        <v>2063</v>
      </c>
      <c r="CB111" s="124">
        <f t="shared" si="85"/>
        <v>2064</v>
      </c>
      <c r="CC111" s="124">
        <f t="shared" si="85"/>
        <v>2065</v>
      </c>
      <c r="CD111" s="124">
        <f t="shared" si="85"/>
        <v>2066</v>
      </c>
      <c r="CE111" s="124">
        <f t="shared" si="85"/>
        <v>2067</v>
      </c>
      <c r="CF111" s="124">
        <f t="shared" si="85"/>
        <v>2068</v>
      </c>
      <c r="CG111" s="124">
        <f t="shared" si="85"/>
        <v>2069</v>
      </c>
      <c r="CH111" s="124">
        <f t="shared" ref="CH111" si="86">CH2</f>
        <v>2070</v>
      </c>
    </row>
    <row r="112" spans="1:86" s="56" customFormat="1" x14ac:dyDescent="0.3">
      <c r="A112" s="150" t="s">
        <v>154</v>
      </c>
      <c r="B112" s="19" t="str">
        <f t="shared" ref="B112:G112" si="87">B3</f>
        <v>ACES</v>
      </c>
      <c r="C112" s="19">
        <f t="shared" si="87"/>
        <v>942</v>
      </c>
      <c r="D112" s="19" t="str">
        <f t="shared" si="87"/>
        <v>Gas</v>
      </c>
      <c r="E112" s="19" t="str">
        <f t="shared" si="87"/>
        <v>Gas (CCGT)</v>
      </c>
      <c r="F112" s="19" t="str">
        <f t="shared" si="87"/>
        <v xml:space="preserve">Goreway Station </v>
      </c>
      <c r="G112" s="98">
        <f t="shared" si="87"/>
        <v>39968</v>
      </c>
      <c r="H112" s="19">
        <f>SUM(I112:J112)</f>
        <v>40</v>
      </c>
      <c r="I112" s="19">
        <f>I3</f>
        <v>40</v>
      </c>
      <c r="J112" s="19">
        <f>J3</f>
        <v>0</v>
      </c>
      <c r="K112" s="19">
        <f>K3</f>
        <v>2009</v>
      </c>
      <c r="L112" s="55"/>
      <c r="M112" s="55"/>
      <c r="R112" s="57"/>
      <c r="S112" s="57"/>
      <c r="T112" s="101"/>
      <c r="U112" s="123">
        <f>IFERROR('CEB Allocators'!M3/SUM('CEB Allocators'!$M3:$BZ3),0)*SUM($U3:$CH3)</f>
        <v>0</v>
      </c>
      <c r="V112" s="123">
        <f>IFERROR('CEB Allocators'!N3/SUM('CEB Allocators'!$M3:$BZ3),0)*SUM($U3:$CH3)</f>
        <v>0</v>
      </c>
      <c r="W112" s="123">
        <f>IFERROR('CEB Allocators'!O3/SUM('CEB Allocators'!$M3:$BZ3),0)*SUM($U3:$CH3)</f>
        <v>0</v>
      </c>
      <c r="X112" s="123">
        <f>IFERROR('CEB Allocators'!P3/SUM('CEB Allocators'!$M3:$BZ3),0)*SUM($U3:$CH3)</f>
        <v>0</v>
      </c>
      <c r="Y112" s="123">
        <f>IFERROR('CEB Allocators'!Q3/SUM('CEB Allocators'!$M3:$BZ3),0)*SUM($U3:$CH3)</f>
        <v>106.92696444541782</v>
      </c>
      <c r="Z112" s="123">
        <f>IFERROR('CEB Allocators'!R3/SUM('CEB Allocators'!$M3:$BZ3),0)*SUM($U3:$CH3)</f>
        <v>106.92696444541782</v>
      </c>
      <c r="AA112" s="123">
        <f>IFERROR('CEB Allocators'!S3/SUM('CEB Allocators'!$M3:$BZ3),0)*SUM($U3:$CH3)</f>
        <v>106.92696444541782</v>
      </c>
      <c r="AB112" s="123">
        <f>IFERROR('CEB Allocators'!T3/SUM('CEB Allocators'!$M3:$BZ3),0)*SUM($U3:$CH3)</f>
        <v>106.92696444541782</v>
      </c>
      <c r="AC112" s="123">
        <f>IFERROR('CEB Allocators'!U3/SUM('CEB Allocators'!$M3:$BZ3),0)*SUM($U3:$CH3)</f>
        <v>106.92696444541782</v>
      </c>
      <c r="AD112" s="123">
        <f>IFERROR('CEB Allocators'!V3/SUM('CEB Allocators'!$M3:$BZ3),0)*SUM($U3:$CH3)</f>
        <v>106.92696444541782</v>
      </c>
      <c r="AE112" s="123">
        <f>IFERROR('CEB Allocators'!W3/SUM('CEB Allocators'!$M3:$BZ3),0)*SUM($U3:$CH3)</f>
        <v>106.92696444541782</v>
      </c>
      <c r="AF112" s="123">
        <f>IFERROR('CEB Allocators'!X3/SUM('CEB Allocators'!$M3:$BZ3),0)*SUM($U3:$CH3)</f>
        <v>106.92696444541782</v>
      </c>
      <c r="AG112" s="123">
        <f>IFERROR('CEB Allocators'!Y3/SUM('CEB Allocators'!$M3:$BZ3),0)*SUM($U3:$CH3)</f>
        <v>106.92696444541782</v>
      </c>
      <c r="AH112" s="123">
        <f>IFERROR('CEB Allocators'!Z3/SUM('CEB Allocators'!$M3:$BZ3),0)*SUM($U3:$CH3)</f>
        <v>106.92696444541782</v>
      </c>
      <c r="AI112" s="123">
        <f>IFERROR('CEB Allocators'!AA3/SUM('CEB Allocators'!$M3:$BZ3),0)*SUM($U3:$CH3)</f>
        <v>106.92696444541782</v>
      </c>
      <c r="AJ112" s="123">
        <f>IFERROR('CEB Allocators'!AB3/SUM('CEB Allocators'!$M3:$BZ3),0)*SUM($U3:$CH3)</f>
        <v>106.92696444541782</v>
      </c>
      <c r="AK112" s="123">
        <f>IFERROR('CEB Allocators'!AC3/SUM('CEB Allocators'!$M3:$BZ3),0)*SUM($U3:$CH3)</f>
        <v>106.92696444541782</v>
      </c>
      <c r="AL112" s="123">
        <f>IFERROR('CEB Allocators'!AD3/SUM('CEB Allocators'!$M3:$BZ3),0)*SUM($U3:$CH3)</f>
        <v>106.92696444541782</v>
      </c>
      <c r="AM112" s="123">
        <f>IFERROR('CEB Allocators'!AE3/SUM('CEB Allocators'!$M3:$BZ3),0)*SUM($U3:$CH3)</f>
        <v>106.92696444541782</v>
      </c>
      <c r="AN112" s="123">
        <f>IFERROR('CEB Allocators'!AF3/SUM('CEB Allocators'!$M3:$BZ3),0)*SUM($U3:$CH3)</f>
        <v>106.92696444541782</v>
      </c>
      <c r="AO112" s="123">
        <f>IFERROR('CEB Allocators'!AG3/SUM('CEB Allocators'!$M3:$BZ3),0)*SUM($U3:$CH3)</f>
        <v>106.92696444541782</v>
      </c>
      <c r="AP112" s="123">
        <f>IFERROR('CEB Allocators'!AH3/SUM('CEB Allocators'!$M3:$BZ3),0)*SUM($U3:$CH3)</f>
        <v>106.92696444541782</v>
      </c>
      <c r="AQ112" s="123">
        <f>IFERROR('CEB Allocators'!AI3/SUM('CEB Allocators'!$M3:$BZ3),0)*SUM($U3:$CH3)</f>
        <v>106.92696444541782</v>
      </c>
      <c r="AR112" s="123">
        <f>IFERROR('CEB Allocators'!AJ3/SUM('CEB Allocators'!$M3:$BZ3),0)*SUM($U3:$CH3)</f>
        <v>106.92696444541782</v>
      </c>
      <c r="AS112" s="123">
        <f>IFERROR('CEB Allocators'!AK3/SUM('CEB Allocators'!$M3:$BZ3),0)*SUM($U3:$CH3)</f>
        <v>106.92696444541782</v>
      </c>
      <c r="AT112" s="123">
        <f>IFERROR('CEB Allocators'!AL3/SUM('CEB Allocators'!$M3:$BZ3),0)*SUM($U3:$CH3)</f>
        <v>106.92696444541782</v>
      </c>
      <c r="AU112" s="123">
        <f>IFERROR('CEB Allocators'!AM3/SUM('CEB Allocators'!$M3:$BZ3),0)*SUM($U3:$CH3)</f>
        <v>106.92696444541782</v>
      </c>
      <c r="AV112" s="123">
        <f>IFERROR('CEB Allocators'!AN3/SUM('CEB Allocators'!$M3:$BZ3),0)*SUM($U3:$CH3)</f>
        <v>106.92696444541782</v>
      </c>
      <c r="AW112" s="123">
        <f>IFERROR('CEB Allocators'!AO3/SUM('CEB Allocators'!$M3:$BZ3),0)*SUM($U3:$CH3)</f>
        <v>106.92696444541782</v>
      </c>
      <c r="AX112" s="123">
        <f>IFERROR('CEB Allocators'!AP3/SUM('CEB Allocators'!$M3:$BZ3),0)*SUM($U3:$CH3)</f>
        <v>106.92696444541782</v>
      </c>
      <c r="AY112" s="123">
        <f>IFERROR('CEB Allocators'!AQ3/SUM('CEB Allocators'!$M3:$BZ3),0)*SUM($U3:$CH3)</f>
        <v>106.92696444541782</v>
      </c>
      <c r="AZ112" s="123">
        <f>IFERROR('CEB Allocators'!AR3/SUM('CEB Allocators'!$M3:$BZ3),0)*SUM($U3:$CH3)</f>
        <v>106.92696444541782</v>
      </c>
      <c r="BA112" s="123">
        <f>IFERROR('CEB Allocators'!AS3/SUM('CEB Allocators'!$M3:$BZ3),0)*SUM($U3:$CH3)</f>
        <v>106.92696444541782</v>
      </c>
      <c r="BB112" s="123">
        <f>IFERROR('CEB Allocators'!AT3/SUM('CEB Allocators'!$M3:$BZ3),0)*SUM($U3:$CH3)</f>
        <v>106.92696444541782</v>
      </c>
      <c r="BC112" s="123">
        <f>IFERROR('CEB Allocators'!AU3/SUM('CEB Allocators'!$M3:$BZ3),0)*SUM($U3:$CH3)</f>
        <v>106.92696444541782</v>
      </c>
      <c r="BD112" s="123">
        <f>IFERROR('CEB Allocators'!AV3/SUM('CEB Allocators'!$M3:$BZ3),0)*SUM($U3:$CH3)</f>
        <v>106.92696444541782</v>
      </c>
      <c r="BE112" s="123">
        <f>IFERROR('CEB Allocators'!AW3/SUM('CEB Allocators'!$M3:$BZ3),0)*SUM($U3:$CH3)</f>
        <v>106.92696444541782</v>
      </c>
      <c r="BF112" s="123">
        <f>IFERROR('CEB Allocators'!AX3/SUM('CEB Allocators'!$M3:$BZ3),0)*SUM($U3:$CH3)</f>
        <v>106.92696444541782</v>
      </c>
      <c r="BG112" s="123">
        <f>IFERROR('CEB Allocators'!AY3/SUM('CEB Allocators'!$M3:$BZ3),0)*SUM($U3:$CH3)</f>
        <v>106.92696444541782</v>
      </c>
      <c r="BH112" s="123">
        <f>IFERROR('CEB Allocators'!AZ3/SUM('CEB Allocators'!$M3:$BZ3),0)*SUM($U3:$CH3)</f>
        <v>106.92696444541782</v>
      </c>
      <c r="BI112" s="123">
        <f>IFERROR('CEB Allocators'!BA3/SUM('CEB Allocators'!$M3:$BZ3),0)*SUM($U3:$CH3)</f>
        <v>106.92696444541782</v>
      </c>
      <c r="BJ112" s="123">
        <f>IFERROR('CEB Allocators'!BB3/SUM('CEB Allocators'!$M3:$BZ3),0)*SUM($U3:$CH3)</f>
        <v>106.92696444541782</v>
      </c>
      <c r="BK112" s="123">
        <f>IFERROR('CEB Allocators'!BC3/SUM('CEB Allocators'!$M3:$BZ3),0)*SUM($U3:$CH3)</f>
        <v>106.92696444541782</v>
      </c>
      <c r="BL112" s="123">
        <f>IFERROR('CEB Allocators'!BD3/SUM('CEB Allocators'!$M3:$BZ3),0)*SUM($U3:$CH3)</f>
        <v>106.92696444541782</v>
      </c>
      <c r="BM112" s="123">
        <f>IFERROR('CEB Allocators'!BE3/SUM('CEB Allocators'!$M3:$BZ3),0)*SUM($U3:$CH3)</f>
        <v>0</v>
      </c>
      <c r="BN112" s="123">
        <f>IFERROR('CEB Allocators'!BF3/SUM('CEB Allocators'!$M3:$BZ3),0)*SUM($U3:$CH3)</f>
        <v>0</v>
      </c>
      <c r="BO112" s="123">
        <f>IFERROR('CEB Allocators'!BG3/SUM('CEB Allocators'!$M3:$BZ3),0)*SUM($U3:$CH3)</f>
        <v>0</v>
      </c>
      <c r="BP112" s="123">
        <f>IFERROR('CEB Allocators'!BH3/SUM('CEB Allocators'!$M3:$BZ3),0)*SUM($U3:$CH3)</f>
        <v>0</v>
      </c>
      <c r="BQ112" s="123">
        <f>IFERROR('CEB Allocators'!BI3/SUM('CEB Allocators'!$M3:$BZ3),0)*SUM($U3:$CH3)</f>
        <v>0</v>
      </c>
      <c r="BR112" s="123">
        <f>IFERROR('CEB Allocators'!BJ3/SUM('CEB Allocators'!$M3:$BZ3),0)*SUM($U3:$CH3)</f>
        <v>0</v>
      </c>
      <c r="BS112" s="123">
        <f>IFERROR('CEB Allocators'!BK3/SUM('CEB Allocators'!$M3:$BZ3),0)*SUM($U3:$CH3)</f>
        <v>0</v>
      </c>
      <c r="BT112" s="123">
        <f>IFERROR('CEB Allocators'!BL3/SUM('CEB Allocators'!$M3:$BZ3),0)*SUM($U3:$CH3)</f>
        <v>0</v>
      </c>
      <c r="BU112" s="123">
        <f>IFERROR('CEB Allocators'!BM3/SUM('CEB Allocators'!$M3:$BZ3),0)*SUM($U3:$CH3)</f>
        <v>0</v>
      </c>
      <c r="BV112" s="123">
        <f>IFERROR('CEB Allocators'!BN3/SUM('CEB Allocators'!$M3:$BZ3),0)*SUM($U3:$CH3)</f>
        <v>0</v>
      </c>
      <c r="BW112" s="123">
        <f>IFERROR('CEB Allocators'!BO3/SUM('CEB Allocators'!$M3:$BZ3),0)*SUM($U3:$CH3)</f>
        <v>0</v>
      </c>
      <c r="BX112" s="123">
        <f>IFERROR('CEB Allocators'!BP3/SUM('CEB Allocators'!$M3:$BZ3),0)*SUM($U3:$CH3)</f>
        <v>0</v>
      </c>
      <c r="BY112" s="123">
        <f>IFERROR('CEB Allocators'!BQ3/SUM('CEB Allocators'!$M3:$BZ3),0)*SUM($U3:$CH3)</f>
        <v>0</v>
      </c>
      <c r="BZ112" s="123">
        <f>IFERROR('CEB Allocators'!BR3/SUM('CEB Allocators'!$M3:$BZ3),0)*SUM($U3:$CH3)</f>
        <v>0</v>
      </c>
      <c r="CA112" s="123">
        <f>IFERROR('CEB Allocators'!BS3/SUM('CEB Allocators'!$M3:$BZ3),0)*SUM($U3:$CH3)</f>
        <v>0</v>
      </c>
      <c r="CB112" s="123">
        <f>IFERROR('CEB Allocators'!BT3/SUM('CEB Allocators'!$M3:$BZ3),0)*SUM($U3:$CH3)</f>
        <v>0</v>
      </c>
      <c r="CC112" s="123">
        <f>IFERROR('CEB Allocators'!BU3/SUM('CEB Allocators'!$M3:$BZ3),0)*SUM($U3:$CH3)</f>
        <v>0</v>
      </c>
      <c r="CD112" s="123">
        <f>IFERROR('CEB Allocators'!BV3/SUM('CEB Allocators'!$M3:$BZ3),0)*SUM($U3:$CH3)</f>
        <v>0</v>
      </c>
      <c r="CE112" s="123">
        <f>IFERROR('CEB Allocators'!BW3/SUM('CEB Allocators'!$M3:$BZ3),0)*SUM($U3:$CH3)</f>
        <v>0</v>
      </c>
      <c r="CF112" s="123">
        <f>IFERROR('CEB Allocators'!BX3/SUM('CEB Allocators'!$M3:$BZ3),0)*SUM($U3:$CH3)</f>
        <v>0</v>
      </c>
      <c r="CG112" s="123">
        <f>IFERROR('CEB Allocators'!BY3/SUM('CEB Allocators'!$M3:$BZ3),0)*SUM($U3:$CH3)</f>
        <v>0</v>
      </c>
      <c r="CH112" s="123">
        <f>IFERROR('CEB Allocators'!BZ3/SUM('CEB Allocators'!$M3:$BZ3),0)*SUM($U3:$CH3)</f>
        <v>0</v>
      </c>
    </row>
    <row r="113" spans="1:86" s="56" customFormat="1" x14ac:dyDescent="0.3">
      <c r="A113" s="150"/>
      <c r="B113" s="19" t="str">
        <f t="shared" ref="B113:G113" si="88">B4</f>
        <v>ACES</v>
      </c>
      <c r="C113" s="19">
        <f t="shared" si="88"/>
        <v>640</v>
      </c>
      <c r="D113" s="19" t="str">
        <f t="shared" si="88"/>
        <v>Gas</v>
      </c>
      <c r="E113" s="19" t="str">
        <f t="shared" si="88"/>
        <v>Gas (CCGT)</v>
      </c>
      <c r="F113" s="19" t="str">
        <f t="shared" si="88"/>
        <v>Portlands Energy Centre</v>
      </c>
      <c r="G113" s="98">
        <f t="shared" si="88"/>
        <v>39925</v>
      </c>
      <c r="H113" s="19">
        <f t="shared" ref="H113:H176" si="89">SUM(I113:J113)</f>
        <v>40</v>
      </c>
      <c r="I113" s="19">
        <f t="shared" ref="I113:K113" si="90">I4</f>
        <v>26</v>
      </c>
      <c r="J113" s="19">
        <f t="shared" si="90"/>
        <v>14</v>
      </c>
      <c r="K113" s="19">
        <f t="shared" si="90"/>
        <v>2009</v>
      </c>
      <c r="L113" s="55"/>
      <c r="M113" s="55"/>
      <c r="R113" s="57"/>
      <c r="S113" s="57"/>
      <c r="T113" s="101"/>
      <c r="U113" s="123">
        <f>IFERROR('CEB Allocators'!M4/SUM('CEB Allocators'!$M4:$BZ4),0)*SUM($U4:$CH4)</f>
        <v>0</v>
      </c>
      <c r="V113" s="123">
        <f>IFERROR('CEB Allocators'!N4/SUM('CEB Allocators'!$M4:$BZ4),0)*SUM($U4:$CH4)</f>
        <v>0</v>
      </c>
      <c r="W113" s="123">
        <f>IFERROR('CEB Allocators'!O4/SUM('CEB Allocators'!$M4:$BZ4),0)*SUM($U4:$CH4)</f>
        <v>0</v>
      </c>
      <c r="X113" s="123">
        <f>IFERROR('CEB Allocators'!P4/SUM('CEB Allocators'!$M4:$BZ4),0)*SUM($U4:$CH4)</f>
        <v>0</v>
      </c>
      <c r="Y113" s="123">
        <f>IFERROR('CEB Allocators'!Q4/SUM('CEB Allocators'!$M4:$BZ4),0)*SUM($U4:$CH4)</f>
        <v>75.072360641151604</v>
      </c>
      <c r="Z113" s="123">
        <f>IFERROR('CEB Allocators'!R4/SUM('CEB Allocators'!$M4:$BZ4),0)*SUM($U4:$CH4)</f>
        <v>75.072360641151604</v>
      </c>
      <c r="AA113" s="123">
        <f>IFERROR('CEB Allocators'!S4/SUM('CEB Allocators'!$M4:$BZ4),0)*SUM($U4:$CH4)</f>
        <v>75.072360641151604</v>
      </c>
      <c r="AB113" s="123">
        <f>IFERROR('CEB Allocators'!T4/SUM('CEB Allocators'!$M4:$BZ4),0)*SUM($U4:$CH4)</f>
        <v>75.072360641151604</v>
      </c>
      <c r="AC113" s="123">
        <f>IFERROR('CEB Allocators'!U4/SUM('CEB Allocators'!$M4:$BZ4),0)*SUM($U4:$CH4)</f>
        <v>75.072360641151604</v>
      </c>
      <c r="AD113" s="123">
        <f>IFERROR('CEB Allocators'!V4/SUM('CEB Allocators'!$M4:$BZ4),0)*SUM($U4:$CH4)</f>
        <v>75.072360641151604</v>
      </c>
      <c r="AE113" s="123">
        <f>IFERROR('CEB Allocators'!W4/SUM('CEB Allocators'!$M4:$BZ4),0)*SUM($U4:$CH4)</f>
        <v>75.072360641151604</v>
      </c>
      <c r="AF113" s="123">
        <f>IFERROR('CEB Allocators'!X4/SUM('CEB Allocators'!$M4:$BZ4),0)*SUM($U4:$CH4)</f>
        <v>75.072360641151604</v>
      </c>
      <c r="AG113" s="123">
        <f>IFERROR('CEB Allocators'!Y4/SUM('CEB Allocators'!$M4:$BZ4),0)*SUM($U4:$CH4)</f>
        <v>75.072360641151604</v>
      </c>
      <c r="AH113" s="123">
        <f>IFERROR('CEB Allocators'!Z4/SUM('CEB Allocators'!$M4:$BZ4),0)*SUM($U4:$CH4)</f>
        <v>75.072360641151604</v>
      </c>
      <c r="AI113" s="123">
        <f>IFERROR('CEB Allocators'!AA4/SUM('CEB Allocators'!$M4:$BZ4),0)*SUM($U4:$CH4)</f>
        <v>75.072360641151604</v>
      </c>
      <c r="AJ113" s="123">
        <f>IFERROR('CEB Allocators'!AB4/SUM('CEB Allocators'!$M4:$BZ4),0)*SUM($U4:$CH4)</f>
        <v>75.072360641151604</v>
      </c>
      <c r="AK113" s="123">
        <f>IFERROR('CEB Allocators'!AC4/SUM('CEB Allocators'!$M4:$BZ4),0)*SUM($U4:$CH4)</f>
        <v>75.072360641151604</v>
      </c>
      <c r="AL113" s="123">
        <f>IFERROR('CEB Allocators'!AD4/SUM('CEB Allocators'!$M4:$BZ4),0)*SUM($U4:$CH4)</f>
        <v>75.072360641151604</v>
      </c>
      <c r="AM113" s="123">
        <f>IFERROR('CEB Allocators'!AE4/SUM('CEB Allocators'!$M4:$BZ4),0)*SUM($U4:$CH4)</f>
        <v>75.072360641151604</v>
      </c>
      <c r="AN113" s="123">
        <f>IFERROR('CEB Allocators'!AF4/SUM('CEB Allocators'!$M4:$BZ4),0)*SUM($U4:$CH4)</f>
        <v>75.072360641151604</v>
      </c>
      <c r="AO113" s="123">
        <f>IFERROR('CEB Allocators'!AG4/SUM('CEB Allocators'!$M4:$BZ4),0)*SUM($U4:$CH4)</f>
        <v>75.072360641151604</v>
      </c>
      <c r="AP113" s="123">
        <f>IFERROR('CEB Allocators'!AH4/SUM('CEB Allocators'!$M4:$BZ4),0)*SUM($U4:$CH4)</f>
        <v>75.072360641151604</v>
      </c>
      <c r="AQ113" s="123">
        <f>IFERROR('CEB Allocators'!AI4/SUM('CEB Allocators'!$M4:$BZ4),0)*SUM($U4:$CH4)</f>
        <v>75.072360641151604</v>
      </c>
      <c r="AR113" s="123">
        <f>IFERROR('CEB Allocators'!AJ4/SUM('CEB Allocators'!$M4:$BZ4),0)*SUM($U4:$CH4)</f>
        <v>75.072360641151604</v>
      </c>
      <c r="AS113" s="123">
        <f>IFERROR('CEB Allocators'!AK4/SUM('CEB Allocators'!$M4:$BZ4),0)*SUM($U4:$CH4)</f>
        <v>75.072360641151604</v>
      </c>
      <c r="AT113" s="123">
        <f>IFERROR('CEB Allocators'!AL4/SUM('CEB Allocators'!$M4:$BZ4),0)*SUM($U4:$CH4)</f>
        <v>75.072360641151604</v>
      </c>
      <c r="AU113" s="123">
        <f>IFERROR('CEB Allocators'!AM4/SUM('CEB Allocators'!$M4:$BZ4),0)*SUM($U4:$CH4)</f>
        <v>75.072360641151604</v>
      </c>
      <c r="AV113" s="123">
        <f>IFERROR('CEB Allocators'!AN4/SUM('CEB Allocators'!$M4:$BZ4),0)*SUM($U4:$CH4)</f>
        <v>75.072360641151604</v>
      </c>
      <c r="AW113" s="123">
        <f>IFERROR('CEB Allocators'!AO4/SUM('CEB Allocators'!$M4:$BZ4),0)*SUM($U4:$CH4)</f>
        <v>75.072360641151604</v>
      </c>
      <c r="AX113" s="123">
        <f>IFERROR('CEB Allocators'!AP4/SUM('CEB Allocators'!$M4:$BZ4),0)*SUM($U4:$CH4)</f>
        <v>75.072360641151604</v>
      </c>
      <c r="AY113" s="123">
        <f>IFERROR('CEB Allocators'!AQ4/SUM('CEB Allocators'!$M4:$BZ4),0)*SUM($U4:$CH4)</f>
        <v>75.072360641151604</v>
      </c>
      <c r="AZ113" s="123">
        <f>IFERROR('CEB Allocators'!AR4/SUM('CEB Allocators'!$M4:$BZ4),0)*SUM($U4:$CH4)</f>
        <v>75.072360641151604</v>
      </c>
      <c r="BA113" s="123">
        <f>IFERROR('CEB Allocators'!AS4/SUM('CEB Allocators'!$M4:$BZ4),0)*SUM($U4:$CH4)</f>
        <v>75.072360641151604</v>
      </c>
      <c r="BB113" s="123">
        <f>IFERROR('CEB Allocators'!AT4/SUM('CEB Allocators'!$M4:$BZ4),0)*SUM($U4:$CH4)</f>
        <v>75.072360641151604</v>
      </c>
      <c r="BC113" s="123">
        <f>IFERROR('CEB Allocators'!AU4/SUM('CEB Allocators'!$M4:$BZ4),0)*SUM($U4:$CH4)</f>
        <v>75.072360641151604</v>
      </c>
      <c r="BD113" s="123">
        <f>IFERROR('CEB Allocators'!AV4/SUM('CEB Allocators'!$M4:$BZ4),0)*SUM($U4:$CH4)</f>
        <v>75.072360641151604</v>
      </c>
      <c r="BE113" s="123">
        <f>IFERROR('CEB Allocators'!AW4/SUM('CEB Allocators'!$M4:$BZ4),0)*SUM($U4:$CH4)</f>
        <v>75.072360641151604</v>
      </c>
      <c r="BF113" s="123">
        <f>IFERROR('CEB Allocators'!AX4/SUM('CEB Allocators'!$M4:$BZ4),0)*SUM($U4:$CH4)</f>
        <v>75.072360641151604</v>
      </c>
      <c r="BG113" s="123">
        <f>IFERROR('CEB Allocators'!AY4/SUM('CEB Allocators'!$M4:$BZ4),0)*SUM($U4:$CH4)</f>
        <v>75.072360641151604</v>
      </c>
      <c r="BH113" s="123">
        <f>IFERROR('CEB Allocators'!AZ4/SUM('CEB Allocators'!$M4:$BZ4),0)*SUM($U4:$CH4)</f>
        <v>75.072360641151604</v>
      </c>
      <c r="BI113" s="123">
        <f>IFERROR('CEB Allocators'!BA4/SUM('CEB Allocators'!$M4:$BZ4),0)*SUM($U4:$CH4)</f>
        <v>75.072360641151604</v>
      </c>
      <c r="BJ113" s="123">
        <f>IFERROR('CEB Allocators'!BB4/SUM('CEB Allocators'!$M4:$BZ4),0)*SUM($U4:$CH4)</f>
        <v>75.072360641151604</v>
      </c>
      <c r="BK113" s="123">
        <f>IFERROR('CEB Allocators'!BC4/SUM('CEB Allocators'!$M4:$BZ4),0)*SUM($U4:$CH4)</f>
        <v>75.072360641151604</v>
      </c>
      <c r="BL113" s="123">
        <f>IFERROR('CEB Allocators'!BD4/SUM('CEB Allocators'!$M4:$BZ4),0)*SUM($U4:$CH4)</f>
        <v>75.072360641151604</v>
      </c>
      <c r="BM113" s="123">
        <f>IFERROR('CEB Allocators'!BE4/SUM('CEB Allocators'!$M4:$BZ4),0)*SUM($U4:$CH4)</f>
        <v>0</v>
      </c>
      <c r="BN113" s="123">
        <f>IFERROR('CEB Allocators'!BF4/SUM('CEB Allocators'!$M4:$BZ4),0)*SUM($U4:$CH4)</f>
        <v>0</v>
      </c>
      <c r="BO113" s="123">
        <f>IFERROR('CEB Allocators'!BG4/SUM('CEB Allocators'!$M4:$BZ4),0)*SUM($U4:$CH4)</f>
        <v>0</v>
      </c>
      <c r="BP113" s="123">
        <f>IFERROR('CEB Allocators'!BH4/SUM('CEB Allocators'!$M4:$BZ4),0)*SUM($U4:$CH4)</f>
        <v>0</v>
      </c>
      <c r="BQ113" s="123">
        <f>IFERROR('CEB Allocators'!BI4/SUM('CEB Allocators'!$M4:$BZ4),0)*SUM($U4:$CH4)</f>
        <v>0</v>
      </c>
      <c r="BR113" s="123">
        <f>IFERROR('CEB Allocators'!BJ4/SUM('CEB Allocators'!$M4:$BZ4),0)*SUM($U4:$CH4)</f>
        <v>0</v>
      </c>
      <c r="BS113" s="123">
        <f>IFERROR('CEB Allocators'!BK4/SUM('CEB Allocators'!$M4:$BZ4),0)*SUM($U4:$CH4)</f>
        <v>0</v>
      </c>
      <c r="BT113" s="123">
        <f>IFERROR('CEB Allocators'!BL4/SUM('CEB Allocators'!$M4:$BZ4),0)*SUM($U4:$CH4)</f>
        <v>0</v>
      </c>
      <c r="BU113" s="123">
        <f>IFERROR('CEB Allocators'!BM4/SUM('CEB Allocators'!$M4:$BZ4),0)*SUM($U4:$CH4)</f>
        <v>0</v>
      </c>
      <c r="BV113" s="123">
        <f>IFERROR('CEB Allocators'!BN4/SUM('CEB Allocators'!$M4:$BZ4),0)*SUM($U4:$CH4)</f>
        <v>0</v>
      </c>
      <c r="BW113" s="123">
        <f>IFERROR('CEB Allocators'!BO4/SUM('CEB Allocators'!$M4:$BZ4),0)*SUM($U4:$CH4)</f>
        <v>0</v>
      </c>
      <c r="BX113" s="123">
        <f>IFERROR('CEB Allocators'!BP4/SUM('CEB Allocators'!$M4:$BZ4),0)*SUM($U4:$CH4)</f>
        <v>0</v>
      </c>
      <c r="BY113" s="123">
        <f>IFERROR('CEB Allocators'!BQ4/SUM('CEB Allocators'!$M4:$BZ4),0)*SUM($U4:$CH4)</f>
        <v>0</v>
      </c>
      <c r="BZ113" s="123">
        <f>IFERROR('CEB Allocators'!BR4/SUM('CEB Allocators'!$M4:$BZ4),0)*SUM($U4:$CH4)</f>
        <v>0</v>
      </c>
      <c r="CA113" s="123">
        <f>IFERROR('CEB Allocators'!BS4/SUM('CEB Allocators'!$M4:$BZ4),0)*SUM($U4:$CH4)</f>
        <v>0</v>
      </c>
      <c r="CB113" s="123">
        <f>IFERROR('CEB Allocators'!BT4/SUM('CEB Allocators'!$M4:$BZ4),0)*SUM($U4:$CH4)</f>
        <v>0</v>
      </c>
      <c r="CC113" s="123">
        <f>IFERROR('CEB Allocators'!BU4/SUM('CEB Allocators'!$M4:$BZ4),0)*SUM($U4:$CH4)</f>
        <v>0</v>
      </c>
      <c r="CD113" s="123">
        <f>IFERROR('CEB Allocators'!BV4/SUM('CEB Allocators'!$M4:$BZ4),0)*SUM($U4:$CH4)</f>
        <v>0</v>
      </c>
      <c r="CE113" s="123">
        <f>IFERROR('CEB Allocators'!BW4/SUM('CEB Allocators'!$M4:$BZ4),0)*SUM($U4:$CH4)</f>
        <v>0</v>
      </c>
      <c r="CF113" s="123">
        <f>IFERROR('CEB Allocators'!BX4/SUM('CEB Allocators'!$M4:$BZ4),0)*SUM($U4:$CH4)</f>
        <v>0</v>
      </c>
      <c r="CG113" s="123">
        <f>IFERROR('CEB Allocators'!BY4/SUM('CEB Allocators'!$M4:$BZ4),0)*SUM($U4:$CH4)</f>
        <v>0</v>
      </c>
      <c r="CH113" s="123">
        <f>IFERROR('CEB Allocators'!BZ4/SUM('CEB Allocators'!$M4:$BZ4),0)*SUM($U4:$CH4)</f>
        <v>0</v>
      </c>
    </row>
    <row r="114" spans="1:86" s="56" customFormat="1" x14ac:dyDescent="0.3">
      <c r="A114" s="150"/>
      <c r="B114" s="19" t="str">
        <f t="shared" ref="B114:G114" si="91">B5</f>
        <v>ACES</v>
      </c>
      <c r="C114" s="19">
        <f t="shared" si="91"/>
        <v>705</v>
      </c>
      <c r="D114" s="19" t="str">
        <f t="shared" si="91"/>
        <v>Gas</v>
      </c>
      <c r="E114" s="19" t="str">
        <f t="shared" si="91"/>
        <v>Gas (CCGT)</v>
      </c>
      <c r="F114" s="19" t="str">
        <f t="shared" si="91"/>
        <v>Halton Hills Generating Station</v>
      </c>
      <c r="G114" s="98">
        <f t="shared" si="91"/>
        <v>40422</v>
      </c>
      <c r="H114" s="19">
        <f t="shared" si="89"/>
        <v>40</v>
      </c>
      <c r="I114" s="19">
        <f t="shared" ref="I114:K114" si="92">I5</f>
        <v>26</v>
      </c>
      <c r="J114" s="19">
        <f t="shared" si="92"/>
        <v>14</v>
      </c>
      <c r="K114" s="19">
        <f t="shared" si="92"/>
        <v>2010</v>
      </c>
      <c r="L114" s="55"/>
      <c r="M114" s="55"/>
      <c r="R114" s="57"/>
      <c r="S114" s="57"/>
      <c r="T114" s="101"/>
      <c r="U114" s="123">
        <f>IFERROR('CEB Allocators'!M5/SUM('CEB Allocators'!$M5:$BZ5),0)*SUM($U5:$CH5)</f>
        <v>0</v>
      </c>
      <c r="V114" s="123">
        <f>IFERROR('CEB Allocators'!N5/SUM('CEB Allocators'!$M5:$BZ5),0)*SUM($U5:$CH5)</f>
        <v>0</v>
      </c>
      <c r="W114" s="123">
        <f>IFERROR('CEB Allocators'!O5/SUM('CEB Allocators'!$M5:$BZ5),0)*SUM($U5:$CH5)</f>
        <v>0</v>
      </c>
      <c r="X114" s="123">
        <f>IFERROR('CEB Allocators'!P5/SUM('CEB Allocators'!$M5:$BZ5),0)*SUM($U5:$CH5)</f>
        <v>0</v>
      </c>
      <c r="Y114" s="123">
        <f>IFERROR('CEB Allocators'!Q5/SUM('CEB Allocators'!$M5:$BZ5),0)*SUM($U5:$CH5)</f>
        <v>0</v>
      </c>
      <c r="Z114" s="123">
        <f>IFERROR('CEB Allocators'!R5/SUM('CEB Allocators'!$M5:$BZ5),0)*SUM($U5:$CH5)</f>
        <v>80.049200334782427</v>
      </c>
      <c r="AA114" s="123">
        <f>IFERROR('CEB Allocators'!S5/SUM('CEB Allocators'!$M5:$BZ5),0)*SUM($U5:$CH5)</f>
        <v>80.049200334782427</v>
      </c>
      <c r="AB114" s="123">
        <f>IFERROR('CEB Allocators'!T5/SUM('CEB Allocators'!$M5:$BZ5),0)*SUM($U5:$CH5)</f>
        <v>80.049200334782427</v>
      </c>
      <c r="AC114" s="123">
        <f>IFERROR('CEB Allocators'!U5/SUM('CEB Allocators'!$M5:$BZ5),0)*SUM($U5:$CH5)</f>
        <v>80.049200334782427</v>
      </c>
      <c r="AD114" s="123">
        <f>IFERROR('CEB Allocators'!V5/SUM('CEB Allocators'!$M5:$BZ5),0)*SUM($U5:$CH5)</f>
        <v>80.049200334782427</v>
      </c>
      <c r="AE114" s="123">
        <f>IFERROR('CEB Allocators'!W5/SUM('CEB Allocators'!$M5:$BZ5),0)*SUM($U5:$CH5)</f>
        <v>80.049200334782427</v>
      </c>
      <c r="AF114" s="123">
        <f>IFERROR('CEB Allocators'!X5/SUM('CEB Allocators'!$M5:$BZ5),0)*SUM($U5:$CH5)</f>
        <v>80.049200334782427</v>
      </c>
      <c r="AG114" s="123">
        <f>IFERROR('CEB Allocators'!Y5/SUM('CEB Allocators'!$M5:$BZ5),0)*SUM($U5:$CH5)</f>
        <v>80.049200334782427</v>
      </c>
      <c r="AH114" s="123">
        <f>IFERROR('CEB Allocators'!Z5/SUM('CEB Allocators'!$M5:$BZ5),0)*SUM($U5:$CH5)</f>
        <v>80.049200334782427</v>
      </c>
      <c r="AI114" s="123">
        <f>IFERROR('CEB Allocators'!AA5/SUM('CEB Allocators'!$M5:$BZ5),0)*SUM($U5:$CH5)</f>
        <v>80.049200334782427</v>
      </c>
      <c r="AJ114" s="123">
        <f>IFERROR('CEB Allocators'!AB5/SUM('CEB Allocators'!$M5:$BZ5),0)*SUM($U5:$CH5)</f>
        <v>80.049200334782427</v>
      </c>
      <c r="AK114" s="123">
        <f>IFERROR('CEB Allocators'!AC5/SUM('CEB Allocators'!$M5:$BZ5),0)*SUM($U5:$CH5)</f>
        <v>80.049200334782427</v>
      </c>
      <c r="AL114" s="123">
        <f>IFERROR('CEB Allocators'!AD5/SUM('CEB Allocators'!$M5:$BZ5),0)*SUM($U5:$CH5)</f>
        <v>80.049200334782427</v>
      </c>
      <c r="AM114" s="123">
        <f>IFERROR('CEB Allocators'!AE5/SUM('CEB Allocators'!$M5:$BZ5),0)*SUM($U5:$CH5)</f>
        <v>80.049200334782427</v>
      </c>
      <c r="AN114" s="123">
        <f>IFERROR('CEB Allocators'!AF5/SUM('CEB Allocators'!$M5:$BZ5),0)*SUM($U5:$CH5)</f>
        <v>80.049200334782427</v>
      </c>
      <c r="AO114" s="123">
        <f>IFERROR('CEB Allocators'!AG5/SUM('CEB Allocators'!$M5:$BZ5),0)*SUM($U5:$CH5)</f>
        <v>80.049200334782427</v>
      </c>
      <c r="AP114" s="123">
        <f>IFERROR('CEB Allocators'!AH5/SUM('CEB Allocators'!$M5:$BZ5),0)*SUM($U5:$CH5)</f>
        <v>80.049200334782427</v>
      </c>
      <c r="AQ114" s="123">
        <f>IFERROR('CEB Allocators'!AI5/SUM('CEB Allocators'!$M5:$BZ5),0)*SUM($U5:$CH5)</f>
        <v>80.049200334782427</v>
      </c>
      <c r="AR114" s="123">
        <f>IFERROR('CEB Allocators'!AJ5/SUM('CEB Allocators'!$M5:$BZ5),0)*SUM($U5:$CH5)</f>
        <v>80.049200334782427</v>
      </c>
      <c r="AS114" s="123">
        <f>IFERROR('CEB Allocators'!AK5/SUM('CEB Allocators'!$M5:$BZ5),0)*SUM($U5:$CH5)</f>
        <v>80.049200334782427</v>
      </c>
      <c r="AT114" s="123">
        <f>IFERROR('CEB Allocators'!AL5/SUM('CEB Allocators'!$M5:$BZ5),0)*SUM($U5:$CH5)</f>
        <v>80.049200334782427</v>
      </c>
      <c r="AU114" s="123">
        <f>IFERROR('CEB Allocators'!AM5/SUM('CEB Allocators'!$M5:$BZ5),0)*SUM($U5:$CH5)</f>
        <v>80.049200334782427</v>
      </c>
      <c r="AV114" s="123">
        <f>IFERROR('CEB Allocators'!AN5/SUM('CEB Allocators'!$M5:$BZ5),0)*SUM($U5:$CH5)</f>
        <v>80.049200334782427</v>
      </c>
      <c r="AW114" s="123">
        <f>IFERROR('CEB Allocators'!AO5/SUM('CEB Allocators'!$M5:$BZ5),0)*SUM($U5:$CH5)</f>
        <v>80.049200334782427</v>
      </c>
      <c r="AX114" s="123">
        <f>IFERROR('CEB Allocators'!AP5/SUM('CEB Allocators'!$M5:$BZ5),0)*SUM($U5:$CH5)</f>
        <v>80.049200334782427</v>
      </c>
      <c r="AY114" s="123">
        <f>IFERROR('CEB Allocators'!AQ5/SUM('CEB Allocators'!$M5:$BZ5),0)*SUM($U5:$CH5)</f>
        <v>80.049200334782427</v>
      </c>
      <c r="AZ114" s="123">
        <f>IFERROR('CEB Allocators'!AR5/SUM('CEB Allocators'!$M5:$BZ5),0)*SUM($U5:$CH5)</f>
        <v>80.049200334782427</v>
      </c>
      <c r="BA114" s="123">
        <f>IFERROR('CEB Allocators'!AS5/SUM('CEB Allocators'!$M5:$BZ5),0)*SUM($U5:$CH5)</f>
        <v>80.049200334782427</v>
      </c>
      <c r="BB114" s="123">
        <f>IFERROR('CEB Allocators'!AT5/SUM('CEB Allocators'!$M5:$BZ5),0)*SUM($U5:$CH5)</f>
        <v>80.049200334782427</v>
      </c>
      <c r="BC114" s="123">
        <f>IFERROR('CEB Allocators'!AU5/SUM('CEB Allocators'!$M5:$BZ5),0)*SUM($U5:$CH5)</f>
        <v>80.049200334782427</v>
      </c>
      <c r="BD114" s="123">
        <f>IFERROR('CEB Allocators'!AV5/SUM('CEB Allocators'!$M5:$BZ5),0)*SUM($U5:$CH5)</f>
        <v>80.049200334782427</v>
      </c>
      <c r="BE114" s="123">
        <f>IFERROR('CEB Allocators'!AW5/SUM('CEB Allocators'!$M5:$BZ5),0)*SUM($U5:$CH5)</f>
        <v>80.049200334782427</v>
      </c>
      <c r="BF114" s="123">
        <f>IFERROR('CEB Allocators'!AX5/SUM('CEB Allocators'!$M5:$BZ5),0)*SUM($U5:$CH5)</f>
        <v>80.049200334782427</v>
      </c>
      <c r="BG114" s="123">
        <f>IFERROR('CEB Allocators'!AY5/SUM('CEB Allocators'!$M5:$BZ5),0)*SUM($U5:$CH5)</f>
        <v>80.049200334782427</v>
      </c>
      <c r="BH114" s="123">
        <f>IFERROR('CEB Allocators'!AZ5/SUM('CEB Allocators'!$M5:$BZ5),0)*SUM($U5:$CH5)</f>
        <v>80.049200334782427</v>
      </c>
      <c r="BI114" s="123">
        <f>IFERROR('CEB Allocators'!BA5/SUM('CEB Allocators'!$M5:$BZ5),0)*SUM($U5:$CH5)</f>
        <v>80.049200334782427</v>
      </c>
      <c r="BJ114" s="123">
        <f>IFERROR('CEB Allocators'!BB5/SUM('CEB Allocators'!$M5:$BZ5),0)*SUM($U5:$CH5)</f>
        <v>80.049200334782427</v>
      </c>
      <c r="BK114" s="123">
        <f>IFERROR('CEB Allocators'!BC5/SUM('CEB Allocators'!$M5:$BZ5),0)*SUM($U5:$CH5)</f>
        <v>80.049200334782427</v>
      </c>
      <c r="BL114" s="123">
        <f>IFERROR('CEB Allocators'!BD5/SUM('CEB Allocators'!$M5:$BZ5),0)*SUM($U5:$CH5)</f>
        <v>80.049200334782427</v>
      </c>
      <c r="BM114" s="123">
        <f>IFERROR('CEB Allocators'!BE5/SUM('CEB Allocators'!$M5:$BZ5),0)*SUM($U5:$CH5)</f>
        <v>80.049200334782427</v>
      </c>
      <c r="BN114" s="123">
        <f>IFERROR('CEB Allocators'!BF5/SUM('CEB Allocators'!$M5:$BZ5),0)*SUM($U5:$CH5)</f>
        <v>0</v>
      </c>
      <c r="BO114" s="123">
        <f>IFERROR('CEB Allocators'!BG5/SUM('CEB Allocators'!$M5:$BZ5),0)*SUM($U5:$CH5)</f>
        <v>0</v>
      </c>
      <c r="BP114" s="123">
        <f>IFERROR('CEB Allocators'!BH5/SUM('CEB Allocators'!$M5:$BZ5),0)*SUM($U5:$CH5)</f>
        <v>0</v>
      </c>
      <c r="BQ114" s="123">
        <f>IFERROR('CEB Allocators'!BI5/SUM('CEB Allocators'!$M5:$BZ5),0)*SUM($U5:$CH5)</f>
        <v>0</v>
      </c>
      <c r="BR114" s="123">
        <f>IFERROR('CEB Allocators'!BJ5/SUM('CEB Allocators'!$M5:$BZ5),0)*SUM($U5:$CH5)</f>
        <v>0</v>
      </c>
      <c r="BS114" s="123">
        <f>IFERROR('CEB Allocators'!BK5/SUM('CEB Allocators'!$M5:$BZ5),0)*SUM($U5:$CH5)</f>
        <v>0</v>
      </c>
      <c r="BT114" s="123">
        <f>IFERROR('CEB Allocators'!BL5/SUM('CEB Allocators'!$M5:$BZ5),0)*SUM($U5:$CH5)</f>
        <v>0</v>
      </c>
      <c r="BU114" s="123">
        <f>IFERROR('CEB Allocators'!BM5/SUM('CEB Allocators'!$M5:$BZ5),0)*SUM($U5:$CH5)</f>
        <v>0</v>
      </c>
      <c r="BV114" s="123">
        <f>IFERROR('CEB Allocators'!BN5/SUM('CEB Allocators'!$M5:$BZ5),0)*SUM($U5:$CH5)</f>
        <v>0</v>
      </c>
      <c r="BW114" s="123">
        <f>IFERROR('CEB Allocators'!BO5/SUM('CEB Allocators'!$M5:$BZ5),0)*SUM($U5:$CH5)</f>
        <v>0</v>
      </c>
      <c r="BX114" s="123">
        <f>IFERROR('CEB Allocators'!BP5/SUM('CEB Allocators'!$M5:$BZ5),0)*SUM($U5:$CH5)</f>
        <v>0</v>
      </c>
      <c r="BY114" s="123">
        <f>IFERROR('CEB Allocators'!BQ5/SUM('CEB Allocators'!$M5:$BZ5),0)*SUM($U5:$CH5)</f>
        <v>0</v>
      </c>
      <c r="BZ114" s="123">
        <f>IFERROR('CEB Allocators'!BR5/SUM('CEB Allocators'!$M5:$BZ5),0)*SUM($U5:$CH5)</f>
        <v>0</v>
      </c>
      <c r="CA114" s="123">
        <f>IFERROR('CEB Allocators'!BS5/SUM('CEB Allocators'!$M5:$BZ5),0)*SUM($U5:$CH5)</f>
        <v>0</v>
      </c>
      <c r="CB114" s="123">
        <f>IFERROR('CEB Allocators'!BT5/SUM('CEB Allocators'!$M5:$BZ5),0)*SUM($U5:$CH5)</f>
        <v>0</v>
      </c>
      <c r="CC114" s="123">
        <f>IFERROR('CEB Allocators'!BU5/SUM('CEB Allocators'!$M5:$BZ5),0)*SUM($U5:$CH5)</f>
        <v>0</v>
      </c>
      <c r="CD114" s="123">
        <f>IFERROR('CEB Allocators'!BV5/SUM('CEB Allocators'!$M5:$BZ5),0)*SUM($U5:$CH5)</f>
        <v>0</v>
      </c>
      <c r="CE114" s="123">
        <f>IFERROR('CEB Allocators'!BW5/SUM('CEB Allocators'!$M5:$BZ5),0)*SUM($U5:$CH5)</f>
        <v>0</v>
      </c>
      <c r="CF114" s="123">
        <f>IFERROR('CEB Allocators'!BX5/SUM('CEB Allocators'!$M5:$BZ5),0)*SUM($U5:$CH5)</f>
        <v>0</v>
      </c>
      <c r="CG114" s="123">
        <f>IFERROR('CEB Allocators'!BY5/SUM('CEB Allocators'!$M5:$BZ5),0)*SUM($U5:$CH5)</f>
        <v>0</v>
      </c>
      <c r="CH114" s="123">
        <f>IFERROR('CEB Allocators'!BZ5/SUM('CEB Allocators'!$M5:$BZ5),0)*SUM($U5:$CH5)</f>
        <v>0</v>
      </c>
    </row>
    <row r="115" spans="1:86" s="56" customFormat="1" x14ac:dyDescent="0.3">
      <c r="A115" s="150"/>
      <c r="B115" s="19" t="str">
        <f t="shared" ref="B115:G115" si="93">B6</f>
        <v>CES</v>
      </c>
      <c r="C115" s="19">
        <f t="shared" si="93"/>
        <v>90</v>
      </c>
      <c r="D115" s="19" t="str">
        <f t="shared" si="93"/>
        <v>Gas</v>
      </c>
      <c r="E115" s="19" t="str">
        <f t="shared" si="93"/>
        <v>Gas (CHP)</v>
      </c>
      <c r="F115" s="19" t="str">
        <f t="shared" si="93"/>
        <v xml:space="preserve">GTAA Cogeneration Plant </v>
      </c>
      <c r="G115" s="98">
        <f t="shared" si="93"/>
        <v>38749</v>
      </c>
      <c r="H115" s="19">
        <f t="shared" si="89"/>
        <v>40</v>
      </c>
      <c r="I115" s="19">
        <f t="shared" ref="I115:K115" si="94">I6</f>
        <v>40</v>
      </c>
      <c r="J115" s="19">
        <f t="shared" si="94"/>
        <v>0</v>
      </c>
      <c r="K115" s="19">
        <f t="shared" si="94"/>
        <v>2006</v>
      </c>
      <c r="L115" s="55"/>
      <c r="M115" s="55"/>
      <c r="R115" s="57"/>
      <c r="S115" s="57"/>
      <c r="T115" s="101"/>
      <c r="U115" s="123">
        <f>IFERROR('CEB Allocators'!M6/SUM('CEB Allocators'!$M6:$BZ6),0)*SUM($U6:$CH6)</f>
        <v>0</v>
      </c>
      <c r="V115" s="123">
        <f>IFERROR('CEB Allocators'!N6/SUM('CEB Allocators'!$M6:$BZ6),0)*SUM($U6:$CH6)</f>
        <v>5.5368514075137369</v>
      </c>
      <c r="W115" s="123">
        <f>IFERROR('CEB Allocators'!O6/SUM('CEB Allocators'!$M6:$BZ6),0)*SUM($U6:$CH6)</f>
        <v>5.5368514075137369</v>
      </c>
      <c r="X115" s="123">
        <f>IFERROR('CEB Allocators'!P6/SUM('CEB Allocators'!$M6:$BZ6),0)*SUM($U6:$CH6)</f>
        <v>5.5368514075137369</v>
      </c>
      <c r="Y115" s="123">
        <f>IFERROR('CEB Allocators'!Q6/SUM('CEB Allocators'!$M6:$BZ6),0)*SUM($U6:$CH6)</f>
        <v>5.5368514075137369</v>
      </c>
      <c r="Z115" s="123">
        <f>IFERROR('CEB Allocators'!R6/SUM('CEB Allocators'!$M6:$BZ6),0)*SUM($U6:$CH6)</f>
        <v>5.5368514075137369</v>
      </c>
      <c r="AA115" s="123">
        <f>IFERROR('CEB Allocators'!S6/SUM('CEB Allocators'!$M6:$BZ6),0)*SUM($U6:$CH6)</f>
        <v>5.5368514075137369</v>
      </c>
      <c r="AB115" s="123">
        <f>IFERROR('CEB Allocators'!T6/SUM('CEB Allocators'!$M6:$BZ6),0)*SUM($U6:$CH6)</f>
        <v>5.5368514075137369</v>
      </c>
      <c r="AC115" s="123">
        <f>IFERROR('CEB Allocators'!U6/SUM('CEB Allocators'!$M6:$BZ6),0)*SUM($U6:$CH6)</f>
        <v>5.5368514075137369</v>
      </c>
      <c r="AD115" s="123">
        <f>IFERROR('CEB Allocators'!V6/SUM('CEB Allocators'!$M6:$BZ6),0)*SUM($U6:$CH6)</f>
        <v>5.5368514075137369</v>
      </c>
      <c r="AE115" s="123">
        <f>IFERROR('CEB Allocators'!W6/SUM('CEB Allocators'!$M6:$BZ6),0)*SUM($U6:$CH6)</f>
        <v>5.5368514075137369</v>
      </c>
      <c r="AF115" s="123">
        <f>IFERROR('CEB Allocators'!X6/SUM('CEB Allocators'!$M6:$BZ6),0)*SUM($U6:$CH6)</f>
        <v>5.5368514075137369</v>
      </c>
      <c r="AG115" s="123">
        <f>IFERROR('CEB Allocators'!Y6/SUM('CEB Allocators'!$M6:$BZ6),0)*SUM($U6:$CH6)</f>
        <v>5.5368514075137369</v>
      </c>
      <c r="AH115" s="123">
        <f>IFERROR('CEB Allocators'!Z6/SUM('CEB Allocators'!$M6:$BZ6),0)*SUM($U6:$CH6)</f>
        <v>5.5368514075137369</v>
      </c>
      <c r="AI115" s="123">
        <f>IFERROR('CEB Allocators'!AA6/SUM('CEB Allocators'!$M6:$BZ6),0)*SUM($U6:$CH6)</f>
        <v>5.5368514075137369</v>
      </c>
      <c r="AJ115" s="123">
        <f>IFERROR('CEB Allocators'!AB6/SUM('CEB Allocators'!$M6:$BZ6),0)*SUM($U6:$CH6)</f>
        <v>5.5368514075137369</v>
      </c>
      <c r="AK115" s="123">
        <f>IFERROR('CEB Allocators'!AC6/SUM('CEB Allocators'!$M6:$BZ6),0)*SUM($U6:$CH6)</f>
        <v>5.5368514075137369</v>
      </c>
      <c r="AL115" s="123">
        <f>IFERROR('CEB Allocators'!AD6/SUM('CEB Allocators'!$M6:$BZ6),0)*SUM($U6:$CH6)</f>
        <v>5.5368514075137369</v>
      </c>
      <c r="AM115" s="123">
        <f>IFERROR('CEB Allocators'!AE6/SUM('CEB Allocators'!$M6:$BZ6),0)*SUM($U6:$CH6)</f>
        <v>5.5368514075137369</v>
      </c>
      <c r="AN115" s="123">
        <f>IFERROR('CEB Allocators'!AF6/SUM('CEB Allocators'!$M6:$BZ6),0)*SUM($U6:$CH6)</f>
        <v>5.5368514075137369</v>
      </c>
      <c r="AO115" s="123">
        <f>IFERROR('CEB Allocators'!AG6/SUM('CEB Allocators'!$M6:$BZ6),0)*SUM($U6:$CH6)</f>
        <v>5.5368514075137369</v>
      </c>
      <c r="AP115" s="123">
        <f>IFERROR('CEB Allocators'!AH6/SUM('CEB Allocators'!$M6:$BZ6),0)*SUM($U6:$CH6)</f>
        <v>5.5368514075137369</v>
      </c>
      <c r="AQ115" s="123">
        <f>IFERROR('CEB Allocators'!AI6/SUM('CEB Allocators'!$M6:$BZ6),0)*SUM($U6:$CH6)</f>
        <v>5.5368514075137369</v>
      </c>
      <c r="AR115" s="123">
        <f>IFERROR('CEB Allocators'!AJ6/SUM('CEB Allocators'!$M6:$BZ6),0)*SUM($U6:$CH6)</f>
        <v>5.5368514075137369</v>
      </c>
      <c r="AS115" s="123">
        <f>IFERROR('CEB Allocators'!AK6/SUM('CEB Allocators'!$M6:$BZ6),0)*SUM($U6:$CH6)</f>
        <v>5.5368514075137369</v>
      </c>
      <c r="AT115" s="123">
        <f>IFERROR('CEB Allocators'!AL6/SUM('CEB Allocators'!$M6:$BZ6),0)*SUM($U6:$CH6)</f>
        <v>5.5368514075137369</v>
      </c>
      <c r="AU115" s="123">
        <f>IFERROR('CEB Allocators'!AM6/SUM('CEB Allocators'!$M6:$BZ6),0)*SUM($U6:$CH6)</f>
        <v>5.5368514075137369</v>
      </c>
      <c r="AV115" s="123">
        <f>IFERROR('CEB Allocators'!AN6/SUM('CEB Allocators'!$M6:$BZ6),0)*SUM($U6:$CH6)</f>
        <v>5.5368514075137369</v>
      </c>
      <c r="AW115" s="123">
        <f>IFERROR('CEB Allocators'!AO6/SUM('CEB Allocators'!$M6:$BZ6),0)*SUM($U6:$CH6)</f>
        <v>5.5368514075137369</v>
      </c>
      <c r="AX115" s="123">
        <f>IFERROR('CEB Allocators'!AP6/SUM('CEB Allocators'!$M6:$BZ6),0)*SUM($U6:$CH6)</f>
        <v>5.5368514075137369</v>
      </c>
      <c r="AY115" s="123">
        <f>IFERROR('CEB Allocators'!AQ6/SUM('CEB Allocators'!$M6:$BZ6),0)*SUM($U6:$CH6)</f>
        <v>5.5368514075137369</v>
      </c>
      <c r="AZ115" s="123">
        <f>IFERROR('CEB Allocators'!AR6/SUM('CEB Allocators'!$M6:$BZ6),0)*SUM($U6:$CH6)</f>
        <v>5.5368514075137369</v>
      </c>
      <c r="BA115" s="123">
        <f>IFERROR('CEB Allocators'!AS6/SUM('CEB Allocators'!$M6:$BZ6),0)*SUM($U6:$CH6)</f>
        <v>5.5368514075137369</v>
      </c>
      <c r="BB115" s="123">
        <f>IFERROR('CEB Allocators'!AT6/SUM('CEB Allocators'!$M6:$BZ6),0)*SUM($U6:$CH6)</f>
        <v>5.5368514075137369</v>
      </c>
      <c r="BC115" s="123">
        <f>IFERROR('CEB Allocators'!AU6/SUM('CEB Allocators'!$M6:$BZ6),0)*SUM($U6:$CH6)</f>
        <v>5.5368514075137369</v>
      </c>
      <c r="BD115" s="123">
        <f>IFERROR('CEB Allocators'!AV6/SUM('CEB Allocators'!$M6:$BZ6),0)*SUM($U6:$CH6)</f>
        <v>5.5368514075137369</v>
      </c>
      <c r="BE115" s="123">
        <f>IFERROR('CEB Allocators'!AW6/SUM('CEB Allocators'!$M6:$BZ6),0)*SUM($U6:$CH6)</f>
        <v>5.5368514075137369</v>
      </c>
      <c r="BF115" s="123">
        <f>IFERROR('CEB Allocators'!AX6/SUM('CEB Allocators'!$M6:$BZ6),0)*SUM($U6:$CH6)</f>
        <v>5.5368514075137369</v>
      </c>
      <c r="BG115" s="123">
        <f>IFERROR('CEB Allocators'!AY6/SUM('CEB Allocators'!$M6:$BZ6),0)*SUM($U6:$CH6)</f>
        <v>5.5368514075137369</v>
      </c>
      <c r="BH115" s="123">
        <f>IFERROR('CEB Allocators'!AZ6/SUM('CEB Allocators'!$M6:$BZ6),0)*SUM($U6:$CH6)</f>
        <v>5.5368514075137369</v>
      </c>
      <c r="BI115" s="123">
        <f>IFERROR('CEB Allocators'!BA6/SUM('CEB Allocators'!$M6:$BZ6),0)*SUM($U6:$CH6)</f>
        <v>5.5368514075137369</v>
      </c>
      <c r="BJ115" s="123">
        <f>IFERROR('CEB Allocators'!BB6/SUM('CEB Allocators'!$M6:$BZ6),0)*SUM($U6:$CH6)</f>
        <v>0</v>
      </c>
      <c r="BK115" s="123">
        <f>IFERROR('CEB Allocators'!BC6/SUM('CEB Allocators'!$M6:$BZ6),0)*SUM($U6:$CH6)</f>
        <v>0</v>
      </c>
      <c r="BL115" s="123">
        <f>IFERROR('CEB Allocators'!BD6/SUM('CEB Allocators'!$M6:$BZ6),0)*SUM($U6:$CH6)</f>
        <v>0</v>
      </c>
      <c r="BM115" s="123">
        <f>IFERROR('CEB Allocators'!BE6/SUM('CEB Allocators'!$M6:$BZ6),0)*SUM($U6:$CH6)</f>
        <v>0</v>
      </c>
      <c r="BN115" s="123">
        <f>IFERROR('CEB Allocators'!BF6/SUM('CEB Allocators'!$M6:$BZ6),0)*SUM($U6:$CH6)</f>
        <v>0</v>
      </c>
      <c r="BO115" s="123">
        <f>IFERROR('CEB Allocators'!BG6/SUM('CEB Allocators'!$M6:$BZ6),0)*SUM($U6:$CH6)</f>
        <v>0</v>
      </c>
      <c r="BP115" s="123">
        <f>IFERROR('CEB Allocators'!BH6/SUM('CEB Allocators'!$M6:$BZ6),0)*SUM($U6:$CH6)</f>
        <v>0</v>
      </c>
      <c r="BQ115" s="123">
        <f>IFERROR('CEB Allocators'!BI6/SUM('CEB Allocators'!$M6:$BZ6),0)*SUM($U6:$CH6)</f>
        <v>0</v>
      </c>
      <c r="BR115" s="123">
        <f>IFERROR('CEB Allocators'!BJ6/SUM('CEB Allocators'!$M6:$BZ6),0)*SUM($U6:$CH6)</f>
        <v>0</v>
      </c>
      <c r="BS115" s="123">
        <f>IFERROR('CEB Allocators'!BK6/SUM('CEB Allocators'!$M6:$BZ6),0)*SUM($U6:$CH6)</f>
        <v>0</v>
      </c>
      <c r="BT115" s="123">
        <f>IFERROR('CEB Allocators'!BL6/SUM('CEB Allocators'!$M6:$BZ6),0)*SUM($U6:$CH6)</f>
        <v>0</v>
      </c>
      <c r="BU115" s="123">
        <f>IFERROR('CEB Allocators'!BM6/SUM('CEB Allocators'!$M6:$BZ6),0)*SUM($U6:$CH6)</f>
        <v>0</v>
      </c>
      <c r="BV115" s="123">
        <f>IFERROR('CEB Allocators'!BN6/SUM('CEB Allocators'!$M6:$BZ6),0)*SUM($U6:$CH6)</f>
        <v>0</v>
      </c>
      <c r="BW115" s="123">
        <f>IFERROR('CEB Allocators'!BO6/SUM('CEB Allocators'!$M6:$BZ6),0)*SUM($U6:$CH6)</f>
        <v>0</v>
      </c>
      <c r="BX115" s="123">
        <f>IFERROR('CEB Allocators'!BP6/SUM('CEB Allocators'!$M6:$BZ6),0)*SUM($U6:$CH6)</f>
        <v>0</v>
      </c>
      <c r="BY115" s="123">
        <f>IFERROR('CEB Allocators'!BQ6/SUM('CEB Allocators'!$M6:$BZ6),0)*SUM($U6:$CH6)</f>
        <v>0</v>
      </c>
      <c r="BZ115" s="123">
        <f>IFERROR('CEB Allocators'!BR6/SUM('CEB Allocators'!$M6:$BZ6),0)*SUM($U6:$CH6)</f>
        <v>0</v>
      </c>
      <c r="CA115" s="123">
        <f>IFERROR('CEB Allocators'!BS6/SUM('CEB Allocators'!$M6:$BZ6),0)*SUM($U6:$CH6)</f>
        <v>0</v>
      </c>
      <c r="CB115" s="123">
        <f>IFERROR('CEB Allocators'!BT6/SUM('CEB Allocators'!$M6:$BZ6),0)*SUM($U6:$CH6)</f>
        <v>0</v>
      </c>
      <c r="CC115" s="123">
        <f>IFERROR('CEB Allocators'!BU6/SUM('CEB Allocators'!$M6:$BZ6),0)*SUM($U6:$CH6)</f>
        <v>0</v>
      </c>
      <c r="CD115" s="123">
        <f>IFERROR('CEB Allocators'!BV6/SUM('CEB Allocators'!$M6:$BZ6),0)*SUM($U6:$CH6)</f>
        <v>0</v>
      </c>
      <c r="CE115" s="123">
        <f>IFERROR('CEB Allocators'!BW6/SUM('CEB Allocators'!$M6:$BZ6),0)*SUM($U6:$CH6)</f>
        <v>0</v>
      </c>
      <c r="CF115" s="123">
        <f>IFERROR('CEB Allocators'!BX6/SUM('CEB Allocators'!$M6:$BZ6),0)*SUM($U6:$CH6)</f>
        <v>0</v>
      </c>
      <c r="CG115" s="123">
        <f>IFERROR('CEB Allocators'!BY6/SUM('CEB Allocators'!$M6:$BZ6),0)*SUM($U6:$CH6)</f>
        <v>0</v>
      </c>
      <c r="CH115" s="123">
        <f>IFERROR('CEB Allocators'!BZ6/SUM('CEB Allocators'!$M6:$BZ6),0)*SUM($U6:$CH6)</f>
        <v>0</v>
      </c>
    </row>
    <row r="116" spans="1:86" s="56" customFormat="1" x14ac:dyDescent="0.3">
      <c r="A116" s="150"/>
      <c r="B116" s="19" t="str">
        <f t="shared" ref="B116:G116" si="95">B7</f>
        <v>CES</v>
      </c>
      <c r="C116" s="19">
        <f t="shared" si="95"/>
        <v>1005</v>
      </c>
      <c r="D116" s="19" t="str">
        <f t="shared" si="95"/>
        <v>Gas</v>
      </c>
      <c r="E116" s="19" t="str">
        <f t="shared" si="95"/>
        <v>Gas (CCGT)</v>
      </c>
      <c r="F116" s="19" t="str">
        <f t="shared" si="95"/>
        <v>Greenfield Energy Centre</v>
      </c>
      <c r="G116" s="98">
        <f t="shared" si="95"/>
        <v>39737</v>
      </c>
      <c r="H116" s="19">
        <f t="shared" si="89"/>
        <v>40</v>
      </c>
      <c r="I116" s="19">
        <f t="shared" ref="I116:K116" si="96">I7</f>
        <v>27</v>
      </c>
      <c r="J116" s="19">
        <f t="shared" si="96"/>
        <v>13</v>
      </c>
      <c r="K116" s="19">
        <f t="shared" si="96"/>
        <v>2008</v>
      </c>
      <c r="L116" s="55"/>
      <c r="M116" s="55"/>
      <c r="R116" s="57"/>
      <c r="S116" s="57"/>
      <c r="T116" s="101"/>
      <c r="U116" s="123">
        <f>IFERROR('CEB Allocators'!M7/SUM('CEB Allocators'!$M7:$BZ7),0)*SUM($U7:$CH7)</f>
        <v>0</v>
      </c>
      <c r="V116" s="123">
        <f>IFERROR('CEB Allocators'!N7/SUM('CEB Allocators'!$M7:$BZ7),0)*SUM($U7:$CH7)</f>
        <v>0</v>
      </c>
      <c r="W116" s="123">
        <f>IFERROR('CEB Allocators'!O7/SUM('CEB Allocators'!$M7:$BZ7),0)*SUM($U7:$CH7)</f>
        <v>0</v>
      </c>
      <c r="X116" s="123">
        <f>IFERROR('CEB Allocators'!P7/SUM('CEB Allocators'!$M7:$BZ7),0)*SUM($U7:$CH7)</f>
        <v>79.075400806732006</v>
      </c>
      <c r="Y116" s="123">
        <f>IFERROR('CEB Allocators'!Q7/SUM('CEB Allocators'!$M7:$BZ7),0)*SUM($U7:$CH7)</f>
        <v>79.075400806732006</v>
      </c>
      <c r="Z116" s="123">
        <f>IFERROR('CEB Allocators'!R7/SUM('CEB Allocators'!$M7:$BZ7),0)*SUM($U7:$CH7)</f>
        <v>79.075400806732006</v>
      </c>
      <c r="AA116" s="123">
        <f>IFERROR('CEB Allocators'!S7/SUM('CEB Allocators'!$M7:$BZ7),0)*SUM($U7:$CH7)</f>
        <v>79.075400806732006</v>
      </c>
      <c r="AB116" s="123">
        <f>IFERROR('CEB Allocators'!T7/SUM('CEB Allocators'!$M7:$BZ7),0)*SUM($U7:$CH7)</f>
        <v>79.075400806732006</v>
      </c>
      <c r="AC116" s="123">
        <f>IFERROR('CEB Allocators'!U7/SUM('CEB Allocators'!$M7:$BZ7),0)*SUM($U7:$CH7)</f>
        <v>79.075400806732006</v>
      </c>
      <c r="AD116" s="123">
        <f>IFERROR('CEB Allocators'!V7/SUM('CEB Allocators'!$M7:$BZ7),0)*SUM($U7:$CH7)</f>
        <v>79.075400806732006</v>
      </c>
      <c r="AE116" s="123">
        <f>IFERROR('CEB Allocators'!W7/SUM('CEB Allocators'!$M7:$BZ7),0)*SUM($U7:$CH7)</f>
        <v>79.075400806732006</v>
      </c>
      <c r="AF116" s="123">
        <f>IFERROR('CEB Allocators'!X7/SUM('CEB Allocators'!$M7:$BZ7),0)*SUM($U7:$CH7)</f>
        <v>79.075400806732006</v>
      </c>
      <c r="AG116" s="123">
        <f>IFERROR('CEB Allocators'!Y7/SUM('CEB Allocators'!$M7:$BZ7),0)*SUM($U7:$CH7)</f>
        <v>79.075400806732006</v>
      </c>
      <c r="AH116" s="123">
        <f>IFERROR('CEB Allocators'!Z7/SUM('CEB Allocators'!$M7:$BZ7),0)*SUM($U7:$CH7)</f>
        <v>79.075400806732006</v>
      </c>
      <c r="AI116" s="123">
        <f>IFERROR('CEB Allocators'!AA7/SUM('CEB Allocators'!$M7:$BZ7),0)*SUM($U7:$CH7)</f>
        <v>79.075400806732006</v>
      </c>
      <c r="AJ116" s="123">
        <f>IFERROR('CEB Allocators'!AB7/SUM('CEB Allocators'!$M7:$BZ7),0)*SUM($U7:$CH7)</f>
        <v>79.075400806732006</v>
      </c>
      <c r="AK116" s="123">
        <f>IFERROR('CEB Allocators'!AC7/SUM('CEB Allocators'!$M7:$BZ7),0)*SUM($U7:$CH7)</f>
        <v>79.075400806732006</v>
      </c>
      <c r="AL116" s="123">
        <f>IFERROR('CEB Allocators'!AD7/SUM('CEB Allocators'!$M7:$BZ7),0)*SUM($U7:$CH7)</f>
        <v>79.075400806732006</v>
      </c>
      <c r="AM116" s="123">
        <f>IFERROR('CEB Allocators'!AE7/SUM('CEB Allocators'!$M7:$BZ7),0)*SUM($U7:$CH7)</f>
        <v>79.075400806732006</v>
      </c>
      <c r="AN116" s="123">
        <f>IFERROR('CEB Allocators'!AF7/SUM('CEB Allocators'!$M7:$BZ7),0)*SUM($U7:$CH7)</f>
        <v>79.075400806732006</v>
      </c>
      <c r="AO116" s="123">
        <f>IFERROR('CEB Allocators'!AG7/SUM('CEB Allocators'!$M7:$BZ7),0)*SUM($U7:$CH7)</f>
        <v>79.075400806732006</v>
      </c>
      <c r="AP116" s="123">
        <f>IFERROR('CEB Allocators'!AH7/SUM('CEB Allocators'!$M7:$BZ7),0)*SUM($U7:$CH7)</f>
        <v>79.075400806732006</v>
      </c>
      <c r="AQ116" s="123">
        <f>IFERROR('CEB Allocators'!AI7/SUM('CEB Allocators'!$M7:$BZ7),0)*SUM($U7:$CH7)</f>
        <v>79.075400806732006</v>
      </c>
      <c r="AR116" s="123">
        <f>IFERROR('CEB Allocators'!AJ7/SUM('CEB Allocators'!$M7:$BZ7),0)*SUM($U7:$CH7)</f>
        <v>79.075400806732006</v>
      </c>
      <c r="AS116" s="123">
        <f>IFERROR('CEB Allocators'!AK7/SUM('CEB Allocators'!$M7:$BZ7),0)*SUM($U7:$CH7)</f>
        <v>79.075400806732006</v>
      </c>
      <c r="AT116" s="123">
        <f>IFERROR('CEB Allocators'!AL7/SUM('CEB Allocators'!$M7:$BZ7),0)*SUM($U7:$CH7)</f>
        <v>79.075400806732006</v>
      </c>
      <c r="AU116" s="123">
        <f>IFERROR('CEB Allocators'!AM7/SUM('CEB Allocators'!$M7:$BZ7),0)*SUM($U7:$CH7)</f>
        <v>79.075400806732006</v>
      </c>
      <c r="AV116" s="123">
        <f>IFERROR('CEB Allocators'!AN7/SUM('CEB Allocators'!$M7:$BZ7),0)*SUM($U7:$CH7)</f>
        <v>79.075400806732006</v>
      </c>
      <c r="AW116" s="123">
        <f>IFERROR('CEB Allocators'!AO7/SUM('CEB Allocators'!$M7:$BZ7),0)*SUM($U7:$CH7)</f>
        <v>79.075400806732006</v>
      </c>
      <c r="AX116" s="123">
        <f>IFERROR('CEB Allocators'!AP7/SUM('CEB Allocators'!$M7:$BZ7),0)*SUM($U7:$CH7)</f>
        <v>79.075400806732006</v>
      </c>
      <c r="AY116" s="123">
        <f>IFERROR('CEB Allocators'!AQ7/SUM('CEB Allocators'!$M7:$BZ7),0)*SUM($U7:$CH7)</f>
        <v>79.075400806732006</v>
      </c>
      <c r="AZ116" s="123">
        <f>IFERROR('CEB Allocators'!AR7/SUM('CEB Allocators'!$M7:$BZ7),0)*SUM($U7:$CH7)</f>
        <v>79.075400806732006</v>
      </c>
      <c r="BA116" s="123">
        <f>IFERROR('CEB Allocators'!AS7/SUM('CEB Allocators'!$M7:$BZ7),0)*SUM($U7:$CH7)</f>
        <v>79.075400806732006</v>
      </c>
      <c r="BB116" s="123">
        <f>IFERROR('CEB Allocators'!AT7/SUM('CEB Allocators'!$M7:$BZ7),0)*SUM($U7:$CH7)</f>
        <v>79.075400806732006</v>
      </c>
      <c r="BC116" s="123">
        <f>IFERROR('CEB Allocators'!AU7/SUM('CEB Allocators'!$M7:$BZ7),0)*SUM($U7:$CH7)</f>
        <v>79.075400806732006</v>
      </c>
      <c r="BD116" s="123">
        <f>IFERROR('CEB Allocators'!AV7/SUM('CEB Allocators'!$M7:$BZ7),0)*SUM($U7:$CH7)</f>
        <v>79.075400806732006</v>
      </c>
      <c r="BE116" s="123">
        <f>IFERROR('CEB Allocators'!AW7/SUM('CEB Allocators'!$M7:$BZ7),0)*SUM($U7:$CH7)</f>
        <v>79.075400806732006</v>
      </c>
      <c r="BF116" s="123">
        <f>IFERROR('CEB Allocators'!AX7/SUM('CEB Allocators'!$M7:$BZ7),0)*SUM($U7:$CH7)</f>
        <v>79.075400806732006</v>
      </c>
      <c r="BG116" s="123">
        <f>IFERROR('CEB Allocators'!AY7/SUM('CEB Allocators'!$M7:$BZ7),0)*SUM($U7:$CH7)</f>
        <v>79.075400806732006</v>
      </c>
      <c r="BH116" s="123">
        <f>IFERROR('CEB Allocators'!AZ7/SUM('CEB Allocators'!$M7:$BZ7),0)*SUM($U7:$CH7)</f>
        <v>79.075400806732006</v>
      </c>
      <c r="BI116" s="123">
        <f>IFERROR('CEB Allocators'!BA7/SUM('CEB Allocators'!$M7:$BZ7),0)*SUM($U7:$CH7)</f>
        <v>79.075400806732006</v>
      </c>
      <c r="BJ116" s="123">
        <f>IFERROR('CEB Allocators'!BB7/SUM('CEB Allocators'!$M7:$BZ7),0)*SUM($U7:$CH7)</f>
        <v>79.075400806732006</v>
      </c>
      <c r="BK116" s="123">
        <f>IFERROR('CEB Allocators'!BC7/SUM('CEB Allocators'!$M7:$BZ7),0)*SUM($U7:$CH7)</f>
        <v>79.075400806732006</v>
      </c>
      <c r="BL116" s="123">
        <f>IFERROR('CEB Allocators'!BD7/SUM('CEB Allocators'!$M7:$BZ7),0)*SUM($U7:$CH7)</f>
        <v>0</v>
      </c>
      <c r="BM116" s="123">
        <f>IFERROR('CEB Allocators'!BE7/SUM('CEB Allocators'!$M7:$BZ7),0)*SUM($U7:$CH7)</f>
        <v>0</v>
      </c>
      <c r="BN116" s="123">
        <f>IFERROR('CEB Allocators'!BF7/SUM('CEB Allocators'!$M7:$BZ7),0)*SUM($U7:$CH7)</f>
        <v>0</v>
      </c>
      <c r="BO116" s="123">
        <f>IFERROR('CEB Allocators'!BG7/SUM('CEB Allocators'!$M7:$BZ7),0)*SUM($U7:$CH7)</f>
        <v>0</v>
      </c>
      <c r="BP116" s="123">
        <f>IFERROR('CEB Allocators'!BH7/SUM('CEB Allocators'!$M7:$BZ7),0)*SUM($U7:$CH7)</f>
        <v>0</v>
      </c>
      <c r="BQ116" s="123">
        <f>IFERROR('CEB Allocators'!BI7/SUM('CEB Allocators'!$M7:$BZ7),0)*SUM($U7:$CH7)</f>
        <v>0</v>
      </c>
      <c r="BR116" s="123">
        <f>IFERROR('CEB Allocators'!BJ7/SUM('CEB Allocators'!$M7:$BZ7),0)*SUM($U7:$CH7)</f>
        <v>0</v>
      </c>
      <c r="BS116" s="123">
        <f>IFERROR('CEB Allocators'!BK7/SUM('CEB Allocators'!$M7:$BZ7),0)*SUM($U7:$CH7)</f>
        <v>0</v>
      </c>
      <c r="BT116" s="123">
        <f>IFERROR('CEB Allocators'!BL7/SUM('CEB Allocators'!$M7:$BZ7),0)*SUM($U7:$CH7)</f>
        <v>0</v>
      </c>
      <c r="BU116" s="123">
        <f>IFERROR('CEB Allocators'!BM7/SUM('CEB Allocators'!$M7:$BZ7),0)*SUM($U7:$CH7)</f>
        <v>0</v>
      </c>
      <c r="BV116" s="123">
        <f>IFERROR('CEB Allocators'!BN7/SUM('CEB Allocators'!$M7:$BZ7),0)*SUM($U7:$CH7)</f>
        <v>0</v>
      </c>
      <c r="BW116" s="123">
        <f>IFERROR('CEB Allocators'!BO7/SUM('CEB Allocators'!$M7:$BZ7),0)*SUM($U7:$CH7)</f>
        <v>0</v>
      </c>
      <c r="BX116" s="123">
        <f>IFERROR('CEB Allocators'!BP7/SUM('CEB Allocators'!$M7:$BZ7),0)*SUM($U7:$CH7)</f>
        <v>0</v>
      </c>
      <c r="BY116" s="123">
        <f>IFERROR('CEB Allocators'!BQ7/SUM('CEB Allocators'!$M7:$BZ7),0)*SUM($U7:$CH7)</f>
        <v>0</v>
      </c>
      <c r="BZ116" s="123">
        <f>IFERROR('CEB Allocators'!BR7/SUM('CEB Allocators'!$M7:$BZ7),0)*SUM($U7:$CH7)</f>
        <v>0</v>
      </c>
      <c r="CA116" s="123">
        <f>IFERROR('CEB Allocators'!BS7/SUM('CEB Allocators'!$M7:$BZ7),0)*SUM($U7:$CH7)</f>
        <v>0</v>
      </c>
      <c r="CB116" s="123">
        <f>IFERROR('CEB Allocators'!BT7/SUM('CEB Allocators'!$M7:$BZ7),0)*SUM($U7:$CH7)</f>
        <v>0</v>
      </c>
      <c r="CC116" s="123">
        <f>IFERROR('CEB Allocators'!BU7/SUM('CEB Allocators'!$M7:$BZ7),0)*SUM($U7:$CH7)</f>
        <v>0</v>
      </c>
      <c r="CD116" s="123">
        <f>IFERROR('CEB Allocators'!BV7/SUM('CEB Allocators'!$M7:$BZ7),0)*SUM($U7:$CH7)</f>
        <v>0</v>
      </c>
      <c r="CE116" s="123">
        <f>IFERROR('CEB Allocators'!BW7/SUM('CEB Allocators'!$M7:$BZ7),0)*SUM($U7:$CH7)</f>
        <v>0</v>
      </c>
      <c r="CF116" s="123">
        <f>IFERROR('CEB Allocators'!BX7/SUM('CEB Allocators'!$M7:$BZ7),0)*SUM($U7:$CH7)</f>
        <v>0</v>
      </c>
      <c r="CG116" s="123">
        <f>IFERROR('CEB Allocators'!BY7/SUM('CEB Allocators'!$M7:$BZ7),0)*SUM($U7:$CH7)</f>
        <v>0</v>
      </c>
      <c r="CH116" s="123">
        <f>IFERROR('CEB Allocators'!BZ7/SUM('CEB Allocators'!$M7:$BZ7),0)*SUM($U7:$CH7)</f>
        <v>0</v>
      </c>
    </row>
    <row r="117" spans="1:86" s="56" customFormat="1" x14ac:dyDescent="0.3">
      <c r="A117" s="150"/>
      <c r="B117" s="19" t="str">
        <f t="shared" ref="B117:G117" si="97">B8</f>
        <v>CES</v>
      </c>
      <c r="C117" s="19">
        <f t="shared" si="97"/>
        <v>577</v>
      </c>
      <c r="D117" s="19" t="str">
        <f t="shared" si="97"/>
        <v>Gas</v>
      </c>
      <c r="E117" s="19" t="str">
        <f t="shared" si="97"/>
        <v>Gas (CCGT)</v>
      </c>
      <c r="F117" s="19" t="str">
        <f t="shared" si="97"/>
        <v>St. Clair Energy Centre</v>
      </c>
      <c r="G117" s="98">
        <f t="shared" si="97"/>
        <v>39902</v>
      </c>
      <c r="H117" s="19">
        <f t="shared" si="89"/>
        <v>40</v>
      </c>
      <c r="I117" s="19">
        <f t="shared" ref="I117:K117" si="98">I8</f>
        <v>29</v>
      </c>
      <c r="J117" s="19">
        <f t="shared" si="98"/>
        <v>11</v>
      </c>
      <c r="K117" s="19">
        <f t="shared" si="98"/>
        <v>2009</v>
      </c>
      <c r="L117" s="55"/>
      <c r="M117" s="55"/>
      <c r="R117" s="57"/>
      <c r="S117" s="57"/>
      <c r="T117" s="101"/>
      <c r="U117" s="123">
        <f>IFERROR('CEB Allocators'!M8/SUM('CEB Allocators'!$M8:$BZ8),0)*SUM($U8:$CH8)</f>
        <v>0</v>
      </c>
      <c r="V117" s="123">
        <f>IFERROR('CEB Allocators'!N8/SUM('CEB Allocators'!$M8:$BZ8),0)*SUM($U8:$CH8)</f>
        <v>0</v>
      </c>
      <c r="W117" s="123">
        <f>IFERROR('CEB Allocators'!O8/SUM('CEB Allocators'!$M8:$BZ8),0)*SUM($U8:$CH8)</f>
        <v>0</v>
      </c>
      <c r="X117" s="123">
        <f>IFERROR('CEB Allocators'!P8/SUM('CEB Allocators'!$M8:$BZ8),0)*SUM($U8:$CH8)</f>
        <v>0</v>
      </c>
      <c r="Y117" s="123">
        <f>IFERROR('CEB Allocators'!Q8/SUM('CEB Allocators'!$M8:$BZ8),0)*SUM($U8:$CH8)</f>
        <v>41.681261337891364</v>
      </c>
      <c r="Z117" s="123">
        <f>IFERROR('CEB Allocators'!R8/SUM('CEB Allocators'!$M8:$BZ8),0)*SUM($U8:$CH8)</f>
        <v>41.681261337891364</v>
      </c>
      <c r="AA117" s="123">
        <f>IFERROR('CEB Allocators'!S8/SUM('CEB Allocators'!$M8:$BZ8),0)*SUM($U8:$CH8)</f>
        <v>41.681261337891364</v>
      </c>
      <c r="AB117" s="123">
        <f>IFERROR('CEB Allocators'!T8/SUM('CEB Allocators'!$M8:$BZ8),0)*SUM($U8:$CH8)</f>
        <v>41.681261337891364</v>
      </c>
      <c r="AC117" s="123">
        <f>IFERROR('CEB Allocators'!U8/SUM('CEB Allocators'!$M8:$BZ8),0)*SUM($U8:$CH8)</f>
        <v>41.681261337891364</v>
      </c>
      <c r="AD117" s="123">
        <f>IFERROR('CEB Allocators'!V8/SUM('CEB Allocators'!$M8:$BZ8),0)*SUM($U8:$CH8)</f>
        <v>41.681261337891364</v>
      </c>
      <c r="AE117" s="123">
        <f>IFERROR('CEB Allocators'!W8/SUM('CEB Allocators'!$M8:$BZ8),0)*SUM($U8:$CH8)</f>
        <v>41.681261337891364</v>
      </c>
      <c r="AF117" s="123">
        <f>IFERROR('CEB Allocators'!X8/SUM('CEB Allocators'!$M8:$BZ8),0)*SUM($U8:$CH8)</f>
        <v>41.681261337891364</v>
      </c>
      <c r="AG117" s="123">
        <f>IFERROR('CEB Allocators'!Y8/SUM('CEB Allocators'!$M8:$BZ8),0)*SUM($U8:$CH8)</f>
        <v>41.681261337891364</v>
      </c>
      <c r="AH117" s="123">
        <f>IFERROR('CEB Allocators'!Z8/SUM('CEB Allocators'!$M8:$BZ8),0)*SUM($U8:$CH8)</f>
        <v>41.681261337891364</v>
      </c>
      <c r="AI117" s="123">
        <f>IFERROR('CEB Allocators'!AA8/SUM('CEB Allocators'!$M8:$BZ8),0)*SUM($U8:$CH8)</f>
        <v>41.681261337891364</v>
      </c>
      <c r="AJ117" s="123">
        <f>IFERROR('CEB Allocators'!AB8/SUM('CEB Allocators'!$M8:$BZ8),0)*SUM($U8:$CH8)</f>
        <v>41.681261337891364</v>
      </c>
      <c r="AK117" s="123">
        <f>IFERROR('CEB Allocators'!AC8/SUM('CEB Allocators'!$M8:$BZ8),0)*SUM($U8:$CH8)</f>
        <v>41.681261337891364</v>
      </c>
      <c r="AL117" s="123">
        <f>IFERROR('CEB Allocators'!AD8/SUM('CEB Allocators'!$M8:$BZ8),0)*SUM($U8:$CH8)</f>
        <v>41.681261337891364</v>
      </c>
      <c r="AM117" s="123">
        <f>IFERROR('CEB Allocators'!AE8/SUM('CEB Allocators'!$M8:$BZ8),0)*SUM($U8:$CH8)</f>
        <v>41.681261337891364</v>
      </c>
      <c r="AN117" s="123">
        <f>IFERROR('CEB Allocators'!AF8/SUM('CEB Allocators'!$M8:$BZ8),0)*SUM($U8:$CH8)</f>
        <v>41.681261337891364</v>
      </c>
      <c r="AO117" s="123">
        <f>IFERROR('CEB Allocators'!AG8/SUM('CEB Allocators'!$M8:$BZ8),0)*SUM($U8:$CH8)</f>
        <v>41.681261337891364</v>
      </c>
      <c r="AP117" s="123">
        <f>IFERROR('CEB Allocators'!AH8/SUM('CEB Allocators'!$M8:$BZ8),0)*SUM($U8:$CH8)</f>
        <v>41.681261337891364</v>
      </c>
      <c r="AQ117" s="123">
        <f>IFERROR('CEB Allocators'!AI8/SUM('CEB Allocators'!$M8:$BZ8),0)*SUM($U8:$CH8)</f>
        <v>41.681261337891364</v>
      </c>
      <c r="AR117" s="123">
        <f>IFERROR('CEB Allocators'!AJ8/SUM('CEB Allocators'!$M8:$BZ8),0)*SUM($U8:$CH8)</f>
        <v>41.681261337891364</v>
      </c>
      <c r="AS117" s="123">
        <f>IFERROR('CEB Allocators'!AK8/SUM('CEB Allocators'!$M8:$BZ8),0)*SUM($U8:$CH8)</f>
        <v>41.681261337891364</v>
      </c>
      <c r="AT117" s="123">
        <f>IFERROR('CEB Allocators'!AL8/SUM('CEB Allocators'!$M8:$BZ8),0)*SUM($U8:$CH8)</f>
        <v>41.681261337891364</v>
      </c>
      <c r="AU117" s="123">
        <f>IFERROR('CEB Allocators'!AM8/SUM('CEB Allocators'!$M8:$BZ8),0)*SUM($U8:$CH8)</f>
        <v>41.681261337891364</v>
      </c>
      <c r="AV117" s="123">
        <f>IFERROR('CEB Allocators'!AN8/SUM('CEB Allocators'!$M8:$BZ8),0)*SUM($U8:$CH8)</f>
        <v>41.681261337891364</v>
      </c>
      <c r="AW117" s="123">
        <f>IFERROR('CEB Allocators'!AO8/SUM('CEB Allocators'!$M8:$BZ8),0)*SUM($U8:$CH8)</f>
        <v>41.681261337891364</v>
      </c>
      <c r="AX117" s="123">
        <f>IFERROR('CEB Allocators'!AP8/SUM('CEB Allocators'!$M8:$BZ8),0)*SUM($U8:$CH8)</f>
        <v>41.681261337891364</v>
      </c>
      <c r="AY117" s="123">
        <f>IFERROR('CEB Allocators'!AQ8/SUM('CEB Allocators'!$M8:$BZ8),0)*SUM($U8:$CH8)</f>
        <v>41.681261337891364</v>
      </c>
      <c r="AZ117" s="123">
        <f>IFERROR('CEB Allocators'!AR8/SUM('CEB Allocators'!$M8:$BZ8),0)*SUM($U8:$CH8)</f>
        <v>41.681261337891364</v>
      </c>
      <c r="BA117" s="123">
        <f>IFERROR('CEB Allocators'!AS8/SUM('CEB Allocators'!$M8:$BZ8),0)*SUM($U8:$CH8)</f>
        <v>41.681261337891364</v>
      </c>
      <c r="BB117" s="123">
        <f>IFERROR('CEB Allocators'!AT8/SUM('CEB Allocators'!$M8:$BZ8),0)*SUM($U8:$CH8)</f>
        <v>41.681261337891364</v>
      </c>
      <c r="BC117" s="123">
        <f>IFERROR('CEB Allocators'!AU8/SUM('CEB Allocators'!$M8:$BZ8),0)*SUM($U8:$CH8)</f>
        <v>41.681261337891364</v>
      </c>
      <c r="BD117" s="123">
        <f>IFERROR('CEB Allocators'!AV8/SUM('CEB Allocators'!$M8:$BZ8),0)*SUM($U8:$CH8)</f>
        <v>41.681261337891364</v>
      </c>
      <c r="BE117" s="123">
        <f>IFERROR('CEB Allocators'!AW8/SUM('CEB Allocators'!$M8:$BZ8),0)*SUM($U8:$CH8)</f>
        <v>41.681261337891364</v>
      </c>
      <c r="BF117" s="123">
        <f>IFERROR('CEB Allocators'!AX8/SUM('CEB Allocators'!$M8:$BZ8),0)*SUM($U8:$CH8)</f>
        <v>41.681261337891364</v>
      </c>
      <c r="BG117" s="123">
        <f>IFERROR('CEB Allocators'!AY8/SUM('CEB Allocators'!$M8:$BZ8),0)*SUM($U8:$CH8)</f>
        <v>41.681261337891364</v>
      </c>
      <c r="BH117" s="123">
        <f>IFERROR('CEB Allocators'!AZ8/SUM('CEB Allocators'!$M8:$BZ8),0)*SUM($U8:$CH8)</f>
        <v>41.681261337891364</v>
      </c>
      <c r="BI117" s="123">
        <f>IFERROR('CEB Allocators'!BA8/SUM('CEB Allocators'!$M8:$BZ8),0)*SUM($U8:$CH8)</f>
        <v>41.681261337891364</v>
      </c>
      <c r="BJ117" s="123">
        <f>IFERROR('CEB Allocators'!BB8/SUM('CEB Allocators'!$M8:$BZ8),0)*SUM($U8:$CH8)</f>
        <v>41.681261337891364</v>
      </c>
      <c r="BK117" s="123">
        <f>IFERROR('CEB Allocators'!BC8/SUM('CEB Allocators'!$M8:$BZ8),0)*SUM($U8:$CH8)</f>
        <v>41.681261337891364</v>
      </c>
      <c r="BL117" s="123">
        <f>IFERROR('CEB Allocators'!BD8/SUM('CEB Allocators'!$M8:$BZ8),0)*SUM($U8:$CH8)</f>
        <v>41.681261337891364</v>
      </c>
      <c r="BM117" s="123">
        <f>IFERROR('CEB Allocators'!BE8/SUM('CEB Allocators'!$M8:$BZ8),0)*SUM($U8:$CH8)</f>
        <v>0</v>
      </c>
      <c r="BN117" s="123">
        <f>IFERROR('CEB Allocators'!BF8/SUM('CEB Allocators'!$M8:$BZ8),0)*SUM($U8:$CH8)</f>
        <v>0</v>
      </c>
      <c r="BO117" s="123">
        <f>IFERROR('CEB Allocators'!BG8/SUM('CEB Allocators'!$M8:$BZ8),0)*SUM($U8:$CH8)</f>
        <v>0</v>
      </c>
      <c r="BP117" s="123">
        <f>IFERROR('CEB Allocators'!BH8/SUM('CEB Allocators'!$M8:$BZ8),0)*SUM($U8:$CH8)</f>
        <v>0</v>
      </c>
      <c r="BQ117" s="123">
        <f>IFERROR('CEB Allocators'!BI8/SUM('CEB Allocators'!$M8:$BZ8),0)*SUM($U8:$CH8)</f>
        <v>0</v>
      </c>
      <c r="BR117" s="123">
        <f>IFERROR('CEB Allocators'!BJ8/SUM('CEB Allocators'!$M8:$BZ8),0)*SUM($U8:$CH8)</f>
        <v>0</v>
      </c>
      <c r="BS117" s="123">
        <f>IFERROR('CEB Allocators'!BK8/SUM('CEB Allocators'!$M8:$BZ8),0)*SUM($U8:$CH8)</f>
        <v>0</v>
      </c>
      <c r="BT117" s="123">
        <f>IFERROR('CEB Allocators'!BL8/SUM('CEB Allocators'!$M8:$BZ8),0)*SUM($U8:$CH8)</f>
        <v>0</v>
      </c>
      <c r="BU117" s="123">
        <f>IFERROR('CEB Allocators'!BM8/SUM('CEB Allocators'!$M8:$BZ8),0)*SUM($U8:$CH8)</f>
        <v>0</v>
      </c>
      <c r="BV117" s="123">
        <f>IFERROR('CEB Allocators'!BN8/SUM('CEB Allocators'!$M8:$BZ8),0)*SUM($U8:$CH8)</f>
        <v>0</v>
      </c>
      <c r="BW117" s="123">
        <f>IFERROR('CEB Allocators'!BO8/SUM('CEB Allocators'!$M8:$BZ8),0)*SUM($U8:$CH8)</f>
        <v>0</v>
      </c>
      <c r="BX117" s="123">
        <f>IFERROR('CEB Allocators'!BP8/SUM('CEB Allocators'!$M8:$BZ8),0)*SUM($U8:$CH8)</f>
        <v>0</v>
      </c>
      <c r="BY117" s="123">
        <f>IFERROR('CEB Allocators'!BQ8/SUM('CEB Allocators'!$M8:$BZ8),0)*SUM($U8:$CH8)</f>
        <v>0</v>
      </c>
      <c r="BZ117" s="123">
        <f>IFERROR('CEB Allocators'!BR8/SUM('CEB Allocators'!$M8:$BZ8),0)*SUM($U8:$CH8)</f>
        <v>0</v>
      </c>
      <c r="CA117" s="123">
        <f>IFERROR('CEB Allocators'!BS8/SUM('CEB Allocators'!$M8:$BZ8),0)*SUM($U8:$CH8)</f>
        <v>0</v>
      </c>
      <c r="CB117" s="123">
        <f>IFERROR('CEB Allocators'!BT8/SUM('CEB Allocators'!$M8:$BZ8),0)*SUM($U8:$CH8)</f>
        <v>0</v>
      </c>
      <c r="CC117" s="123">
        <f>IFERROR('CEB Allocators'!BU8/SUM('CEB Allocators'!$M8:$BZ8),0)*SUM($U8:$CH8)</f>
        <v>0</v>
      </c>
      <c r="CD117" s="123">
        <f>IFERROR('CEB Allocators'!BV8/SUM('CEB Allocators'!$M8:$BZ8),0)*SUM($U8:$CH8)</f>
        <v>0</v>
      </c>
      <c r="CE117" s="123">
        <f>IFERROR('CEB Allocators'!BW8/SUM('CEB Allocators'!$M8:$BZ8),0)*SUM($U8:$CH8)</f>
        <v>0</v>
      </c>
      <c r="CF117" s="123">
        <f>IFERROR('CEB Allocators'!BX8/SUM('CEB Allocators'!$M8:$BZ8),0)*SUM($U8:$CH8)</f>
        <v>0</v>
      </c>
      <c r="CG117" s="123">
        <f>IFERROR('CEB Allocators'!BY8/SUM('CEB Allocators'!$M8:$BZ8),0)*SUM($U8:$CH8)</f>
        <v>0</v>
      </c>
      <c r="CH117" s="123">
        <f>IFERROR('CEB Allocators'!BZ8/SUM('CEB Allocators'!$M8:$BZ8),0)*SUM($U8:$CH8)</f>
        <v>0</v>
      </c>
    </row>
    <row r="118" spans="1:86" s="56" customFormat="1" x14ac:dyDescent="0.3">
      <c r="A118" s="150"/>
      <c r="B118" s="19" t="str">
        <f t="shared" ref="B118:G118" si="99">B9</f>
        <v>CES</v>
      </c>
      <c r="C118" s="19">
        <f t="shared" si="99"/>
        <v>314</v>
      </c>
      <c r="D118" s="19" t="str">
        <f t="shared" si="99"/>
        <v>Gas</v>
      </c>
      <c r="E118" s="19" t="str">
        <f t="shared" si="99"/>
        <v>Gas (CCGT)</v>
      </c>
      <c r="F118" s="19" t="str">
        <f t="shared" si="99"/>
        <v>Green Electron Power Plant</v>
      </c>
      <c r="G118" s="98">
        <f t="shared" si="99"/>
        <v>42979</v>
      </c>
      <c r="H118" s="19">
        <f t="shared" si="89"/>
        <v>40</v>
      </c>
      <c r="I118" s="19">
        <f t="shared" ref="I118:K118" si="100">I9</f>
        <v>40</v>
      </c>
      <c r="J118" s="19">
        <f t="shared" si="100"/>
        <v>0</v>
      </c>
      <c r="K118" s="19">
        <f t="shared" si="100"/>
        <v>2017</v>
      </c>
      <c r="L118" s="55"/>
      <c r="M118" s="55"/>
      <c r="R118" s="57"/>
      <c r="S118" s="57"/>
      <c r="T118" s="101"/>
      <c r="U118" s="123">
        <f>IFERROR('CEB Allocators'!M9/SUM('CEB Allocators'!$M9:$BZ9),0)*SUM($U9:$CH9)</f>
        <v>0</v>
      </c>
      <c r="V118" s="123">
        <f>IFERROR('CEB Allocators'!N9/SUM('CEB Allocators'!$M9:$BZ9),0)*SUM($U9:$CH9)</f>
        <v>0</v>
      </c>
      <c r="W118" s="123">
        <f>IFERROR('CEB Allocators'!O9/SUM('CEB Allocators'!$M9:$BZ9),0)*SUM($U9:$CH9)</f>
        <v>0</v>
      </c>
      <c r="X118" s="123">
        <f>IFERROR('CEB Allocators'!P9/SUM('CEB Allocators'!$M9:$BZ9),0)*SUM($U9:$CH9)</f>
        <v>0</v>
      </c>
      <c r="Y118" s="123">
        <f>IFERROR('CEB Allocators'!Q9/SUM('CEB Allocators'!$M9:$BZ9),0)*SUM($U9:$CH9)</f>
        <v>0</v>
      </c>
      <c r="Z118" s="123">
        <f>IFERROR('CEB Allocators'!R9/SUM('CEB Allocators'!$M9:$BZ9),0)*SUM($U9:$CH9)</f>
        <v>0</v>
      </c>
      <c r="AA118" s="123">
        <f>IFERROR('CEB Allocators'!S9/SUM('CEB Allocators'!$M9:$BZ9),0)*SUM($U9:$CH9)</f>
        <v>0</v>
      </c>
      <c r="AB118" s="123">
        <f>IFERROR('CEB Allocators'!T9/SUM('CEB Allocators'!$M9:$BZ9),0)*SUM($U9:$CH9)</f>
        <v>0</v>
      </c>
      <c r="AC118" s="123">
        <f>IFERROR('CEB Allocators'!U9/SUM('CEB Allocators'!$M9:$BZ9),0)*SUM($U9:$CH9)</f>
        <v>0</v>
      </c>
      <c r="AD118" s="123">
        <f>IFERROR('CEB Allocators'!V9/SUM('CEB Allocators'!$M9:$BZ9),0)*SUM($U9:$CH9)</f>
        <v>0</v>
      </c>
      <c r="AE118" s="123">
        <f>IFERROR('CEB Allocators'!W9/SUM('CEB Allocators'!$M9:$BZ9),0)*SUM($U9:$CH9)</f>
        <v>0</v>
      </c>
      <c r="AF118" s="123">
        <f>IFERROR('CEB Allocators'!X9/SUM('CEB Allocators'!$M9:$BZ9),0)*SUM($U9:$CH9)</f>
        <v>0</v>
      </c>
      <c r="AG118" s="123">
        <f>IFERROR('CEB Allocators'!Y9/SUM('CEB Allocators'!$M9:$BZ9),0)*SUM($U9:$CH9)</f>
        <v>30.224137485574872</v>
      </c>
      <c r="AH118" s="123">
        <f>IFERROR('CEB Allocators'!Z9/SUM('CEB Allocators'!$M9:$BZ9),0)*SUM($U9:$CH9)</f>
        <v>30.224137485574872</v>
      </c>
      <c r="AI118" s="123">
        <f>IFERROR('CEB Allocators'!AA9/SUM('CEB Allocators'!$M9:$BZ9),0)*SUM($U9:$CH9)</f>
        <v>30.224137485574872</v>
      </c>
      <c r="AJ118" s="123">
        <f>IFERROR('CEB Allocators'!AB9/SUM('CEB Allocators'!$M9:$BZ9),0)*SUM($U9:$CH9)</f>
        <v>30.224137485574872</v>
      </c>
      <c r="AK118" s="123">
        <f>IFERROR('CEB Allocators'!AC9/SUM('CEB Allocators'!$M9:$BZ9),0)*SUM($U9:$CH9)</f>
        <v>30.224137485574872</v>
      </c>
      <c r="AL118" s="123">
        <f>IFERROR('CEB Allocators'!AD9/SUM('CEB Allocators'!$M9:$BZ9),0)*SUM($U9:$CH9)</f>
        <v>30.224137485574872</v>
      </c>
      <c r="AM118" s="123">
        <f>IFERROR('CEB Allocators'!AE9/SUM('CEB Allocators'!$M9:$BZ9),0)*SUM($U9:$CH9)</f>
        <v>30.224137485574872</v>
      </c>
      <c r="AN118" s="123">
        <f>IFERROR('CEB Allocators'!AF9/SUM('CEB Allocators'!$M9:$BZ9),0)*SUM($U9:$CH9)</f>
        <v>30.224137485574872</v>
      </c>
      <c r="AO118" s="123">
        <f>IFERROR('CEB Allocators'!AG9/SUM('CEB Allocators'!$M9:$BZ9),0)*SUM($U9:$CH9)</f>
        <v>30.224137485574872</v>
      </c>
      <c r="AP118" s="123">
        <f>IFERROR('CEB Allocators'!AH9/SUM('CEB Allocators'!$M9:$BZ9),0)*SUM($U9:$CH9)</f>
        <v>30.224137485574872</v>
      </c>
      <c r="AQ118" s="123">
        <f>IFERROR('CEB Allocators'!AI9/SUM('CEB Allocators'!$M9:$BZ9),0)*SUM($U9:$CH9)</f>
        <v>30.224137485574872</v>
      </c>
      <c r="AR118" s="123">
        <f>IFERROR('CEB Allocators'!AJ9/SUM('CEB Allocators'!$M9:$BZ9),0)*SUM($U9:$CH9)</f>
        <v>30.224137485574872</v>
      </c>
      <c r="AS118" s="123">
        <f>IFERROR('CEB Allocators'!AK9/SUM('CEB Allocators'!$M9:$BZ9),0)*SUM($U9:$CH9)</f>
        <v>30.224137485574872</v>
      </c>
      <c r="AT118" s="123">
        <f>IFERROR('CEB Allocators'!AL9/SUM('CEB Allocators'!$M9:$BZ9),0)*SUM($U9:$CH9)</f>
        <v>30.224137485574872</v>
      </c>
      <c r="AU118" s="123">
        <f>IFERROR('CEB Allocators'!AM9/SUM('CEB Allocators'!$M9:$BZ9),0)*SUM($U9:$CH9)</f>
        <v>30.224137485574872</v>
      </c>
      <c r="AV118" s="123">
        <f>IFERROR('CEB Allocators'!AN9/SUM('CEB Allocators'!$M9:$BZ9),0)*SUM($U9:$CH9)</f>
        <v>30.224137485574872</v>
      </c>
      <c r="AW118" s="123">
        <f>IFERROR('CEB Allocators'!AO9/SUM('CEB Allocators'!$M9:$BZ9),0)*SUM($U9:$CH9)</f>
        <v>30.224137485574872</v>
      </c>
      <c r="AX118" s="123">
        <f>IFERROR('CEB Allocators'!AP9/SUM('CEB Allocators'!$M9:$BZ9),0)*SUM($U9:$CH9)</f>
        <v>30.224137485574872</v>
      </c>
      <c r="AY118" s="123">
        <f>IFERROR('CEB Allocators'!AQ9/SUM('CEB Allocators'!$M9:$BZ9),0)*SUM($U9:$CH9)</f>
        <v>30.224137485574872</v>
      </c>
      <c r="AZ118" s="123">
        <f>IFERROR('CEB Allocators'!AR9/SUM('CEB Allocators'!$M9:$BZ9),0)*SUM($U9:$CH9)</f>
        <v>30.224137485574872</v>
      </c>
      <c r="BA118" s="123">
        <f>IFERROR('CEB Allocators'!AS9/SUM('CEB Allocators'!$M9:$BZ9),0)*SUM($U9:$CH9)</f>
        <v>30.224137485574872</v>
      </c>
      <c r="BB118" s="123">
        <f>IFERROR('CEB Allocators'!AT9/SUM('CEB Allocators'!$M9:$BZ9),0)*SUM($U9:$CH9)</f>
        <v>30.224137485574872</v>
      </c>
      <c r="BC118" s="123">
        <f>IFERROR('CEB Allocators'!AU9/SUM('CEB Allocators'!$M9:$BZ9),0)*SUM($U9:$CH9)</f>
        <v>30.224137485574872</v>
      </c>
      <c r="BD118" s="123">
        <f>IFERROR('CEB Allocators'!AV9/SUM('CEB Allocators'!$M9:$BZ9),0)*SUM($U9:$CH9)</f>
        <v>30.224137485574872</v>
      </c>
      <c r="BE118" s="123">
        <f>IFERROR('CEB Allocators'!AW9/SUM('CEB Allocators'!$M9:$BZ9),0)*SUM($U9:$CH9)</f>
        <v>30.224137485574872</v>
      </c>
      <c r="BF118" s="123">
        <f>IFERROR('CEB Allocators'!AX9/SUM('CEB Allocators'!$M9:$BZ9),0)*SUM($U9:$CH9)</f>
        <v>30.224137485574872</v>
      </c>
      <c r="BG118" s="123">
        <f>IFERROR('CEB Allocators'!AY9/SUM('CEB Allocators'!$M9:$BZ9),0)*SUM($U9:$CH9)</f>
        <v>30.224137485574872</v>
      </c>
      <c r="BH118" s="123">
        <f>IFERROR('CEB Allocators'!AZ9/SUM('CEB Allocators'!$M9:$BZ9),0)*SUM($U9:$CH9)</f>
        <v>30.224137485574872</v>
      </c>
      <c r="BI118" s="123">
        <f>IFERROR('CEB Allocators'!BA9/SUM('CEB Allocators'!$M9:$BZ9),0)*SUM($U9:$CH9)</f>
        <v>30.224137485574872</v>
      </c>
      <c r="BJ118" s="123">
        <f>IFERROR('CEB Allocators'!BB9/SUM('CEB Allocators'!$M9:$BZ9),0)*SUM($U9:$CH9)</f>
        <v>30.224137485574872</v>
      </c>
      <c r="BK118" s="123">
        <f>IFERROR('CEB Allocators'!BC9/SUM('CEB Allocators'!$M9:$BZ9),0)*SUM($U9:$CH9)</f>
        <v>30.224137485574872</v>
      </c>
      <c r="BL118" s="123">
        <f>IFERROR('CEB Allocators'!BD9/SUM('CEB Allocators'!$M9:$BZ9),0)*SUM($U9:$CH9)</f>
        <v>30.224137485574872</v>
      </c>
      <c r="BM118" s="123">
        <f>IFERROR('CEB Allocators'!BE9/SUM('CEB Allocators'!$M9:$BZ9),0)*SUM($U9:$CH9)</f>
        <v>30.224137485574872</v>
      </c>
      <c r="BN118" s="123">
        <f>IFERROR('CEB Allocators'!BF9/SUM('CEB Allocators'!$M9:$BZ9),0)*SUM($U9:$CH9)</f>
        <v>30.224137485574872</v>
      </c>
      <c r="BO118" s="123">
        <f>IFERROR('CEB Allocators'!BG9/SUM('CEB Allocators'!$M9:$BZ9),0)*SUM($U9:$CH9)</f>
        <v>30.224137485574872</v>
      </c>
      <c r="BP118" s="123">
        <f>IFERROR('CEB Allocators'!BH9/SUM('CEB Allocators'!$M9:$BZ9),0)*SUM($U9:$CH9)</f>
        <v>30.224137485574872</v>
      </c>
      <c r="BQ118" s="123">
        <f>IFERROR('CEB Allocators'!BI9/SUM('CEB Allocators'!$M9:$BZ9),0)*SUM($U9:$CH9)</f>
        <v>30.224137485574872</v>
      </c>
      <c r="BR118" s="123">
        <f>IFERROR('CEB Allocators'!BJ9/SUM('CEB Allocators'!$M9:$BZ9),0)*SUM($U9:$CH9)</f>
        <v>30.224137485574872</v>
      </c>
      <c r="BS118" s="123">
        <f>IFERROR('CEB Allocators'!BK9/SUM('CEB Allocators'!$M9:$BZ9),0)*SUM($U9:$CH9)</f>
        <v>30.224137485574872</v>
      </c>
      <c r="BT118" s="123">
        <f>IFERROR('CEB Allocators'!BL9/SUM('CEB Allocators'!$M9:$BZ9),0)*SUM($U9:$CH9)</f>
        <v>30.224137485574872</v>
      </c>
      <c r="BU118" s="123">
        <f>IFERROR('CEB Allocators'!BM9/SUM('CEB Allocators'!$M9:$BZ9),0)*SUM($U9:$CH9)</f>
        <v>0</v>
      </c>
      <c r="BV118" s="123">
        <f>IFERROR('CEB Allocators'!BN9/SUM('CEB Allocators'!$M9:$BZ9),0)*SUM($U9:$CH9)</f>
        <v>0</v>
      </c>
      <c r="BW118" s="123">
        <f>IFERROR('CEB Allocators'!BO9/SUM('CEB Allocators'!$M9:$BZ9),0)*SUM($U9:$CH9)</f>
        <v>0</v>
      </c>
      <c r="BX118" s="123">
        <f>IFERROR('CEB Allocators'!BP9/SUM('CEB Allocators'!$M9:$BZ9),0)*SUM($U9:$CH9)</f>
        <v>0</v>
      </c>
      <c r="BY118" s="123">
        <f>IFERROR('CEB Allocators'!BQ9/SUM('CEB Allocators'!$M9:$BZ9),0)*SUM($U9:$CH9)</f>
        <v>0</v>
      </c>
      <c r="BZ118" s="123">
        <f>IFERROR('CEB Allocators'!BR9/SUM('CEB Allocators'!$M9:$BZ9),0)*SUM($U9:$CH9)</f>
        <v>0</v>
      </c>
      <c r="CA118" s="123">
        <f>IFERROR('CEB Allocators'!BS9/SUM('CEB Allocators'!$M9:$BZ9),0)*SUM($U9:$CH9)</f>
        <v>0</v>
      </c>
      <c r="CB118" s="123">
        <f>IFERROR('CEB Allocators'!BT9/SUM('CEB Allocators'!$M9:$BZ9),0)*SUM($U9:$CH9)</f>
        <v>0</v>
      </c>
      <c r="CC118" s="123">
        <f>IFERROR('CEB Allocators'!BU9/SUM('CEB Allocators'!$M9:$BZ9),0)*SUM($U9:$CH9)</f>
        <v>0</v>
      </c>
      <c r="CD118" s="123">
        <f>IFERROR('CEB Allocators'!BV9/SUM('CEB Allocators'!$M9:$BZ9),0)*SUM($U9:$CH9)</f>
        <v>0</v>
      </c>
      <c r="CE118" s="123">
        <f>IFERROR('CEB Allocators'!BW9/SUM('CEB Allocators'!$M9:$BZ9),0)*SUM($U9:$CH9)</f>
        <v>0</v>
      </c>
      <c r="CF118" s="123">
        <f>IFERROR('CEB Allocators'!BX9/SUM('CEB Allocators'!$M9:$BZ9),0)*SUM($U9:$CH9)</f>
        <v>0</v>
      </c>
      <c r="CG118" s="123">
        <f>IFERROR('CEB Allocators'!BY9/SUM('CEB Allocators'!$M9:$BZ9),0)*SUM($U9:$CH9)</f>
        <v>0</v>
      </c>
      <c r="CH118" s="123">
        <f>IFERROR('CEB Allocators'!BZ9/SUM('CEB Allocators'!$M9:$BZ9),0)*SUM($U9:$CH9)</f>
        <v>0</v>
      </c>
    </row>
    <row r="119" spans="1:86" s="56" customFormat="1" x14ac:dyDescent="0.3">
      <c r="A119" s="150"/>
      <c r="B119" s="19" t="str">
        <f t="shared" ref="B119:G119" si="101">B10</f>
        <v>CES</v>
      </c>
      <c r="C119" s="19">
        <f t="shared" si="101"/>
        <v>900</v>
      </c>
      <c r="D119" s="19" t="str">
        <f t="shared" si="101"/>
        <v>Gas</v>
      </c>
      <c r="E119" s="19" t="str">
        <f t="shared" si="101"/>
        <v>Gas (CCGT)</v>
      </c>
      <c r="F119" s="19" t="str">
        <f t="shared" si="101"/>
        <v>Napanee Generating Station</v>
      </c>
      <c r="G119" s="98">
        <f t="shared" si="101"/>
        <v>43465</v>
      </c>
      <c r="H119" s="19">
        <f t="shared" si="89"/>
        <v>40</v>
      </c>
      <c r="I119" s="19">
        <f t="shared" ref="I119:K119" si="102">I10</f>
        <v>40</v>
      </c>
      <c r="J119" s="19">
        <f t="shared" si="102"/>
        <v>0</v>
      </c>
      <c r="K119" s="19">
        <f t="shared" si="102"/>
        <v>2018</v>
      </c>
      <c r="L119" s="55"/>
      <c r="M119" s="55"/>
      <c r="R119" s="57"/>
      <c r="S119" s="57"/>
      <c r="T119" s="101"/>
      <c r="U119" s="123">
        <f>IFERROR('CEB Allocators'!M10/SUM('CEB Allocators'!$M10:$BZ10),0)*SUM($U10:$CH10)</f>
        <v>0</v>
      </c>
      <c r="V119" s="123">
        <f>IFERROR('CEB Allocators'!N10/SUM('CEB Allocators'!$M10:$BZ10),0)*SUM($U10:$CH10)</f>
        <v>0</v>
      </c>
      <c r="W119" s="123">
        <f>IFERROR('CEB Allocators'!O10/SUM('CEB Allocators'!$M10:$BZ10),0)*SUM($U10:$CH10)</f>
        <v>0</v>
      </c>
      <c r="X119" s="123">
        <f>IFERROR('CEB Allocators'!P10/SUM('CEB Allocators'!$M10:$BZ10),0)*SUM($U10:$CH10)</f>
        <v>0</v>
      </c>
      <c r="Y119" s="123">
        <f>IFERROR('CEB Allocators'!Q10/SUM('CEB Allocators'!$M10:$BZ10),0)*SUM($U10:$CH10)</f>
        <v>0</v>
      </c>
      <c r="Z119" s="123">
        <f>IFERROR('CEB Allocators'!R10/SUM('CEB Allocators'!$M10:$BZ10),0)*SUM($U10:$CH10)</f>
        <v>0</v>
      </c>
      <c r="AA119" s="123">
        <f>IFERROR('CEB Allocators'!S10/SUM('CEB Allocators'!$M10:$BZ10),0)*SUM($U10:$CH10)</f>
        <v>0</v>
      </c>
      <c r="AB119" s="123">
        <f>IFERROR('CEB Allocators'!T10/SUM('CEB Allocators'!$M10:$BZ10),0)*SUM($U10:$CH10)</f>
        <v>0</v>
      </c>
      <c r="AC119" s="123">
        <f>IFERROR('CEB Allocators'!U10/SUM('CEB Allocators'!$M10:$BZ10),0)*SUM($U10:$CH10)</f>
        <v>0</v>
      </c>
      <c r="AD119" s="123">
        <f>IFERROR('CEB Allocators'!V10/SUM('CEB Allocators'!$M10:$BZ10),0)*SUM($U10:$CH10)</f>
        <v>0</v>
      </c>
      <c r="AE119" s="123">
        <f>IFERROR('CEB Allocators'!W10/SUM('CEB Allocators'!$M10:$BZ10),0)*SUM($U10:$CH10)</f>
        <v>0</v>
      </c>
      <c r="AF119" s="123">
        <f>IFERROR('CEB Allocators'!X10/SUM('CEB Allocators'!$M10:$BZ10),0)*SUM($U10:$CH10)</f>
        <v>0</v>
      </c>
      <c r="AG119" s="123">
        <f>IFERROR('CEB Allocators'!Y10/SUM('CEB Allocators'!$M10:$BZ10),0)*SUM($U10:$CH10)</f>
        <v>0</v>
      </c>
      <c r="AH119" s="123">
        <f>IFERROR('CEB Allocators'!Z10/SUM('CEB Allocators'!$M10:$BZ10),0)*SUM($U10:$CH10)</f>
        <v>99.153513010665307</v>
      </c>
      <c r="AI119" s="123">
        <f>IFERROR('CEB Allocators'!AA10/SUM('CEB Allocators'!$M10:$BZ10),0)*SUM($U10:$CH10)</f>
        <v>99.153513010665307</v>
      </c>
      <c r="AJ119" s="123">
        <f>IFERROR('CEB Allocators'!AB10/SUM('CEB Allocators'!$M10:$BZ10),0)*SUM($U10:$CH10)</f>
        <v>99.153513010665307</v>
      </c>
      <c r="AK119" s="123">
        <f>IFERROR('CEB Allocators'!AC10/SUM('CEB Allocators'!$M10:$BZ10),0)*SUM($U10:$CH10)</f>
        <v>99.153513010665307</v>
      </c>
      <c r="AL119" s="123">
        <f>IFERROR('CEB Allocators'!AD10/SUM('CEB Allocators'!$M10:$BZ10),0)*SUM($U10:$CH10)</f>
        <v>99.153513010665307</v>
      </c>
      <c r="AM119" s="123">
        <f>IFERROR('CEB Allocators'!AE10/SUM('CEB Allocators'!$M10:$BZ10),0)*SUM($U10:$CH10)</f>
        <v>99.153513010665307</v>
      </c>
      <c r="AN119" s="123">
        <f>IFERROR('CEB Allocators'!AF10/SUM('CEB Allocators'!$M10:$BZ10),0)*SUM($U10:$CH10)</f>
        <v>99.153513010665307</v>
      </c>
      <c r="AO119" s="123">
        <f>IFERROR('CEB Allocators'!AG10/SUM('CEB Allocators'!$M10:$BZ10),0)*SUM($U10:$CH10)</f>
        <v>99.153513010665307</v>
      </c>
      <c r="AP119" s="123">
        <f>IFERROR('CEB Allocators'!AH10/SUM('CEB Allocators'!$M10:$BZ10),0)*SUM($U10:$CH10)</f>
        <v>99.153513010665307</v>
      </c>
      <c r="AQ119" s="123">
        <f>IFERROR('CEB Allocators'!AI10/SUM('CEB Allocators'!$M10:$BZ10),0)*SUM($U10:$CH10)</f>
        <v>99.153513010665307</v>
      </c>
      <c r="AR119" s="123">
        <f>IFERROR('CEB Allocators'!AJ10/SUM('CEB Allocators'!$M10:$BZ10),0)*SUM($U10:$CH10)</f>
        <v>99.153513010665307</v>
      </c>
      <c r="AS119" s="123">
        <f>IFERROR('CEB Allocators'!AK10/SUM('CEB Allocators'!$M10:$BZ10),0)*SUM($U10:$CH10)</f>
        <v>99.153513010665307</v>
      </c>
      <c r="AT119" s="123">
        <f>IFERROR('CEB Allocators'!AL10/SUM('CEB Allocators'!$M10:$BZ10),0)*SUM($U10:$CH10)</f>
        <v>99.153513010665307</v>
      </c>
      <c r="AU119" s="123">
        <f>IFERROR('CEB Allocators'!AM10/SUM('CEB Allocators'!$M10:$BZ10),0)*SUM($U10:$CH10)</f>
        <v>99.153513010665307</v>
      </c>
      <c r="AV119" s="123">
        <f>IFERROR('CEB Allocators'!AN10/SUM('CEB Allocators'!$M10:$BZ10),0)*SUM($U10:$CH10)</f>
        <v>99.153513010665307</v>
      </c>
      <c r="AW119" s="123">
        <f>IFERROR('CEB Allocators'!AO10/SUM('CEB Allocators'!$M10:$BZ10),0)*SUM($U10:$CH10)</f>
        <v>99.153513010665307</v>
      </c>
      <c r="AX119" s="123">
        <f>IFERROR('CEB Allocators'!AP10/SUM('CEB Allocators'!$M10:$BZ10),0)*SUM($U10:$CH10)</f>
        <v>99.153513010665307</v>
      </c>
      <c r="AY119" s="123">
        <f>IFERROR('CEB Allocators'!AQ10/SUM('CEB Allocators'!$M10:$BZ10),0)*SUM($U10:$CH10)</f>
        <v>99.153513010665307</v>
      </c>
      <c r="AZ119" s="123">
        <f>IFERROR('CEB Allocators'!AR10/SUM('CEB Allocators'!$M10:$BZ10),0)*SUM($U10:$CH10)</f>
        <v>99.153513010665307</v>
      </c>
      <c r="BA119" s="123">
        <f>IFERROR('CEB Allocators'!AS10/SUM('CEB Allocators'!$M10:$BZ10),0)*SUM($U10:$CH10)</f>
        <v>99.153513010665307</v>
      </c>
      <c r="BB119" s="123">
        <f>IFERROR('CEB Allocators'!AT10/SUM('CEB Allocators'!$M10:$BZ10),0)*SUM($U10:$CH10)</f>
        <v>99.153513010665307</v>
      </c>
      <c r="BC119" s="123">
        <f>IFERROR('CEB Allocators'!AU10/SUM('CEB Allocators'!$M10:$BZ10),0)*SUM($U10:$CH10)</f>
        <v>99.153513010665307</v>
      </c>
      <c r="BD119" s="123">
        <f>IFERROR('CEB Allocators'!AV10/SUM('CEB Allocators'!$M10:$BZ10),0)*SUM($U10:$CH10)</f>
        <v>99.153513010665307</v>
      </c>
      <c r="BE119" s="123">
        <f>IFERROR('CEB Allocators'!AW10/SUM('CEB Allocators'!$M10:$BZ10),0)*SUM($U10:$CH10)</f>
        <v>99.153513010665307</v>
      </c>
      <c r="BF119" s="123">
        <f>IFERROR('CEB Allocators'!AX10/SUM('CEB Allocators'!$M10:$BZ10),0)*SUM($U10:$CH10)</f>
        <v>99.153513010665307</v>
      </c>
      <c r="BG119" s="123">
        <f>IFERROR('CEB Allocators'!AY10/SUM('CEB Allocators'!$M10:$BZ10),0)*SUM($U10:$CH10)</f>
        <v>99.153513010665307</v>
      </c>
      <c r="BH119" s="123">
        <f>IFERROR('CEB Allocators'!AZ10/SUM('CEB Allocators'!$M10:$BZ10),0)*SUM($U10:$CH10)</f>
        <v>99.153513010665307</v>
      </c>
      <c r="BI119" s="123">
        <f>IFERROR('CEB Allocators'!BA10/SUM('CEB Allocators'!$M10:$BZ10),0)*SUM($U10:$CH10)</f>
        <v>99.153513010665307</v>
      </c>
      <c r="BJ119" s="123">
        <f>IFERROR('CEB Allocators'!BB10/SUM('CEB Allocators'!$M10:$BZ10),0)*SUM($U10:$CH10)</f>
        <v>99.153513010665307</v>
      </c>
      <c r="BK119" s="123">
        <f>IFERROR('CEB Allocators'!BC10/SUM('CEB Allocators'!$M10:$BZ10),0)*SUM($U10:$CH10)</f>
        <v>99.153513010665307</v>
      </c>
      <c r="BL119" s="123">
        <f>IFERROR('CEB Allocators'!BD10/SUM('CEB Allocators'!$M10:$BZ10),0)*SUM($U10:$CH10)</f>
        <v>99.153513010665307</v>
      </c>
      <c r="BM119" s="123">
        <f>IFERROR('CEB Allocators'!BE10/SUM('CEB Allocators'!$M10:$BZ10),0)*SUM($U10:$CH10)</f>
        <v>99.153513010665307</v>
      </c>
      <c r="BN119" s="123">
        <f>IFERROR('CEB Allocators'!BF10/SUM('CEB Allocators'!$M10:$BZ10),0)*SUM($U10:$CH10)</f>
        <v>99.153513010665307</v>
      </c>
      <c r="BO119" s="123">
        <f>IFERROR('CEB Allocators'!BG10/SUM('CEB Allocators'!$M10:$BZ10),0)*SUM($U10:$CH10)</f>
        <v>99.153513010665307</v>
      </c>
      <c r="BP119" s="123">
        <f>IFERROR('CEB Allocators'!BH10/SUM('CEB Allocators'!$M10:$BZ10),0)*SUM($U10:$CH10)</f>
        <v>99.153513010665307</v>
      </c>
      <c r="BQ119" s="123">
        <f>IFERROR('CEB Allocators'!BI10/SUM('CEB Allocators'!$M10:$BZ10),0)*SUM($U10:$CH10)</f>
        <v>99.153513010665307</v>
      </c>
      <c r="BR119" s="123">
        <f>IFERROR('CEB Allocators'!BJ10/SUM('CEB Allocators'!$M10:$BZ10),0)*SUM($U10:$CH10)</f>
        <v>99.153513010665307</v>
      </c>
      <c r="BS119" s="123">
        <f>IFERROR('CEB Allocators'!BK10/SUM('CEB Allocators'!$M10:$BZ10),0)*SUM($U10:$CH10)</f>
        <v>99.153513010665307</v>
      </c>
      <c r="BT119" s="123">
        <f>IFERROR('CEB Allocators'!BL10/SUM('CEB Allocators'!$M10:$BZ10),0)*SUM($U10:$CH10)</f>
        <v>99.153513010665307</v>
      </c>
      <c r="BU119" s="123">
        <f>IFERROR('CEB Allocators'!BM10/SUM('CEB Allocators'!$M10:$BZ10),0)*SUM($U10:$CH10)</f>
        <v>99.153513010665307</v>
      </c>
      <c r="BV119" s="123">
        <f>IFERROR('CEB Allocators'!BN10/SUM('CEB Allocators'!$M10:$BZ10),0)*SUM($U10:$CH10)</f>
        <v>0</v>
      </c>
      <c r="BW119" s="123">
        <f>IFERROR('CEB Allocators'!BO10/SUM('CEB Allocators'!$M10:$BZ10),0)*SUM($U10:$CH10)</f>
        <v>0</v>
      </c>
      <c r="BX119" s="123">
        <f>IFERROR('CEB Allocators'!BP10/SUM('CEB Allocators'!$M10:$BZ10),0)*SUM($U10:$CH10)</f>
        <v>0</v>
      </c>
      <c r="BY119" s="123">
        <f>IFERROR('CEB Allocators'!BQ10/SUM('CEB Allocators'!$M10:$BZ10),0)*SUM($U10:$CH10)</f>
        <v>0</v>
      </c>
      <c r="BZ119" s="123">
        <f>IFERROR('CEB Allocators'!BR10/SUM('CEB Allocators'!$M10:$BZ10),0)*SUM($U10:$CH10)</f>
        <v>0</v>
      </c>
      <c r="CA119" s="123">
        <f>IFERROR('CEB Allocators'!BS10/SUM('CEB Allocators'!$M10:$BZ10),0)*SUM($U10:$CH10)</f>
        <v>0</v>
      </c>
      <c r="CB119" s="123">
        <f>IFERROR('CEB Allocators'!BT10/SUM('CEB Allocators'!$M10:$BZ10),0)*SUM($U10:$CH10)</f>
        <v>0</v>
      </c>
      <c r="CC119" s="123">
        <f>IFERROR('CEB Allocators'!BU10/SUM('CEB Allocators'!$M10:$BZ10),0)*SUM($U10:$CH10)</f>
        <v>0</v>
      </c>
      <c r="CD119" s="123">
        <f>IFERROR('CEB Allocators'!BV10/SUM('CEB Allocators'!$M10:$BZ10),0)*SUM($U10:$CH10)</f>
        <v>0</v>
      </c>
      <c r="CE119" s="123">
        <f>IFERROR('CEB Allocators'!BW10/SUM('CEB Allocators'!$M10:$BZ10),0)*SUM($U10:$CH10)</f>
        <v>0</v>
      </c>
      <c r="CF119" s="123">
        <f>IFERROR('CEB Allocators'!BX10/SUM('CEB Allocators'!$M10:$BZ10),0)*SUM($U10:$CH10)</f>
        <v>0</v>
      </c>
      <c r="CG119" s="123">
        <f>IFERROR('CEB Allocators'!BY10/SUM('CEB Allocators'!$M10:$BZ10),0)*SUM($U10:$CH10)</f>
        <v>0</v>
      </c>
      <c r="CH119" s="123">
        <f>IFERROR('CEB Allocators'!BZ10/SUM('CEB Allocators'!$M10:$BZ10),0)*SUM($U10:$CH10)</f>
        <v>0</v>
      </c>
    </row>
    <row r="120" spans="1:86" s="56" customFormat="1" x14ac:dyDescent="0.3">
      <c r="A120" s="150"/>
      <c r="B120" s="19" t="str">
        <f t="shared" ref="B120:G120" si="103">B11</f>
        <v>CHP I</v>
      </c>
      <c r="C120" s="19">
        <f t="shared" si="103"/>
        <v>100</v>
      </c>
      <c r="D120" s="19" t="str">
        <f t="shared" si="103"/>
        <v>Gas</v>
      </c>
      <c r="E120" s="19" t="str">
        <f t="shared" si="103"/>
        <v>Gas (CHP)</v>
      </c>
      <c r="F120" s="19" t="str">
        <f t="shared" si="103"/>
        <v>East Windsor CoGen</v>
      </c>
      <c r="G120" s="98">
        <f t="shared" si="103"/>
        <v>40123</v>
      </c>
      <c r="H120" s="19">
        <f t="shared" si="89"/>
        <v>40</v>
      </c>
      <c r="I120" s="19">
        <f t="shared" ref="I120:K120" si="104">I11</f>
        <v>40</v>
      </c>
      <c r="J120" s="19">
        <f t="shared" si="104"/>
        <v>0</v>
      </c>
      <c r="K120" s="19">
        <f t="shared" si="104"/>
        <v>2009</v>
      </c>
      <c r="L120" s="55"/>
      <c r="M120" s="55"/>
      <c r="R120" s="57"/>
      <c r="S120" s="57"/>
      <c r="T120" s="101"/>
      <c r="U120" s="123">
        <f>IFERROR('CEB Allocators'!M11/SUM('CEB Allocators'!$M11:$BZ11),0)*SUM($U11:$CH11)</f>
        <v>0</v>
      </c>
      <c r="V120" s="123">
        <f>IFERROR('CEB Allocators'!N11/SUM('CEB Allocators'!$M11:$BZ11),0)*SUM($U11:$CH11)</f>
        <v>0</v>
      </c>
      <c r="W120" s="123">
        <f>IFERROR('CEB Allocators'!O11/SUM('CEB Allocators'!$M11:$BZ11),0)*SUM($U11:$CH11)</f>
        <v>0</v>
      </c>
      <c r="X120" s="123">
        <f>IFERROR('CEB Allocators'!P11/SUM('CEB Allocators'!$M11:$BZ11),0)*SUM($U11:$CH11)</f>
        <v>0</v>
      </c>
      <c r="Y120" s="123">
        <f>IFERROR('CEB Allocators'!Q11/SUM('CEB Allocators'!$M11:$BZ11),0)*SUM($U11:$CH11)</f>
        <v>15.671431932579132</v>
      </c>
      <c r="Z120" s="123">
        <f>IFERROR('CEB Allocators'!R11/SUM('CEB Allocators'!$M11:$BZ11),0)*SUM($U11:$CH11)</f>
        <v>15.671431932579132</v>
      </c>
      <c r="AA120" s="123">
        <f>IFERROR('CEB Allocators'!S11/SUM('CEB Allocators'!$M11:$BZ11),0)*SUM($U11:$CH11)</f>
        <v>15.671431932579132</v>
      </c>
      <c r="AB120" s="123">
        <f>IFERROR('CEB Allocators'!T11/SUM('CEB Allocators'!$M11:$BZ11),0)*SUM($U11:$CH11)</f>
        <v>15.671431932579132</v>
      </c>
      <c r="AC120" s="123">
        <f>IFERROR('CEB Allocators'!U11/SUM('CEB Allocators'!$M11:$BZ11),0)*SUM($U11:$CH11)</f>
        <v>15.671431932579132</v>
      </c>
      <c r="AD120" s="123">
        <f>IFERROR('CEB Allocators'!V11/SUM('CEB Allocators'!$M11:$BZ11),0)*SUM($U11:$CH11)</f>
        <v>15.671431932579132</v>
      </c>
      <c r="AE120" s="123">
        <f>IFERROR('CEB Allocators'!W11/SUM('CEB Allocators'!$M11:$BZ11),0)*SUM($U11:$CH11)</f>
        <v>15.671431932579132</v>
      </c>
      <c r="AF120" s="123">
        <f>IFERROR('CEB Allocators'!X11/SUM('CEB Allocators'!$M11:$BZ11),0)*SUM($U11:$CH11)</f>
        <v>15.671431932579132</v>
      </c>
      <c r="AG120" s="123">
        <f>IFERROR('CEB Allocators'!Y11/SUM('CEB Allocators'!$M11:$BZ11),0)*SUM($U11:$CH11)</f>
        <v>15.671431932579132</v>
      </c>
      <c r="AH120" s="123">
        <f>IFERROR('CEB Allocators'!Z11/SUM('CEB Allocators'!$M11:$BZ11),0)*SUM($U11:$CH11)</f>
        <v>15.671431932579132</v>
      </c>
      <c r="AI120" s="123">
        <f>IFERROR('CEB Allocators'!AA11/SUM('CEB Allocators'!$M11:$BZ11),0)*SUM($U11:$CH11)</f>
        <v>15.671431932579132</v>
      </c>
      <c r="AJ120" s="123">
        <f>IFERROR('CEB Allocators'!AB11/SUM('CEB Allocators'!$M11:$BZ11),0)*SUM($U11:$CH11)</f>
        <v>15.671431932579132</v>
      </c>
      <c r="AK120" s="123">
        <f>IFERROR('CEB Allocators'!AC11/SUM('CEB Allocators'!$M11:$BZ11),0)*SUM($U11:$CH11)</f>
        <v>15.671431932579132</v>
      </c>
      <c r="AL120" s="123">
        <f>IFERROR('CEB Allocators'!AD11/SUM('CEB Allocators'!$M11:$BZ11),0)*SUM($U11:$CH11)</f>
        <v>15.671431932579132</v>
      </c>
      <c r="AM120" s="123">
        <f>IFERROR('CEB Allocators'!AE11/SUM('CEB Allocators'!$M11:$BZ11),0)*SUM($U11:$CH11)</f>
        <v>15.671431932579132</v>
      </c>
      <c r="AN120" s="123">
        <f>IFERROR('CEB Allocators'!AF11/SUM('CEB Allocators'!$M11:$BZ11),0)*SUM($U11:$CH11)</f>
        <v>15.671431932579132</v>
      </c>
      <c r="AO120" s="123">
        <f>IFERROR('CEB Allocators'!AG11/SUM('CEB Allocators'!$M11:$BZ11),0)*SUM($U11:$CH11)</f>
        <v>15.671431932579132</v>
      </c>
      <c r="AP120" s="123">
        <f>IFERROR('CEB Allocators'!AH11/SUM('CEB Allocators'!$M11:$BZ11),0)*SUM($U11:$CH11)</f>
        <v>15.671431932579132</v>
      </c>
      <c r="AQ120" s="123">
        <f>IFERROR('CEB Allocators'!AI11/SUM('CEB Allocators'!$M11:$BZ11),0)*SUM($U11:$CH11)</f>
        <v>15.671431932579132</v>
      </c>
      <c r="AR120" s="123">
        <f>IFERROR('CEB Allocators'!AJ11/SUM('CEB Allocators'!$M11:$BZ11),0)*SUM($U11:$CH11)</f>
        <v>15.671431932579132</v>
      </c>
      <c r="AS120" s="123">
        <f>IFERROR('CEB Allocators'!AK11/SUM('CEB Allocators'!$M11:$BZ11),0)*SUM($U11:$CH11)</f>
        <v>15.671431932579132</v>
      </c>
      <c r="AT120" s="123">
        <f>IFERROR('CEB Allocators'!AL11/SUM('CEB Allocators'!$M11:$BZ11),0)*SUM($U11:$CH11)</f>
        <v>15.671431932579132</v>
      </c>
      <c r="AU120" s="123">
        <f>IFERROR('CEB Allocators'!AM11/SUM('CEB Allocators'!$M11:$BZ11),0)*SUM($U11:$CH11)</f>
        <v>15.671431932579132</v>
      </c>
      <c r="AV120" s="123">
        <f>IFERROR('CEB Allocators'!AN11/SUM('CEB Allocators'!$M11:$BZ11),0)*SUM($U11:$CH11)</f>
        <v>15.671431932579132</v>
      </c>
      <c r="AW120" s="123">
        <f>IFERROR('CEB Allocators'!AO11/SUM('CEB Allocators'!$M11:$BZ11),0)*SUM($U11:$CH11)</f>
        <v>15.671431932579132</v>
      </c>
      <c r="AX120" s="123">
        <f>IFERROR('CEB Allocators'!AP11/SUM('CEB Allocators'!$M11:$BZ11),0)*SUM($U11:$CH11)</f>
        <v>15.671431932579132</v>
      </c>
      <c r="AY120" s="123">
        <f>IFERROR('CEB Allocators'!AQ11/SUM('CEB Allocators'!$M11:$BZ11),0)*SUM($U11:$CH11)</f>
        <v>15.671431932579132</v>
      </c>
      <c r="AZ120" s="123">
        <f>IFERROR('CEB Allocators'!AR11/SUM('CEB Allocators'!$M11:$BZ11),0)*SUM($U11:$CH11)</f>
        <v>15.671431932579132</v>
      </c>
      <c r="BA120" s="123">
        <f>IFERROR('CEB Allocators'!AS11/SUM('CEB Allocators'!$M11:$BZ11),0)*SUM($U11:$CH11)</f>
        <v>15.671431932579132</v>
      </c>
      <c r="BB120" s="123">
        <f>IFERROR('CEB Allocators'!AT11/SUM('CEB Allocators'!$M11:$BZ11),0)*SUM($U11:$CH11)</f>
        <v>15.671431932579132</v>
      </c>
      <c r="BC120" s="123">
        <f>IFERROR('CEB Allocators'!AU11/SUM('CEB Allocators'!$M11:$BZ11),0)*SUM($U11:$CH11)</f>
        <v>15.671431932579132</v>
      </c>
      <c r="BD120" s="123">
        <f>IFERROR('CEB Allocators'!AV11/SUM('CEB Allocators'!$M11:$BZ11),0)*SUM($U11:$CH11)</f>
        <v>15.671431932579132</v>
      </c>
      <c r="BE120" s="123">
        <f>IFERROR('CEB Allocators'!AW11/SUM('CEB Allocators'!$M11:$BZ11),0)*SUM($U11:$CH11)</f>
        <v>15.671431932579132</v>
      </c>
      <c r="BF120" s="123">
        <f>IFERROR('CEB Allocators'!AX11/SUM('CEB Allocators'!$M11:$BZ11),0)*SUM($U11:$CH11)</f>
        <v>15.671431932579132</v>
      </c>
      <c r="BG120" s="123">
        <f>IFERROR('CEB Allocators'!AY11/SUM('CEB Allocators'!$M11:$BZ11),0)*SUM($U11:$CH11)</f>
        <v>15.671431932579132</v>
      </c>
      <c r="BH120" s="123">
        <f>IFERROR('CEB Allocators'!AZ11/SUM('CEB Allocators'!$M11:$BZ11),0)*SUM($U11:$CH11)</f>
        <v>15.671431932579132</v>
      </c>
      <c r="BI120" s="123">
        <f>IFERROR('CEB Allocators'!BA11/SUM('CEB Allocators'!$M11:$BZ11),0)*SUM($U11:$CH11)</f>
        <v>15.671431932579132</v>
      </c>
      <c r="BJ120" s="123">
        <f>IFERROR('CEB Allocators'!BB11/SUM('CEB Allocators'!$M11:$BZ11),0)*SUM($U11:$CH11)</f>
        <v>15.671431932579132</v>
      </c>
      <c r="BK120" s="123">
        <f>IFERROR('CEB Allocators'!BC11/SUM('CEB Allocators'!$M11:$BZ11),0)*SUM($U11:$CH11)</f>
        <v>15.671431932579132</v>
      </c>
      <c r="BL120" s="123">
        <f>IFERROR('CEB Allocators'!BD11/SUM('CEB Allocators'!$M11:$BZ11),0)*SUM($U11:$CH11)</f>
        <v>15.671431932579132</v>
      </c>
      <c r="BM120" s="123">
        <f>IFERROR('CEB Allocators'!BE11/SUM('CEB Allocators'!$M11:$BZ11),0)*SUM($U11:$CH11)</f>
        <v>0</v>
      </c>
      <c r="BN120" s="123">
        <f>IFERROR('CEB Allocators'!BF11/SUM('CEB Allocators'!$M11:$BZ11),0)*SUM($U11:$CH11)</f>
        <v>0</v>
      </c>
      <c r="BO120" s="123">
        <f>IFERROR('CEB Allocators'!BG11/SUM('CEB Allocators'!$M11:$BZ11),0)*SUM($U11:$CH11)</f>
        <v>0</v>
      </c>
      <c r="BP120" s="123">
        <f>IFERROR('CEB Allocators'!BH11/SUM('CEB Allocators'!$M11:$BZ11),0)*SUM($U11:$CH11)</f>
        <v>0</v>
      </c>
      <c r="BQ120" s="123">
        <f>IFERROR('CEB Allocators'!BI11/SUM('CEB Allocators'!$M11:$BZ11),0)*SUM($U11:$CH11)</f>
        <v>0</v>
      </c>
      <c r="BR120" s="123">
        <f>IFERROR('CEB Allocators'!BJ11/SUM('CEB Allocators'!$M11:$BZ11),0)*SUM($U11:$CH11)</f>
        <v>0</v>
      </c>
      <c r="BS120" s="123">
        <f>IFERROR('CEB Allocators'!BK11/SUM('CEB Allocators'!$M11:$BZ11),0)*SUM($U11:$CH11)</f>
        <v>0</v>
      </c>
      <c r="BT120" s="123">
        <f>IFERROR('CEB Allocators'!BL11/SUM('CEB Allocators'!$M11:$BZ11),0)*SUM($U11:$CH11)</f>
        <v>0</v>
      </c>
      <c r="BU120" s="123">
        <f>IFERROR('CEB Allocators'!BM11/SUM('CEB Allocators'!$M11:$BZ11),0)*SUM($U11:$CH11)</f>
        <v>0</v>
      </c>
      <c r="BV120" s="123">
        <f>IFERROR('CEB Allocators'!BN11/SUM('CEB Allocators'!$M11:$BZ11),0)*SUM($U11:$CH11)</f>
        <v>0</v>
      </c>
      <c r="BW120" s="123">
        <f>IFERROR('CEB Allocators'!BO11/SUM('CEB Allocators'!$M11:$BZ11),0)*SUM($U11:$CH11)</f>
        <v>0</v>
      </c>
      <c r="BX120" s="123">
        <f>IFERROR('CEB Allocators'!BP11/SUM('CEB Allocators'!$M11:$BZ11),0)*SUM($U11:$CH11)</f>
        <v>0</v>
      </c>
      <c r="BY120" s="123">
        <f>IFERROR('CEB Allocators'!BQ11/SUM('CEB Allocators'!$M11:$BZ11),0)*SUM($U11:$CH11)</f>
        <v>0</v>
      </c>
      <c r="BZ120" s="123">
        <f>IFERROR('CEB Allocators'!BR11/SUM('CEB Allocators'!$M11:$BZ11),0)*SUM($U11:$CH11)</f>
        <v>0</v>
      </c>
      <c r="CA120" s="123">
        <f>IFERROR('CEB Allocators'!BS11/SUM('CEB Allocators'!$M11:$BZ11),0)*SUM($U11:$CH11)</f>
        <v>0</v>
      </c>
      <c r="CB120" s="123">
        <f>IFERROR('CEB Allocators'!BT11/SUM('CEB Allocators'!$M11:$BZ11),0)*SUM($U11:$CH11)</f>
        <v>0</v>
      </c>
      <c r="CC120" s="123">
        <f>IFERROR('CEB Allocators'!BU11/SUM('CEB Allocators'!$M11:$BZ11),0)*SUM($U11:$CH11)</f>
        <v>0</v>
      </c>
      <c r="CD120" s="123">
        <f>IFERROR('CEB Allocators'!BV11/SUM('CEB Allocators'!$M11:$BZ11),0)*SUM($U11:$CH11)</f>
        <v>0</v>
      </c>
      <c r="CE120" s="123">
        <f>IFERROR('CEB Allocators'!BW11/SUM('CEB Allocators'!$M11:$BZ11),0)*SUM($U11:$CH11)</f>
        <v>0</v>
      </c>
      <c r="CF120" s="123">
        <f>IFERROR('CEB Allocators'!BX11/SUM('CEB Allocators'!$M11:$BZ11),0)*SUM($U11:$CH11)</f>
        <v>0</v>
      </c>
      <c r="CG120" s="123">
        <f>IFERROR('CEB Allocators'!BY11/SUM('CEB Allocators'!$M11:$BZ11),0)*SUM($U11:$CH11)</f>
        <v>0</v>
      </c>
      <c r="CH120" s="123">
        <f>IFERROR('CEB Allocators'!BZ11/SUM('CEB Allocators'!$M11:$BZ11),0)*SUM($U11:$CH11)</f>
        <v>0</v>
      </c>
    </row>
    <row r="121" spans="1:86" s="56" customFormat="1" x14ac:dyDescent="0.3">
      <c r="A121" s="150"/>
      <c r="B121" s="19" t="str">
        <f t="shared" ref="B121:G121" si="105">B12</f>
        <v>CHP I</v>
      </c>
      <c r="C121" s="19">
        <f t="shared" si="105"/>
        <v>287</v>
      </c>
      <c r="D121" s="19" t="str">
        <f t="shared" si="105"/>
        <v>Gas</v>
      </c>
      <c r="E121" s="19" t="str">
        <f t="shared" si="105"/>
        <v>Gas (CHP)</v>
      </c>
      <c r="F121" s="19" t="str">
        <f t="shared" si="105"/>
        <v>Thorold CoGen</v>
      </c>
      <c r="G121" s="98">
        <f t="shared" si="105"/>
        <v>40265</v>
      </c>
      <c r="H121" s="19">
        <f t="shared" si="89"/>
        <v>40</v>
      </c>
      <c r="I121" s="19">
        <f t="shared" ref="I121:K121" si="106">I12</f>
        <v>26</v>
      </c>
      <c r="J121" s="19">
        <f t="shared" si="106"/>
        <v>14</v>
      </c>
      <c r="K121" s="19">
        <f t="shared" si="106"/>
        <v>2010</v>
      </c>
      <c r="L121" s="55"/>
      <c r="M121" s="55"/>
      <c r="R121" s="57"/>
      <c r="S121" s="57"/>
      <c r="T121" s="101"/>
      <c r="U121" s="123">
        <f>IFERROR('CEB Allocators'!M12/SUM('CEB Allocators'!$M12:$BZ12),0)*SUM($U12:$CH12)</f>
        <v>0</v>
      </c>
      <c r="V121" s="123">
        <f>IFERROR('CEB Allocators'!N12/SUM('CEB Allocators'!$M12:$BZ12),0)*SUM($U12:$CH12)</f>
        <v>0</v>
      </c>
      <c r="W121" s="123">
        <f>IFERROR('CEB Allocators'!O12/SUM('CEB Allocators'!$M12:$BZ12),0)*SUM($U12:$CH12)</f>
        <v>0</v>
      </c>
      <c r="X121" s="123">
        <f>IFERROR('CEB Allocators'!P12/SUM('CEB Allocators'!$M12:$BZ12),0)*SUM($U12:$CH12)</f>
        <v>0</v>
      </c>
      <c r="Y121" s="123">
        <f>IFERROR('CEB Allocators'!Q12/SUM('CEB Allocators'!$M12:$BZ12),0)*SUM($U12:$CH12)</f>
        <v>0</v>
      </c>
      <c r="Z121" s="123">
        <f>IFERROR('CEB Allocators'!R12/SUM('CEB Allocators'!$M12:$BZ12),0)*SUM($U12:$CH12)</f>
        <v>52.168025088342318</v>
      </c>
      <c r="AA121" s="123">
        <f>IFERROR('CEB Allocators'!S12/SUM('CEB Allocators'!$M12:$BZ12),0)*SUM($U12:$CH12)</f>
        <v>52.168025088342318</v>
      </c>
      <c r="AB121" s="123">
        <f>IFERROR('CEB Allocators'!T12/SUM('CEB Allocators'!$M12:$BZ12),0)*SUM($U12:$CH12)</f>
        <v>52.168025088342318</v>
      </c>
      <c r="AC121" s="123">
        <f>IFERROR('CEB Allocators'!U12/SUM('CEB Allocators'!$M12:$BZ12),0)*SUM($U12:$CH12)</f>
        <v>52.168025088342318</v>
      </c>
      <c r="AD121" s="123">
        <f>IFERROR('CEB Allocators'!V12/SUM('CEB Allocators'!$M12:$BZ12),0)*SUM($U12:$CH12)</f>
        <v>52.168025088342318</v>
      </c>
      <c r="AE121" s="123">
        <f>IFERROR('CEB Allocators'!W12/SUM('CEB Allocators'!$M12:$BZ12),0)*SUM($U12:$CH12)</f>
        <v>52.168025088342318</v>
      </c>
      <c r="AF121" s="123">
        <f>IFERROR('CEB Allocators'!X12/SUM('CEB Allocators'!$M12:$BZ12),0)*SUM($U12:$CH12)</f>
        <v>52.168025088342318</v>
      </c>
      <c r="AG121" s="123">
        <f>IFERROR('CEB Allocators'!Y12/SUM('CEB Allocators'!$M12:$BZ12),0)*SUM($U12:$CH12)</f>
        <v>52.168025088342318</v>
      </c>
      <c r="AH121" s="123">
        <f>IFERROR('CEB Allocators'!Z12/SUM('CEB Allocators'!$M12:$BZ12),0)*SUM($U12:$CH12)</f>
        <v>52.168025088342318</v>
      </c>
      <c r="AI121" s="123">
        <f>IFERROR('CEB Allocators'!AA12/SUM('CEB Allocators'!$M12:$BZ12),0)*SUM($U12:$CH12)</f>
        <v>52.168025088342318</v>
      </c>
      <c r="AJ121" s="123">
        <f>IFERROR('CEB Allocators'!AB12/SUM('CEB Allocators'!$M12:$BZ12),0)*SUM($U12:$CH12)</f>
        <v>52.168025088342318</v>
      </c>
      <c r="AK121" s="123">
        <f>IFERROR('CEB Allocators'!AC12/SUM('CEB Allocators'!$M12:$BZ12),0)*SUM($U12:$CH12)</f>
        <v>52.168025088342318</v>
      </c>
      <c r="AL121" s="123">
        <f>IFERROR('CEB Allocators'!AD12/SUM('CEB Allocators'!$M12:$BZ12),0)*SUM($U12:$CH12)</f>
        <v>52.168025088342318</v>
      </c>
      <c r="AM121" s="123">
        <f>IFERROR('CEB Allocators'!AE12/SUM('CEB Allocators'!$M12:$BZ12),0)*SUM($U12:$CH12)</f>
        <v>52.168025088342318</v>
      </c>
      <c r="AN121" s="123">
        <f>IFERROR('CEB Allocators'!AF12/SUM('CEB Allocators'!$M12:$BZ12),0)*SUM($U12:$CH12)</f>
        <v>52.168025088342318</v>
      </c>
      <c r="AO121" s="123">
        <f>IFERROR('CEB Allocators'!AG12/SUM('CEB Allocators'!$M12:$BZ12),0)*SUM($U12:$CH12)</f>
        <v>52.168025088342318</v>
      </c>
      <c r="AP121" s="123">
        <f>IFERROR('CEB Allocators'!AH12/SUM('CEB Allocators'!$M12:$BZ12),0)*SUM($U12:$CH12)</f>
        <v>52.168025088342318</v>
      </c>
      <c r="AQ121" s="123">
        <f>IFERROR('CEB Allocators'!AI12/SUM('CEB Allocators'!$M12:$BZ12),0)*SUM($U12:$CH12)</f>
        <v>52.168025088342318</v>
      </c>
      <c r="AR121" s="123">
        <f>IFERROR('CEB Allocators'!AJ12/SUM('CEB Allocators'!$M12:$BZ12),0)*SUM($U12:$CH12)</f>
        <v>52.168025088342318</v>
      </c>
      <c r="AS121" s="123">
        <f>IFERROR('CEB Allocators'!AK12/SUM('CEB Allocators'!$M12:$BZ12),0)*SUM($U12:$CH12)</f>
        <v>52.168025088342318</v>
      </c>
      <c r="AT121" s="123">
        <f>IFERROR('CEB Allocators'!AL12/SUM('CEB Allocators'!$M12:$BZ12),0)*SUM($U12:$CH12)</f>
        <v>52.168025088342318</v>
      </c>
      <c r="AU121" s="123">
        <f>IFERROR('CEB Allocators'!AM12/SUM('CEB Allocators'!$M12:$BZ12),0)*SUM($U12:$CH12)</f>
        <v>52.168025088342318</v>
      </c>
      <c r="AV121" s="123">
        <f>IFERROR('CEB Allocators'!AN12/SUM('CEB Allocators'!$M12:$BZ12),0)*SUM($U12:$CH12)</f>
        <v>52.168025088342318</v>
      </c>
      <c r="AW121" s="123">
        <f>IFERROR('CEB Allocators'!AO12/SUM('CEB Allocators'!$M12:$BZ12),0)*SUM($U12:$CH12)</f>
        <v>52.168025088342318</v>
      </c>
      <c r="AX121" s="123">
        <f>IFERROR('CEB Allocators'!AP12/SUM('CEB Allocators'!$M12:$BZ12),0)*SUM($U12:$CH12)</f>
        <v>52.168025088342318</v>
      </c>
      <c r="AY121" s="123">
        <f>IFERROR('CEB Allocators'!AQ12/SUM('CEB Allocators'!$M12:$BZ12),0)*SUM($U12:$CH12)</f>
        <v>52.168025088342318</v>
      </c>
      <c r="AZ121" s="123">
        <f>IFERROR('CEB Allocators'!AR12/SUM('CEB Allocators'!$M12:$BZ12),0)*SUM($U12:$CH12)</f>
        <v>52.168025088342318</v>
      </c>
      <c r="BA121" s="123">
        <f>IFERROR('CEB Allocators'!AS12/SUM('CEB Allocators'!$M12:$BZ12),0)*SUM($U12:$CH12)</f>
        <v>52.168025088342318</v>
      </c>
      <c r="BB121" s="123">
        <f>IFERROR('CEB Allocators'!AT12/SUM('CEB Allocators'!$M12:$BZ12),0)*SUM($U12:$CH12)</f>
        <v>52.168025088342318</v>
      </c>
      <c r="BC121" s="123">
        <f>IFERROR('CEB Allocators'!AU12/SUM('CEB Allocators'!$M12:$BZ12),0)*SUM($U12:$CH12)</f>
        <v>52.168025088342318</v>
      </c>
      <c r="BD121" s="123">
        <f>IFERROR('CEB Allocators'!AV12/SUM('CEB Allocators'!$M12:$BZ12),0)*SUM($U12:$CH12)</f>
        <v>52.168025088342318</v>
      </c>
      <c r="BE121" s="123">
        <f>IFERROR('CEB Allocators'!AW12/SUM('CEB Allocators'!$M12:$BZ12),0)*SUM($U12:$CH12)</f>
        <v>52.168025088342318</v>
      </c>
      <c r="BF121" s="123">
        <f>IFERROR('CEB Allocators'!AX12/SUM('CEB Allocators'!$M12:$BZ12),0)*SUM($U12:$CH12)</f>
        <v>52.168025088342318</v>
      </c>
      <c r="BG121" s="123">
        <f>IFERROR('CEB Allocators'!AY12/SUM('CEB Allocators'!$M12:$BZ12),0)*SUM($U12:$CH12)</f>
        <v>52.168025088342318</v>
      </c>
      <c r="BH121" s="123">
        <f>IFERROR('CEB Allocators'!AZ12/SUM('CEB Allocators'!$M12:$BZ12),0)*SUM($U12:$CH12)</f>
        <v>52.168025088342318</v>
      </c>
      <c r="BI121" s="123">
        <f>IFERROR('CEB Allocators'!BA12/SUM('CEB Allocators'!$M12:$BZ12),0)*SUM($U12:$CH12)</f>
        <v>52.168025088342318</v>
      </c>
      <c r="BJ121" s="123">
        <f>IFERROR('CEB Allocators'!BB12/SUM('CEB Allocators'!$M12:$BZ12),0)*SUM($U12:$CH12)</f>
        <v>52.168025088342318</v>
      </c>
      <c r="BK121" s="123">
        <f>IFERROR('CEB Allocators'!BC12/SUM('CEB Allocators'!$M12:$BZ12),0)*SUM($U12:$CH12)</f>
        <v>52.168025088342318</v>
      </c>
      <c r="BL121" s="123">
        <f>IFERROR('CEB Allocators'!BD12/SUM('CEB Allocators'!$M12:$BZ12),0)*SUM($U12:$CH12)</f>
        <v>52.168025088342318</v>
      </c>
      <c r="BM121" s="123">
        <f>IFERROR('CEB Allocators'!BE12/SUM('CEB Allocators'!$M12:$BZ12),0)*SUM($U12:$CH12)</f>
        <v>52.168025088342318</v>
      </c>
      <c r="BN121" s="123">
        <f>IFERROR('CEB Allocators'!BF12/SUM('CEB Allocators'!$M12:$BZ12),0)*SUM($U12:$CH12)</f>
        <v>0</v>
      </c>
      <c r="BO121" s="123">
        <f>IFERROR('CEB Allocators'!BG12/SUM('CEB Allocators'!$M12:$BZ12),0)*SUM($U12:$CH12)</f>
        <v>0</v>
      </c>
      <c r="BP121" s="123">
        <f>IFERROR('CEB Allocators'!BH12/SUM('CEB Allocators'!$M12:$BZ12),0)*SUM($U12:$CH12)</f>
        <v>0</v>
      </c>
      <c r="BQ121" s="123">
        <f>IFERROR('CEB Allocators'!BI12/SUM('CEB Allocators'!$M12:$BZ12),0)*SUM($U12:$CH12)</f>
        <v>0</v>
      </c>
      <c r="BR121" s="123">
        <f>IFERROR('CEB Allocators'!BJ12/SUM('CEB Allocators'!$M12:$BZ12),0)*SUM($U12:$CH12)</f>
        <v>0</v>
      </c>
      <c r="BS121" s="123">
        <f>IFERROR('CEB Allocators'!BK12/SUM('CEB Allocators'!$M12:$BZ12),0)*SUM($U12:$CH12)</f>
        <v>0</v>
      </c>
      <c r="BT121" s="123">
        <f>IFERROR('CEB Allocators'!BL12/SUM('CEB Allocators'!$M12:$BZ12),0)*SUM($U12:$CH12)</f>
        <v>0</v>
      </c>
      <c r="BU121" s="123">
        <f>IFERROR('CEB Allocators'!BM12/SUM('CEB Allocators'!$M12:$BZ12),0)*SUM($U12:$CH12)</f>
        <v>0</v>
      </c>
      <c r="BV121" s="123">
        <f>IFERROR('CEB Allocators'!BN12/SUM('CEB Allocators'!$M12:$BZ12),0)*SUM($U12:$CH12)</f>
        <v>0</v>
      </c>
      <c r="BW121" s="123">
        <f>IFERROR('CEB Allocators'!BO12/SUM('CEB Allocators'!$M12:$BZ12),0)*SUM($U12:$CH12)</f>
        <v>0</v>
      </c>
      <c r="BX121" s="123">
        <f>IFERROR('CEB Allocators'!BP12/SUM('CEB Allocators'!$M12:$BZ12),0)*SUM($U12:$CH12)</f>
        <v>0</v>
      </c>
      <c r="BY121" s="123">
        <f>IFERROR('CEB Allocators'!BQ12/SUM('CEB Allocators'!$M12:$BZ12),0)*SUM($U12:$CH12)</f>
        <v>0</v>
      </c>
      <c r="BZ121" s="123">
        <f>IFERROR('CEB Allocators'!BR12/SUM('CEB Allocators'!$M12:$BZ12),0)*SUM($U12:$CH12)</f>
        <v>0</v>
      </c>
      <c r="CA121" s="123">
        <f>IFERROR('CEB Allocators'!BS12/SUM('CEB Allocators'!$M12:$BZ12),0)*SUM($U12:$CH12)</f>
        <v>0</v>
      </c>
      <c r="CB121" s="123">
        <f>IFERROR('CEB Allocators'!BT12/SUM('CEB Allocators'!$M12:$BZ12),0)*SUM($U12:$CH12)</f>
        <v>0</v>
      </c>
      <c r="CC121" s="123">
        <f>IFERROR('CEB Allocators'!BU12/SUM('CEB Allocators'!$M12:$BZ12),0)*SUM($U12:$CH12)</f>
        <v>0</v>
      </c>
      <c r="CD121" s="123">
        <f>IFERROR('CEB Allocators'!BV12/SUM('CEB Allocators'!$M12:$BZ12),0)*SUM($U12:$CH12)</f>
        <v>0</v>
      </c>
      <c r="CE121" s="123">
        <f>IFERROR('CEB Allocators'!BW12/SUM('CEB Allocators'!$M12:$BZ12),0)*SUM($U12:$CH12)</f>
        <v>0</v>
      </c>
      <c r="CF121" s="123">
        <f>IFERROR('CEB Allocators'!BX12/SUM('CEB Allocators'!$M12:$BZ12),0)*SUM($U12:$CH12)</f>
        <v>0</v>
      </c>
      <c r="CG121" s="123">
        <f>IFERROR('CEB Allocators'!BY12/SUM('CEB Allocators'!$M12:$BZ12),0)*SUM($U12:$CH12)</f>
        <v>0</v>
      </c>
      <c r="CH121" s="123">
        <f>IFERROR('CEB Allocators'!BZ12/SUM('CEB Allocators'!$M12:$BZ12),0)*SUM($U12:$CH12)</f>
        <v>0</v>
      </c>
    </row>
    <row r="122" spans="1:86" s="56" customFormat="1" x14ac:dyDescent="0.3">
      <c r="A122" s="150"/>
      <c r="B122" s="19" t="str">
        <f t="shared" ref="B122:G122" si="107">B13</f>
        <v>EMCES</v>
      </c>
      <c r="C122" s="19">
        <f t="shared" si="107"/>
        <v>541.25</v>
      </c>
      <c r="D122" s="19" t="str">
        <f t="shared" si="107"/>
        <v>Gas</v>
      </c>
      <c r="E122" s="19" t="str">
        <f t="shared" si="107"/>
        <v>Gas (CCGT)</v>
      </c>
      <c r="F122" s="19" t="str">
        <f t="shared" si="107"/>
        <v>Brighton Beach Power Station</v>
      </c>
      <c r="G122" s="98">
        <f t="shared" si="107"/>
        <v>38718</v>
      </c>
      <c r="H122" s="19">
        <f t="shared" si="89"/>
        <v>40</v>
      </c>
      <c r="I122" s="19">
        <f t="shared" ref="I122:K122" si="108">I13</f>
        <v>40</v>
      </c>
      <c r="J122" s="19">
        <f t="shared" si="108"/>
        <v>0</v>
      </c>
      <c r="K122" s="19">
        <f t="shared" si="108"/>
        <v>2006</v>
      </c>
      <c r="L122" s="55"/>
      <c r="M122" s="55"/>
      <c r="R122" s="57"/>
      <c r="S122" s="57"/>
      <c r="T122" s="101"/>
      <c r="U122" s="123">
        <f>IFERROR('CEB Allocators'!M13/SUM('CEB Allocators'!$M13:$BZ13),0)*SUM($U13:$CH13)</f>
        <v>0</v>
      </c>
      <c r="V122" s="123">
        <f>IFERROR('CEB Allocators'!N13/SUM('CEB Allocators'!$M13:$BZ13),0)*SUM($U13:$CH13)</f>
        <v>36.640546374566455</v>
      </c>
      <c r="W122" s="123">
        <f>IFERROR('CEB Allocators'!O13/SUM('CEB Allocators'!$M13:$BZ13),0)*SUM($U13:$CH13)</f>
        <v>36.640546374566455</v>
      </c>
      <c r="X122" s="123">
        <f>IFERROR('CEB Allocators'!P13/SUM('CEB Allocators'!$M13:$BZ13),0)*SUM($U13:$CH13)</f>
        <v>36.640546374566455</v>
      </c>
      <c r="Y122" s="123">
        <f>IFERROR('CEB Allocators'!Q13/SUM('CEB Allocators'!$M13:$BZ13),0)*SUM($U13:$CH13)</f>
        <v>36.640546374566455</v>
      </c>
      <c r="Z122" s="123">
        <f>IFERROR('CEB Allocators'!R13/SUM('CEB Allocators'!$M13:$BZ13),0)*SUM($U13:$CH13)</f>
        <v>36.640546374566455</v>
      </c>
      <c r="AA122" s="123">
        <f>IFERROR('CEB Allocators'!S13/SUM('CEB Allocators'!$M13:$BZ13),0)*SUM($U13:$CH13)</f>
        <v>36.640546374566455</v>
      </c>
      <c r="AB122" s="123">
        <f>IFERROR('CEB Allocators'!T13/SUM('CEB Allocators'!$M13:$BZ13),0)*SUM($U13:$CH13)</f>
        <v>36.640546374566455</v>
      </c>
      <c r="AC122" s="123">
        <f>IFERROR('CEB Allocators'!U13/SUM('CEB Allocators'!$M13:$BZ13),0)*SUM($U13:$CH13)</f>
        <v>36.640546374566455</v>
      </c>
      <c r="AD122" s="123">
        <f>IFERROR('CEB Allocators'!V13/SUM('CEB Allocators'!$M13:$BZ13),0)*SUM($U13:$CH13)</f>
        <v>36.640546374566455</v>
      </c>
      <c r="AE122" s="123">
        <f>IFERROR('CEB Allocators'!W13/SUM('CEB Allocators'!$M13:$BZ13),0)*SUM($U13:$CH13)</f>
        <v>36.640546374566455</v>
      </c>
      <c r="AF122" s="123">
        <f>IFERROR('CEB Allocators'!X13/SUM('CEB Allocators'!$M13:$BZ13),0)*SUM($U13:$CH13)</f>
        <v>36.640546374566455</v>
      </c>
      <c r="AG122" s="123">
        <f>IFERROR('CEB Allocators'!Y13/SUM('CEB Allocators'!$M13:$BZ13),0)*SUM($U13:$CH13)</f>
        <v>36.640546374566455</v>
      </c>
      <c r="AH122" s="123">
        <f>IFERROR('CEB Allocators'!Z13/SUM('CEB Allocators'!$M13:$BZ13),0)*SUM($U13:$CH13)</f>
        <v>36.640546374566455</v>
      </c>
      <c r="AI122" s="123">
        <f>IFERROR('CEB Allocators'!AA13/SUM('CEB Allocators'!$M13:$BZ13),0)*SUM($U13:$CH13)</f>
        <v>36.640546374566455</v>
      </c>
      <c r="AJ122" s="123">
        <f>IFERROR('CEB Allocators'!AB13/SUM('CEB Allocators'!$M13:$BZ13),0)*SUM($U13:$CH13)</f>
        <v>36.640546374566455</v>
      </c>
      <c r="AK122" s="123">
        <f>IFERROR('CEB Allocators'!AC13/SUM('CEB Allocators'!$M13:$BZ13),0)*SUM($U13:$CH13)</f>
        <v>36.640546374566455</v>
      </c>
      <c r="AL122" s="123">
        <f>IFERROR('CEB Allocators'!AD13/SUM('CEB Allocators'!$M13:$BZ13),0)*SUM($U13:$CH13)</f>
        <v>36.640546374566455</v>
      </c>
      <c r="AM122" s="123">
        <f>IFERROR('CEB Allocators'!AE13/SUM('CEB Allocators'!$M13:$BZ13),0)*SUM($U13:$CH13)</f>
        <v>36.640546374566455</v>
      </c>
      <c r="AN122" s="123">
        <f>IFERROR('CEB Allocators'!AF13/SUM('CEB Allocators'!$M13:$BZ13),0)*SUM($U13:$CH13)</f>
        <v>36.640546374566455</v>
      </c>
      <c r="AO122" s="123">
        <f>IFERROR('CEB Allocators'!AG13/SUM('CEB Allocators'!$M13:$BZ13),0)*SUM($U13:$CH13)</f>
        <v>36.640546374566455</v>
      </c>
      <c r="AP122" s="123">
        <f>IFERROR('CEB Allocators'!AH13/SUM('CEB Allocators'!$M13:$BZ13),0)*SUM($U13:$CH13)</f>
        <v>36.640546374566455</v>
      </c>
      <c r="AQ122" s="123">
        <f>IFERROR('CEB Allocators'!AI13/SUM('CEB Allocators'!$M13:$BZ13),0)*SUM($U13:$CH13)</f>
        <v>36.640546374566455</v>
      </c>
      <c r="AR122" s="123">
        <f>IFERROR('CEB Allocators'!AJ13/SUM('CEB Allocators'!$M13:$BZ13),0)*SUM($U13:$CH13)</f>
        <v>36.640546374566455</v>
      </c>
      <c r="AS122" s="123">
        <f>IFERROR('CEB Allocators'!AK13/SUM('CEB Allocators'!$M13:$BZ13),0)*SUM($U13:$CH13)</f>
        <v>36.640546374566455</v>
      </c>
      <c r="AT122" s="123">
        <f>IFERROR('CEB Allocators'!AL13/SUM('CEB Allocators'!$M13:$BZ13),0)*SUM($U13:$CH13)</f>
        <v>36.640546374566455</v>
      </c>
      <c r="AU122" s="123">
        <f>IFERROR('CEB Allocators'!AM13/SUM('CEB Allocators'!$M13:$BZ13),0)*SUM($U13:$CH13)</f>
        <v>36.640546374566455</v>
      </c>
      <c r="AV122" s="123">
        <f>IFERROR('CEB Allocators'!AN13/SUM('CEB Allocators'!$M13:$BZ13),0)*SUM($U13:$CH13)</f>
        <v>36.640546374566455</v>
      </c>
      <c r="AW122" s="123">
        <f>IFERROR('CEB Allocators'!AO13/SUM('CEB Allocators'!$M13:$BZ13),0)*SUM($U13:$CH13)</f>
        <v>36.640546374566455</v>
      </c>
      <c r="AX122" s="123">
        <f>IFERROR('CEB Allocators'!AP13/SUM('CEB Allocators'!$M13:$BZ13),0)*SUM($U13:$CH13)</f>
        <v>36.640546374566455</v>
      </c>
      <c r="AY122" s="123">
        <f>IFERROR('CEB Allocators'!AQ13/SUM('CEB Allocators'!$M13:$BZ13),0)*SUM($U13:$CH13)</f>
        <v>36.640546374566455</v>
      </c>
      <c r="AZ122" s="123">
        <f>IFERROR('CEB Allocators'!AR13/SUM('CEB Allocators'!$M13:$BZ13),0)*SUM($U13:$CH13)</f>
        <v>36.640546374566455</v>
      </c>
      <c r="BA122" s="123">
        <f>IFERROR('CEB Allocators'!AS13/SUM('CEB Allocators'!$M13:$BZ13),0)*SUM($U13:$CH13)</f>
        <v>36.640546374566455</v>
      </c>
      <c r="BB122" s="123">
        <f>IFERROR('CEB Allocators'!AT13/SUM('CEB Allocators'!$M13:$BZ13),0)*SUM($U13:$CH13)</f>
        <v>36.640546374566455</v>
      </c>
      <c r="BC122" s="123">
        <f>IFERROR('CEB Allocators'!AU13/SUM('CEB Allocators'!$M13:$BZ13),0)*SUM($U13:$CH13)</f>
        <v>36.640546374566455</v>
      </c>
      <c r="BD122" s="123">
        <f>IFERROR('CEB Allocators'!AV13/SUM('CEB Allocators'!$M13:$BZ13),0)*SUM($U13:$CH13)</f>
        <v>36.640546374566455</v>
      </c>
      <c r="BE122" s="123">
        <f>IFERROR('CEB Allocators'!AW13/SUM('CEB Allocators'!$M13:$BZ13),0)*SUM($U13:$CH13)</f>
        <v>36.640546374566455</v>
      </c>
      <c r="BF122" s="123">
        <f>IFERROR('CEB Allocators'!AX13/SUM('CEB Allocators'!$M13:$BZ13),0)*SUM($U13:$CH13)</f>
        <v>36.640546374566455</v>
      </c>
      <c r="BG122" s="123">
        <f>IFERROR('CEB Allocators'!AY13/SUM('CEB Allocators'!$M13:$BZ13),0)*SUM($U13:$CH13)</f>
        <v>36.640546374566455</v>
      </c>
      <c r="BH122" s="123">
        <f>IFERROR('CEB Allocators'!AZ13/SUM('CEB Allocators'!$M13:$BZ13),0)*SUM($U13:$CH13)</f>
        <v>36.640546374566455</v>
      </c>
      <c r="BI122" s="123">
        <f>IFERROR('CEB Allocators'!BA13/SUM('CEB Allocators'!$M13:$BZ13),0)*SUM($U13:$CH13)</f>
        <v>36.640546374566455</v>
      </c>
      <c r="BJ122" s="123">
        <f>IFERROR('CEB Allocators'!BB13/SUM('CEB Allocators'!$M13:$BZ13),0)*SUM($U13:$CH13)</f>
        <v>0</v>
      </c>
      <c r="BK122" s="123">
        <f>IFERROR('CEB Allocators'!BC13/SUM('CEB Allocators'!$M13:$BZ13),0)*SUM($U13:$CH13)</f>
        <v>0</v>
      </c>
      <c r="BL122" s="123">
        <f>IFERROR('CEB Allocators'!BD13/SUM('CEB Allocators'!$M13:$BZ13),0)*SUM($U13:$CH13)</f>
        <v>0</v>
      </c>
      <c r="BM122" s="123">
        <f>IFERROR('CEB Allocators'!BE13/SUM('CEB Allocators'!$M13:$BZ13),0)*SUM($U13:$CH13)</f>
        <v>0</v>
      </c>
      <c r="BN122" s="123">
        <f>IFERROR('CEB Allocators'!BF13/SUM('CEB Allocators'!$M13:$BZ13),0)*SUM($U13:$CH13)</f>
        <v>0</v>
      </c>
      <c r="BO122" s="123">
        <f>IFERROR('CEB Allocators'!BG13/SUM('CEB Allocators'!$M13:$BZ13),0)*SUM($U13:$CH13)</f>
        <v>0</v>
      </c>
      <c r="BP122" s="123">
        <f>IFERROR('CEB Allocators'!BH13/SUM('CEB Allocators'!$M13:$BZ13),0)*SUM($U13:$CH13)</f>
        <v>0</v>
      </c>
      <c r="BQ122" s="123">
        <f>IFERROR('CEB Allocators'!BI13/SUM('CEB Allocators'!$M13:$BZ13),0)*SUM($U13:$CH13)</f>
        <v>0</v>
      </c>
      <c r="BR122" s="123">
        <f>IFERROR('CEB Allocators'!BJ13/SUM('CEB Allocators'!$M13:$BZ13),0)*SUM($U13:$CH13)</f>
        <v>0</v>
      </c>
      <c r="BS122" s="123">
        <f>IFERROR('CEB Allocators'!BK13/SUM('CEB Allocators'!$M13:$BZ13),0)*SUM($U13:$CH13)</f>
        <v>0</v>
      </c>
      <c r="BT122" s="123">
        <f>IFERROR('CEB Allocators'!BL13/SUM('CEB Allocators'!$M13:$BZ13),0)*SUM($U13:$CH13)</f>
        <v>0</v>
      </c>
      <c r="BU122" s="123">
        <f>IFERROR('CEB Allocators'!BM13/SUM('CEB Allocators'!$M13:$BZ13),0)*SUM($U13:$CH13)</f>
        <v>0</v>
      </c>
      <c r="BV122" s="123">
        <f>IFERROR('CEB Allocators'!BN13/SUM('CEB Allocators'!$M13:$BZ13),0)*SUM($U13:$CH13)</f>
        <v>0</v>
      </c>
      <c r="BW122" s="123">
        <f>IFERROR('CEB Allocators'!BO13/SUM('CEB Allocators'!$M13:$BZ13),0)*SUM($U13:$CH13)</f>
        <v>0</v>
      </c>
      <c r="BX122" s="123">
        <f>IFERROR('CEB Allocators'!BP13/SUM('CEB Allocators'!$M13:$BZ13),0)*SUM($U13:$CH13)</f>
        <v>0</v>
      </c>
      <c r="BY122" s="123">
        <f>IFERROR('CEB Allocators'!BQ13/SUM('CEB Allocators'!$M13:$BZ13),0)*SUM($U13:$CH13)</f>
        <v>0</v>
      </c>
      <c r="BZ122" s="123">
        <f>IFERROR('CEB Allocators'!BR13/SUM('CEB Allocators'!$M13:$BZ13),0)*SUM($U13:$CH13)</f>
        <v>0</v>
      </c>
      <c r="CA122" s="123">
        <f>IFERROR('CEB Allocators'!BS13/SUM('CEB Allocators'!$M13:$BZ13),0)*SUM($U13:$CH13)</f>
        <v>0</v>
      </c>
      <c r="CB122" s="123">
        <f>IFERROR('CEB Allocators'!BT13/SUM('CEB Allocators'!$M13:$BZ13),0)*SUM($U13:$CH13)</f>
        <v>0</v>
      </c>
      <c r="CC122" s="123">
        <f>IFERROR('CEB Allocators'!BU13/SUM('CEB Allocators'!$M13:$BZ13),0)*SUM($U13:$CH13)</f>
        <v>0</v>
      </c>
      <c r="CD122" s="123">
        <f>IFERROR('CEB Allocators'!BV13/SUM('CEB Allocators'!$M13:$BZ13),0)*SUM($U13:$CH13)</f>
        <v>0</v>
      </c>
      <c r="CE122" s="123">
        <f>IFERROR('CEB Allocators'!BW13/SUM('CEB Allocators'!$M13:$BZ13),0)*SUM($U13:$CH13)</f>
        <v>0</v>
      </c>
      <c r="CF122" s="123">
        <f>IFERROR('CEB Allocators'!BX13/SUM('CEB Allocators'!$M13:$BZ13),0)*SUM($U13:$CH13)</f>
        <v>0</v>
      </c>
      <c r="CG122" s="123">
        <f>IFERROR('CEB Allocators'!BY13/SUM('CEB Allocators'!$M13:$BZ13),0)*SUM($U13:$CH13)</f>
        <v>0</v>
      </c>
      <c r="CH122" s="123">
        <f>IFERROR('CEB Allocators'!BZ13/SUM('CEB Allocators'!$M13:$BZ13),0)*SUM($U13:$CH13)</f>
        <v>0</v>
      </c>
    </row>
    <row r="123" spans="1:86" s="56" customFormat="1" x14ac:dyDescent="0.3">
      <c r="A123" s="150"/>
      <c r="B123" s="19" t="str">
        <f t="shared" ref="B123:G123" si="109">B14</f>
        <v>EMCES</v>
      </c>
      <c r="C123" s="19">
        <f t="shared" si="109"/>
        <v>444</v>
      </c>
      <c r="D123" s="19" t="str">
        <f t="shared" si="109"/>
        <v>Gas</v>
      </c>
      <c r="E123" s="19" t="str">
        <f t="shared" si="109"/>
        <v>Gas (CCGT)</v>
      </c>
      <c r="F123" s="19" t="str">
        <f t="shared" si="109"/>
        <v xml:space="preserve">Sarnia Cogeneration Plant </v>
      </c>
      <c r="G123" s="98">
        <f t="shared" si="109"/>
        <v>38718</v>
      </c>
      <c r="H123" s="19">
        <f t="shared" si="89"/>
        <v>40</v>
      </c>
      <c r="I123" s="19">
        <f t="shared" ref="I123:K123" si="110">I14</f>
        <v>21</v>
      </c>
      <c r="J123" s="19">
        <f t="shared" si="110"/>
        <v>19</v>
      </c>
      <c r="K123" s="19">
        <f t="shared" si="110"/>
        <v>2006</v>
      </c>
      <c r="L123" s="55"/>
      <c r="M123" s="55"/>
      <c r="R123" s="57"/>
      <c r="S123" s="57"/>
      <c r="T123" s="101"/>
      <c r="U123" s="123">
        <f>IFERROR('CEB Allocators'!M14/SUM('CEB Allocators'!$M14:$BZ14),0)*SUM($U14:$CH14)</f>
        <v>0</v>
      </c>
      <c r="V123" s="123">
        <f>IFERROR('CEB Allocators'!N14/SUM('CEB Allocators'!$M14:$BZ14),0)*SUM($U14:$CH14)</f>
        <v>31.505330761196532</v>
      </c>
      <c r="W123" s="123">
        <f>IFERROR('CEB Allocators'!O14/SUM('CEB Allocators'!$M14:$BZ14),0)*SUM($U14:$CH14)</f>
        <v>31.505330761196532</v>
      </c>
      <c r="X123" s="123">
        <f>IFERROR('CEB Allocators'!P14/SUM('CEB Allocators'!$M14:$BZ14),0)*SUM($U14:$CH14)</f>
        <v>31.505330761196532</v>
      </c>
      <c r="Y123" s="123">
        <f>IFERROR('CEB Allocators'!Q14/SUM('CEB Allocators'!$M14:$BZ14),0)*SUM($U14:$CH14)</f>
        <v>31.505330761196532</v>
      </c>
      <c r="Z123" s="123">
        <f>IFERROR('CEB Allocators'!R14/SUM('CEB Allocators'!$M14:$BZ14),0)*SUM($U14:$CH14)</f>
        <v>31.505330761196532</v>
      </c>
      <c r="AA123" s="123">
        <f>IFERROR('CEB Allocators'!S14/SUM('CEB Allocators'!$M14:$BZ14),0)*SUM($U14:$CH14)</f>
        <v>31.505330761196532</v>
      </c>
      <c r="AB123" s="123">
        <f>IFERROR('CEB Allocators'!T14/SUM('CEB Allocators'!$M14:$BZ14),0)*SUM($U14:$CH14)</f>
        <v>31.505330761196532</v>
      </c>
      <c r="AC123" s="123">
        <f>IFERROR('CEB Allocators'!U14/SUM('CEB Allocators'!$M14:$BZ14),0)*SUM($U14:$CH14)</f>
        <v>31.505330761196532</v>
      </c>
      <c r="AD123" s="123">
        <f>IFERROR('CEB Allocators'!V14/SUM('CEB Allocators'!$M14:$BZ14),0)*SUM($U14:$CH14)</f>
        <v>31.505330761196532</v>
      </c>
      <c r="AE123" s="123">
        <f>IFERROR('CEB Allocators'!W14/SUM('CEB Allocators'!$M14:$BZ14),0)*SUM($U14:$CH14)</f>
        <v>31.505330761196532</v>
      </c>
      <c r="AF123" s="123">
        <f>IFERROR('CEB Allocators'!X14/SUM('CEB Allocators'!$M14:$BZ14),0)*SUM($U14:$CH14)</f>
        <v>31.505330761196532</v>
      </c>
      <c r="AG123" s="123">
        <f>IFERROR('CEB Allocators'!Y14/SUM('CEB Allocators'!$M14:$BZ14),0)*SUM($U14:$CH14)</f>
        <v>31.505330761196532</v>
      </c>
      <c r="AH123" s="123">
        <f>IFERROR('CEB Allocators'!Z14/SUM('CEB Allocators'!$M14:$BZ14),0)*SUM($U14:$CH14)</f>
        <v>31.505330761196532</v>
      </c>
      <c r="AI123" s="123">
        <f>IFERROR('CEB Allocators'!AA14/SUM('CEB Allocators'!$M14:$BZ14),0)*SUM($U14:$CH14)</f>
        <v>31.505330761196532</v>
      </c>
      <c r="AJ123" s="123">
        <f>IFERROR('CEB Allocators'!AB14/SUM('CEB Allocators'!$M14:$BZ14),0)*SUM($U14:$CH14)</f>
        <v>31.505330761196532</v>
      </c>
      <c r="AK123" s="123">
        <f>IFERROR('CEB Allocators'!AC14/SUM('CEB Allocators'!$M14:$BZ14),0)*SUM($U14:$CH14)</f>
        <v>31.505330761196532</v>
      </c>
      <c r="AL123" s="123">
        <f>IFERROR('CEB Allocators'!AD14/SUM('CEB Allocators'!$M14:$BZ14),0)*SUM($U14:$CH14)</f>
        <v>31.505330761196532</v>
      </c>
      <c r="AM123" s="123">
        <f>IFERROR('CEB Allocators'!AE14/SUM('CEB Allocators'!$M14:$BZ14),0)*SUM($U14:$CH14)</f>
        <v>31.505330761196532</v>
      </c>
      <c r="AN123" s="123">
        <f>IFERROR('CEB Allocators'!AF14/SUM('CEB Allocators'!$M14:$BZ14),0)*SUM($U14:$CH14)</f>
        <v>31.505330761196532</v>
      </c>
      <c r="AO123" s="123">
        <f>IFERROR('CEB Allocators'!AG14/SUM('CEB Allocators'!$M14:$BZ14),0)*SUM($U14:$CH14)</f>
        <v>31.505330761196532</v>
      </c>
      <c r="AP123" s="123">
        <f>IFERROR('CEB Allocators'!AH14/SUM('CEB Allocators'!$M14:$BZ14),0)*SUM($U14:$CH14)</f>
        <v>31.505330761196532</v>
      </c>
      <c r="AQ123" s="123">
        <f>IFERROR('CEB Allocators'!AI14/SUM('CEB Allocators'!$M14:$BZ14),0)*SUM($U14:$CH14)</f>
        <v>31.505330761196532</v>
      </c>
      <c r="AR123" s="123">
        <f>IFERROR('CEB Allocators'!AJ14/SUM('CEB Allocators'!$M14:$BZ14),0)*SUM($U14:$CH14)</f>
        <v>31.505330761196532</v>
      </c>
      <c r="AS123" s="123">
        <f>IFERROR('CEB Allocators'!AK14/SUM('CEB Allocators'!$M14:$BZ14),0)*SUM($U14:$CH14)</f>
        <v>31.505330761196532</v>
      </c>
      <c r="AT123" s="123">
        <f>IFERROR('CEB Allocators'!AL14/SUM('CEB Allocators'!$M14:$BZ14),0)*SUM($U14:$CH14)</f>
        <v>31.505330761196532</v>
      </c>
      <c r="AU123" s="123">
        <f>IFERROR('CEB Allocators'!AM14/SUM('CEB Allocators'!$M14:$BZ14),0)*SUM($U14:$CH14)</f>
        <v>31.505330761196532</v>
      </c>
      <c r="AV123" s="123">
        <f>IFERROR('CEB Allocators'!AN14/SUM('CEB Allocators'!$M14:$BZ14),0)*SUM($U14:$CH14)</f>
        <v>31.505330761196532</v>
      </c>
      <c r="AW123" s="123">
        <f>IFERROR('CEB Allocators'!AO14/SUM('CEB Allocators'!$M14:$BZ14),0)*SUM($U14:$CH14)</f>
        <v>31.505330761196532</v>
      </c>
      <c r="AX123" s="123">
        <f>IFERROR('CEB Allocators'!AP14/SUM('CEB Allocators'!$M14:$BZ14),0)*SUM($U14:$CH14)</f>
        <v>31.505330761196532</v>
      </c>
      <c r="AY123" s="123">
        <f>IFERROR('CEB Allocators'!AQ14/SUM('CEB Allocators'!$M14:$BZ14),0)*SUM($U14:$CH14)</f>
        <v>31.505330761196532</v>
      </c>
      <c r="AZ123" s="123">
        <f>IFERROR('CEB Allocators'!AR14/SUM('CEB Allocators'!$M14:$BZ14),0)*SUM($U14:$CH14)</f>
        <v>31.505330761196532</v>
      </c>
      <c r="BA123" s="123">
        <f>IFERROR('CEB Allocators'!AS14/SUM('CEB Allocators'!$M14:$BZ14),0)*SUM($U14:$CH14)</f>
        <v>31.505330761196532</v>
      </c>
      <c r="BB123" s="123">
        <f>IFERROR('CEB Allocators'!AT14/SUM('CEB Allocators'!$M14:$BZ14),0)*SUM($U14:$CH14)</f>
        <v>31.505330761196532</v>
      </c>
      <c r="BC123" s="123">
        <f>IFERROR('CEB Allocators'!AU14/SUM('CEB Allocators'!$M14:$BZ14),0)*SUM($U14:$CH14)</f>
        <v>31.505330761196532</v>
      </c>
      <c r="BD123" s="123">
        <f>IFERROR('CEB Allocators'!AV14/SUM('CEB Allocators'!$M14:$BZ14),0)*SUM($U14:$CH14)</f>
        <v>31.505330761196532</v>
      </c>
      <c r="BE123" s="123">
        <f>IFERROR('CEB Allocators'!AW14/SUM('CEB Allocators'!$M14:$BZ14),0)*SUM($U14:$CH14)</f>
        <v>31.505330761196532</v>
      </c>
      <c r="BF123" s="123">
        <f>IFERROR('CEB Allocators'!AX14/SUM('CEB Allocators'!$M14:$BZ14),0)*SUM($U14:$CH14)</f>
        <v>31.505330761196532</v>
      </c>
      <c r="BG123" s="123">
        <f>IFERROR('CEB Allocators'!AY14/SUM('CEB Allocators'!$M14:$BZ14),0)*SUM($U14:$CH14)</f>
        <v>31.505330761196532</v>
      </c>
      <c r="BH123" s="123">
        <f>IFERROR('CEB Allocators'!AZ14/SUM('CEB Allocators'!$M14:$BZ14),0)*SUM($U14:$CH14)</f>
        <v>31.505330761196532</v>
      </c>
      <c r="BI123" s="123">
        <f>IFERROR('CEB Allocators'!BA14/SUM('CEB Allocators'!$M14:$BZ14),0)*SUM($U14:$CH14)</f>
        <v>31.505330761196532</v>
      </c>
      <c r="BJ123" s="123">
        <f>IFERROR('CEB Allocators'!BB14/SUM('CEB Allocators'!$M14:$BZ14),0)*SUM($U14:$CH14)</f>
        <v>0</v>
      </c>
      <c r="BK123" s="123">
        <f>IFERROR('CEB Allocators'!BC14/SUM('CEB Allocators'!$M14:$BZ14),0)*SUM($U14:$CH14)</f>
        <v>0</v>
      </c>
      <c r="BL123" s="123">
        <f>IFERROR('CEB Allocators'!BD14/SUM('CEB Allocators'!$M14:$BZ14),0)*SUM($U14:$CH14)</f>
        <v>0</v>
      </c>
      <c r="BM123" s="123">
        <f>IFERROR('CEB Allocators'!BE14/SUM('CEB Allocators'!$M14:$BZ14),0)*SUM($U14:$CH14)</f>
        <v>0</v>
      </c>
      <c r="BN123" s="123">
        <f>IFERROR('CEB Allocators'!BF14/SUM('CEB Allocators'!$M14:$BZ14),0)*SUM($U14:$CH14)</f>
        <v>0</v>
      </c>
      <c r="BO123" s="123">
        <f>IFERROR('CEB Allocators'!BG14/SUM('CEB Allocators'!$M14:$BZ14),0)*SUM($U14:$CH14)</f>
        <v>0</v>
      </c>
      <c r="BP123" s="123">
        <f>IFERROR('CEB Allocators'!BH14/SUM('CEB Allocators'!$M14:$BZ14),0)*SUM($U14:$CH14)</f>
        <v>0</v>
      </c>
      <c r="BQ123" s="123">
        <f>IFERROR('CEB Allocators'!BI14/SUM('CEB Allocators'!$M14:$BZ14),0)*SUM($U14:$CH14)</f>
        <v>0</v>
      </c>
      <c r="BR123" s="123">
        <f>IFERROR('CEB Allocators'!BJ14/SUM('CEB Allocators'!$M14:$BZ14),0)*SUM($U14:$CH14)</f>
        <v>0</v>
      </c>
      <c r="BS123" s="123">
        <f>IFERROR('CEB Allocators'!BK14/SUM('CEB Allocators'!$M14:$BZ14),0)*SUM($U14:$CH14)</f>
        <v>0</v>
      </c>
      <c r="BT123" s="123">
        <f>IFERROR('CEB Allocators'!BL14/SUM('CEB Allocators'!$M14:$BZ14),0)*SUM($U14:$CH14)</f>
        <v>0</v>
      </c>
      <c r="BU123" s="123">
        <f>IFERROR('CEB Allocators'!BM14/SUM('CEB Allocators'!$M14:$BZ14),0)*SUM($U14:$CH14)</f>
        <v>0</v>
      </c>
      <c r="BV123" s="123">
        <f>IFERROR('CEB Allocators'!BN14/SUM('CEB Allocators'!$M14:$BZ14),0)*SUM($U14:$CH14)</f>
        <v>0</v>
      </c>
      <c r="BW123" s="123">
        <f>IFERROR('CEB Allocators'!BO14/SUM('CEB Allocators'!$M14:$BZ14),0)*SUM($U14:$CH14)</f>
        <v>0</v>
      </c>
      <c r="BX123" s="123">
        <f>IFERROR('CEB Allocators'!BP14/SUM('CEB Allocators'!$M14:$BZ14),0)*SUM($U14:$CH14)</f>
        <v>0</v>
      </c>
      <c r="BY123" s="123">
        <f>IFERROR('CEB Allocators'!BQ14/SUM('CEB Allocators'!$M14:$BZ14),0)*SUM($U14:$CH14)</f>
        <v>0</v>
      </c>
      <c r="BZ123" s="123">
        <f>IFERROR('CEB Allocators'!BR14/SUM('CEB Allocators'!$M14:$BZ14),0)*SUM($U14:$CH14)</f>
        <v>0</v>
      </c>
      <c r="CA123" s="123">
        <f>IFERROR('CEB Allocators'!BS14/SUM('CEB Allocators'!$M14:$BZ14),0)*SUM($U14:$CH14)</f>
        <v>0</v>
      </c>
      <c r="CB123" s="123">
        <f>IFERROR('CEB Allocators'!BT14/SUM('CEB Allocators'!$M14:$BZ14),0)*SUM($U14:$CH14)</f>
        <v>0</v>
      </c>
      <c r="CC123" s="123">
        <f>IFERROR('CEB Allocators'!BU14/SUM('CEB Allocators'!$M14:$BZ14),0)*SUM($U14:$CH14)</f>
        <v>0</v>
      </c>
      <c r="CD123" s="123">
        <f>IFERROR('CEB Allocators'!BV14/SUM('CEB Allocators'!$M14:$BZ14),0)*SUM($U14:$CH14)</f>
        <v>0</v>
      </c>
      <c r="CE123" s="123">
        <f>IFERROR('CEB Allocators'!BW14/SUM('CEB Allocators'!$M14:$BZ14),0)*SUM($U14:$CH14)</f>
        <v>0</v>
      </c>
      <c r="CF123" s="123">
        <f>IFERROR('CEB Allocators'!BX14/SUM('CEB Allocators'!$M14:$BZ14),0)*SUM($U14:$CH14)</f>
        <v>0</v>
      </c>
      <c r="CG123" s="123">
        <f>IFERROR('CEB Allocators'!BY14/SUM('CEB Allocators'!$M14:$BZ14),0)*SUM($U14:$CH14)</f>
        <v>0</v>
      </c>
      <c r="CH123" s="123">
        <f>IFERROR('CEB Allocators'!BZ14/SUM('CEB Allocators'!$M14:$BZ14),0)*SUM($U14:$CH14)</f>
        <v>0</v>
      </c>
    </row>
    <row r="124" spans="1:86" s="56" customFormat="1" x14ac:dyDescent="0.3">
      <c r="A124" s="150"/>
      <c r="B124" s="19" t="str">
        <f t="shared" ref="B124:F133" si="111">B15</f>
        <v>FIT I</v>
      </c>
      <c r="C124" s="19">
        <f t="shared" si="111"/>
        <v>30</v>
      </c>
      <c r="D124" s="19" t="str">
        <f t="shared" si="111"/>
        <v>Sol</v>
      </c>
      <c r="E124" s="19" t="str">
        <f t="shared" si="111"/>
        <v>Solar (Ground Mount, 10MW)</v>
      </c>
      <c r="F124" s="19" t="str">
        <f t="shared" si="111"/>
        <v>Multiple</v>
      </c>
      <c r="G124" s="98">
        <f t="shared" ref="G124" si="112">G15</f>
        <v>40909</v>
      </c>
      <c r="H124" s="19">
        <f t="shared" si="89"/>
        <v>50</v>
      </c>
      <c r="I124" s="19">
        <f t="shared" ref="I124:K124" si="113">I15</f>
        <v>25</v>
      </c>
      <c r="J124" s="19">
        <f t="shared" si="113"/>
        <v>25</v>
      </c>
      <c r="K124" s="19">
        <f t="shared" si="113"/>
        <v>2012</v>
      </c>
      <c r="L124" s="55"/>
      <c r="M124" s="55"/>
      <c r="R124" s="57"/>
      <c r="S124" s="57"/>
      <c r="T124" s="101"/>
      <c r="U124" s="123">
        <f>IFERROR('CEB Allocators'!M15/SUM('CEB Allocators'!$M15:$BZ15),0)*SUM($U15:$CH15)</f>
        <v>0</v>
      </c>
      <c r="V124" s="123">
        <f>IFERROR('CEB Allocators'!N15/SUM('CEB Allocators'!$M15:$BZ15),0)*SUM($U15:$CH15)</f>
        <v>0</v>
      </c>
      <c r="W124" s="123">
        <f>IFERROR('CEB Allocators'!O15/SUM('CEB Allocators'!$M15:$BZ15),0)*SUM($U15:$CH15)</f>
        <v>0</v>
      </c>
      <c r="X124" s="123">
        <f>IFERROR('CEB Allocators'!P15/SUM('CEB Allocators'!$M15:$BZ15),0)*SUM($U15:$CH15)</f>
        <v>0</v>
      </c>
      <c r="Y124" s="123">
        <f>IFERROR('CEB Allocators'!Q15/SUM('CEB Allocators'!$M15:$BZ15),0)*SUM($U15:$CH15)</f>
        <v>0</v>
      </c>
      <c r="Z124" s="123">
        <f>IFERROR('CEB Allocators'!R15/SUM('CEB Allocators'!$M15:$BZ15),0)*SUM($U15:$CH15)</f>
        <v>0</v>
      </c>
      <c r="AA124" s="123">
        <f>IFERROR('CEB Allocators'!S15/SUM('CEB Allocators'!$M15:$BZ15),0)*SUM($U15:$CH15)</f>
        <v>0</v>
      </c>
      <c r="AB124" s="123">
        <f>IFERROR('CEB Allocators'!T15/SUM('CEB Allocators'!$M15:$BZ15),0)*SUM($U15:$CH15)</f>
        <v>9.6785376805392218</v>
      </c>
      <c r="AC124" s="123">
        <f>IFERROR('CEB Allocators'!U15/SUM('CEB Allocators'!$M15:$BZ15),0)*SUM($U15:$CH15)</f>
        <v>9.6785376805392218</v>
      </c>
      <c r="AD124" s="123">
        <f>IFERROR('CEB Allocators'!V15/SUM('CEB Allocators'!$M15:$BZ15),0)*SUM($U15:$CH15)</f>
        <v>9.6785376805392218</v>
      </c>
      <c r="AE124" s="123">
        <f>IFERROR('CEB Allocators'!W15/SUM('CEB Allocators'!$M15:$BZ15),0)*SUM($U15:$CH15)</f>
        <v>9.6785376805392218</v>
      </c>
      <c r="AF124" s="123">
        <f>IFERROR('CEB Allocators'!X15/SUM('CEB Allocators'!$M15:$BZ15),0)*SUM($U15:$CH15)</f>
        <v>9.6785376805392218</v>
      </c>
      <c r="AG124" s="123">
        <f>IFERROR('CEB Allocators'!Y15/SUM('CEB Allocators'!$M15:$BZ15),0)*SUM($U15:$CH15)</f>
        <v>9.6785376805392218</v>
      </c>
      <c r="AH124" s="123">
        <f>IFERROR('CEB Allocators'!Z15/SUM('CEB Allocators'!$M15:$BZ15),0)*SUM($U15:$CH15)</f>
        <v>9.6785376805392218</v>
      </c>
      <c r="AI124" s="123">
        <f>IFERROR('CEB Allocators'!AA15/SUM('CEB Allocators'!$M15:$BZ15),0)*SUM($U15:$CH15)</f>
        <v>9.6785376805392218</v>
      </c>
      <c r="AJ124" s="123">
        <f>IFERROR('CEB Allocators'!AB15/SUM('CEB Allocators'!$M15:$BZ15),0)*SUM($U15:$CH15)</f>
        <v>9.6785376805392218</v>
      </c>
      <c r="AK124" s="123">
        <f>IFERROR('CEB Allocators'!AC15/SUM('CEB Allocators'!$M15:$BZ15),0)*SUM($U15:$CH15)</f>
        <v>9.6785376805392218</v>
      </c>
      <c r="AL124" s="123">
        <f>IFERROR('CEB Allocators'!AD15/SUM('CEB Allocators'!$M15:$BZ15),0)*SUM($U15:$CH15)</f>
        <v>9.6785376805392218</v>
      </c>
      <c r="AM124" s="123">
        <f>IFERROR('CEB Allocators'!AE15/SUM('CEB Allocators'!$M15:$BZ15),0)*SUM($U15:$CH15)</f>
        <v>9.6785376805392218</v>
      </c>
      <c r="AN124" s="123">
        <f>IFERROR('CEB Allocators'!AF15/SUM('CEB Allocators'!$M15:$BZ15),0)*SUM($U15:$CH15)</f>
        <v>9.6785376805392218</v>
      </c>
      <c r="AO124" s="123">
        <f>IFERROR('CEB Allocators'!AG15/SUM('CEB Allocators'!$M15:$BZ15),0)*SUM($U15:$CH15)</f>
        <v>9.6785376805392218</v>
      </c>
      <c r="AP124" s="123">
        <f>IFERROR('CEB Allocators'!AH15/SUM('CEB Allocators'!$M15:$BZ15),0)*SUM($U15:$CH15)</f>
        <v>9.6785376805392218</v>
      </c>
      <c r="AQ124" s="123">
        <f>IFERROR('CEB Allocators'!AI15/SUM('CEB Allocators'!$M15:$BZ15),0)*SUM($U15:$CH15)</f>
        <v>9.6785376805392218</v>
      </c>
      <c r="AR124" s="123">
        <f>IFERROR('CEB Allocators'!AJ15/SUM('CEB Allocators'!$M15:$BZ15),0)*SUM($U15:$CH15)</f>
        <v>9.6785376805392218</v>
      </c>
      <c r="AS124" s="123">
        <f>IFERROR('CEB Allocators'!AK15/SUM('CEB Allocators'!$M15:$BZ15),0)*SUM($U15:$CH15)</f>
        <v>9.6785376805392218</v>
      </c>
      <c r="AT124" s="123">
        <f>IFERROR('CEB Allocators'!AL15/SUM('CEB Allocators'!$M15:$BZ15),0)*SUM($U15:$CH15)</f>
        <v>9.6785376805392218</v>
      </c>
      <c r="AU124" s="123">
        <f>IFERROR('CEB Allocators'!AM15/SUM('CEB Allocators'!$M15:$BZ15),0)*SUM($U15:$CH15)</f>
        <v>9.6785376805392218</v>
      </c>
      <c r="AV124" s="123">
        <f>IFERROR('CEB Allocators'!AN15/SUM('CEB Allocators'!$M15:$BZ15),0)*SUM($U15:$CH15)</f>
        <v>9.6785376805392218</v>
      </c>
      <c r="AW124" s="123">
        <f>IFERROR('CEB Allocators'!AO15/SUM('CEB Allocators'!$M15:$BZ15),0)*SUM($U15:$CH15)</f>
        <v>9.6785376805392218</v>
      </c>
      <c r="AX124" s="123">
        <f>IFERROR('CEB Allocators'!AP15/SUM('CEB Allocators'!$M15:$BZ15),0)*SUM($U15:$CH15)</f>
        <v>9.6785376805392218</v>
      </c>
      <c r="AY124" s="123">
        <f>IFERROR('CEB Allocators'!AQ15/SUM('CEB Allocators'!$M15:$BZ15),0)*SUM($U15:$CH15)</f>
        <v>9.6785376805392218</v>
      </c>
      <c r="AZ124" s="123">
        <f>IFERROR('CEB Allocators'!AR15/SUM('CEB Allocators'!$M15:$BZ15),0)*SUM($U15:$CH15)</f>
        <v>9.6785376805392218</v>
      </c>
      <c r="BA124" s="123">
        <f>IFERROR('CEB Allocators'!AS15/SUM('CEB Allocators'!$M15:$BZ15),0)*SUM($U15:$CH15)</f>
        <v>9.6785376805392218</v>
      </c>
      <c r="BB124" s="123">
        <f>IFERROR('CEB Allocators'!AT15/SUM('CEB Allocators'!$M15:$BZ15),0)*SUM($U15:$CH15)</f>
        <v>9.6785376805392218</v>
      </c>
      <c r="BC124" s="123">
        <f>IFERROR('CEB Allocators'!AU15/SUM('CEB Allocators'!$M15:$BZ15),0)*SUM($U15:$CH15)</f>
        <v>9.6785376805392218</v>
      </c>
      <c r="BD124" s="123">
        <f>IFERROR('CEB Allocators'!AV15/SUM('CEB Allocators'!$M15:$BZ15),0)*SUM($U15:$CH15)</f>
        <v>9.6785376805392218</v>
      </c>
      <c r="BE124" s="123">
        <f>IFERROR('CEB Allocators'!AW15/SUM('CEB Allocators'!$M15:$BZ15),0)*SUM($U15:$CH15)</f>
        <v>9.6785376805392218</v>
      </c>
      <c r="BF124" s="123">
        <f>IFERROR('CEB Allocators'!AX15/SUM('CEB Allocators'!$M15:$BZ15),0)*SUM($U15:$CH15)</f>
        <v>9.6785376805392218</v>
      </c>
      <c r="BG124" s="123">
        <f>IFERROR('CEB Allocators'!AY15/SUM('CEB Allocators'!$M15:$BZ15),0)*SUM($U15:$CH15)</f>
        <v>9.6785376805392218</v>
      </c>
      <c r="BH124" s="123">
        <f>IFERROR('CEB Allocators'!AZ15/SUM('CEB Allocators'!$M15:$BZ15),0)*SUM($U15:$CH15)</f>
        <v>9.6785376805392218</v>
      </c>
      <c r="BI124" s="123">
        <f>IFERROR('CEB Allocators'!BA15/SUM('CEB Allocators'!$M15:$BZ15),0)*SUM($U15:$CH15)</f>
        <v>9.6785376805392218</v>
      </c>
      <c r="BJ124" s="123">
        <f>IFERROR('CEB Allocators'!BB15/SUM('CEB Allocators'!$M15:$BZ15),0)*SUM($U15:$CH15)</f>
        <v>9.6785376805392218</v>
      </c>
      <c r="BK124" s="123">
        <f>IFERROR('CEB Allocators'!BC15/SUM('CEB Allocators'!$M15:$BZ15),0)*SUM($U15:$CH15)</f>
        <v>9.6785376805392218</v>
      </c>
      <c r="BL124" s="123">
        <f>IFERROR('CEB Allocators'!BD15/SUM('CEB Allocators'!$M15:$BZ15),0)*SUM($U15:$CH15)</f>
        <v>9.6785376805392218</v>
      </c>
      <c r="BM124" s="123">
        <f>IFERROR('CEB Allocators'!BE15/SUM('CEB Allocators'!$M15:$BZ15),0)*SUM($U15:$CH15)</f>
        <v>9.6785376805392218</v>
      </c>
      <c r="BN124" s="123">
        <f>IFERROR('CEB Allocators'!BF15/SUM('CEB Allocators'!$M15:$BZ15),0)*SUM($U15:$CH15)</f>
        <v>9.6785376805392218</v>
      </c>
      <c r="BO124" s="123">
        <f>IFERROR('CEB Allocators'!BG15/SUM('CEB Allocators'!$M15:$BZ15),0)*SUM($U15:$CH15)</f>
        <v>9.6785376805392218</v>
      </c>
      <c r="BP124" s="123">
        <f>IFERROR('CEB Allocators'!BH15/SUM('CEB Allocators'!$M15:$BZ15),0)*SUM($U15:$CH15)</f>
        <v>9.6785376805392218</v>
      </c>
      <c r="BQ124" s="123">
        <f>IFERROR('CEB Allocators'!BI15/SUM('CEB Allocators'!$M15:$BZ15),0)*SUM($U15:$CH15)</f>
        <v>9.6785376805392218</v>
      </c>
      <c r="BR124" s="123">
        <f>IFERROR('CEB Allocators'!BJ15/SUM('CEB Allocators'!$M15:$BZ15),0)*SUM($U15:$CH15)</f>
        <v>9.6785376805392218</v>
      </c>
      <c r="BS124" s="123">
        <f>IFERROR('CEB Allocators'!BK15/SUM('CEB Allocators'!$M15:$BZ15),0)*SUM($U15:$CH15)</f>
        <v>9.6785376805392218</v>
      </c>
      <c r="BT124" s="123">
        <f>IFERROR('CEB Allocators'!BL15/SUM('CEB Allocators'!$M15:$BZ15),0)*SUM($U15:$CH15)</f>
        <v>9.6785376805392218</v>
      </c>
      <c r="BU124" s="123">
        <f>IFERROR('CEB Allocators'!BM15/SUM('CEB Allocators'!$M15:$BZ15),0)*SUM($U15:$CH15)</f>
        <v>9.6785376805392218</v>
      </c>
      <c r="BV124" s="123">
        <f>IFERROR('CEB Allocators'!BN15/SUM('CEB Allocators'!$M15:$BZ15),0)*SUM($U15:$CH15)</f>
        <v>9.6785376805392218</v>
      </c>
      <c r="BW124" s="123">
        <f>IFERROR('CEB Allocators'!BO15/SUM('CEB Allocators'!$M15:$BZ15),0)*SUM($U15:$CH15)</f>
        <v>9.6785376805392218</v>
      </c>
      <c r="BX124" s="123">
        <f>IFERROR('CEB Allocators'!BP15/SUM('CEB Allocators'!$M15:$BZ15),0)*SUM($U15:$CH15)</f>
        <v>9.6785376805392218</v>
      </c>
      <c r="BY124" s="123">
        <f>IFERROR('CEB Allocators'!BQ15/SUM('CEB Allocators'!$M15:$BZ15),0)*SUM($U15:$CH15)</f>
        <v>9.6785376805392218</v>
      </c>
      <c r="BZ124" s="123">
        <f>IFERROR('CEB Allocators'!BR15/SUM('CEB Allocators'!$M15:$BZ15),0)*SUM($U15:$CH15)</f>
        <v>0</v>
      </c>
      <c r="CA124" s="123">
        <f>IFERROR('CEB Allocators'!BS15/SUM('CEB Allocators'!$M15:$BZ15),0)*SUM($U15:$CH15)</f>
        <v>0</v>
      </c>
      <c r="CB124" s="123">
        <f>IFERROR('CEB Allocators'!BT15/SUM('CEB Allocators'!$M15:$BZ15),0)*SUM($U15:$CH15)</f>
        <v>0</v>
      </c>
      <c r="CC124" s="123">
        <f>IFERROR('CEB Allocators'!BU15/SUM('CEB Allocators'!$M15:$BZ15),0)*SUM($U15:$CH15)</f>
        <v>0</v>
      </c>
      <c r="CD124" s="123">
        <f>IFERROR('CEB Allocators'!BV15/SUM('CEB Allocators'!$M15:$BZ15),0)*SUM($U15:$CH15)</f>
        <v>0</v>
      </c>
      <c r="CE124" s="123">
        <f>IFERROR('CEB Allocators'!BW15/SUM('CEB Allocators'!$M15:$BZ15),0)*SUM($U15:$CH15)</f>
        <v>0</v>
      </c>
      <c r="CF124" s="123">
        <f>IFERROR('CEB Allocators'!BX15/SUM('CEB Allocators'!$M15:$BZ15),0)*SUM($U15:$CH15)</f>
        <v>0</v>
      </c>
      <c r="CG124" s="123">
        <f>IFERROR('CEB Allocators'!BY15/SUM('CEB Allocators'!$M15:$BZ15),0)*SUM($U15:$CH15)</f>
        <v>0</v>
      </c>
      <c r="CH124" s="123">
        <f>IFERROR('CEB Allocators'!BZ15/SUM('CEB Allocators'!$M15:$BZ15),0)*SUM($U15:$CH15)</f>
        <v>0</v>
      </c>
    </row>
    <row r="125" spans="1:86" s="56" customFormat="1" x14ac:dyDescent="0.3">
      <c r="A125" s="150"/>
      <c r="B125" s="19" t="str">
        <f t="shared" si="111"/>
        <v>FIT I</v>
      </c>
      <c r="C125" s="19">
        <f t="shared" si="111"/>
        <v>190</v>
      </c>
      <c r="D125" s="19" t="str">
        <f t="shared" si="111"/>
        <v>Sol</v>
      </c>
      <c r="E125" s="19" t="str">
        <f t="shared" si="111"/>
        <v>Solar (Ground Mount, 10MW)</v>
      </c>
      <c r="F125" s="19" t="str">
        <f t="shared" si="111"/>
        <v>Multiple</v>
      </c>
      <c r="G125" s="98">
        <f t="shared" ref="G125" si="114">G16</f>
        <v>41275</v>
      </c>
      <c r="H125" s="19">
        <f t="shared" si="89"/>
        <v>50</v>
      </c>
      <c r="I125" s="19">
        <f t="shared" ref="I125:K125" si="115">I16</f>
        <v>25</v>
      </c>
      <c r="J125" s="19">
        <f t="shared" si="115"/>
        <v>25</v>
      </c>
      <c r="K125" s="19">
        <f t="shared" si="115"/>
        <v>2013</v>
      </c>
      <c r="L125" s="55"/>
      <c r="M125" s="55"/>
      <c r="R125" s="57"/>
      <c r="S125" s="57"/>
      <c r="T125" s="101"/>
      <c r="U125" s="123">
        <f>IFERROR('CEB Allocators'!M16/SUM('CEB Allocators'!$M16:$BZ16),0)*SUM($U16:$CH16)</f>
        <v>0</v>
      </c>
      <c r="V125" s="123">
        <f>IFERROR('CEB Allocators'!N16/SUM('CEB Allocators'!$M16:$BZ16),0)*SUM($U16:$CH16)</f>
        <v>0</v>
      </c>
      <c r="W125" s="123">
        <f>IFERROR('CEB Allocators'!O16/SUM('CEB Allocators'!$M16:$BZ16),0)*SUM($U16:$CH16)</f>
        <v>0</v>
      </c>
      <c r="X125" s="123">
        <f>IFERROR('CEB Allocators'!P16/SUM('CEB Allocators'!$M16:$BZ16),0)*SUM($U16:$CH16)</f>
        <v>0</v>
      </c>
      <c r="Y125" s="123">
        <f>IFERROR('CEB Allocators'!Q16/SUM('CEB Allocators'!$M16:$BZ16),0)*SUM($U16:$CH16)</f>
        <v>0</v>
      </c>
      <c r="Z125" s="123">
        <f>IFERROR('CEB Allocators'!R16/SUM('CEB Allocators'!$M16:$BZ16),0)*SUM($U16:$CH16)</f>
        <v>0</v>
      </c>
      <c r="AA125" s="123">
        <f>IFERROR('CEB Allocators'!S16/SUM('CEB Allocators'!$M16:$BZ16),0)*SUM($U16:$CH16)</f>
        <v>0</v>
      </c>
      <c r="AB125" s="123">
        <f>IFERROR('CEB Allocators'!T16/SUM('CEB Allocators'!$M16:$BZ16),0)*SUM($U16:$CH16)</f>
        <v>0</v>
      </c>
      <c r="AC125" s="123">
        <f>IFERROR('CEB Allocators'!U16/SUM('CEB Allocators'!$M16:$BZ16),0)*SUM($U16:$CH16)</f>
        <v>61.171277500364916</v>
      </c>
      <c r="AD125" s="123">
        <f>IFERROR('CEB Allocators'!V16/SUM('CEB Allocators'!$M16:$BZ16),0)*SUM($U16:$CH16)</f>
        <v>61.171277500364916</v>
      </c>
      <c r="AE125" s="123">
        <f>IFERROR('CEB Allocators'!W16/SUM('CEB Allocators'!$M16:$BZ16),0)*SUM($U16:$CH16)</f>
        <v>61.171277500364916</v>
      </c>
      <c r="AF125" s="123">
        <f>IFERROR('CEB Allocators'!X16/SUM('CEB Allocators'!$M16:$BZ16),0)*SUM($U16:$CH16)</f>
        <v>61.171277500364916</v>
      </c>
      <c r="AG125" s="123">
        <f>IFERROR('CEB Allocators'!Y16/SUM('CEB Allocators'!$M16:$BZ16),0)*SUM($U16:$CH16)</f>
        <v>61.171277500364916</v>
      </c>
      <c r="AH125" s="123">
        <f>IFERROR('CEB Allocators'!Z16/SUM('CEB Allocators'!$M16:$BZ16),0)*SUM($U16:$CH16)</f>
        <v>61.171277500364916</v>
      </c>
      <c r="AI125" s="123">
        <f>IFERROR('CEB Allocators'!AA16/SUM('CEB Allocators'!$M16:$BZ16),0)*SUM($U16:$CH16)</f>
        <v>61.171277500364916</v>
      </c>
      <c r="AJ125" s="123">
        <f>IFERROR('CEB Allocators'!AB16/SUM('CEB Allocators'!$M16:$BZ16),0)*SUM($U16:$CH16)</f>
        <v>61.171277500364916</v>
      </c>
      <c r="AK125" s="123">
        <f>IFERROR('CEB Allocators'!AC16/SUM('CEB Allocators'!$M16:$BZ16),0)*SUM($U16:$CH16)</f>
        <v>61.171277500364916</v>
      </c>
      <c r="AL125" s="123">
        <f>IFERROR('CEB Allocators'!AD16/SUM('CEB Allocators'!$M16:$BZ16),0)*SUM($U16:$CH16)</f>
        <v>61.171277500364916</v>
      </c>
      <c r="AM125" s="123">
        <f>IFERROR('CEB Allocators'!AE16/SUM('CEB Allocators'!$M16:$BZ16),0)*SUM($U16:$CH16)</f>
        <v>61.171277500364916</v>
      </c>
      <c r="AN125" s="123">
        <f>IFERROR('CEB Allocators'!AF16/SUM('CEB Allocators'!$M16:$BZ16),0)*SUM($U16:$CH16)</f>
        <v>61.171277500364916</v>
      </c>
      <c r="AO125" s="123">
        <f>IFERROR('CEB Allocators'!AG16/SUM('CEB Allocators'!$M16:$BZ16),0)*SUM($U16:$CH16)</f>
        <v>61.171277500364916</v>
      </c>
      <c r="AP125" s="123">
        <f>IFERROR('CEB Allocators'!AH16/SUM('CEB Allocators'!$M16:$BZ16),0)*SUM($U16:$CH16)</f>
        <v>61.171277500364916</v>
      </c>
      <c r="AQ125" s="123">
        <f>IFERROR('CEB Allocators'!AI16/SUM('CEB Allocators'!$M16:$BZ16),0)*SUM($U16:$CH16)</f>
        <v>61.171277500364916</v>
      </c>
      <c r="AR125" s="123">
        <f>IFERROR('CEB Allocators'!AJ16/SUM('CEB Allocators'!$M16:$BZ16),0)*SUM($U16:$CH16)</f>
        <v>61.171277500364916</v>
      </c>
      <c r="AS125" s="123">
        <f>IFERROR('CEB Allocators'!AK16/SUM('CEB Allocators'!$M16:$BZ16),0)*SUM($U16:$CH16)</f>
        <v>61.171277500364916</v>
      </c>
      <c r="AT125" s="123">
        <f>IFERROR('CEB Allocators'!AL16/SUM('CEB Allocators'!$M16:$BZ16),0)*SUM($U16:$CH16)</f>
        <v>61.171277500364916</v>
      </c>
      <c r="AU125" s="123">
        <f>IFERROR('CEB Allocators'!AM16/SUM('CEB Allocators'!$M16:$BZ16),0)*SUM($U16:$CH16)</f>
        <v>61.171277500364916</v>
      </c>
      <c r="AV125" s="123">
        <f>IFERROR('CEB Allocators'!AN16/SUM('CEB Allocators'!$M16:$BZ16),0)*SUM($U16:$CH16)</f>
        <v>61.171277500364916</v>
      </c>
      <c r="AW125" s="123">
        <f>IFERROR('CEB Allocators'!AO16/SUM('CEB Allocators'!$M16:$BZ16),0)*SUM($U16:$CH16)</f>
        <v>61.171277500364916</v>
      </c>
      <c r="AX125" s="123">
        <f>IFERROR('CEB Allocators'!AP16/SUM('CEB Allocators'!$M16:$BZ16),0)*SUM($U16:$CH16)</f>
        <v>61.171277500364916</v>
      </c>
      <c r="AY125" s="123">
        <f>IFERROR('CEB Allocators'!AQ16/SUM('CEB Allocators'!$M16:$BZ16),0)*SUM($U16:$CH16)</f>
        <v>61.171277500364916</v>
      </c>
      <c r="AZ125" s="123">
        <f>IFERROR('CEB Allocators'!AR16/SUM('CEB Allocators'!$M16:$BZ16),0)*SUM($U16:$CH16)</f>
        <v>61.171277500364916</v>
      </c>
      <c r="BA125" s="123">
        <f>IFERROR('CEB Allocators'!AS16/SUM('CEB Allocators'!$M16:$BZ16),0)*SUM($U16:$CH16)</f>
        <v>61.171277500364916</v>
      </c>
      <c r="BB125" s="123">
        <f>IFERROR('CEB Allocators'!AT16/SUM('CEB Allocators'!$M16:$BZ16),0)*SUM($U16:$CH16)</f>
        <v>61.171277500364916</v>
      </c>
      <c r="BC125" s="123">
        <f>IFERROR('CEB Allocators'!AU16/SUM('CEB Allocators'!$M16:$BZ16),0)*SUM($U16:$CH16)</f>
        <v>61.171277500364916</v>
      </c>
      <c r="BD125" s="123">
        <f>IFERROR('CEB Allocators'!AV16/SUM('CEB Allocators'!$M16:$BZ16),0)*SUM($U16:$CH16)</f>
        <v>61.171277500364916</v>
      </c>
      <c r="BE125" s="123">
        <f>IFERROR('CEB Allocators'!AW16/SUM('CEB Allocators'!$M16:$BZ16),0)*SUM($U16:$CH16)</f>
        <v>61.171277500364916</v>
      </c>
      <c r="BF125" s="123">
        <f>IFERROR('CEB Allocators'!AX16/SUM('CEB Allocators'!$M16:$BZ16),0)*SUM($U16:$CH16)</f>
        <v>61.171277500364916</v>
      </c>
      <c r="BG125" s="123">
        <f>IFERROR('CEB Allocators'!AY16/SUM('CEB Allocators'!$M16:$BZ16),0)*SUM($U16:$CH16)</f>
        <v>61.171277500364916</v>
      </c>
      <c r="BH125" s="123">
        <f>IFERROR('CEB Allocators'!AZ16/SUM('CEB Allocators'!$M16:$BZ16),0)*SUM($U16:$CH16)</f>
        <v>61.171277500364916</v>
      </c>
      <c r="BI125" s="123">
        <f>IFERROR('CEB Allocators'!BA16/SUM('CEB Allocators'!$M16:$BZ16),0)*SUM($U16:$CH16)</f>
        <v>61.171277500364916</v>
      </c>
      <c r="BJ125" s="123">
        <f>IFERROR('CEB Allocators'!BB16/SUM('CEB Allocators'!$M16:$BZ16),0)*SUM($U16:$CH16)</f>
        <v>61.171277500364916</v>
      </c>
      <c r="BK125" s="123">
        <f>IFERROR('CEB Allocators'!BC16/SUM('CEB Allocators'!$M16:$BZ16),0)*SUM($U16:$CH16)</f>
        <v>61.171277500364916</v>
      </c>
      <c r="BL125" s="123">
        <f>IFERROR('CEB Allocators'!BD16/SUM('CEB Allocators'!$M16:$BZ16),0)*SUM($U16:$CH16)</f>
        <v>61.171277500364916</v>
      </c>
      <c r="BM125" s="123">
        <f>IFERROR('CEB Allocators'!BE16/SUM('CEB Allocators'!$M16:$BZ16),0)*SUM($U16:$CH16)</f>
        <v>61.171277500364916</v>
      </c>
      <c r="BN125" s="123">
        <f>IFERROR('CEB Allocators'!BF16/SUM('CEB Allocators'!$M16:$BZ16),0)*SUM($U16:$CH16)</f>
        <v>61.171277500364916</v>
      </c>
      <c r="BO125" s="123">
        <f>IFERROR('CEB Allocators'!BG16/SUM('CEB Allocators'!$M16:$BZ16),0)*SUM($U16:$CH16)</f>
        <v>61.171277500364916</v>
      </c>
      <c r="BP125" s="123">
        <f>IFERROR('CEB Allocators'!BH16/SUM('CEB Allocators'!$M16:$BZ16),0)*SUM($U16:$CH16)</f>
        <v>61.171277500364916</v>
      </c>
      <c r="BQ125" s="123">
        <f>IFERROR('CEB Allocators'!BI16/SUM('CEB Allocators'!$M16:$BZ16),0)*SUM($U16:$CH16)</f>
        <v>61.171277500364916</v>
      </c>
      <c r="BR125" s="123">
        <f>IFERROR('CEB Allocators'!BJ16/SUM('CEB Allocators'!$M16:$BZ16),0)*SUM($U16:$CH16)</f>
        <v>61.171277500364916</v>
      </c>
      <c r="BS125" s="123">
        <f>IFERROR('CEB Allocators'!BK16/SUM('CEB Allocators'!$M16:$BZ16),0)*SUM($U16:$CH16)</f>
        <v>61.171277500364916</v>
      </c>
      <c r="BT125" s="123">
        <f>IFERROR('CEB Allocators'!BL16/SUM('CEB Allocators'!$M16:$BZ16),0)*SUM($U16:$CH16)</f>
        <v>61.171277500364916</v>
      </c>
      <c r="BU125" s="123">
        <f>IFERROR('CEB Allocators'!BM16/SUM('CEB Allocators'!$M16:$BZ16),0)*SUM($U16:$CH16)</f>
        <v>61.171277500364916</v>
      </c>
      <c r="BV125" s="123">
        <f>IFERROR('CEB Allocators'!BN16/SUM('CEB Allocators'!$M16:$BZ16),0)*SUM($U16:$CH16)</f>
        <v>61.171277500364916</v>
      </c>
      <c r="BW125" s="123">
        <f>IFERROR('CEB Allocators'!BO16/SUM('CEB Allocators'!$M16:$BZ16),0)*SUM($U16:$CH16)</f>
        <v>61.171277500364916</v>
      </c>
      <c r="BX125" s="123">
        <f>IFERROR('CEB Allocators'!BP16/SUM('CEB Allocators'!$M16:$BZ16),0)*SUM($U16:$CH16)</f>
        <v>61.171277500364916</v>
      </c>
      <c r="BY125" s="123">
        <f>IFERROR('CEB Allocators'!BQ16/SUM('CEB Allocators'!$M16:$BZ16),0)*SUM($U16:$CH16)</f>
        <v>61.171277500364916</v>
      </c>
      <c r="BZ125" s="123">
        <f>IFERROR('CEB Allocators'!BR16/SUM('CEB Allocators'!$M16:$BZ16),0)*SUM($U16:$CH16)</f>
        <v>61.171277500364916</v>
      </c>
      <c r="CA125" s="123">
        <f>IFERROR('CEB Allocators'!BS16/SUM('CEB Allocators'!$M16:$BZ16),0)*SUM($U16:$CH16)</f>
        <v>0</v>
      </c>
      <c r="CB125" s="123">
        <f>IFERROR('CEB Allocators'!BT16/SUM('CEB Allocators'!$M16:$BZ16),0)*SUM($U16:$CH16)</f>
        <v>0</v>
      </c>
      <c r="CC125" s="123">
        <f>IFERROR('CEB Allocators'!BU16/SUM('CEB Allocators'!$M16:$BZ16),0)*SUM($U16:$CH16)</f>
        <v>0</v>
      </c>
      <c r="CD125" s="123">
        <f>IFERROR('CEB Allocators'!BV16/SUM('CEB Allocators'!$M16:$BZ16),0)*SUM($U16:$CH16)</f>
        <v>0</v>
      </c>
      <c r="CE125" s="123">
        <f>IFERROR('CEB Allocators'!BW16/SUM('CEB Allocators'!$M16:$BZ16),0)*SUM($U16:$CH16)</f>
        <v>0</v>
      </c>
      <c r="CF125" s="123">
        <f>IFERROR('CEB Allocators'!BX16/SUM('CEB Allocators'!$M16:$BZ16),0)*SUM($U16:$CH16)</f>
        <v>0</v>
      </c>
      <c r="CG125" s="123">
        <f>IFERROR('CEB Allocators'!BY16/SUM('CEB Allocators'!$M16:$BZ16),0)*SUM($U16:$CH16)</f>
        <v>0</v>
      </c>
      <c r="CH125" s="123">
        <f>IFERROR('CEB Allocators'!BZ16/SUM('CEB Allocators'!$M16:$BZ16),0)*SUM($U16:$CH16)</f>
        <v>0</v>
      </c>
    </row>
    <row r="126" spans="1:86" s="56" customFormat="1" x14ac:dyDescent="0.3">
      <c r="A126" s="150"/>
      <c r="B126" s="19" t="str">
        <f t="shared" si="111"/>
        <v>FIT I</v>
      </c>
      <c r="C126" s="19">
        <f t="shared" si="111"/>
        <v>300</v>
      </c>
      <c r="D126" s="19" t="str">
        <f t="shared" si="111"/>
        <v>Sol</v>
      </c>
      <c r="E126" s="19" t="str">
        <f t="shared" si="111"/>
        <v>Solar (Ground Mount, 10MW)</v>
      </c>
      <c r="F126" s="19" t="str">
        <f t="shared" si="111"/>
        <v>Multiple</v>
      </c>
      <c r="G126" s="98">
        <f t="shared" ref="G126" si="116">G17</f>
        <v>41640</v>
      </c>
      <c r="H126" s="19">
        <f t="shared" si="89"/>
        <v>50</v>
      </c>
      <c r="I126" s="19">
        <f t="shared" ref="I126:K126" si="117">I17</f>
        <v>25</v>
      </c>
      <c r="J126" s="19">
        <f t="shared" si="117"/>
        <v>25</v>
      </c>
      <c r="K126" s="19">
        <f t="shared" si="117"/>
        <v>2014</v>
      </c>
      <c r="L126" s="55"/>
      <c r="M126" s="55"/>
      <c r="R126" s="57"/>
      <c r="S126" s="57"/>
      <c r="T126" s="101"/>
      <c r="U126" s="123">
        <f>IFERROR('CEB Allocators'!M17/SUM('CEB Allocators'!$M17:$BZ17),0)*SUM($U17:$CH17)</f>
        <v>0</v>
      </c>
      <c r="V126" s="123">
        <f>IFERROR('CEB Allocators'!N17/SUM('CEB Allocators'!$M17:$BZ17),0)*SUM($U17:$CH17)</f>
        <v>0</v>
      </c>
      <c r="W126" s="123">
        <f>IFERROR('CEB Allocators'!O17/SUM('CEB Allocators'!$M17:$BZ17),0)*SUM($U17:$CH17)</f>
        <v>0</v>
      </c>
      <c r="X126" s="123">
        <f>IFERROR('CEB Allocators'!P17/SUM('CEB Allocators'!$M17:$BZ17),0)*SUM($U17:$CH17)</f>
        <v>0</v>
      </c>
      <c r="Y126" s="123">
        <f>IFERROR('CEB Allocators'!Q17/SUM('CEB Allocators'!$M17:$BZ17),0)*SUM($U17:$CH17)</f>
        <v>0</v>
      </c>
      <c r="Z126" s="123">
        <f>IFERROR('CEB Allocators'!R17/SUM('CEB Allocators'!$M17:$BZ17),0)*SUM($U17:$CH17)</f>
        <v>0</v>
      </c>
      <c r="AA126" s="123">
        <f>IFERROR('CEB Allocators'!S17/SUM('CEB Allocators'!$M17:$BZ17),0)*SUM($U17:$CH17)</f>
        <v>0</v>
      </c>
      <c r="AB126" s="123">
        <f>IFERROR('CEB Allocators'!T17/SUM('CEB Allocators'!$M17:$BZ17),0)*SUM($U17:$CH17)</f>
        <v>0</v>
      </c>
      <c r="AC126" s="123">
        <f>IFERROR('CEB Allocators'!U17/SUM('CEB Allocators'!$M17:$BZ17),0)*SUM($U17:$CH17)</f>
        <v>0</v>
      </c>
      <c r="AD126" s="123">
        <f>IFERROR('CEB Allocators'!V17/SUM('CEB Allocators'!$M17:$BZ17),0)*SUM($U17:$CH17)</f>
        <v>96.417514600159052</v>
      </c>
      <c r="AE126" s="123">
        <f>IFERROR('CEB Allocators'!W17/SUM('CEB Allocators'!$M17:$BZ17),0)*SUM($U17:$CH17)</f>
        <v>96.417514600159052</v>
      </c>
      <c r="AF126" s="123">
        <f>IFERROR('CEB Allocators'!X17/SUM('CEB Allocators'!$M17:$BZ17),0)*SUM($U17:$CH17)</f>
        <v>96.417514600159052</v>
      </c>
      <c r="AG126" s="123">
        <f>IFERROR('CEB Allocators'!Y17/SUM('CEB Allocators'!$M17:$BZ17),0)*SUM($U17:$CH17)</f>
        <v>96.417514600159052</v>
      </c>
      <c r="AH126" s="123">
        <f>IFERROR('CEB Allocators'!Z17/SUM('CEB Allocators'!$M17:$BZ17),0)*SUM($U17:$CH17)</f>
        <v>96.417514600159052</v>
      </c>
      <c r="AI126" s="123">
        <f>IFERROR('CEB Allocators'!AA17/SUM('CEB Allocators'!$M17:$BZ17),0)*SUM($U17:$CH17)</f>
        <v>96.417514600159052</v>
      </c>
      <c r="AJ126" s="123">
        <f>IFERROR('CEB Allocators'!AB17/SUM('CEB Allocators'!$M17:$BZ17),0)*SUM($U17:$CH17)</f>
        <v>96.417514600159052</v>
      </c>
      <c r="AK126" s="123">
        <f>IFERROR('CEB Allocators'!AC17/SUM('CEB Allocators'!$M17:$BZ17),0)*SUM($U17:$CH17)</f>
        <v>96.417514600159052</v>
      </c>
      <c r="AL126" s="123">
        <f>IFERROR('CEB Allocators'!AD17/SUM('CEB Allocators'!$M17:$BZ17),0)*SUM($U17:$CH17)</f>
        <v>96.417514600159052</v>
      </c>
      <c r="AM126" s="123">
        <f>IFERROR('CEB Allocators'!AE17/SUM('CEB Allocators'!$M17:$BZ17),0)*SUM($U17:$CH17)</f>
        <v>96.417514600159052</v>
      </c>
      <c r="AN126" s="123">
        <f>IFERROR('CEB Allocators'!AF17/SUM('CEB Allocators'!$M17:$BZ17),0)*SUM($U17:$CH17)</f>
        <v>96.417514600159052</v>
      </c>
      <c r="AO126" s="123">
        <f>IFERROR('CEB Allocators'!AG17/SUM('CEB Allocators'!$M17:$BZ17),0)*SUM($U17:$CH17)</f>
        <v>96.417514600159052</v>
      </c>
      <c r="AP126" s="123">
        <f>IFERROR('CEB Allocators'!AH17/SUM('CEB Allocators'!$M17:$BZ17),0)*SUM($U17:$CH17)</f>
        <v>96.417514600159052</v>
      </c>
      <c r="AQ126" s="123">
        <f>IFERROR('CEB Allocators'!AI17/SUM('CEB Allocators'!$M17:$BZ17),0)*SUM($U17:$CH17)</f>
        <v>96.417514600159052</v>
      </c>
      <c r="AR126" s="123">
        <f>IFERROR('CEB Allocators'!AJ17/SUM('CEB Allocators'!$M17:$BZ17),0)*SUM($U17:$CH17)</f>
        <v>96.417514600159052</v>
      </c>
      <c r="AS126" s="123">
        <f>IFERROR('CEB Allocators'!AK17/SUM('CEB Allocators'!$M17:$BZ17),0)*SUM($U17:$CH17)</f>
        <v>96.417514600159052</v>
      </c>
      <c r="AT126" s="123">
        <f>IFERROR('CEB Allocators'!AL17/SUM('CEB Allocators'!$M17:$BZ17),0)*SUM($U17:$CH17)</f>
        <v>96.417514600159052</v>
      </c>
      <c r="AU126" s="123">
        <f>IFERROR('CEB Allocators'!AM17/SUM('CEB Allocators'!$M17:$BZ17),0)*SUM($U17:$CH17)</f>
        <v>96.417514600159052</v>
      </c>
      <c r="AV126" s="123">
        <f>IFERROR('CEB Allocators'!AN17/SUM('CEB Allocators'!$M17:$BZ17),0)*SUM($U17:$CH17)</f>
        <v>96.417514600159052</v>
      </c>
      <c r="AW126" s="123">
        <f>IFERROR('CEB Allocators'!AO17/SUM('CEB Allocators'!$M17:$BZ17),0)*SUM($U17:$CH17)</f>
        <v>96.417514600159052</v>
      </c>
      <c r="AX126" s="123">
        <f>IFERROR('CEB Allocators'!AP17/SUM('CEB Allocators'!$M17:$BZ17),0)*SUM($U17:$CH17)</f>
        <v>96.417514600159052</v>
      </c>
      <c r="AY126" s="123">
        <f>IFERROR('CEB Allocators'!AQ17/SUM('CEB Allocators'!$M17:$BZ17),0)*SUM($U17:$CH17)</f>
        <v>96.417514600159052</v>
      </c>
      <c r="AZ126" s="123">
        <f>IFERROR('CEB Allocators'!AR17/SUM('CEB Allocators'!$M17:$BZ17),0)*SUM($U17:$CH17)</f>
        <v>96.417514600159052</v>
      </c>
      <c r="BA126" s="123">
        <f>IFERROR('CEB Allocators'!AS17/SUM('CEB Allocators'!$M17:$BZ17),0)*SUM($U17:$CH17)</f>
        <v>96.417514600159052</v>
      </c>
      <c r="BB126" s="123">
        <f>IFERROR('CEB Allocators'!AT17/SUM('CEB Allocators'!$M17:$BZ17),0)*SUM($U17:$CH17)</f>
        <v>96.417514600159052</v>
      </c>
      <c r="BC126" s="123">
        <f>IFERROR('CEB Allocators'!AU17/SUM('CEB Allocators'!$M17:$BZ17),0)*SUM($U17:$CH17)</f>
        <v>96.417514600159052</v>
      </c>
      <c r="BD126" s="123">
        <f>IFERROR('CEB Allocators'!AV17/SUM('CEB Allocators'!$M17:$BZ17),0)*SUM($U17:$CH17)</f>
        <v>96.417514600159052</v>
      </c>
      <c r="BE126" s="123">
        <f>IFERROR('CEB Allocators'!AW17/SUM('CEB Allocators'!$M17:$BZ17),0)*SUM($U17:$CH17)</f>
        <v>96.417514600159052</v>
      </c>
      <c r="BF126" s="123">
        <f>IFERROR('CEB Allocators'!AX17/SUM('CEB Allocators'!$M17:$BZ17),0)*SUM($U17:$CH17)</f>
        <v>96.417514600159052</v>
      </c>
      <c r="BG126" s="123">
        <f>IFERROR('CEB Allocators'!AY17/SUM('CEB Allocators'!$M17:$BZ17),0)*SUM($U17:$CH17)</f>
        <v>96.417514600159052</v>
      </c>
      <c r="BH126" s="123">
        <f>IFERROR('CEB Allocators'!AZ17/SUM('CEB Allocators'!$M17:$BZ17),0)*SUM($U17:$CH17)</f>
        <v>96.417514600159052</v>
      </c>
      <c r="BI126" s="123">
        <f>IFERROR('CEB Allocators'!BA17/SUM('CEB Allocators'!$M17:$BZ17),0)*SUM($U17:$CH17)</f>
        <v>96.417514600159052</v>
      </c>
      <c r="BJ126" s="123">
        <f>IFERROR('CEB Allocators'!BB17/SUM('CEB Allocators'!$M17:$BZ17),0)*SUM($U17:$CH17)</f>
        <v>96.417514600159052</v>
      </c>
      <c r="BK126" s="123">
        <f>IFERROR('CEB Allocators'!BC17/SUM('CEB Allocators'!$M17:$BZ17),0)*SUM($U17:$CH17)</f>
        <v>96.417514600159052</v>
      </c>
      <c r="BL126" s="123">
        <f>IFERROR('CEB Allocators'!BD17/SUM('CEB Allocators'!$M17:$BZ17),0)*SUM($U17:$CH17)</f>
        <v>96.417514600159052</v>
      </c>
      <c r="BM126" s="123">
        <f>IFERROR('CEB Allocators'!BE17/SUM('CEB Allocators'!$M17:$BZ17),0)*SUM($U17:$CH17)</f>
        <v>96.417514600159052</v>
      </c>
      <c r="BN126" s="123">
        <f>IFERROR('CEB Allocators'!BF17/SUM('CEB Allocators'!$M17:$BZ17),0)*SUM($U17:$CH17)</f>
        <v>96.417514600159052</v>
      </c>
      <c r="BO126" s="123">
        <f>IFERROR('CEB Allocators'!BG17/SUM('CEB Allocators'!$M17:$BZ17),0)*SUM($U17:$CH17)</f>
        <v>96.417514600159052</v>
      </c>
      <c r="BP126" s="123">
        <f>IFERROR('CEB Allocators'!BH17/SUM('CEB Allocators'!$M17:$BZ17),0)*SUM($U17:$CH17)</f>
        <v>96.417514600159052</v>
      </c>
      <c r="BQ126" s="123">
        <f>IFERROR('CEB Allocators'!BI17/SUM('CEB Allocators'!$M17:$BZ17),0)*SUM($U17:$CH17)</f>
        <v>96.417514600159052</v>
      </c>
      <c r="BR126" s="123">
        <f>IFERROR('CEB Allocators'!BJ17/SUM('CEB Allocators'!$M17:$BZ17),0)*SUM($U17:$CH17)</f>
        <v>96.417514600159052</v>
      </c>
      <c r="BS126" s="123">
        <f>IFERROR('CEB Allocators'!BK17/SUM('CEB Allocators'!$M17:$BZ17),0)*SUM($U17:$CH17)</f>
        <v>96.417514600159052</v>
      </c>
      <c r="BT126" s="123">
        <f>IFERROR('CEB Allocators'!BL17/SUM('CEB Allocators'!$M17:$BZ17),0)*SUM($U17:$CH17)</f>
        <v>96.417514600159052</v>
      </c>
      <c r="BU126" s="123">
        <f>IFERROR('CEB Allocators'!BM17/SUM('CEB Allocators'!$M17:$BZ17),0)*SUM($U17:$CH17)</f>
        <v>96.417514600159052</v>
      </c>
      <c r="BV126" s="123">
        <f>IFERROR('CEB Allocators'!BN17/SUM('CEB Allocators'!$M17:$BZ17),0)*SUM($U17:$CH17)</f>
        <v>96.417514600159052</v>
      </c>
      <c r="BW126" s="123">
        <f>IFERROR('CEB Allocators'!BO17/SUM('CEB Allocators'!$M17:$BZ17),0)*SUM($U17:$CH17)</f>
        <v>96.417514600159052</v>
      </c>
      <c r="BX126" s="123">
        <f>IFERROR('CEB Allocators'!BP17/SUM('CEB Allocators'!$M17:$BZ17),0)*SUM($U17:$CH17)</f>
        <v>96.417514600159052</v>
      </c>
      <c r="BY126" s="123">
        <f>IFERROR('CEB Allocators'!BQ17/SUM('CEB Allocators'!$M17:$BZ17),0)*SUM($U17:$CH17)</f>
        <v>96.417514600159052</v>
      </c>
      <c r="BZ126" s="123">
        <f>IFERROR('CEB Allocators'!BR17/SUM('CEB Allocators'!$M17:$BZ17),0)*SUM($U17:$CH17)</f>
        <v>96.417514600159052</v>
      </c>
      <c r="CA126" s="123">
        <f>IFERROR('CEB Allocators'!BS17/SUM('CEB Allocators'!$M17:$BZ17),0)*SUM($U17:$CH17)</f>
        <v>96.417514600159052</v>
      </c>
      <c r="CB126" s="123">
        <f>IFERROR('CEB Allocators'!BT17/SUM('CEB Allocators'!$M17:$BZ17),0)*SUM($U17:$CH17)</f>
        <v>0</v>
      </c>
      <c r="CC126" s="123">
        <f>IFERROR('CEB Allocators'!BU17/SUM('CEB Allocators'!$M17:$BZ17),0)*SUM($U17:$CH17)</f>
        <v>0</v>
      </c>
      <c r="CD126" s="123">
        <f>IFERROR('CEB Allocators'!BV17/SUM('CEB Allocators'!$M17:$BZ17),0)*SUM($U17:$CH17)</f>
        <v>0</v>
      </c>
      <c r="CE126" s="123">
        <f>IFERROR('CEB Allocators'!BW17/SUM('CEB Allocators'!$M17:$BZ17),0)*SUM($U17:$CH17)</f>
        <v>0</v>
      </c>
      <c r="CF126" s="123">
        <f>IFERROR('CEB Allocators'!BX17/SUM('CEB Allocators'!$M17:$BZ17),0)*SUM($U17:$CH17)</f>
        <v>0</v>
      </c>
      <c r="CG126" s="123">
        <f>IFERROR('CEB Allocators'!BY17/SUM('CEB Allocators'!$M17:$BZ17),0)*SUM($U17:$CH17)</f>
        <v>0</v>
      </c>
      <c r="CH126" s="123">
        <f>IFERROR('CEB Allocators'!BZ17/SUM('CEB Allocators'!$M17:$BZ17),0)*SUM($U17:$CH17)</f>
        <v>0</v>
      </c>
    </row>
    <row r="127" spans="1:86" s="56" customFormat="1" x14ac:dyDescent="0.3">
      <c r="A127" s="150"/>
      <c r="B127" s="19" t="str">
        <f t="shared" si="111"/>
        <v>FIT I</v>
      </c>
      <c r="C127" s="19">
        <f t="shared" si="111"/>
        <v>190</v>
      </c>
      <c r="D127" s="19" t="str">
        <f t="shared" si="111"/>
        <v>Sol</v>
      </c>
      <c r="E127" s="19" t="str">
        <f t="shared" si="111"/>
        <v>Solar (Ground Mount, 10MW)</v>
      </c>
      <c r="F127" s="19" t="str">
        <f t="shared" si="111"/>
        <v>Multiple</v>
      </c>
      <c r="G127" s="98">
        <f t="shared" ref="G127" si="118">G18</f>
        <v>42005</v>
      </c>
      <c r="H127" s="19">
        <f t="shared" si="89"/>
        <v>50</v>
      </c>
      <c r="I127" s="19">
        <f t="shared" ref="I127:K127" si="119">I18</f>
        <v>25</v>
      </c>
      <c r="J127" s="19">
        <f t="shared" si="119"/>
        <v>25</v>
      </c>
      <c r="K127" s="19">
        <f t="shared" si="119"/>
        <v>2015</v>
      </c>
      <c r="L127" s="55"/>
      <c r="M127" s="55"/>
      <c r="R127" s="57"/>
      <c r="S127" s="57"/>
      <c r="T127" s="101"/>
      <c r="U127" s="123">
        <f>IFERROR('CEB Allocators'!M18/SUM('CEB Allocators'!$M18:$BZ18),0)*SUM($U18:$CH18)</f>
        <v>0</v>
      </c>
      <c r="V127" s="123">
        <f>IFERROR('CEB Allocators'!N18/SUM('CEB Allocators'!$M18:$BZ18),0)*SUM($U18:$CH18)</f>
        <v>0</v>
      </c>
      <c r="W127" s="123">
        <f>IFERROR('CEB Allocators'!O18/SUM('CEB Allocators'!$M18:$BZ18),0)*SUM($U18:$CH18)</f>
        <v>0</v>
      </c>
      <c r="X127" s="123">
        <f>IFERROR('CEB Allocators'!P18/SUM('CEB Allocators'!$M18:$BZ18),0)*SUM($U18:$CH18)</f>
        <v>0</v>
      </c>
      <c r="Y127" s="123">
        <f>IFERROR('CEB Allocators'!Q18/SUM('CEB Allocators'!$M18:$BZ18),0)*SUM($U18:$CH18)</f>
        <v>0</v>
      </c>
      <c r="Z127" s="123">
        <f>IFERROR('CEB Allocators'!R18/SUM('CEB Allocators'!$M18:$BZ18),0)*SUM($U18:$CH18)</f>
        <v>0</v>
      </c>
      <c r="AA127" s="123">
        <f>IFERROR('CEB Allocators'!S18/SUM('CEB Allocators'!$M18:$BZ18),0)*SUM($U18:$CH18)</f>
        <v>0</v>
      </c>
      <c r="AB127" s="123">
        <f>IFERROR('CEB Allocators'!T18/SUM('CEB Allocators'!$M18:$BZ18),0)*SUM($U18:$CH18)</f>
        <v>0</v>
      </c>
      <c r="AC127" s="123">
        <f>IFERROR('CEB Allocators'!U18/SUM('CEB Allocators'!$M18:$BZ18),0)*SUM($U18:$CH18)</f>
        <v>0</v>
      </c>
      <c r="AD127" s="123">
        <f>IFERROR('CEB Allocators'!V18/SUM('CEB Allocators'!$M18:$BZ18),0)*SUM($U18:$CH18)</f>
        <v>0</v>
      </c>
      <c r="AE127" s="123">
        <f>IFERROR('CEB Allocators'!W18/SUM('CEB Allocators'!$M18:$BZ18),0)*SUM($U18:$CH18)</f>
        <v>51.082571193708056</v>
      </c>
      <c r="AF127" s="123">
        <f>IFERROR('CEB Allocators'!X18/SUM('CEB Allocators'!$M18:$BZ18),0)*SUM($U18:$CH18)</f>
        <v>51.082571193708056</v>
      </c>
      <c r="AG127" s="123">
        <f>IFERROR('CEB Allocators'!Y18/SUM('CEB Allocators'!$M18:$BZ18),0)*SUM($U18:$CH18)</f>
        <v>51.082571193708056</v>
      </c>
      <c r="AH127" s="123">
        <f>IFERROR('CEB Allocators'!Z18/SUM('CEB Allocators'!$M18:$BZ18),0)*SUM($U18:$CH18)</f>
        <v>51.082571193708056</v>
      </c>
      <c r="AI127" s="123">
        <f>IFERROR('CEB Allocators'!AA18/SUM('CEB Allocators'!$M18:$BZ18),0)*SUM($U18:$CH18)</f>
        <v>51.082571193708056</v>
      </c>
      <c r="AJ127" s="123">
        <f>IFERROR('CEB Allocators'!AB18/SUM('CEB Allocators'!$M18:$BZ18),0)*SUM($U18:$CH18)</f>
        <v>51.082571193708056</v>
      </c>
      <c r="AK127" s="123">
        <f>IFERROR('CEB Allocators'!AC18/SUM('CEB Allocators'!$M18:$BZ18),0)*SUM($U18:$CH18)</f>
        <v>51.082571193708056</v>
      </c>
      <c r="AL127" s="123">
        <f>IFERROR('CEB Allocators'!AD18/SUM('CEB Allocators'!$M18:$BZ18),0)*SUM($U18:$CH18)</f>
        <v>51.082571193708056</v>
      </c>
      <c r="AM127" s="123">
        <f>IFERROR('CEB Allocators'!AE18/SUM('CEB Allocators'!$M18:$BZ18),0)*SUM($U18:$CH18)</f>
        <v>51.082571193708056</v>
      </c>
      <c r="AN127" s="123">
        <f>IFERROR('CEB Allocators'!AF18/SUM('CEB Allocators'!$M18:$BZ18),0)*SUM($U18:$CH18)</f>
        <v>51.082571193708056</v>
      </c>
      <c r="AO127" s="123">
        <f>IFERROR('CEB Allocators'!AG18/SUM('CEB Allocators'!$M18:$BZ18),0)*SUM($U18:$CH18)</f>
        <v>51.082571193708056</v>
      </c>
      <c r="AP127" s="123">
        <f>IFERROR('CEB Allocators'!AH18/SUM('CEB Allocators'!$M18:$BZ18),0)*SUM($U18:$CH18)</f>
        <v>51.082571193708056</v>
      </c>
      <c r="AQ127" s="123">
        <f>IFERROR('CEB Allocators'!AI18/SUM('CEB Allocators'!$M18:$BZ18),0)*SUM($U18:$CH18)</f>
        <v>51.082571193708056</v>
      </c>
      <c r="AR127" s="123">
        <f>IFERROR('CEB Allocators'!AJ18/SUM('CEB Allocators'!$M18:$BZ18),0)*SUM($U18:$CH18)</f>
        <v>51.082571193708056</v>
      </c>
      <c r="AS127" s="123">
        <f>IFERROR('CEB Allocators'!AK18/SUM('CEB Allocators'!$M18:$BZ18),0)*SUM($U18:$CH18)</f>
        <v>51.082571193708056</v>
      </c>
      <c r="AT127" s="123">
        <f>IFERROR('CEB Allocators'!AL18/SUM('CEB Allocators'!$M18:$BZ18),0)*SUM($U18:$CH18)</f>
        <v>51.082571193708056</v>
      </c>
      <c r="AU127" s="123">
        <f>IFERROR('CEB Allocators'!AM18/SUM('CEB Allocators'!$M18:$BZ18),0)*SUM($U18:$CH18)</f>
        <v>51.082571193708056</v>
      </c>
      <c r="AV127" s="123">
        <f>IFERROR('CEB Allocators'!AN18/SUM('CEB Allocators'!$M18:$BZ18),0)*SUM($U18:$CH18)</f>
        <v>51.082571193708056</v>
      </c>
      <c r="AW127" s="123">
        <f>IFERROR('CEB Allocators'!AO18/SUM('CEB Allocators'!$M18:$BZ18),0)*SUM($U18:$CH18)</f>
        <v>51.082571193708056</v>
      </c>
      <c r="AX127" s="123">
        <f>IFERROR('CEB Allocators'!AP18/SUM('CEB Allocators'!$M18:$BZ18),0)*SUM($U18:$CH18)</f>
        <v>51.082571193708056</v>
      </c>
      <c r="AY127" s="123">
        <f>IFERROR('CEB Allocators'!AQ18/SUM('CEB Allocators'!$M18:$BZ18),0)*SUM($U18:$CH18)</f>
        <v>51.082571193708056</v>
      </c>
      <c r="AZ127" s="123">
        <f>IFERROR('CEB Allocators'!AR18/SUM('CEB Allocators'!$M18:$BZ18),0)*SUM($U18:$CH18)</f>
        <v>51.082571193708056</v>
      </c>
      <c r="BA127" s="123">
        <f>IFERROR('CEB Allocators'!AS18/SUM('CEB Allocators'!$M18:$BZ18),0)*SUM($U18:$CH18)</f>
        <v>51.082571193708056</v>
      </c>
      <c r="BB127" s="123">
        <f>IFERROR('CEB Allocators'!AT18/SUM('CEB Allocators'!$M18:$BZ18),0)*SUM($U18:$CH18)</f>
        <v>51.082571193708056</v>
      </c>
      <c r="BC127" s="123">
        <f>IFERROR('CEB Allocators'!AU18/SUM('CEB Allocators'!$M18:$BZ18),0)*SUM($U18:$CH18)</f>
        <v>51.082571193708056</v>
      </c>
      <c r="BD127" s="123">
        <f>IFERROR('CEB Allocators'!AV18/SUM('CEB Allocators'!$M18:$BZ18),0)*SUM($U18:$CH18)</f>
        <v>51.082571193708056</v>
      </c>
      <c r="BE127" s="123">
        <f>IFERROR('CEB Allocators'!AW18/SUM('CEB Allocators'!$M18:$BZ18),0)*SUM($U18:$CH18)</f>
        <v>51.082571193708056</v>
      </c>
      <c r="BF127" s="123">
        <f>IFERROR('CEB Allocators'!AX18/SUM('CEB Allocators'!$M18:$BZ18),0)*SUM($U18:$CH18)</f>
        <v>51.082571193708056</v>
      </c>
      <c r="BG127" s="123">
        <f>IFERROR('CEB Allocators'!AY18/SUM('CEB Allocators'!$M18:$BZ18),0)*SUM($U18:$CH18)</f>
        <v>51.082571193708056</v>
      </c>
      <c r="BH127" s="123">
        <f>IFERROR('CEB Allocators'!AZ18/SUM('CEB Allocators'!$M18:$BZ18),0)*SUM($U18:$CH18)</f>
        <v>51.082571193708056</v>
      </c>
      <c r="BI127" s="123">
        <f>IFERROR('CEB Allocators'!BA18/SUM('CEB Allocators'!$M18:$BZ18),0)*SUM($U18:$CH18)</f>
        <v>51.082571193708056</v>
      </c>
      <c r="BJ127" s="123">
        <f>IFERROR('CEB Allocators'!BB18/SUM('CEB Allocators'!$M18:$BZ18),0)*SUM($U18:$CH18)</f>
        <v>51.082571193708056</v>
      </c>
      <c r="BK127" s="123">
        <f>IFERROR('CEB Allocators'!BC18/SUM('CEB Allocators'!$M18:$BZ18),0)*SUM($U18:$CH18)</f>
        <v>51.082571193708056</v>
      </c>
      <c r="BL127" s="123">
        <f>IFERROR('CEB Allocators'!BD18/SUM('CEB Allocators'!$M18:$BZ18),0)*SUM($U18:$CH18)</f>
        <v>51.082571193708056</v>
      </c>
      <c r="BM127" s="123">
        <f>IFERROR('CEB Allocators'!BE18/SUM('CEB Allocators'!$M18:$BZ18),0)*SUM($U18:$CH18)</f>
        <v>51.082571193708056</v>
      </c>
      <c r="BN127" s="123">
        <f>IFERROR('CEB Allocators'!BF18/SUM('CEB Allocators'!$M18:$BZ18),0)*SUM($U18:$CH18)</f>
        <v>51.082571193708056</v>
      </c>
      <c r="BO127" s="123">
        <f>IFERROR('CEB Allocators'!BG18/SUM('CEB Allocators'!$M18:$BZ18),0)*SUM($U18:$CH18)</f>
        <v>51.082571193708056</v>
      </c>
      <c r="BP127" s="123">
        <f>IFERROR('CEB Allocators'!BH18/SUM('CEB Allocators'!$M18:$BZ18),0)*SUM($U18:$CH18)</f>
        <v>51.082571193708056</v>
      </c>
      <c r="BQ127" s="123">
        <f>IFERROR('CEB Allocators'!BI18/SUM('CEB Allocators'!$M18:$BZ18),0)*SUM($U18:$CH18)</f>
        <v>51.082571193708056</v>
      </c>
      <c r="BR127" s="123">
        <f>IFERROR('CEB Allocators'!BJ18/SUM('CEB Allocators'!$M18:$BZ18),0)*SUM($U18:$CH18)</f>
        <v>51.082571193708056</v>
      </c>
      <c r="BS127" s="123">
        <f>IFERROR('CEB Allocators'!BK18/SUM('CEB Allocators'!$M18:$BZ18),0)*SUM($U18:$CH18)</f>
        <v>51.082571193708056</v>
      </c>
      <c r="BT127" s="123">
        <f>IFERROR('CEB Allocators'!BL18/SUM('CEB Allocators'!$M18:$BZ18),0)*SUM($U18:$CH18)</f>
        <v>51.082571193708056</v>
      </c>
      <c r="BU127" s="123">
        <f>IFERROR('CEB Allocators'!BM18/SUM('CEB Allocators'!$M18:$BZ18),0)*SUM($U18:$CH18)</f>
        <v>51.082571193708056</v>
      </c>
      <c r="BV127" s="123">
        <f>IFERROR('CEB Allocators'!BN18/SUM('CEB Allocators'!$M18:$BZ18),0)*SUM($U18:$CH18)</f>
        <v>51.082571193708056</v>
      </c>
      <c r="BW127" s="123">
        <f>IFERROR('CEB Allocators'!BO18/SUM('CEB Allocators'!$M18:$BZ18),0)*SUM($U18:$CH18)</f>
        <v>51.082571193708056</v>
      </c>
      <c r="BX127" s="123">
        <f>IFERROR('CEB Allocators'!BP18/SUM('CEB Allocators'!$M18:$BZ18),0)*SUM($U18:$CH18)</f>
        <v>51.082571193708056</v>
      </c>
      <c r="BY127" s="123">
        <f>IFERROR('CEB Allocators'!BQ18/SUM('CEB Allocators'!$M18:$BZ18),0)*SUM($U18:$CH18)</f>
        <v>51.082571193708056</v>
      </c>
      <c r="BZ127" s="123">
        <f>IFERROR('CEB Allocators'!BR18/SUM('CEB Allocators'!$M18:$BZ18),0)*SUM($U18:$CH18)</f>
        <v>51.082571193708056</v>
      </c>
      <c r="CA127" s="123">
        <f>IFERROR('CEB Allocators'!BS18/SUM('CEB Allocators'!$M18:$BZ18),0)*SUM($U18:$CH18)</f>
        <v>51.082571193708056</v>
      </c>
      <c r="CB127" s="123">
        <f>IFERROR('CEB Allocators'!BT18/SUM('CEB Allocators'!$M18:$BZ18),0)*SUM($U18:$CH18)</f>
        <v>51.082571193708056</v>
      </c>
      <c r="CC127" s="123">
        <f>IFERROR('CEB Allocators'!BU18/SUM('CEB Allocators'!$M18:$BZ18),0)*SUM($U18:$CH18)</f>
        <v>0</v>
      </c>
      <c r="CD127" s="123">
        <f>IFERROR('CEB Allocators'!BV18/SUM('CEB Allocators'!$M18:$BZ18),0)*SUM($U18:$CH18)</f>
        <v>0</v>
      </c>
      <c r="CE127" s="123">
        <f>IFERROR('CEB Allocators'!BW18/SUM('CEB Allocators'!$M18:$BZ18),0)*SUM($U18:$CH18)</f>
        <v>0</v>
      </c>
      <c r="CF127" s="123">
        <f>IFERROR('CEB Allocators'!BX18/SUM('CEB Allocators'!$M18:$BZ18),0)*SUM($U18:$CH18)</f>
        <v>0</v>
      </c>
      <c r="CG127" s="123">
        <f>IFERROR('CEB Allocators'!BY18/SUM('CEB Allocators'!$M18:$BZ18),0)*SUM($U18:$CH18)</f>
        <v>0</v>
      </c>
      <c r="CH127" s="123">
        <f>IFERROR('CEB Allocators'!BZ18/SUM('CEB Allocators'!$M18:$BZ18),0)*SUM($U18:$CH18)</f>
        <v>0</v>
      </c>
    </row>
    <row r="128" spans="1:86" s="56" customFormat="1" x14ac:dyDescent="0.3">
      <c r="A128" s="150"/>
      <c r="B128" s="19" t="str">
        <f t="shared" si="111"/>
        <v>FIT I</v>
      </c>
      <c r="C128" s="19">
        <f t="shared" si="111"/>
        <v>48</v>
      </c>
      <c r="D128" s="19" t="str">
        <f t="shared" si="111"/>
        <v>Sol</v>
      </c>
      <c r="E128" s="19" t="str">
        <f t="shared" si="111"/>
        <v>Solar (Ground Mounted, 0.5-10MW)</v>
      </c>
      <c r="F128" s="19" t="str">
        <f t="shared" si="111"/>
        <v>Multiple</v>
      </c>
      <c r="G128" s="98">
        <f t="shared" ref="G128" si="120">G19</f>
        <v>41275</v>
      </c>
      <c r="H128" s="19">
        <f t="shared" si="89"/>
        <v>50</v>
      </c>
      <c r="I128" s="19">
        <f t="shared" ref="I128:K128" si="121">I19</f>
        <v>25</v>
      </c>
      <c r="J128" s="19">
        <f t="shared" si="121"/>
        <v>25</v>
      </c>
      <c r="K128" s="19">
        <f t="shared" si="121"/>
        <v>2013</v>
      </c>
      <c r="L128" s="55"/>
      <c r="M128" s="55"/>
      <c r="R128" s="57"/>
      <c r="S128" s="57"/>
      <c r="T128" s="101"/>
      <c r="U128" s="123">
        <f>IFERROR('CEB Allocators'!M19/SUM('CEB Allocators'!$M19:$BZ19),0)*SUM($U19:$CH19)</f>
        <v>0</v>
      </c>
      <c r="V128" s="123">
        <f>IFERROR('CEB Allocators'!N19/SUM('CEB Allocators'!$M19:$BZ19),0)*SUM($U19:$CH19)</f>
        <v>0</v>
      </c>
      <c r="W128" s="123">
        <f>IFERROR('CEB Allocators'!O19/SUM('CEB Allocators'!$M19:$BZ19),0)*SUM($U19:$CH19)</f>
        <v>0</v>
      </c>
      <c r="X128" s="123">
        <f>IFERROR('CEB Allocators'!P19/SUM('CEB Allocators'!$M19:$BZ19),0)*SUM($U19:$CH19)</f>
        <v>0</v>
      </c>
      <c r="Y128" s="123">
        <f>IFERROR('CEB Allocators'!Q19/SUM('CEB Allocators'!$M19:$BZ19),0)*SUM($U19:$CH19)</f>
        <v>0</v>
      </c>
      <c r="Z128" s="123">
        <f>IFERROR('CEB Allocators'!R19/SUM('CEB Allocators'!$M19:$BZ19),0)*SUM($U19:$CH19)</f>
        <v>0</v>
      </c>
      <c r="AA128" s="123">
        <f>IFERROR('CEB Allocators'!S19/SUM('CEB Allocators'!$M19:$BZ19),0)*SUM($U19:$CH19)</f>
        <v>0</v>
      </c>
      <c r="AB128" s="123">
        <f>IFERROR('CEB Allocators'!T19/SUM('CEB Allocators'!$M19:$BZ19),0)*SUM($U19:$CH19)</f>
        <v>0</v>
      </c>
      <c r="AC128" s="123">
        <f>IFERROR('CEB Allocators'!U19/SUM('CEB Allocators'!$M19:$BZ19),0)*SUM($U19:$CH19)</f>
        <v>15.453796421144812</v>
      </c>
      <c r="AD128" s="123">
        <f>IFERROR('CEB Allocators'!V19/SUM('CEB Allocators'!$M19:$BZ19),0)*SUM($U19:$CH19)</f>
        <v>15.453796421144812</v>
      </c>
      <c r="AE128" s="123">
        <f>IFERROR('CEB Allocators'!W19/SUM('CEB Allocators'!$M19:$BZ19),0)*SUM($U19:$CH19)</f>
        <v>15.453796421144812</v>
      </c>
      <c r="AF128" s="123">
        <f>IFERROR('CEB Allocators'!X19/SUM('CEB Allocators'!$M19:$BZ19),0)*SUM($U19:$CH19)</f>
        <v>15.453796421144812</v>
      </c>
      <c r="AG128" s="123">
        <f>IFERROR('CEB Allocators'!Y19/SUM('CEB Allocators'!$M19:$BZ19),0)*SUM($U19:$CH19)</f>
        <v>15.453796421144812</v>
      </c>
      <c r="AH128" s="123">
        <f>IFERROR('CEB Allocators'!Z19/SUM('CEB Allocators'!$M19:$BZ19),0)*SUM($U19:$CH19)</f>
        <v>15.453796421144812</v>
      </c>
      <c r="AI128" s="123">
        <f>IFERROR('CEB Allocators'!AA19/SUM('CEB Allocators'!$M19:$BZ19),0)*SUM($U19:$CH19)</f>
        <v>15.453796421144812</v>
      </c>
      <c r="AJ128" s="123">
        <f>IFERROR('CEB Allocators'!AB19/SUM('CEB Allocators'!$M19:$BZ19),0)*SUM($U19:$CH19)</f>
        <v>15.453796421144812</v>
      </c>
      <c r="AK128" s="123">
        <f>IFERROR('CEB Allocators'!AC19/SUM('CEB Allocators'!$M19:$BZ19),0)*SUM($U19:$CH19)</f>
        <v>15.453796421144812</v>
      </c>
      <c r="AL128" s="123">
        <f>IFERROR('CEB Allocators'!AD19/SUM('CEB Allocators'!$M19:$BZ19),0)*SUM($U19:$CH19)</f>
        <v>15.453796421144812</v>
      </c>
      <c r="AM128" s="123">
        <f>IFERROR('CEB Allocators'!AE19/SUM('CEB Allocators'!$M19:$BZ19),0)*SUM($U19:$CH19)</f>
        <v>15.453796421144812</v>
      </c>
      <c r="AN128" s="123">
        <f>IFERROR('CEB Allocators'!AF19/SUM('CEB Allocators'!$M19:$BZ19),0)*SUM($U19:$CH19)</f>
        <v>15.453796421144812</v>
      </c>
      <c r="AO128" s="123">
        <f>IFERROR('CEB Allocators'!AG19/SUM('CEB Allocators'!$M19:$BZ19),0)*SUM($U19:$CH19)</f>
        <v>15.453796421144812</v>
      </c>
      <c r="AP128" s="123">
        <f>IFERROR('CEB Allocators'!AH19/SUM('CEB Allocators'!$M19:$BZ19),0)*SUM($U19:$CH19)</f>
        <v>15.453796421144812</v>
      </c>
      <c r="AQ128" s="123">
        <f>IFERROR('CEB Allocators'!AI19/SUM('CEB Allocators'!$M19:$BZ19),0)*SUM($U19:$CH19)</f>
        <v>15.453796421144812</v>
      </c>
      <c r="AR128" s="123">
        <f>IFERROR('CEB Allocators'!AJ19/SUM('CEB Allocators'!$M19:$BZ19),0)*SUM($U19:$CH19)</f>
        <v>15.453796421144812</v>
      </c>
      <c r="AS128" s="123">
        <f>IFERROR('CEB Allocators'!AK19/SUM('CEB Allocators'!$M19:$BZ19),0)*SUM($U19:$CH19)</f>
        <v>15.453796421144812</v>
      </c>
      <c r="AT128" s="123">
        <f>IFERROR('CEB Allocators'!AL19/SUM('CEB Allocators'!$M19:$BZ19),0)*SUM($U19:$CH19)</f>
        <v>15.453796421144812</v>
      </c>
      <c r="AU128" s="123">
        <f>IFERROR('CEB Allocators'!AM19/SUM('CEB Allocators'!$M19:$BZ19),0)*SUM($U19:$CH19)</f>
        <v>15.453796421144812</v>
      </c>
      <c r="AV128" s="123">
        <f>IFERROR('CEB Allocators'!AN19/SUM('CEB Allocators'!$M19:$BZ19),0)*SUM($U19:$CH19)</f>
        <v>15.453796421144812</v>
      </c>
      <c r="AW128" s="123">
        <f>IFERROR('CEB Allocators'!AO19/SUM('CEB Allocators'!$M19:$BZ19),0)*SUM($U19:$CH19)</f>
        <v>15.453796421144812</v>
      </c>
      <c r="AX128" s="123">
        <f>IFERROR('CEB Allocators'!AP19/SUM('CEB Allocators'!$M19:$BZ19),0)*SUM($U19:$CH19)</f>
        <v>15.453796421144812</v>
      </c>
      <c r="AY128" s="123">
        <f>IFERROR('CEB Allocators'!AQ19/SUM('CEB Allocators'!$M19:$BZ19),0)*SUM($U19:$CH19)</f>
        <v>15.453796421144812</v>
      </c>
      <c r="AZ128" s="123">
        <f>IFERROR('CEB Allocators'!AR19/SUM('CEB Allocators'!$M19:$BZ19),0)*SUM($U19:$CH19)</f>
        <v>15.453796421144812</v>
      </c>
      <c r="BA128" s="123">
        <f>IFERROR('CEB Allocators'!AS19/SUM('CEB Allocators'!$M19:$BZ19),0)*SUM($U19:$CH19)</f>
        <v>15.453796421144812</v>
      </c>
      <c r="BB128" s="123">
        <f>IFERROR('CEB Allocators'!AT19/SUM('CEB Allocators'!$M19:$BZ19),0)*SUM($U19:$CH19)</f>
        <v>15.453796421144812</v>
      </c>
      <c r="BC128" s="123">
        <f>IFERROR('CEB Allocators'!AU19/SUM('CEB Allocators'!$M19:$BZ19),0)*SUM($U19:$CH19)</f>
        <v>15.453796421144812</v>
      </c>
      <c r="BD128" s="123">
        <f>IFERROR('CEB Allocators'!AV19/SUM('CEB Allocators'!$M19:$BZ19),0)*SUM($U19:$CH19)</f>
        <v>15.453796421144812</v>
      </c>
      <c r="BE128" s="123">
        <f>IFERROR('CEB Allocators'!AW19/SUM('CEB Allocators'!$M19:$BZ19),0)*SUM($U19:$CH19)</f>
        <v>15.453796421144812</v>
      </c>
      <c r="BF128" s="123">
        <f>IFERROR('CEB Allocators'!AX19/SUM('CEB Allocators'!$M19:$BZ19),0)*SUM($U19:$CH19)</f>
        <v>15.453796421144812</v>
      </c>
      <c r="BG128" s="123">
        <f>IFERROR('CEB Allocators'!AY19/SUM('CEB Allocators'!$M19:$BZ19),0)*SUM($U19:$CH19)</f>
        <v>15.453796421144812</v>
      </c>
      <c r="BH128" s="123">
        <f>IFERROR('CEB Allocators'!AZ19/SUM('CEB Allocators'!$M19:$BZ19),0)*SUM($U19:$CH19)</f>
        <v>15.453796421144812</v>
      </c>
      <c r="BI128" s="123">
        <f>IFERROR('CEB Allocators'!BA19/SUM('CEB Allocators'!$M19:$BZ19),0)*SUM($U19:$CH19)</f>
        <v>15.453796421144812</v>
      </c>
      <c r="BJ128" s="123">
        <f>IFERROR('CEB Allocators'!BB19/SUM('CEB Allocators'!$M19:$BZ19),0)*SUM($U19:$CH19)</f>
        <v>15.453796421144812</v>
      </c>
      <c r="BK128" s="123">
        <f>IFERROR('CEB Allocators'!BC19/SUM('CEB Allocators'!$M19:$BZ19),0)*SUM($U19:$CH19)</f>
        <v>15.453796421144812</v>
      </c>
      <c r="BL128" s="123">
        <f>IFERROR('CEB Allocators'!BD19/SUM('CEB Allocators'!$M19:$BZ19),0)*SUM($U19:$CH19)</f>
        <v>15.453796421144812</v>
      </c>
      <c r="BM128" s="123">
        <f>IFERROR('CEB Allocators'!BE19/SUM('CEB Allocators'!$M19:$BZ19),0)*SUM($U19:$CH19)</f>
        <v>15.453796421144812</v>
      </c>
      <c r="BN128" s="123">
        <f>IFERROR('CEB Allocators'!BF19/SUM('CEB Allocators'!$M19:$BZ19),0)*SUM($U19:$CH19)</f>
        <v>15.453796421144812</v>
      </c>
      <c r="BO128" s="123">
        <f>IFERROR('CEB Allocators'!BG19/SUM('CEB Allocators'!$M19:$BZ19),0)*SUM($U19:$CH19)</f>
        <v>15.453796421144812</v>
      </c>
      <c r="BP128" s="123">
        <f>IFERROR('CEB Allocators'!BH19/SUM('CEB Allocators'!$M19:$BZ19),0)*SUM($U19:$CH19)</f>
        <v>15.453796421144812</v>
      </c>
      <c r="BQ128" s="123">
        <f>IFERROR('CEB Allocators'!BI19/SUM('CEB Allocators'!$M19:$BZ19),0)*SUM($U19:$CH19)</f>
        <v>15.453796421144812</v>
      </c>
      <c r="BR128" s="123">
        <f>IFERROR('CEB Allocators'!BJ19/SUM('CEB Allocators'!$M19:$BZ19),0)*SUM($U19:$CH19)</f>
        <v>15.453796421144812</v>
      </c>
      <c r="BS128" s="123">
        <f>IFERROR('CEB Allocators'!BK19/SUM('CEB Allocators'!$M19:$BZ19),0)*SUM($U19:$CH19)</f>
        <v>15.453796421144812</v>
      </c>
      <c r="BT128" s="123">
        <f>IFERROR('CEB Allocators'!BL19/SUM('CEB Allocators'!$M19:$BZ19),0)*SUM($U19:$CH19)</f>
        <v>15.453796421144812</v>
      </c>
      <c r="BU128" s="123">
        <f>IFERROR('CEB Allocators'!BM19/SUM('CEB Allocators'!$M19:$BZ19),0)*SUM($U19:$CH19)</f>
        <v>15.453796421144812</v>
      </c>
      <c r="BV128" s="123">
        <f>IFERROR('CEB Allocators'!BN19/SUM('CEB Allocators'!$M19:$BZ19),0)*SUM($U19:$CH19)</f>
        <v>15.453796421144812</v>
      </c>
      <c r="BW128" s="123">
        <f>IFERROR('CEB Allocators'!BO19/SUM('CEB Allocators'!$M19:$BZ19),0)*SUM($U19:$CH19)</f>
        <v>15.453796421144812</v>
      </c>
      <c r="BX128" s="123">
        <f>IFERROR('CEB Allocators'!BP19/SUM('CEB Allocators'!$M19:$BZ19),0)*SUM($U19:$CH19)</f>
        <v>15.453796421144812</v>
      </c>
      <c r="BY128" s="123">
        <f>IFERROR('CEB Allocators'!BQ19/SUM('CEB Allocators'!$M19:$BZ19),0)*SUM($U19:$CH19)</f>
        <v>15.453796421144812</v>
      </c>
      <c r="BZ128" s="123">
        <f>IFERROR('CEB Allocators'!BR19/SUM('CEB Allocators'!$M19:$BZ19),0)*SUM($U19:$CH19)</f>
        <v>15.453796421144812</v>
      </c>
      <c r="CA128" s="123">
        <f>IFERROR('CEB Allocators'!BS19/SUM('CEB Allocators'!$M19:$BZ19),0)*SUM($U19:$CH19)</f>
        <v>0</v>
      </c>
      <c r="CB128" s="123">
        <f>IFERROR('CEB Allocators'!BT19/SUM('CEB Allocators'!$M19:$BZ19),0)*SUM($U19:$CH19)</f>
        <v>0</v>
      </c>
      <c r="CC128" s="123">
        <f>IFERROR('CEB Allocators'!BU19/SUM('CEB Allocators'!$M19:$BZ19),0)*SUM($U19:$CH19)</f>
        <v>0</v>
      </c>
      <c r="CD128" s="123">
        <f>IFERROR('CEB Allocators'!BV19/SUM('CEB Allocators'!$M19:$BZ19),0)*SUM($U19:$CH19)</f>
        <v>0</v>
      </c>
      <c r="CE128" s="123">
        <f>IFERROR('CEB Allocators'!BW19/SUM('CEB Allocators'!$M19:$BZ19),0)*SUM($U19:$CH19)</f>
        <v>0</v>
      </c>
      <c r="CF128" s="123">
        <f>IFERROR('CEB Allocators'!BX19/SUM('CEB Allocators'!$M19:$BZ19),0)*SUM($U19:$CH19)</f>
        <v>0</v>
      </c>
      <c r="CG128" s="123">
        <f>IFERROR('CEB Allocators'!BY19/SUM('CEB Allocators'!$M19:$BZ19),0)*SUM($U19:$CH19)</f>
        <v>0</v>
      </c>
      <c r="CH128" s="123">
        <f>IFERROR('CEB Allocators'!BZ19/SUM('CEB Allocators'!$M19:$BZ19),0)*SUM($U19:$CH19)</f>
        <v>0</v>
      </c>
    </row>
    <row r="129" spans="1:86" s="56" customFormat="1" x14ac:dyDescent="0.3">
      <c r="A129" s="150"/>
      <c r="B129" s="19" t="str">
        <f t="shared" si="111"/>
        <v>FIT I</v>
      </c>
      <c r="C129" s="19">
        <f t="shared" si="111"/>
        <v>114.654</v>
      </c>
      <c r="D129" s="19" t="str">
        <f t="shared" si="111"/>
        <v>Sol</v>
      </c>
      <c r="E129" s="19" t="str">
        <f t="shared" si="111"/>
        <v>Solar (Ground Mounted, 0.5-10MW)</v>
      </c>
      <c r="F129" s="19" t="str">
        <f t="shared" si="111"/>
        <v>Multiple</v>
      </c>
      <c r="G129" s="98">
        <f t="shared" ref="G129" si="122">G20</f>
        <v>41640</v>
      </c>
      <c r="H129" s="19">
        <f t="shared" si="89"/>
        <v>50</v>
      </c>
      <c r="I129" s="19">
        <f t="shared" ref="I129:K129" si="123">I20</f>
        <v>25</v>
      </c>
      <c r="J129" s="19">
        <f t="shared" si="123"/>
        <v>25</v>
      </c>
      <c r="K129" s="19">
        <f t="shared" si="123"/>
        <v>2014</v>
      </c>
      <c r="L129" s="55"/>
      <c r="M129" s="55"/>
      <c r="R129" s="57"/>
      <c r="S129" s="57"/>
      <c r="T129" s="101"/>
      <c r="U129" s="123">
        <f>IFERROR('CEB Allocators'!M20/SUM('CEB Allocators'!$M20:$BZ20),0)*SUM($U20:$CH20)</f>
        <v>0</v>
      </c>
      <c r="V129" s="123">
        <f>IFERROR('CEB Allocators'!N20/SUM('CEB Allocators'!$M20:$BZ20),0)*SUM($U20:$CH20)</f>
        <v>0</v>
      </c>
      <c r="W129" s="123">
        <f>IFERROR('CEB Allocators'!O20/SUM('CEB Allocators'!$M20:$BZ20),0)*SUM($U20:$CH20)</f>
        <v>0</v>
      </c>
      <c r="X129" s="123">
        <f>IFERROR('CEB Allocators'!P20/SUM('CEB Allocators'!$M20:$BZ20),0)*SUM($U20:$CH20)</f>
        <v>0</v>
      </c>
      <c r="Y129" s="123">
        <f>IFERROR('CEB Allocators'!Q20/SUM('CEB Allocators'!$M20:$BZ20),0)*SUM($U20:$CH20)</f>
        <v>0</v>
      </c>
      <c r="Z129" s="123">
        <f>IFERROR('CEB Allocators'!R20/SUM('CEB Allocators'!$M20:$BZ20),0)*SUM($U20:$CH20)</f>
        <v>0</v>
      </c>
      <c r="AA129" s="123">
        <f>IFERROR('CEB Allocators'!S20/SUM('CEB Allocators'!$M20:$BZ20),0)*SUM($U20:$CH20)</f>
        <v>0</v>
      </c>
      <c r="AB129" s="123">
        <f>IFERROR('CEB Allocators'!T20/SUM('CEB Allocators'!$M20:$BZ20),0)*SUM($U20:$CH20)</f>
        <v>0</v>
      </c>
      <c r="AC129" s="123">
        <f>IFERROR('CEB Allocators'!U20/SUM('CEB Allocators'!$M20:$BZ20),0)*SUM($U20:$CH20)</f>
        <v>0</v>
      </c>
      <c r="AD129" s="123">
        <f>IFERROR('CEB Allocators'!V20/SUM('CEB Allocators'!$M20:$BZ20),0)*SUM($U20:$CH20)</f>
        <v>36.848845729888801</v>
      </c>
      <c r="AE129" s="123">
        <f>IFERROR('CEB Allocators'!W20/SUM('CEB Allocators'!$M20:$BZ20),0)*SUM($U20:$CH20)</f>
        <v>36.848845729888801</v>
      </c>
      <c r="AF129" s="123">
        <f>IFERROR('CEB Allocators'!X20/SUM('CEB Allocators'!$M20:$BZ20),0)*SUM($U20:$CH20)</f>
        <v>36.848845729888801</v>
      </c>
      <c r="AG129" s="123">
        <f>IFERROR('CEB Allocators'!Y20/SUM('CEB Allocators'!$M20:$BZ20),0)*SUM($U20:$CH20)</f>
        <v>36.848845729888801</v>
      </c>
      <c r="AH129" s="123">
        <f>IFERROR('CEB Allocators'!Z20/SUM('CEB Allocators'!$M20:$BZ20),0)*SUM($U20:$CH20)</f>
        <v>36.848845729888801</v>
      </c>
      <c r="AI129" s="123">
        <f>IFERROR('CEB Allocators'!AA20/SUM('CEB Allocators'!$M20:$BZ20),0)*SUM($U20:$CH20)</f>
        <v>36.848845729888801</v>
      </c>
      <c r="AJ129" s="123">
        <f>IFERROR('CEB Allocators'!AB20/SUM('CEB Allocators'!$M20:$BZ20),0)*SUM($U20:$CH20)</f>
        <v>36.848845729888801</v>
      </c>
      <c r="AK129" s="123">
        <f>IFERROR('CEB Allocators'!AC20/SUM('CEB Allocators'!$M20:$BZ20),0)*SUM($U20:$CH20)</f>
        <v>36.848845729888801</v>
      </c>
      <c r="AL129" s="123">
        <f>IFERROR('CEB Allocators'!AD20/SUM('CEB Allocators'!$M20:$BZ20),0)*SUM($U20:$CH20)</f>
        <v>36.848845729888801</v>
      </c>
      <c r="AM129" s="123">
        <f>IFERROR('CEB Allocators'!AE20/SUM('CEB Allocators'!$M20:$BZ20),0)*SUM($U20:$CH20)</f>
        <v>36.848845729888801</v>
      </c>
      <c r="AN129" s="123">
        <f>IFERROR('CEB Allocators'!AF20/SUM('CEB Allocators'!$M20:$BZ20),0)*SUM($U20:$CH20)</f>
        <v>36.848845729888801</v>
      </c>
      <c r="AO129" s="123">
        <f>IFERROR('CEB Allocators'!AG20/SUM('CEB Allocators'!$M20:$BZ20),0)*SUM($U20:$CH20)</f>
        <v>36.848845729888801</v>
      </c>
      <c r="AP129" s="123">
        <f>IFERROR('CEB Allocators'!AH20/SUM('CEB Allocators'!$M20:$BZ20),0)*SUM($U20:$CH20)</f>
        <v>36.848845729888801</v>
      </c>
      <c r="AQ129" s="123">
        <f>IFERROR('CEB Allocators'!AI20/SUM('CEB Allocators'!$M20:$BZ20),0)*SUM($U20:$CH20)</f>
        <v>36.848845729888801</v>
      </c>
      <c r="AR129" s="123">
        <f>IFERROR('CEB Allocators'!AJ20/SUM('CEB Allocators'!$M20:$BZ20),0)*SUM($U20:$CH20)</f>
        <v>36.848845729888801</v>
      </c>
      <c r="AS129" s="123">
        <f>IFERROR('CEB Allocators'!AK20/SUM('CEB Allocators'!$M20:$BZ20),0)*SUM($U20:$CH20)</f>
        <v>36.848845729888801</v>
      </c>
      <c r="AT129" s="123">
        <f>IFERROR('CEB Allocators'!AL20/SUM('CEB Allocators'!$M20:$BZ20),0)*SUM($U20:$CH20)</f>
        <v>36.848845729888801</v>
      </c>
      <c r="AU129" s="123">
        <f>IFERROR('CEB Allocators'!AM20/SUM('CEB Allocators'!$M20:$BZ20),0)*SUM($U20:$CH20)</f>
        <v>36.848845729888801</v>
      </c>
      <c r="AV129" s="123">
        <f>IFERROR('CEB Allocators'!AN20/SUM('CEB Allocators'!$M20:$BZ20),0)*SUM($U20:$CH20)</f>
        <v>36.848845729888801</v>
      </c>
      <c r="AW129" s="123">
        <f>IFERROR('CEB Allocators'!AO20/SUM('CEB Allocators'!$M20:$BZ20),0)*SUM($U20:$CH20)</f>
        <v>36.848845729888801</v>
      </c>
      <c r="AX129" s="123">
        <f>IFERROR('CEB Allocators'!AP20/SUM('CEB Allocators'!$M20:$BZ20),0)*SUM($U20:$CH20)</f>
        <v>36.848845729888801</v>
      </c>
      <c r="AY129" s="123">
        <f>IFERROR('CEB Allocators'!AQ20/SUM('CEB Allocators'!$M20:$BZ20),0)*SUM($U20:$CH20)</f>
        <v>36.848845729888801</v>
      </c>
      <c r="AZ129" s="123">
        <f>IFERROR('CEB Allocators'!AR20/SUM('CEB Allocators'!$M20:$BZ20),0)*SUM($U20:$CH20)</f>
        <v>36.848845729888801</v>
      </c>
      <c r="BA129" s="123">
        <f>IFERROR('CEB Allocators'!AS20/SUM('CEB Allocators'!$M20:$BZ20),0)*SUM($U20:$CH20)</f>
        <v>36.848845729888801</v>
      </c>
      <c r="BB129" s="123">
        <f>IFERROR('CEB Allocators'!AT20/SUM('CEB Allocators'!$M20:$BZ20),0)*SUM($U20:$CH20)</f>
        <v>36.848845729888801</v>
      </c>
      <c r="BC129" s="123">
        <f>IFERROR('CEB Allocators'!AU20/SUM('CEB Allocators'!$M20:$BZ20),0)*SUM($U20:$CH20)</f>
        <v>36.848845729888801</v>
      </c>
      <c r="BD129" s="123">
        <f>IFERROR('CEB Allocators'!AV20/SUM('CEB Allocators'!$M20:$BZ20),0)*SUM($U20:$CH20)</f>
        <v>36.848845729888801</v>
      </c>
      <c r="BE129" s="123">
        <f>IFERROR('CEB Allocators'!AW20/SUM('CEB Allocators'!$M20:$BZ20),0)*SUM($U20:$CH20)</f>
        <v>36.848845729888801</v>
      </c>
      <c r="BF129" s="123">
        <f>IFERROR('CEB Allocators'!AX20/SUM('CEB Allocators'!$M20:$BZ20),0)*SUM($U20:$CH20)</f>
        <v>36.848845729888801</v>
      </c>
      <c r="BG129" s="123">
        <f>IFERROR('CEB Allocators'!AY20/SUM('CEB Allocators'!$M20:$BZ20),0)*SUM($U20:$CH20)</f>
        <v>36.848845729888801</v>
      </c>
      <c r="BH129" s="123">
        <f>IFERROR('CEB Allocators'!AZ20/SUM('CEB Allocators'!$M20:$BZ20),0)*SUM($U20:$CH20)</f>
        <v>36.848845729888801</v>
      </c>
      <c r="BI129" s="123">
        <f>IFERROR('CEB Allocators'!BA20/SUM('CEB Allocators'!$M20:$BZ20),0)*SUM($U20:$CH20)</f>
        <v>36.848845729888801</v>
      </c>
      <c r="BJ129" s="123">
        <f>IFERROR('CEB Allocators'!BB20/SUM('CEB Allocators'!$M20:$BZ20),0)*SUM($U20:$CH20)</f>
        <v>36.848845729888801</v>
      </c>
      <c r="BK129" s="123">
        <f>IFERROR('CEB Allocators'!BC20/SUM('CEB Allocators'!$M20:$BZ20),0)*SUM($U20:$CH20)</f>
        <v>36.848845729888801</v>
      </c>
      <c r="BL129" s="123">
        <f>IFERROR('CEB Allocators'!BD20/SUM('CEB Allocators'!$M20:$BZ20),0)*SUM($U20:$CH20)</f>
        <v>36.848845729888801</v>
      </c>
      <c r="BM129" s="123">
        <f>IFERROR('CEB Allocators'!BE20/SUM('CEB Allocators'!$M20:$BZ20),0)*SUM($U20:$CH20)</f>
        <v>36.848845729888801</v>
      </c>
      <c r="BN129" s="123">
        <f>IFERROR('CEB Allocators'!BF20/SUM('CEB Allocators'!$M20:$BZ20),0)*SUM($U20:$CH20)</f>
        <v>36.848845729888801</v>
      </c>
      <c r="BO129" s="123">
        <f>IFERROR('CEB Allocators'!BG20/SUM('CEB Allocators'!$M20:$BZ20),0)*SUM($U20:$CH20)</f>
        <v>36.848845729888801</v>
      </c>
      <c r="BP129" s="123">
        <f>IFERROR('CEB Allocators'!BH20/SUM('CEB Allocators'!$M20:$BZ20),0)*SUM($U20:$CH20)</f>
        <v>36.848845729888801</v>
      </c>
      <c r="BQ129" s="123">
        <f>IFERROR('CEB Allocators'!BI20/SUM('CEB Allocators'!$M20:$BZ20),0)*SUM($U20:$CH20)</f>
        <v>36.848845729888801</v>
      </c>
      <c r="BR129" s="123">
        <f>IFERROR('CEB Allocators'!BJ20/SUM('CEB Allocators'!$M20:$BZ20),0)*SUM($U20:$CH20)</f>
        <v>36.848845729888801</v>
      </c>
      <c r="BS129" s="123">
        <f>IFERROR('CEB Allocators'!BK20/SUM('CEB Allocators'!$M20:$BZ20),0)*SUM($U20:$CH20)</f>
        <v>36.848845729888801</v>
      </c>
      <c r="BT129" s="123">
        <f>IFERROR('CEB Allocators'!BL20/SUM('CEB Allocators'!$M20:$BZ20),0)*SUM($U20:$CH20)</f>
        <v>36.848845729888801</v>
      </c>
      <c r="BU129" s="123">
        <f>IFERROR('CEB Allocators'!BM20/SUM('CEB Allocators'!$M20:$BZ20),0)*SUM($U20:$CH20)</f>
        <v>36.848845729888801</v>
      </c>
      <c r="BV129" s="123">
        <f>IFERROR('CEB Allocators'!BN20/SUM('CEB Allocators'!$M20:$BZ20),0)*SUM($U20:$CH20)</f>
        <v>36.848845729888801</v>
      </c>
      <c r="BW129" s="123">
        <f>IFERROR('CEB Allocators'!BO20/SUM('CEB Allocators'!$M20:$BZ20),0)*SUM($U20:$CH20)</f>
        <v>36.848845729888801</v>
      </c>
      <c r="BX129" s="123">
        <f>IFERROR('CEB Allocators'!BP20/SUM('CEB Allocators'!$M20:$BZ20),0)*SUM($U20:$CH20)</f>
        <v>36.848845729888801</v>
      </c>
      <c r="BY129" s="123">
        <f>IFERROR('CEB Allocators'!BQ20/SUM('CEB Allocators'!$M20:$BZ20),0)*SUM($U20:$CH20)</f>
        <v>36.848845729888801</v>
      </c>
      <c r="BZ129" s="123">
        <f>IFERROR('CEB Allocators'!BR20/SUM('CEB Allocators'!$M20:$BZ20),0)*SUM($U20:$CH20)</f>
        <v>36.848845729888801</v>
      </c>
      <c r="CA129" s="123">
        <f>IFERROR('CEB Allocators'!BS20/SUM('CEB Allocators'!$M20:$BZ20),0)*SUM($U20:$CH20)</f>
        <v>36.848845729888801</v>
      </c>
      <c r="CB129" s="123">
        <f>IFERROR('CEB Allocators'!BT20/SUM('CEB Allocators'!$M20:$BZ20),0)*SUM($U20:$CH20)</f>
        <v>0</v>
      </c>
      <c r="CC129" s="123">
        <f>IFERROR('CEB Allocators'!BU20/SUM('CEB Allocators'!$M20:$BZ20),0)*SUM($U20:$CH20)</f>
        <v>0</v>
      </c>
      <c r="CD129" s="123">
        <f>IFERROR('CEB Allocators'!BV20/SUM('CEB Allocators'!$M20:$BZ20),0)*SUM($U20:$CH20)</f>
        <v>0</v>
      </c>
      <c r="CE129" s="123">
        <f>IFERROR('CEB Allocators'!BW20/SUM('CEB Allocators'!$M20:$BZ20),0)*SUM($U20:$CH20)</f>
        <v>0</v>
      </c>
      <c r="CF129" s="123">
        <f>IFERROR('CEB Allocators'!BX20/SUM('CEB Allocators'!$M20:$BZ20),0)*SUM($U20:$CH20)</f>
        <v>0</v>
      </c>
      <c r="CG129" s="123">
        <f>IFERROR('CEB Allocators'!BY20/SUM('CEB Allocators'!$M20:$BZ20),0)*SUM($U20:$CH20)</f>
        <v>0</v>
      </c>
      <c r="CH129" s="123">
        <f>IFERROR('CEB Allocators'!BZ20/SUM('CEB Allocators'!$M20:$BZ20),0)*SUM($U20:$CH20)</f>
        <v>0</v>
      </c>
    </row>
    <row r="130" spans="1:86" s="56" customFormat="1" x14ac:dyDescent="0.3">
      <c r="A130" s="150"/>
      <c r="B130" s="19" t="str">
        <f t="shared" si="111"/>
        <v>FIT I</v>
      </c>
      <c r="C130" s="19">
        <f t="shared" si="111"/>
        <v>42.5</v>
      </c>
      <c r="D130" s="19" t="str">
        <f t="shared" si="111"/>
        <v>Sol</v>
      </c>
      <c r="E130" s="19" t="str">
        <f t="shared" si="111"/>
        <v>Solar (Ground Mounted, 0.5-10MW)</v>
      </c>
      <c r="F130" s="19" t="str">
        <f t="shared" si="111"/>
        <v>Multiple</v>
      </c>
      <c r="G130" s="98">
        <f t="shared" ref="G130" si="124">G21</f>
        <v>42005</v>
      </c>
      <c r="H130" s="19">
        <f t="shared" si="89"/>
        <v>50</v>
      </c>
      <c r="I130" s="19">
        <f t="shared" ref="I130:K130" si="125">I21</f>
        <v>25</v>
      </c>
      <c r="J130" s="19">
        <f t="shared" si="125"/>
        <v>25</v>
      </c>
      <c r="K130" s="19">
        <f t="shared" si="125"/>
        <v>2015</v>
      </c>
      <c r="L130" s="55"/>
      <c r="M130" s="55"/>
      <c r="R130" s="57"/>
      <c r="S130" s="57"/>
      <c r="T130" s="101"/>
      <c r="U130" s="123">
        <f>IFERROR('CEB Allocators'!M21/SUM('CEB Allocators'!$M21:$BZ21),0)*SUM($U21:$CH21)</f>
        <v>0</v>
      </c>
      <c r="V130" s="123">
        <f>IFERROR('CEB Allocators'!N21/SUM('CEB Allocators'!$M21:$BZ21),0)*SUM($U21:$CH21)</f>
        <v>0</v>
      </c>
      <c r="W130" s="123">
        <f>IFERROR('CEB Allocators'!O21/SUM('CEB Allocators'!$M21:$BZ21),0)*SUM($U21:$CH21)</f>
        <v>0</v>
      </c>
      <c r="X130" s="123">
        <f>IFERROR('CEB Allocators'!P21/SUM('CEB Allocators'!$M21:$BZ21),0)*SUM($U21:$CH21)</f>
        <v>0</v>
      </c>
      <c r="Y130" s="123">
        <f>IFERROR('CEB Allocators'!Q21/SUM('CEB Allocators'!$M21:$BZ21),0)*SUM($U21:$CH21)</f>
        <v>0</v>
      </c>
      <c r="Z130" s="123">
        <f>IFERROR('CEB Allocators'!R21/SUM('CEB Allocators'!$M21:$BZ21),0)*SUM($U21:$CH21)</f>
        <v>0</v>
      </c>
      <c r="AA130" s="123">
        <f>IFERROR('CEB Allocators'!S21/SUM('CEB Allocators'!$M21:$BZ21),0)*SUM($U21:$CH21)</f>
        <v>0</v>
      </c>
      <c r="AB130" s="123">
        <f>IFERROR('CEB Allocators'!T21/SUM('CEB Allocators'!$M21:$BZ21),0)*SUM($U21:$CH21)</f>
        <v>0</v>
      </c>
      <c r="AC130" s="123">
        <f>IFERROR('CEB Allocators'!U21/SUM('CEB Allocators'!$M21:$BZ21),0)*SUM($U21:$CH21)</f>
        <v>0</v>
      </c>
      <c r="AD130" s="123">
        <f>IFERROR('CEB Allocators'!V21/SUM('CEB Allocators'!$M21:$BZ21),0)*SUM($U21:$CH21)</f>
        <v>0</v>
      </c>
      <c r="AE130" s="123">
        <f>IFERROR('CEB Allocators'!W21/SUM('CEB Allocators'!$M21:$BZ21),0)*SUM($U21:$CH21)</f>
        <v>11.426364609118904</v>
      </c>
      <c r="AF130" s="123">
        <f>IFERROR('CEB Allocators'!X21/SUM('CEB Allocators'!$M21:$BZ21),0)*SUM($U21:$CH21)</f>
        <v>11.426364609118904</v>
      </c>
      <c r="AG130" s="123">
        <f>IFERROR('CEB Allocators'!Y21/SUM('CEB Allocators'!$M21:$BZ21),0)*SUM($U21:$CH21)</f>
        <v>11.426364609118904</v>
      </c>
      <c r="AH130" s="123">
        <f>IFERROR('CEB Allocators'!Z21/SUM('CEB Allocators'!$M21:$BZ21),0)*SUM($U21:$CH21)</f>
        <v>11.426364609118904</v>
      </c>
      <c r="AI130" s="123">
        <f>IFERROR('CEB Allocators'!AA21/SUM('CEB Allocators'!$M21:$BZ21),0)*SUM($U21:$CH21)</f>
        <v>11.426364609118904</v>
      </c>
      <c r="AJ130" s="123">
        <f>IFERROR('CEB Allocators'!AB21/SUM('CEB Allocators'!$M21:$BZ21),0)*SUM($U21:$CH21)</f>
        <v>11.426364609118904</v>
      </c>
      <c r="AK130" s="123">
        <f>IFERROR('CEB Allocators'!AC21/SUM('CEB Allocators'!$M21:$BZ21),0)*SUM($U21:$CH21)</f>
        <v>11.426364609118904</v>
      </c>
      <c r="AL130" s="123">
        <f>IFERROR('CEB Allocators'!AD21/SUM('CEB Allocators'!$M21:$BZ21),0)*SUM($U21:$CH21)</f>
        <v>11.426364609118904</v>
      </c>
      <c r="AM130" s="123">
        <f>IFERROR('CEB Allocators'!AE21/SUM('CEB Allocators'!$M21:$BZ21),0)*SUM($U21:$CH21)</f>
        <v>11.426364609118904</v>
      </c>
      <c r="AN130" s="123">
        <f>IFERROR('CEB Allocators'!AF21/SUM('CEB Allocators'!$M21:$BZ21),0)*SUM($U21:$CH21)</f>
        <v>11.426364609118904</v>
      </c>
      <c r="AO130" s="123">
        <f>IFERROR('CEB Allocators'!AG21/SUM('CEB Allocators'!$M21:$BZ21),0)*SUM($U21:$CH21)</f>
        <v>11.426364609118904</v>
      </c>
      <c r="AP130" s="123">
        <f>IFERROR('CEB Allocators'!AH21/SUM('CEB Allocators'!$M21:$BZ21),0)*SUM($U21:$CH21)</f>
        <v>11.426364609118904</v>
      </c>
      <c r="AQ130" s="123">
        <f>IFERROR('CEB Allocators'!AI21/SUM('CEB Allocators'!$M21:$BZ21),0)*SUM($U21:$CH21)</f>
        <v>11.426364609118904</v>
      </c>
      <c r="AR130" s="123">
        <f>IFERROR('CEB Allocators'!AJ21/SUM('CEB Allocators'!$M21:$BZ21),0)*SUM($U21:$CH21)</f>
        <v>11.426364609118904</v>
      </c>
      <c r="AS130" s="123">
        <f>IFERROR('CEB Allocators'!AK21/SUM('CEB Allocators'!$M21:$BZ21),0)*SUM($U21:$CH21)</f>
        <v>11.426364609118904</v>
      </c>
      <c r="AT130" s="123">
        <f>IFERROR('CEB Allocators'!AL21/SUM('CEB Allocators'!$M21:$BZ21),0)*SUM($U21:$CH21)</f>
        <v>11.426364609118904</v>
      </c>
      <c r="AU130" s="123">
        <f>IFERROR('CEB Allocators'!AM21/SUM('CEB Allocators'!$M21:$BZ21),0)*SUM($U21:$CH21)</f>
        <v>11.426364609118904</v>
      </c>
      <c r="AV130" s="123">
        <f>IFERROR('CEB Allocators'!AN21/SUM('CEB Allocators'!$M21:$BZ21),0)*SUM($U21:$CH21)</f>
        <v>11.426364609118904</v>
      </c>
      <c r="AW130" s="123">
        <f>IFERROR('CEB Allocators'!AO21/SUM('CEB Allocators'!$M21:$BZ21),0)*SUM($U21:$CH21)</f>
        <v>11.426364609118904</v>
      </c>
      <c r="AX130" s="123">
        <f>IFERROR('CEB Allocators'!AP21/SUM('CEB Allocators'!$M21:$BZ21),0)*SUM($U21:$CH21)</f>
        <v>11.426364609118904</v>
      </c>
      <c r="AY130" s="123">
        <f>IFERROR('CEB Allocators'!AQ21/SUM('CEB Allocators'!$M21:$BZ21),0)*SUM($U21:$CH21)</f>
        <v>11.426364609118904</v>
      </c>
      <c r="AZ130" s="123">
        <f>IFERROR('CEB Allocators'!AR21/SUM('CEB Allocators'!$M21:$BZ21),0)*SUM($U21:$CH21)</f>
        <v>11.426364609118904</v>
      </c>
      <c r="BA130" s="123">
        <f>IFERROR('CEB Allocators'!AS21/SUM('CEB Allocators'!$M21:$BZ21),0)*SUM($U21:$CH21)</f>
        <v>11.426364609118904</v>
      </c>
      <c r="BB130" s="123">
        <f>IFERROR('CEB Allocators'!AT21/SUM('CEB Allocators'!$M21:$BZ21),0)*SUM($U21:$CH21)</f>
        <v>11.426364609118904</v>
      </c>
      <c r="BC130" s="123">
        <f>IFERROR('CEB Allocators'!AU21/SUM('CEB Allocators'!$M21:$BZ21),0)*SUM($U21:$CH21)</f>
        <v>11.426364609118904</v>
      </c>
      <c r="BD130" s="123">
        <f>IFERROR('CEB Allocators'!AV21/SUM('CEB Allocators'!$M21:$BZ21),0)*SUM($U21:$CH21)</f>
        <v>11.426364609118904</v>
      </c>
      <c r="BE130" s="123">
        <f>IFERROR('CEB Allocators'!AW21/SUM('CEB Allocators'!$M21:$BZ21),0)*SUM($U21:$CH21)</f>
        <v>11.426364609118904</v>
      </c>
      <c r="BF130" s="123">
        <f>IFERROR('CEB Allocators'!AX21/SUM('CEB Allocators'!$M21:$BZ21),0)*SUM($U21:$CH21)</f>
        <v>11.426364609118904</v>
      </c>
      <c r="BG130" s="123">
        <f>IFERROR('CEB Allocators'!AY21/SUM('CEB Allocators'!$M21:$BZ21),0)*SUM($U21:$CH21)</f>
        <v>11.426364609118904</v>
      </c>
      <c r="BH130" s="123">
        <f>IFERROR('CEB Allocators'!AZ21/SUM('CEB Allocators'!$M21:$BZ21),0)*SUM($U21:$CH21)</f>
        <v>11.426364609118904</v>
      </c>
      <c r="BI130" s="123">
        <f>IFERROR('CEB Allocators'!BA21/SUM('CEB Allocators'!$M21:$BZ21),0)*SUM($U21:$CH21)</f>
        <v>11.426364609118904</v>
      </c>
      <c r="BJ130" s="123">
        <f>IFERROR('CEB Allocators'!BB21/SUM('CEB Allocators'!$M21:$BZ21),0)*SUM($U21:$CH21)</f>
        <v>11.426364609118904</v>
      </c>
      <c r="BK130" s="123">
        <f>IFERROR('CEB Allocators'!BC21/SUM('CEB Allocators'!$M21:$BZ21),0)*SUM($U21:$CH21)</f>
        <v>11.426364609118904</v>
      </c>
      <c r="BL130" s="123">
        <f>IFERROR('CEB Allocators'!BD21/SUM('CEB Allocators'!$M21:$BZ21),0)*SUM($U21:$CH21)</f>
        <v>11.426364609118904</v>
      </c>
      <c r="BM130" s="123">
        <f>IFERROR('CEB Allocators'!BE21/SUM('CEB Allocators'!$M21:$BZ21),0)*SUM($U21:$CH21)</f>
        <v>11.426364609118904</v>
      </c>
      <c r="BN130" s="123">
        <f>IFERROR('CEB Allocators'!BF21/SUM('CEB Allocators'!$M21:$BZ21),0)*SUM($U21:$CH21)</f>
        <v>11.426364609118904</v>
      </c>
      <c r="BO130" s="123">
        <f>IFERROR('CEB Allocators'!BG21/SUM('CEB Allocators'!$M21:$BZ21),0)*SUM($U21:$CH21)</f>
        <v>11.426364609118904</v>
      </c>
      <c r="BP130" s="123">
        <f>IFERROR('CEB Allocators'!BH21/SUM('CEB Allocators'!$M21:$BZ21),0)*SUM($U21:$CH21)</f>
        <v>11.426364609118904</v>
      </c>
      <c r="BQ130" s="123">
        <f>IFERROR('CEB Allocators'!BI21/SUM('CEB Allocators'!$M21:$BZ21),0)*SUM($U21:$CH21)</f>
        <v>11.426364609118904</v>
      </c>
      <c r="BR130" s="123">
        <f>IFERROR('CEB Allocators'!BJ21/SUM('CEB Allocators'!$M21:$BZ21),0)*SUM($U21:$CH21)</f>
        <v>11.426364609118904</v>
      </c>
      <c r="BS130" s="123">
        <f>IFERROR('CEB Allocators'!BK21/SUM('CEB Allocators'!$M21:$BZ21),0)*SUM($U21:$CH21)</f>
        <v>11.426364609118904</v>
      </c>
      <c r="BT130" s="123">
        <f>IFERROR('CEB Allocators'!BL21/SUM('CEB Allocators'!$M21:$BZ21),0)*SUM($U21:$CH21)</f>
        <v>11.426364609118904</v>
      </c>
      <c r="BU130" s="123">
        <f>IFERROR('CEB Allocators'!BM21/SUM('CEB Allocators'!$M21:$BZ21),0)*SUM($U21:$CH21)</f>
        <v>11.426364609118904</v>
      </c>
      <c r="BV130" s="123">
        <f>IFERROR('CEB Allocators'!BN21/SUM('CEB Allocators'!$M21:$BZ21),0)*SUM($U21:$CH21)</f>
        <v>11.426364609118904</v>
      </c>
      <c r="BW130" s="123">
        <f>IFERROR('CEB Allocators'!BO21/SUM('CEB Allocators'!$M21:$BZ21),0)*SUM($U21:$CH21)</f>
        <v>11.426364609118904</v>
      </c>
      <c r="BX130" s="123">
        <f>IFERROR('CEB Allocators'!BP21/SUM('CEB Allocators'!$M21:$BZ21),0)*SUM($U21:$CH21)</f>
        <v>11.426364609118904</v>
      </c>
      <c r="BY130" s="123">
        <f>IFERROR('CEB Allocators'!BQ21/SUM('CEB Allocators'!$M21:$BZ21),0)*SUM($U21:$CH21)</f>
        <v>11.426364609118904</v>
      </c>
      <c r="BZ130" s="123">
        <f>IFERROR('CEB Allocators'!BR21/SUM('CEB Allocators'!$M21:$BZ21),0)*SUM($U21:$CH21)</f>
        <v>11.426364609118904</v>
      </c>
      <c r="CA130" s="123">
        <f>IFERROR('CEB Allocators'!BS21/SUM('CEB Allocators'!$M21:$BZ21),0)*SUM($U21:$CH21)</f>
        <v>11.426364609118904</v>
      </c>
      <c r="CB130" s="123">
        <f>IFERROR('CEB Allocators'!BT21/SUM('CEB Allocators'!$M21:$BZ21),0)*SUM($U21:$CH21)</f>
        <v>11.426364609118904</v>
      </c>
      <c r="CC130" s="123">
        <f>IFERROR('CEB Allocators'!BU21/SUM('CEB Allocators'!$M21:$BZ21),0)*SUM($U21:$CH21)</f>
        <v>0</v>
      </c>
      <c r="CD130" s="123">
        <f>IFERROR('CEB Allocators'!BV21/SUM('CEB Allocators'!$M21:$BZ21),0)*SUM($U21:$CH21)</f>
        <v>0</v>
      </c>
      <c r="CE130" s="123">
        <f>IFERROR('CEB Allocators'!BW21/SUM('CEB Allocators'!$M21:$BZ21),0)*SUM($U21:$CH21)</f>
        <v>0</v>
      </c>
      <c r="CF130" s="123">
        <f>IFERROR('CEB Allocators'!BX21/SUM('CEB Allocators'!$M21:$BZ21),0)*SUM($U21:$CH21)</f>
        <v>0</v>
      </c>
      <c r="CG130" s="123">
        <f>IFERROR('CEB Allocators'!BY21/SUM('CEB Allocators'!$M21:$BZ21),0)*SUM($U21:$CH21)</f>
        <v>0</v>
      </c>
      <c r="CH130" s="123">
        <f>IFERROR('CEB Allocators'!BZ21/SUM('CEB Allocators'!$M21:$BZ21),0)*SUM($U21:$CH21)</f>
        <v>0</v>
      </c>
    </row>
    <row r="131" spans="1:86" s="56" customFormat="1" x14ac:dyDescent="0.3">
      <c r="A131" s="150"/>
      <c r="B131" s="19" t="str">
        <f t="shared" si="111"/>
        <v>FIT I</v>
      </c>
      <c r="C131" s="19">
        <f t="shared" si="111"/>
        <v>27.8</v>
      </c>
      <c r="D131" s="19" t="str">
        <f t="shared" si="111"/>
        <v>Sol</v>
      </c>
      <c r="E131" s="19" t="str">
        <f t="shared" si="111"/>
        <v>Solar (Rooftop, &lt;0.5MW)</v>
      </c>
      <c r="F131" s="19" t="str">
        <f t="shared" si="111"/>
        <v>Multiple</v>
      </c>
      <c r="G131" s="98">
        <f t="shared" ref="G131" si="126">G22</f>
        <v>40544</v>
      </c>
      <c r="H131" s="19">
        <f t="shared" si="89"/>
        <v>50</v>
      </c>
      <c r="I131" s="19">
        <f t="shared" ref="I131:K131" si="127">I22</f>
        <v>25</v>
      </c>
      <c r="J131" s="19">
        <f t="shared" si="127"/>
        <v>25</v>
      </c>
      <c r="K131" s="19">
        <f t="shared" si="127"/>
        <v>2011</v>
      </c>
      <c r="L131" s="55"/>
      <c r="M131" s="55"/>
      <c r="R131" s="57"/>
      <c r="S131" s="57"/>
      <c r="T131" s="101"/>
      <c r="U131" s="123">
        <f>IFERROR('CEB Allocators'!M22/SUM('CEB Allocators'!$M22:$BZ22),0)*SUM($U22:$CH22)</f>
        <v>0</v>
      </c>
      <c r="V131" s="123">
        <f>IFERROR('CEB Allocators'!N22/SUM('CEB Allocators'!$M22:$BZ22),0)*SUM($U22:$CH22)</f>
        <v>0</v>
      </c>
      <c r="W131" s="123">
        <f>IFERROR('CEB Allocators'!O22/SUM('CEB Allocators'!$M22:$BZ22),0)*SUM($U22:$CH22)</f>
        <v>0</v>
      </c>
      <c r="X131" s="123">
        <f>IFERROR('CEB Allocators'!P22/SUM('CEB Allocators'!$M22:$BZ22),0)*SUM($U22:$CH22)</f>
        <v>0</v>
      </c>
      <c r="Y131" s="123">
        <f>IFERROR('CEB Allocators'!Q22/SUM('CEB Allocators'!$M22:$BZ22),0)*SUM($U22:$CH22)</f>
        <v>0</v>
      </c>
      <c r="Z131" s="123">
        <f>IFERROR('CEB Allocators'!R22/SUM('CEB Allocators'!$M22:$BZ22),0)*SUM($U22:$CH22)</f>
        <v>0</v>
      </c>
      <c r="AA131" s="123">
        <f>IFERROR('CEB Allocators'!S22/SUM('CEB Allocators'!$M22:$BZ22),0)*SUM($U22:$CH22)</f>
        <v>11.878580846733078</v>
      </c>
      <c r="AB131" s="123">
        <f>IFERROR('CEB Allocators'!T22/SUM('CEB Allocators'!$M22:$BZ22),0)*SUM($U22:$CH22)</f>
        <v>11.878580846733078</v>
      </c>
      <c r="AC131" s="123">
        <f>IFERROR('CEB Allocators'!U22/SUM('CEB Allocators'!$M22:$BZ22),0)*SUM($U22:$CH22)</f>
        <v>11.878580846733078</v>
      </c>
      <c r="AD131" s="123">
        <f>IFERROR('CEB Allocators'!V22/SUM('CEB Allocators'!$M22:$BZ22),0)*SUM($U22:$CH22)</f>
        <v>11.878580846733078</v>
      </c>
      <c r="AE131" s="123">
        <f>IFERROR('CEB Allocators'!W22/SUM('CEB Allocators'!$M22:$BZ22),0)*SUM($U22:$CH22)</f>
        <v>11.878580846733078</v>
      </c>
      <c r="AF131" s="123">
        <f>IFERROR('CEB Allocators'!X22/SUM('CEB Allocators'!$M22:$BZ22),0)*SUM($U22:$CH22)</f>
        <v>11.878580846733078</v>
      </c>
      <c r="AG131" s="123">
        <f>IFERROR('CEB Allocators'!Y22/SUM('CEB Allocators'!$M22:$BZ22),0)*SUM($U22:$CH22)</f>
        <v>11.878580846733078</v>
      </c>
      <c r="AH131" s="123">
        <f>IFERROR('CEB Allocators'!Z22/SUM('CEB Allocators'!$M22:$BZ22),0)*SUM($U22:$CH22)</f>
        <v>11.878580846733078</v>
      </c>
      <c r="AI131" s="123">
        <f>IFERROR('CEB Allocators'!AA22/SUM('CEB Allocators'!$M22:$BZ22),0)*SUM($U22:$CH22)</f>
        <v>11.878580846733078</v>
      </c>
      <c r="AJ131" s="123">
        <f>IFERROR('CEB Allocators'!AB22/SUM('CEB Allocators'!$M22:$BZ22),0)*SUM($U22:$CH22)</f>
        <v>11.878580846733078</v>
      </c>
      <c r="AK131" s="123">
        <f>IFERROR('CEB Allocators'!AC22/SUM('CEB Allocators'!$M22:$BZ22),0)*SUM($U22:$CH22)</f>
        <v>11.878580846733078</v>
      </c>
      <c r="AL131" s="123">
        <f>IFERROR('CEB Allocators'!AD22/SUM('CEB Allocators'!$M22:$BZ22),0)*SUM($U22:$CH22)</f>
        <v>11.878580846733078</v>
      </c>
      <c r="AM131" s="123">
        <f>IFERROR('CEB Allocators'!AE22/SUM('CEB Allocators'!$M22:$BZ22),0)*SUM($U22:$CH22)</f>
        <v>11.878580846733078</v>
      </c>
      <c r="AN131" s="123">
        <f>IFERROR('CEB Allocators'!AF22/SUM('CEB Allocators'!$M22:$BZ22),0)*SUM($U22:$CH22)</f>
        <v>11.878580846733078</v>
      </c>
      <c r="AO131" s="123">
        <f>IFERROR('CEB Allocators'!AG22/SUM('CEB Allocators'!$M22:$BZ22),0)*SUM($U22:$CH22)</f>
        <v>11.878580846733078</v>
      </c>
      <c r="AP131" s="123">
        <f>IFERROR('CEB Allocators'!AH22/SUM('CEB Allocators'!$M22:$BZ22),0)*SUM($U22:$CH22)</f>
        <v>11.878580846733078</v>
      </c>
      <c r="AQ131" s="123">
        <f>IFERROR('CEB Allocators'!AI22/SUM('CEB Allocators'!$M22:$BZ22),0)*SUM($U22:$CH22)</f>
        <v>11.878580846733078</v>
      </c>
      <c r="AR131" s="123">
        <f>IFERROR('CEB Allocators'!AJ22/SUM('CEB Allocators'!$M22:$BZ22),0)*SUM($U22:$CH22)</f>
        <v>11.878580846733078</v>
      </c>
      <c r="AS131" s="123">
        <f>IFERROR('CEB Allocators'!AK22/SUM('CEB Allocators'!$M22:$BZ22),0)*SUM($U22:$CH22)</f>
        <v>11.878580846733078</v>
      </c>
      <c r="AT131" s="123">
        <f>IFERROR('CEB Allocators'!AL22/SUM('CEB Allocators'!$M22:$BZ22),0)*SUM($U22:$CH22)</f>
        <v>11.878580846733078</v>
      </c>
      <c r="AU131" s="123">
        <f>IFERROR('CEB Allocators'!AM22/SUM('CEB Allocators'!$M22:$BZ22),0)*SUM($U22:$CH22)</f>
        <v>11.878580846733078</v>
      </c>
      <c r="AV131" s="123">
        <f>IFERROR('CEB Allocators'!AN22/SUM('CEB Allocators'!$M22:$BZ22),0)*SUM($U22:$CH22)</f>
        <v>11.878580846733078</v>
      </c>
      <c r="AW131" s="123">
        <f>IFERROR('CEB Allocators'!AO22/SUM('CEB Allocators'!$M22:$BZ22),0)*SUM($U22:$CH22)</f>
        <v>11.878580846733078</v>
      </c>
      <c r="AX131" s="123">
        <f>IFERROR('CEB Allocators'!AP22/SUM('CEB Allocators'!$M22:$BZ22),0)*SUM($U22:$CH22)</f>
        <v>11.878580846733078</v>
      </c>
      <c r="AY131" s="123">
        <f>IFERROR('CEB Allocators'!AQ22/SUM('CEB Allocators'!$M22:$BZ22),0)*SUM($U22:$CH22)</f>
        <v>11.878580846733078</v>
      </c>
      <c r="AZ131" s="123">
        <f>IFERROR('CEB Allocators'!AR22/SUM('CEB Allocators'!$M22:$BZ22),0)*SUM($U22:$CH22)</f>
        <v>11.878580846733078</v>
      </c>
      <c r="BA131" s="123">
        <f>IFERROR('CEB Allocators'!AS22/SUM('CEB Allocators'!$M22:$BZ22),0)*SUM($U22:$CH22)</f>
        <v>11.878580846733078</v>
      </c>
      <c r="BB131" s="123">
        <f>IFERROR('CEB Allocators'!AT22/SUM('CEB Allocators'!$M22:$BZ22),0)*SUM($U22:$CH22)</f>
        <v>11.878580846733078</v>
      </c>
      <c r="BC131" s="123">
        <f>IFERROR('CEB Allocators'!AU22/SUM('CEB Allocators'!$M22:$BZ22),0)*SUM($U22:$CH22)</f>
        <v>11.878580846733078</v>
      </c>
      <c r="BD131" s="123">
        <f>IFERROR('CEB Allocators'!AV22/SUM('CEB Allocators'!$M22:$BZ22),0)*SUM($U22:$CH22)</f>
        <v>11.878580846733078</v>
      </c>
      <c r="BE131" s="123">
        <f>IFERROR('CEB Allocators'!AW22/SUM('CEB Allocators'!$M22:$BZ22),0)*SUM($U22:$CH22)</f>
        <v>11.878580846733078</v>
      </c>
      <c r="BF131" s="123">
        <f>IFERROR('CEB Allocators'!AX22/SUM('CEB Allocators'!$M22:$BZ22),0)*SUM($U22:$CH22)</f>
        <v>11.878580846733078</v>
      </c>
      <c r="BG131" s="123">
        <f>IFERROR('CEB Allocators'!AY22/SUM('CEB Allocators'!$M22:$BZ22),0)*SUM($U22:$CH22)</f>
        <v>11.878580846733078</v>
      </c>
      <c r="BH131" s="123">
        <f>IFERROR('CEB Allocators'!AZ22/SUM('CEB Allocators'!$M22:$BZ22),0)*SUM($U22:$CH22)</f>
        <v>11.878580846733078</v>
      </c>
      <c r="BI131" s="123">
        <f>IFERROR('CEB Allocators'!BA22/SUM('CEB Allocators'!$M22:$BZ22),0)*SUM($U22:$CH22)</f>
        <v>11.878580846733078</v>
      </c>
      <c r="BJ131" s="123">
        <f>IFERROR('CEB Allocators'!BB22/SUM('CEB Allocators'!$M22:$BZ22),0)*SUM($U22:$CH22)</f>
        <v>11.878580846733078</v>
      </c>
      <c r="BK131" s="123">
        <f>IFERROR('CEB Allocators'!BC22/SUM('CEB Allocators'!$M22:$BZ22),0)*SUM($U22:$CH22)</f>
        <v>11.878580846733078</v>
      </c>
      <c r="BL131" s="123">
        <f>IFERROR('CEB Allocators'!BD22/SUM('CEB Allocators'!$M22:$BZ22),0)*SUM($U22:$CH22)</f>
        <v>11.878580846733078</v>
      </c>
      <c r="BM131" s="123">
        <f>IFERROR('CEB Allocators'!BE22/SUM('CEB Allocators'!$M22:$BZ22),0)*SUM($U22:$CH22)</f>
        <v>11.878580846733078</v>
      </c>
      <c r="BN131" s="123">
        <f>IFERROR('CEB Allocators'!BF22/SUM('CEB Allocators'!$M22:$BZ22),0)*SUM($U22:$CH22)</f>
        <v>11.878580846733078</v>
      </c>
      <c r="BO131" s="123">
        <f>IFERROR('CEB Allocators'!BG22/SUM('CEB Allocators'!$M22:$BZ22),0)*SUM($U22:$CH22)</f>
        <v>11.878580846733078</v>
      </c>
      <c r="BP131" s="123">
        <f>IFERROR('CEB Allocators'!BH22/SUM('CEB Allocators'!$M22:$BZ22),0)*SUM($U22:$CH22)</f>
        <v>11.878580846733078</v>
      </c>
      <c r="BQ131" s="123">
        <f>IFERROR('CEB Allocators'!BI22/SUM('CEB Allocators'!$M22:$BZ22),0)*SUM($U22:$CH22)</f>
        <v>11.878580846733078</v>
      </c>
      <c r="BR131" s="123">
        <f>IFERROR('CEB Allocators'!BJ22/SUM('CEB Allocators'!$M22:$BZ22),0)*SUM($U22:$CH22)</f>
        <v>11.878580846733078</v>
      </c>
      <c r="BS131" s="123">
        <f>IFERROR('CEB Allocators'!BK22/SUM('CEB Allocators'!$M22:$BZ22),0)*SUM($U22:$CH22)</f>
        <v>11.878580846733078</v>
      </c>
      <c r="BT131" s="123">
        <f>IFERROR('CEB Allocators'!BL22/SUM('CEB Allocators'!$M22:$BZ22),0)*SUM($U22:$CH22)</f>
        <v>11.878580846733078</v>
      </c>
      <c r="BU131" s="123">
        <f>IFERROR('CEB Allocators'!BM22/SUM('CEB Allocators'!$M22:$BZ22),0)*SUM($U22:$CH22)</f>
        <v>11.878580846733078</v>
      </c>
      <c r="BV131" s="123">
        <f>IFERROR('CEB Allocators'!BN22/SUM('CEB Allocators'!$M22:$BZ22),0)*SUM($U22:$CH22)</f>
        <v>11.878580846733078</v>
      </c>
      <c r="BW131" s="123">
        <f>IFERROR('CEB Allocators'!BO22/SUM('CEB Allocators'!$M22:$BZ22),0)*SUM($U22:$CH22)</f>
        <v>11.878580846733078</v>
      </c>
      <c r="BX131" s="123">
        <f>IFERROR('CEB Allocators'!BP22/SUM('CEB Allocators'!$M22:$BZ22),0)*SUM($U22:$CH22)</f>
        <v>11.878580846733078</v>
      </c>
      <c r="BY131" s="123">
        <f>IFERROR('CEB Allocators'!BQ22/SUM('CEB Allocators'!$M22:$BZ22),0)*SUM($U22:$CH22)</f>
        <v>0</v>
      </c>
      <c r="BZ131" s="123">
        <f>IFERROR('CEB Allocators'!BR22/SUM('CEB Allocators'!$M22:$BZ22),0)*SUM($U22:$CH22)</f>
        <v>0</v>
      </c>
      <c r="CA131" s="123">
        <f>IFERROR('CEB Allocators'!BS22/SUM('CEB Allocators'!$M22:$BZ22),0)*SUM($U22:$CH22)</f>
        <v>0</v>
      </c>
      <c r="CB131" s="123">
        <f>IFERROR('CEB Allocators'!BT22/SUM('CEB Allocators'!$M22:$BZ22),0)*SUM($U22:$CH22)</f>
        <v>0</v>
      </c>
      <c r="CC131" s="123">
        <f>IFERROR('CEB Allocators'!BU22/SUM('CEB Allocators'!$M22:$BZ22),0)*SUM($U22:$CH22)</f>
        <v>0</v>
      </c>
      <c r="CD131" s="123">
        <f>IFERROR('CEB Allocators'!BV22/SUM('CEB Allocators'!$M22:$BZ22),0)*SUM($U22:$CH22)</f>
        <v>0</v>
      </c>
      <c r="CE131" s="123">
        <f>IFERROR('CEB Allocators'!BW22/SUM('CEB Allocators'!$M22:$BZ22),0)*SUM($U22:$CH22)</f>
        <v>0</v>
      </c>
      <c r="CF131" s="123">
        <f>IFERROR('CEB Allocators'!BX22/SUM('CEB Allocators'!$M22:$BZ22),0)*SUM($U22:$CH22)</f>
        <v>0</v>
      </c>
      <c r="CG131" s="123">
        <f>IFERROR('CEB Allocators'!BY22/SUM('CEB Allocators'!$M22:$BZ22),0)*SUM($U22:$CH22)</f>
        <v>0</v>
      </c>
      <c r="CH131" s="123">
        <f>IFERROR('CEB Allocators'!BZ22/SUM('CEB Allocators'!$M22:$BZ22),0)*SUM($U22:$CH22)</f>
        <v>0</v>
      </c>
    </row>
    <row r="132" spans="1:86" s="56" customFormat="1" x14ac:dyDescent="0.3">
      <c r="A132" s="150"/>
      <c r="B132" s="19" t="str">
        <f t="shared" si="111"/>
        <v>FIT I</v>
      </c>
      <c r="C132" s="19">
        <f t="shared" si="111"/>
        <v>55.487480000000026</v>
      </c>
      <c r="D132" s="19" t="str">
        <f t="shared" si="111"/>
        <v>Sol</v>
      </c>
      <c r="E132" s="19" t="str">
        <f t="shared" si="111"/>
        <v>Solar (Rooftop, &lt;0.5MW)</v>
      </c>
      <c r="F132" s="19" t="str">
        <f t="shared" si="111"/>
        <v>Multiple</v>
      </c>
      <c r="G132" s="98">
        <f t="shared" ref="G132" si="128">G23</f>
        <v>40909</v>
      </c>
      <c r="H132" s="19">
        <f t="shared" si="89"/>
        <v>50</v>
      </c>
      <c r="I132" s="19">
        <f t="shared" ref="I132:K132" si="129">I23</f>
        <v>25</v>
      </c>
      <c r="J132" s="19">
        <f t="shared" si="129"/>
        <v>25</v>
      </c>
      <c r="K132" s="19">
        <f t="shared" si="129"/>
        <v>2012</v>
      </c>
      <c r="L132" s="55"/>
      <c r="M132" s="55"/>
      <c r="R132" s="57"/>
      <c r="S132" s="57"/>
      <c r="T132" s="101"/>
      <c r="U132" s="123">
        <f>IFERROR('CEB Allocators'!M23/SUM('CEB Allocators'!$M23:$BZ23),0)*SUM($U23:$CH23)</f>
        <v>0</v>
      </c>
      <c r="V132" s="123">
        <f>IFERROR('CEB Allocators'!N23/SUM('CEB Allocators'!$M23:$BZ23),0)*SUM($U23:$CH23)</f>
        <v>0</v>
      </c>
      <c r="W132" s="123">
        <f>IFERROR('CEB Allocators'!O23/SUM('CEB Allocators'!$M23:$BZ23),0)*SUM($U23:$CH23)</f>
        <v>0</v>
      </c>
      <c r="X132" s="123">
        <f>IFERROR('CEB Allocators'!P23/SUM('CEB Allocators'!$M23:$BZ23),0)*SUM($U23:$CH23)</f>
        <v>0</v>
      </c>
      <c r="Y132" s="123">
        <f>IFERROR('CEB Allocators'!Q23/SUM('CEB Allocators'!$M23:$BZ23),0)*SUM($U23:$CH23)</f>
        <v>0</v>
      </c>
      <c r="Z132" s="123">
        <f>IFERROR('CEB Allocators'!R23/SUM('CEB Allocators'!$M23:$BZ23),0)*SUM($U23:$CH23)</f>
        <v>0</v>
      </c>
      <c r="AA132" s="123">
        <f>IFERROR('CEB Allocators'!S23/SUM('CEB Allocators'!$M23:$BZ23),0)*SUM($U23:$CH23)</f>
        <v>0</v>
      </c>
      <c r="AB132" s="123">
        <f>IFERROR('CEB Allocators'!T23/SUM('CEB Allocators'!$M23:$BZ23),0)*SUM($U23:$CH23)</f>
        <v>23.669929634370753</v>
      </c>
      <c r="AC132" s="123">
        <f>IFERROR('CEB Allocators'!U23/SUM('CEB Allocators'!$M23:$BZ23),0)*SUM($U23:$CH23)</f>
        <v>23.669929634370753</v>
      </c>
      <c r="AD132" s="123">
        <f>IFERROR('CEB Allocators'!V23/SUM('CEB Allocators'!$M23:$BZ23),0)*SUM($U23:$CH23)</f>
        <v>23.669929634370753</v>
      </c>
      <c r="AE132" s="123">
        <f>IFERROR('CEB Allocators'!W23/SUM('CEB Allocators'!$M23:$BZ23),0)*SUM($U23:$CH23)</f>
        <v>23.669929634370753</v>
      </c>
      <c r="AF132" s="123">
        <f>IFERROR('CEB Allocators'!X23/SUM('CEB Allocators'!$M23:$BZ23),0)*SUM($U23:$CH23)</f>
        <v>23.669929634370753</v>
      </c>
      <c r="AG132" s="123">
        <f>IFERROR('CEB Allocators'!Y23/SUM('CEB Allocators'!$M23:$BZ23),0)*SUM($U23:$CH23)</f>
        <v>23.669929634370753</v>
      </c>
      <c r="AH132" s="123">
        <f>IFERROR('CEB Allocators'!Z23/SUM('CEB Allocators'!$M23:$BZ23),0)*SUM($U23:$CH23)</f>
        <v>23.669929634370753</v>
      </c>
      <c r="AI132" s="123">
        <f>IFERROR('CEB Allocators'!AA23/SUM('CEB Allocators'!$M23:$BZ23),0)*SUM($U23:$CH23)</f>
        <v>23.669929634370753</v>
      </c>
      <c r="AJ132" s="123">
        <f>IFERROR('CEB Allocators'!AB23/SUM('CEB Allocators'!$M23:$BZ23),0)*SUM($U23:$CH23)</f>
        <v>23.669929634370753</v>
      </c>
      <c r="AK132" s="123">
        <f>IFERROR('CEB Allocators'!AC23/SUM('CEB Allocators'!$M23:$BZ23),0)*SUM($U23:$CH23)</f>
        <v>23.669929634370753</v>
      </c>
      <c r="AL132" s="123">
        <f>IFERROR('CEB Allocators'!AD23/SUM('CEB Allocators'!$M23:$BZ23),0)*SUM($U23:$CH23)</f>
        <v>23.669929634370753</v>
      </c>
      <c r="AM132" s="123">
        <f>IFERROR('CEB Allocators'!AE23/SUM('CEB Allocators'!$M23:$BZ23),0)*SUM($U23:$CH23)</f>
        <v>23.669929634370753</v>
      </c>
      <c r="AN132" s="123">
        <f>IFERROR('CEB Allocators'!AF23/SUM('CEB Allocators'!$M23:$BZ23),0)*SUM($U23:$CH23)</f>
        <v>23.669929634370753</v>
      </c>
      <c r="AO132" s="123">
        <f>IFERROR('CEB Allocators'!AG23/SUM('CEB Allocators'!$M23:$BZ23),0)*SUM($U23:$CH23)</f>
        <v>23.669929634370753</v>
      </c>
      <c r="AP132" s="123">
        <f>IFERROR('CEB Allocators'!AH23/SUM('CEB Allocators'!$M23:$BZ23),0)*SUM($U23:$CH23)</f>
        <v>23.669929634370753</v>
      </c>
      <c r="AQ132" s="123">
        <f>IFERROR('CEB Allocators'!AI23/SUM('CEB Allocators'!$M23:$BZ23),0)*SUM($U23:$CH23)</f>
        <v>23.669929634370753</v>
      </c>
      <c r="AR132" s="123">
        <f>IFERROR('CEB Allocators'!AJ23/SUM('CEB Allocators'!$M23:$BZ23),0)*SUM($U23:$CH23)</f>
        <v>23.669929634370753</v>
      </c>
      <c r="AS132" s="123">
        <f>IFERROR('CEB Allocators'!AK23/SUM('CEB Allocators'!$M23:$BZ23),0)*SUM($U23:$CH23)</f>
        <v>23.669929634370753</v>
      </c>
      <c r="AT132" s="123">
        <f>IFERROR('CEB Allocators'!AL23/SUM('CEB Allocators'!$M23:$BZ23),0)*SUM($U23:$CH23)</f>
        <v>23.669929634370753</v>
      </c>
      <c r="AU132" s="123">
        <f>IFERROR('CEB Allocators'!AM23/SUM('CEB Allocators'!$M23:$BZ23),0)*SUM($U23:$CH23)</f>
        <v>23.669929634370753</v>
      </c>
      <c r="AV132" s="123">
        <f>IFERROR('CEB Allocators'!AN23/SUM('CEB Allocators'!$M23:$BZ23),0)*SUM($U23:$CH23)</f>
        <v>23.669929634370753</v>
      </c>
      <c r="AW132" s="123">
        <f>IFERROR('CEB Allocators'!AO23/SUM('CEB Allocators'!$M23:$BZ23),0)*SUM($U23:$CH23)</f>
        <v>23.669929634370753</v>
      </c>
      <c r="AX132" s="123">
        <f>IFERROR('CEB Allocators'!AP23/SUM('CEB Allocators'!$M23:$BZ23),0)*SUM($U23:$CH23)</f>
        <v>23.669929634370753</v>
      </c>
      <c r="AY132" s="123">
        <f>IFERROR('CEB Allocators'!AQ23/SUM('CEB Allocators'!$M23:$BZ23),0)*SUM($U23:$CH23)</f>
        <v>23.669929634370753</v>
      </c>
      <c r="AZ132" s="123">
        <f>IFERROR('CEB Allocators'!AR23/SUM('CEB Allocators'!$M23:$BZ23),0)*SUM($U23:$CH23)</f>
        <v>23.669929634370753</v>
      </c>
      <c r="BA132" s="123">
        <f>IFERROR('CEB Allocators'!AS23/SUM('CEB Allocators'!$M23:$BZ23),0)*SUM($U23:$CH23)</f>
        <v>23.669929634370753</v>
      </c>
      <c r="BB132" s="123">
        <f>IFERROR('CEB Allocators'!AT23/SUM('CEB Allocators'!$M23:$BZ23),0)*SUM($U23:$CH23)</f>
        <v>23.669929634370753</v>
      </c>
      <c r="BC132" s="123">
        <f>IFERROR('CEB Allocators'!AU23/SUM('CEB Allocators'!$M23:$BZ23),0)*SUM($U23:$CH23)</f>
        <v>23.669929634370753</v>
      </c>
      <c r="BD132" s="123">
        <f>IFERROR('CEB Allocators'!AV23/SUM('CEB Allocators'!$M23:$BZ23),0)*SUM($U23:$CH23)</f>
        <v>23.669929634370753</v>
      </c>
      <c r="BE132" s="123">
        <f>IFERROR('CEB Allocators'!AW23/SUM('CEB Allocators'!$M23:$BZ23),0)*SUM($U23:$CH23)</f>
        <v>23.669929634370753</v>
      </c>
      <c r="BF132" s="123">
        <f>IFERROR('CEB Allocators'!AX23/SUM('CEB Allocators'!$M23:$BZ23),0)*SUM($U23:$CH23)</f>
        <v>23.669929634370753</v>
      </c>
      <c r="BG132" s="123">
        <f>IFERROR('CEB Allocators'!AY23/SUM('CEB Allocators'!$M23:$BZ23),0)*SUM($U23:$CH23)</f>
        <v>23.669929634370753</v>
      </c>
      <c r="BH132" s="123">
        <f>IFERROR('CEB Allocators'!AZ23/SUM('CEB Allocators'!$M23:$BZ23),0)*SUM($U23:$CH23)</f>
        <v>23.669929634370753</v>
      </c>
      <c r="BI132" s="123">
        <f>IFERROR('CEB Allocators'!BA23/SUM('CEB Allocators'!$M23:$BZ23),0)*SUM($U23:$CH23)</f>
        <v>23.669929634370753</v>
      </c>
      <c r="BJ132" s="123">
        <f>IFERROR('CEB Allocators'!BB23/SUM('CEB Allocators'!$M23:$BZ23),0)*SUM($U23:$CH23)</f>
        <v>23.669929634370753</v>
      </c>
      <c r="BK132" s="123">
        <f>IFERROR('CEB Allocators'!BC23/SUM('CEB Allocators'!$M23:$BZ23),0)*SUM($U23:$CH23)</f>
        <v>23.669929634370753</v>
      </c>
      <c r="BL132" s="123">
        <f>IFERROR('CEB Allocators'!BD23/SUM('CEB Allocators'!$M23:$BZ23),0)*SUM($U23:$CH23)</f>
        <v>23.669929634370753</v>
      </c>
      <c r="BM132" s="123">
        <f>IFERROR('CEB Allocators'!BE23/SUM('CEB Allocators'!$M23:$BZ23),0)*SUM($U23:$CH23)</f>
        <v>23.669929634370753</v>
      </c>
      <c r="BN132" s="123">
        <f>IFERROR('CEB Allocators'!BF23/SUM('CEB Allocators'!$M23:$BZ23),0)*SUM($U23:$CH23)</f>
        <v>23.669929634370753</v>
      </c>
      <c r="BO132" s="123">
        <f>IFERROR('CEB Allocators'!BG23/SUM('CEB Allocators'!$M23:$BZ23),0)*SUM($U23:$CH23)</f>
        <v>23.669929634370753</v>
      </c>
      <c r="BP132" s="123">
        <f>IFERROR('CEB Allocators'!BH23/SUM('CEB Allocators'!$M23:$BZ23),0)*SUM($U23:$CH23)</f>
        <v>23.669929634370753</v>
      </c>
      <c r="BQ132" s="123">
        <f>IFERROR('CEB Allocators'!BI23/SUM('CEB Allocators'!$M23:$BZ23),0)*SUM($U23:$CH23)</f>
        <v>23.669929634370753</v>
      </c>
      <c r="BR132" s="123">
        <f>IFERROR('CEB Allocators'!BJ23/SUM('CEB Allocators'!$M23:$BZ23),0)*SUM($U23:$CH23)</f>
        <v>23.669929634370753</v>
      </c>
      <c r="BS132" s="123">
        <f>IFERROR('CEB Allocators'!BK23/SUM('CEB Allocators'!$M23:$BZ23),0)*SUM($U23:$CH23)</f>
        <v>23.669929634370753</v>
      </c>
      <c r="BT132" s="123">
        <f>IFERROR('CEB Allocators'!BL23/SUM('CEB Allocators'!$M23:$BZ23),0)*SUM($U23:$CH23)</f>
        <v>23.669929634370753</v>
      </c>
      <c r="BU132" s="123">
        <f>IFERROR('CEB Allocators'!BM23/SUM('CEB Allocators'!$M23:$BZ23),0)*SUM($U23:$CH23)</f>
        <v>23.669929634370753</v>
      </c>
      <c r="BV132" s="123">
        <f>IFERROR('CEB Allocators'!BN23/SUM('CEB Allocators'!$M23:$BZ23),0)*SUM($U23:$CH23)</f>
        <v>23.669929634370753</v>
      </c>
      <c r="BW132" s="123">
        <f>IFERROR('CEB Allocators'!BO23/SUM('CEB Allocators'!$M23:$BZ23),0)*SUM($U23:$CH23)</f>
        <v>23.669929634370753</v>
      </c>
      <c r="BX132" s="123">
        <f>IFERROR('CEB Allocators'!BP23/SUM('CEB Allocators'!$M23:$BZ23),0)*SUM($U23:$CH23)</f>
        <v>23.669929634370753</v>
      </c>
      <c r="BY132" s="123">
        <f>IFERROR('CEB Allocators'!BQ23/SUM('CEB Allocators'!$M23:$BZ23),0)*SUM($U23:$CH23)</f>
        <v>23.669929634370753</v>
      </c>
      <c r="BZ132" s="123">
        <f>IFERROR('CEB Allocators'!BR23/SUM('CEB Allocators'!$M23:$BZ23),0)*SUM($U23:$CH23)</f>
        <v>0</v>
      </c>
      <c r="CA132" s="123">
        <f>IFERROR('CEB Allocators'!BS23/SUM('CEB Allocators'!$M23:$BZ23),0)*SUM($U23:$CH23)</f>
        <v>0</v>
      </c>
      <c r="CB132" s="123">
        <f>IFERROR('CEB Allocators'!BT23/SUM('CEB Allocators'!$M23:$BZ23),0)*SUM($U23:$CH23)</f>
        <v>0</v>
      </c>
      <c r="CC132" s="123">
        <f>IFERROR('CEB Allocators'!BU23/SUM('CEB Allocators'!$M23:$BZ23),0)*SUM($U23:$CH23)</f>
        <v>0</v>
      </c>
      <c r="CD132" s="123">
        <f>IFERROR('CEB Allocators'!BV23/SUM('CEB Allocators'!$M23:$BZ23),0)*SUM($U23:$CH23)</f>
        <v>0</v>
      </c>
      <c r="CE132" s="123">
        <f>IFERROR('CEB Allocators'!BW23/SUM('CEB Allocators'!$M23:$BZ23),0)*SUM($U23:$CH23)</f>
        <v>0</v>
      </c>
      <c r="CF132" s="123">
        <f>IFERROR('CEB Allocators'!BX23/SUM('CEB Allocators'!$M23:$BZ23),0)*SUM($U23:$CH23)</f>
        <v>0</v>
      </c>
      <c r="CG132" s="123">
        <f>IFERROR('CEB Allocators'!BY23/SUM('CEB Allocators'!$M23:$BZ23),0)*SUM($U23:$CH23)</f>
        <v>0</v>
      </c>
      <c r="CH132" s="123">
        <f>IFERROR('CEB Allocators'!BZ23/SUM('CEB Allocators'!$M23:$BZ23),0)*SUM($U23:$CH23)</f>
        <v>0</v>
      </c>
    </row>
    <row r="133" spans="1:86" s="56" customFormat="1" x14ac:dyDescent="0.3">
      <c r="A133" s="150"/>
      <c r="B133" s="19" t="str">
        <f t="shared" si="111"/>
        <v>FIT I</v>
      </c>
      <c r="C133" s="19">
        <f t="shared" si="111"/>
        <v>55.339150000000075</v>
      </c>
      <c r="D133" s="19" t="str">
        <f t="shared" si="111"/>
        <v>Sol</v>
      </c>
      <c r="E133" s="19" t="str">
        <f t="shared" si="111"/>
        <v>Solar (Rooftop, &lt;0.5MW)</v>
      </c>
      <c r="F133" s="19" t="str">
        <f t="shared" si="111"/>
        <v>Multiple</v>
      </c>
      <c r="G133" s="98">
        <f t="shared" ref="G133" si="130">G24</f>
        <v>41275</v>
      </c>
      <c r="H133" s="19">
        <f t="shared" si="89"/>
        <v>50</v>
      </c>
      <c r="I133" s="19">
        <f t="shared" ref="I133:K133" si="131">I24</f>
        <v>25</v>
      </c>
      <c r="J133" s="19">
        <f t="shared" si="131"/>
        <v>25</v>
      </c>
      <c r="K133" s="19">
        <f t="shared" si="131"/>
        <v>2013</v>
      </c>
      <c r="L133" s="55"/>
      <c r="M133" s="55"/>
      <c r="R133" s="57"/>
      <c r="S133" s="57"/>
      <c r="T133" s="101"/>
      <c r="U133" s="123">
        <f>IFERROR('CEB Allocators'!M24/SUM('CEB Allocators'!$M24:$BZ24),0)*SUM($U24:$CH24)</f>
        <v>0</v>
      </c>
      <c r="V133" s="123">
        <f>IFERROR('CEB Allocators'!N24/SUM('CEB Allocators'!$M24:$BZ24),0)*SUM($U24:$CH24)</f>
        <v>0</v>
      </c>
      <c r="W133" s="123">
        <f>IFERROR('CEB Allocators'!O24/SUM('CEB Allocators'!$M24:$BZ24),0)*SUM($U24:$CH24)</f>
        <v>0</v>
      </c>
      <c r="X133" s="123">
        <f>IFERROR('CEB Allocators'!P24/SUM('CEB Allocators'!$M24:$BZ24),0)*SUM($U24:$CH24)</f>
        <v>0</v>
      </c>
      <c r="Y133" s="123">
        <f>IFERROR('CEB Allocators'!Q24/SUM('CEB Allocators'!$M24:$BZ24),0)*SUM($U24:$CH24)</f>
        <v>0</v>
      </c>
      <c r="Z133" s="123">
        <f>IFERROR('CEB Allocators'!R24/SUM('CEB Allocators'!$M24:$BZ24),0)*SUM($U24:$CH24)</f>
        <v>0</v>
      </c>
      <c r="AA133" s="123">
        <f>IFERROR('CEB Allocators'!S24/SUM('CEB Allocators'!$M24:$BZ24),0)*SUM($U24:$CH24)</f>
        <v>0</v>
      </c>
      <c r="AB133" s="123">
        <f>IFERROR('CEB Allocators'!T24/SUM('CEB Allocators'!$M24:$BZ24),0)*SUM($U24:$CH24)</f>
        <v>0</v>
      </c>
      <c r="AC133" s="123">
        <f>IFERROR('CEB Allocators'!U24/SUM('CEB Allocators'!$M24:$BZ24),0)*SUM($U24:$CH24)</f>
        <v>23.569918988101044</v>
      </c>
      <c r="AD133" s="123">
        <f>IFERROR('CEB Allocators'!V24/SUM('CEB Allocators'!$M24:$BZ24),0)*SUM($U24:$CH24)</f>
        <v>23.569918988101044</v>
      </c>
      <c r="AE133" s="123">
        <f>IFERROR('CEB Allocators'!W24/SUM('CEB Allocators'!$M24:$BZ24),0)*SUM($U24:$CH24)</f>
        <v>23.569918988101044</v>
      </c>
      <c r="AF133" s="123">
        <f>IFERROR('CEB Allocators'!X24/SUM('CEB Allocators'!$M24:$BZ24),0)*SUM($U24:$CH24)</f>
        <v>23.569918988101044</v>
      </c>
      <c r="AG133" s="123">
        <f>IFERROR('CEB Allocators'!Y24/SUM('CEB Allocators'!$M24:$BZ24),0)*SUM($U24:$CH24)</f>
        <v>23.569918988101044</v>
      </c>
      <c r="AH133" s="123">
        <f>IFERROR('CEB Allocators'!Z24/SUM('CEB Allocators'!$M24:$BZ24),0)*SUM($U24:$CH24)</f>
        <v>23.569918988101044</v>
      </c>
      <c r="AI133" s="123">
        <f>IFERROR('CEB Allocators'!AA24/SUM('CEB Allocators'!$M24:$BZ24),0)*SUM($U24:$CH24)</f>
        <v>23.569918988101044</v>
      </c>
      <c r="AJ133" s="123">
        <f>IFERROR('CEB Allocators'!AB24/SUM('CEB Allocators'!$M24:$BZ24),0)*SUM($U24:$CH24)</f>
        <v>23.569918988101044</v>
      </c>
      <c r="AK133" s="123">
        <f>IFERROR('CEB Allocators'!AC24/SUM('CEB Allocators'!$M24:$BZ24),0)*SUM($U24:$CH24)</f>
        <v>23.569918988101044</v>
      </c>
      <c r="AL133" s="123">
        <f>IFERROR('CEB Allocators'!AD24/SUM('CEB Allocators'!$M24:$BZ24),0)*SUM($U24:$CH24)</f>
        <v>23.569918988101044</v>
      </c>
      <c r="AM133" s="123">
        <f>IFERROR('CEB Allocators'!AE24/SUM('CEB Allocators'!$M24:$BZ24),0)*SUM($U24:$CH24)</f>
        <v>23.569918988101044</v>
      </c>
      <c r="AN133" s="123">
        <f>IFERROR('CEB Allocators'!AF24/SUM('CEB Allocators'!$M24:$BZ24),0)*SUM($U24:$CH24)</f>
        <v>23.569918988101044</v>
      </c>
      <c r="AO133" s="123">
        <f>IFERROR('CEB Allocators'!AG24/SUM('CEB Allocators'!$M24:$BZ24),0)*SUM($U24:$CH24)</f>
        <v>23.569918988101044</v>
      </c>
      <c r="AP133" s="123">
        <f>IFERROR('CEB Allocators'!AH24/SUM('CEB Allocators'!$M24:$BZ24),0)*SUM($U24:$CH24)</f>
        <v>23.569918988101044</v>
      </c>
      <c r="AQ133" s="123">
        <f>IFERROR('CEB Allocators'!AI24/SUM('CEB Allocators'!$M24:$BZ24),0)*SUM($U24:$CH24)</f>
        <v>23.569918988101044</v>
      </c>
      <c r="AR133" s="123">
        <f>IFERROR('CEB Allocators'!AJ24/SUM('CEB Allocators'!$M24:$BZ24),0)*SUM($U24:$CH24)</f>
        <v>23.569918988101044</v>
      </c>
      <c r="AS133" s="123">
        <f>IFERROR('CEB Allocators'!AK24/SUM('CEB Allocators'!$M24:$BZ24),0)*SUM($U24:$CH24)</f>
        <v>23.569918988101044</v>
      </c>
      <c r="AT133" s="123">
        <f>IFERROR('CEB Allocators'!AL24/SUM('CEB Allocators'!$M24:$BZ24),0)*SUM($U24:$CH24)</f>
        <v>23.569918988101044</v>
      </c>
      <c r="AU133" s="123">
        <f>IFERROR('CEB Allocators'!AM24/SUM('CEB Allocators'!$M24:$BZ24),0)*SUM($U24:$CH24)</f>
        <v>23.569918988101044</v>
      </c>
      <c r="AV133" s="123">
        <f>IFERROR('CEB Allocators'!AN24/SUM('CEB Allocators'!$M24:$BZ24),0)*SUM($U24:$CH24)</f>
        <v>23.569918988101044</v>
      </c>
      <c r="AW133" s="123">
        <f>IFERROR('CEB Allocators'!AO24/SUM('CEB Allocators'!$M24:$BZ24),0)*SUM($U24:$CH24)</f>
        <v>23.569918988101044</v>
      </c>
      <c r="AX133" s="123">
        <f>IFERROR('CEB Allocators'!AP24/SUM('CEB Allocators'!$M24:$BZ24),0)*SUM($U24:$CH24)</f>
        <v>23.569918988101044</v>
      </c>
      <c r="AY133" s="123">
        <f>IFERROR('CEB Allocators'!AQ24/SUM('CEB Allocators'!$M24:$BZ24),0)*SUM($U24:$CH24)</f>
        <v>23.569918988101044</v>
      </c>
      <c r="AZ133" s="123">
        <f>IFERROR('CEB Allocators'!AR24/SUM('CEB Allocators'!$M24:$BZ24),0)*SUM($U24:$CH24)</f>
        <v>23.569918988101044</v>
      </c>
      <c r="BA133" s="123">
        <f>IFERROR('CEB Allocators'!AS24/SUM('CEB Allocators'!$M24:$BZ24),0)*SUM($U24:$CH24)</f>
        <v>23.569918988101044</v>
      </c>
      <c r="BB133" s="123">
        <f>IFERROR('CEB Allocators'!AT24/SUM('CEB Allocators'!$M24:$BZ24),0)*SUM($U24:$CH24)</f>
        <v>23.569918988101044</v>
      </c>
      <c r="BC133" s="123">
        <f>IFERROR('CEB Allocators'!AU24/SUM('CEB Allocators'!$M24:$BZ24),0)*SUM($U24:$CH24)</f>
        <v>23.569918988101044</v>
      </c>
      <c r="BD133" s="123">
        <f>IFERROR('CEB Allocators'!AV24/SUM('CEB Allocators'!$M24:$BZ24),0)*SUM($U24:$CH24)</f>
        <v>23.569918988101044</v>
      </c>
      <c r="BE133" s="123">
        <f>IFERROR('CEB Allocators'!AW24/SUM('CEB Allocators'!$M24:$BZ24),0)*SUM($U24:$CH24)</f>
        <v>23.569918988101044</v>
      </c>
      <c r="BF133" s="123">
        <f>IFERROR('CEB Allocators'!AX24/SUM('CEB Allocators'!$M24:$BZ24),0)*SUM($U24:$CH24)</f>
        <v>23.569918988101044</v>
      </c>
      <c r="BG133" s="123">
        <f>IFERROR('CEB Allocators'!AY24/SUM('CEB Allocators'!$M24:$BZ24),0)*SUM($U24:$CH24)</f>
        <v>23.569918988101044</v>
      </c>
      <c r="BH133" s="123">
        <f>IFERROR('CEB Allocators'!AZ24/SUM('CEB Allocators'!$M24:$BZ24),0)*SUM($U24:$CH24)</f>
        <v>23.569918988101044</v>
      </c>
      <c r="BI133" s="123">
        <f>IFERROR('CEB Allocators'!BA24/SUM('CEB Allocators'!$M24:$BZ24),0)*SUM($U24:$CH24)</f>
        <v>23.569918988101044</v>
      </c>
      <c r="BJ133" s="123">
        <f>IFERROR('CEB Allocators'!BB24/SUM('CEB Allocators'!$M24:$BZ24),0)*SUM($U24:$CH24)</f>
        <v>23.569918988101044</v>
      </c>
      <c r="BK133" s="123">
        <f>IFERROR('CEB Allocators'!BC24/SUM('CEB Allocators'!$M24:$BZ24),0)*SUM($U24:$CH24)</f>
        <v>23.569918988101044</v>
      </c>
      <c r="BL133" s="123">
        <f>IFERROR('CEB Allocators'!BD24/SUM('CEB Allocators'!$M24:$BZ24),0)*SUM($U24:$CH24)</f>
        <v>23.569918988101044</v>
      </c>
      <c r="BM133" s="123">
        <f>IFERROR('CEB Allocators'!BE24/SUM('CEB Allocators'!$M24:$BZ24),0)*SUM($U24:$CH24)</f>
        <v>23.569918988101044</v>
      </c>
      <c r="BN133" s="123">
        <f>IFERROR('CEB Allocators'!BF24/SUM('CEB Allocators'!$M24:$BZ24),0)*SUM($U24:$CH24)</f>
        <v>23.569918988101044</v>
      </c>
      <c r="BO133" s="123">
        <f>IFERROR('CEB Allocators'!BG24/SUM('CEB Allocators'!$M24:$BZ24),0)*SUM($U24:$CH24)</f>
        <v>23.569918988101044</v>
      </c>
      <c r="BP133" s="123">
        <f>IFERROR('CEB Allocators'!BH24/SUM('CEB Allocators'!$M24:$BZ24),0)*SUM($U24:$CH24)</f>
        <v>23.569918988101044</v>
      </c>
      <c r="BQ133" s="123">
        <f>IFERROR('CEB Allocators'!BI24/SUM('CEB Allocators'!$M24:$BZ24),0)*SUM($U24:$CH24)</f>
        <v>23.569918988101044</v>
      </c>
      <c r="BR133" s="123">
        <f>IFERROR('CEB Allocators'!BJ24/SUM('CEB Allocators'!$M24:$BZ24),0)*SUM($U24:$CH24)</f>
        <v>23.569918988101044</v>
      </c>
      <c r="BS133" s="123">
        <f>IFERROR('CEB Allocators'!BK24/SUM('CEB Allocators'!$M24:$BZ24),0)*SUM($U24:$CH24)</f>
        <v>23.569918988101044</v>
      </c>
      <c r="BT133" s="123">
        <f>IFERROR('CEB Allocators'!BL24/SUM('CEB Allocators'!$M24:$BZ24),0)*SUM($U24:$CH24)</f>
        <v>23.569918988101044</v>
      </c>
      <c r="BU133" s="123">
        <f>IFERROR('CEB Allocators'!BM24/SUM('CEB Allocators'!$M24:$BZ24),0)*SUM($U24:$CH24)</f>
        <v>23.569918988101044</v>
      </c>
      <c r="BV133" s="123">
        <f>IFERROR('CEB Allocators'!BN24/SUM('CEB Allocators'!$M24:$BZ24),0)*SUM($U24:$CH24)</f>
        <v>23.569918988101044</v>
      </c>
      <c r="BW133" s="123">
        <f>IFERROR('CEB Allocators'!BO24/SUM('CEB Allocators'!$M24:$BZ24),0)*SUM($U24:$CH24)</f>
        <v>23.569918988101044</v>
      </c>
      <c r="BX133" s="123">
        <f>IFERROR('CEB Allocators'!BP24/SUM('CEB Allocators'!$M24:$BZ24),0)*SUM($U24:$CH24)</f>
        <v>23.569918988101044</v>
      </c>
      <c r="BY133" s="123">
        <f>IFERROR('CEB Allocators'!BQ24/SUM('CEB Allocators'!$M24:$BZ24),0)*SUM($U24:$CH24)</f>
        <v>23.569918988101044</v>
      </c>
      <c r="BZ133" s="123">
        <f>IFERROR('CEB Allocators'!BR24/SUM('CEB Allocators'!$M24:$BZ24),0)*SUM($U24:$CH24)</f>
        <v>23.569918988101044</v>
      </c>
      <c r="CA133" s="123">
        <f>IFERROR('CEB Allocators'!BS24/SUM('CEB Allocators'!$M24:$BZ24),0)*SUM($U24:$CH24)</f>
        <v>0</v>
      </c>
      <c r="CB133" s="123">
        <f>IFERROR('CEB Allocators'!BT24/SUM('CEB Allocators'!$M24:$BZ24),0)*SUM($U24:$CH24)</f>
        <v>0</v>
      </c>
      <c r="CC133" s="123">
        <f>IFERROR('CEB Allocators'!BU24/SUM('CEB Allocators'!$M24:$BZ24),0)*SUM($U24:$CH24)</f>
        <v>0</v>
      </c>
      <c r="CD133" s="123">
        <f>IFERROR('CEB Allocators'!BV24/SUM('CEB Allocators'!$M24:$BZ24),0)*SUM($U24:$CH24)</f>
        <v>0</v>
      </c>
      <c r="CE133" s="123">
        <f>IFERROR('CEB Allocators'!BW24/SUM('CEB Allocators'!$M24:$BZ24),0)*SUM($U24:$CH24)</f>
        <v>0</v>
      </c>
      <c r="CF133" s="123">
        <f>IFERROR('CEB Allocators'!BX24/SUM('CEB Allocators'!$M24:$BZ24),0)*SUM($U24:$CH24)</f>
        <v>0</v>
      </c>
      <c r="CG133" s="123">
        <f>IFERROR('CEB Allocators'!BY24/SUM('CEB Allocators'!$M24:$BZ24),0)*SUM($U24:$CH24)</f>
        <v>0</v>
      </c>
      <c r="CH133" s="123">
        <f>IFERROR('CEB Allocators'!BZ24/SUM('CEB Allocators'!$M24:$BZ24),0)*SUM($U24:$CH24)</f>
        <v>0</v>
      </c>
    </row>
    <row r="134" spans="1:86" s="56" customFormat="1" x14ac:dyDescent="0.3">
      <c r="A134" s="150"/>
      <c r="B134" s="19" t="str">
        <f t="shared" ref="B134:F143" si="132">B25</f>
        <v>FIT I</v>
      </c>
      <c r="C134" s="19">
        <f t="shared" si="132"/>
        <v>74.989194999999995</v>
      </c>
      <c r="D134" s="19" t="str">
        <f t="shared" si="132"/>
        <v>Sol</v>
      </c>
      <c r="E134" s="19" t="str">
        <f t="shared" si="132"/>
        <v>Solar (Rooftop, &lt;0.5MW)</v>
      </c>
      <c r="F134" s="19" t="str">
        <f t="shared" si="132"/>
        <v>Multiple</v>
      </c>
      <c r="G134" s="98">
        <f t="shared" ref="G134" si="133">G25</f>
        <v>41640</v>
      </c>
      <c r="H134" s="19">
        <f t="shared" si="89"/>
        <v>50</v>
      </c>
      <c r="I134" s="19">
        <f t="shared" ref="I134:K134" si="134">I25</f>
        <v>25</v>
      </c>
      <c r="J134" s="19">
        <f t="shared" si="134"/>
        <v>25</v>
      </c>
      <c r="K134" s="19">
        <f t="shared" si="134"/>
        <v>2014</v>
      </c>
      <c r="L134" s="55"/>
      <c r="M134" s="55"/>
      <c r="R134" s="57"/>
      <c r="S134" s="57"/>
      <c r="T134" s="101"/>
      <c r="U134" s="123">
        <f>IFERROR('CEB Allocators'!M25/SUM('CEB Allocators'!$M25:$BZ25),0)*SUM($U25:$CH25)</f>
        <v>0</v>
      </c>
      <c r="V134" s="123">
        <f>IFERROR('CEB Allocators'!N25/SUM('CEB Allocators'!$M25:$BZ25),0)*SUM($U25:$CH25)</f>
        <v>0</v>
      </c>
      <c r="W134" s="123">
        <f>IFERROR('CEB Allocators'!O25/SUM('CEB Allocators'!$M25:$BZ25),0)*SUM($U25:$CH25)</f>
        <v>0</v>
      </c>
      <c r="X134" s="123">
        <f>IFERROR('CEB Allocators'!P25/SUM('CEB Allocators'!$M25:$BZ25),0)*SUM($U25:$CH25)</f>
        <v>0</v>
      </c>
      <c r="Y134" s="123">
        <f>IFERROR('CEB Allocators'!Q25/SUM('CEB Allocators'!$M25:$BZ25),0)*SUM($U25:$CH25)</f>
        <v>0</v>
      </c>
      <c r="Z134" s="123">
        <f>IFERROR('CEB Allocators'!R25/SUM('CEB Allocators'!$M25:$BZ25),0)*SUM($U25:$CH25)</f>
        <v>0</v>
      </c>
      <c r="AA134" s="123">
        <f>IFERROR('CEB Allocators'!S25/SUM('CEB Allocators'!$M25:$BZ25),0)*SUM($U25:$CH25)</f>
        <v>0</v>
      </c>
      <c r="AB134" s="123">
        <f>IFERROR('CEB Allocators'!T25/SUM('CEB Allocators'!$M25:$BZ25),0)*SUM($U25:$CH25)</f>
        <v>0</v>
      </c>
      <c r="AC134" s="123">
        <f>IFERROR('CEB Allocators'!U25/SUM('CEB Allocators'!$M25:$BZ25),0)*SUM($U25:$CH25)</f>
        <v>0</v>
      </c>
      <c r="AD134" s="123">
        <f>IFERROR('CEB Allocators'!V25/SUM('CEB Allocators'!$M25:$BZ25),0)*SUM($U25:$CH25)</f>
        <v>27.998976596304548</v>
      </c>
      <c r="AE134" s="123">
        <f>IFERROR('CEB Allocators'!W25/SUM('CEB Allocators'!$M25:$BZ25),0)*SUM($U25:$CH25)</f>
        <v>27.998976596304548</v>
      </c>
      <c r="AF134" s="123">
        <f>IFERROR('CEB Allocators'!X25/SUM('CEB Allocators'!$M25:$BZ25),0)*SUM($U25:$CH25)</f>
        <v>27.998976596304548</v>
      </c>
      <c r="AG134" s="123">
        <f>IFERROR('CEB Allocators'!Y25/SUM('CEB Allocators'!$M25:$BZ25),0)*SUM($U25:$CH25)</f>
        <v>27.998976596304548</v>
      </c>
      <c r="AH134" s="123">
        <f>IFERROR('CEB Allocators'!Z25/SUM('CEB Allocators'!$M25:$BZ25),0)*SUM($U25:$CH25)</f>
        <v>27.998976596304548</v>
      </c>
      <c r="AI134" s="123">
        <f>IFERROR('CEB Allocators'!AA25/SUM('CEB Allocators'!$M25:$BZ25),0)*SUM($U25:$CH25)</f>
        <v>27.998976596304548</v>
      </c>
      <c r="AJ134" s="123">
        <f>IFERROR('CEB Allocators'!AB25/SUM('CEB Allocators'!$M25:$BZ25),0)*SUM($U25:$CH25)</f>
        <v>27.998976596304548</v>
      </c>
      <c r="AK134" s="123">
        <f>IFERROR('CEB Allocators'!AC25/SUM('CEB Allocators'!$M25:$BZ25),0)*SUM($U25:$CH25)</f>
        <v>27.998976596304548</v>
      </c>
      <c r="AL134" s="123">
        <f>IFERROR('CEB Allocators'!AD25/SUM('CEB Allocators'!$M25:$BZ25),0)*SUM($U25:$CH25)</f>
        <v>27.998976596304548</v>
      </c>
      <c r="AM134" s="123">
        <f>IFERROR('CEB Allocators'!AE25/SUM('CEB Allocators'!$M25:$BZ25),0)*SUM($U25:$CH25)</f>
        <v>27.998976596304548</v>
      </c>
      <c r="AN134" s="123">
        <f>IFERROR('CEB Allocators'!AF25/SUM('CEB Allocators'!$M25:$BZ25),0)*SUM($U25:$CH25)</f>
        <v>27.998976596304548</v>
      </c>
      <c r="AO134" s="123">
        <f>IFERROR('CEB Allocators'!AG25/SUM('CEB Allocators'!$M25:$BZ25),0)*SUM($U25:$CH25)</f>
        <v>27.998976596304548</v>
      </c>
      <c r="AP134" s="123">
        <f>IFERROR('CEB Allocators'!AH25/SUM('CEB Allocators'!$M25:$BZ25),0)*SUM($U25:$CH25)</f>
        <v>27.998976596304548</v>
      </c>
      <c r="AQ134" s="123">
        <f>IFERROR('CEB Allocators'!AI25/SUM('CEB Allocators'!$M25:$BZ25),0)*SUM($U25:$CH25)</f>
        <v>27.998976596304548</v>
      </c>
      <c r="AR134" s="123">
        <f>IFERROR('CEB Allocators'!AJ25/SUM('CEB Allocators'!$M25:$BZ25),0)*SUM($U25:$CH25)</f>
        <v>27.998976596304548</v>
      </c>
      <c r="AS134" s="123">
        <f>IFERROR('CEB Allocators'!AK25/SUM('CEB Allocators'!$M25:$BZ25),0)*SUM($U25:$CH25)</f>
        <v>27.998976596304548</v>
      </c>
      <c r="AT134" s="123">
        <f>IFERROR('CEB Allocators'!AL25/SUM('CEB Allocators'!$M25:$BZ25),0)*SUM($U25:$CH25)</f>
        <v>27.998976596304548</v>
      </c>
      <c r="AU134" s="123">
        <f>IFERROR('CEB Allocators'!AM25/SUM('CEB Allocators'!$M25:$BZ25),0)*SUM($U25:$CH25)</f>
        <v>27.998976596304548</v>
      </c>
      <c r="AV134" s="123">
        <f>IFERROR('CEB Allocators'!AN25/SUM('CEB Allocators'!$M25:$BZ25),0)*SUM($U25:$CH25)</f>
        <v>27.998976596304548</v>
      </c>
      <c r="AW134" s="123">
        <f>IFERROR('CEB Allocators'!AO25/SUM('CEB Allocators'!$M25:$BZ25),0)*SUM($U25:$CH25)</f>
        <v>27.998976596304548</v>
      </c>
      <c r="AX134" s="123">
        <f>IFERROR('CEB Allocators'!AP25/SUM('CEB Allocators'!$M25:$BZ25),0)*SUM($U25:$CH25)</f>
        <v>27.998976596304548</v>
      </c>
      <c r="AY134" s="123">
        <f>IFERROR('CEB Allocators'!AQ25/SUM('CEB Allocators'!$M25:$BZ25),0)*SUM($U25:$CH25)</f>
        <v>27.998976596304548</v>
      </c>
      <c r="AZ134" s="123">
        <f>IFERROR('CEB Allocators'!AR25/SUM('CEB Allocators'!$M25:$BZ25),0)*SUM($U25:$CH25)</f>
        <v>27.998976596304548</v>
      </c>
      <c r="BA134" s="123">
        <f>IFERROR('CEB Allocators'!AS25/SUM('CEB Allocators'!$M25:$BZ25),0)*SUM($U25:$CH25)</f>
        <v>27.998976596304548</v>
      </c>
      <c r="BB134" s="123">
        <f>IFERROR('CEB Allocators'!AT25/SUM('CEB Allocators'!$M25:$BZ25),0)*SUM($U25:$CH25)</f>
        <v>27.998976596304548</v>
      </c>
      <c r="BC134" s="123">
        <f>IFERROR('CEB Allocators'!AU25/SUM('CEB Allocators'!$M25:$BZ25),0)*SUM($U25:$CH25)</f>
        <v>27.998976596304548</v>
      </c>
      <c r="BD134" s="123">
        <f>IFERROR('CEB Allocators'!AV25/SUM('CEB Allocators'!$M25:$BZ25),0)*SUM($U25:$CH25)</f>
        <v>27.998976596304548</v>
      </c>
      <c r="BE134" s="123">
        <f>IFERROR('CEB Allocators'!AW25/SUM('CEB Allocators'!$M25:$BZ25),0)*SUM($U25:$CH25)</f>
        <v>27.998976596304548</v>
      </c>
      <c r="BF134" s="123">
        <f>IFERROR('CEB Allocators'!AX25/SUM('CEB Allocators'!$M25:$BZ25),0)*SUM($U25:$CH25)</f>
        <v>27.998976596304548</v>
      </c>
      <c r="BG134" s="123">
        <f>IFERROR('CEB Allocators'!AY25/SUM('CEB Allocators'!$M25:$BZ25),0)*SUM($U25:$CH25)</f>
        <v>27.998976596304548</v>
      </c>
      <c r="BH134" s="123">
        <f>IFERROR('CEB Allocators'!AZ25/SUM('CEB Allocators'!$M25:$BZ25),0)*SUM($U25:$CH25)</f>
        <v>27.998976596304548</v>
      </c>
      <c r="BI134" s="123">
        <f>IFERROR('CEB Allocators'!BA25/SUM('CEB Allocators'!$M25:$BZ25),0)*SUM($U25:$CH25)</f>
        <v>27.998976596304548</v>
      </c>
      <c r="BJ134" s="123">
        <f>IFERROR('CEB Allocators'!BB25/SUM('CEB Allocators'!$M25:$BZ25),0)*SUM($U25:$CH25)</f>
        <v>27.998976596304548</v>
      </c>
      <c r="BK134" s="123">
        <f>IFERROR('CEB Allocators'!BC25/SUM('CEB Allocators'!$M25:$BZ25),0)*SUM($U25:$CH25)</f>
        <v>27.998976596304548</v>
      </c>
      <c r="BL134" s="123">
        <f>IFERROR('CEB Allocators'!BD25/SUM('CEB Allocators'!$M25:$BZ25),0)*SUM($U25:$CH25)</f>
        <v>27.998976596304548</v>
      </c>
      <c r="BM134" s="123">
        <f>IFERROR('CEB Allocators'!BE25/SUM('CEB Allocators'!$M25:$BZ25),0)*SUM($U25:$CH25)</f>
        <v>27.998976596304548</v>
      </c>
      <c r="BN134" s="123">
        <f>IFERROR('CEB Allocators'!BF25/SUM('CEB Allocators'!$M25:$BZ25),0)*SUM($U25:$CH25)</f>
        <v>27.998976596304548</v>
      </c>
      <c r="BO134" s="123">
        <f>IFERROR('CEB Allocators'!BG25/SUM('CEB Allocators'!$M25:$BZ25),0)*SUM($U25:$CH25)</f>
        <v>27.998976596304548</v>
      </c>
      <c r="BP134" s="123">
        <f>IFERROR('CEB Allocators'!BH25/SUM('CEB Allocators'!$M25:$BZ25),0)*SUM($U25:$CH25)</f>
        <v>27.998976596304548</v>
      </c>
      <c r="BQ134" s="123">
        <f>IFERROR('CEB Allocators'!BI25/SUM('CEB Allocators'!$M25:$BZ25),0)*SUM($U25:$CH25)</f>
        <v>27.998976596304548</v>
      </c>
      <c r="BR134" s="123">
        <f>IFERROR('CEB Allocators'!BJ25/SUM('CEB Allocators'!$M25:$BZ25),0)*SUM($U25:$CH25)</f>
        <v>27.998976596304548</v>
      </c>
      <c r="BS134" s="123">
        <f>IFERROR('CEB Allocators'!BK25/SUM('CEB Allocators'!$M25:$BZ25),0)*SUM($U25:$CH25)</f>
        <v>27.998976596304548</v>
      </c>
      <c r="BT134" s="123">
        <f>IFERROR('CEB Allocators'!BL25/SUM('CEB Allocators'!$M25:$BZ25),0)*SUM($U25:$CH25)</f>
        <v>27.998976596304548</v>
      </c>
      <c r="BU134" s="123">
        <f>IFERROR('CEB Allocators'!BM25/SUM('CEB Allocators'!$M25:$BZ25),0)*SUM($U25:$CH25)</f>
        <v>27.998976596304548</v>
      </c>
      <c r="BV134" s="123">
        <f>IFERROR('CEB Allocators'!BN25/SUM('CEB Allocators'!$M25:$BZ25),0)*SUM($U25:$CH25)</f>
        <v>27.998976596304548</v>
      </c>
      <c r="BW134" s="123">
        <f>IFERROR('CEB Allocators'!BO25/SUM('CEB Allocators'!$M25:$BZ25),0)*SUM($U25:$CH25)</f>
        <v>27.998976596304548</v>
      </c>
      <c r="BX134" s="123">
        <f>IFERROR('CEB Allocators'!BP25/SUM('CEB Allocators'!$M25:$BZ25),0)*SUM($U25:$CH25)</f>
        <v>27.998976596304548</v>
      </c>
      <c r="BY134" s="123">
        <f>IFERROR('CEB Allocators'!BQ25/SUM('CEB Allocators'!$M25:$BZ25),0)*SUM($U25:$CH25)</f>
        <v>27.998976596304548</v>
      </c>
      <c r="BZ134" s="123">
        <f>IFERROR('CEB Allocators'!BR25/SUM('CEB Allocators'!$M25:$BZ25),0)*SUM($U25:$CH25)</f>
        <v>27.998976596304548</v>
      </c>
      <c r="CA134" s="123">
        <f>IFERROR('CEB Allocators'!BS25/SUM('CEB Allocators'!$M25:$BZ25),0)*SUM($U25:$CH25)</f>
        <v>27.998976596304548</v>
      </c>
      <c r="CB134" s="123">
        <f>IFERROR('CEB Allocators'!BT25/SUM('CEB Allocators'!$M25:$BZ25),0)*SUM($U25:$CH25)</f>
        <v>0</v>
      </c>
      <c r="CC134" s="123">
        <f>IFERROR('CEB Allocators'!BU25/SUM('CEB Allocators'!$M25:$BZ25),0)*SUM($U25:$CH25)</f>
        <v>0</v>
      </c>
      <c r="CD134" s="123">
        <f>IFERROR('CEB Allocators'!BV25/SUM('CEB Allocators'!$M25:$BZ25),0)*SUM($U25:$CH25)</f>
        <v>0</v>
      </c>
      <c r="CE134" s="123">
        <f>IFERROR('CEB Allocators'!BW25/SUM('CEB Allocators'!$M25:$BZ25),0)*SUM($U25:$CH25)</f>
        <v>0</v>
      </c>
      <c r="CF134" s="123">
        <f>IFERROR('CEB Allocators'!BX25/SUM('CEB Allocators'!$M25:$BZ25),0)*SUM($U25:$CH25)</f>
        <v>0</v>
      </c>
      <c r="CG134" s="123">
        <f>IFERROR('CEB Allocators'!BY25/SUM('CEB Allocators'!$M25:$BZ25),0)*SUM($U25:$CH25)</f>
        <v>0</v>
      </c>
      <c r="CH134" s="123">
        <f>IFERROR('CEB Allocators'!BZ25/SUM('CEB Allocators'!$M25:$BZ25),0)*SUM($U25:$CH25)</f>
        <v>0</v>
      </c>
    </row>
    <row r="135" spans="1:86" s="56" customFormat="1" x14ac:dyDescent="0.3">
      <c r="A135" s="150"/>
      <c r="B135" s="19" t="str">
        <f t="shared" si="132"/>
        <v>FIT I</v>
      </c>
      <c r="C135" s="19">
        <f t="shared" si="132"/>
        <v>10.9</v>
      </c>
      <c r="D135" s="19" t="str">
        <f t="shared" si="132"/>
        <v>Sol</v>
      </c>
      <c r="E135" s="19" t="str">
        <f t="shared" si="132"/>
        <v>Solar (Rooftop, &lt;0.5MW)</v>
      </c>
      <c r="F135" s="19" t="str">
        <f t="shared" si="132"/>
        <v>Multiple</v>
      </c>
      <c r="G135" s="98">
        <f t="shared" ref="G135" si="135">G26</f>
        <v>42005</v>
      </c>
      <c r="H135" s="19">
        <f t="shared" si="89"/>
        <v>50</v>
      </c>
      <c r="I135" s="19">
        <f t="shared" ref="I135:K135" si="136">I26</f>
        <v>25</v>
      </c>
      <c r="J135" s="19">
        <f t="shared" si="136"/>
        <v>25</v>
      </c>
      <c r="K135" s="19">
        <f t="shared" si="136"/>
        <v>2015</v>
      </c>
      <c r="L135" s="55"/>
      <c r="M135" s="55"/>
      <c r="R135" s="57"/>
      <c r="S135" s="57"/>
      <c r="T135" s="101"/>
      <c r="U135" s="123">
        <f>IFERROR('CEB Allocators'!M26/SUM('CEB Allocators'!$M26:$BZ26),0)*SUM($U26:$CH26)</f>
        <v>0</v>
      </c>
      <c r="V135" s="123">
        <f>IFERROR('CEB Allocators'!N26/SUM('CEB Allocators'!$M26:$BZ26),0)*SUM($U26:$CH26)</f>
        <v>0</v>
      </c>
      <c r="W135" s="123">
        <f>IFERROR('CEB Allocators'!O26/SUM('CEB Allocators'!$M26:$BZ26),0)*SUM($U26:$CH26)</f>
        <v>0</v>
      </c>
      <c r="X135" s="123">
        <f>IFERROR('CEB Allocators'!P26/SUM('CEB Allocators'!$M26:$BZ26),0)*SUM($U26:$CH26)</f>
        <v>0</v>
      </c>
      <c r="Y135" s="123">
        <f>IFERROR('CEB Allocators'!Q26/SUM('CEB Allocators'!$M26:$BZ26),0)*SUM($U26:$CH26)</f>
        <v>0</v>
      </c>
      <c r="Z135" s="123">
        <f>IFERROR('CEB Allocators'!R26/SUM('CEB Allocators'!$M26:$BZ26),0)*SUM($U26:$CH26)</f>
        <v>0</v>
      </c>
      <c r="AA135" s="123">
        <f>IFERROR('CEB Allocators'!S26/SUM('CEB Allocators'!$M26:$BZ26),0)*SUM($U26:$CH26)</f>
        <v>0</v>
      </c>
      <c r="AB135" s="123">
        <f>IFERROR('CEB Allocators'!T26/SUM('CEB Allocators'!$M26:$BZ26),0)*SUM($U26:$CH26)</f>
        <v>0</v>
      </c>
      <c r="AC135" s="123">
        <f>IFERROR('CEB Allocators'!U26/SUM('CEB Allocators'!$M26:$BZ26),0)*SUM($U26:$CH26)</f>
        <v>0</v>
      </c>
      <c r="AD135" s="123">
        <f>IFERROR('CEB Allocators'!V26/SUM('CEB Allocators'!$M26:$BZ26),0)*SUM($U26:$CH26)</f>
        <v>0</v>
      </c>
      <c r="AE135" s="123">
        <f>IFERROR('CEB Allocators'!W26/SUM('CEB Allocators'!$M26:$BZ26),0)*SUM($U26:$CH26)</f>
        <v>4.0637288923995216</v>
      </c>
      <c r="AF135" s="123">
        <f>IFERROR('CEB Allocators'!X26/SUM('CEB Allocators'!$M26:$BZ26),0)*SUM($U26:$CH26)</f>
        <v>4.0637288923995216</v>
      </c>
      <c r="AG135" s="123">
        <f>IFERROR('CEB Allocators'!Y26/SUM('CEB Allocators'!$M26:$BZ26),0)*SUM($U26:$CH26)</f>
        <v>4.0637288923995216</v>
      </c>
      <c r="AH135" s="123">
        <f>IFERROR('CEB Allocators'!Z26/SUM('CEB Allocators'!$M26:$BZ26),0)*SUM($U26:$CH26)</f>
        <v>4.0637288923995216</v>
      </c>
      <c r="AI135" s="123">
        <f>IFERROR('CEB Allocators'!AA26/SUM('CEB Allocators'!$M26:$BZ26),0)*SUM($U26:$CH26)</f>
        <v>4.0637288923995216</v>
      </c>
      <c r="AJ135" s="123">
        <f>IFERROR('CEB Allocators'!AB26/SUM('CEB Allocators'!$M26:$BZ26),0)*SUM($U26:$CH26)</f>
        <v>4.0637288923995216</v>
      </c>
      <c r="AK135" s="123">
        <f>IFERROR('CEB Allocators'!AC26/SUM('CEB Allocators'!$M26:$BZ26),0)*SUM($U26:$CH26)</f>
        <v>4.0637288923995216</v>
      </c>
      <c r="AL135" s="123">
        <f>IFERROR('CEB Allocators'!AD26/SUM('CEB Allocators'!$M26:$BZ26),0)*SUM($U26:$CH26)</f>
        <v>4.0637288923995216</v>
      </c>
      <c r="AM135" s="123">
        <f>IFERROR('CEB Allocators'!AE26/SUM('CEB Allocators'!$M26:$BZ26),0)*SUM($U26:$CH26)</f>
        <v>4.0637288923995216</v>
      </c>
      <c r="AN135" s="123">
        <f>IFERROR('CEB Allocators'!AF26/SUM('CEB Allocators'!$M26:$BZ26),0)*SUM($U26:$CH26)</f>
        <v>4.0637288923995216</v>
      </c>
      <c r="AO135" s="123">
        <f>IFERROR('CEB Allocators'!AG26/SUM('CEB Allocators'!$M26:$BZ26),0)*SUM($U26:$CH26)</f>
        <v>4.0637288923995216</v>
      </c>
      <c r="AP135" s="123">
        <f>IFERROR('CEB Allocators'!AH26/SUM('CEB Allocators'!$M26:$BZ26),0)*SUM($U26:$CH26)</f>
        <v>4.0637288923995216</v>
      </c>
      <c r="AQ135" s="123">
        <f>IFERROR('CEB Allocators'!AI26/SUM('CEB Allocators'!$M26:$BZ26),0)*SUM($U26:$CH26)</f>
        <v>4.0637288923995216</v>
      </c>
      <c r="AR135" s="123">
        <f>IFERROR('CEB Allocators'!AJ26/SUM('CEB Allocators'!$M26:$BZ26),0)*SUM($U26:$CH26)</f>
        <v>4.0637288923995216</v>
      </c>
      <c r="AS135" s="123">
        <f>IFERROR('CEB Allocators'!AK26/SUM('CEB Allocators'!$M26:$BZ26),0)*SUM($U26:$CH26)</f>
        <v>4.0637288923995216</v>
      </c>
      <c r="AT135" s="123">
        <f>IFERROR('CEB Allocators'!AL26/SUM('CEB Allocators'!$M26:$BZ26),0)*SUM($U26:$CH26)</f>
        <v>4.0637288923995216</v>
      </c>
      <c r="AU135" s="123">
        <f>IFERROR('CEB Allocators'!AM26/SUM('CEB Allocators'!$M26:$BZ26),0)*SUM($U26:$CH26)</f>
        <v>4.0637288923995216</v>
      </c>
      <c r="AV135" s="123">
        <f>IFERROR('CEB Allocators'!AN26/SUM('CEB Allocators'!$M26:$BZ26),0)*SUM($U26:$CH26)</f>
        <v>4.0637288923995216</v>
      </c>
      <c r="AW135" s="123">
        <f>IFERROR('CEB Allocators'!AO26/SUM('CEB Allocators'!$M26:$BZ26),0)*SUM($U26:$CH26)</f>
        <v>4.0637288923995216</v>
      </c>
      <c r="AX135" s="123">
        <f>IFERROR('CEB Allocators'!AP26/SUM('CEB Allocators'!$M26:$BZ26),0)*SUM($U26:$CH26)</f>
        <v>4.0637288923995216</v>
      </c>
      <c r="AY135" s="123">
        <f>IFERROR('CEB Allocators'!AQ26/SUM('CEB Allocators'!$M26:$BZ26),0)*SUM($U26:$CH26)</f>
        <v>4.0637288923995216</v>
      </c>
      <c r="AZ135" s="123">
        <f>IFERROR('CEB Allocators'!AR26/SUM('CEB Allocators'!$M26:$BZ26),0)*SUM($U26:$CH26)</f>
        <v>4.0637288923995216</v>
      </c>
      <c r="BA135" s="123">
        <f>IFERROR('CEB Allocators'!AS26/SUM('CEB Allocators'!$M26:$BZ26),0)*SUM($U26:$CH26)</f>
        <v>4.0637288923995216</v>
      </c>
      <c r="BB135" s="123">
        <f>IFERROR('CEB Allocators'!AT26/SUM('CEB Allocators'!$M26:$BZ26),0)*SUM($U26:$CH26)</f>
        <v>4.0637288923995216</v>
      </c>
      <c r="BC135" s="123">
        <f>IFERROR('CEB Allocators'!AU26/SUM('CEB Allocators'!$M26:$BZ26),0)*SUM($U26:$CH26)</f>
        <v>4.0637288923995216</v>
      </c>
      <c r="BD135" s="123">
        <f>IFERROR('CEB Allocators'!AV26/SUM('CEB Allocators'!$M26:$BZ26),0)*SUM($U26:$CH26)</f>
        <v>4.0637288923995216</v>
      </c>
      <c r="BE135" s="123">
        <f>IFERROR('CEB Allocators'!AW26/SUM('CEB Allocators'!$M26:$BZ26),0)*SUM($U26:$CH26)</f>
        <v>4.0637288923995216</v>
      </c>
      <c r="BF135" s="123">
        <f>IFERROR('CEB Allocators'!AX26/SUM('CEB Allocators'!$M26:$BZ26),0)*SUM($U26:$CH26)</f>
        <v>4.0637288923995216</v>
      </c>
      <c r="BG135" s="123">
        <f>IFERROR('CEB Allocators'!AY26/SUM('CEB Allocators'!$M26:$BZ26),0)*SUM($U26:$CH26)</f>
        <v>4.0637288923995216</v>
      </c>
      <c r="BH135" s="123">
        <f>IFERROR('CEB Allocators'!AZ26/SUM('CEB Allocators'!$M26:$BZ26),0)*SUM($U26:$CH26)</f>
        <v>4.0637288923995216</v>
      </c>
      <c r="BI135" s="123">
        <f>IFERROR('CEB Allocators'!BA26/SUM('CEB Allocators'!$M26:$BZ26),0)*SUM($U26:$CH26)</f>
        <v>4.0637288923995216</v>
      </c>
      <c r="BJ135" s="123">
        <f>IFERROR('CEB Allocators'!BB26/SUM('CEB Allocators'!$M26:$BZ26),0)*SUM($U26:$CH26)</f>
        <v>4.0637288923995216</v>
      </c>
      <c r="BK135" s="123">
        <f>IFERROR('CEB Allocators'!BC26/SUM('CEB Allocators'!$M26:$BZ26),0)*SUM($U26:$CH26)</f>
        <v>4.0637288923995216</v>
      </c>
      <c r="BL135" s="123">
        <f>IFERROR('CEB Allocators'!BD26/SUM('CEB Allocators'!$M26:$BZ26),0)*SUM($U26:$CH26)</f>
        <v>4.0637288923995216</v>
      </c>
      <c r="BM135" s="123">
        <f>IFERROR('CEB Allocators'!BE26/SUM('CEB Allocators'!$M26:$BZ26),0)*SUM($U26:$CH26)</f>
        <v>4.0637288923995216</v>
      </c>
      <c r="BN135" s="123">
        <f>IFERROR('CEB Allocators'!BF26/SUM('CEB Allocators'!$M26:$BZ26),0)*SUM($U26:$CH26)</f>
        <v>4.0637288923995216</v>
      </c>
      <c r="BO135" s="123">
        <f>IFERROR('CEB Allocators'!BG26/SUM('CEB Allocators'!$M26:$BZ26),0)*SUM($U26:$CH26)</f>
        <v>4.0637288923995216</v>
      </c>
      <c r="BP135" s="123">
        <f>IFERROR('CEB Allocators'!BH26/SUM('CEB Allocators'!$M26:$BZ26),0)*SUM($U26:$CH26)</f>
        <v>4.0637288923995216</v>
      </c>
      <c r="BQ135" s="123">
        <f>IFERROR('CEB Allocators'!BI26/SUM('CEB Allocators'!$M26:$BZ26),0)*SUM($U26:$CH26)</f>
        <v>4.0637288923995216</v>
      </c>
      <c r="BR135" s="123">
        <f>IFERROR('CEB Allocators'!BJ26/SUM('CEB Allocators'!$M26:$BZ26),0)*SUM($U26:$CH26)</f>
        <v>4.0637288923995216</v>
      </c>
      <c r="BS135" s="123">
        <f>IFERROR('CEB Allocators'!BK26/SUM('CEB Allocators'!$M26:$BZ26),0)*SUM($U26:$CH26)</f>
        <v>4.0637288923995216</v>
      </c>
      <c r="BT135" s="123">
        <f>IFERROR('CEB Allocators'!BL26/SUM('CEB Allocators'!$M26:$BZ26),0)*SUM($U26:$CH26)</f>
        <v>4.0637288923995216</v>
      </c>
      <c r="BU135" s="123">
        <f>IFERROR('CEB Allocators'!BM26/SUM('CEB Allocators'!$M26:$BZ26),0)*SUM($U26:$CH26)</f>
        <v>4.0637288923995216</v>
      </c>
      <c r="BV135" s="123">
        <f>IFERROR('CEB Allocators'!BN26/SUM('CEB Allocators'!$M26:$BZ26),0)*SUM($U26:$CH26)</f>
        <v>4.0637288923995216</v>
      </c>
      <c r="BW135" s="123">
        <f>IFERROR('CEB Allocators'!BO26/SUM('CEB Allocators'!$M26:$BZ26),0)*SUM($U26:$CH26)</f>
        <v>4.0637288923995216</v>
      </c>
      <c r="BX135" s="123">
        <f>IFERROR('CEB Allocators'!BP26/SUM('CEB Allocators'!$M26:$BZ26),0)*SUM($U26:$CH26)</f>
        <v>4.0637288923995216</v>
      </c>
      <c r="BY135" s="123">
        <f>IFERROR('CEB Allocators'!BQ26/SUM('CEB Allocators'!$M26:$BZ26),0)*SUM($U26:$CH26)</f>
        <v>4.0637288923995216</v>
      </c>
      <c r="BZ135" s="123">
        <f>IFERROR('CEB Allocators'!BR26/SUM('CEB Allocators'!$M26:$BZ26),0)*SUM($U26:$CH26)</f>
        <v>4.0637288923995216</v>
      </c>
      <c r="CA135" s="123">
        <f>IFERROR('CEB Allocators'!BS26/SUM('CEB Allocators'!$M26:$BZ26),0)*SUM($U26:$CH26)</f>
        <v>4.0637288923995216</v>
      </c>
      <c r="CB135" s="123">
        <f>IFERROR('CEB Allocators'!BT26/SUM('CEB Allocators'!$M26:$BZ26),0)*SUM($U26:$CH26)</f>
        <v>4.0637288923995216</v>
      </c>
      <c r="CC135" s="123">
        <f>IFERROR('CEB Allocators'!BU26/SUM('CEB Allocators'!$M26:$BZ26),0)*SUM($U26:$CH26)</f>
        <v>0</v>
      </c>
      <c r="CD135" s="123">
        <f>IFERROR('CEB Allocators'!BV26/SUM('CEB Allocators'!$M26:$BZ26),0)*SUM($U26:$CH26)</f>
        <v>0</v>
      </c>
      <c r="CE135" s="123">
        <f>IFERROR('CEB Allocators'!BW26/SUM('CEB Allocators'!$M26:$BZ26),0)*SUM($U26:$CH26)</f>
        <v>0</v>
      </c>
      <c r="CF135" s="123">
        <f>IFERROR('CEB Allocators'!BX26/SUM('CEB Allocators'!$M26:$BZ26),0)*SUM($U26:$CH26)</f>
        <v>0</v>
      </c>
      <c r="CG135" s="123">
        <f>IFERROR('CEB Allocators'!BY26/SUM('CEB Allocators'!$M26:$BZ26),0)*SUM($U26:$CH26)</f>
        <v>0</v>
      </c>
      <c r="CH135" s="123">
        <f>IFERROR('CEB Allocators'!BZ26/SUM('CEB Allocators'!$M26:$BZ26),0)*SUM($U26:$CH26)</f>
        <v>0</v>
      </c>
    </row>
    <row r="136" spans="1:86" s="56" customFormat="1" x14ac:dyDescent="0.3">
      <c r="A136" s="150"/>
      <c r="B136" s="19" t="str">
        <f t="shared" si="132"/>
        <v>FIT I</v>
      </c>
      <c r="C136" s="19">
        <f t="shared" si="132"/>
        <v>266</v>
      </c>
      <c r="D136" s="19" t="str">
        <f t="shared" si="132"/>
        <v>Win</v>
      </c>
      <c r="E136" s="19" t="str">
        <f t="shared" si="132"/>
        <v>Wind (Onshore, &gt;10MW)</v>
      </c>
      <c r="F136" s="19" t="str">
        <f t="shared" si="132"/>
        <v>Multiple</v>
      </c>
      <c r="G136" s="98">
        <f t="shared" ref="G136" si="137">G27</f>
        <v>40909</v>
      </c>
      <c r="H136" s="19">
        <f t="shared" si="89"/>
        <v>50</v>
      </c>
      <c r="I136" s="19">
        <f t="shared" ref="I136:K136" si="138">I27</f>
        <v>25</v>
      </c>
      <c r="J136" s="19">
        <f t="shared" si="138"/>
        <v>25</v>
      </c>
      <c r="K136" s="19">
        <f t="shared" si="138"/>
        <v>2012</v>
      </c>
      <c r="L136" s="55"/>
      <c r="M136" s="55"/>
      <c r="R136" s="57"/>
      <c r="S136" s="57"/>
      <c r="T136" s="101"/>
      <c r="U136" s="123">
        <f>IFERROR('CEB Allocators'!M27/SUM('CEB Allocators'!$M27:$BZ27),0)*SUM($U27:$CH27)</f>
        <v>0</v>
      </c>
      <c r="V136" s="123">
        <f>IFERROR('CEB Allocators'!N27/SUM('CEB Allocators'!$M27:$BZ27),0)*SUM($U27:$CH27)</f>
        <v>0</v>
      </c>
      <c r="W136" s="123">
        <f>IFERROR('CEB Allocators'!O27/SUM('CEB Allocators'!$M27:$BZ27),0)*SUM($U27:$CH27)</f>
        <v>0</v>
      </c>
      <c r="X136" s="123">
        <f>IFERROR('CEB Allocators'!P27/SUM('CEB Allocators'!$M27:$BZ27),0)*SUM($U27:$CH27)</f>
        <v>0</v>
      </c>
      <c r="Y136" s="123">
        <f>IFERROR('CEB Allocators'!Q27/SUM('CEB Allocators'!$M27:$BZ27),0)*SUM($U27:$CH27)</f>
        <v>0</v>
      </c>
      <c r="Z136" s="123">
        <f>IFERROR('CEB Allocators'!R27/SUM('CEB Allocators'!$M27:$BZ27),0)*SUM($U27:$CH27)</f>
        <v>0</v>
      </c>
      <c r="AA136" s="123">
        <f>IFERROR('CEB Allocators'!S27/SUM('CEB Allocators'!$M27:$BZ27),0)*SUM($U27:$CH27)</f>
        <v>0</v>
      </c>
      <c r="AB136" s="123">
        <f>IFERROR('CEB Allocators'!T27/SUM('CEB Allocators'!$M27:$BZ27),0)*SUM($U27:$CH27)</f>
        <v>80.884891583264817</v>
      </c>
      <c r="AC136" s="123">
        <f>IFERROR('CEB Allocators'!U27/SUM('CEB Allocators'!$M27:$BZ27),0)*SUM($U27:$CH27)</f>
        <v>80.884891583264817</v>
      </c>
      <c r="AD136" s="123">
        <f>IFERROR('CEB Allocators'!V27/SUM('CEB Allocators'!$M27:$BZ27),0)*SUM($U27:$CH27)</f>
        <v>80.884891583264817</v>
      </c>
      <c r="AE136" s="123">
        <f>IFERROR('CEB Allocators'!W27/SUM('CEB Allocators'!$M27:$BZ27),0)*SUM($U27:$CH27)</f>
        <v>80.884891583264817</v>
      </c>
      <c r="AF136" s="123">
        <f>IFERROR('CEB Allocators'!X27/SUM('CEB Allocators'!$M27:$BZ27),0)*SUM($U27:$CH27)</f>
        <v>80.884891583264817</v>
      </c>
      <c r="AG136" s="123">
        <f>IFERROR('CEB Allocators'!Y27/SUM('CEB Allocators'!$M27:$BZ27),0)*SUM($U27:$CH27)</f>
        <v>80.884891583264817</v>
      </c>
      <c r="AH136" s="123">
        <f>IFERROR('CEB Allocators'!Z27/SUM('CEB Allocators'!$M27:$BZ27),0)*SUM($U27:$CH27)</f>
        <v>80.884891583264817</v>
      </c>
      <c r="AI136" s="123">
        <f>IFERROR('CEB Allocators'!AA27/SUM('CEB Allocators'!$M27:$BZ27),0)*SUM($U27:$CH27)</f>
        <v>80.884891583264817</v>
      </c>
      <c r="AJ136" s="123">
        <f>IFERROR('CEB Allocators'!AB27/SUM('CEB Allocators'!$M27:$BZ27),0)*SUM($U27:$CH27)</f>
        <v>80.884891583264817</v>
      </c>
      <c r="AK136" s="123">
        <f>IFERROR('CEB Allocators'!AC27/SUM('CEB Allocators'!$M27:$BZ27),0)*SUM($U27:$CH27)</f>
        <v>80.884891583264817</v>
      </c>
      <c r="AL136" s="123">
        <f>IFERROR('CEB Allocators'!AD27/SUM('CEB Allocators'!$M27:$BZ27),0)*SUM($U27:$CH27)</f>
        <v>80.884891583264817</v>
      </c>
      <c r="AM136" s="123">
        <f>IFERROR('CEB Allocators'!AE27/SUM('CEB Allocators'!$M27:$BZ27),0)*SUM($U27:$CH27)</f>
        <v>80.884891583264817</v>
      </c>
      <c r="AN136" s="123">
        <f>IFERROR('CEB Allocators'!AF27/SUM('CEB Allocators'!$M27:$BZ27),0)*SUM($U27:$CH27)</f>
        <v>80.884891583264817</v>
      </c>
      <c r="AO136" s="123">
        <f>IFERROR('CEB Allocators'!AG27/SUM('CEB Allocators'!$M27:$BZ27),0)*SUM($U27:$CH27)</f>
        <v>80.884891583264817</v>
      </c>
      <c r="AP136" s="123">
        <f>IFERROR('CEB Allocators'!AH27/SUM('CEB Allocators'!$M27:$BZ27),0)*SUM($U27:$CH27)</f>
        <v>80.884891583264817</v>
      </c>
      <c r="AQ136" s="123">
        <f>IFERROR('CEB Allocators'!AI27/SUM('CEB Allocators'!$M27:$BZ27),0)*SUM($U27:$CH27)</f>
        <v>80.884891583264817</v>
      </c>
      <c r="AR136" s="123">
        <f>IFERROR('CEB Allocators'!AJ27/SUM('CEB Allocators'!$M27:$BZ27),0)*SUM($U27:$CH27)</f>
        <v>80.884891583264817</v>
      </c>
      <c r="AS136" s="123">
        <f>IFERROR('CEB Allocators'!AK27/SUM('CEB Allocators'!$M27:$BZ27),0)*SUM($U27:$CH27)</f>
        <v>80.884891583264817</v>
      </c>
      <c r="AT136" s="123">
        <f>IFERROR('CEB Allocators'!AL27/SUM('CEB Allocators'!$M27:$BZ27),0)*SUM($U27:$CH27)</f>
        <v>80.884891583264817</v>
      </c>
      <c r="AU136" s="123">
        <f>IFERROR('CEB Allocators'!AM27/SUM('CEB Allocators'!$M27:$BZ27),0)*SUM($U27:$CH27)</f>
        <v>80.884891583264817</v>
      </c>
      <c r="AV136" s="123">
        <f>IFERROR('CEB Allocators'!AN27/SUM('CEB Allocators'!$M27:$BZ27),0)*SUM($U27:$CH27)</f>
        <v>80.884891583264817</v>
      </c>
      <c r="AW136" s="123">
        <f>IFERROR('CEB Allocators'!AO27/SUM('CEB Allocators'!$M27:$BZ27),0)*SUM($U27:$CH27)</f>
        <v>80.884891583264817</v>
      </c>
      <c r="AX136" s="123">
        <f>IFERROR('CEB Allocators'!AP27/SUM('CEB Allocators'!$M27:$BZ27),0)*SUM($U27:$CH27)</f>
        <v>80.884891583264817</v>
      </c>
      <c r="AY136" s="123">
        <f>IFERROR('CEB Allocators'!AQ27/SUM('CEB Allocators'!$M27:$BZ27),0)*SUM($U27:$CH27)</f>
        <v>80.884891583264817</v>
      </c>
      <c r="AZ136" s="123">
        <f>IFERROR('CEB Allocators'!AR27/SUM('CEB Allocators'!$M27:$BZ27),0)*SUM($U27:$CH27)</f>
        <v>80.884891583264817</v>
      </c>
      <c r="BA136" s="123">
        <f>IFERROR('CEB Allocators'!AS27/SUM('CEB Allocators'!$M27:$BZ27),0)*SUM($U27:$CH27)</f>
        <v>80.884891583264817</v>
      </c>
      <c r="BB136" s="123">
        <f>IFERROR('CEB Allocators'!AT27/SUM('CEB Allocators'!$M27:$BZ27),0)*SUM($U27:$CH27)</f>
        <v>80.884891583264817</v>
      </c>
      <c r="BC136" s="123">
        <f>IFERROR('CEB Allocators'!AU27/SUM('CEB Allocators'!$M27:$BZ27),0)*SUM($U27:$CH27)</f>
        <v>80.884891583264817</v>
      </c>
      <c r="BD136" s="123">
        <f>IFERROR('CEB Allocators'!AV27/SUM('CEB Allocators'!$M27:$BZ27),0)*SUM($U27:$CH27)</f>
        <v>80.884891583264817</v>
      </c>
      <c r="BE136" s="123">
        <f>IFERROR('CEB Allocators'!AW27/SUM('CEB Allocators'!$M27:$BZ27),0)*SUM($U27:$CH27)</f>
        <v>80.884891583264817</v>
      </c>
      <c r="BF136" s="123">
        <f>IFERROR('CEB Allocators'!AX27/SUM('CEB Allocators'!$M27:$BZ27),0)*SUM($U27:$CH27)</f>
        <v>80.884891583264817</v>
      </c>
      <c r="BG136" s="123">
        <f>IFERROR('CEB Allocators'!AY27/SUM('CEB Allocators'!$M27:$BZ27),0)*SUM($U27:$CH27)</f>
        <v>80.884891583264817</v>
      </c>
      <c r="BH136" s="123">
        <f>IFERROR('CEB Allocators'!AZ27/SUM('CEB Allocators'!$M27:$BZ27),0)*SUM($U27:$CH27)</f>
        <v>80.884891583264817</v>
      </c>
      <c r="BI136" s="123">
        <f>IFERROR('CEB Allocators'!BA27/SUM('CEB Allocators'!$M27:$BZ27),0)*SUM($U27:$CH27)</f>
        <v>80.884891583264817</v>
      </c>
      <c r="BJ136" s="123">
        <f>IFERROR('CEB Allocators'!BB27/SUM('CEB Allocators'!$M27:$BZ27),0)*SUM($U27:$CH27)</f>
        <v>80.884891583264817</v>
      </c>
      <c r="BK136" s="123">
        <f>IFERROR('CEB Allocators'!BC27/SUM('CEB Allocators'!$M27:$BZ27),0)*SUM($U27:$CH27)</f>
        <v>80.884891583264817</v>
      </c>
      <c r="BL136" s="123">
        <f>IFERROR('CEB Allocators'!BD27/SUM('CEB Allocators'!$M27:$BZ27),0)*SUM($U27:$CH27)</f>
        <v>80.884891583264817</v>
      </c>
      <c r="BM136" s="123">
        <f>IFERROR('CEB Allocators'!BE27/SUM('CEB Allocators'!$M27:$BZ27),0)*SUM($U27:$CH27)</f>
        <v>80.884891583264817</v>
      </c>
      <c r="BN136" s="123">
        <f>IFERROR('CEB Allocators'!BF27/SUM('CEB Allocators'!$M27:$BZ27),0)*SUM($U27:$CH27)</f>
        <v>80.884891583264817</v>
      </c>
      <c r="BO136" s="123">
        <f>IFERROR('CEB Allocators'!BG27/SUM('CEB Allocators'!$M27:$BZ27),0)*SUM($U27:$CH27)</f>
        <v>80.884891583264817</v>
      </c>
      <c r="BP136" s="123">
        <f>IFERROR('CEB Allocators'!BH27/SUM('CEB Allocators'!$M27:$BZ27),0)*SUM($U27:$CH27)</f>
        <v>80.884891583264817</v>
      </c>
      <c r="BQ136" s="123">
        <f>IFERROR('CEB Allocators'!BI27/SUM('CEB Allocators'!$M27:$BZ27),0)*SUM($U27:$CH27)</f>
        <v>80.884891583264817</v>
      </c>
      <c r="BR136" s="123">
        <f>IFERROR('CEB Allocators'!BJ27/SUM('CEB Allocators'!$M27:$BZ27),0)*SUM($U27:$CH27)</f>
        <v>80.884891583264817</v>
      </c>
      <c r="BS136" s="123">
        <f>IFERROR('CEB Allocators'!BK27/SUM('CEB Allocators'!$M27:$BZ27),0)*SUM($U27:$CH27)</f>
        <v>80.884891583264817</v>
      </c>
      <c r="BT136" s="123">
        <f>IFERROR('CEB Allocators'!BL27/SUM('CEB Allocators'!$M27:$BZ27),0)*SUM($U27:$CH27)</f>
        <v>80.884891583264817</v>
      </c>
      <c r="BU136" s="123">
        <f>IFERROR('CEB Allocators'!BM27/SUM('CEB Allocators'!$M27:$BZ27),0)*SUM($U27:$CH27)</f>
        <v>80.884891583264817</v>
      </c>
      <c r="BV136" s="123">
        <f>IFERROR('CEB Allocators'!BN27/SUM('CEB Allocators'!$M27:$BZ27),0)*SUM($U27:$CH27)</f>
        <v>80.884891583264817</v>
      </c>
      <c r="BW136" s="123">
        <f>IFERROR('CEB Allocators'!BO27/SUM('CEB Allocators'!$M27:$BZ27),0)*SUM($U27:$CH27)</f>
        <v>80.884891583264817</v>
      </c>
      <c r="BX136" s="123">
        <f>IFERROR('CEB Allocators'!BP27/SUM('CEB Allocators'!$M27:$BZ27),0)*SUM($U27:$CH27)</f>
        <v>80.884891583264817</v>
      </c>
      <c r="BY136" s="123">
        <f>IFERROR('CEB Allocators'!BQ27/SUM('CEB Allocators'!$M27:$BZ27),0)*SUM($U27:$CH27)</f>
        <v>80.884891583264817</v>
      </c>
      <c r="BZ136" s="123">
        <f>IFERROR('CEB Allocators'!BR27/SUM('CEB Allocators'!$M27:$BZ27),0)*SUM($U27:$CH27)</f>
        <v>0</v>
      </c>
      <c r="CA136" s="123">
        <f>IFERROR('CEB Allocators'!BS27/SUM('CEB Allocators'!$M27:$BZ27),0)*SUM($U27:$CH27)</f>
        <v>0</v>
      </c>
      <c r="CB136" s="123">
        <f>IFERROR('CEB Allocators'!BT27/SUM('CEB Allocators'!$M27:$BZ27),0)*SUM($U27:$CH27)</f>
        <v>0</v>
      </c>
      <c r="CC136" s="123">
        <f>IFERROR('CEB Allocators'!BU27/SUM('CEB Allocators'!$M27:$BZ27),0)*SUM($U27:$CH27)</f>
        <v>0</v>
      </c>
      <c r="CD136" s="123">
        <f>IFERROR('CEB Allocators'!BV27/SUM('CEB Allocators'!$M27:$BZ27),0)*SUM($U27:$CH27)</f>
        <v>0</v>
      </c>
      <c r="CE136" s="123">
        <f>IFERROR('CEB Allocators'!BW27/SUM('CEB Allocators'!$M27:$BZ27),0)*SUM($U27:$CH27)</f>
        <v>0</v>
      </c>
      <c r="CF136" s="123">
        <f>IFERROR('CEB Allocators'!BX27/SUM('CEB Allocators'!$M27:$BZ27),0)*SUM($U27:$CH27)</f>
        <v>0</v>
      </c>
      <c r="CG136" s="123">
        <f>IFERROR('CEB Allocators'!BY27/SUM('CEB Allocators'!$M27:$BZ27),0)*SUM($U27:$CH27)</f>
        <v>0</v>
      </c>
      <c r="CH136" s="123">
        <f>IFERROR('CEB Allocators'!BZ27/SUM('CEB Allocators'!$M27:$BZ27),0)*SUM($U27:$CH27)</f>
        <v>0</v>
      </c>
    </row>
    <row r="137" spans="1:86" s="56" customFormat="1" x14ac:dyDescent="0.3">
      <c r="A137" s="150"/>
      <c r="B137" s="19" t="str">
        <f t="shared" si="132"/>
        <v>FIT I</v>
      </c>
      <c r="C137" s="19">
        <f t="shared" si="132"/>
        <v>427.4</v>
      </c>
      <c r="D137" s="19" t="str">
        <f t="shared" si="132"/>
        <v>Win</v>
      </c>
      <c r="E137" s="19" t="str">
        <f t="shared" si="132"/>
        <v>Wind (Onshore, &gt;10MW)</v>
      </c>
      <c r="F137" s="19" t="str">
        <f t="shared" si="132"/>
        <v>Multiple</v>
      </c>
      <c r="G137" s="98">
        <f t="shared" ref="G137" si="139">G28</f>
        <v>41275</v>
      </c>
      <c r="H137" s="19">
        <f t="shared" si="89"/>
        <v>50</v>
      </c>
      <c r="I137" s="19">
        <f t="shared" ref="I137:K137" si="140">I28</f>
        <v>25</v>
      </c>
      <c r="J137" s="19">
        <f t="shared" si="140"/>
        <v>25</v>
      </c>
      <c r="K137" s="19">
        <f t="shared" si="140"/>
        <v>2013</v>
      </c>
      <c r="L137" s="55"/>
      <c r="M137" s="55"/>
      <c r="R137" s="57"/>
      <c r="S137" s="57"/>
      <c r="T137" s="101"/>
      <c r="U137" s="123">
        <f>IFERROR('CEB Allocators'!M28/SUM('CEB Allocators'!$M28:$BZ28),0)*SUM($U28:$CH28)</f>
        <v>0</v>
      </c>
      <c r="V137" s="123">
        <f>IFERROR('CEB Allocators'!N28/SUM('CEB Allocators'!$M28:$BZ28),0)*SUM($U28:$CH28)</f>
        <v>0</v>
      </c>
      <c r="W137" s="123">
        <f>IFERROR('CEB Allocators'!O28/SUM('CEB Allocators'!$M28:$BZ28),0)*SUM($U28:$CH28)</f>
        <v>0</v>
      </c>
      <c r="X137" s="123">
        <f>IFERROR('CEB Allocators'!P28/SUM('CEB Allocators'!$M28:$BZ28),0)*SUM($U28:$CH28)</f>
        <v>0</v>
      </c>
      <c r="Y137" s="123">
        <f>IFERROR('CEB Allocators'!Q28/SUM('CEB Allocators'!$M28:$BZ28),0)*SUM($U28:$CH28)</f>
        <v>0</v>
      </c>
      <c r="Z137" s="123">
        <f>IFERROR('CEB Allocators'!R28/SUM('CEB Allocators'!$M28:$BZ28),0)*SUM($U28:$CH28)</f>
        <v>0</v>
      </c>
      <c r="AA137" s="123">
        <f>IFERROR('CEB Allocators'!S28/SUM('CEB Allocators'!$M28:$BZ28),0)*SUM($U28:$CH28)</f>
        <v>0</v>
      </c>
      <c r="AB137" s="123">
        <f>IFERROR('CEB Allocators'!T28/SUM('CEB Allocators'!$M28:$BZ28),0)*SUM($U28:$CH28)</f>
        <v>0</v>
      </c>
      <c r="AC137" s="123">
        <f>IFERROR('CEB Allocators'!U28/SUM('CEB Allocators'!$M28:$BZ28),0)*SUM($U28:$CH28)</f>
        <v>131.4911181813236</v>
      </c>
      <c r="AD137" s="123">
        <f>IFERROR('CEB Allocators'!V28/SUM('CEB Allocators'!$M28:$BZ28),0)*SUM($U28:$CH28)</f>
        <v>131.4911181813236</v>
      </c>
      <c r="AE137" s="123">
        <f>IFERROR('CEB Allocators'!W28/SUM('CEB Allocators'!$M28:$BZ28),0)*SUM($U28:$CH28)</f>
        <v>131.4911181813236</v>
      </c>
      <c r="AF137" s="123">
        <f>IFERROR('CEB Allocators'!X28/SUM('CEB Allocators'!$M28:$BZ28),0)*SUM($U28:$CH28)</f>
        <v>131.4911181813236</v>
      </c>
      <c r="AG137" s="123">
        <f>IFERROR('CEB Allocators'!Y28/SUM('CEB Allocators'!$M28:$BZ28),0)*SUM($U28:$CH28)</f>
        <v>131.4911181813236</v>
      </c>
      <c r="AH137" s="123">
        <f>IFERROR('CEB Allocators'!Z28/SUM('CEB Allocators'!$M28:$BZ28),0)*SUM($U28:$CH28)</f>
        <v>131.4911181813236</v>
      </c>
      <c r="AI137" s="123">
        <f>IFERROR('CEB Allocators'!AA28/SUM('CEB Allocators'!$M28:$BZ28),0)*SUM($U28:$CH28)</f>
        <v>131.4911181813236</v>
      </c>
      <c r="AJ137" s="123">
        <f>IFERROR('CEB Allocators'!AB28/SUM('CEB Allocators'!$M28:$BZ28),0)*SUM($U28:$CH28)</f>
        <v>131.4911181813236</v>
      </c>
      <c r="AK137" s="123">
        <f>IFERROR('CEB Allocators'!AC28/SUM('CEB Allocators'!$M28:$BZ28),0)*SUM($U28:$CH28)</f>
        <v>131.4911181813236</v>
      </c>
      <c r="AL137" s="123">
        <f>IFERROR('CEB Allocators'!AD28/SUM('CEB Allocators'!$M28:$BZ28),0)*SUM($U28:$CH28)</f>
        <v>131.4911181813236</v>
      </c>
      <c r="AM137" s="123">
        <f>IFERROR('CEB Allocators'!AE28/SUM('CEB Allocators'!$M28:$BZ28),0)*SUM($U28:$CH28)</f>
        <v>131.4911181813236</v>
      </c>
      <c r="AN137" s="123">
        <f>IFERROR('CEB Allocators'!AF28/SUM('CEB Allocators'!$M28:$BZ28),0)*SUM($U28:$CH28)</f>
        <v>131.4911181813236</v>
      </c>
      <c r="AO137" s="123">
        <f>IFERROR('CEB Allocators'!AG28/SUM('CEB Allocators'!$M28:$BZ28),0)*SUM($U28:$CH28)</f>
        <v>131.4911181813236</v>
      </c>
      <c r="AP137" s="123">
        <f>IFERROR('CEB Allocators'!AH28/SUM('CEB Allocators'!$M28:$BZ28),0)*SUM($U28:$CH28)</f>
        <v>131.4911181813236</v>
      </c>
      <c r="AQ137" s="123">
        <f>IFERROR('CEB Allocators'!AI28/SUM('CEB Allocators'!$M28:$BZ28),0)*SUM($U28:$CH28)</f>
        <v>131.4911181813236</v>
      </c>
      <c r="AR137" s="123">
        <f>IFERROR('CEB Allocators'!AJ28/SUM('CEB Allocators'!$M28:$BZ28),0)*SUM($U28:$CH28)</f>
        <v>131.4911181813236</v>
      </c>
      <c r="AS137" s="123">
        <f>IFERROR('CEB Allocators'!AK28/SUM('CEB Allocators'!$M28:$BZ28),0)*SUM($U28:$CH28)</f>
        <v>131.4911181813236</v>
      </c>
      <c r="AT137" s="123">
        <f>IFERROR('CEB Allocators'!AL28/SUM('CEB Allocators'!$M28:$BZ28),0)*SUM($U28:$CH28)</f>
        <v>131.4911181813236</v>
      </c>
      <c r="AU137" s="123">
        <f>IFERROR('CEB Allocators'!AM28/SUM('CEB Allocators'!$M28:$BZ28),0)*SUM($U28:$CH28)</f>
        <v>131.4911181813236</v>
      </c>
      <c r="AV137" s="123">
        <f>IFERROR('CEB Allocators'!AN28/SUM('CEB Allocators'!$M28:$BZ28),0)*SUM($U28:$CH28)</f>
        <v>131.4911181813236</v>
      </c>
      <c r="AW137" s="123">
        <f>IFERROR('CEB Allocators'!AO28/SUM('CEB Allocators'!$M28:$BZ28),0)*SUM($U28:$CH28)</f>
        <v>131.4911181813236</v>
      </c>
      <c r="AX137" s="123">
        <f>IFERROR('CEB Allocators'!AP28/SUM('CEB Allocators'!$M28:$BZ28),0)*SUM($U28:$CH28)</f>
        <v>131.4911181813236</v>
      </c>
      <c r="AY137" s="123">
        <f>IFERROR('CEB Allocators'!AQ28/SUM('CEB Allocators'!$M28:$BZ28),0)*SUM($U28:$CH28)</f>
        <v>131.4911181813236</v>
      </c>
      <c r="AZ137" s="123">
        <f>IFERROR('CEB Allocators'!AR28/SUM('CEB Allocators'!$M28:$BZ28),0)*SUM($U28:$CH28)</f>
        <v>131.4911181813236</v>
      </c>
      <c r="BA137" s="123">
        <f>IFERROR('CEB Allocators'!AS28/SUM('CEB Allocators'!$M28:$BZ28),0)*SUM($U28:$CH28)</f>
        <v>131.4911181813236</v>
      </c>
      <c r="BB137" s="123">
        <f>IFERROR('CEB Allocators'!AT28/SUM('CEB Allocators'!$M28:$BZ28),0)*SUM($U28:$CH28)</f>
        <v>131.4911181813236</v>
      </c>
      <c r="BC137" s="123">
        <f>IFERROR('CEB Allocators'!AU28/SUM('CEB Allocators'!$M28:$BZ28),0)*SUM($U28:$CH28)</f>
        <v>131.4911181813236</v>
      </c>
      <c r="BD137" s="123">
        <f>IFERROR('CEB Allocators'!AV28/SUM('CEB Allocators'!$M28:$BZ28),0)*SUM($U28:$CH28)</f>
        <v>131.4911181813236</v>
      </c>
      <c r="BE137" s="123">
        <f>IFERROR('CEB Allocators'!AW28/SUM('CEB Allocators'!$M28:$BZ28),0)*SUM($U28:$CH28)</f>
        <v>131.4911181813236</v>
      </c>
      <c r="BF137" s="123">
        <f>IFERROR('CEB Allocators'!AX28/SUM('CEB Allocators'!$M28:$BZ28),0)*SUM($U28:$CH28)</f>
        <v>131.4911181813236</v>
      </c>
      <c r="BG137" s="123">
        <f>IFERROR('CEB Allocators'!AY28/SUM('CEB Allocators'!$M28:$BZ28),0)*SUM($U28:$CH28)</f>
        <v>131.4911181813236</v>
      </c>
      <c r="BH137" s="123">
        <f>IFERROR('CEB Allocators'!AZ28/SUM('CEB Allocators'!$M28:$BZ28),0)*SUM($U28:$CH28)</f>
        <v>131.4911181813236</v>
      </c>
      <c r="BI137" s="123">
        <f>IFERROR('CEB Allocators'!BA28/SUM('CEB Allocators'!$M28:$BZ28),0)*SUM($U28:$CH28)</f>
        <v>131.4911181813236</v>
      </c>
      <c r="BJ137" s="123">
        <f>IFERROR('CEB Allocators'!BB28/SUM('CEB Allocators'!$M28:$BZ28),0)*SUM($U28:$CH28)</f>
        <v>131.4911181813236</v>
      </c>
      <c r="BK137" s="123">
        <f>IFERROR('CEB Allocators'!BC28/SUM('CEB Allocators'!$M28:$BZ28),0)*SUM($U28:$CH28)</f>
        <v>131.4911181813236</v>
      </c>
      <c r="BL137" s="123">
        <f>IFERROR('CEB Allocators'!BD28/SUM('CEB Allocators'!$M28:$BZ28),0)*SUM($U28:$CH28)</f>
        <v>131.4911181813236</v>
      </c>
      <c r="BM137" s="123">
        <f>IFERROR('CEB Allocators'!BE28/SUM('CEB Allocators'!$M28:$BZ28),0)*SUM($U28:$CH28)</f>
        <v>131.4911181813236</v>
      </c>
      <c r="BN137" s="123">
        <f>IFERROR('CEB Allocators'!BF28/SUM('CEB Allocators'!$M28:$BZ28),0)*SUM($U28:$CH28)</f>
        <v>131.4911181813236</v>
      </c>
      <c r="BO137" s="123">
        <f>IFERROR('CEB Allocators'!BG28/SUM('CEB Allocators'!$M28:$BZ28),0)*SUM($U28:$CH28)</f>
        <v>131.4911181813236</v>
      </c>
      <c r="BP137" s="123">
        <f>IFERROR('CEB Allocators'!BH28/SUM('CEB Allocators'!$M28:$BZ28),0)*SUM($U28:$CH28)</f>
        <v>131.4911181813236</v>
      </c>
      <c r="BQ137" s="123">
        <f>IFERROR('CEB Allocators'!BI28/SUM('CEB Allocators'!$M28:$BZ28),0)*SUM($U28:$CH28)</f>
        <v>131.4911181813236</v>
      </c>
      <c r="BR137" s="123">
        <f>IFERROR('CEB Allocators'!BJ28/SUM('CEB Allocators'!$M28:$BZ28),0)*SUM($U28:$CH28)</f>
        <v>131.4911181813236</v>
      </c>
      <c r="BS137" s="123">
        <f>IFERROR('CEB Allocators'!BK28/SUM('CEB Allocators'!$M28:$BZ28),0)*SUM($U28:$CH28)</f>
        <v>131.4911181813236</v>
      </c>
      <c r="BT137" s="123">
        <f>IFERROR('CEB Allocators'!BL28/SUM('CEB Allocators'!$M28:$BZ28),0)*SUM($U28:$CH28)</f>
        <v>131.4911181813236</v>
      </c>
      <c r="BU137" s="123">
        <f>IFERROR('CEB Allocators'!BM28/SUM('CEB Allocators'!$M28:$BZ28),0)*SUM($U28:$CH28)</f>
        <v>131.4911181813236</v>
      </c>
      <c r="BV137" s="123">
        <f>IFERROR('CEB Allocators'!BN28/SUM('CEB Allocators'!$M28:$BZ28),0)*SUM($U28:$CH28)</f>
        <v>131.4911181813236</v>
      </c>
      <c r="BW137" s="123">
        <f>IFERROR('CEB Allocators'!BO28/SUM('CEB Allocators'!$M28:$BZ28),0)*SUM($U28:$CH28)</f>
        <v>131.4911181813236</v>
      </c>
      <c r="BX137" s="123">
        <f>IFERROR('CEB Allocators'!BP28/SUM('CEB Allocators'!$M28:$BZ28),0)*SUM($U28:$CH28)</f>
        <v>131.4911181813236</v>
      </c>
      <c r="BY137" s="123">
        <f>IFERROR('CEB Allocators'!BQ28/SUM('CEB Allocators'!$M28:$BZ28),0)*SUM($U28:$CH28)</f>
        <v>131.4911181813236</v>
      </c>
      <c r="BZ137" s="123">
        <f>IFERROR('CEB Allocators'!BR28/SUM('CEB Allocators'!$M28:$BZ28),0)*SUM($U28:$CH28)</f>
        <v>131.4911181813236</v>
      </c>
      <c r="CA137" s="123">
        <f>IFERROR('CEB Allocators'!BS28/SUM('CEB Allocators'!$M28:$BZ28),0)*SUM($U28:$CH28)</f>
        <v>0</v>
      </c>
      <c r="CB137" s="123">
        <f>IFERROR('CEB Allocators'!BT28/SUM('CEB Allocators'!$M28:$BZ28),0)*SUM($U28:$CH28)</f>
        <v>0</v>
      </c>
      <c r="CC137" s="123">
        <f>IFERROR('CEB Allocators'!BU28/SUM('CEB Allocators'!$M28:$BZ28),0)*SUM($U28:$CH28)</f>
        <v>0</v>
      </c>
      <c r="CD137" s="123">
        <f>IFERROR('CEB Allocators'!BV28/SUM('CEB Allocators'!$M28:$BZ28),0)*SUM($U28:$CH28)</f>
        <v>0</v>
      </c>
      <c r="CE137" s="123">
        <f>IFERROR('CEB Allocators'!BW28/SUM('CEB Allocators'!$M28:$BZ28),0)*SUM($U28:$CH28)</f>
        <v>0</v>
      </c>
      <c r="CF137" s="123">
        <f>IFERROR('CEB Allocators'!BX28/SUM('CEB Allocators'!$M28:$BZ28),0)*SUM($U28:$CH28)</f>
        <v>0</v>
      </c>
      <c r="CG137" s="123">
        <f>IFERROR('CEB Allocators'!BY28/SUM('CEB Allocators'!$M28:$BZ28),0)*SUM($U28:$CH28)</f>
        <v>0</v>
      </c>
      <c r="CH137" s="123">
        <f>IFERROR('CEB Allocators'!BZ28/SUM('CEB Allocators'!$M28:$BZ28),0)*SUM($U28:$CH28)</f>
        <v>0</v>
      </c>
    </row>
    <row r="138" spans="1:86" s="56" customFormat="1" x14ac:dyDescent="0.3">
      <c r="A138" s="150"/>
      <c r="B138" s="19" t="str">
        <f t="shared" si="132"/>
        <v>FIT I</v>
      </c>
      <c r="C138" s="19">
        <f t="shared" si="132"/>
        <v>564.88699999999994</v>
      </c>
      <c r="D138" s="19" t="str">
        <f t="shared" si="132"/>
        <v>Win</v>
      </c>
      <c r="E138" s="19" t="str">
        <f t="shared" si="132"/>
        <v>Wind (Onshore, &gt;10MW)</v>
      </c>
      <c r="F138" s="19" t="str">
        <f t="shared" si="132"/>
        <v>Multiple</v>
      </c>
      <c r="G138" s="98">
        <f t="shared" ref="G138" si="141">G29</f>
        <v>41640</v>
      </c>
      <c r="H138" s="19">
        <f t="shared" si="89"/>
        <v>50</v>
      </c>
      <c r="I138" s="19">
        <f t="shared" ref="I138:K138" si="142">I29</f>
        <v>25</v>
      </c>
      <c r="J138" s="19">
        <f t="shared" si="142"/>
        <v>25</v>
      </c>
      <c r="K138" s="19">
        <f t="shared" si="142"/>
        <v>2014</v>
      </c>
      <c r="L138" s="55"/>
      <c r="M138" s="55"/>
      <c r="R138" s="57"/>
      <c r="S138" s="57"/>
      <c r="T138" s="101"/>
      <c r="U138" s="123">
        <f>IFERROR('CEB Allocators'!M29/SUM('CEB Allocators'!$M29:$BZ29),0)*SUM($U29:$CH29)</f>
        <v>0</v>
      </c>
      <c r="V138" s="123">
        <f>IFERROR('CEB Allocators'!N29/SUM('CEB Allocators'!$M29:$BZ29),0)*SUM($U29:$CH29)</f>
        <v>0</v>
      </c>
      <c r="W138" s="123">
        <f>IFERROR('CEB Allocators'!O29/SUM('CEB Allocators'!$M29:$BZ29),0)*SUM($U29:$CH29)</f>
        <v>0</v>
      </c>
      <c r="X138" s="123">
        <f>IFERROR('CEB Allocators'!P29/SUM('CEB Allocators'!$M29:$BZ29),0)*SUM($U29:$CH29)</f>
        <v>0</v>
      </c>
      <c r="Y138" s="123">
        <f>IFERROR('CEB Allocators'!Q29/SUM('CEB Allocators'!$M29:$BZ29),0)*SUM($U29:$CH29)</f>
        <v>0</v>
      </c>
      <c r="Z138" s="123">
        <f>IFERROR('CEB Allocators'!R29/SUM('CEB Allocators'!$M29:$BZ29),0)*SUM($U29:$CH29)</f>
        <v>0</v>
      </c>
      <c r="AA138" s="123">
        <f>IFERROR('CEB Allocators'!S29/SUM('CEB Allocators'!$M29:$BZ29),0)*SUM($U29:$CH29)</f>
        <v>0</v>
      </c>
      <c r="AB138" s="123">
        <f>IFERROR('CEB Allocators'!T29/SUM('CEB Allocators'!$M29:$BZ29),0)*SUM($U29:$CH29)</f>
        <v>0</v>
      </c>
      <c r="AC138" s="123">
        <f>IFERROR('CEB Allocators'!U29/SUM('CEB Allocators'!$M29:$BZ29),0)*SUM($U29:$CH29)</f>
        <v>0</v>
      </c>
      <c r="AD138" s="123">
        <f>IFERROR('CEB Allocators'!V29/SUM('CEB Allocators'!$M29:$BZ29),0)*SUM($U29:$CH29)</f>
        <v>175.68879239902225</v>
      </c>
      <c r="AE138" s="123">
        <f>IFERROR('CEB Allocators'!W29/SUM('CEB Allocators'!$M29:$BZ29),0)*SUM($U29:$CH29)</f>
        <v>175.68879239902225</v>
      </c>
      <c r="AF138" s="123">
        <f>IFERROR('CEB Allocators'!X29/SUM('CEB Allocators'!$M29:$BZ29),0)*SUM($U29:$CH29)</f>
        <v>175.68879239902225</v>
      </c>
      <c r="AG138" s="123">
        <f>IFERROR('CEB Allocators'!Y29/SUM('CEB Allocators'!$M29:$BZ29),0)*SUM($U29:$CH29)</f>
        <v>175.68879239902225</v>
      </c>
      <c r="AH138" s="123">
        <f>IFERROR('CEB Allocators'!Z29/SUM('CEB Allocators'!$M29:$BZ29),0)*SUM($U29:$CH29)</f>
        <v>175.68879239902225</v>
      </c>
      <c r="AI138" s="123">
        <f>IFERROR('CEB Allocators'!AA29/SUM('CEB Allocators'!$M29:$BZ29),0)*SUM($U29:$CH29)</f>
        <v>175.68879239902225</v>
      </c>
      <c r="AJ138" s="123">
        <f>IFERROR('CEB Allocators'!AB29/SUM('CEB Allocators'!$M29:$BZ29),0)*SUM($U29:$CH29)</f>
        <v>175.68879239902225</v>
      </c>
      <c r="AK138" s="123">
        <f>IFERROR('CEB Allocators'!AC29/SUM('CEB Allocators'!$M29:$BZ29),0)*SUM($U29:$CH29)</f>
        <v>175.68879239902225</v>
      </c>
      <c r="AL138" s="123">
        <f>IFERROR('CEB Allocators'!AD29/SUM('CEB Allocators'!$M29:$BZ29),0)*SUM($U29:$CH29)</f>
        <v>175.68879239902225</v>
      </c>
      <c r="AM138" s="123">
        <f>IFERROR('CEB Allocators'!AE29/SUM('CEB Allocators'!$M29:$BZ29),0)*SUM($U29:$CH29)</f>
        <v>175.68879239902225</v>
      </c>
      <c r="AN138" s="123">
        <f>IFERROR('CEB Allocators'!AF29/SUM('CEB Allocators'!$M29:$BZ29),0)*SUM($U29:$CH29)</f>
        <v>175.68879239902225</v>
      </c>
      <c r="AO138" s="123">
        <f>IFERROR('CEB Allocators'!AG29/SUM('CEB Allocators'!$M29:$BZ29),0)*SUM($U29:$CH29)</f>
        <v>175.68879239902225</v>
      </c>
      <c r="AP138" s="123">
        <f>IFERROR('CEB Allocators'!AH29/SUM('CEB Allocators'!$M29:$BZ29),0)*SUM($U29:$CH29)</f>
        <v>175.68879239902225</v>
      </c>
      <c r="AQ138" s="123">
        <f>IFERROR('CEB Allocators'!AI29/SUM('CEB Allocators'!$M29:$BZ29),0)*SUM($U29:$CH29)</f>
        <v>175.68879239902225</v>
      </c>
      <c r="AR138" s="123">
        <f>IFERROR('CEB Allocators'!AJ29/SUM('CEB Allocators'!$M29:$BZ29),0)*SUM($U29:$CH29)</f>
        <v>175.68879239902225</v>
      </c>
      <c r="AS138" s="123">
        <f>IFERROR('CEB Allocators'!AK29/SUM('CEB Allocators'!$M29:$BZ29),0)*SUM($U29:$CH29)</f>
        <v>175.68879239902225</v>
      </c>
      <c r="AT138" s="123">
        <f>IFERROR('CEB Allocators'!AL29/SUM('CEB Allocators'!$M29:$BZ29),0)*SUM($U29:$CH29)</f>
        <v>175.68879239902225</v>
      </c>
      <c r="AU138" s="123">
        <f>IFERROR('CEB Allocators'!AM29/SUM('CEB Allocators'!$M29:$BZ29),0)*SUM($U29:$CH29)</f>
        <v>175.68879239902225</v>
      </c>
      <c r="AV138" s="123">
        <f>IFERROR('CEB Allocators'!AN29/SUM('CEB Allocators'!$M29:$BZ29),0)*SUM($U29:$CH29)</f>
        <v>175.68879239902225</v>
      </c>
      <c r="AW138" s="123">
        <f>IFERROR('CEB Allocators'!AO29/SUM('CEB Allocators'!$M29:$BZ29),0)*SUM($U29:$CH29)</f>
        <v>175.68879239902225</v>
      </c>
      <c r="AX138" s="123">
        <f>IFERROR('CEB Allocators'!AP29/SUM('CEB Allocators'!$M29:$BZ29),0)*SUM($U29:$CH29)</f>
        <v>175.68879239902225</v>
      </c>
      <c r="AY138" s="123">
        <f>IFERROR('CEB Allocators'!AQ29/SUM('CEB Allocators'!$M29:$BZ29),0)*SUM($U29:$CH29)</f>
        <v>175.68879239902225</v>
      </c>
      <c r="AZ138" s="123">
        <f>IFERROR('CEB Allocators'!AR29/SUM('CEB Allocators'!$M29:$BZ29),0)*SUM($U29:$CH29)</f>
        <v>175.68879239902225</v>
      </c>
      <c r="BA138" s="123">
        <f>IFERROR('CEB Allocators'!AS29/SUM('CEB Allocators'!$M29:$BZ29),0)*SUM($U29:$CH29)</f>
        <v>175.68879239902225</v>
      </c>
      <c r="BB138" s="123">
        <f>IFERROR('CEB Allocators'!AT29/SUM('CEB Allocators'!$M29:$BZ29),0)*SUM($U29:$CH29)</f>
        <v>175.68879239902225</v>
      </c>
      <c r="BC138" s="123">
        <f>IFERROR('CEB Allocators'!AU29/SUM('CEB Allocators'!$M29:$BZ29),0)*SUM($U29:$CH29)</f>
        <v>175.68879239902225</v>
      </c>
      <c r="BD138" s="123">
        <f>IFERROR('CEB Allocators'!AV29/SUM('CEB Allocators'!$M29:$BZ29),0)*SUM($U29:$CH29)</f>
        <v>175.68879239902225</v>
      </c>
      <c r="BE138" s="123">
        <f>IFERROR('CEB Allocators'!AW29/SUM('CEB Allocators'!$M29:$BZ29),0)*SUM($U29:$CH29)</f>
        <v>175.68879239902225</v>
      </c>
      <c r="BF138" s="123">
        <f>IFERROR('CEB Allocators'!AX29/SUM('CEB Allocators'!$M29:$BZ29),0)*SUM($U29:$CH29)</f>
        <v>175.68879239902225</v>
      </c>
      <c r="BG138" s="123">
        <f>IFERROR('CEB Allocators'!AY29/SUM('CEB Allocators'!$M29:$BZ29),0)*SUM($U29:$CH29)</f>
        <v>175.68879239902225</v>
      </c>
      <c r="BH138" s="123">
        <f>IFERROR('CEB Allocators'!AZ29/SUM('CEB Allocators'!$M29:$BZ29),0)*SUM($U29:$CH29)</f>
        <v>175.68879239902225</v>
      </c>
      <c r="BI138" s="123">
        <f>IFERROR('CEB Allocators'!BA29/SUM('CEB Allocators'!$M29:$BZ29),0)*SUM($U29:$CH29)</f>
        <v>175.68879239902225</v>
      </c>
      <c r="BJ138" s="123">
        <f>IFERROR('CEB Allocators'!BB29/SUM('CEB Allocators'!$M29:$BZ29),0)*SUM($U29:$CH29)</f>
        <v>175.68879239902225</v>
      </c>
      <c r="BK138" s="123">
        <f>IFERROR('CEB Allocators'!BC29/SUM('CEB Allocators'!$M29:$BZ29),0)*SUM($U29:$CH29)</f>
        <v>175.68879239902225</v>
      </c>
      <c r="BL138" s="123">
        <f>IFERROR('CEB Allocators'!BD29/SUM('CEB Allocators'!$M29:$BZ29),0)*SUM($U29:$CH29)</f>
        <v>175.68879239902225</v>
      </c>
      <c r="BM138" s="123">
        <f>IFERROR('CEB Allocators'!BE29/SUM('CEB Allocators'!$M29:$BZ29),0)*SUM($U29:$CH29)</f>
        <v>175.68879239902225</v>
      </c>
      <c r="BN138" s="123">
        <f>IFERROR('CEB Allocators'!BF29/SUM('CEB Allocators'!$M29:$BZ29),0)*SUM($U29:$CH29)</f>
        <v>175.68879239902225</v>
      </c>
      <c r="BO138" s="123">
        <f>IFERROR('CEB Allocators'!BG29/SUM('CEB Allocators'!$M29:$BZ29),0)*SUM($U29:$CH29)</f>
        <v>175.68879239902225</v>
      </c>
      <c r="BP138" s="123">
        <f>IFERROR('CEB Allocators'!BH29/SUM('CEB Allocators'!$M29:$BZ29),0)*SUM($U29:$CH29)</f>
        <v>175.68879239902225</v>
      </c>
      <c r="BQ138" s="123">
        <f>IFERROR('CEB Allocators'!BI29/SUM('CEB Allocators'!$M29:$BZ29),0)*SUM($U29:$CH29)</f>
        <v>175.68879239902225</v>
      </c>
      <c r="BR138" s="123">
        <f>IFERROR('CEB Allocators'!BJ29/SUM('CEB Allocators'!$M29:$BZ29),0)*SUM($U29:$CH29)</f>
        <v>175.68879239902225</v>
      </c>
      <c r="BS138" s="123">
        <f>IFERROR('CEB Allocators'!BK29/SUM('CEB Allocators'!$M29:$BZ29),0)*SUM($U29:$CH29)</f>
        <v>175.68879239902225</v>
      </c>
      <c r="BT138" s="123">
        <f>IFERROR('CEB Allocators'!BL29/SUM('CEB Allocators'!$M29:$BZ29),0)*SUM($U29:$CH29)</f>
        <v>175.68879239902225</v>
      </c>
      <c r="BU138" s="123">
        <f>IFERROR('CEB Allocators'!BM29/SUM('CEB Allocators'!$M29:$BZ29),0)*SUM($U29:$CH29)</f>
        <v>175.68879239902225</v>
      </c>
      <c r="BV138" s="123">
        <f>IFERROR('CEB Allocators'!BN29/SUM('CEB Allocators'!$M29:$BZ29),0)*SUM($U29:$CH29)</f>
        <v>175.68879239902225</v>
      </c>
      <c r="BW138" s="123">
        <f>IFERROR('CEB Allocators'!BO29/SUM('CEB Allocators'!$M29:$BZ29),0)*SUM($U29:$CH29)</f>
        <v>175.68879239902225</v>
      </c>
      <c r="BX138" s="123">
        <f>IFERROR('CEB Allocators'!BP29/SUM('CEB Allocators'!$M29:$BZ29),0)*SUM($U29:$CH29)</f>
        <v>175.68879239902225</v>
      </c>
      <c r="BY138" s="123">
        <f>IFERROR('CEB Allocators'!BQ29/SUM('CEB Allocators'!$M29:$BZ29),0)*SUM($U29:$CH29)</f>
        <v>175.68879239902225</v>
      </c>
      <c r="BZ138" s="123">
        <f>IFERROR('CEB Allocators'!BR29/SUM('CEB Allocators'!$M29:$BZ29),0)*SUM($U29:$CH29)</f>
        <v>175.68879239902225</v>
      </c>
      <c r="CA138" s="123">
        <f>IFERROR('CEB Allocators'!BS29/SUM('CEB Allocators'!$M29:$BZ29),0)*SUM($U29:$CH29)</f>
        <v>175.68879239902225</v>
      </c>
      <c r="CB138" s="123">
        <f>IFERROR('CEB Allocators'!BT29/SUM('CEB Allocators'!$M29:$BZ29),0)*SUM($U29:$CH29)</f>
        <v>0</v>
      </c>
      <c r="CC138" s="123">
        <f>IFERROR('CEB Allocators'!BU29/SUM('CEB Allocators'!$M29:$BZ29),0)*SUM($U29:$CH29)</f>
        <v>0</v>
      </c>
      <c r="CD138" s="123">
        <f>IFERROR('CEB Allocators'!BV29/SUM('CEB Allocators'!$M29:$BZ29),0)*SUM($U29:$CH29)</f>
        <v>0</v>
      </c>
      <c r="CE138" s="123">
        <f>IFERROR('CEB Allocators'!BW29/SUM('CEB Allocators'!$M29:$BZ29),0)*SUM($U29:$CH29)</f>
        <v>0</v>
      </c>
      <c r="CF138" s="123">
        <f>IFERROR('CEB Allocators'!BX29/SUM('CEB Allocators'!$M29:$BZ29),0)*SUM($U29:$CH29)</f>
        <v>0</v>
      </c>
      <c r="CG138" s="123">
        <f>IFERROR('CEB Allocators'!BY29/SUM('CEB Allocators'!$M29:$BZ29),0)*SUM($U29:$CH29)</f>
        <v>0</v>
      </c>
      <c r="CH138" s="123">
        <f>IFERROR('CEB Allocators'!BZ29/SUM('CEB Allocators'!$M29:$BZ29),0)*SUM($U29:$CH29)</f>
        <v>0</v>
      </c>
    </row>
    <row r="139" spans="1:86" s="56" customFormat="1" x14ac:dyDescent="0.3">
      <c r="A139" s="150"/>
      <c r="B139" s="19" t="str">
        <f t="shared" si="132"/>
        <v>FIT I</v>
      </c>
      <c r="C139" s="19">
        <f t="shared" si="132"/>
        <v>421.32</v>
      </c>
      <c r="D139" s="19" t="str">
        <f t="shared" si="132"/>
        <v>Win</v>
      </c>
      <c r="E139" s="19" t="str">
        <f t="shared" si="132"/>
        <v>Wind (Onshore, &gt;10MW)</v>
      </c>
      <c r="F139" s="19" t="str">
        <f t="shared" si="132"/>
        <v>Multiple</v>
      </c>
      <c r="G139" s="98">
        <f t="shared" ref="G139" si="143">G30</f>
        <v>42005</v>
      </c>
      <c r="H139" s="19">
        <f t="shared" si="89"/>
        <v>50</v>
      </c>
      <c r="I139" s="19">
        <f t="shared" ref="I139:K139" si="144">I30</f>
        <v>25</v>
      </c>
      <c r="J139" s="19">
        <f t="shared" si="144"/>
        <v>25</v>
      </c>
      <c r="K139" s="19">
        <f t="shared" si="144"/>
        <v>2015</v>
      </c>
      <c r="L139" s="55"/>
      <c r="M139" s="55"/>
      <c r="R139" s="57"/>
      <c r="S139" s="57"/>
      <c r="T139" s="101"/>
      <c r="U139" s="123">
        <f>IFERROR('CEB Allocators'!M30/SUM('CEB Allocators'!$M30:$BZ30),0)*SUM($U30:$CH30)</f>
        <v>0</v>
      </c>
      <c r="V139" s="123">
        <f>IFERROR('CEB Allocators'!N30/SUM('CEB Allocators'!$M30:$BZ30),0)*SUM($U30:$CH30)</f>
        <v>0</v>
      </c>
      <c r="W139" s="123">
        <f>IFERROR('CEB Allocators'!O30/SUM('CEB Allocators'!$M30:$BZ30),0)*SUM($U30:$CH30)</f>
        <v>0</v>
      </c>
      <c r="X139" s="123">
        <f>IFERROR('CEB Allocators'!P30/SUM('CEB Allocators'!$M30:$BZ30),0)*SUM($U30:$CH30)</f>
        <v>0</v>
      </c>
      <c r="Y139" s="123">
        <f>IFERROR('CEB Allocators'!Q30/SUM('CEB Allocators'!$M30:$BZ30),0)*SUM($U30:$CH30)</f>
        <v>0</v>
      </c>
      <c r="Z139" s="123">
        <f>IFERROR('CEB Allocators'!R30/SUM('CEB Allocators'!$M30:$BZ30),0)*SUM($U30:$CH30)</f>
        <v>0</v>
      </c>
      <c r="AA139" s="123">
        <f>IFERROR('CEB Allocators'!S30/SUM('CEB Allocators'!$M30:$BZ30),0)*SUM($U30:$CH30)</f>
        <v>0</v>
      </c>
      <c r="AB139" s="123">
        <f>IFERROR('CEB Allocators'!T30/SUM('CEB Allocators'!$M30:$BZ30),0)*SUM($U30:$CH30)</f>
        <v>0</v>
      </c>
      <c r="AC139" s="123">
        <f>IFERROR('CEB Allocators'!U30/SUM('CEB Allocators'!$M30:$BZ30),0)*SUM($U30:$CH30)</f>
        <v>0</v>
      </c>
      <c r="AD139" s="123">
        <f>IFERROR('CEB Allocators'!V30/SUM('CEB Allocators'!$M30:$BZ30),0)*SUM($U30:$CH30)</f>
        <v>0</v>
      </c>
      <c r="AE139" s="123">
        <f>IFERROR('CEB Allocators'!W30/SUM('CEB Allocators'!$M30:$BZ30),0)*SUM($U30:$CH30)</f>
        <v>124.13237756967602</v>
      </c>
      <c r="AF139" s="123">
        <f>IFERROR('CEB Allocators'!X30/SUM('CEB Allocators'!$M30:$BZ30),0)*SUM($U30:$CH30)</f>
        <v>124.13237756967602</v>
      </c>
      <c r="AG139" s="123">
        <f>IFERROR('CEB Allocators'!Y30/SUM('CEB Allocators'!$M30:$BZ30),0)*SUM($U30:$CH30)</f>
        <v>124.13237756967602</v>
      </c>
      <c r="AH139" s="123">
        <f>IFERROR('CEB Allocators'!Z30/SUM('CEB Allocators'!$M30:$BZ30),0)*SUM($U30:$CH30)</f>
        <v>124.13237756967602</v>
      </c>
      <c r="AI139" s="123">
        <f>IFERROR('CEB Allocators'!AA30/SUM('CEB Allocators'!$M30:$BZ30),0)*SUM($U30:$CH30)</f>
        <v>124.13237756967602</v>
      </c>
      <c r="AJ139" s="123">
        <f>IFERROR('CEB Allocators'!AB30/SUM('CEB Allocators'!$M30:$BZ30),0)*SUM($U30:$CH30)</f>
        <v>124.13237756967602</v>
      </c>
      <c r="AK139" s="123">
        <f>IFERROR('CEB Allocators'!AC30/SUM('CEB Allocators'!$M30:$BZ30),0)*SUM($U30:$CH30)</f>
        <v>124.13237756967602</v>
      </c>
      <c r="AL139" s="123">
        <f>IFERROR('CEB Allocators'!AD30/SUM('CEB Allocators'!$M30:$BZ30),0)*SUM($U30:$CH30)</f>
        <v>124.13237756967602</v>
      </c>
      <c r="AM139" s="123">
        <f>IFERROR('CEB Allocators'!AE30/SUM('CEB Allocators'!$M30:$BZ30),0)*SUM($U30:$CH30)</f>
        <v>124.13237756967602</v>
      </c>
      <c r="AN139" s="123">
        <f>IFERROR('CEB Allocators'!AF30/SUM('CEB Allocators'!$M30:$BZ30),0)*SUM($U30:$CH30)</f>
        <v>124.13237756967602</v>
      </c>
      <c r="AO139" s="123">
        <f>IFERROR('CEB Allocators'!AG30/SUM('CEB Allocators'!$M30:$BZ30),0)*SUM($U30:$CH30)</f>
        <v>124.13237756967602</v>
      </c>
      <c r="AP139" s="123">
        <f>IFERROR('CEB Allocators'!AH30/SUM('CEB Allocators'!$M30:$BZ30),0)*SUM($U30:$CH30)</f>
        <v>124.13237756967602</v>
      </c>
      <c r="AQ139" s="123">
        <f>IFERROR('CEB Allocators'!AI30/SUM('CEB Allocators'!$M30:$BZ30),0)*SUM($U30:$CH30)</f>
        <v>124.13237756967602</v>
      </c>
      <c r="AR139" s="123">
        <f>IFERROR('CEB Allocators'!AJ30/SUM('CEB Allocators'!$M30:$BZ30),0)*SUM($U30:$CH30)</f>
        <v>124.13237756967602</v>
      </c>
      <c r="AS139" s="123">
        <f>IFERROR('CEB Allocators'!AK30/SUM('CEB Allocators'!$M30:$BZ30),0)*SUM($U30:$CH30)</f>
        <v>124.13237756967602</v>
      </c>
      <c r="AT139" s="123">
        <f>IFERROR('CEB Allocators'!AL30/SUM('CEB Allocators'!$M30:$BZ30),0)*SUM($U30:$CH30)</f>
        <v>124.13237756967602</v>
      </c>
      <c r="AU139" s="123">
        <f>IFERROR('CEB Allocators'!AM30/SUM('CEB Allocators'!$M30:$BZ30),0)*SUM($U30:$CH30)</f>
        <v>124.13237756967602</v>
      </c>
      <c r="AV139" s="123">
        <f>IFERROR('CEB Allocators'!AN30/SUM('CEB Allocators'!$M30:$BZ30),0)*SUM($U30:$CH30)</f>
        <v>124.13237756967602</v>
      </c>
      <c r="AW139" s="123">
        <f>IFERROR('CEB Allocators'!AO30/SUM('CEB Allocators'!$M30:$BZ30),0)*SUM($U30:$CH30)</f>
        <v>124.13237756967602</v>
      </c>
      <c r="AX139" s="123">
        <f>IFERROR('CEB Allocators'!AP30/SUM('CEB Allocators'!$M30:$BZ30),0)*SUM($U30:$CH30)</f>
        <v>124.13237756967602</v>
      </c>
      <c r="AY139" s="123">
        <f>IFERROR('CEB Allocators'!AQ30/SUM('CEB Allocators'!$M30:$BZ30),0)*SUM($U30:$CH30)</f>
        <v>124.13237756967602</v>
      </c>
      <c r="AZ139" s="123">
        <f>IFERROR('CEB Allocators'!AR30/SUM('CEB Allocators'!$M30:$BZ30),0)*SUM($U30:$CH30)</f>
        <v>124.13237756967602</v>
      </c>
      <c r="BA139" s="123">
        <f>IFERROR('CEB Allocators'!AS30/SUM('CEB Allocators'!$M30:$BZ30),0)*SUM($U30:$CH30)</f>
        <v>124.13237756967602</v>
      </c>
      <c r="BB139" s="123">
        <f>IFERROR('CEB Allocators'!AT30/SUM('CEB Allocators'!$M30:$BZ30),0)*SUM($U30:$CH30)</f>
        <v>124.13237756967602</v>
      </c>
      <c r="BC139" s="123">
        <f>IFERROR('CEB Allocators'!AU30/SUM('CEB Allocators'!$M30:$BZ30),0)*SUM($U30:$CH30)</f>
        <v>124.13237756967602</v>
      </c>
      <c r="BD139" s="123">
        <f>IFERROR('CEB Allocators'!AV30/SUM('CEB Allocators'!$M30:$BZ30),0)*SUM($U30:$CH30)</f>
        <v>124.13237756967602</v>
      </c>
      <c r="BE139" s="123">
        <f>IFERROR('CEB Allocators'!AW30/SUM('CEB Allocators'!$M30:$BZ30),0)*SUM($U30:$CH30)</f>
        <v>124.13237756967602</v>
      </c>
      <c r="BF139" s="123">
        <f>IFERROR('CEB Allocators'!AX30/SUM('CEB Allocators'!$M30:$BZ30),0)*SUM($U30:$CH30)</f>
        <v>124.13237756967602</v>
      </c>
      <c r="BG139" s="123">
        <f>IFERROR('CEB Allocators'!AY30/SUM('CEB Allocators'!$M30:$BZ30),0)*SUM($U30:$CH30)</f>
        <v>124.13237756967602</v>
      </c>
      <c r="BH139" s="123">
        <f>IFERROR('CEB Allocators'!AZ30/SUM('CEB Allocators'!$M30:$BZ30),0)*SUM($U30:$CH30)</f>
        <v>124.13237756967602</v>
      </c>
      <c r="BI139" s="123">
        <f>IFERROR('CEB Allocators'!BA30/SUM('CEB Allocators'!$M30:$BZ30),0)*SUM($U30:$CH30)</f>
        <v>124.13237756967602</v>
      </c>
      <c r="BJ139" s="123">
        <f>IFERROR('CEB Allocators'!BB30/SUM('CEB Allocators'!$M30:$BZ30),0)*SUM($U30:$CH30)</f>
        <v>124.13237756967602</v>
      </c>
      <c r="BK139" s="123">
        <f>IFERROR('CEB Allocators'!BC30/SUM('CEB Allocators'!$M30:$BZ30),0)*SUM($U30:$CH30)</f>
        <v>124.13237756967602</v>
      </c>
      <c r="BL139" s="123">
        <f>IFERROR('CEB Allocators'!BD30/SUM('CEB Allocators'!$M30:$BZ30),0)*SUM($U30:$CH30)</f>
        <v>124.13237756967602</v>
      </c>
      <c r="BM139" s="123">
        <f>IFERROR('CEB Allocators'!BE30/SUM('CEB Allocators'!$M30:$BZ30),0)*SUM($U30:$CH30)</f>
        <v>124.13237756967602</v>
      </c>
      <c r="BN139" s="123">
        <f>IFERROR('CEB Allocators'!BF30/SUM('CEB Allocators'!$M30:$BZ30),0)*SUM($U30:$CH30)</f>
        <v>124.13237756967602</v>
      </c>
      <c r="BO139" s="123">
        <f>IFERROR('CEB Allocators'!BG30/SUM('CEB Allocators'!$M30:$BZ30),0)*SUM($U30:$CH30)</f>
        <v>124.13237756967602</v>
      </c>
      <c r="BP139" s="123">
        <f>IFERROR('CEB Allocators'!BH30/SUM('CEB Allocators'!$M30:$BZ30),0)*SUM($U30:$CH30)</f>
        <v>124.13237756967602</v>
      </c>
      <c r="BQ139" s="123">
        <f>IFERROR('CEB Allocators'!BI30/SUM('CEB Allocators'!$M30:$BZ30),0)*SUM($U30:$CH30)</f>
        <v>124.13237756967602</v>
      </c>
      <c r="BR139" s="123">
        <f>IFERROR('CEB Allocators'!BJ30/SUM('CEB Allocators'!$M30:$BZ30),0)*SUM($U30:$CH30)</f>
        <v>124.13237756967602</v>
      </c>
      <c r="BS139" s="123">
        <f>IFERROR('CEB Allocators'!BK30/SUM('CEB Allocators'!$M30:$BZ30),0)*SUM($U30:$CH30)</f>
        <v>124.13237756967602</v>
      </c>
      <c r="BT139" s="123">
        <f>IFERROR('CEB Allocators'!BL30/SUM('CEB Allocators'!$M30:$BZ30),0)*SUM($U30:$CH30)</f>
        <v>124.13237756967602</v>
      </c>
      <c r="BU139" s="123">
        <f>IFERROR('CEB Allocators'!BM30/SUM('CEB Allocators'!$M30:$BZ30),0)*SUM($U30:$CH30)</f>
        <v>124.13237756967602</v>
      </c>
      <c r="BV139" s="123">
        <f>IFERROR('CEB Allocators'!BN30/SUM('CEB Allocators'!$M30:$BZ30),0)*SUM($U30:$CH30)</f>
        <v>124.13237756967602</v>
      </c>
      <c r="BW139" s="123">
        <f>IFERROR('CEB Allocators'!BO30/SUM('CEB Allocators'!$M30:$BZ30),0)*SUM($U30:$CH30)</f>
        <v>124.13237756967602</v>
      </c>
      <c r="BX139" s="123">
        <f>IFERROR('CEB Allocators'!BP30/SUM('CEB Allocators'!$M30:$BZ30),0)*SUM($U30:$CH30)</f>
        <v>124.13237756967602</v>
      </c>
      <c r="BY139" s="123">
        <f>IFERROR('CEB Allocators'!BQ30/SUM('CEB Allocators'!$M30:$BZ30),0)*SUM($U30:$CH30)</f>
        <v>124.13237756967602</v>
      </c>
      <c r="BZ139" s="123">
        <f>IFERROR('CEB Allocators'!BR30/SUM('CEB Allocators'!$M30:$BZ30),0)*SUM($U30:$CH30)</f>
        <v>124.13237756967602</v>
      </c>
      <c r="CA139" s="123">
        <f>IFERROR('CEB Allocators'!BS30/SUM('CEB Allocators'!$M30:$BZ30),0)*SUM($U30:$CH30)</f>
        <v>124.13237756967602</v>
      </c>
      <c r="CB139" s="123">
        <f>IFERROR('CEB Allocators'!BT30/SUM('CEB Allocators'!$M30:$BZ30),0)*SUM($U30:$CH30)</f>
        <v>124.13237756967602</v>
      </c>
      <c r="CC139" s="123">
        <f>IFERROR('CEB Allocators'!BU30/SUM('CEB Allocators'!$M30:$BZ30),0)*SUM($U30:$CH30)</f>
        <v>0</v>
      </c>
      <c r="CD139" s="123">
        <f>IFERROR('CEB Allocators'!BV30/SUM('CEB Allocators'!$M30:$BZ30),0)*SUM($U30:$CH30)</f>
        <v>0</v>
      </c>
      <c r="CE139" s="123">
        <f>IFERROR('CEB Allocators'!BW30/SUM('CEB Allocators'!$M30:$BZ30),0)*SUM($U30:$CH30)</f>
        <v>0</v>
      </c>
      <c r="CF139" s="123">
        <f>IFERROR('CEB Allocators'!BX30/SUM('CEB Allocators'!$M30:$BZ30),0)*SUM($U30:$CH30)</f>
        <v>0</v>
      </c>
      <c r="CG139" s="123">
        <f>IFERROR('CEB Allocators'!BY30/SUM('CEB Allocators'!$M30:$BZ30),0)*SUM($U30:$CH30)</f>
        <v>0</v>
      </c>
      <c r="CH139" s="123">
        <f>IFERROR('CEB Allocators'!BZ30/SUM('CEB Allocators'!$M30:$BZ30),0)*SUM($U30:$CH30)</f>
        <v>0</v>
      </c>
    </row>
    <row r="140" spans="1:86" s="56" customFormat="1" x14ac:dyDescent="0.3">
      <c r="A140" s="150"/>
      <c r="B140" s="19" t="str">
        <f t="shared" si="132"/>
        <v>FIT I</v>
      </c>
      <c r="C140" s="19">
        <f t="shared" si="132"/>
        <v>414.3</v>
      </c>
      <c r="D140" s="19" t="str">
        <f t="shared" si="132"/>
        <v>Win</v>
      </c>
      <c r="E140" s="19" t="str">
        <f t="shared" si="132"/>
        <v>Wind (Onshore, &gt;10MW)</v>
      </c>
      <c r="F140" s="19" t="str">
        <f t="shared" si="132"/>
        <v>Multiple</v>
      </c>
      <c r="G140" s="98">
        <f t="shared" ref="G140" si="145">G31</f>
        <v>42370</v>
      </c>
      <c r="H140" s="19">
        <f t="shared" si="89"/>
        <v>50</v>
      </c>
      <c r="I140" s="19">
        <f t="shared" ref="I140:K140" si="146">I31</f>
        <v>25</v>
      </c>
      <c r="J140" s="19">
        <f t="shared" si="146"/>
        <v>25</v>
      </c>
      <c r="K140" s="19">
        <f t="shared" si="146"/>
        <v>2016</v>
      </c>
      <c r="L140" s="55"/>
      <c r="M140" s="55"/>
      <c r="R140" s="57"/>
      <c r="S140" s="57"/>
      <c r="T140" s="101"/>
      <c r="U140" s="123">
        <f>IFERROR('CEB Allocators'!M31/SUM('CEB Allocators'!$M31:$BZ31),0)*SUM($U31:$CH31)</f>
        <v>0</v>
      </c>
      <c r="V140" s="123">
        <f>IFERROR('CEB Allocators'!N31/SUM('CEB Allocators'!$M31:$BZ31),0)*SUM($U31:$CH31)</f>
        <v>0</v>
      </c>
      <c r="W140" s="123">
        <f>IFERROR('CEB Allocators'!O31/SUM('CEB Allocators'!$M31:$BZ31),0)*SUM($U31:$CH31)</f>
        <v>0</v>
      </c>
      <c r="X140" s="123">
        <f>IFERROR('CEB Allocators'!P31/SUM('CEB Allocators'!$M31:$BZ31),0)*SUM($U31:$CH31)</f>
        <v>0</v>
      </c>
      <c r="Y140" s="123">
        <f>IFERROR('CEB Allocators'!Q31/SUM('CEB Allocators'!$M31:$BZ31),0)*SUM($U31:$CH31)</f>
        <v>0</v>
      </c>
      <c r="Z140" s="123">
        <f>IFERROR('CEB Allocators'!R31/SUM('CEB Allocators'!$M31:$BZ31),0)*SUM($U31:$CH31)</f>
        <v>0</v>
      </c>
      <c r="AA140" s="123">
        <f>IFERROR('CEB Allocators'!S31/SUM('CEB Allocators'!$M31:$BZ31),0)*SUM($U31:$CH31)</f>
        <v>0</v>
      </c>
      <c r="AB140" s="123">
        <f>IFERROR('CEB Allocators'!T31/SUM('CEB Allocators'!$M31:$BZ31),0)*SUM($U31:$CH31)</f>
        <v>0</v>
      </c>
      <c r="AC140" s="123">
        <f>IFERROR('CEB Allocators'!U31/SUM('CEB Allocators'!$M31:$BZ31),0)*SUM($U31:$CH31)</f>
        <v>0</v>
      </c>
      <c r="AD140" s="123">
        <f>IFERROR('CEB Allocators'!V31/SUM('CEB Allocators'!$M31:$BZ31),0)*SUM($U31:$CH31)</f>
        <v>0</v>
      </c>
      <c r="AE140" s="123">
        <f>IFERROR('CEB Allocators'!W31/SUM('CEB Allocators'!$M31:$BZ31),0)*SUM($U31:$CH31)</f>
        <v>0</v>
      </c>
      <c r="AF140" s="123">
        <f>IFERROR('CEB Allocators'!X31/SUM('CEB Allocators'!$M31:$BZ31),0)*SUM($U31:$CH31)</f>
        <v>123.56405607249138</v>
      </c>
      <c r="AG140" s="123">
        <f>IFERROR('CEB Allocators'!Y31/SUM('CEB Allocators'!$M31:$BZ31),0)*SUM($U31:$CH31)</f>
        <v>123.56405607249138</v>
      </c>
      <c r="AH140" s="123">
        <f>IFERROR('CEB Allocators'!Z31/SUM('CEB Allocators'!$M31:$BZ31),0)*SUM($U31:$CH31)</f>
        <v>123.56405607249138</v>
      </c>
      <c r="AI140" s="123">
        <f>IFERROR('CEB Allocators'!AA31/SUM('CEB Allocators'!$M31:$BZ31),0)*SUM($U31:$CH31)</f>
        <v>123.56405607249138</v>
      </c>
      <c r="AJ140" s="123">
        <f>IFERROR('CEB Allocators'!AB31/SUM('CEB Allocators'!$M31:$BZ31),0)*SUM($U31:$CH31)</f>
        <v>123.56405607249138</v>
      </c>
      <c r="AK140" s="123">
        <f>IFERROR('CEB Allocators'!AC31/SUM('CEB Allocators'!$M31:$BZ31),0)*SUM($U31:$CH31)</f>
        <v>123.56405607249138</v>
      </c>
      <c r="AL140" s="123">
        <f>IFERROR('CEB Allocators'!AD31/SUM('CEB Allocators'!$M31:$BZ31),0)*SUM($U31:$CH31)</f>
        <v>123.56405607249138</v>
      </c>
      <c r="AM140" s="123">
        <f>IFERROR('CEB Allocators'!AE31/SUM('CEB Allocators'!$M31:$BZ31),0)*SUM($U31:$CH31)</f>
        <v>123.56405607249138</v>
      </c>
      <c r="AN140" s="123">
        <f>IFERROR('CEB Allocators'!AF31/SUM('CEB Allocators'!$M31:$BZ31),0)*SUM($U31:$CH31)</f>
        <v>123.56405607249138</v>
      </c>
      <c r="AO140" s="123">
        <f>IFERROR('CEB Allocators'!AG31/SUM('CEB Allocators'!$M31:$BZ31),0)*SUM($U31:$CH31)</f>
        <v>123.56405607249138</v>
      </c>
      <c r="AP140" s="123">
        <f>IFERROR('CEB Allocators'!AH31/SUM('CEB Allocators'!$M31:$BZ31),0)*SUM($U31:$CH31)</f>
        <v>123.56405607249138</v>
      </c>
      <c r="AQ140" s="123">
        <f>IFERROR('CEB Allocators'!AI31/SUM('CEB Allocators'!$M31:$BZ31),0)*SUM($U31:$CH31)</f>
        <v>123.56405607249138</v>
      </c>
      <c r="AR140" s="123">
        <f>IFERROR('CEB Allocators'!AJ31/SUM('CEB Allocators'!$M31:$BZ31),0)*SUM($U31:$CH31)</f>
        <v>123.56405607249138</v>
      </c>
      <c r="AS140" s="123">
        <f>IFERROR('CEB Allocators'!AK31/SUM('CEB Allocators'!$M31:$BZ31),0)*SUM($U31:$CH31)</f>
        <v>123.56405607249138</v>
      </c>
      <c r="AT140" s="123">
        <f>IFERROR('CEB Allocators'!AL31/SUM('CEB Allocators'!$M31:$BZ31),0)*SUM($U31:$CH31)</f>
        <v>123.56405607249138</v>
      </c>
      <c r="AU140" s="123">
        <f>IFERROR('CEB Allocators'!AM31/SUM('CEB Allocators'!$M31:$BZ31),0)*SUM($U31:$CH31)</f>
        <v>123.56405607249138</v>
      </c>
      <c r="AV140" s="123">
        <f>IFERROR('CEB Allocators'!AN31/SUM('CEB Allocators'!$M31:$BZ31),0)*SUM($U31:$CH31)</f>
        <v>123.56405607249138</v>
      </c>
      <c r="AW140" s="123">
        <f>IFERROR('CEB Allocators'!AO31/SUM('CEB Allocators'!$M31:$BZ31),0)*SUM($U31:$CH31)</f>
        <v>123.56405607249138</v>
      </c>
      <c r="AX140" s="123">
        <f>IFERROR('CEB Allocators'!AP31/SUM('CEB Allocators'!$M31:$BZ31),0)*SUM($U31:$CH31)</f>
        <v>123.56405607249138</v>
      </c>
      <c r="AY140" s="123">
        <f>IFERROR('CEB Allocators'!AQ31/SUM('CEB Allocators'!$M31:$BZ31),0)*SUM($U31:$CH31)</f>
        <v>123.56405607249138</v>
      </c>
      <c r="AZ140" s="123">
        <f>IFERROR('CEB Allocators'!AR31/SUM('CEB Allocators'!$M31:$BZ31),0)*SUM($U31:$CH31)</f>
        <v>123.56405607249138</v>
      </c>
      <c r="BA140" s="123">
        <f>IFERROR('CEB Allocators'!AS31/SUM('CEB Allocators'!$M31:$BZ31),0)*SUM($U31:$CH31)</f>
        <v>123.56405607249138</v>
      </c>
      <c r="BB140" s="123">
        <f>IFERROR('CEB Allocators'!AT31/SUM('CEB Allocators'!$M31:$BZ31),0)*SUM($U31:$CH31)</f>
        <v>123.56405607249138</v>
      </c>
      <c r="BC140" s="123">
        <f>IFERROR('CEB Allocators'!AU31/SUM('CEB Allocators'!$M31:$BZ31),0)*SUM($U31:$CH31)</f>
        <v>123.56405607249138</v>
      </c>
      <c r="BD140" s="123">
        <f>IFERROR('CEB Allocators'!AV31/SUM('CEB Allocators'!$M31:$BZ31),0)*SUM($U31:$CH31)</f>
        <v>123.56405607249138</v>
      </c>
      <c r="BE140" s="123">
        <f>IFERROR('CEB Allocators'!AW31/SUM('CEB Allocators'!$M31:$BZ31),0)*SUM($U31:$CH31)</f>
        <v>123.56405607249138</v>
      </c>
      <c r="BF140" s="123">
        <f>IFERROR('CEB Allocators'!AX31/SUM('CEB Allocators'!$M31:$BZ31),0)*SUM($U31:$CH31)</f>
        <v>123.56405607249138</v>
      </c>
      <c r="BG140" s="123">
        <f>IFERROR('CEB Allocators'!AY31/SUM('CEB Allocators'!$M31:$BZ31),0)*SUM($U31:$CH31)</f>
        <v>123.56405607249138</v>
      </c>
      <c r="BH140" s="123">
        <f>IFERROR('CEB Allocators'!AZ31/SUM('CEB Allocators'!$M31:$BZ31),0)*SUM($U31:$CH31)</f>
        <v>123.56405607249138</v>
      </c>
      <c r="BI140" s="123">
        <f>IFERROR('CEB Allocators'!BA31/SUM('CEB Allocators'!$M31:$BZ31),0)*SUM($U31:$CH31)</f>
        <v>123.56405607249138</v>
      </c>
      <c r="BJ140" s="123">
        <f>IFERROR('CEB Allocators'!BB31/SUM('CEB Allocators'!$M31:$BZ31),0)*SUM($U31:$CH31)</f>
        <v>123.56405607249138</v>
      </c>
      <c r="BK140" s="123">
        <f>IFERROR('CEB Allocators'!BC31/SUM('CEB Allocators'!$M31:$BZ31),0)*SUM($U31:$CH31)</f>
        <v>123.56405607249138</v>
      </c>
      <c r="BL140" s="123">
        <f>IFERROR('CEB Allocators'!BD31/SUM('CEB Allocators'!$M31:$BZ31),0)*SUM($U31:$CH31)</f>
        <v>123.56405607249138</v>
      </c>
      <c r="BM140" s="123">
        <f>IFERROR('CEB Allocators'!BE31/SUM('CEB Allocators'!$M31:$BZ31),0)*SUM($U31:$CH31)</f>
        <v>123.56405607249138</v>
      </c>
      <c r="BN140" s="123">
        <f>IFERROR('CEB Allocators'!BF31/SUM('CEB Allocators'!$M31:$BZ31),0)*SUM($U31:$CH31)</f>
        <v>123.56405607249138</v>
      </c>
      <c r="BO140" s="123">
        <f>IFERROR('CEB Allocators'!BG31/SUM('CEB Allocators'!$M31:$BZ31),0)*SUM($U31:$CH31)</f>
        <v>123.56405607249138</v>
      </c>
      <c r="BP140" s="123">
        <f>IFERROR('CEB Allocators'!BH31/SUM('CEB Allocators'!$M31:$BZ31),0)*SUM($U31:$CH31)</f>
        <v>123.56405607249138</v>
      </c>
      <c r="BQ140" s="123">
        <f>IFERROR('CEB Allocators'!BI31/SUM('CEB Allocators'!$M31:$BZ31),0)*SUM($U31:$CH31)</f>
        <v>123.56405607249138</v>
      </c>
      <c r="BR140" s="123">
        <f>IFERROR('CEB Allocators'!BJ31/SUM('CEB Allocators'!$M31:$BZ31),0)*SUM($U31:$CH31)</f>
        <v>123.56405607249138</v>
      </c>
      <c r="BS140" s="123">
        <f>IFERROR('CEB Allocators'!BK31/SUM('CEB Allocators'!$M31:$BZ31),0)*SUM($U31:$CH31)</f>
        <v>123.56405607249138</v>
      </c>
      <c r="BT140" s="123">
        <f>IFERROR('CEB Allocators'!BL31/SUM('CEB Allocators'!$M31:$BZ31),0)*SUM($U31:$CH31)</f>
        <v>123.56405607249138</v>
      </c>
      <c r="BU140" s="123">
        <f>IFERROR('CEB Allocators'!BM31/SUM('CEB Allocators'!$M31:$BZ31),0)*SUM($U31:$CH31)</f>
        <v>123.56405607249138</v>
      </c>
      <c r="BV140" s="123">
        <f>IFERROR('CEB Allocators'!BN31/SUM('CEB Allocators'!$M31:$BZ31),0)*SUM($U31:$CH31)</f>
        <v>123.56405607249138</v>
      </c>
      <c r="BW140" s="123">
        <f>IFERROR('CEB Allocators'!BO31/SUM('CEB Allocators'!$M31:$BZ31),0)*SUM($U31:$CH31)</f>
        <v>123.56405607249138</v>
      </c>
      <c r="BX140" s="123">
        <f>IFERROR('CEB Allocators'!BP31/SUM('CEB Allocators'!$M31:$BZ31),0)*SUM($U31:$CH31)</f>
        <v>123.56405607249138</v>
      </c>
      <c r="BY140" s="123">
        <f>IFERROR('CEB Allocators'!BQ31/SUM('CEB Allocators'!$M31:$BZ31),0)*SUM($U31:$CH31)</f>
        <v>123.56405607249138</v>
      </c>
      <c r="BZ140" s="123">
        <f>IFERROR('CEB Allocators'!BR31/SUM('CEB Allocators'!$M31:$BZ31),0)*SUM($U31:$CH31)</f>
        <v>123.56405607249138</v>
      </c>
      <c r="CA140" s="123">
        <f>IFERROR('CEB Allocators'!BS31/SUM('CEB Allocators'!$M31:$BZ31),0)*SUM($U31:$CH31)</f>
        <v>123.56405607249138</v>
      </c>
      <c r="CB140" s="123">
        <f>IFERROR('CEB Allocators'!BT31/SUM('CEB Allocators'!$M31:$BZ31),0)*SUM($U31:$CH31)</f>
        <v>123.56405607249138</v>
      </c>
      <c r="CC140" s="123">
        <f>IFERROR('CEB Allocators'!BU31/SUM('CEB Allocators'!$M31:$BZ31),0)*SUM($U31:$CH31)</f>
        <v>123.56405607249138</v>
      </c>
      <c r="CD140" s="123">
        <f>IFERROR('CEB Allocators'!BV31/SUM('CEB Allocators'!$M31:$BZ31),0)*SUM($U31:$CH31)</f>
        <v>0</v>
      </c>
      <c r="CE140" s="123">
        <f>IFERROR('CEB Allocators'!BW31/SUM('CEB Allocators'!$M31:$BZ31),0)*SUM($U31:$CH31)</f>
        <v>0</v>
      </c>
      <c r="CF140" s="123">
        <f>IFERROR('CEB Allocators'!BX31/SUM('CEB Allocators'!$M31:$BZ31),0)*SUM($U31:$CH31)</f>
        <v>0</v>
      </c>
      <c r="CG140" s="123">
        <f>IFERROR('CEB Allocators'!BY31/SUM('CEB Allocators'!$M31:$BZ31),0)*SUM($U31:$CH31)</f>
        <v>0</v>
      </c>
      <c r="CH140" s="123">
        <f>IFERROR('CEB Allocators'!BZ31/SUM('CEB Allocators'!$M31:$BZ31),0)*SUM($U31:$CH31)</f>
        <v>0</v>
      </c>
    </row>
    <row r="141" spans="1:86" s="56" customFormat="1" x14ac:dyDescent="0.3">
      <c r="A141" s="150"/>
      <c r="B141" s="19" t="str">
        <f t="shared" si="132"/>
        <v>FIT I</v>
      </c>
      <c r="C141" s="19">
        <f t="shared" si="132"/>
        <v>300</v>
      </c>
      <c r="D141" s="19" t="str">
        <f t="shared" si="132"/>
        <v>Win</v>
      </c>
      <c r="E141" s="19" t="str">
        <f t="shared" si="132"/>
        <v>Wind (Onshore, &gt;10MW)</v>
      </c>
      <c r="F141" s="19" t="str">
        <f t="shared" si="132"/>
        <v>Multiple</v>
      </c>
      <c r="G141" s="98">
        <f t="shared" ref="G141" si="147">G32</f>
        <v>43101</v>
      </c>
      <c r="H141" s="19">
        <f t="shared" si="89"/>
        <v>50</v>
      </c>
      <c r="I141" s="19">
        <f t="shared" ref="I141:K141" si="148">I32</f>
        <v>25</v>
      </c>
      <c r="J141" s="19">
        <f t="shared" si="148"/>
        <v>25</v>
      </c>
      <c r="K141" s="19">
        <f t="shared" si="148"/>
        <v>2018</v>
      </c>
      <c r="L141" s="55"/>
      <c r="M141" s="55"/>
      <c r="R141" s="57"/>
      <c r="S141" s="57"/>
      <c r="T141" s="101"/>
      <c r="U141" s="123">
        <f>IFERROR('CEB Allocators'!M32/SUM('CEB Allocators'!$M32:$BZ32),0)*SUM($U32:$CH32)</f>
        <v>0</v>
      </c>
      <c r="V141" s="123">
        <f>IFERROR('CEB Allocators'!N32/SUM('CEB Allocators'!$M32:$BZ32),0)*SUM($U32:$CH32)</f>
        <v>0</v>
      </c>
      <c r="W141" s="123">
        <f>IFERROR('CEB Allocators'!O32/SUM('CEB Allocators'!$M32:$BZ32),0)*SUM($U32:$CH32)</f>
        <v>0</v>
      </c>
      <c r="X141" s="123">
        <f>IFERROR('CEB Allocators'!P32/SUM('CEB Allocators'!$M32:$BZ32),0)*SUM($U32:$CH32)</f>
        <v>0</v>
      </c>
      <c r="Y141" s="123">
        <f>IFERROR('CEB Allocators'!Q32/SUM('CEB Allocators'!$M32:$BZ32),0)*SUM($U32:$CH32)</f>
        <v>0</v>
      </c>
      <c r="Z141" s="123">
        <f>IFERROR('CEB Allocators'!R32/SUM('CEB Allocators'!$M32:$BZ32),0)*SUM($U32:$CH32)</f>
        <v>0</v>
      </c>
      <c r="AA141" s="123">
        <f>IFERROR('CEB Allocators'!S32/SUM('CEB Allocators'!$M32:$BZ32),0)*SUM($U32:$CH32)</f>
        <v>0</v>
      </c>
      <c r="AB141" s="123">
        <f>IFERROR('CEB Allocators'!T32/SUM('CEB Allocators'!$M32:$BZ32),0)*SUM($U32:$CH32)</f>
        <v>0</v>
      </c>
      <c r="AC141" s="123">
        <f>IFERROR('CEB Allocators'!U32/SUM('CEB Allocators'!$M32:$BZ32),0)*SUM($U32:$CH32)</f>
        <v>0</v>
      </c>
      <c r="AD141" s="123">
        <f>IFERROR('CEB Allocators'!V32/SUM('CEB Allocators'!$M32:$BZ32),0)*SUM($U32:$CH32)</f>
        <v>0</v>
      </c>
      <c r="AE141" s="123">
        <f>IFERROR('CEB Allocators'!W32/SUM('CEB Allocators'!$M32:$BZ32),0)*SUM($U32:$CH32)</f>
        <v>0</v>
      </c>
      <c r="AF141" s="123">
        <f>IFERROR('CEB Allocators'!X32/SUM('CEB Allocators'!$M32:$BZ32),0)*SUM($U32:$CH32)</f>
        <v>0</v>
      </c>
      <c r="AG141" s="123">
        <f>IFERROR('CEB Allocators'!Y32/SUM('CEB Allocators'!$M32:$BZ32),0)*SUM($U32:$CH32)</f>
        <v>0</v>
      </c>
      <c r="AH141" s="123">
        <f>IFERROR('CEB Allocators'!Z32/SUM('CEB Allocators'!$M32:$BZ32),0)*SUM($U32:$CH32)</f>
        <v>91.695658968191424</v>
      </c>
      <c r="AI141" s="123">
        <f>IFERROR('CEB Allocators'!AA32/SUM('CEB Allocators'!$M32:$BZ32),0)*SUM($U32:$CH32)</f>
        <v>91.695658968191424</v>
      </c>
      <c r="AJ141" s="123">
        <f>IFERROR('CEB Allocators'!AB32/SUM('CEB Allocators'!$M32:$BZ32),0)*SUM($U32:$CH32)</f>
        <v>91.695658968191424</v>
      </c>
      <c r="AK141" s="123">
        <f>IFERROR('CEB Allocators'!AC32/SUM('CEB Allocators'!$M32:$BZ32),0)*SUM($U32:$CH32)</f>
        <v>91.695658968191424</v>
      </c>
      <c r="AL141" s="123">
        <f>IFERROR('CEB Allocators'!AD32/SUM('CEB Allocators'!$M32:$BZ32),0)*SUM($U32:$CH32)</f>
        <v>91.695658968191424</v>
      </c>
      <c r="AM141" s="123">
        <f>IFERROR('CEB Allocators'!AE32/SUM('CEB Allocators'!$M32:$BZ32),0)*SUM($U32:$CH32)</f>
        <v>91.695658968191424</v>
      </c>
      <c r="AN141" s="123">
        <f>IFERROR('CEB Allocators'!AF32/SUM('CEB Allocators'!$M32:$BZ32),0)*SUM($U32:$CH32)</f>
        <v>91.695658968191424</v>
      </c>
      <c r="AO141" s="123">
        <f>IFERROR('CEB Allocators'!AG32/SUM('CEB Allocators'!$M32:$BZ32),0)*SUM($U32:$CH32)</f>
        <v>91.695658968191424</v>
      </c>
      <c r="AP141" s="123">
        <f>IFERROR('CEB Allocators'!AH32/SUM('CEB Allocators'!$M32:$BZ32),0)*SUM($U32:$CH32)</f>
        <v>91.695658968191424</v>
      </c>
      <c r="AQ141" s="123">
        <f>IFERROR('CEB Allocators'!AI32/SUM('CEB Allocators'!$M32:$BZ32),0)*SUM($U32:$CH32)</f>
        <v>91.695658968191424</v>
      </c>
      <c r="AR141" s="123">
        <f>IFERROR('CEB Allocators'!AJ32/SUM('CEB Allocators'!$M32:$BZ32),0)*SUM($U32:$CH32)</f>
        <v>91.695658968191424</v>
      </c>
      <c r="AS141" s="123">
        <f>IFERROR('CEB Allocators'!AK32/SUM('CEB Allocators'!$M32:$BZ32),0)*SUM($U32:$CH32)</f>
        <v>91.695658968191424</v>
      </c>
      <c r="AT141" s="123">
        <f>IFERROR('CEB Allocators'!AL32/SUM('CEB Allocators'!$M32:$BZ32),0)*SUM($U32:$CH32)</f>
        <v>91.695658968191424</v>
      </c>
      <c r="AU141" s="123">
        <f>IFERROR('CEB Allocators'!AM32/SUM('CEB Allocators'!$M32:$BZ32),0)*SUM($U32:$CH32)</f>
        <v>91.695658968191424</v>
      </c>
      <c r="AV141" s="123">
        <f>IFERROR('CEB Allocators'!AN32/SUM('CEB Allocators'!$M32:$BZ32),0)*SUM($U32:$CH32)</f>
        <v>91.695658968191424</v>
      </c>
      <c r="AW141" s="123">
        <f>IFERROR('CEB Allocators'!AO32/SUM('CEB Allocators'!$M32:$BZ32),0)*SUM($U32:$CH32)</f>
        <v>91.695658968191424</v>
      </c>
      <c r="AX141" s="123">
        <f>IFERROR('CEB Allocators'!AP32/SUM('CEB Allocators'!$M32:$BZ32),0)*SUM($U32:$CH32)</f>
        <v>91.695658968191424</v>
      </c>
      <c r="AY141" s="123">
        <f>IFERROR('CEB Allocators'!AQ32/SUM('CEB Allocators'!$M32:$BZ32),0)*SUM($U32:$CH32)</f>
        <v>91.695658968191424</v>
      </c>
      <c r="AZ141" s="123">
        <f>IFERROR('CEB Allocators'!AR32/SUM('CEB Allocators'!$M32:$BZ32),0)*SUM($U32:$CH32)</f>
        <v>91.695658968191424</v>
      </c>
      <c r="BA141" s="123">
        <f>IFERROR('CEB Allocators'!AS32/SUM('CEB Allocators'!$M32:$BZ32),0)*SUM($U32:$CH32)</f>
        <v>91.695658968191424</v>
      </c>
      <c r="BB141" s="123">
        <f>IFERROR('CEB Allocators'!AT32/SUM('CEB Allocators'!$M32:$BZ32),0)*SUM($U32:$CH32)</f>
        <v>91.695658968191424</v>
      </c>
      <c r="BC141" s="123">
        <f>IFERROR('CEB Allocators'!AU32/SUM('CEB Allocators'!$M32:$BZ32),0)*SUM($U32:$CH32)</f>
        <v>91.695658968191424</v>
      </c>
      <c r="BD141" s="123">
        <f>IFERROR('CEB Allocators'!AV32/SUM('CEB Allocators'!$M32:$BZ32),0)*SUM($U32:$CH32)</f>
        <v>91.695658968191424</v>
      </c>
      <c r="BE141" s="123">
        <f>IFERROR('CEB Allocators'!AW32/SUM('CEB Allocators'!$M32:$BZ32),0)*SUM($U32:$CH32)</f>
        <v>91.695658968191424</v>
      </c>
      <c r="BF141" s="123">
        <f>IFERROR('CEB Allocators'!AX32/SUM('CEB Allocators'!$M32:$BZ32),0)*SUM($U32:$CH32)</f>
        <v>91.695658968191424</v>
      </c>
      <c r="BG141" s="123">
        <f>IFERROR('CEB Allocators'!AY32/SUM('CEB Allocators'!$M32:$BZ32),0)*SUM($U32:$CH32)</f>
        <v>91.695658968191424</v>
      </c>
      <c r="BH141" s="123">
        <f>IFERROR('CEB Allocators'!AZ32/SUM('CEB Allocators'!$M32:$BZ32),0)*SUM($U32:$CH32)</f>
        <v>91.695658968191424</v>
      </c>
      <c r="BI141" s="123">
        <f>IFERROR('CEB Allocators'!BA32/SUM('CEB Allocators'!$M32:$BZ32),0)*SUM($U32:$CH32)</f>
        <v>91.695658968191424</v>
      </c>
      <c r="BJ141" s="123">
        <f>IFERROR('CEB Allocators'!BB32/SUM('CEB Allocators'!$M32:$BZ32),0)*SUM($U32:$CH32)</f>
        <v>91.695658968191424</v>
      </c>
      <c r="BK141" s="123">
        <f>IFERROR('CEB Allocators'!BC32/SUM('CEB Allocators'!$M32:$BZ32),0)*SUM($U32:$CH32)</f>
        <v>91.695658968191424</v>
      </c>
      <c r="BL141" s="123">
        <f>IFERROR('CEB Allocators'!BD32/SUM('CEB Allocators'!$M32:$BZ32),0)*SUM($U32:$CH32)</f>
        <v>91.695658968191424</v>
      </c>
      <c r="BM141" s="123">
        <f>IFERROR('CEB Allocators'!BE32/SUM('CEB Allocators'!$M32:$BZ32),0)*SUM($U32:$CH32)</f>
        <v>91.695658968191424</v>
      </c>
      <c r="BN141" s="123">
        <f>IFERROR('CEB Allocators'!BF32/SUM('CEB Allocators'!$M32:$BZ32),0)*SUM($U32:$CH32)</f>
        <v>91.695658968191424</v>
      </c>
      <c r="BO141" s="123">
        <f>IFERROR('CEB Allocators'!BG32/SUM('CEB Allocators'!$M32:$BZ32),0)*SUM($U32:$CH32)</f>
        <v>91.695658968191424</v>
      </c>
      <c r="BP141" s="123">
        <f>IFERROR('CEB Allocators'!BH32/SUM('CEB Allocators'!$M32:$BZ32),0)*SUM($U32:$CH32)</f>
        <v>91.695658968191424</v>
      </c>
      <c r="BQ141" s="123">
        <f>IFERROR('CEB Allocators'!BI32/SUM('CEB Allocators'!$M32:$BZ32),0)*SUM($U32:$CH32)</f>
        <v>91.695658968191424</v>
      </c>
      <c r="BR141" s="123">
        <f>IFERROR('CEB Allocators'!BJ32/SUM('CEB Allocators'!$M32:$BZ32),0)*SUM($U32:$CH32)</f>
        <v>91.695658968191424</v>
      </c>
      <c r="BS141" s="123">
        <f>IFERROR('CEB Allocators'!BK32/SUM('CEB Allocators'!$M32:$BZ32),0)*SUM($U32:$CH32)</f>
        <v>91.695658968191424</v>
      </c>
      <c r="BT141" s="123">
        <f>IFERROR('CEB Allocators'!BL32/SUM('CEB Allocators'!$M32:$BZ32),0)*SUM($U32:$CH32)</f>
        <v>91.695658968191424</v>
      </c>
      <c r="BU141" s="123">
        <f>IFERROR('CEB Allocators'!BM32/SUM('CEB Allocators'!$M32:$BZ32),0)*SUM($U32:$CH32)</f>
        <v>91.695658968191424</v>
      </c>
      <c r="BV141" s="123">
        <f>IFERROR('CEB Allocators'!BN32/SUM('CEB Allocators'!$M32:$BZ32),0)*SUM($U32:$CH32)</f>
        <v>91.695658968191424</v>
      </c>
      <c r="BW141" s="123">
        <f>IFERROR('CEB Allocators'!BO32/SUM('CEB Allocators'!$M32:$BZ32),0)*SUM($U32:$CH32)</f>
        <v>91.695658968191424</v>
      </c>
      <c r="BX141" s="123">
        <f>IFERROR('CEB Allocators'!BP32/SUM('CEB Allocators'!$M32:$BZ32),0)*SUM($U32:$CH32)</f>
        <v>91.695658968191424</v>
      </c>
      <c r="BY141" s="123">
        <f>IFERROR('CEB Allocators'!BQ32/SUM('CEB Allocators'!$M32:$BZ32),0)*SUM($U32:$CH32)</f>
        <v>91.695658968191424</v>
      </c>
      <c r="BZ141" s="123">
        <f>IFERROR('CEB Allocators'!BR32/SUM('CEB Allocators'!$M32:$BZ32),0)*SUM($U32:$CH32)</f>
        <v>91.695658968191424</v>
      </c>
      <c r="CA141" s="123">
        <f>IFERROR('CEB Allocators'!BS32/SUM('CEB Allocators'!$M32:$BZ32),0)*SUM($U32:$CH32)</f>
        <v>91.695658968191424</v>
      </c>
      <c r="CB141" s="123">
        <f>IFERROR('CEB Allocators'!BT32/SUM('CEB Allocators'!$M32:$BZ32),0)*SUM($U32:$CH32)</f>
        <v>91.695658968191424</v>
      </c>
      <c r="CC141" s="123">
        <f>IFERROR('CEB Allocators'!BU32/SUM('CEB Allocators'!$M32:$BZ32),0)*SUM($U32:$CH32)</f>
        <v>91.695658968191424</v>
      </c>
      <c r="CD141" s="123">
        <f>IFERROR('CEB Allocators'!BV32/SUM('CEB Allocators'!$M32:$BZ32),0)*SUM($U32:$CH32)</f>
        <v>91.695658968191424</v>
      </c>
      <c r="CE141" s="123">
        <f>IFERROR('CEB Allocators'!BW32/SUM('CEB Allocators'!$M32:$BZ32),0)*SUM($U32:$CH32)</f>
        <v>91.695658968191424</v>
      </c>
      <c r="CF141" s="123">
        <f>IFERROR('CEB Allocators'!BX32/SUM('CEB Allocators'!$M32:$BZ32),0)*SUM($U32:$CH32)</f>
        <v>0</v>
      </c>
      <c r="CG141" s="123">
        <f>IFERROR('CEB Allocators'!BY32/SUM('CEB Allocators'!$M32:$BZ32),0)*SUM($U32:$CH32)</f>
        <v>0</v>
      </c>
      <c r="CH141" s="123">
        <f>IFERROR('CEB Allocators'!BZ32/SUM('CEB Allocators'!$M32:$BZ32),0)*SUM($U32:$CH32)</f>
        <v>0</v>
      </c>
    </row>
    <row r="142" spans="1:86" s="56" customFormat="1" x14ac:dyDescent="0.3">
      <c r="A142" s="150"/>
      <c r="B142" s="19" t="str">
        <f t="shared" si="132"/>
        <v>FIT I</v>
      </c>
      <c r="C142" s="19">
        <f t="shared" si="132"/>
        <v>13.8</v>
      </c>
      <c r="D142" s="19" t="str">
        <f t="shared" si="132"/>
        <v>Win</v>
      </c>
      <c r="E142" s="19" t="str">
        <f t="shared" si="132"/>
        <v>Wind (On-Shore, 0.5-10MW)</v>
      </c>
      <c r="F142" s="19" t="str">
        <f t="shared" si="132"/>
        <v>Multiple</v>
      </c>
      <c r="G142" s="98">
        <f t="shared" ref="G142" si="149">G33</f>
        <v>40909</v>
      </c>
      <c r="H142" s="19">
        <f t="shared" si="89"/>
        <v>50</v>
      </c>
      <c r="I142" s="19">
        <f t="shared" ref="I142:K142" si="150">I33</f>
        <v>25</v>
      </c>
      <c r="J142" s="19">
        <f t="shared" si="150"/>
        <v>25</v>
      </c>
      <c r="K142" s="19">
        <f t="shared" si="150"/>
        <v>2012</v>
      </c>
      <c r="L142" s="55"/>
      <c r="M142" s="55"/>
      <c r="R142" s="57"/>
      <c r="S142" s="57"/>
      <c r="T142" s="101"/>
      <c r="U142" s="123">
        <f>IFERROR('CEB Allocators'!M33/SUM('CEB Allocators'!$M33:$BZ33),0)*SUM($U33:$CH33)</f>
        <v>0</v>
      </c>
      <c r="V142" s="123">
        <f>IFERROR('CEB Allocators'!N33/SUM('CEB Allocators'!$M33:$BZ33),0)*SUM($U33:$CH33)</f>
        <v>0</v>
      </c>
      <c r="W142" s="123">
        <f>IFERROR('CEB Allocators'!O33/SUM('CEB Allocators'!$M33:$BZ33),0)*SUM($U33:$CH33)</f>
        <v>0</v>
      </c>
      <c r="X142" s="123">
        <f>IFERROR('CEB Allocators'!P33/SUM('CEB Allocators'!$M33:$BZ33),0)*SUM($U33:$CH33)</f>
        <v>0</v>
      </c>
      <c r="Y142" s="123">
        <f>IFERROR('CEB Allocators'!Q33/SUM('CEB Allocators'!$M33:$BZ33),0)*SUM($U33:$CH33)</f>
        <v>0</v>
      </c>
      <c r="Z142" s="123">
        <f>IFERROR('CEB Allocators'!R33/SUM('CEB Allocators'!$M33:$BZ33),0)*SUM($U33:$CH33)</f>
        <v>0</v>
      </c>
      <c r="AA142" s="123">
        <f>IFERROR('CEB Allocators'!S33/SUM('CEB Allocators'!$M33:$BZ33),0)*SUM($U33:$CH33)</f>
        <v>0</v>
      </c>
      <c r="AB142" s="123">
        <f>IFERROR('CEB Allocators'!T33/SUM('CEB Allocators'!$M33:$BZ33),0)*SUM($U33:$CH33)</f>
        <v>4.1962838490565959</v>
      </c>
      <c r="AC142" s="123">
        <f>IFERROR('CEB Allocators'!U33/SUM('CEB Allocators'!$M33:$BZ33),0)*SUM($U33:$CH33)</f>
        <v>4.1962838490565959</v>
      </c>
      <c r="AD142" s="123">
        <f>IFERROR('CEB Allocators'!V33/SUM('CEB Allocators'!$M33:$BZ33),0)*SUM($U33:$CH33)</f>
        <v>4.1962838490565959</v>
      </c>
      <c r="AE142" s="123">
        <f>IFERROR('CEB Allocators'!W33/SUM('CEB Allocators'!$M33:$BZ33),0)*SUM($U33:$CH33)</f>
        <v>4.1962838490565959</v>
      </c>
      <c r="AF142" s="123">
        <f>IFERROR('CEB Allocators'!X33/SUM('CEB Allocators'!$M33:$BZ33),0)*SUM($U33:$CH33)</f>
        <v>4.1962838490565959</v>
      </c>
      <c r="AG142" s="123">
        <f>IFERROR('CEB Allocators'!Y33/SUM('CEB Allocators'!$M33:$BZ33),0)*SUM($U33:$CH33)</f>
        <v>4.1962838490565959</v>
      </c>
      <c r="AH142" s="123">
        <f>IFERROR('CEB Allocators'!Z33/SUM('CEB Allocators'!$M33:$BZ33),0)*SUM($U33:$CH33)</f>
        <v>4.1962838490565959</v>
      </c>
      <c r="AI142" s="123">
        <f>IFERROR('CEB Allocators'!AA33/SUM('CEB Allocators'!$M33:$BZ33),0)*SUM($U33:$CH33)</f>
        <v>4.1962838490565959</v>
      </c>
      <c r="AJ142" s="123">
        <f>IFERROR('CEB Allocators'!AB33/SUM('CEB Allocators'!$M33:$BZ33),0)*SUM($U33:$CH33)</f>
        <v>4.1962838490565959</v>
      </c>
      <c r="AK142" s="123">
        <f>IFERROR('CEB Allocators'!AC33/SUM('CEB Allocators'!$M33:$BZ33),0)*SUM($U33:$CH33)</f>
        <v>4.1962838490565959</v>
      </c>
      <c r="AL142" s="123">
        <f>IFERROR('CEB Allocators'!AD33/SUM('CEB Allocators'!$M33:$BZ33),0)*SUM($U33:$CH33)</f>
        <v>4.1962838490565959</v>
      </c>
      <c r="AM142" s="123">
        <f>IFERROR('CEB Allocators'!AE33/SUM('CEB Allocators'!$M33:$BZ33),0)*SUM($U33:$CH33)</f>
        <v>4.1962838490565959</v>
      </c>
      <c r="AN142" s="123">
        <f>IFERROR('CEB Allocators'!AF33/SUM('CEB Allocators'!$M33:$BZ33),0)*SUM($U33:$CH33)</f>
        <v>4.1962838490565959</v>
      </c>
      <c r="AO142" s="123">
        <f>IFERROR('CEB Allocators'!AG33/SUM('CEB Allocators'!$M33:$BZ33),0)*SUM($U33:$CH33)</f>
        <v>4.1962838490565959</v>
      </c>
      <c r="AP142" s="123">
        <f>IFERROR('CEB Allocators'!AH33/SUM('CEB Allocators'!$M33:$BZ33),0)*SUM($U33:$CH33)</f>
        <v>4.1962838490565959</v>
      </c>
      <c r="AQ142" s="123">
        <f>IFERROR('CEB Allocators'!AI33/SUM('CEB Allocators'!$M33:$BZ33),0)*SUM($U33:$CH33)</f>
        <v>4.1962838490565959</v>
      </c>
      <c r="AR142" s="123">
        <f>IFERROR('CEB Allocators'!AJ33/SUM('CEB Allocators'!$M33:$BZ33),0)*SUM($U33:$CH33)</f>
        <v>4.1962838490565959</v>
      </c>
      <c r="AS142" s="123">
        <f>IFERROR('CEB Allocators'!AK33/SUM('CEB Allocators'!$M33:$BZ33),0)*SUM($U33:$CH33)</f>
        <v>4.1962838490565959</v>
      </c>
      <c r="AT142" s="123">
        <f>IFERROR('CEB Allocators'!AL33/SUM('CEB Allocators'!$M33:$BZ33),0)*SUM($U33:$CH33)</f>
        <v>4.1962838490565959</v>
      </c>
      <c r="AU142" s="123">
        <f>IFERROR('CEB Allocators'!AM33/SUM('CEB Allocators'!$M33:$BZ33),0)*SUM($U33:$CH33)</f>
        <v>4.1962838490565959</v>
      </c>
      <c r="AV142" s="123">
        <f>IFERROR('CEB Allocators'!AN33/SUM('CEB Allocators'!$M33:$BZ33),0)*SUM($U33:$CH33)</f>
        <v>4.1962838490565959</v>
      </c>
      <c r="AW142" s="123">
        <f>IFERROR('CEB Allocators'!AO33/SUM('CEB Allocators'!$M33:$BZ33),0)*SUM($U33:$CH33)</f>
        <v>4.1962838490565959</v>
      </c>
      <c r="AX142" s="123">
        <f>IFERROR('CEB Allocators'!AP33/SUM('CEB Allocators'!$M33:$BZ33),0)*SUM($U33:$CH33)</f>
        <v>4.1962838490565959</v>
      </c>
      <c r="AY142" s="123">
        <f>IFERROR('CEB Allocators'!AQ33/SUM('CEB Allocators'!$M33:$BZ33),0)*SUM($U33:$CH33)</f>
        <v>4.1962838490565959</v>
      </c>
      <c r="AZ142" s="123">
        <f>IFERROR('CEB Allocators'!AR33/SUM('CEB Allocators'!$M33:$BZ33),0)*SUM($U33:$CH33)</f>
        <v>4.1962838490565959</v>
      </c>
      <c r="BA142" s="123">
        <f>IFERROR('CEB Allocators'!AS33/SUM('CEB Allocators'!$M33:$BZ33),0)*SUM($U33:$CH33)</f>
        <v>4.1962838490565959</v>
      </c>
      <c r="BB142" s="123">
        <f>IFERROR('CEB Allocators'!AT33/SUM('CEB Allocators'!$M33:$BZ33),0)*SUM($U33:$CH33)</f>
        <v>4.1962838490565959</v>
      </c>
      <c r="BC142" s="123">
        <f>IFERROR('CEB Allocators'!AU33/SUM('CEB Allocators'!$M33:$BZ33),0)*SUM($U33:$CH33)</f>
        <v>4.1962838490565959</v>
      </c>
      <c r="BD142" s="123">
        <f>IFERROR('CEB Allocators'!AV33/SUM('CEB Allocators'!$M33:$BZ33),0)*SUM($U33:$CH33)</f>
        <v>4.1962838490565959</v>
      </c>
      <c r="BE142" s="123">
        <f>IFERROR('CEB Allocators'!AW33/SUM('CEB Allocators'!$M33:$BZ33),0)*SUM($U33:$CH33)</f>
        <v>4.1962838490565959</v>
      </c>
      <c r="BF142" s="123">
        <f>IFERROR('CEB Allocators'!AX33/SUM('CEB Allocators'!$M33:$BZ33),0)*SUM($U33:$CH33)</f>
        <v>4.1962838490565959</v>
      </c>
      <c r="BG142" s="123">
        <f>IFERROR('CEB Allocators'!AY33/SUM('CEB Allocators'!$M33:$BZ33),0)*SUM($U33:$CH33)</f>
        <v>4.1962838490565959</v>
      </c>
      <c r="BH142" s="123">
        <f>IFERROR('CEB Allocators'!AZ33/SUM('CEB Allocators'!$M33:$BZ33),0)*SUM($U33:$CH33)</f>
        <v>4.1962838490565959</v>
      </c>
      <c r="BI142" s="123">
        <f>IFERROR('CEB Allocators'!BA33/SUM('CEB Allocators'!$M33:$BZ33),0)*SUM($U33:$CH33)</f>
        <v>4.1962838490565959</v>
      </c>
      <c r="BJ142" s="123">
        <f>IFERROR('CEB Allocators'!BB33/SUM('CEB Allocators'!$M33:$BZ33),0)*SUM($U33:$CH33)</f>
        <v>4.1962838490565959</v>
      </c>
      <c r="BK142" s="123">
        <f>IFERROR('CEB Allocators'!BC33/SUM('CEB Allocators'!$M33:$BZ33),0)*SUM($U33:$CH33)</f>
        <v>4.1962838490565959</v>
      </c>
      <c r="BL142" s="123">
        <f>IFERROR('CEB Allocators'!BD33/SUM('CEB Allocators'!$M33:$BZ33),0)*SUM($U33:$CH33)</f>
        <v>4.1962838490565959</v>
      </c>
      <c r="BM142" s="123">
        <f>IFERROR('CEB Allocators'!BE33/SUM('CEB Allocators'!$M33:$BZ33),0)*SUM($U33:$CH33)</f>
        <v>4.1962838490565959</v>
      </c>
      <c r="BN142" s="123">
        <f>IFERROR('CEB Allocators'!BF33/SUM('CEB Allocators'!$M33:$BZ33),0)*SUM($U33:$CH33)</f>
        <v>4.1962838490565959</v>
      </c>
      <c r="BO142" s="123">
        <f>IFERROR('CEB Allocators'!BG33/SUM('CEB Allocators'!$M33:$BZ33),0)*SUM($U33:$CH33)</f>
        <v>4.1962838490565959</v>
      </c>
      <c r="BP142" s="123">
        <f>IFERROR('CEB Allocators'!BH33/SUM('CEB Allocators'!$M33:$BZ33),0)*SUM($U33:$CH33)</f>
        <v>4.1962838490565959</v>
      </c>
      <c r="BQ142" s="123">
        <f>IFERROR('CEB Allocators'!BI33/SUM('CEB Allocators'!$M33:$BZ33),0)*SUM($U33:$CH33)</f>
        <v>4.1962838490565959</v>
      </c>
      <c r="BR142" s="123">
        <f>IFERROR('CEB Allocators'!BJ33/SUM('CEB Allocators'!$M33:$BZ33),0)*SUM($U33:$CH33)</f>
        <v>4.1962838490565959</v>
      </c>
      <c r="BS142" s="123">
        <f>IFERROR('CEB Allocators'!BK33/SUM('CEB Allocators'!$M33:$BZ33),0)*SUM($U33:$CH33)</f>
        <v>4.1962838490565959</v>
      </c>
      <c r="BT142" s="123">
        <f>IFERROR('CEB Allocators'!BL33/SUM('CEB Allocators'!$M33:$BZ33),0)*SUM($U33:$CH33)</f>
        <v>4.1962838490565959</v>
      </c>
      <c r="BU142" s="123">
        <f>IFERROR('CEB Allocators'!BM33/SUM('CEB Allocators'!$M33:$BZ33),0)*SUM($U33:$CH33)</f>
        <v>4.1962838490565959</v>
      </c>
      <c r="BV142" s="123">
        <f>IFERROR('CEB Allocators'!BN33/SUM('CEB Allocators'!$M33:$BZ33),0)*SUM($U33:$CH33)</f>
        <v>4.1962838490565959</v>
      </c>
      <c r="BW142" s="123">
        <f>IFERROR('CEB Allocators'!BO33/SUM('CEB Allocators'!$M33:$BZ33),0)*SUM($U33:$CH33)</f>
        <v>4.1962838490565959</v>
      </c>
      <c r="BX142" s="123">
        <f>IFERROR('CEB Allocators'!BP33/SUM('CEB Allocators'!$M33:$BZ33),0)*SUM($U33:$CH33)</f>
        <v>4.1962838490565959</v>
      </c>
      <c r="BY142" s="123">
        <f>IFERROR('CEB Allocators'!BQ33/SUM('CEB Allocators'!$M33:$BZ33),0)*SUM($U33:$CH33)</f>
        <v>4.1962838490565959</v>
      </c>
      <c r="BZ142" s="123">
        <f>IFERROR('CEB Allocators'!BR33/SUM('CEB Allocators'!$M33:$BZ33),0)*SUM($U33:$CH33)</f>
        <v>0</v>
      </c>
      <c r="CA142" s="123">
        <f>IFERROR('CEB Allocators'!BS33/SUM('CEB Allocators'!$M33:$BZ33),0)*SUM($U33:$CH33)</f>
        <v>0</v>
      </c>
      <c r="CB142" s="123">
        <f>IFERROR('CEB Allocators'!BT33/SUM('CEB Allocators'!$M33:$BZ33),0)*SUM($U33:$CH33)</f>
        <v>0</v>
      </c>
      <c r="CC142" s="123">
        <f>IFERROR('CEB Allocators'!BU33/SUM('CEB Allocators'!$M33:$BZ33),0)*SUM($U33:$CH33)</f>
        <v>0</v>
      </c>
      <c r="CD142" s="123">
        <f>IFERROR('CEB Allocators'!BV33/SUM('CEB Allocators'!$M33:$BZ33),0)*SUM($U33:$CH33)</f>
        <v>0</v>
      </c>
      <c r="CE142" s="123">
        <f>IFERROR('CEB Allocators'!BW33/SUM('CEB Allocators'!$M33:$BZ33),0)*SUM($U33:$CH33)</f>
        <v>0</v>
      </c>
      <c r="CF142" s="123">
        <f>IFERROR('CEB Allocators'!BX33/SUM('CEB Allocators'!$M33:$BZ33),0)*SUM($U33:$CH33)</f>
        <v>0</v>
      </c>
      <c r="CG142" s="123">
        <f>IFERROR('CEB Allocators'!BY33/SUM('CEB Allocators'!$M33:$BZ33),0)*SUM($U33:$CH33)</f>
        <v>0</v>
      </c>
      <c r="CH142" s="123">
        <f>IFERROR('CEB Allocators'!BZ33/SUM('CEB Allocators'!$M33:$BZ33),0)*SUM($U33:$CH33)</f>
        <v>0</v>
      </c>
    </row>
    <row r="143" spans="1:86" s="56" customFormat="1" x14ac:dyDescent="0.3">
      <c r="A143" s="150"/>
      <c r="B143" s="19" t="str">
        <f t="shared" si="132"/>
        <v>FIT I</v>
      </c>
      <c r="C143" s="19">
        <f t="shared" si="132"/>
        <v>8</v>
      </c>
      <c r="D143" s="19" t="str">
        <f t="shared" si="132"/>
        <v>Win</v>
      </c>
      <c r="E143" s="19" t="str">
        <f t="shared" si="132"/>
        <v>Wind (On-Shore, 0.5-10MW)</v>
      </c>
      <c r="F143" s="19" t="str">
        <f t="shared" si="132"/>
        <v>Multiple</v>
      </c>
      <c r="G143" s="98">
        <f t="shared" ref="G143" si="151">G34</f>
        <v>41275</v>
      </c>
      <c r="H143" s="19">
        <f t="shared" si="89"/>
        <v>50</v>
      </c>
      <c r="I143" s="19">
        <f t="shared" ref="I143:K143" si="152">I34</f>
        <v>25</v>
      </c>
      <c r="J143" s="19">
        <f t="shared" si="152"/>
        <v>25</v>
      </c>
      <c r="K143" s="19">
        <f t="shared" si="152"/>
        <v>2013</v>
      </c>
      <c r="L143" s="55"/>
      <c r="M143" s="55"/>
      <c r="R143" s="57"/>
      <c r="S143" s="57"/>
      <c r="T143" s="101"/>
      <c r="U143" s="123">
        <f>IFERROR('CEB Allocators'!M34/SUM('CEB Allocators'!$M34:$BZ34),0)*SUM($U34:$CH34)</f>
        <v>0</v>
      </c>
      <c r="V143" s="123">
        <f>IFERROR('CEB Allocators'!N34/SUM('CEB Allocators'!$M34:$BZ34),0)*SUM($U34:$CH34)</f>
        <v>0</v>
      </c>
      <c r="W143" s="123">
        <f>IFERROR('CEB Allocators'!O34/SUM('CEB Allocators'!$M34:$BZ34),0)*SUM($U34:$CH34)</f>
        <v>0</v>
      </c>
      <c r="X143" s="123">
        <f>IFERROR('CEB Allocators'!P34/SUM('CEB Allocators'!$M34:$BZ34),0)*SUM($U34:$CH34)</f>
        <v>0</v>
      </c>
      <c r="Y143" s="123">
        <f>IFERROR('CEB Allocators'!Q34/SUM('CEB Allocators'!$M34:$BZ34),0)*SUM($U34:$CH34)</f>
        <v>0</v>
      </c>
      <c r="Z143" s="123">
        <f>IFERROR('CEB Allocators'!R34/SUM('CEB Allocators'!$M34:$BZ34),0)*SUM($U34:$CH34)</f>
        <v>0</v>
      </c>
      <c r="AA143" s="123">
        <f>IFERROR('CEB Allocators'!S34/SUM('CEB Allocators'!$M34:$BZ34),0)*SUM($U34:$CH34)</f>
        <v>0</v>
      </c>
      <c r="AB143" s="123">
        <f>IFERROR('CEB Allocators'!T34/SUM('CEB Allocators'!$M34:$BZ34),0)*SUM($U34:$CH34)</f>
        <v>0</v>
      </c>
      <c r="AC143" s="123">
        <f>IFERROR('CEB Allocators'!U34/SUM('CEB Allocators'!$M34:$BZ34),0)*SUM($U34:$CH34)</f>
        <v>2.461228229879711</v>
      </c>
      <c r="AD143" s="123">
        <f>IFERROR('CEB Allocators'!V34/SUM('CEB Allocators'!$M34:$BZ34),0)*SUM($U34:$CH34)</f>
        <v>2.461228229879711</v>
      </c>
      <c r="AE143" s="123">
        <f>IFERROR('CEB Allocators'!W34/SUM('CEB Allocators'!$M34:$BZ34),0)*SUM($U34:$CH34)</f>
        <v>2.461228229879711</v>
      </c>
      <c r="AF143" s="123">
        <f>IFERROR('CEB Allocators'!X34/SUM('CEB Allocators'!$M34:$BZ34),0)*SUM($U34:$CH34)</f>
        <v>2.461228229879711</v>
      </c>
      <c r="AG143" s="123">
        <f>IFERROR('CEB Allocators'!Y34/SUM('CEB Allocators'!$M34:$BZ34),0)*SUM($U34:$CH34)</f>
        <v>2.461228229879711</v>
      </c>
      <c r="AH143" s="123">
        <f>IFERROR('CEB Allocators'!Z34/SUM('CEB Allocators'!$M34:$BZ34),0)*SUM($U34:$CH34)</f>
        <v>2.461228229879711</v>
      </c>
      <c r="AI143" s="123">
        <f>IFERROR('CEB Allocators'!AA34/SUM('CEB Allocators'!$M34:$BZ34),0)*SUM($U34:$CH34)</f>
        <v>2.461228229879711</v>
      </c>
      <c r="AJ143" s="123">
        <f>IFERROR('CEB Allocators'!AB34/SUM('CEB Allocators'!$M34:$BZ34),0)*SUM($U34:$CH34)</f>
        <v>2.461228229879711</v>
      </c>
      <c r="AK143" s="123">
        <f>IFERROR('CEB Allocators'!AC34/SUM('CEB Allocators'!$M34:$BZ34),0)*SUM($U34:$CH34)</f>
        <v>2.461228229879711</v>
      </c>
      <c r="AL143" s="123">
        <f>IFERROR('CEB Allocators'!AD34/SUM('CEB Allocators'!$M34:$BZ34),0)*SUM($U34:$CH34)</f>
        <v>2.461228229879711</v>
      </c>
      <c r="AM143" s="123">
        <f>IFERROR('CEB Allocators'!AE34/SUM('CEB Allocators'!$M34:$BZ34),0)*SUM($U34:$CH34)</f>
        <v>2.461228229879711</v>
      </c>
      <c r="AN143" s="123">
        <f>IFERROR('CEB Allocators'!AF34/SUM('CEB Allocators'!$M34:$BZ34),0)*SUM($U34:$CH34)</f>
        <v>2.461228229879711</v>
      </c>
      <c r="AO143" s="123">
        <f>IFERROR('CEB Allocators'!AG34/SUM('CEB Allocators'!$M34:$BZ34),0)*SUM($U34:$CH34)</f>
        <v>2.461228229879711</v>
      </c>
      <c r="AP143" s="123">
        <f>IFERROR('CEB Allocators'!AH34/SUM('CEB Allocators'!$M34:$BZ34),0)*SUM($U34:$CH34)</f>
        <v>2.461228229879711</v>
      </c>
      <c r="AQ143" s="123">
        <f>IFERROR('CEB Allocators'!AI34/SUM('CEB Allocators'!$M34:$BZ34),0)*SUM($U34:$CH34)</f>
        <v>2.461228229879711</v>
      </c>
      <c r="AR143" s="123">
        <f>IFERROR('CEB Allocators'!AJ34/SUM('CEB Allocators'!$M34:$BZ34),0)*SUM($U34:$CH34)</f>
        <v>2.461228229879711</v>
      </c>
      <c r="AS143" s="123">
        <f>IFERROR('CEB Allocators'!AK34/SUM('CEB Allocators'!$M34:$BZ34),0)*SUM($U34:$CH34)</f>
        <v>2.461228229879711</v>
      </c>
      <c r="AT143" s="123">
        <f>IFERROR('CEB Allocators'!AL34/SUM('CEB Allocators'!$M34:$BZ34),0)*SUM($U34:$CH34)</f>
        <v>2.461228229879711</v>
      </c>
      <c r="AU143" s="123">
        <f>IFERROR('CEB Allocators'!AM34/SUM('CEB Allocators'!$M34:$BZ34),0)*SUM($U34:$CH34)</f>
        <v>2.461228229879711</v>
      </c>
      <c r="AV143" s="123">
        <f>IFERROR('CEB Allocators'!AN34/SUM('CEB Allocators'!$M34:$BZ34),0)*SUM($U34:$CH34)</f>
        <v>2.461228229879711</v>
      </c>
      <c r="AW143" s="123">
        <f>IFERROR('CEB Allocators'!AO34/SUM('CEB Allocators'!$M34:$BZ34),0)*SUM($U34:$CH34)</f>
        <v>2.461228229879711</v>
      </c>
      <c r="AX143" s="123">
        <f>IFERROR('CEB Allocators'!AP34/SUM('CEB Allocators'!$M34:$BZ34),0)*SUM($U34:$CH34)</f>
        <v>2.461228229879711</v>
      </c>
      <c r="AY143" s="123">
        <f>IFERROR('CEB Allocators'!AQ34/SUM('CEB Allocators'!$M34:$BZ34),0)*SUM($U34:$CH34)</f>
        <v>2.461228229879711</v>
      </c>
      <c r="AZ143" s="123">
        <f>IFERROR('CEB Allocators'!AR34/SUM('CEB Allocators'!$M34:$BZ34),0)*SUM($U34:$CH34)</f>
        <v>2.461228229879711</v>
      </c>
      <c r="BA143" s="123">
        <f>IFERROR('CEB Allocators'!AS34/SUM('CEB Allocators'!$M34:$BZ34),0)*SUM($U34:$CH34)</f>
        <v>2.461228229879711</v>
      </c>
      <c r="BB143" s="123">
        <f>IFERROR('CEB Allocators'!AT34/SUM('CEB Allocators'!$M34:$BZ34),0)*SUM($U34:$CH34)</f>
        <v>2.461228229879711</v>
      </c>
      <c r="BC143" s="123">
        <f>IFERROR('CEB Allocators'!AU34/SUM('CEB Allocators'!$M34:$BZ34),0)*SUM($U34:$CH34)</f>
        <v>2.461228229879711</v>
      </c>
      <c r="BD143" s="123">
        <f>IFERROR('CEB Allocators'!AV34/SUM('CEB Allocators'!$M34:$BZ34),0)*SUM($U34:$CH34)</f>
        <v>2.461228229879711</v>
      </c>
      <c r="BE143" s="123">
        <f>IFERROR('CEB Allocators'!AW34/SUM('CEB Allocators'!$M34:$BZ34),0)*SUM($U34:$CH34)</f>
        <v>2.461228229879711</v>
      </c>
      <c r="BF143" s="123">
        <f>IFERROR('CEB Allocators'!AX34/SUM('CEB Allocators'!$M34:$BZ34),0)*SUM($U34:$CH34)</f>
        <v>2.461228229879711</v>
      </c>
      <c r="BG143" s="123">
        <f>IFERROR('CEB Allocators'!AY34/SUM('CEB Allocators'!$M34:$BZ34),0)*SUM($U34:$CH34)</f>
        <v>2.461228229879711</v>
      </c>
      <c r="BH143" s="123">
        <f>IFERROR('CEB Allocators'!AZ34/SUM('CEB Allocators'!$M34:$BZ34),0)*SUM($U34:$CH34)</f>
        <v>2.461228229879711</v>
      </c>
      <c r="BI143" s="123">
        <f>IFERROR('CEB Allocators'!BA34/SUM('CEB Allocators'!$M34:$BZ34),0)*SUM($U34:$CH34)</f>
        <v>2.461228229879711</v>
      </c>
      <c r="BJ143" s="123">
        <f>IFERROR('CEB Allocators'!BB34/SUM('CEB Allocators'!$M34:$BZ34),0)*SUM($U34:$CH34)</f>
        <v>2.461228229879711</v>
      </c>
      <c r="BK143" s="123">
        <f>IFERROR('CEB Allocators'!BC34/SUM('CEB Allocators'!$M34:$BZ34),0)*SUM($U34:$CH34)</f>
        <v>2.461228229879711</v>
      </c>
      <c r="BL143" s="123">
        <f>IFERROR('CEB Allocators'!BD34/SUM('CEB Allocators'!$M34:$BZ34),0)*SUM($U34:$CH34)</f>
        <v>2.461228229879711</v>
      </c>
      <c r="BM143" s="123">
        <f>IFERROR('CEB Allocators'!BE34/SUM('CEB Allocators'!$M34:$BZ34),0)*SUM($U34:$CH34)</f>
        <v>2.461228229879711</v>
      </c>
      <c r="BN143" s="123">
        <f>IFERROR('CEB Allocators'!BF34/SUM('CEB Allocators'!$M34:$BZ34),0)*SUM($U34:$CH34)</f>
        <v>2.461228229879711</v>
      </c>
      <c r="BO143" s="123">
        <f>IFERROR('CEB Allocators'!BG34/SUM('CEB Allocators'!$M34:$BZ34),0)*SUM($U34:$CH34)</f>
        <v>2.461228229879711</v>
      </c>
      <c r="BP143" s="123">
        <f>IFERROR('CEB Allocators'!BH34/SUM('CEB Allocators'!$M34:$BZ34),0)*SUM($U34:$CH34)</f>
        <v>2.461228229879711</v>
      </c>
      <c r="BQ143" s="123">
        <f>IFERROR('CEB Allocators'!BI34/SUM('CEB Allocators'!$M34:$BZ34),0)*SUM($U34:$CH34)</f>
        <v>2.461228229879711</v>
      </c>
      <c r="BR143" s="123">
        <f>IFERROR('CEB Allocators'!BJ34/SUM('CEB Allocators'!$M34:$BZ34),0)*SUM($U34:$CH34)</f>
        <v>2.461228229879711</v>
      </c>
      <c r="BS143" s="123">
        <f>IFERROR('CEB Allocators'!BK34/SUM('CEB Allocators'!$M34:$BZ34),0)*SUM($U34:$CH34)</f>
        <v>2.461228229879711</v>
      </c>
      <c r="BT143" s="123">
        <f>IFERROR('CEB Allocators'!BL34/SUM('CEB Allocators'!$M34:$BZ34),0)*SUM($U34:$CH34)</f>
        <v>2.461228229879711</v>
      </c>
      <c r="BU143" s="123">
        <f>IFERROR('CEB Allocators'!BM34/SUM('CEB Allocators'!$M34:$BZ34),0)*SUM($U34:$CH34)</f>
        <v>2.461228229879711</v>
      </c>
      <c r="BV143" s="123">
        <f>IFERROR('CEB Allocators'!BN34/SUM('CEB Allocators'!$M34:$BZ34),0)*SUM($U34:$CH34)</f>
        <v>2.461228229879711</v>
      </c>
      <c r="BW143" s="123">
        <f>IFERROR('CEB Allocators'!BO34/SUM('CEB Allocators'!$M34:$BZ34),0)*SUM($U34:$CH34)</f>
        <v>2.461228229879711</v>
      </c>
      <c r="BX143" s="123">
        <f>IFERROR('CEB Allocators'!BP34/SUM('CEB Allocators'!$M34:$BZ34),0)*SUM($U34:$CH34)</f>
        <v>2.461228229879711</v>
      </c>
      <c r="BY143" s="123">
        <f>IFERROR('CEB Allocators'!BQ34/SUM('CEB Allocators'!$M34:$BZ34),0)*SUM($U34:$CH34)</f>
        <v>2.461228229879711</v>
      </c>
      <c r="BZ143" s="123">
        <f>IFERROR('CEB Allocators'!BR34/SUM('CEB Allocators'!$M34:$BZ34),0)*SUM($U34:$CH34)</f>
        <v>2.461228229879711</v>
      </c>
      <c r="CA143" s="123">
        <f>IFERROR('CEB Allocators'!BS34/SUM('CEB Allocators'!$M34:$BZ34),0)*SUM($U34:$CH34)</f>
        <v>0</v>
      </c>
      <c r="CB143" s="123">
        <f>IFERROR('CEB Allocators'!BT34/SUM('CEB Allocators'!$M34:$BZ34),0)*SUM($U34:$CH34)</f>
        <v>0</v>
      </c>
      <c r="CC143" s="123">
        <f>IFERROR('CEB Allocators'!BU34/SUM('CEB Allocators'!$M34:$BZ34),0)*SUM($U34:$CH34)</f>
        <v>0</v>
      </c>
      <c r="CD143" s="123">
        <f>IFERROR('CEB Allocators'!BV34/SUM('CEB Allocators'!$M34:$BZ34),0)*SUM($U34:$CH34)</f>
        <v>0</v>
      </c>
      <c r="CE143" s="123">
        <f>IFERROR('CEB Allocators'!BW34/SUM('CEB Allocators'!$M34:$BZ34),0)*SUM($U34:$CH34)</f>
        <v>0</v>
      </c>
      <c r="CF143" s="123">
        <f>IFERROR('CEB Allocators'!BX34/SUM('CEB Allocators'!$M34:$BZ34),0)*SUM($U34:$CH34)</f>
        <v>0</v>
      </c>
      <c r="CG143" s="123">
        <f>IFERROR('CEB Allocators'!BY34/SUM('CEB Allocators'!$M34:$BZ34),0)*SUM($U34:$CH34)</f>
        <v>0</v>
      </c>
      <c r="CH143" s="123">
        <f>IFERROR('CEB Allocators'!BZ34/SUM('CEB Allocators'!$M34:$BZ34),0)*SUM($U34:$CH34)</f>
        <v>0</v>
      </c>
    </row>
    <row r="144" spans="1:86" s="56" customFormat="1" x14ac:dyDescent="0.3">
      <c r="A144" s="150"/>
      <c r="B144" s="19" t="str">
        <f t="shared" ref="B144:F153" si="153">B35</f>
        <v>FIT I</v>
      </c>
      <c r="C144" s="19">
        <f t="shared" si="153"/>
        <v>14.35</v>
      </c>
      <c r="D144" s="19" t="str">
        <f t="shared" si="153"/>
        <v>Win</v>
      </c>
      <c r="E144" s="19" t="str">
        <f t="shared" si="153"/>
        <v>Wind (On-Shore, 0.5-10MW)</v>
      </c>
      <c r="F144" s="19" t="str">
        <f t="shared" si="153"/>
        <v>Multiple</v>
      </c>
      <c r="G144" s="98">
        <f t="shared" ref="G144" si="154">G35</f>
        <v>41640</v>
      </c>
      <c r="H144" s="19">
        <f t="shared" si="89"/>
        <v>50</v>
      </c>
      <c r="I144" s="19">
        <f t="shared" ref="I144:K144" si="155">I35</f>
        <v>25</v>
      </c>
      <c r="J144" s="19">
        <f t="shared" si="155"/>
        <v>25</v>
      </c>
      <c r="K144" s="19">
        <f t="shared" si="155"/>
        <v>2014</v>
      </c>
      <c r="L144" s="55"/>
      <c r="M144" s="55"/>
      <c r="R144" s="57"/>
      <c r="S144" s="57"/>
      <c r="T144" s="101"/>
      <c r="U144" s="123">
        <f>IFERROR('CEB Allocators'!M35/SUM('CEB Allocators'!$M35:$BZ35),0)*SUM($U35:$CH35)</f>
        <v>0</v>
      </c>
      <c r="V144" s="123">
        <f>IFERROR('CEB Allocators'!N35/SUM('CEB Allocators'!$M35:$BZ35),0)*SUM($U35:$CH35)</f>
        <v>0</v>
      </c>
      <c r="W144" s="123">
        <f>IFERROR('CEB Allocators'!O35/SUM('CEB Allocators'!$M35:$BZ35),0)*SUM($U35:$CH35)</f>
        <v>0</v>
      </c>
      <c r="X144" s="123">
        <f>IFERROR('CEB Allocators'!P35/SUM('CEB Allocators'!$M35:$BZ35),0)*SUM($U35:$CH35)</f>
        <v>0</v>
      </c>
      <c r="Y144" s="123">
        <f>IFERROR('CEB Allocators'!Q35/SUM('CEB Allocators'!$M35:$BZ35),0)*SUM($U35:$CH35)</f>
        <v>0</v>
      </c>
      <c r="Z144" s="123">
        <f>IFERROR('CEB Allocators'!R35/SUM('CEB Allocators'!$M35:$BZ35),0)*SUM($U35:$CH35)</f>
        <v>0</v>
      </c>
      <c r="AA144" s="123">
        <f>IFERROR('CEB Allocators'!S35/SUM('CEB Allocators'!$M35:$BZ35),0)*SUM($U35:$CH35)</f>
        <v>0</v>
      </c>
      <c r="AB144" s="123">
        <f>IFERROR('CEB Allocators'!T35/SUM('CEB Allocators'!$M35:$BZ35),0)*SUM($U35:$CH35)</f>
        <v>0</v>
      </c>
      <c r="AC144" s="123">
        <f>IFERROR('CEB Allocators'!U35/SUM('CEB Allocators'!$M35:$BZ35),0)*SUM($U35:$CH35)</f>
        <v>0</v>
      </c>
      <c r="AD144" s="123">
        <f>IFERROR('CEB Allocators'!V35/SUM('CEB Allocators'!$M35:$BZ35),0)*SUM($U35:$CH35)</f>
        <v>4.4630769887180453</v>
      </c>
      <c r="AE144" s="123">
        <f>IFERROR('CEB Allocators'!W35/SUM('CEB Allocators'!$M35:$BZ35),0)*SUM($U35:$CH35)</f>
        <v>4.4630769887180453</v>
      </c>
      <c r="AF144" s="123">
        <f>IFERROR('CEB Allocators'!X35/SUM('CEB Allocators'!$M35:$BZ35),0)*SUM($U35:$CH35)</f>
        <v>4.4630769887180453</v>
      </c>
      <c r="AG144" s="123">
        <f>IFERROR('CEB Allocators'!Y35/SUM('CEB Allocators'!$M35:$BZ35),0)*SUM($U35:$CH35)</f>
        <v>4.4630769887180453</v>
      </c>
      <c r="AH144" s="123">
        <f>IFERROR('CEB Allocators'!Z35/SUM('CEB Allocators'!$M35:$BZ35),0)*SUM($U35:$CH35)</f>
        <v>4.4630769887180453</v>
      </c>
      <c r="AI144" s="123">
        <f>IFERROR('CEB Allocators'!AA35/SUM('CEB Allocators'!$M35:$BZ35),0)*SUM($U35:$CH35)</f>
        <v>4.4630769887180453</v>
      </c>
      <c r="AJ144" s="123">
        <f>IFERROR('CEB Allocators'!AB35/SUM('CEB Allocators'!$M35:$BZ35),0)*SUM($U35:$CH35)</f>
        <v>4.4630769887180453</v>
      </c>
      <c r="AK144" s="123">
        <f>IFERROR('CEB Allocators'!AC35/SUM('CEB Allocators'!$M35:$BZ35),0)*SUM($U35:$CH35)</f>
        <v>4.4630769887180453</v>
      </c>
      <c r="AL144" s="123">
        <f>IFERROR('CEB Allocators'!AD35/SUM('CEB Allocators'!$M35:$BZ35),0)*SUM($U35:$CH35)</f>
        <v>4.4630769887180453</v>
      </c>
      <c r="AM144" s="123">
        <f>IFERROR('CEB Allocators'!AE35/SUM('CEB Allocators'!$M35:$BZ35),0)*SUM($U35:$CH35)</f>
        <v>4.4630769887180453</v>
      </c>
      <c r="AN144" s="123">
        <f>IFERROR('CEB Allocators'!AF35/SUM('CEB Allocators'!$M35:$BZ35),0)*SUM($U35:$CH35)</f>
        <v>4.4630769887180453</v>
      </c>
      <c r="AO144" s="123">
        <f>IFERROR('CEB Allocators'!AG35/SUM('CEB Allocators'!$M35:$BZ35),0)*SUM($U35:$CH35)</f>
        <v>4.4630769887180453</v>
      </c>
      <c r="AP144" s="123">
        <f>IFERROR('CEB Allocators'!AH35/SUM('CEB Allocators'!$M35:$BZ35),0)*SUM($U35:$CH35)</f>
        <v>4.4630769887180453</v>
      </c>
      <c r="AQ144" s="123">
        <f>IFERROR('CEB Allocators'!AI35/SUM('CEB Allocators'!$M35:$BZ35),0)*SUM($U35:$CH35)</f>
        <v>4.4630769887180453</v>
      </c>
      <c r="AR144" s="123">
        <f>IFERROR('CEB Allocators'!AJ35/SUM('CEB Allocators'!$M35:$BZ35),0)*SUM($U35:$CH35)</f>
        <v>4.4630769887180453</v>
      </c>
      <c r="AS144" s="123">
        <f>IFERROR('CEB Allocators'!AK35/SUM('CEB Allocators'!$M35:$BZ35),0)*SUM($U35:$CH35)</f>
        <v>4.4630769887180453</v>
      </c>
      <c r="AT144" s="123">
        <f>IFERROR('CEB Allocators'!AL35/SUM('CEB Allocators'!$M35:$BZ35),0)*SUM($U35:$CH35)</f>
        <v>4.4630769887180453</v>
      </c>
      <c r="AU144" s="123">
        <f>IFERROR('CEB Allocators'!AM35/SUM('CEB Allocators'!$M35:$BZ35),0)*SUM($U35:$CH35)</f>
        <v>4.4630769887180453</v>
      </c>
      <c r="AV144" s="123">
        <f>IFERROR('CEB Allocators'!AN35/SUM('CEB Allocators'!$M35:$BZ35),0)*SUM($U35:$CH35)</f>
        <v>4.4630769887180453</v>
      </c>
      <c r="AW144" s="123">
        <f>IFERROR('CEB Allocators'!AO35/SUM('CEB Allocators'!$M35:$BZ35),0)*SUM($U35:$CH35)</f>
        <v>4.4630769887180453</v>
      </c>
      <c r="AX144" s="123">
        <f>IFERROR('CEB Allocators'!AP35/SUM('CEB Allocators'!$M35:$BZ35),0)*SUM($U35:$CH35)</f>
        <v>4.4630769887180453</v>
      </c>
      <c r="AY144" s="123">
        <f>IFERROR('CEB Allocators'!AQ35/SUM('CEB Allocators'!$M35:$BZ35),0)*SUM($U35:$CH35)</f>
        <v>4.4630769887180453</v>
      </c>
      <c r="AZ144" s="123">
        <f>IFERROR('CEB Allocators'!AR35/SUM('CEB Allocators'!$M35:$BZ35),0)*SUM($U35:$CH35)</f>
        <v>4.4630769887180453</v>
      </c>
      <c r="BA144" s="123">
        <f>IFERROR('CEB Allocators'!AS35/SUM('CEB Allocators'!$M35:$BZ35),0)*SUM($U35:$CH35)</f>
        <v>4.4630769887180453</v>
      </c>
      <c r="BB144" s="123">
        <f>IFERROR('CEB Allocators'!AT35/SUM('CEB Allocators'!$M35:$BZ35),0)*SUM($U35:$CH35)</f>
        <v>4.4630769887180453</v>
      </c>
      <c r="BC144" s="123">
        <f>IFERROR('CEB Allocators'!AU35/SUM('CEB Allocators'!$M35:$BZ35),0)*SUM($U35:$CH35)</f>
        <v>4.4630769887180453</v>
      </c>
      <c r="BD144" s="123">
        <f>IFERROR('CEB Allocators'!AV35/SUM('CEB Allocators'!$M35:$BZ35),0)*SUM($U35:$CH35)</f>
        <v>4.4630769887180453</v>
      </c>
      <c r="BE144" s="123">
        <f>IFERROR('CEB Allocators'!AW35/SUM('CEB Allocators'!$M35:$BZ35),0)*SUM($U35:$CH35)</f>
        <v>4.4630769887180453</v>
      </c>
      <c r="BF144" s="123">
        <f>IFERROR('CEB Allocators'!AX35/SUM('CEB Allocators'!$M35:$BZ35),0)*SUM($U35:$CH35)</f>
        <v>4.4630769887180453</v>
      </c>
      <c r="BG144" s="123">
        <f>IFERROR('CEB Allocators'!AY35/SUM('CEB Allocators'!$M35:$BZ35),0)*SUM($U35:$CH35)</f>
        <v>4.4630769887180453</v>
      </c>
      <c r="BH144" s="123">
        <f>IFERROR('CEB Allocators'!AZ35/SUM('CEB Allocators'!$M35:$BZ35),0)*SUM($U35:$CH35)</f>
        <v>4.4630769887180453</v>
      </c>
      <c r="BI144" s="123">
        <f>IFERROR('CEB Allocators'!BA35/SUM('CEB Allocators'!$M35:$BZ35),0)*SUM($U35:$CH35)</f>
        <v>4.4630769887180453</v>
      </c>
      <c r="BJ144" s="123">
        <f>IFERROR('CEB Allocators'!BB35/SUM('CEB Allocators'!$M35:$BZ35),0)*SUM($U35:$CH35)</f>
        <v>4.4630769887180453</v>
      </c>
      <c r="BK144" s="123">
        <f>IFERROR('CEB Allocators'!BC35/SUM('CEB Allocators'!$M35:$BZ35),0)*SUM($U35:$CH35)</f>
        <v>4.4630769887180453</v>
      </c>
      <c r="BL144" s="123">
        <f>IFERROR('CEB Allocators'!BD35/SUM('CEB Allocators'!$M35:$BZ35),0)*SUM($U35:$CH35)</f>
        <v>4.4630769887180453</v>
      </c>
      <c r="BM144" s="123">
        <f>IFERROR('CEB Allocators'!BE35/SUM('CEB Allocators'!$M35:$BZ35),0)*SUM($U35:$CH35)</f>
        <v>4.4630769887180453</v>
      </c>
      <c r="BN144" s="123">
        <f>IFERROR('CEB Allocators'!BF35/SUM('CEB Allocators'!$M35:$BZ35),0)*SUM($U35:$CH35)</f>
        <v>4.4630769887180453</v>
      </c>
      <c r="BO144" s="123">
        <f>IFERROR('CEB Allocators'!BG35/SUM('CEB Allocators'!$M35:$BZ35),0)*SUM($U35:$CH35)</f>
        <v>4.4630769887180453</v>
      </c>
      <c r="BP144" s="123">
        <f>IFERROR('CEB Allocators'!BH35/SUM('CEB Allocators'!$M35:$BZ35),0)*SUM($U35:$CH35)</f>
        <v>4.4630769887180453</v>
      </c>
      <c r="BQ144" s="123">
        <f>IFERROR('CEB Allocators'!BI35/SUM('CEB Allocators'!$M35:$BZ35),0)*SUM($U35:$CH35)</f>
        <v>4.4630769887180453</v>
      </c>
      <c r="BR144" s="123">
        <f>IFERROR('CEB Allocators'!BJ35/SUM('CEB Allocators'!$M35:$BZ35),0)*SUM($U35:$CH35)</f>
        <v>4.4630769887180453</v>
      </c>
      <c r="BS144" s="123">
        <f>IFERROR('CEB Allocators'!BK35/SUM('CEB Allocators'!$M35:$BZ35),0)*SUM($U35:$CH35)</f>
        <v>4.4630769887180453</v>
      </c>
      <c r="BT144" s="123">
        <f>IFERROR('CEB Allocators'!BL35/SUM('CEB Allocators'!$M35:$BZ35),0)*SUM($U35:$CH35)</f>
        <v>4.4630769887180453</v>
      </c>
      <c r="BU144" s="123">
        <f>IFERROR('CEB Allocators'!BM35/SUM('CEB Allocators'!$M35:$BZ35),0)*SUM($U35:$CH35)</f>
        <v>4.4630769887180453</v>
      </c>
      <c r="BV144" s="123">
        <f>IFERROR('CEB Allocators'!BN35/SUM('CEB Allocators'!$M35:$BZ35),0)*SUM($U35:$CH35)</f>
        <v>4.4630769887180453</v>
      </c>
      <c r="BW144" s="123">
        <f>IFERROR('CEB Allocators'!BO35/SUM('CEB Allocators'!$M35:$BZ35),0)*SUM($U35:$CH35)</f>
        <v>4.4630769887180453</v>
      </c>
      <c r="BX144" s="123">
        <f>IFERROR('CEB Allocators'!BP35/SUM('CEB Allocators'!$M35:$BZ35),0)*SUM($U35:$CH35)</f>
        <v>4.4630769887180453</v>
      </c>
      <c r="BY144" s="123">
        <f>IFERROR('CEB Allocators'!BQ35/SUM('CEB Allocators'!$M35:$BZ35),0)*SUM($U35:$CH35)</f>
        <v>4.4630769887180453</v>
      </c>
      <c r="BZ144" s="123">
        <f>IFERROR('CEB Allocators'!BR35/SUM('CEB Allocators'!$M35:$BZ35),0)*SUM($U35:$CH35)</f>
        <v>4.4630769887180453</v>
      </c>
      <c r="CA144" s="123">
        <f>IFERROR('CEB Allocators'!BS35/SUM('CEB Allocators'!$M35:$BZ35),0)*SUM($U35:$CH35)</f>
        <v>4.4630769887180453</v>
      </c>
      <c r="CB144" s="123">
        <f>IFERROR('CEB Allocators'!BT35/SUM('CEB Allocators'!$M35:$BZ35),0)*SUM($U35:$CH35)</f>
        <v>0</v>
      </c>
      <c r="CC144" s="123">
        <f>IFERROR('CEB Allocators'!BU35/SUM('CEB Allocators'!$M35:$BZ35),0)*SUM($U35:$CH35)</f>
        <v>0</v>
      </c>
      <c r="CD144" s="123">
        <f>IFERROR('CEB Allocators'!BV35/SUM('CEB Allocators'!$M35:$BZ35),0)*SUM($U35:$CH35)</f>
        <v>0</v>
      </c>
      <c r="CE144" s="123">
        <f>IFERROR('CEB Allocators'!BW35/SUM('CEB Allocators'!$M35:$BZ35),0)*SUM($U35:$CH35)</f>
        <v>0</v>
      </c>
      <c r="CF144" s="123">
        <f>IFERROR('CEB Allocators'!BX35/SUM('CEB Allocators'!$M35:$BZ35),0)*SUM($U35:$CH35)</f>
        <v>0</v>
      </c>
      <c r="CG144" s="123">
        <f>IFERROR('CEB Allocators'!BY35/SUM('CEB Allocators'!$M35:$BZ35),0)*SUM($U35:$CH35)</f>
        <v>0</v>
      </c>
      <c r="CH144" s="123">
        <f>IFERROR('CEB Allocators'!BZ35/SUM('CEB Allocators'!$M35:$BZ35),0)*SUM($U35:$CH35)</f>
        <v>0</v>
      </c>
    </row>
    <row r="145" spans="1:86" s="56" customFormat="1" x14ac:dyDescent="0.3">
      <c r="A145" s="150"/>
      <c r="B145" s="19" t="str">
        <f t="shared" si="153"/>
        <v>FIT I</v>
      </c>
      <c r="C145" s="19">
        <f t="shared" si="153"/>
        <v>6.3999999999999995</v>
      </c>
      <c r="D145" s="19" t="str">
        <f t="shared" si="153"/>
        <v>Win</v>
      </c>
      <c r="E145" s="19" t="str">
        <f t="shared" si="153"/>
        <v>Wind (On-Shore, 0.5-10MW)</v>
      </c>
      <c r="F145" s="19" t="str">
        <f t="shared" si="153"/>
        <v>Multiple</v>
      </c>
      <c r="G145" s="98">
        <f t="shared" ref="G145" si="156">G36</f>
        <v>42005</v>
      </c>
      <c r="H145" s="19">
        <f t="shared" si="89"/>
        <v>50</v>
      </c>
      <c r="I145" s="19">
        <f t="shared" ref="I145:K145" si="157">I36</f>
        <v>25</v>
      </c>
      <c r="J145" s="19">
        <f t="shared" si="157"/>
        <v>25</v>
      </c>
      <c r="K145" s="19">
        <f t="shared" si="157"/>
        <v>2015</v>
      </c>
      <c r="L145" s="55"/>
      <c r="M145" s="55"/>
      <c r="R145" s="57"/>
      <c r="S145" s="57"/>
      <c r="T145" s="101"/>
      <c r="U145" s="123">
        <f>IFERROR('CEB Allocators'!M36/SUM('CEB Allocators'!$M36:$BZ36),0)*SUM($U36:$CH36)</f>
        <v>0</v>
      </c>
      <c r="V145" s="123">
        <f>IFERROR('CEB Allocators'!N36/SUM('CEB Allocators'!$M36:$BZ36),0)*SUM($U36:$CH36)</f>
        <v>0</v>
      </c>
      <c r="W145" s="123">
        <f>IFERROR('CEB Allocators'!O36/SUM('CEB Allocators'!$M36:$BZ36),0)*SUM($U36:$CH36)</f>
        <v>0</v>
      </c>
      <c r="X145" s="123">
        <f>IFERROR('CEB Allocators'!P36/SUM('CEB Allocators'!$M36:$BZ36),0)*SUM($U36:$CH36)</f>
        <v>0</v>
      </c>
      <c r="Y145" s="123">
        <f>IFERROR('CEB Allocators'!Q36/SUM('CEB Allocators'!$M36:$BZ36),0)*SUM($U36:$CH36)</f>
        <v>0</v>
      </c>
      <c r="Z145" s="123">
        <f>IFERROR('CEB Allocators'!R36/SUM('CEB Allocators'!$M36:$BZ36),0)*SUM($U36:$CH36)</f>
        <v>0</v>
      </c>
      <c r="AA145" s="123">
        <f>IFERROR('CEB Allocators'!S36/SUM('CEB Allocators'!$M36:$BZ36),0)*SUM($U36:$CH36)</f>
        <v>0</v>
      </c>
      <c r="AB145" s="123">
        <f>IFERROR('CEB Allocators'!T36/SUM('CEB Allocators'!$M36:$BZ36),0)*SUM($U36:$CH36)</f>
        <v>0</v>
      </c>
      <c r="AC145" s="123">
        <f>IFERROR('CEB Allocators'!U36/SUM('CEB Allocators'!$M36:$BZ36),0)*SUM($U36:$CH36)</f>
        <v>0</v>
      </c>
      <c r="AD145" s="123">
        <f>IFERROR('CEB Allocators'!V36/SUM('CEB Allocators'!$M36:$BZ36),0)*SUM($U36:$CH36)</f>
        <v>0</v>
      </c>
      <c r="AE145" s="123">
        <f>IFERROR('CEB Allocators'!W36/SUM('CEB Allocators'!$M36:$BZ36),0)*SUM($U36:$CH36)</f>
        <v>1.8856147736777906</v>
      </c>
      <c r="AF145" s="123">
        <f>IFERROR('CEB Allocators'!X36/SUM('CEB Allocators'!$M36:$BZ36),0)*SUM($U36:$CH36)</f>
        <v>1.8856147736777906</v>
      </c>
      <c r="AG145" s="123">
        <f>IFERROR('CEB Allocators'!Y36/SUM('CEB Allocators'!$M36:$BZ36),0)*SUM($U36:$CH36)</f>
        <v>1.8856147736777906</v>
      </c>
      <c r="AH145" s="123">
        <f>IFERROR('CEB Allocators'!Z36/SUM('CEB Allocators'!$M36:$BZ36),0)*SUM($U36:$CH36)</f>
        <v>1.8856147736777906</v>
      </c>
      <c r="AI145" s="123">
        <f>IFERROR('CEB Allocators'!AA36/SUM('CEB Allocators'!$M36:$BZ36),0)*SUM($U36:$CH36)</f>
        <v>1.8856147736777906</v>
      </c>
      <c r="AJ145" s="123">
        <f>IFERROR('CEB Allocators'!AB36/SUM('CEB Allocators'!$M36:$BZ36),0)*SUM($U36:$CH36)</f>
        <v>1.8856147736777906</v>
      </c>
      <c r="AK145" s="123">
        <f>IFERROR('CEB Allocators'!AC36/SUM('CEB Allocators'!$M36:$BZ36),0)*SUM($U36:$CH36)</f>
        <v>1.8856147736777906</v>
      </c>
      <c r="AL145" s="123">
        <f>IFERROR('CEB Allocators'!AD36/SUM('CEB Allocators'!$M36:$BZ36),0)*SUM($U36:$CH36)</f>
        <v>1.8856147736777906</v>
      </c>
      <c r="AM145" s="123">
        <f>IFERROR('CEB Allocators'!AE36/SUM('CEB Allocators'!$M36:$BZ36),0)*SUM($U36:$CH36)</f>
        <v>1.8856147736777906</v>
      </c>
      <c r="AN145" s="123">
        <f>IFERROR('CEB Allocators'!AF36/SUM('CEB Allocators'!$M36:$BZ36),0)*SUM($U36:$CH36)</f>
        <v>1.8856147736777906</v>
      </c>
      <c r="AO145" s="123">
        <f>IFERROR('CEB Allocators'!AG36/SUM('CEB Allocators'!$M36:$BZ36),0)*SUM($U36:$CH36)</f>
        <v>1.8856147736777906</v>
      </c>
      <c r="AP145" s="123">
        <f>IFERROR('CEB Allocators'!AH36/SUM('CEB Allocators'!$M36:$BZ36),0)*SUM($U36:$CH36)</f>
        <v>1.8856147736777906</v>
      </c>
      <c r="AQ145" s="123">
        <f>IFERROR('CEB Allocators'!AI36/SUM('CEB Allocators'!$M36:$BZ36),0)*SUM($U36:$CH36)</f>
        <v>1.8856147736777906</v>
      </c>
      <c r="AR145" s="123">
        <f>IFERROR('CEB Allocators'!AJ36/SUM('CEB Allocators'!$M36:$BZ36),0)*SUM($U36:$CH36)</f>
        <v>1.8856147736777906</v>
      </c>
      <c r="AS145" s="123">
        <f>IFERROR('CEB Allocators'!AK36/SUM('CEB Allocators'!$M36:$BZ36),0)*SUM($U36:$CH36)</f>
        <v>1.8856147736777906</v>
      </c>
      <c r="AT145" s="123">
        <f>IFERROR('CEB Allocators'!AL36/SUM('CEB Allocators'!$M36:$BZ36),0)*SUM($U36:$CH36)</f>
        <v>1.8856147736777906</v>
      </c>
      <c r="AU145" s="123">
        <f>IFERROR('CEB Allocators'!AM36/SUM('CEB Allocators'!$M36:$BZ36),0)*SUM($U36:$CH36)</f>
        <v>1.8856147736777906</v>
      </c>
      <c r="AV145" s="123">
        <f>IFERROR('CEB Allocators'!AN36/SUM('CEB Allocators'!$M36:$BZ36),0)*SUM($U36:$CH36)</f>
        <v>1.8856147736777906</v>
      </c>
      <c r="AW145" s="123">
        <f>IFERROR('CEB Allocators'!AO36/SUM('CEB Allocators'!$M36:$BZ36),0)*SUM($U36:$CH36)</f>
        <v>1.8856147736777906</v>
      </c>
      <c r="AX145" s="123">
        <f>IFERROR('CEB Allocators'!AP36/SUM('CEB Allocators'!$M36:$BZ36),0)*SUM($U36:$CH36)</f>
        <v>1.8856147736777906</v>
      </c>
      <c r="AY145" s="123">
        <f>IFERROR('CEB Allocators'!AQ36/SUM('CEB Allocators'!$M36:$BZ36),0)*SUM($U36:$CH36)</f>
        <v>1.8856147736777906</v>
      </c>
      <c r="AZ145" s="123">
        <f>IFERROR('CEB Allocators'!AR36/SUM('CEB Allocators'!$M36:$BZ36),0)*SUM($U36:$CH36)</f>
        <v>1.8856147736777906</v>
      </c>
      <c r="BA145" s="123">
        <f>IFERROR('CEB Allocators'!AS36/SUM('CEB Allocators'!$M36:$BZ36),0)*SUM($U36:$CH36)</f>
        <v>1.8856147736777906</v>
      </c>
      <c r="BB145" s="123">
        <f>IFERROR('CEB Allocators'!AT36/SUM('CEB Allocators'!$M36:$BZ36),0)*SUM($U36:$CH36)</f>
        <v>1.8856147736777906</v>
      </c>
      <c r="BC145" s="123">
        <f>IFERROR('CEB Allocators'!AU36/SUM('CEB Allocators'!$M36:$BZ36),0)*SUM($U36:$CH36)</f>
        <v>1.8856147736777906</v>
      </c>
      <c r="BD145" s="123">
        <f>IFERROR('CEB Allocators'!AV36/SUM('CEB Allocators'!$M36:$BZ36),0)*SUM($U36:$CH36)</f>
        <v>1.8856147736777906</v>
      </c>
      <c r="BE145" s="123">
        <f>IFERROR('CEB Allocators'!AW36/SUM('CEB Allocators'!$M36:$BZ36),0)*SUM($U36:$CH36)</f>
        <v>1.8856147736777906</v>
      </c>
      <c r="BF145" s="123">
        <f>IFERROR('CEB Allocators'!AX36/SUM('CEB Allocators'!$M36:$BZ36),0)*SUM($U36:$CH36)</f>
        <v>1.8856147736777906</v>
      </c>
      <c r="BG145" s="123">
        <f>IFERROR('CEB Allocators'!AY36/SUM('CEB Allocators'!$M36:$BZ36),0)*SUM($U36:$CH36)</f>
        <v>1.8856147736777906</v>
      </c>
      <c r="BH145" s="123">
        <f>IFERROR('CEB Allocators'!AZ36/SUM('CEB Allocators'!$M36:$BZ36),0)*SUM($U36:$CH36)</f>
        <v>1.8856147736777906</v>
      </c>
      <c r="BI145" s="123">
        <f>IFERROR('CEB Allocators'!BA36/SUM('CEB Allocators'!$M36:$BZ36),0)*SUM($U36:$CH36)</f>
        <v>1.8856147736777906</v>
      </c>
      <c r="BJ145" s="123">
        <f>IFERROR('CEB Allocators'!BB36/SUM('CEB Allocators'!$M36:$BZ36),0)*SUM($U36:$CH36)</f>
        <v>1.8856147736777906</v>
      </c>
      <c r="BK145" s="123">
        <f>IFERROR('CEB Allocators'!BC36/SUM('CEB Allocators'!$M36:$BZ36),0)*SUM($U36:$CH36)</f>
        <v>1.8856147736777906</v>
      </c>
      <c r="BL145" s="123">
        <f>IFERROR('CEB Allocators'!BD36/SUM('CEB Allocators'!$M36:$BZ36),0)*SUM($U36:$CH36)</f>
        <v>1.8856147736777906</v>
      </c>
      <c r="BM145" s="123">
        <f>IFERROR('CEB Allocators'!BE36/SUM('CEB Allocators'!$M36:$BZ36),0)*SUM($U36:$CH36)</f>
        <v>1.8856147736777906</v>
      </c>
      <c r="BN145" s="123">
        <f>IFERROR('CEB Allocators'!BF36/SUM('CEB Allocators'!$M36:$BZ36),0)*SUM($U36:$CH36)</f>
        <v>1.8856147736777906</v>
      </c>
      <c r="BO145" s="123">
        <f>IFERROR('CEB Allocators'!BG36/SUM('CEB Allocators'!$M36:$BZ36),0)*SUM($U36:$CH36)</f>
        <v>1.8856147736777906</v>
      </c>
      <c r="BP145" s="123">
        <f>IFERROR('CEB Allocators'!BH36/SUM('CEB Allocators'!$M36:$BZ36),0)*SUM($U36:$CH36)</f>
        <v>1.8856147736777906</v>
      </c>
      <c r="BQ145" s="123">
        <f>IFERROR('CEB Allocators'!BI36/SUM('CEB Allocators'!$M36:$BZ36),0)*SUM($U36:$CH36)</f>
        <v>1.8856147736777906</v>
      </c>
      <c r="BR145" s="123">
        <f>IFERROR('CEB Allocators'!BJ36/SUM('CEB Allocators'!$M36:$BZ36),0)*SUM($U36:$CH36)</f>
        <v>1.8856147736777906</v>
      </c>
      <c r="BS145" s="123">
        <f>IFERROR('CEB Allocators'!BK36/SUM('CEB Allocators'!$M36:$BZ36),0)*SUM($U36:$CH36)</f>
        <v>1.8856147736777906</v>
      </c>
      <c r="BT145" s="123">
        <f>IFERROR('CEB Allocators'!BL36/SUM('CEB Allocators'!$M36:$BZ36),0)*SUM($U36:$CH36)</f>
        <v>1.8856147736777906</v>
      </c>
      <c r="BU145" s="123">
        <f>IFERROR('CEB Allocators'!BM36/SUM('CEB Allocators'!$M36:$BZ36),0)*SUM($U36:$CH36)</f>
        <v>1.8856147736777906</v>
      </c>
      <c r="BV145" s="123">
        <f>IFERROR('CEB Allocators'!BN36/SUM('CEB Allocators'!$M36:$BZ36),0)*SUM($U36:$CH36)</f>
        <v>1.8856147736777906</v>
      </c>
      <c r="BW145" s="123">
        <f>IFERROR('CEB Allocators'!BO36/SUM('CEB Allocators'!$M36:$BZ36),0)*SUM($U36:$CH36)</f>
        <v>1.8856147736777906</v>
      </c>
      <c r="BX145" s="123">
        <f>IFERROR('CEB Allocators'!BP36/SUM('CEB Allocators'!$M36:$BZ36),0)*SUM($U36:$CH36)</f>
        <v>1.8856147736777906</v>
      </c>
      <c r="BY145" s="123">
        <f>IFERROR('CEB Allocators'!BQ36/SUM('CEB Allocators'!$M36:$BZ36),0)*SUM($U36:$CH36)</f>
        <v>1.8856147736777906</v>
      </c>
      <c r="BZ145" s="123">
        <f>IFERROR('CEB Allocators'!BR36/SUM('CEB Allocators'!$M36:$BZ36),0)*SUM($U36:$CH36)</f>
        <v>1.8856147736777906</v>
      </c>
      <c r="CA145" s="123">
        <f>IFERROR('CEB Allocators'!BS36/SUM('CEB Allocators'!$M36:$BZ36),0)*SUM($U36:$CH36)</f>
        <v>1.8856147736777906</v>
      </c>
      <c r="CB145" s="123">
        <f>IFERROR('CEB Allocators'!BT36/SUM('CEB Allocators'!$M36:$BZ36),0)*SUM($U36:$CH36)</f>
        <v>1.8856147736777906</v>
      </c>
      <c r="CC145" s="123">
        <f>IFERROR('CEB Allocators'!BU36/SUM('CEB Allocators'!$M36:$BZ36),0)*SUM($U36:$CH36)</f>
        <v>0</v>
      </c>
      <c r="CD145" s="123">
        <f>IFERROR('CEB Allocators'!BV36/SUM('CEB Allocators'!$M36:$BZ36),0)*SUM($U36:$CH36)</f>
        <v>0</v>
      </c>
      <c r="CE145" s="123">
        <f>IFERROR('CEB Allocators'!BW36/SUM('CEB Allocators'!$M36:$BZ36),0)*SUM($U36:$CH36)</f>
        <v>0</v>
      </c>
      <c r="CF145" s="123">
        <f>IFERROR('CEB Allocators'!BX36/SUM('CEB Allocators'!$M36:$BZ36),0)*SUM($U36:$CH36)</f>
        <v>0</v>
      </c>
      <c r="CG145" s="123">
        <f>IFERROR('CEB Allocators'!BY36/SUM('CEB Allocators'!$M36:$BZ36),0)*SUM($U36:$CH36)</f>
        <v>0</v>
      </c>
      <c r="CH145" s="123">
        <f>IFERROR('CEB Allocators'!BZ36/SUM('CEB Allocators'!$M36:$BZ36),0)*SUM($U36:$CH36)</f>
        <v>0</v>
      </c>
    </row>
    <row r="146" spans="1:86" s="56" customFormat="1" x14ac:dyDescent="0.3">
      <c r="A146" s="150"/>
      <c r="B146" s="19" t="str">
        <f t="shared" si="153"/>
        <v>FIT II</v>
      </c>
      <c r="C146" s="19">
        <f t="shared" si="153"/>
        <v>11.2</v>
      </c>
      <c r="D146" s="19" t="str">
        <f t="shared" si="153"/>
        <v>Sol</v>
      </c>
      <c r="E146" s="19" t="str">
        <f t="shared" si="153"/>
        <v>Solar (Ground Mounted, &lt;0.5MW)</v>
      </c>
      <c r="F146" s="19" t="str">
        <f t="shared" si="153"/>
        <v>Multiple</v>
      </c>
      <c r="G146" s="98">
        <f t="shared" ref="G146" si="158">G37</f>
        <v>42005</v>
      </c>
      <c r="H146" s="19">
        <f t="shared" si="89"/>
        <v>50</v>
      </c>
      <c r="I146" s="19">
        <f t="shared" ref="I146:K146" si="159">I37</f>
        <v>25</v>
      </c>
      <c r="J146" s="19">
        <f t="shared" si="159"/>
        <v>25</v>
      </c>
      <c r="K146" s="19">
        <f t="shared" si="159"/>
        <v>2015</v>
      </c>
      <c r="L146" s="55"/>
      <c r="M146" s="55"/>
      <c r="R146" s="57"/>
      <c r="S146" s="57"/>
      <c r="T146" s="101"/>
      <c r="U146" s="123">
        <f>IFERROR('CEB Allocators'!M37/SUM('CEB Allocators'!$M37:$BZ37),0)*SUM($U37:$CH37)</f>
        <v>0</v>
      </c>
      <c r="V146" s="123">
        <f>IFERROR('CEB Allocators'!N37/SUM('CEB Allocators'!$M37:$BZ37),0)*SUM($U37:$CH37)</f>
        <v>0</v>
      </c>
      <c r="W146" s="123">
        <f>IFERROR('CEB Allocators'!O37/SUM('CEB Allocators'!$M37:$BZ37),0)*SUM($U37:$CH37)</f>
        <v>0</v>
      </c>
      <c r="X146" s="123">
        <f>IFERROR('CEB Allocators'!P37/SUM('CEB Allocators'!$M37:$BZ37),0)*SUM($U37:$CH37)</f>
        <v>0</v>
      </c>
      <c r="Y146" s="123">
        <f>IFERROR('CEB Allocators'!Q37/SUM('CEB Allocators'!$M37:$BZ37),0)*SUM($U37:$CH37)</f>
        <v>0</v>
      </c>
      <c r="Z146" s="123">
        <f>IFERROR('CEB Allocators'!R37/SUM('CEB Allocators'!$M37:$BZ37),0)*SUM($U37:$CH37)</f>
        <v>0</v>
      </c>
      <c r="AA146" s="123">
        <f>IFERROR('CEB Allocators'!S37/SUM('CEB Allocators'!$M37:$BZ37),0)*SUM($U37:$CH37)</f>
        <v>0</v>
      </c>
      <c r="AB146" s="123">
        <f>IFERROR('CEB Allocators'!T37/SUM('CEB Allocators'!$M37:$BZ37),0)*SUM($U37:$CH37)</f>
        <v>0</v>
      </c>
      <c r="AC146" s="123">
        <f>IFERROR('CEB Allocators'!U37/SUM('CEB Allocators'!$M37:$BZ37),0)*SUM($U37:$CH37)</f>
        <v>0</v>
      </c>
      <c r="AD146" s="123">
        <f>IFERROR('CEB Allocators'!V37/SUM('CEB Allocators'!$M37:$BZ37),0)*SUM($U37:$CH37)</f>
        <v>0</v>
      </c>
      <c r="AE146" s="123">
        <f>IFERROR('CEB Allocators'!W37/SUM('CEB Allocators'!$M37:$BZ37),0)*SUM($U37:$CH37)</f>
        <v>2.6533753400751272</v>
      </c>
      <c r="AF146" s="123">
        <f>IFERROR('CEB Allocators'!X37/SUM('CEB Allocators'!$M37:$BZ37),0)*SUM($U37:$CH37)</f>
        <v>2.6533753400751272</v>
      </c>
      <c r="AG146" s="123">
        <f>IFERROR('CEB Allocators'!Y37/SUM('CEB Allocators'!$M37:$BZ37),0)*SUM($U37:$CH37)</f>
        <v>2.6533753400751272</v>
      </c>
      <c r="AH146" s="123">
        <f>IFERROR('CEB Allocators'!Z37/SUM('CEB Allocators'!$M37:$BZ37),0)*SUM($U37:$CH37)</f>
        <v>2.6533753400751272</v>
      </c>
      <c r="AI146" s="123">
        <f>IFERROR('CEB Allocators'!AA37/SUM('CEB Allocators'!$M37:$BZ37),0)*SUM($U37:$CH37)</f>
        <v>2.6533753400751272</v>
      </c>
      <c r="AJ146" s="123">
        <f>IFERROR('CEB Allocators'!AB37/SUM('CEB Allocators'!$M37:$BZ37),0)*SUM($U37:$CH37)</f>
        <v>2.6533753400751272</v>
      </c>
      <c r="AK146" s="123">
        <f>IFERROR('CEB Allocators'!AC37/SUM('CEB Allocators'!$M37:$BZ37),0)*SUM($U37:$CH37)</f>
        <v>2.6533753400751272</v>
      </c>
      <c r="AL146" s="123">
        <f>IFERROR('CEB Allocators'!AD37/SUM('CEB Allocators'!$M37:$BZ37),0)*SUM($U37:$CH37)</f>
        <v>2.6533753400751272</v>
      </c>
      <c r="AM146" s="123">
        <f>IFERROR('CEB Allocators'!AE37/SUM('CEB Allocators'!$M37:$BZ37),0)*SUM($U37:$CH37)</f>
        <v>2.6533753400751272</v>
      </c>
      <c r="AN146" s="123">
        <f>IFERROR('CEB Allocators'!AF37/SUM('CEB Allocators'!$M37:$BZ37),0)*SUM($U37:$CH37)</f>
        <v>2.6533753400751272</v>
      </c>
      <c r="AO146" s="123">
        <f>IFERROR('CEB Allocators'!AG37/SUM('CEB Allocators'!$M37:$BZ37),0)*SUM($U37:$CH37)</f>
        <v>2.6533753400751272</v>
      </c>
      <c r="AP146" s="123">
        <f>IFERROR('CEB Allocators'!AH37/SUM('CEB Allocators'!$M37:$BZ37),0)*SUM($U37:$CH37)</f>
        <v>2.6533753400751272</v>
      </c>
      <c r="AQ146" s="123">
        <f>IFERROR('CEB Allocators'!AI37/SUM('CEB Allocators'!$M37:$BZ37),0)*SUM($U37:$CH37)</f>
        <v>2.6533753400751272</v>
      </c>
      <c r="AR146" s="123">
        <f>IFERROR('CEB Allocators'!AJ37/SUM('CEB Allocators'!$M37:$BZ37),0)*SUM($U37:$CH37)</f>
        <v>2.6533753400751272</v>
      </c>
      <c r="AS146" s="123">
        <f>IFERROR('CEB Allocators'!AK37/SUM('CEB Allocators'!$M37:$BZ37),0)*SUM($U37:$CH37)</f>
        <v>2.6533753400751272</v>
      </c>
      <c r="AT146" s="123">
        <f>IFERROR('CEB Allocators'!AL37/SUM('CEB Allocators'!$M37:$BZ37),0)*SUM($U37:$CH37)</f>
        <v>2.6533753400751272</v>
      </c>
      <c r="AU146" s="123">
        <f>IFERROR('CEB Allocators'!AM37/SUM('CEB Allocators'!$M37:$BZ37),0)*SUM($U37:$CH37)</f>
        <v>2.6533753400751272</v>
      </c>
      <c r="AV146" s="123">
        <f>IFERROR('CEB Allocators'!AN37/SUM('CEB Allocators'!$M37:$BZ37),0)*SUM($U37:$CH37)</f>
        <v>2.6533753400751272</v>
      </c>
      <c r="AW146" s="123">
        <f>IFERROR('CEB Allocators'!AO37/SUM('CEB Allocators'!$M37:$BZ37),0)*SUM($U37:$CH37)</f>
        <v>2.6533753400751272</v>
      </c>
      <c r="AX146" s="123">
        <f>IFERROR('CEB Allocators'!AP37/SUM('CEB Allocators'!$M37:$BZ37),0)*SUM($U37:$CH37)</f>
        <v>2.6533753400751272</v>
      </c>
      <c r="AY146" s="123">
        <f>IFERROR('CEB Allocators'!AQ37/SUM('CEB Allocators'!$M37:$BZ37),0)*SUM($U37:$CH37)</f>
        <v>2.6533753400751272</v>
      </c>
      <c r="AZ146" s="123">
        <f>IFERROR('CEB Allocators'!AR37/SUM('CEB Allocators'!$M37:$BZ37),0)*SUM($U37:$CH37)</f>
        <v>2.6533753400751272</v>
      </c>
      <c r="BA146" s="123">
        <f>IFERROR('CEB Allocators'!AS37/SUM('CEB Allocators'!$M37:$BZ37),0)*SUM($U37:$CH37)</f>
        <v>2.6533753400751272</v>
      </c>
      <c r="BB146" s="123">
        <f>IFERROR('CEB Allocators'!AT37/SUM('CEB Allocators'!$M37:$BZ37),0)*SUM($U37:$CH37)</f>
        <v>2.6533753400751272</v>
      </c>
      <c r="BC146" s="123">
        <f>IFERROR('CEB Allocators'!AU37/SUM('CEB Allocators'!$M37:$BZ37),0)*SUM($U37:$CH37)</f>
        <v>2.6533753400751272</v>
      </c>
      <c r="BD146" s="123">
        <f>IFERROR('CEB Allocators'!AV37/SUM('CEB Allocators'!$M37:$BZ37),0)*SUM($U37:$CH37)</f>
        <v>2.6533753400751272</v>
      </c>
      <c r="BE146" s="123">
        <f>IFERROR('CEB Allocators'!AW37/SUM('CEB Allocators'!$M37:$BZ37),0)*SUM($U37:$CH37)</f>
        <v>2.6533753400751272</v>
      </c>
      <c r="BF146" s="123">
        <f>IFERROR('CEB Allocators'!AX37/SUM('CEB Allocators'!$M37:$BZ37),0)*SUM($U37:$CH37)</f>
        <v>2.6533753400751272</v>
      </c>
      <c r="BG146" s="123">
        <f>IFERROR('CEB Allocators'!AY37/SUM('CEB Allocators'!$M37:$BZ37),0)*SUM($U37:$CH37)</f>
        <v>2.6533753400751272</v>
      </c>
      <c r="BH146" s="123">
        <f>IFERROR('CEB Allocators'!AZ37/SUM('CEB Allocators'!$M37:$BZ37),0)*SUM($U37:$CH37)</f>
        <v>2.6533753400751272</v>
      </c>
      <c r="BI146" s="123">
        <f>IFERROR('CEB Allocators'!BA37/SUM('CEB Allocators'!$M37:$BZ37),0)*SUM($U37:$CH37)</f>
        <v>2.6533753400751272</v>
      </c>
      <c r="BJ146" s="123">
        <f>IFERROR('CEB Allocators'!BB37/SUM('CEB Allocators'!$M37:$BZ37),0)*SUM($U37:$CH37)</f>
        <v>2.6533753400751272</v>
      </c>
      <c r="BK146" s="123">
        <f>IFERROR('CEB Allocators'!BC37/SUM('CEB Allocators'!$M37:$BZ37),0)*SUM($U37:$CH37)</f>
        <v>2.6533753400751272</v>
      </c>
      <c r="BL146" s="123">
        <f>IFERROR('CEB Allocators'!BD37/SUM('CEB Allocators'!$M37:$BZ37),0)*SUM($U37:$CH37)</f>
        <v>2.6533753400751272</v>
      </c>
      <c r="BM146" s="123">
        <f>IFERROR('CEB Allocators'!BE37/SUM('CEB Allocators'!$M37:$BZ37),0)*SUM($U37:$CH37)</f>
        <v>2.6533753400751272</v>
      </c>
      <c r="BN146" s="123">
        <f>IFERROR('CEB Allocators'!BF37/SUM('CEB Allocators'!$M37:$BZ37),0)*SUM($U37:$CH37)</f>
        <v>2.6533753400751272</v>
      </c>
      <c r="BO146" s="123">
        <f>IFERROR('CEB Allocators'!BG37/SUM('CEB Allocators'!$M37:$BZ37),0)*SUM($U37:$CH37)</f>
        <v>2.6533753400751272</v>
      </c>
      <c r="BP146" s="123">
        <f>IFERROR('CEB Allocators'!BH37/SUM('CEB Allocators'!$M37:$BZ37),0)*SUM($U37:$CH37)</f>
        <v>2.6533753400751272</v>
      </c>
      <c r="BQ146" s="123">
        <f>IFERROR('CEB Allocators'!BI37/SUM('CEB Allocators'!$M37:$BZ37),0)*SUM($U37:$CH37)</f>
        <v>2.6533753400751272</v>
      </c>
      <c r="BR146" s="123">
        <f>IFERROR('CEB Allocators'!BJ37/SUM('CEB Allocators'!$M37:$BZ37),0)*SUM($U37:$CH37)</f>
        <v>2.6533753400751272</v>
      </c>
      <c r="BS146" s="123">
        <f>IFERROR('CEB Allocators'!BK37/SUM('CEB Allocators'!$M37:$BZ37),0)*SUM($U37:$CH37)</f>
        <v>2.6533753400751272</v>
      </c>
      <c r="BT146" s="123">
        <f>IFERROR('CEB Allocators'!BL37/SUM('CEB Allocators'!$M37:$BZ37),0)*SUM($U37:$CH37)</f>
        <v>2.6533753400751272</v>
      </c>
      <c r="BU146" s="123">
        <f>IFERROR('CEB Allocators'!BM37/SUM('CEB Allocators'!$M37:$BZ37),0)*SUM($U37:$CH37)</f>
        <v>2.6533753400751272</v>
      </c>
      <c r="BV146" s="123">
        <f>IFERROR('CEB Allocators'!BN37/SUM('CEB Allocators'!$M37:$BZ37),0)*SUM($U37:$CH37)</f>
        <v>2.6533753400751272</v>
      </c>
      <c r="BW146" s="123">
        <f>IFERROR('CEB Allocators'!BO37/SUM('CEB Allocators'!$M37:$BZ37),0)*SUM($U37:$CH37)</f>
        <v>2.6533753400751272</v>
      </c>
      <c r="BX146" s="123">
        <f>IFERROR('CEB Allocators'!BP37/SUM('CEB Allocators'!$M37:$BZ37),0)*SUM($U37:$CH37)</f>
        <v>2.6533753400751272</v>
      </c>
      <c r="BY146" s="123">
        <f>IFERROR('CEB Allocators'!BQ37/SUM('CEB Allocators'!$M37:$BZ37),0)*SUM($U37:$CH37)</f>
        <v>2.6533753400751272</v>
      </c>
      <c r="BZ146" s="123">
        <f>IFERROR('CEB Allocators'!BR37/SUM('CEB Allocators'!$M37:$BZ37),0)*SUM($U37:$CH37)</f>
        <v>2.6533753400751272</v>
      </c>
      <c r="CA146" s="123">
        <f>IFERROR('CEB Allocators'!BS37/SUM('CEB Allocators'!$M37:$BZ37),0)*SUM($U37:$CH37)</f>
        <v>2.6533753400751272</v>
      </c>
      <c r="CB146" s="123">
        <f>IFERROR('CEB Allocators'!BT37/SUM('CEB Allocators'!$M37:$BZ37),0)*SUM($U37:$CH37)</f>
        <v>2.6533753400751272</v>
      </c>
      <c r="CC146" s="123">
        <f>IFERROR('CEB Allocators'!BU37/SUM('CEB Allocators'!$M37:$BZ37),0)*SUM($U37:$CH37)</f>
        <v>0</v>
      </c>
      <c r="CD146" s="123">
        <f>IFERROR('CEB Allocators'!BV37/SUM('CEB Allocators'!$M37:$BZ37),0)*SUM($U37:$CH37)</f>
        <v>0</v>
      </c>
      <c r="CE146" s="123">
        <f>IFERROR('CEB Allocators'!BW37/SUM('CEB Allocators'!$M37:$BZ37),0)*SUM($U37:$CH37)</f>
        <v>0</v>
      </c>
      <c r="CF146" s="123">
        <f>IFERROR('CEB Allocators'!BX37/SUM('CEB Allocators'!$M37:$BZ37),0)*SUM($U37:$CH37)</f>
        <v>0</v>
      </c>
      <c r="CG146" s="123">
        <f>IFERROR('CEB Allocators'!BY37/SUM('CEB Allocators'!$M37:$BZ37),0)*SUM($U37:$CH37)</f>
        <v>0</v>
      </c>
      <c r="CH146" s="123">
        <f>IFERROR('CEB Allocators'!BZ37/SUM('CEB Allocators'!$M37:$BZ37),0)*SUM($U37:$CH37)</f>
        <v>0</v>
      </c>
    </row>
    <row r="147" spans="1:86" s="56" customFormat="1" x14ac:dyDescent="0.3">
      <c r="A147" s="150"/>
      <c r="B147" s="19" t="str">
        <f t="shared" si="153"/>
        <v>FIT II</v>
      </c>
      <c r="C147" s="19">
        <f t="shared" si="153"/>
        <v>18.8</v>
      </c>
      <c r="D147" s="19" t="str">
        <f t="shared" si="153"/>
        <v>Sol</v>
      </c>
      <c r="E147" s="19" t="str">
        <f t="shared" si="153"/>
        <v>Solar (Ground Mounted, &lt;0.5MW)</v>
      </c>
      <c r="F147" s="19" t="str">
        <f t="shared" si="153"/>
        <v>Multiple</v>
      </c>
      <c r="G147" s="98">
        <f t="shared" ref="G147" si="160">G38</f>
        <v>42370</v>
      </c>
      <c r="H147" s="19">
        <f t="shared" si="89"/>
        <v>50</v>
      </c>
      <c r="I147" s="19">
        <f t="shared" ref="I147:K147" si="161">I38</f>
        <v>25</v>
      </c>
      <c r="J147" s="19">
        <f t="shared" si="161"/>
        <v>25</v>
      </c>
      <c r="K147" s="19">
        <f t="shared" si="161"/>
        <v>2016</v>
      </c>
      <c r="L147" s="55"/>
      <c r="M147" s="55"/>
      <c r="R147" s="57"/>
      <c r="S147" s="57"/>
      <c r="T147" s="101"/>
      <c r="U147" s="123">
        <f>IFERROR('CEB Allocators'!M38/SUM('CEB Allocators'!$M38:$BZ38),0)*SUM($U38:$CH38)</f>
        <v>0</v>
      </c>
      <c r="V147" s="123">
        <f>IFERROR('CEB Allocators'!N38/SUM('CEB Allocators'!$M38:$BZ38),0)*SUM($U38:$CH38)</f>
        <v>0</v>
      </c>
      <c r="W147" s="123">
        <f>IFERROR('CEB Allocators'!O38/SUM('CEB Allocators'!$M38:$BZ38),0)*SUM($U38:$CH38)</f>
        <v>0</v>
      </c>
      <c r="X147" s="123">
        <f>IFERROR('CEB Allocators'!P38/SUM('CEB Allocators'!$M38:$BZ38),0)*SUM($U38:$CH38)</f>
        <v>0</v>
      </c>
      <c r="Y147" s="123">
        <f>IFERROR('CEB Allocators'!Q38/SUM('CEB Allocators'!$M38:$BZ38),0)*SUM($U38:$CH38)</f>
        <v>0</v>
      </c>
      <c r="Z147" s="123">
        <f>IFERROR('CEB Allocators'!R38/SUM('CEB Allocators'!$M38:$BZ38),0)*SUM($U38:$CH38)</f>
        <v>0</v>
      </c>
      <c r="AA147" s="123">
        <f>IFERROR('CEB Allocators'!S38/SUM('CEB Allocators'!$M38:$BZ38),0)*SUM($U38:$CH38)</f>
        <v>0</v>
      </c>
      <c r="AB147" s="123">
        <f>IFERROR('CEB Allocators'!T38/SUM('CEB Allocators'!$M38:$BZ38),0)*SUM($U38:$CH38)</f>
        <v>0</v>
      </c>
      <c r="AC147" s="123">
        <f>IFERROR('CEB Allocators'!U38/SUM('CEB Allocators'!$M38:$BZ38),0)*SUM($U38:$CH38)</f>
        <v>0</v>
      </c>
      <c r="AD147" s="123">
        <f>IFERROR('CEB Allocators'!V38/SUM('CEB Allocators'!$M38:$BZ38),0)*SUM($U38:$CH38)</f>
        <v>0</v>
      </c>
      <c r="AE147" s="123">
        <f>IFERROR('CEB Allocators'!W38/SUM('CEB Allocators'!$M38:$BZ38),0)*SUM($U38:$CH38)</f>
        <v>0</v>
      </c>
      <c r="AF147" s="123">
        <f>IFERROR('CEB Allocators'!X38/SUM('CEB Allocators'!$M38:$BZ38),0)*SUM($U38:$CH38)</f>
        <v>4.4447929742696788</v>
      </c>
      <c r="AG147" s="123">
        <f>IFERROR('CEB Allocators'!Y38/SUM('CEB Allocators'!$M38:$BZ38),0)*SUM($U38:$CH38)</f>
        <v>4.4447929742696788</v>
      </c>
      <c r="AH147" s="123">
        <f>IFERROR('CEB Allocators'!Z38/SUM('CEB Allocators'!$M38:$BZ38),0)*SUM($U38:$CH38)</f>
        <v>4.4447929742696788</v>
      </c>
      <c r="AI147" s="123">
        <f>IFERROR('CEB Allocators'!AA38/SUM('CEB Allocators'!$M38:$BZ38),0)*SUM($U38:$CH38)</f>
        <v>4.4447929742696788</v>
      </c>
      <c r="AJ147" s="123">
        <f>IFERROR('CEB Allocators'!AB38/SUM('CEB Allocators'!$M38:$BZ38),0)*SUM($U38:$CH38)</f>
        <v>4.4447929742696788</v>
      </c>
      <c r="AK147" s="123">
        <f>IFERROR('CEB Allocators'!AC38/SUM('CEB Allocators'!$M38:$BZ38),0)*SUM($U38:$CH38)</f>
        <v>4.4447929742696788</v>
      </c>
      <c r="AL147" s="123">
        <f>IFERROR('CEB Allocators'!AD38/SUM('CEB Allocators'!$M38:$BZ38),0)*SUM($U38:$CH38)</f>
        <v>4.4447929742696788</v>
      </c>
      <c r="AM147" s="123">
        <f>IFERROR('CEB Allocators'!AE38/SUM('CEB Allocators'!$M38:$BZ38),0)*SUM($U38:$CH38)</f>
        <v>4.4447929742696788</v>
      </c>
      <c r="AN147" s="123">
        <f>IFERROR('CEB Allocators'!AF38/SUM('CEB Allocators'!$M38:$BZ38),0)*SUM($U38:$CH38)</f>
        <v>4.4447929742696788</v>
      </c>
      <c r="AO147" s="123">
        <f>IFERROR('CEB Allocators'!AG38/SUM('CEB Allocators'!$M38:$BZ38),0)*SUM($U38:$CH38)</f>
        <v>4.4447929742696788</v>
      </c>
      <c r="AP147" s="123">
        <f>IFERROR('CEB Allocators'!AH38/SUM('CEB Allocators'!$M38:$BZ38),0)*SUM($U38:$CH38)</f>
        <v>4.4447929742696788</v>
      </c>
      <c r="AQ147" s="123">
        <f>IFERROR('CEB Allocators'!AI38/SUM('CEB Allocators'!$M38:$BZ38),0)*SUM($U38:$CH38)</f>
        <v>4.4447929742696788</v>
      </c>
      <c r="AR147" s="123">
        <f>IFERROR('CEB Allocators'!AJ38/SUM('CEB Allocators'!$M38:$BZ38),0)*SUM($U38:$CH38)</f>
        <v>4.4447929742696788</v>
      </c>
      <c r="AS147" s="123">
        <f>IFERROR('CEB Allocators'!AK38/SUM('CEB Allocators'!$M38:$BZ38),0)*SUM($U38:$CH38)</f>
        <v>4.4447929742696788</v>
      </c>
      <c r="AT147" s="123">
        <f>IFERROR('CEB Allocators'!AL38/SUM('CEB Allocators'!$M38:$BZ38),0)*SUM($U38:$CH38)</f>
        <v>4.4447929742696788</v>
      </c>
      <c r="AU147" s="123">
        <f>IFERROR('CEB Allocators'!AM38/SUM('CEB Allocators'!$M38:$BZ38),0)*SUM($U38:$CH38)</f>
        <v>4.4447929742696788</v>
      </c>
      <c r="AV147" s="123">
        <f>IFERROR('CEB Allocators'!AN38/SUM('CEB Allocators'!$M38:$BZ38),0)*SUM($U38:$CH38)</f>
        <v>4.4447929742696788</v>
      </c>
      <c r="AW147" s="123">
        <f>IFERROR('CEB Allocators'!AO38/SUM('CEB Allocators'!$M38:$BZ38),0)*SUM($U38:$CH38)</f>
        <v>4.4447929742696788</v>
      </c>
      <c r="AX147" s="123">
        <f>IFERROR('CEB Allocators'!AP38/SUM('CEB Allocators'!$M38:$BZ38),0)*SUM($U38:$CH38)</f>
        <v>4.4447929742696788</v>
      </c>
      <c r="AY147" s="123">
        <f>IFERROR('CEB Allocators'!AQ38/SUM('CEB Allocators'!$M38:$BZ38),0)*SUM($U38:$CH38)</f>
        <v>4.4447929742696788</v>
      </c>
      <c r="AZ147" s="123">
        <f>IFERROR('CEB Allocators'!AR38/SUM('CEB Allocators'!$M38:$BZ38),0)*SUM($U38:$CH38)</f>
        <v>4.4447929742696788</v>
      </c>
      <c r="BA147" s="123">
        <f>IFERROR('CEB Allocators'!AS38/SUM('CEB Allocators'!$M38:$BZ38),0)*SUM($U38:$CH38)</f>
        <v>4.4447929742696788</v>
      </c>
      <c r="BB147" s="123">
        <f>IFERROR('CEB Allocators'!AT38/SUM('CEB Allocators'!$M38:$BZ38),0)*SUM($U38:$CH38)</f>
        <v>4.4447929742696788</v>
      </c>
      <c r="BC147" s="123">
        <f>IFERROR('CEB Allocators'!AU38/SUM('CEB Allocators'!$M38:$BZ38),0)*SUM($U38:$CH38)</f>
        <v>4.4447929742696788</v>
      </c>
      <c r="BD147" s="123">
        <f>IFERROR('CEB Allocators'!AV38/SUM('CEB Allocators'!$M38:$BZ38),0)*SUM($U38:$CH38)</f>
        <v>4.4447929742696788</v>
      </c>
      <c r="BE147" s="123">
        <f>IFERROR('CEB Allocators'!AW38/SUM('CEB Allocators'!$M38:$BZ38),0)*SUM($U38:$CH38)</f>
        <v>4.4447929742696788</v>
      </c>
      <c r="BF147" s="123">
        <f>IFERROR('CEB Allocators'!AX38/SUM('CEB Allocators'!$M38:$BZ38),0)*SUM($U38:$CH38)</f>
        <v>4.4447929742696788</v>
      </c>
      <c r="BG147" s="123">
        <f>IFERROR('CEB Allocators'!AY38/SUM('CEB Allocators'!$M38:$BZ38),0)*SUM($U38:$CH38)</f>
        <v>4.4447929742696788</v>
      </c>
      <c r="BH147" s="123">
        <f>IFERROR('CEB Allocators'!AZ38/SUM('CEB Allocators'!$M38:$BZ38),0)*SUM($U38:$CH38)</f>
        <v>4.4447929742696788</v>
      </c>
      <c r="BI147" s="123">
        <f>IFERROR('CEB Allocators'!BA38/SUM('CEB Allocators'!$M38:$BZ38),0)*SUM($U38:$CH38)</f>
        <v>4.4447929742696788</v>
      </c>
      <c r="BJ147" s="123">
        <f>IFERROR('CEB Allocators'!BB38/SUM('CEB Allocators'!$M38:$BZ38),0)*SUM($U38:$CH38)</f>
        <v>4.4447929742696788</v>
      </c>
      <c r="BK147" s="123">
        <f>IFERROR('CEB Allocators'!BC38/SUM('CEB Allocators'!$M38:$BZ38),0)*SUM($U38:$CH38)</f>
        <v>4.4447929742696788</v>
      </c>
      <c r="BL147" s="123">
        <f>IFERROR('CEB Allocators'!BD38/SUM('CEB Allocators'!$M38:$BZ38),0)*SUM($U38:$CH38)</f>
        <v>4.4447929742696788</v>
      </c>
      <c r="BM147" s="123">
        <f>IFERROR('CEB Allocators'!BE38/SUM('CEB Allocators'!$M38:$BZ38),0)*SUM($U38:$CH38)</f>
        <v>4.4447929742696788</v>
      </c>
      <c r="BN147" s="123">
        <f>IFERROR('CEB Allocators'!BF38/SUM('CEB Allocators'!$M38:$BZ38),0)*SUM($U38:$CH38)</f>
        <v>4.4447929742696788</v>
      </c>
      <c r="BO147" s="123">
        <f>IFERROR('CEB Allocators'!BG38/SUM('CEB Allocators'!$M38:$BZ38),0)*SUM($U38:$CH38)</f>
        <v>4.4447929742696788</v>
      </c>
      <c r="BP147" s="123">
        <f>IFERROR('CEB Allocators'!BH38/SUM('CEB Allocators'!$M38:$BZ38),0)*SUM($U38:$CH38)</f>
        <v>4.4447929742696788</v>
      </c>
      <c r="BQ147" s="123">
        <f>IFERROR('CEB Allocators'!BI38/SUM('CEB Allocators'!$M38:$BZ38),0)*SUM($U38:$CH38)</f>
        <v>4.4447929742696788</v>
      </c>
      <c r="BR147" s="123">
        <f>IFERROR('CEB Allocators'!BJ38/SUM('CEB Allocators'!$M38:$BZ38),0)*SUM($U38:$CH38)</f>
        <v>4.4447929742696788</v>
      </c>
      <c r="BS147" s="123">
        <f>IFERROR('CEB Allocators'!BK38/SUM('CEB Allocators'!$M38:$BZ38),0)*SUM($U38:$CH38)</f>
        <v>4.4447929742696788</v>
      </c>
      <c r="BT147" s="123">
        <f>IFERROR('CEB Allocators'!BL38/SUM('CEB Allocators'!$M38:$BZ38),0)*SUM($U38:$CH38)</f>
        <v>4.4447929742696788</v>
      </c>
      <c r="BU147" s="123">
        <f>IFERROR('CEB Allocators'!BM38/SUM('CEB Allocators'!$M38:$BZ38),0)*SUM($U38:$CH38)</f>
        <v>4.4447929742696788</v>
      </c>
      <c r="BV147" s="123">
        <f>IFERROR('CEB Allocators'!BN38/SUM('CEB Allocators'!$M38:$BZ38),0)*SUM($U38:$CH38)</f>
        <v>4.4447929742696788</v>
      </c>
      <c r="BW147" s="123">
        <f>IFERROR('CEB Allocators'!BO38/SUM('CEB Allocators'!$M38:$BZ38),0)*SUM($U38:$CH38)</f>
        <v>4.4447929742696788</v>
      </c>
      <c r="BX147" s="123">
        <f>IFERROR('CEB Allocators'!BP38/SUM('CEB Allocators'!$M38:$BZ38),0)*SUM($U38:$CH38)</f>
        <v>4.4447929742696788</v>
      </c>
      <c r="BY147" s="123">
        <f>IFERROR('CEB Allocators'!BQ38/SUM('CEB Allocators'!$M38:$BZ38),0)*SUM($U38:$CH38)</f>
        <v>4.4447929742696788</v>
      </c>
      <c r="BZ147" s="123">
        <f>IFERROR('CEB Allocators'!BR38/SUM('CEB Allocators'!$M38:$BZ38),0)*SUM($U38:$CH38)</f>
        <v>4.4447929742696788</v>
      </c>
      <c r="CA147" s="123">
        <f>IFERROR('CEB Allocators'!BS38/SUM('CEB Allocators'!$M38:$BZ38),0)*SUM($U38:$CH38)</f>
        <v>4.4447929742696788</v>
      </c>
      <c r="CB147" s="123">
        <f>IFERROR('CEB Allocators'!BT38/SUM('CEB Allocators'!$M38:$BZ38),0)*SUM($U38:$CH38)</f>
        <v>4.4447929742696788</v>
      </c>
      <c r="CC147" s="123">
        <f>IFERROR('CEB Allocators'!BU38/SUM('CEB Allocators'!$M38:$BZ38),0)*SUM($U38:$CH38)</f>
        <v>4.4447929742696788</v>
      </c>
      <c r="CD147" s="123">
        <f>IFERROR('CEB Allocators'!BV38/SUM('CEB Allocators'!$M38:$BZ38),0)*SUM($U38:$CH38)</f>
        <v>0</v>
      </c>
      <c r="CE147" s="123">
        <f>IFERROR('CEB Allocators'!BW38/SUM('CEB Allocators'!$M38:$BZ38),0)*SUM($U38:$CH38)</f>
        <v>0</v>
      </c>
      <c r="CF147" s="123">
        <f>IFERROR('CEB Allocators'!BX38/SUM('CEB Allocators'!$M38:$BZ38),0)*SUM($U38:$CH38)</f>
        <v>0</v>
      </c>
      <c r="CG147" s="123">
        <f>IFERROR('CEB Allocators'!BY38/SUM('CEB Allocators'!$M38:$BZ38),0)*SUM($U38:$CH38)</f>
        <v>0</v>
      </c>
      <c r="CH147" s="123">
        <f>IFERROR('CEB Allocators'!BZ38/SUM('CEB Allocators'!$M38:$BZ38),0)*SUM($U38:$CH38)</f>
        <v>0</v>
      </c>
    </row>
    <row r="148" spans="1:86" s="56" customFormat="1" x14ac:dyDescent="0.3">
      <c r="A148" s="150"/>
      <c r="B148" s="19" t="str">
        <f t="shared" si="153"/>
        <v>FIT II</v>
      </c>
      <c r="C148" s="19">
        <f t="shared" si="153"/>
        <v>14.886584999999997</v>
      </c>
      <c r="D148" s="19" t="str">
        <f t="shared" si="153"/>
        <v>Sol</v>
      </c>
      <c r="E148" s="19" t="str">
        <f t="shared" si="153"/>
        <v>Solar (Rooftop, &lt;0.5MW)</v>
      </c>
      <c r="F148" s="19" t="str">
        <f t="shared" si="153"/>
        <v>Multiple</v>
      </c>
      <c r="G148" s="98">
        <f t="shared" ref="G148" si="162">G39</f>
        <v>41640</v>
      </c>
      <c r="H148" s="19">
        <f t="shared" si="89"/>
        <v>50</v>
      </c>
      <c r="I148" s="19">
        <f t="shared" ref="I148:K148" si="163">I39</f>
        <v>25</v>
      </c>
      <c r="J148" s="19">
        <f t="shared" si="163"/>
        <v>25</v>
      </c>
      <c r="K148" s="19">
        <f t="shared" si="163"/>
        <v>2014</v>
      </c>
      <c r="L148" s="55"/>
      <c r="M148" s="55"/>
      <c r="R148" s="57"/>
      <c r="S148" s="57"/>
      <c r="T148" s="101"/>
      <c r="U148" s="123">
        <f>IFERROR('CEB Allocators'!M39/SUM('CEB Allocators'!$M39:$BZ39),0)*SUM($U39:$CH39)</f>
        <v>0</v>
      </c>
      <c r="V148" s="123">
        <f>IFERROR('CEB Allocators'!N39/SUM('CEB Allocators'!$M39:$BZ39),0)*SUM($U39:$CH39)</f>
        <v>0</v>
      </c>
      <c r="W148" s="123">
        <f>IFERROR('CEB Allocators'!O39/SUM('CEB Allocators'!$M39:$BZ39),0)*SUM($U39:$CH39)</f>
        <v>0</v>
      </c>
      <c r="X148" s="123">
        <f>IFERROR('CEB Allocators'!P39/SUM('CEB Allocators'!$M39:$BZ39),0)*SUM($U39:$CH39)</f>
        <v>0</v>
      </c>
      <c r="Y148" s="123">
        <f>IFERROR('CEB Allocators'!Q39/SUM('CEB Allocators'!$M39:$BZ39),0)*SUM($U39:$CH39)</f>
        <v>0</v>
      </c>
      <c r="Z148" s="123">
        <f>IFERROR('CEB Allocators'!R39/SUM('CEB Allocators'!$M39:$BZ39),0)*SUM($U39:$CH39)</f>
        <v>0</v>
      </c>
      <c r="AA148" s="123">
        <f>IFERROR('CEB Allocators'!S39/SUM('CEB Allocators'!$M39:$BZ39),0)*SUM($U39:$CH39)</f>
        <v>0</v>
      </c>
      <c r="AB148" s="123">
        <f>IFERROR('CEB Allocators'!T39/SUM('CEB Allocators'!$M39:$BZ39),0)*SUM($U39:$CH39)</f>
        <v>0</v>
      </c>
      <c r="AC148" s="123">
        <f>IFERROR('CEB Allocators'!U39/SUM('CEB Allocators'!$M39:$BZ39),0)*SUM($U39:$CH39)</f>
        <v>0</v>
      </c>
      <c r="AD148" s="123">
        <f>IFERROR('CEB Allocators'!V39/SUM('CEB Allocators'!$M39:$BZ39),0)*SUM($U39:$CH39)</f>
        <v>3.8655008501459101</v>
      </c>
      <c r="AE148" s="123">
        <f>IFERROR('CEB Allocators'!W39/SUM('CEB Allocators'!$M39:$BZ39),0)*SUM($U39:$CH39)</f>
        <v>3.8655008501459101</v>
      </c>
      <c r="AF148" s="123">
        <f>IFERROR('CEB Allocators'!X39/SUM('CEB Allocators'!$M39:$BZ39),0)*SUM($U39:$CH39)</f>
        <v>3.8655008501459101</v>
      </c>
      <c r="AG148" s="123">
        <f>IFERROR('CEB Allocators'!Y39/SUM('CEB Allocators'!$M39:$BZ39),0)*SUM($U39:$CH39)</f>
        <v>3.8655008501459101</v>
      </c>
      <c r="AH148" s="123">
        <f>IFERROR('CEB Allocators'!Z39/SUM('CEB Allocators'!$M39:$BZ39),0)*SUM($U39:$CH39)</f>
        <v>3.8655008501459101</v>
      </c>
      <c r="AI148" s="123">
        <f>IFERROR('CEB Allocators'!AA39/SUM('CEB Allocators'!$M39:$BZ39),0)*SUM($U39:$CH39)</f>
        <v>3.8655008501459101</v>
      </c>
      <c r="AJ148" s="123">
        <f>IFERROR('CEB Allocators'!AB39/SUM('CEB Allocators'!$M39:$BZ39),0)*SUM($U39:$CH39)</f>
        <v>3.8655008501459101</v>
      </c>
      <c r="AK148" s="123">
        <f>IFERROR('CEB Allocators'!AC39/SUM('CEB Allocators'!$M39:$BZ39),0)*SUM($U39:$CH39)</f>
        <v>3.8655008501459101</v>
      </c>
      <c r="AL148" s="123">
        <f>IFERROR('CEB Allocators'!AD39/SUM('CEB Allocators'!$M39:$BZ39),0)*SUM($U39:$CH39)</f>
        <v>3.8655008501459101</v>
      </c>
      <c r="AM148" s="123">
        <f>IFERROR('CEB Allocators'!AE39/SUM('CEB Allocators'!$M39:$BZ39),0)*SUM($U39:$CH39)</f>
        <v>3.8655008501459101</v>
      </c>
      <c r="AN148" s="123">
        <f>IFERROR('CEB Allocators'!AF39/SUM('CEB Allocators'!$M39:$BZ39),0)*SUM($U39:$CH39)</f>
        <v>3.8655008501459101</v>
      </c>
      <c r="AO148" s="123">
        <f>IFERROR('CEB Allocators'!AG39/SUM('CEB Allocators'!$M39:$BZ39),0)*SUM($U39:$CH39)</f>
        <v>3.8655008501459101</v>
      </c>
      <c r="AP148" s="123">
        <f>IFERROR('CEB Allocators'!AH39/SUM('CEB Allocators'!$M39:$BZ39),0)*SUM($U39:$CH39)</f>
        <v>3.8655008501459101</v>
      </c>
      <c r="AQ148" s="123">
        <f>IFERROR('CEB Allocators'!AI39/SUM('CEB Allocators'!$M39:$BZ39),0)*SUM($U39:$CH39)</f>
        <v>3.8655008501459101</v>
      </c>
      <c r="AR148" s="123">
        <f>IFERROR('CEB Allocators'!AJ39/SUM('CEB Allocators'!$M39:$BZ39),0)*SUM($U39:$CH39)</f>
        <v>3.8655008501459101</v>
      </c>
      <c r="AS148" s="123">
        <f>IFERROR('CEB Allocators'!AK39/SUM('CEB Allocators'!$M39:$BZ39),0)*SUM($U39:$CH39)</f>
        <v>3.8655008501459101</v>
      </c>
      <c r="AT148" s="123">
        <f>IFERROR('CEB Allocators'!AL39/SUM('CEB Allocators'!$M39:$BZ39),0)*SUM($U39:$CH39)</f>
        <v>3.8655008501459101</v>
      </c>
      <c r="AU148" s="123">
        <f>IFERROR('CEB Allocators'!AM39/SUM('CEB Allocators'!$M39:$BZ39),0)*SUM($U39:$CH39)</f>
        <v>3.8655008501459101</v>
      </c>
      <c r="AV148" s="123">
        <f>IFERROR('CEB Allocators'!AN39/SUM('CEB Allocators'!$M39:$BZ39),0)*SUM($U39:$CH39)</f>
        <v>3.8655008501459101</v>
      </c>
      <c r="AW148" s="123">
        <f>IFERROR('CEB Allocators'!AO39/SUM('CEB Allocators'!$M39:$BZ39),0)*SUM($U39:$CH39)</f>
        <v>3.8655008501459101</v>
      </c>
      <c r="AX148" s="123">
        <f>IFERROR('CEB Allocators'!AP39/SUM('CEB Allocators'!$M39:$BZ39),0)*SUM($U39:$CH39)</f>
        <v>3.8655008501459101</v>
      </c>
      <c r="AY148" s="123">
        <f>IFERROR('CEB Allocators'!AQ39/SUM('CEB Allocators'!$M39:$BZ39),0)*SUM($U39:$CH39)</f>
        <v>3.8655008501459101</v>
      </c>
      <c r="AZ148" s="123">
        <f>IFERROR('CEB Allocators'!AR39/SUM('CEB Allocators'!$M39:$BZ39),0)*SUM($U39:$CH39)</f>
        <v>3.8655008501459101</v>
      </c>
      <c r="BA148" s="123">
        <f>IFERROR('CEB Allocators'!AS39/SUM('CEB Allocators'!$M39:$BZ39),0)*SUM($U39:$CH39)</f>
        <v>3.8655008501459101</v>
      </c>
      <c r="BB148" s="123">
        <f>IFERROR('CEB Allocators'!AT39/SUM('CEB Allocators'!$M39:$BZ39),0)*SUM($U39:$CH39)</f>
        <v>3.8655008501459101</v>
      </c>
      <c r="BC148" s="123">
        <f>IFERROR('CEB Allocators'!AU39/SUM('CEB Allocators'!$M39:$BZ39),0)*SUM($U39:$CH39)</f>
        <v>3.8655008501459101</v>
      </c>
      <c r="BD148" s="123">
        <f>IFERROR('CEB Allocators'!AV39/SUM('CEB Allocators'!$M39:$BZ39),0)*SUM($U39:$CH39)</f>
        <v>3.8655008501459101</v>
      </c>
      <c r="BE148" s="123">
        <f>IFERROR('CEB Allocators'!AW39/SUM('CEB Allocators'!$M39:$BZ39),0)*SUM($U39:$CH39)</f>
        <v>3.8655008501459101</v>
      </c>
      <c r="BF148" s="123">
        <f>IFERROR('CEB Allocators'!AX39/SUM('CEB Allocators'!$M39:$BZ39),0)*SUM($U39:$CH39)</f>
        <v>3.8655008501459101</v>
      </c>
      <c r="BG148" s="123">
        <f>IFERROR('CEB Allocators'!AY39/SUM('CEB Allocators'!$M39:$BZ39),0)*SUM($U39:$CH39)</f>
        <v>3.8655008501459101</v>
      </c>
      <c r="BH148" s="123">
        <f>IFERROR('CEB Allocators'!AZ39/SUM('CEB Allocators'!$M39:$BZ39),0)*SUM($U39:$CH39)</f>
        <v>3.8655008501459101</v>
      </c>
      <c r="BI148" s="123">
        <f>IFERROR('CEB Allocators'!BA39/SUM('CEB Allocators'!$M39:$BZ39),0)*SUM($U39:$CH39)</f>
        <v>3.8655008501459101</v>
      </c>
      <c r="BJ148" s="123">
        <f>IFERROR('CEB Allocators'!BB39/SUM('CEB Allocators'!$M39:$BZ39),0)*SUM($U39:$CH39)</f>
        <v>3.8655008501459101</v>
      </c>
      <c r="BK148" s="123">
        <f>IFERROR('CEB Allocators'!BC39/SUM('CEB Allocators'!$M39:$BZ39),0)*SUM($U39:$CH39)</f>
        <v>3.8655008501459101</v>
      </c>
      <c r="BL148" s="123">
        <f>IFERROR('CEB Allocators'!BD39/SUM('CEB Allocators'!$M39:$BZ39),0)*SUM($U39:$CH39)</f>
        <v>3.8655008501459101</v>
      </c>
      <c r="BM148" s="123">
        <f>IFERROR('CEB Allocators'!BE39/SUM('CEB Allocators'!$M39:$BZ39),0)*SUM($U39:$CH39)</f>
        <v>3.8655008501459101</v>
      </c>
      <c r="BN148" s="123">
        <f>IFERROR('CEB Allocators'!BF39/SUM('CEB Allocators'!$M39:$BZ39),0)*SUM($U39:$CH39)</f>
        <v>3.8655008501459101</v>
      </c>
      <c r="BO148" s="123">
        <f>IFERROR('CEB Allocators'!BG39/SUM('CEB Allocators'!$M39:$BZ39),0)*SUM($U39:$CH39)</f>
        <v>3.8655008501459101</v>
      </c>
      <c r="BP148" s="123">
        <f>IFERROR('CEB Allocators'!BH39/SUM('CEB Allocators'!$M39:$BZ39),0)*SUM($U39:$CH39)</f>
        <v>3.8655008501459101</v>
      </c>
      <c r="BQ148" s="123">
        <f>IFERROR('CEB Allocators'!BI39/SUM('CEB Allocators'!$M39:$BZ39),0)*SUM($U39:$CH39)</f>
        <v>3.8655008501459101</v>
      </c>
      <c r="BR148" s="123">
        <f>IFERROR('CEB Allocators'!BJ39/SUM('CEB Allocators'!$M39:$BZ39),0)*SUM($U39:$CH39)</f>
        <v>3.8655008501459101</v>
      </c>
      <c r="BS148" s="123">
        <f>IFERROR('CEB Allocators'!BK39/SUM('CEB Allocators'!$M39:$BZ39),0)*SUM($U39:$CH39)</f>
        <v>3.8655008501459101</v>
      </c>
      <c r="BT148" s="123">
        <f>IFERROR('CEB Allocators'!BL39/SUM('CEB Allocators'!$M39:$BZ39),0)*SUM($U39:$CH39)</f>
        <v>3.8655008501459101</v>
      </c>
      <c r="BU148" s="123">
        <f>IFERROR('CEB Allocators'!BM39/SUM('CEB Allocators'!$M39:$BZ39),0)*SUM($U39:$CH39)</f>
        <v>3.8655008501459101</v>
      </c>
      <c r="BV148" s="123">
        <f>IFERROR('CEB Allocators'!BN39/SUM('CEB Allocators'!$M39:$BZ39),0)*SUM($U39:$CH39)</f>
        <v>3.8655008501459101</v>
      </c>
      <c r="BW148" s="123">
        <f>IFERROR('CEB Allocators'!BO39/SUM('CEB Allocators'!$M39:$BZ39),0)*SUM($U39:$CH39)</f>
        <v>3.8655008501459101</v>
      </c>
      <c r="BX148" s="123">
        <f>IFERROR('CEB Allocators'!BP39/SUM('CEB Allocators'!$M39:$BZ39),0)*SUM($U39:$CH39)</f>
        <v>3.8655008501459101</v>
      </c>
      <c r="BY148" s="123">
        <f>IFERROR('CEB Allocators'!BQ39/SUM('CEB Allocators'!$M39:$BZ39),0)*SUM($U39:$CH39)</f>
        <v>3.8655008501459101</v>
      </c>
      <c r="BZ148" s="123">
        <f>IFERROR('CEB Allocators'!BR39/SUM('CEB Allocators'!$M39:$BZ39),0)*SUM($U39:$CH39)</f>
        <v>3.8655008501459101</v>
      </c>
      <c r="CA148" s="123">
        <f>IFERROR('CEB Allocators'!BS39/SUM('CEB Allocators'!$M39:$BZ39),0)*SUM($U39:$CH39)</f>
        <v>3.8655008501459101</v>
      </c>
      <c r="CB148" s="123">
        <f>IFERROR('CEB Allocators'!BT39/SUM('CEB Allocators'!$M39:$BZ39),0)*SUM($U39:$CH39)</f>
        <v>0</v>
      </c>
      <c r="CC148" s="123">
        <f>IFERROR('CEB Allocators'!BU39/SUM('CEB Allocators'!$M39:$BZ39),0)*SUM($U39:$CH39)</f>
        <v>0</v>
      </c>
      <c r="CD148" s="123">
        <f>IFERROR('CEB Allocators'!BV39/SUM('CEB Allocators'!$M39:$BZ39),0)*SUM($U39:$CH39)</f>
        <v>0</v>
      </c>
      <c r="CE148" s="123">
        <f>IFERROR('CEB Allocators'!BW39/SUM('CEB Allocators'!$M39:$BZ39),0)*SUM($U39:$CH39)</f>
        <v>0</v>
      </c>
      <c r="CF148" s="123">
        <f>IFERROR('CEB Allocators'!BX39/SUM('CEB Allocators'!$M39:$BZ39),0)*SUM($U39:$CH39)</f>
        <v>0</v>
      </c>
      <c r="CG148" s="123">
        <f>IFERROR('CEB Allocators'!BY39/SUM('CEB Allocators'!$M39:$BZ39),0)*SUM($U39:$CH39)</f>
        <v>0</v>
      </c>
      <c r="CH148" s="123">
        <f>IFERROR('CEB Allocators'!BZ39/SUM('CEB Allocators'!$M39:$BZ39),0)*SUM($U39:$CH39)</f>
        <v>0</v>
      </c>
    </row>
    <row r="149" spans="1:86" s="56" customFormat="1" x14ac:dyDescent="0.3">
      <c r="A149" s="150"/>
      <c r="B149" s="19" t="str">
        <f t="shared" si="153"/>
        <v>FIT II</v>
      </c>
      <c r="C149" s="19">
        <f t="shared" si="153"/>
        <v>83.790055000000024</v>
      </c>
      <c r="D149" s="19" t="str">
        <f t="shared" si="153"/>
        <v>Sol</v>
      </c>
      <c r="E149" s="19" t="str">
        <f t="shared" si="153"/>
        <v>Solar (Rooftop, &lt;0.5MW)</v>
      </c>
      <c r="F149" s="19" t="str">
        <f t="shared" si="153"/>
        <v>Multiple</v>
      </c>
      <c r="G149" s="98">
        <f t="shared" ref="G149" si="164">G40</f>
        <v>42005</v>
      </c>
      <c r="H149" s="19">
        <f t="shared" si="89"/>
        <v>50</v>
      </c>
      <c r="I149" s="19">
        <f t="shared" ref="I149:K149" si="165">I40</f>
        <v>25</v>
      </c>
      <c r="J149" s="19">
        <f t="shared" si="165"/>
        <v>25</v>
      </c>
      <c r="K149" s="19">
        <f t="shared" si="165"/>
        <v>2015</v>
      </c>
      <c r="L149" s="55"/>
      <c r="M149" s="55"/>
      <c r="R149" s="57"/>
      <c r="S149" s="57"/>
      <c r="T149" s="101"/>
      <c r="U149" s="123">
        <f>IFERROR('CEB Allocators'!M40/SUM('CEB Allocators'!$M40:$BZ40),0)*SUM($U40:$CH40)</f>
        <v>0</v>
      </c>
      <c r="V149" s="123">
        <f>IFERROR('CEB Allocators'!N40/SUM('CEB Allocators'!$M40:$BZ40),0)*SUM($U40:$CH40)</f>
        <v>0</v>
      </c>
      <c r="W149" s="123">
        <f>IFERROR('CEB Allocators'!O40/SUM('CEB Allocators'!$M40:$BZ40),0)*SUM($U40:$CH40)</f>
        <v>0</v>
      </c>
      <c r="X149" s="123">
        <f>IFERROR('CEB Allocators'!P40/SUM('CEB Allocators'!$M40:$BZ40),0)*SUM($U40:$CH40)</f>
        <v>0</v>
      </c>
      <c r="Y149" s="123">
        <f>IFERROR('CEB Allocators'!Q40/SUM('CEB Allocators'!$M40:$BZ40),0)*SUM($U40:$CH40)</f>
        <v>0</v>
      </c>
      <c r="Z149" s="123">
        <f>IFERROR('CEB Allocators'!R40/SUM('CEB Allocators'!$M40:$BZ40),0)*SUM($U40:$CH40)</f>
        <v>0</v>
      </c>
      <c r="AA149" s="123">
        <f>IFERROR('CEB Allocators'!S40/SUM('CEB Allocators'!$M40:$BZ40),0)*SUM($U40:$CH40)</f>
        <v>0</v>
      </c>
      <c r="AB149" s="123">
        <f>IFERROR('CEB Allocators'!T40/SUM('CEB Allocators'!$M40:$BZ40),0)*SUM($U40:$CH40)</f>
        <v>0</v>
      </c>
      <c r="AC149" s="123">
        <f>IFERROR('CEB Allocators'!U40/SUM('CEB Allocators'!$M40:$BZ40),0)*SUM($U40:$CH40)</f>
        <v>0</v>
      </c>
      <c r="AD149" s="123">
        <f>IFERROR('CEB Allocators'!V40/SUM('CEB Allocators'!$M40:$BZ40),0)*SUM($U40:$CH40)</f>
        <v>0</v>
      </c>
      <c r="AE149" s="123">
        <f>IFERROR('CEB Allocators'!W40/SUM('CEB Allocators'!$M40:$BZ40),0)*SUM($U40:$CH40)</f>
        <v>21.710762157545652</v>
      </c>
      <c r="AF149" s="123">
        <f>IFERROR('CEB Allocators'!X40/SUM('CEB Allocators'!$M40:$BZ40),0)*SUM($U40:$CH40)</f>
        <v>21.710762157545652</v>
      </c>
      <c r="AG149" s="123">
        <f>IFERROR('CEB Allocators'!Y40/SUM('CEB Allocators'!$M40:$BZ40),0)*SUM($U40:$CH40)</f>
        <v>21.710762157545652</v>
      </c>
      <c r="AH149" s="123">
        <f>IFERROR('CEB Allocators'!Z40/SUM('CEB Allocators'!$M40:$BZ40),0)*SUM($U40:$CH40)</f>
        <v>21.710762157545652</v>
      </c>
      <c r="AI149" s="123">
        <f>IFERROR('CEB Allocators'!AA40/SUM('CEB Allocators'!$M40:$BZ40),0)*SUM($U40:$CH40)</f>
        <v>21.710762157545652</v>
      </c>
      <c r="AJ149" s="123">
        <f>IFERROR('CEB Allocators'!AB40/SUM('CEB Allocators'!$M40:$BZ40),0)*SUM($U40:$CH40)</f>
        <v>21.710762157545652</v>
      </c>
      <c r="AK149" s="123">
        <f>IFERROR('CEB Allocators'!AC40/SUM('CEB Allocators'!$M40:$BZ40),0)*SUM($U40:$CH40)</f>
        <v>21.710762157545652</v>
      </c>
      <c r="AL149" s="123">
        <f>IFERROR('CEB Allocators'!AD40/SUM('CEB Allocators'!$M40:$BZ40),0)*SUM($U40:$CH40)</f>
        <v>21.710762157545652</v>
      </c>
      <c r="AM149" s="123">
        <f>IFERROR('CEB Allocators'!AE40/SUM('CEB Allocators'!$M40:$BZ40),0)*SUM($U40:$CH40)</f>
        <v>21.710762157545652</v>
      </c>
      <c r="AN149" s="123">
        <f>IFERROR('CEB Allocators'!AF40/SUM('CEB Allocators'!$M40:$BZ40),0)*SUM($U40:$CH40)</f>
        <v>21.710762157545652</v>
      </c>
      <c r="AO149" s="123">
        <f>IFERROR('CEB Allocators'!AG40/SUM('CEB Allocators'!$M40:$BZ40),0)*SUM($U40:$CH40)</f>
        <v>21.710762157545652</v>
      </c>
      <c r="AP149" s="123">
        <f>IFERROR('CEB Allocators'!AH40/SUM('CEB Allocators'!$M40:$BZ40),0)*SUM($U40:$CH40)</f>
        <v>21.710762157545652</v>
      </c>
      <c r="AQ149" s="123">
        <f>IFERROR('CEB Allocators'!AI40/SUM('CEB Allocators'!$M40:$BZ40),0)*SUM($U40:$CH40)</f>
        <v>21.710762157545652</v>
      </c>
      <c r="AR149" s="123">
        <f>IFERROR('CEB Allocators'!AJ40/SUM('CEB Allocators'!$M40:$BZ40),0)*SUM($U40:$CH40)</f>
        <v>21.710762157545652</v>
      </c>
      <c r="AS149" s="123">
        <f>IFERROR('CEB Allocators'!AK40/SUM('CEB Allocators'!$M40:$BZ40),0)*SUM($U40:$CH40)</f>
        <v>21.710762157545652</v>
      </c>
      <c r="AT149" s="123">
        <f>IFERROR('CEB Allocators'!AL40/SUM('CEB Allocators'!$M40:$BZ40),0)*SUM($U40:$CH40)</f>
        <v>21.710762157545652</v>
      </c>
      <c r="AU149" s="123">
        <f>IFERROR('CEB Allocators'!AM40/SUM('CEB Allocators'!$M40:$BZ40),0)*SUM($U40:$CH40)</f>
        <v>21.710762157545652</v>
      </c>
      <c r="AV149" s="123">
        <f>IFERROR('CEB Allocators'!AN40/SUM('CEB Allocators'!$M40:$BZ40),0)*SUM($U40:$CH40)</f>
        <v>21.710762157545652</v>
      </c>
      <c r="AW149" s="123">
        <f>IFERROR('CEB Allocators'!AO40/SUM('CEB Allocators'!$M40:$BZ40),0)*SUM($U40:$CH40)</f>
        <v>21.710762157545652</v>
      </c>
      <c r="AX149" s="123">
        <f>IFERROR('CEB Allocators'!AP40/SUM('CEB Allocators'!$M40:$BZ40),0)*SUM($U40:$CH40)</f>
        <v>21.710762157545652</v>
      </c>
      <c r="AY149" s="123">
        <f>IFERROR('CEB Allocators'!AQ40/SUM('CEB Allocators'!$M40:$BZ40),0)*SUM($U40:$CH40)</f>
        <v>21.710762157545652</v>
      </c>
      <c r="AZ149" s="123">
        <f>IFERROR('CEB Allocators'!AR40/SUM('CEB Allocators'!$M40:$BZ40),0)*SUM($U40:$CH40)</f>
        <v>21.710762157545652</v>
      </c>
      <c r="BA149" s="123">
        <f>IFERROR('CEB Allocators'!AS40/SUM('CEB Allocators'!$M40:$BZ40),0)*SUM($U40:$CH40)</f>
        <v>21.710762157545652</v>
      </c>
      <c r="BB149" s="123">
        <f>IFERROR('CEB Allocators'!AT40/SUM('CEB Allocators'!$M40:$BZ40),0)*SUM($U40:$CH40)</f>
        <v>21.710762157545652</v>
      </c>
      <c r="BC149" s="123">
        <f>IFERROR('CEB Allocators'!AU40/SUM('CEB Allocators'!$M40:$BZ40),0)*SUM($U40:$CH40)</f>
        <v>21.710762157545652</v>
      </c>
      <c r="BD149" s="123">
        <f>IFERROR('CEB Allocators'!AV40/SUM('CEB Allocators'!$M40:$BZ40),0)*SUM($U40:$CH40)</f>
        <v>21.710762157545652</v>
      </c>
      <c r="BE149" s="123">
        <f>IFERROR('CEB Allocators'!AW40/SUM('CEB Allocators'!$M40:$BZ40),0)*SUM($U40:$CH40)</f>
        <v>21.710762157545652</v>
      </c>
      <c r="BF149" s="123">
        <f>IFERROR('CEB Allocators'!AX40/SUM('CEB Allocators'!$M40:$BZ40),0)*SUM($U40:$CH40)</f>
        <v>21.710762157545652</v>
      </c>
      <c r="BG149" s="123">
        <f>IFERROR('CEB Allocators'!AY40/SUM('CEB Allocators'!$M40:$BZ40),0)*SUM($U40:$CH40)</f>
        <v>21.710762157545652</v>
      </c>
      <c r="BH149" s="123">
        <f>IFERROR('CEB Allocators'!AZ40/SUM('CEB Allocators'!$M40:$BZ40),0)*SUM($U40:$CH40)</f>
        <v>21.710762157545652</v>
      </c>
      <c r="BI149" s="123">
        <f>IFERROR('CEB Allocators'!BA40/SUM('CEB Allocators'!$M40:$BZ40),0)*SUM($U40:$CH40)</f>
        <v>21.710762157545652</v>
      </c>
      <c r="BJ149" s="123">
        <f>IFERROR('CEB Allocators'!BB40/SUM('CEB Allocators'!$M40:$BZ40),0)*SUM($U40:$CH40)</f>
        <v>21.710762157545652</v>
      </c>
      <c r="BK149" s="123">
        <f>IFERROR('CEB Allocators'!BC40/SUM('CEB Allocators'!$M40:$BZ40),0)*SUM($U40:$CH40)</f>
        <v>21.710762157545652</v>
      </c>
      <c r="BL149" s="123">
        <f>IFERROR('CEB Allocators'!BD40/SUM('CEB Allocators'!$M40:$BZ40),0)*SUM($U40:$CH40)</f>
        <v>21.710762157545652</v>
      </c>
      <c r="BM149" s="123">
        <f>IFERROR('CEB Allocators'!BE40/SUM('CEB Allocators'!$M40:$BZ40),0)*SUM($U40:$CH40)</f>
        <v>21.710762157545652</v>
      </c>
      <c r="BN149" s="123">
        <f>IFERROR('CEB Allocators'!BF40/SUM('CEB Allocators'!$M40:$BZ40),0)*SUM($U40:$CH40)</f>
        <v>21.710762157545652</v>
      </c>
      <c r="BO149" s="123">
        <f>IFERROR('CEB Allocators'!BG40/SUM('CEB Allocators'!$M40:$BZ40),0)*SUM($U40:$CH40)</f>
        <v>21.710762157545652</v>
      </c>
      <c r="BP149" s="123">
        <f>IFERROR('CEB Allocators'!BH40/SUM('CEB Allocators'!$M40:$BZ40),0)*SUM($U40:$CH40)</f>
        <v>21.710762157545652</v>
      </c>
      <c r="BQ149" s="123">
        <f>IFERROR('CEB Allocators'!BI40/SUM('CEB Allocators'!$M40:$BZ40),0)*SUM($U40:$CH40)</f>
        <v>21.710762157545652</v>
      </c>
      <c r="BR149" s="123">
        <f>IFERROR('CEB Allocators'!BJ40/SUM('CEB Allocators'!$M40:$BZ40),0)*SUM($U40:$CH40)</f>
        <v>21.710762157545652</v>
      </c>
      <c r="BS149" s="123">
        <f>IFERROR('CEB Allocators'!BK40/SUM('CEB Allocators'!$M40:$BZ40),0)*SUM($U40:$CH40)</f>
        <v>21.710762157545652</v>
      </c>
      <c r="BT149" s="123">
        <f>IFERROR('CEB Allocators'!BL40/SUM('CEB Allocators'!$M40:$BZ40),0)*SUM($U40:$CH40)</f>
        <v>21.710762157545652</v>
      </c>
      <c r="BU149" s="123">
        <f>IFERROR('CEB Allocators'!BM40/SUM('CEB Allocators'!$M40:$BZ40),0)*SUM($U40:$CH40)</f>
        <v>21.710762157545652</v>
      </c>
      <c r="BV149" s="123">
        <f>IFERROR('CEB Allocators'!BN40/SUM('CEB Allocators'!$M40:$BZ40),0)*SUM($U40:$CH40)</f>
        <v>21.710762157545652</v>
      </c>
      <c r="BW149" s="123">
        <f>IFERROR('CEB Allocators'!BO40/SUM('CEB Allocators'!$M40:$BZ40),0)*SUM($U40:$CH40)</f>
        <v>21.710762157545652</v>
      </c>
      <c r="BX149" s="123">
        <f>IFERROR('CEB Allocators'!BP40/SUM('CEB Allocators'!$M40:$BZ40),0)*SUM($U40:$CH40)</f>
        <v>21.710762157545652</v>
      </c>
      <c r="BY149" s="123">
        <f>IFERROR('CEB Allocators'!BQ40/SUM('CEB Allocators'!$M40:$BZ40),0)*SUM($U40:$CH40)</f>
        <v>21.710762157545652</v>
      </c>
      <c r="BZ149" s="123">
        <f>IFERROR('CEB Allocators'!BR40/SUM('CEB Allocators'!$M40:$BZ40),0)*SUM($U40:$CH40)</f>
        <v>21.710762157545652</v>
      </c>
      <c r="CA149" s="123">
        <f>IFERROR('CEB Allocators'!BS40/SUM('CEB Allocators'!$M40:$BZ40),0)*SUM($U40:$CH40)</f>
        <v>21.710762157545652</v>
      </c>
      <c r="CB149" s="123">
        <f>IFERROR('CEB Allocators'!BT40/SUM('CEB Allocators'!$M40:$BZ40),0)*SUM($U40:$CH40)</f>
        <v>21.710762157545652</v>
      </c>
      <c r="CC149" s="123">
        <f>IFERROR('CEB Allocators'!BU40/SUM('CEB Allocators'!$M40:$BZ40),0)*SUM($U40:$CH40)</f>
        <v>0</v>
      </c>
      <c r="CD149" s="123">
        <f>IFERROR('CEB Allocators'!BV40/SUM('CEB Allocators'!$M40:$BZ40),0)*SUM($U40:$CH40)</f>
        <v>0</v>
      </c>
      <c r="CE149" s="123">
        <f>IFERROR('CEB Allocators'!BW40/SUM('CEB Allocators'!$M40:$BZ40),0)*SUM($U40:$CH40)</f>
        <v>0</v>
      </c>
      <c r="CF149" s="123">
        <f>IFERROR('CEB Allocators'!BX40/SUM('CEB Allocators'!$M40:$BZ40),0)*SUM($U40:$CH40)</f>
        <v>0</v>
      </c>
      <c r="CG149" s="123">
        <f>IFERROR('CEB Allocators'!BY40/SUM('CEB Allocators'!$M40:$BZ40),0)*SUM($U40:$CH40)</f>
        <v>0</v>
      </c>
      <c r="CH149" s="123">
        <f>IFERROR('CEB Allocators'!BZ40/SUM('CEB Allocators'!$M40:$BZ40),0)*SUM($U40:$CH40)</f>
        <v>0</v>
      </c>
    </row>
    <row r="150" spans="1:86" s="56" customFormat="1" x14ac:dyDescent="0.3">
      <c r="A150" s="150"/>
      <c r="B150" s="19" t="str">
        <f t="shared" si="153"/>
        <v>FIT II</v>
      </c>
      <c r="C150" s="19">
        <f t="shared" si="153"/>
        <v>13.9</v>
      </c>
      <c r="D150" s="19" t="str">
        <f t="shared" si="153"/>
        <v>Sol</v>
      </c>
      <c r="E150" s="19" t="str">
        <f t="shared" si="153"/>
        <v>Solar (Rooftop, &lt;0.5MW)</v>
      </c>
      <c r="F150" s="19" t="str">
        <f t="shared" si="153"/>
        <v>Multiple</v>
      </c>
      <c r="G150" s="98">
        <f t="shared" ref="G150" si="166">G41</f>
        <v>42370</v>
      </c>
      <c r="H150" s="19">
        <f t="shared" si="89"/>
        <v>50</v>
      </c>
      <c r="I150" s="19">
        <f t="shared" ref="I150:K150" si="167">I41</f>
        <v>25</v>
      </c>
      <c r="J150" s="19">
        <f t="shared" si="167"/>
        <v>25</v>
      </c>
      <c r="K150" s="19">
        <f t="shared" si="167"/>
        <v>2016</v>
      </c>
      <c r="L150" s="55"/>
      <c r="M150" s="55"/>
      <c r="R150" s="57"/>
      <c r="S150" s="57"/>
      <c r="T150" s="101"/>
      <c r="U150" s="123">
        <f>IFERROR('CEB Allocators'!M41/SUM('CEB Allocators'!$M41:$BZ41),0)*SUM($U41:$CH41)</f>
        <v>0</v>
      </c>
      <c r="V150" s="123">
        <f>IFERROR('CEB Allocators'!N41/SUM('CEB Allocators'!$M41:$BZ41),0)*SUM($U41:$CH41)</f>
        <v>0</v>
      </c>
      <c r="W150" s="123">
        <f>IFERROR('CEB Allocators'!O41/SUM('CEB Allocators'!$M41:$BZ41),0)*SUM($U41:$CH41)</f>
        <v>0</v>
      </c>
      <c r="X150" s="123">
        <f>IFERROR('CEB Allocators'!P41/SUM('CEB Allocators'!$M41:$BZ41),0)*SUM($U41:$CH41)</f>
        <v>0</v>
      </c>
      <c r="Y150" s="123">
        <f>IFERROR('CEB Allocators'!Q41/SUM('CEB Allocators'!$M41:$BZ41),0)*SUM($U41:$CH41)</f>
        <v>0</v>
      </c>
      <c r="Z150" s="123">
        <f>IFERROR('CEB Allocators'!R41/SUM('CEB Allocators'!$M41:$BZ41),0)*SUM($U41:$CH41)</f>
        <v>0</v>
      </c>
      <c r="AA150" s="123">
        <f>IFERROR('CEB Allocators'!S41/SUM('CEB Allocators'!$M41:$BZ41),0)*SUM($U41:$CH41)</f>
        <v>0</v>
      </c>
      <c r="AB150" s="123">
        <f>IFERROR('CEB Allocators'!T41/SUM('CEB Allocators'!$M41:$BZ41),0)*SUM($U41:$CH41)</f>
        <v>0</v>
      </c>
      <c r="AC150" s="123">
        <f>IFERROR('CEB Allocators'!U41/SUM('CEB Allocators'!$M41:$BZ41),0)*SUM($U41:$CH41)</f>
        <v>0</v>
      </c>
      <c r="AD150" s="123">
        <f>IFERROR('CEB Allocators'!V41/SUM('CEB Allocators'!$M41:$BZ41),0)*SUM($U41:$CH41)</f>
        <v>0</v>
      </c>
      <c r="AE150" s="123">
        <f>IFERROR('CEB Allocators'!W41/SUM('CEB Allocators'!$M41:$BZ41),0)*SUM($U41:$CH41)</f>
        <v>0</v>
      </c>
      <c r="AF150" s="123">
        <f>IFERROR('CEB Allocators'!X41/SUM('CEB Allocators'!$M41:$BZ41),0)*SUM($U41:$CH41)</f>
        <v>3.5948972709215212</v>
      </c>
      <c r="AG150" s="123">
        <f>IFERROR('CEB Allocators'!Y41/SUM('CEB Allocators'!$M41:$BZ41),0)*SUM($U41:$CH41)</f>
        <v>3.5948972709215212</v>
      </c>
      <c r="AH150" s="123">
        <f>IFERROR('CEB Allocators'!Z41/SUM('CEB Allocators'!$M41:$BZ41),0)*SUM($U41:$CH41)</f>
        <v>3.5948972709215212</v>
      </c>
      <c r="AI150" s="123">
        <f>IFERROR('CEB Allocators'!AA41/SUM('CEB Allocators'!$M41:$BZ41),0)*SUM($U41:$CH41)</f>
        <v>3.5948972709215212</v>
      </c>
      <c r="AJ150" s="123">
        <f>IFERROR('CEB Allocators'!AB41/SUM('CEB Allocators'!$M41:$BZ41),0)*SUM($U41:$CH41)</f>
        <v>3.5948972709215212</v>
      </c>
      <c r="AK150" s="123">
        <f>IFERROR('CEB Allocators'!AC41/SUM('CEB Allocators'!$M41:$BZ41),0)*SUM($U41:$CH41)</f>
        <v>3.5948972709215212</v>
      </c>
      <c r="AL150" s="123">
        <f>IFERROR('CEB Allocators'!AD41/SUM('CEB Allocators'!$M41:$BZ41),0)*SUM($U41:$CH41)</f>
        <v>3.5948972709215212</v>
      </c>
      <c r="AM150" s="123">
        <f>IFERROR('CEB Allocators'!AE41/SUM('CEB Allocators'!$M41:$BZ41),0)*SUM($U41:$CH41)</f>
        <v>3.5948972709215212</v>
      </c>
      <c r="AN150" s="123">
        <f>IFERROR('CEB Allocators'!AF41/SUM('CEB Allocators'!$M41:$BZ41),0)*SUM($U41:$CH41)</f>
        <v>3.5948972709215212</v>
      </c>
      <c r="AO150" s="123">
        <f>IFERROR('CEB Allocators'!AG41/SUM('CEB Allocators'!$M41:$BZ41),0)*SUM($U41:$CH41)</f>
        <v>3.5948972709215212</v>
      </c>
      <c r="AP150" s="123">
        <f>IFERROR('CEB Allocators'!AH41/SUM('CEB Allocators'!$M41:$BZ41),0)*SUM($U41:$CH41)</f>
        <v>3.5948972709215212</v>
      </c>
      <c r="AQ150" s="123">
        <f>IFERROR('CEB Allocators'!AI41/SUM('CEB Allocators'!$M41:$BZ41),0)*SUM($U41:$CH41)</f>
        <v>3.5948972709215212</v>
      </c>
      <c r="AR150" s="123">
        <f>IFERROR('CEB Allocators'!AJ41/SUM('CEB Allocators'!$M41:$BZ41),0)*SUM($U41:$CH41)</f>
        <v>3.5948972709215212</v>
      </c>
      <c r="AS150" s="123">
        <f>IFERROR('CEB Allocators'!AK41/SUM('CEB Allocators'!$M41:$BZ41),0)*SUM($U41:$CH41)</f>
        <v>3.5948972709215212</v>
      </c>
      <c r="AT150" s="123">
        <f>IFERROR('CEB Allocators'!AL41/SUM('CEB Allocators'!$M41:$BZ41),0)*SUM($U41:$CH41)</f>
        <v>3.5948972709215212</v>
      </c>
      <c r="AU150" s="123">
        <f>IFERROR('CEB Allocators'!AM41/SUM('CEB Allocators'!$M41:$BZ41),0)*SUM($U41:$CH41)</f>
        <v>3.5948972709215212</v>
      </c>
      <c r="AV150" s="123">
        <f>IFERROR('CEB Allocators'!AN41/SUM('CEB Allocators'!$M41:$BZ41),0)*SUM($U41:$CH41)</f>
        <v>3.5948972709215212</v>
      </c>
      <c r="AW150" s="123">
        <f>IFERROR('CEB Allocators'!AO41/SUM('CEB Allocators'!$M41:$BZ41),0)*SUM($U41:$CH41)</f>
        <v>3.5948972709215212</v>
      </c>
      <c r="AX150" s="123">
        <f>IFERROR('CEB Allocators'!AP41/SUM('CEB Allocators'!$M41:$BZ41),0)*SUM($U41:$CH41)</f>
        <v>3.5948972709215212</v>
      </c>
      <c r="AY150" s="123">
        <f>IFERROR('CEB Allocators'!AQ41/SUM('CEB Allocators'!$M41:$BZ41),0)*SUM($U41:$CH41)</f>
        <v>3.5948972709215212</v>
      </c>
      <c r="AZ150" s="123">
        <f>IFERROR('CEB Allocators'!AR41/SUM('CEB Allocators'!$M41:$BZ41),0)*SUM($U41:$CH41)</f>
        <v>3.5948972709215212</v>
      </c>
      <c r="BA150" s="123">
        <f>IFERROR('CEB Allocators'!AS41/SUM('CEB Allocators'!$M41:$BZ41),0)*SUM($U41:$CH41)</f>
        <v>3.5948972709215212</v>
      </c>
      <c r="BB150" s="123">
        <f>IFERROR('CEB Allocators'!AT41/SUM('CEB Allocators'!$M41:$BZ41),0)*SUM($U41:$CH41)</f>
        <v>3.5948972709215212</v>
      </c>
      <c r="BC150" s="123">
        <f>IFERROR('CEB Allocators'!AU41/SUM('CEB Allocators'!$M41:$BZ41),0)*SUM($U41:$CH41)</f>
        <v>3.5948972709215212</v>
      </c>
      <c r="BD150" s="123">
        <f>IFERROR('CEB Allocators'!AV41/SUM('CEB Allocators'!$M41:$BZ41),0)*SUM($U41:$CH41)</f>
        <v>3.5948972709215212</v>
      </c>
      <c r="BE150" s="123">
        <f>IFERROR('CEB Allocators'!AW41/SUM('CEB Allocators'!$M41:$BZ41),0)*SUM($U41:$CH41)</f>
        <v>3.5948972709215212</v>
      </c>
      <c r="BF150" s="123">
        <f>IFERROR('CEB Allocators'!AX41/SUM('CEB Allocators'!$M41:$BZ41),0)*SUM($U41:$CH41)</f>
        <v>3.5948972709215212</v>
      </c>
      <c r="BG150" s="123">
        <f>IFERROR('CEB Allocators'!AY41/SUM('CEB Allocators'!$M41:$BZ41),0)*SUM($U41:$CH41)</f>
        <v>3.5948972709215212</v>
      </c>
      <c r="BH150" s="123">
        <f>IFERROR('CEB Allocators'!AZ41/SUM('CEB Allocators'!$M41:$BZ41),0)*SUM($U41:$CH41)</f>
        <v>3.5948972709215212</v>
      </c>
      <c r="BI150" s="123">
        <f>IFERROR('CEB Allocators'!BA41/SUM('CEB Allocators'!$M41:$BZ41),0)*SUM($U41:$CH41)</f>
        <v>3.5948972709215212</v>
      </c>
      <c r="BJ150" s="123">
        <f>IFERROR('CEB Allocators'!BB41/SUM('CEB Allocators'!$M41:$BZ41),0)*SUM($U41:$CH41)</f>
        <v>3.5948972709215212</v>
      </c>
      <c r="BK150" s="123">
        <f>IFERROR('CEB Allocators'!BC41/SUM('CEB Allocators'!$M41:$BZ41),0)*SUM($U41:$CH41)</f>
        <v>3.5948972709215212</v>
      </c>
      <c r="BL150" s="123">
        <f>IFERROR('CEB Allocators'!BD41/SUM('CEB Allocators'!$M41:$BZ41),0)*SUM($U41:$CH41)</f>
        <v>3.5948972709215212</v>
      </c>
      <c r="BM150" s="123">
        <f>IFERROR('CEB Allocators'!BE41/SUM('CEB Allocators'!$M41:$BZ41),0)*SUM($U41:$CH41)</f>
        <v>3.5948972709215212</v>
      </c>
      <c r="BN150" s="123">
        <f>IFERROR('CEB Allocators'!BF41/SUM('CEB Allocators'!$M41:$BZ41),0)*SUM($U41:$CH41)</f>
        <v>3.5948972709215212</v>
      </c>
      <c r="BO150" s="123">
        <f>IFERROR('CEB Allocators'!BG41/SUM('CEB Allocators'!$M41:$BZ41),0)*SUM($U41:$CH41)</f>
        <v>3.5948972709215212</v>
      </c>
      <c r="BP150" s="123">
        <f>IFERROR('CEB Allocators'!BH41/SUM('CEB Allocators'!$M41:$BZ41),0)*SUM($U41:$CH41)</f>
        <v>3.5948972709215212</v>
      </c>
      <c r="BQ150" s="123">
        <f>IFERROR('CEB Allocators'!BI41/SUM('CEB Allocators'!$M41:$BZ41),0)*SUM($U41:$CH41)</f>
        <v>3.5948972709215212</v>
      </c>
      <c r="BR150" s="123">
        <f>IFERROR('CEB Allocators'!BJ41/SUM('CEB Allocators'!$M41:$BZ41),0)*SUM($U41:$CH41)</f>
        <v>3.5948972709215212</v>
      </c>
      <c r="BS150" s="123">
        <f>IFERROR('CEB Allocators'!BK41/SUM('CEB Allocators'!$M41:$BZ41),0)*SUM($U41:$CH41)</f>
        <v>3.5948972709215212</v>
      </c>
      <c r="BT150" s="123">
        <f>IFERROR('CEB Allocators'!BL41/SUM('CEB Allocators'!$M41:$BZ41),0)*SUM($U41:$CH41)</f>
        <v>3.5948972709215212</v>
      </c>
      <c r="BU150" s="123">
        <f>IFERROR('CEB Allocators'!BM41/SUM('CEB Allocators'!$M41:$BZ41),0)*SUM($U41:$CH41)</f>
        <v>3.5948972709215212</v>
      </c>
      <c r="BV150" s="123">
        <f>IFERROR('CEB Allocators'!BN41/SUM('CEB Allocators'!$M41:$BZ41),0)*SUM($U41:$CH41)</f>
        <v>3.5948972709215212</v>
      </c>
      <c r="BW150" s="123">
        <f>IFERROR('CEB Allocators'!BO41/SUM('CEB Allocators'!$M41:$BZ41),0)*SUM($U41:$CH41)</f>
        <v>3.5948972709215212</v>
      </c>
      <c r="BX150" s="123">
        <f>IFERROR('CEB Allocators'!BP41/SUM('CEB Allocators'!$M41:$BZ41),0)*SUM($U41:$CH41)</f>
        <v>3.5948972709215212</v>
      </c>
      <c r="BY150" s="123">
        <f>IFERROR('CEB Allocators'!BQ41/SUM('CEB Allocators'!$M41:$BZ41),0)*SUM($U41:$CH41)</f>
        <v>3.5948972709215212</v>
      </c>
      <c r="BZ150" s="123">
        <f>IFERROR('CEB Allocators'!BR41/SUM('CEB Allocators'!$M41:$BZ41),0)*SUM($U41:$CH41)</f>
        <v>3.5948972709215212</v>
      </c>
      <c r="CA150" s="123">
        <f>IFERROR('CEB Allocators'!BS41/SUM('CEB Allocators'!$M41:$BZ41),0)*SUM($U41:$CH41)</f>
        <v>3.5948972709215212</v>
      </c>
      <c r="CB150" s="123">
        <f>IFERROR('CEB Allocators'!BT41/SUM('CEB Allocators'!$M41:$BZ41),0)*SUM($U41:$CH41)</f>
        <v>3.5948972709215212</v>
      </c>
      <c r="CC150" s="123">
        <f>IFERROR('CEB Allocators'!BU41/SUM('CEB Allocators'!$M41:$BZ41),0)*SUM($U41:$CH41)</f>
        <v>3.5948972709215212</v>
      </c>
      <c r="CD150" s="123">
        <f>IFERROR('CEB Allocators'!BV41/SUM('CEB Allocators'!$M41:$BZ41),0)*SUM($U41:$CH41)</f>
        <v>0</v>
      </c>
      <c r="CE150" s="123">
        <f>IFERROR('CEB Allocators'!BW41/SUM('CEB Allocators'!$M41:$BZ41),0)*SUM($U41:$CH41)</f>
        <v>0</v>
      </c>
      <c r="CF150" s="123">
        <f>IFERROR('CEB Allocators'!BX41/SUM('CEB Allocators'!$M41:$BZ41),0)*SUM($U41:$CH41)</f>
        <v>0</v>
      </c>
      <c r="CG150" s="123">
        <f>IFERROR('CEB Allocators'!BY41/SUM('CEB Allocators'!$M41:$BZ41),0)*SUM($U41:$CH41)</f>
        <v>0</v>
      </c>
      <c r="CH150" s="123">
        <f>IFERROR('CEB Allocators'!BZ41/SUM('CEB Allocators'!$M41:$BZ41),0)*SUM($U41:$CH41)</f>
        <v>0</v>
      </c>
    </row>
    <row r="151" spans="1:86" s="56" customFormat="1" x14ac:dyDescent="0.3">
      <c r="A151" s="150"/>
      <c r="B151" s="19" t="str">
        <f t="shared" si="153"/>
        <v>FIT III</v>
      </c>
      <c r="C151" s="19">
        <f t="shared" si="153"/>
        <v>34.299999999999997</v>
      </c>
      <c r="D151" s="19" t="str">
        <f t="shared" si="153"/>
        <v>Sol</v>
      </c>
      <c r="E151" s="19" t="str">
        <f t="shared" si="153"/>
        <v>Solar (Ground Mounted, &lt;0.5MW)</v>
      </c>
      <c r="F151" s="19" t="str">
        <f t="shared" si="153"/>
        <v>Multiple</v>
      </c>
      <c r="G151" s="98">
        <f t="shared" ref="G151" si="168">G42</f>
        <v>42736</v>
      </c>
      <c r="H151" s="19">
        <f t="shared" si="89"/>
        <v>50</v>
      </c>
      <c r="I151" s="19">
        <f t="shared" ref="I151:K151" si="169">I42</f>
        <v>25</v>
      </c>
      <c r="J151" s="19">
        <f t="shared" si="169"/>
        <v>25</v>
      </c>
      <c r="K151" s="19">
        <f t="shared" si="169"/>
        <v>2017</v>
      </c>
      <c r="L151" s="55"/>
      <c r="M151" s="55"/>
      <c r="R151" s="57"/>
      <c r="S151" s="57"/>
      <c r="T151" s="101"/>
      <c r="U151" s="123">
        <f>IFERROR('CEB Allocators'!M42/SUM('CEB Allocators'!$M42:$BZ42),0)*SUM($U42:$CH42)</f>
        <v>0</v>
      </c>
      <c r="V151" s="123">
        <f>IFERROR('CEB Allocators'!N42/SUM('CEB Allocators'!$M42:$BZ42),0)*SUM($U42:$CH42)</f>
        <v>0</v>
      </c>
      <c r="W151" s="123">
        <f>IFERROR('CEB Allocators'!O42/SUM('CEB Allocators'!$M42:$BZ42),0)*SUM($U42:$CH42)</f>
        <v>0</v>
      </c>
      <c r="X151" s="123">
        <f>IFERROR('CEB Allocators'!P42/SUM('CEB Allocators'!$M42:$BZ42),0)*SUM($U42:$CH42)</f>
        <v>0</v>
      </c>
      <c r="Y151" s="123">
        <f>IFERROR('CEB Allocators'!Q42/SUM('CEB Allocators'!$M42:$BZ42),0)*SUM($U42:$CH42)</f>
        <v>0</v>
      </c>
      <c r="Z151" s="123">
        <f>IFERROR('CEB Allocators'!R42/SUM('CEB Allocators'!$M42:$BZ42),0)*SUM($U42:$CH42)</f>
        <v>0</v>
      </c>
      <c r="AA151" s="123">
        <f>IFERROR('CEB Allocators'!S42/SUM('CEB Allocators'!$M42:$BZ42),0)*SUM($U42:$CH42)</f>
        <v>0</v>
      </c>
      <c r="AB151" s="123">
        <f>IFERROR('CEB Allocators'!T42/SUM('CEB Allocators'!$M42:$BZ42),0)*SUM($U42:$CH42)</f>
        <v>0</v>
      </c>
      <c r="AC151" s="123">
        <f>IFERROR('CEB Allocators'!U42/SUM('CEB Allocators'!$M42:$BZ42),0)*SUM($U42:$CH42)</f>
        <v>0</v>
      </c>
      <c r="AD151" s="123">
        <f>IFERROR('CEB Allocators'!V42/SUM('CEB Allocators'!$M42:$BZ42),0)*SUM($U42:$CH42)</f>
        <v>0</v>
      </c>
      <c r="AE151" s="123">
        <f>IFERROR('CEB Allocators'!W42/SUM('CEB Allocators'!$M42:$BZ42),0)*SUM($U42:$CH42)</f>
        <v>0</v>
      </c>
      <c r="AF151" s="123">
        <f>IFERROR('CEB Allocators'!X42/SUM('CEB Allocators'!$M42:$BZ42),0)*SUM($U42:$CH42)</f>
        <v>0</v>
      </c>
      <c r="AG151" s="123">
        <f>IFERROR('CEB Allocators'!Y42/SUM('CEB Allocators'!$M42:$BZ42),0)*SUM($U42:$CH42)</f>
        <v>8.0945522509174559</v>
      </c>
      <c r="AH151" s="123">
        <f>IFERROR('CEB Allocators'!Z42/SUM('CEB Allocators'!$M42:$BZ42),0)*SUM($U42:$CH42)</f>
        <v>8.0945522509174559</v>
      </c>
      <c r="AI151" s="123">
        <f>IFERROR('CEB Allocators'!AA42/SUM('CEB Allocators'!$M42:$BZ42),0)*SUM($U42:$CH42)</f>
        <v>8.0945522509174559</v>
      </c>
      <c r="AJ151" s="123">
        <f>IFERROR('CEB Allocators'!AB42/SUM('CEB Allocators'!$M42:$BZ42),0)*SUM($U42:$CH42)</f>
        <v>8.0945522509174559</v>
      </c>
      <c r="AK151" s="123">
        <f>IFERROR('CEB Allocators'!AC42/SUM('CEB Allocators'!$M42:$BZ42),0)*SUM($U42:$CH42)</f>
        <v>8.0945522509174559</v>
      </c>
      <c r="AL151" s="123">
        <f>IFERROR('CEB Allocators'!AD42/SUM('CEB Allocators'!$M42:$BZ42),0)*SUM($U42:$CH42)</f>
        <v>8.0945522509174559</v>
      </c>
      <c r="AM151" s="123">
        <f>IFERROR('CEB Allocators'!AE42/SUM('CEB Allocators'!$M42:$BZ42),0)*SUM($U42:$CH42)</f>
        <v>8.0945522509174559</v>
      </c>
      <c r="AN151" s="123">
        <f>IFERROR('CEB Allocators'!AF42/SUM('CEB Allocators'!$M42:$BZ42),0)*SUM($U42:$CH42)</f>
        <v>8.0945522509174559</v>
      </c>
      <c r="AO151" s="123">
        <f>IFERROR('CEB Allocators'!AG42/SUM('CEB Allocators'!$M42:$BZ42),0)*SUM($U42:$CH42)</f>
        <v>8.0945522509174559</v>
      </c>
      <c r="AP151" s="123">
        <f>IFERROR('CEB Allocators'!AH42/SUM('CEB Allocators'!$M42:$BZ42),0)*SUM($U42:$CH42)</f>
        <v>8.0945522509174559</v>
      </c>
      <c r="AQ151" s="123">
        <f>IFERROR('CEB Allocators'!AI42/SUM('CEB Allocators'!$M42:$BZ42),0)*SUM($U42:$CH42)</f>
        <v>8.0945522509174559</v>
      </c>
      <c r="AR151" s="123">
        <f>IFERROR('CEB Allocators'!AJ42/SUM('CEB Allocators'!$M42:$BZ42),0)*SUM($U42:$CH42)</f>
        <v>8.0945522509174559</v>
      </c>
      <c r="AS151" s="123">
        <f>IFERROR('CEB Allocators'!AK42/SUM('CEB Allocators'!$M42:$BZ42),0)*SUM($U42:$CH42)</f>
        <v>8.0945522509174559</v>
      </c>
      <c r="AT151" s="123">
        <f>IFERROR('CEB Allocators'!AL42/SUM('CEB Allocators'!$M42:$BZ42),0)*SUM($U42:$CH42)</f>
        <v>8.0945522509174559</v>
      </c>
      <c r="AU151" s="123">
        <f>IFERROR('CEB Allocators'!AM42/SUM('CEB Allocators'!$M42:$BZ42),0)*SUM($U42:$CH42)</f>
        <v>8.0945522509174559</v>
      </c>
      <c r="AV151" s="123">
        <f>IFERROR('CEB Allocators'!AN42/SUM('CEB Allocators'!$M42:$BZ42),0)*SUM($U42:$CH42)</f>
        <v>8.0945522509174559</v>
      </c>
      <c r="AW151" s="123">
        <f>IFERROR('CEB Allocators'!AO42/SUM('CEB Allocators'!$M42:$BZ42),0)*SUM($U42:$CH42)</f>
        <v>8.0945522509174559</v>
      </c>
      <c r="AX151" s="123">
        <f>IFERROR('CEB Allocators'!AP42/SUM('CEB Allocators'!$M42:$BZ42),0)*SUM($U42:$CH42)</f>
        <v>8.0945522509174559</v>
      </c>
      <c r="AY151" s="123">
        <f>IFERROR('CEB Allocators'!AQ42/SUM('CEB Allocators'!$M42:$BZ42),0)*SUM($U42:$CH42)</f>
        <v>8.0945522509174559</v>
      </c>
      <c r="AZ151" s="123">
        <f>IFERROR('CEB Allocators'!AR42/SUM('CEB Allocators'!$M42:$BZ42),0)*SUM($U42:$CH42)</f>
        <v>8.0945522509174559</v>
      </c>
      <c r="BA151" s="123">
        <f>IFERROR('CEB Allocators'!AS42/SUM('CEB Allocators'!$M42:$BZ42),0)*SUM($U42:$CH42)</f>
        <v>8.0945522509174559</v>
      </c>
      <c r="BB151" s="123">
        <f>IFERROR('CEB Allocators'!AT42/SUM('CEB Allocators'!$M42:$BZ42),0)*SUM($U42:$CH42)</f>
        <v>8.0945522509174559</v>
      </c>
      <c r="BC151" s="123">
        <f>IFERROR('CEB Allocators'!AU42/SUM('CEB Allocators'!$M42:$BZ42),0)*SUM($U42:$CH42)</f>
        <v>8.0945522509174559</v>
      </c>
      <c r="BD151" s="123">
        <f>IFERROR('CEB Allocators'!AV42/SUM('CEB Allocators'!$M42:$BZ42),0)*SUM($U42:$CH42)</f>
        <v>8.0945522509174559</v>
      </c>
      <c r="BE151" s="123">
        <f>IFERROR('CEB Allocators'!AW42/SUM('CEB Allocators'!$M42:$BZ42),0)*SUM($U42:$CH42)</f>
        <v>8.0945522509174559</v>
      </c>
      <c r="BF151" s="123">
        <f>IFERROR('CEB Allocators'!AX42/SUM('CEB Allocators'!$M42:$BZ42),0)*SUM($U42:$CH42)</f>
        <v>8.0945522509174559</v>
      </c>
      <c r="BG151" s="123">
        <f>IFERROR('CEB Allocators'!AY42/SUM('CEB Allocators'!$M42:$BZ42),0)*SUM($U42:$CH42)</f>
        <v>8.0945522509174559</v>
      </c>
      <c r="BH151" s="123">
        <f>IFERROR('CEB Allocators'!AZ42/SUM('CEB Allocators'!$M42:$BZ42),0)*SUM($U42:$CH42)</f>
        <v>8.0945522509174559</v>
      </c>
      <c r="BI151" s="123">
        <f>IFERROR('CEB Allocators'!BA42/SUM('CEB Allocators'!$M42:$BZ42),0)*SUM($U42:$CH42)</f>
        <v>8.0945522509174559</v>
      </c>
      <c r="BJ151" s="123">
        <f>IFERROR('CEB Allocators'!BB42/SUM('CEB Allocators'!$M42:$BZ42),0)*SUM($U42:$CH42)</f>
        <v>8.0945522509174559</v>
      </c>
      <c r="BK151" s="123">
        <f>IFERROR('CEB Allocators'!BC42/SUM('CEB Allocators'!$M42:$BZ42),0)*SUM($U42:$CH42)</f>
        <v>8.0945522509174559</v>
      </c>
      <c r="BL151" s="123">
        <f>IFERROR('CEB Allocators'!BD42/SUM('CEB Allocators'!$M42:$BZ42),0)*SUM($U42:$CH42)</f>
        <v>8.0945522509174559</v>
      </c>
      <c r="BM151" s="123">
        <f>IFERROR('CEB Allocators'!BE42/SUM('CEB Allocators'!$M42:$BZ42),0)*SUM($U42:$CH42)</f>
        <v>8.0945522509174559</v>
      </c>
      <c r="BN151" s="123">
        <f>IFERROR('CEB Allocators'!BF42/SUM('CEB Allocators'!$M42:$BZ42),0)*SUM($U42:$CH42)</f>
        <v>8.0945522509174559</v>
      </c>
      <c r="BO151" s="123">
        <f>IFERROR('CEB Allocators'!BG42/SUM('CEB Allocators'!$M42:$BZ42),0)*SUM($U42:$CH42)</f>
        <v>8.0945522509174559</v>
      </c>
      <c r="BP151" s="123">
        <f>IFERROR('CEB Allocators'!BH42/SUM('CEB Allocators'!$M42:$BZ42),0)*SUM($U42:$CH42)</f>
        <v>8.0945522509174559</v>
      </c>
      <c r="BQ151" s="123">
        <f>IFERROR('CEB Allocators'!BI42/SUM('CEB Allocators'!$M42:$BZ42),0)*SUM($U42:$CH42)</f>
        <v>8.0945522509174559</v>
      </c>
      <c r="BR151" s="123">
        <f>IFERROR('CEB Allocators'!BJ42/SUM('CEB Allocators'!$M42:$BZ42),0)*SUM($U42:$CH42)</f>
        <v>8.0945522509174559</v>
      </c>
      <c r="BS151" s="123">
        <f>IFERROR('CEB Allocators'!BK42/SUM('CEB Allocators'!$M42:$BZ42),0)*SUM($U42:$CH42)</f>
        <v>8.0945522509174559</v>
      </c>
      <c r="BT151" s="123">
        <f>IFERROR('CEB Allocators'!BL42/SUM('CEB Allocators'!$M42:$BZ42),0)*SUM($U42:$CH42)</f>
        <v>8.0945522509174559</v>
      </c>
      <c r="BU151" s="123">
        <f>IFERROR('CEB Allocators'!BM42/SUM('CEB Allocators'!$M42:$BZ42),0)*SUM($U42:$CH42)</f>
        <v>8.0945522509174559</v>
      </c>
      <c r="BV151" s="123">
        <f>IFERROR('CEB Allocators'!BN42/SUM('CEB Allocators'!$M42:$BZ42),0)*SUM($U42:$CH42)</f>
        <v>8.0945522509174559</v>
      </c>
      <c r="BW151" s="123">
        <f>IFERROR('CEB Allocators'!BO42/SUM('CEB Allocators'!$M42:$BZ42),0)*SUM($U42:$CH42)</f>
        <v>8.0945522509174559</v>
      </c>
      <c r="BX151" s="123">
        <f>IFERROR('CEB Allocators'!BP42/SUM('CEB Allocators'!$M42:$BZ42),0)*SUM($U42:$CH42)</f>
        <v>8.0945522509174559</v>
      </c>
      <c r="BY151" s="123">
        <f>IFERROR('CEB Allocators'!BQ42/SUM('CEB Allocators'!$M42:$BZ42),0)*SUM($U42:$CH42)</f>
        <v>8.0945522509174559</v>
      </c>
      <c r="BZ151" s="123">
        <f>IFERROR('CEB Allocators'!BR42/SUM('CEB Allocators'!$M42:$BZ42),0)*SUM($U42:$CH42)</f>
        <v>8.0945522509174559</v>
      </c>
      <c r="CA151" s="123">
        <f>IFERROR('CEB Allocators'!BS42/SUM('CEB Allocators'!$M42:$BZ42),0)*SUM($U42:$CH42)</f>
        <v>8.0945522509174559</v>
      </c>
      <c r="CB151" s="123">
        <f>IFERROR('CEB Allocators'!BT42/SUM('CEB Allocators'!$M42:$BZ42),0)*SUM($U42:$CH42)</f>
        <v>8.0945522509174559</v>
      </c>
      <c r="CC151" s="123">
        <f>IFERROR('CEB Allocators'!BU42/SUM('CEB Allocators'!$M42:$BZ42),0)*SUM($U42:$CH42)</f>
        <v>8.0945522509174559</v>
      </c>
      <c r="CD151" s="123">
        <f>IFERROR('CEB Allocators'!BV42/SUM('CEB Allocators'!$M42:$BZ42),0)*SUM($U42:$CH42)</f>
        <v>8.0945522509174559</v>
      </c>
      <c r="CE151" s="123">
        <f>IFERROR('CEB Allocators'!BW42/SUM('CEB Allocators'!$M42:$BZ42),0)*SUM($U42:$CH42)</f>
        <v>0</v>
      </c>
      <c r="CF151" s="123">
        <f>IFERROR('CEB Allocators'!BX42/SUM('CEB Allocators'!$M42:$BZ42),0)*SUM($U42:$CH42)</f>
        <v>0</v>
      </c>
      <c r="CG151" s="123">
        <f>IFERROR('CEB Allocators'!BY42/SUM('CEB Allocators'!$M42:$BZ42),0)*SUM($U42:$CH42)</f>
        <v>0</v>
      </c>
      <c r="CH151" s="123">
        <f>IFERROR('CEB Allocators'!BZ42/SUM('CEB Allocators'!$M42:$BZ42),0)*SUM($U42:$CH42)</f>
        <v>0</v>
      </c>
    </row>
    <row r="152" spans="1:86" s="56" customFormat="1" x14ac:dyDescent="0.3">
      <c r="A152" s="150"/>
      <c r="B152" s="19" t="str">
        <f t="shared" si="153"/>
        <v>FIT III</v>
      </c>
      <c r="C152" s="19">
        <f t="shared" si="153"/>
        <v>31.2</v>
      </c>
      <c r="D152" s="19" t="str">
        <f t="shared" si="153"/>
        <v>Sol</v>
      </c>
      <c r="E152" s="19" t="str">
        <f t="shared" si="153"/>
        <v>Solar (Ground Mounted, &lt;0.5MW)</v>
      </c>
      <c r="F152" s="19" t="str">
        <f t="shared" si="153"/>
        <v>Multiple</v>
      </c>
      <c r="G152" s="98">
        <f t="shared" ref="G152" si="170">G43</f>
        <v>43101</v>
      </c>
      <c r="H152" s="19">
        <f t="shared" si="89"/>
        <v>50</v>
      </c>
      <c r="I152" s="19">
        <f t="shared" ref="I152:K152" si="171">I43</f>
        <v>25</v>
      </c>
      <c r="J152" s="19">
        <f t="shared" si="171"/>
        <v>25</v>
      </c>
      <c r="K152" s="19">
        <f t="shared" si="171"/>
        <v>2018</v>
      </c>
      <c r="L152" s="55"/>
      <c r="M152" s="55"/>
      <c r="R152" s="57"/>
      <c r="S152" s="57"/>
      <c r="T152" s="101"/>
      <c r="U152" s="123">
        <f>IFERROR('CEB Allocators'!M43/SUM('CEB Allocators'!$M43:$BZ43),0)*SUM($U43:$CH43)</f>
        <v>0</v>
      </c>
      <c r="V152" s="123">
        <f>IFERROR('CEB Allocators'!N43/SUM('CEB Allocators'!$M43:$BZ43),0)*SUM($U43:$CH43)</f>
        <v>0</v>
      </c>
      <c r="W152" s="123">
        <f>IFERROR('CEB Allocators'!O43/SUM('CEB Allocators'!$M43:$BZ43),0)*SUM($U43:$CH43)</f>
        <v>0</v>
      </c>
      <c r="X152" s="123">
        <f>IFERROR('CEB Allocators'!P43/SUM('CEB Allocators'!$M43:$BZ43),0)*SUM($U43:$CH43)</f>
        <v>0</v>
      </c>
      <c r="Y152" s="123">
        <f>IFERROR('CEB Allocators'!Q43/SUM('CEB Allocators'!$M43:$BZ43),0)*SUM($U43:$CH43)</f>
        <v>0</v>
      </c>
      <c r="Z152" s="123">
        <f>IFERROR('CEB Allocators'!R43/SUM('CEB Allocators'!$M43:$BZ43),0)*SUM($U43:$CH43)</f>
        <v>0</v>
      </c>
      <c r="AA152" s="123">
        <f>IFERROR('CEB Allocators'!S43/SUM('CEB Allocators'!$M43:$BZ43),0)*SUM($U43:$CH43)</f>
        <v>0</v>
      </c>
      <c r="AB152" s="123">
        <f>IFERROR('CEB Allocators'!T43/SUM('CEB Allocators'!$M43:$BZ43),0)*SUM($U43:$CH43)</f>
        <v>0</v>
      </c>
      <c r="AC152" s="123">
        <f>IFERROR('CEB Allocators'!U43/SUM('CEB Allocators'!$M43:$BZ43),0)*SUM($U43:$CH43)</f>
        <v>0</v>
      </c>
      <c r="AD152" s="123">
        <f>IFERROR('CEB Allocators'!V43/SUM('CEB Allocators'!$M43:$BZ43),0)*SUM($U43:$CH43)</f>
        <v>0</v>
      </c>
      <c r="AE152" s="123">
        <f>IFERROR('CEB Allocators'!W43/SUM('CEB Allocators'!$M43:$BZ43),0)*SUM($U43:$CH43)</f>
        <v>0</v>
      </c>
      <c r="AF152" s="123">
        <f>IFERROR('CEB Allocators'!X43/SUM('CEB Allocators'!$M43:$BZ43),0)*SUM($U43:$CH43)</f>
        <v>0</v>
      </c>
      <c r="AG152" s="123">
        <f>IFERROR('CEB Allocators'!Y43/SUM('CEB Allocators'!$M43:$BZ43),0)*SUM($U43:$CH43)</f>
        <v>0</v>
      </c>
      <c r="AH152" s="123">
        <f>IFERROR('CEB Allocators'!Z43/SUM('CEB Allocators'!$M43:$BZ43),0)*SUM($U43:$CH43)</f>
        <v>7.3510447679072355</v>
      </c>
      <c r="AI152" s="123">
        <f>IFERROR('CEB Allocators'!AA43/SUM('CEB Allocators'!$M43:$BZ43),0)*SUM($U43:$CH43)</f>
        <v>7.3510447679072355</v>
      </c>
      <c r="AJ152" s="123">
        <f>IFERROR('CEB Allocators'!AB43/SUM('CEB Allocators'!$M43:$BZ43),0)*SUM($U43:$CH43)</f>
        <v>7.3510447679072355</v>
      </c>
      <c r="AK152" s="123">
        <f>IFERROR('CEB Allocators'!AC43/SUM('CEB Allocators'!$M43:$BZ43),0)*SUM($U43:$CH43)</f>
        <v>7.3510447679072355</v>
      </c>
      <c r="AL152" s="123">
        <f>IFERROR('CEB Allocators'!AD43/SUM('CEB Allocators'!$M43:$BZ43),0)*SUM($U43:$CH43)</f>
        <v>7.3510447679072355</v>
      </c>
      <c r="AM152" s="123">
        <f>IFERROR('CEB Allocators'!AE43/SUM('CEB Allocators'!$M43:$BZ43),0)*SUM($U43:$CH43)</f>
        <v>7.3510447679072355</v>
      </c>
      <c r="AN152" s="123">
        <f>IFERROR('CEB Allocators'!AF43/SUM('CEB Allocators'!$M43:$BZ43),0)*SUM($U43:$CH43)</f>
        <v>7.3510447679072355</v>
      </c>
      <c r="AO152" s="123">
        <f>IFERROR('CEB Allocators'!AG43/SUM('CEB Allocators'!$M43:$BZ43),0)*SUM($U43:$CH43)</f>
        <v>7.3510447679072355</v>
      </c>
      <c r="AP152" s="123">
        <f>IFERROR('CEB Allocators'!AH43/SUM('CEB Allocators'!$M43:$BZ43),0)*SUM($U43:$CH43)</f>
        <v>7.3510447679072355</v>
      </c>
      <c r="AQ152" s="123">
        <f>IFERROR('CEB Allocators'!AI43/SUM('CEB Allocators'!$M43:$BZ43),0)*SUM($U43:$CH43)</f>
        <v>7.3510447679072355</v>
      </c>
      <c r="AR152" s="123">
        <f>IFERROR('CEB Allocators'!AJ43/SUM('CEB Allocators'!$M43:$BZ43),0)*SUM($U43:$CH43)</f>
        <v>7.3510447679072355</v>
      </c>
      <c r="AS152" s="123">
        <f>IFERROR('CEB Allocators'!AK43/SUM('CEB Allocators'!$M43:$BZ43),0)*SUM($U43:$CH43)</f>
        <v>7.3510447679072355</v>
      </c>
      <c r="AT152" s="123">
        <f>IFERROR('CEB Allocators'!AL43/SUM('CEB Allocators'!$M43:$BZ43),0)*SUM($U43:$CH43)</f>
        <v>7.3510447679072355</v>
      </c>
      <c r="AU152" s="123">
        <f>IFERROR('CEB Allocators'!AM43/SUM('CEB Allocators'!$M43:$BZ43),0)*SUM($U43:$CH43)</f>
        <v>7.3510447679072355</v>
      </c>
      <c r="AV152" s="123">
        <f>IFERROR('CEB Allocators'!AN43/SUM('CEB Allocators'!$M43:$BZ43),0)*SUM($U43:$CH43)</f>
        <v>7.3510447679072355</v>
      </c>
      <c r="AW152" s="123">
        <f>IFERROR('CEB Allocators'!AO43/SUM('CEB Allocators'!$M43:$BZ43),0)*SUM($U43:$CH43)</f>
        <v>7.3510447679072355</v>
      </c>
      <c r="AX152" s="123">
        <f>IFERROR('CEB Allocators'!AP43/SUM('CEB Allocators'!$M43:$BZ43),0)*SUM($U43:$CH43)</f>
        <v>7.3510447679072355</v>
      </c>
      <c r="AY152" s="123">
        <f>IFERROR('CEB Allocators'!AQ43/SUM('CEB Allocators'!$M43:$BZ43),0)*SUM($U43:$CH43)</f>
        <v>7.3510447679072355</v>
      </c>
      <c r="AZ152" s="123">
        <f>IFERROR('CEB Allocators'!AR43/SUM('CEB Allocators'!$M43:$BZ43),0)*SUM($U43:$CH43)</f>
        <v>7.3510447679072355</v>
      </c>
      <c r="BA152" s="123">
        <f>IFERROR('CEB Allocators'!AS43/SUM('CEB Allocators'!$M43:$BZ43),0)*SUM($U43:$CH43)</f>
        <v>7.3510447679072355</v>
      </c>
      <c r="BB152" s="123">
        <f>IFERROR('CEB Allocators'!AT43/SUM('CEB Allocators'!$M43:$BZ43),0)*SUM($U43:$CH43)</f>
        <v>7.3510447679072355</v>
      </c>
      <c r="BC152" s="123">
        <f>IFERROR('CEB Allocators'!AU43/SUM('CEB Allocators'!$M43:$BZ43),0)*SUM($U43:$CH43)</f>
        <v>7.3510447679072355</v>
      </c>
      <c r="BD152" s="123">
        <f>IFERROR('CEB Allocators'!AV43/SUM('CEB Allocators'!$M43:$BZ43),0)*SUM($U43:$CH43)</f>
        <v>7.3510447679072355</v>
      </c>
      <c r="BE152" s="123">
        <f>IFERROR('CEB Allocators'!AW43/SUM('CEB Allocators'!$M43:$BZ43),0)*SUM($U43:$CH43)</f>
        <v>7.3510447679072355</v>
      </c>
      <c r="BF152" s="123">
        <f>IFERROR('CEB Allocators'!AX43/SUM('CEB Allocators'!$M43:$BZ43),0)*SUM($U43:$CH43)</f>
        <v>7.3510447679072355</v>
      </c>
      <c r="BG152" s="123">
        <f>IFERROR('CEB Allocators'!AY43/SUM('CEB Allocators'!$M43:$BZ43),0)*SUM($U43:$CH43)</f>
        <v>7.3510447679072355</v>
      </c>
      <c r="BH152" s="123">
        <f>IFERROR('CEB Allocators'!AZ43/SUM('CEB Allocators'!$M43:$BZ43),0)*SUM($U43:$CH43)</f>
        <v>7.3510447679072355</v>
      </c>
      <c r="BI152" s="123">
        <f>IFERROR('CEB Allocators'!BA43/SUM('CEB Allocators'!$M43:$BZ43),0)*SUM($U43:$CH43)</f>
        <v>7.3510447679072355</v>
      </c>
      <c r="BJ152" s="123">
        <f>IFERROR('CEB Allocators'!BB43/SUM('CEB Allocators'!$M43:$BZ43),0)*SUM($U43:$CH43)</f>
        <v>7.3510447679072355</v>
      </c>
      <c r="BK152" s="123">
        <f>IFERROR('CEB Allocators'!BC43/SUM('CEB Allocators'!$M43:$BZ43),0)*SUM($U43:$CH43)</f>
        <v>7.3510447679072355</v>
      </c>
      <c r="BL152" s="123">
        <f>IFERROR('CEB Allocators'!BD43/SUM('CEB Allocators'!$M43:$BZ43),0)*SUM($U43:$CH43)</f>
        <v>7.3510447679072355</v>
      </c>
      <c r="BM152" s="123">
        <f>IFERROR('CEB Allocators'!BE43/SUM('CEB Allocators'!$M43:$BZ43),0)*SUM($U43:$CH43)</f>
        <v>7.3510447679072355</v>
      </c>
      <c r="BN152" s="123">
        <f>IFERROR('CEB Allocators'!BF43/SUM('CEB Allocators'!$M43:$BZ43),0)*SUM($U43:$CH43)</f>
        <v>7.3510447679072355</v>
      </c>
      <c r="BO152" s="123">
        <f>IFERROR('CEB Allocators'!BG43/SUM('CEB Allocators'!$M43:$BZ43),0)*SUM($U43:$CH43)</f>
        <v>7.3510447679072355</v>
      </c>
      <c r="BP152" s="123">
        <f>IFERROR('CEB Allocators'!BH43/SUM('CEB Allocators'!$M43:$BZ43),0)*SUM($U43:$CH43)</f>
        <v>7.3510447679072355</v>
      </c>
      <c r="BQ152" s="123">
        <f>IFERROR('CEB Allocators'!BI43/SUM('CEB Allocators'!$M43:$BZ43),0)*SUM($U43:$CH43)</f>
        <v>7.3510447679072355</v>
      </c>
      <c r="BR152" s="123">
        <f>IFERROR('CEB Allocators'!BJ43/SUM('CEB Allocators'!$M43:$BZ43),0)*SUM($U43:$CH43)</f>
        <v>7.3510447679072355</v>
      </c>
      <c r="BS152" s="123">
        <f>IFERROR('CEB Allocators'!BK43/SUM('CEB Allocators'!$M43:$BZ43),0)*SUM($U43:$CH43)</f>
        <v>7.3510447679072355</v>
      </c>
      <c r="BT152" s="123">
        <f>IFERROR('CEB Allocators'!BL43/SUM('CEB Allocators'!$M43:$BZ43),0)*SUM($U43:$CH43)</f>
        <v>7.3510447679072355</v>
      </c>
      <c r="BU152" s="123">
        <f>IFERROR('CEB Allocators'!BM43/SUM('CEB Allocators'!$M43:$BZ43),0)*SUM($U43:$CH43)</f>
        <v>7.3510447679072355</v>
      </c>
      <c r="BV152" s="123">
        <f>IFERROR('CEB Allocators'!BN43/SUM('CEB Allocators'!$M43:$BZ43),0)*SUM($U43:$CH43)</f>
        <v>7.3510447679072355</v>
      </c>
      <c r="BW152" s="123">
        <f>IFERROR('CEB Allocators'!BO43/SUM('CEB Allocators'!$M43:$BZ43),0)*SUM($U43:$CH43)</f>
        <v>7.3510447679072355</v>
      </c>
      <c r="BX152" s="123">
        <f>IFERROR('CEB Allocators'!BP43/SUM('CEB Allocators'!$M43:$BZ43),0)*SUM($U43:$CH43)</f>
        <v>7.3510447679072355</v>
      </c>
      <c r="BY152" s="123">
        <f>IFERROR('CEB Allocators'!BQ43/SUM('CEB Allocators'!$M43:$BZ43),0)*SUM($U43:$CH43)</f>
        <v>7.3510447679072355</v>
      </c>
      <c r="BZ152" s="123">
        <f>IFERROR('CEB Allocators'!BR43/SUM('CEB Allocators'!$M43:$BZ43),0)*SUM($U43:$CH43)</f>
        <v>7.3510447679072355</v>
      </c>
      <c r="CA152" s="123">
        <f>IFERROR('CEB Allocators'!BS43/SUM('CEB Allocators'!$M43:$BZ43),0)*SUM($U43:$CH43)</f>
        <v>7.3510447679072355</v>
      </c>
      <c r="CB152" s="123">
        <f>IFERROR('CEB Allocators'!BT43/SUM('CEB Allocators'!$M43:$BZ43),0)*SUM($U43:$CH43)</f>
        <v>7.3510447679072355</v>
      </c>
      <c r="CC152" s="123">
        <f>IFERROR('CEB Allocators'!BU43/SUM('CEB Allocators'!$M43:$BZ43),0)*SUM($U43:$CH43)</f>
        <v>7.3510447679072355</v>
      </c>
      <c r="CD152" s="123">
        <f>IFERROR('CEB Allocators'!BV43/SUM('CEB Allocators'!$M43:$BZ43),0)*SUM($U43:$CH43)</f>
        <v>7.3510447679072355</v>
      </c>
      <c r="CE152" s="123">
        <f>IFERROR('CEB Allocators'!BW43/SUM('CEB Allocators'!$M43:$BZ43),0)*SUM($U43:$CH43)</f>
        <v>7.3510447679072355</v>
      </c>
      <c r="CF152" s="123">
        <f>IFERROR('CEB Allocators'!BX43/SUM('CEB Allocators'!$M43:$BZ43),0)*SUM($U43:$CH43)</f>
        <v>0</v>
      </c>
      <c r="CG152" s="123">
        <f>IFERROR('CEB Allocators'!BY43/SUM('CEB Allocators'!$M43:$BZ43),0)*SUM($U43:$CH43)</f>
        <v>0</v>
      </c>
      <c r="CH152" s="123">
        <f>IFERROR('CEB Allocators'!BZ43/SUM('CEB Allocators'!$M43:$BZ43),0)*SUM($U43:$CH43)</f>
        <v>0</v>
      </c>
    </row>
    <row r="153" spans="1:86" s="56" customFormat="1" x14ac:dyDescent="0.3">
      <c r="A153" s="150"/>
      <c r="B153" s="19" t="str">
        <f t="shared" si="153"/>
        <v>FIT III</v>
      </c>
      <c r="C153" s="19">
        <f t="shared" si="153"/>
        <v>82.7</v>
      </c>
      <c r="D153" s="19" t="str">
        <f t="shared" si="153"/>
        <v>Sol</v>
      </c>
      <c r="E153" s="19" t="str">
        <f t="shared" si="153"/>
        <v>Solar (Rooftop, &lt;0.5MW)</v>
      </c>
      <c r="F153" s="19" t="str">
        <f t="shared" si="153"/>
        <v>Multiple</v>
      </c>
      <c r="G153" s="98">
        <f t="shared" ref="G153" si="172">G44</f>
        <v>42370</v>
      </c>
      <c r="H153" s="19">
        <f t="shared" si="89"/>
        <v>50</v>
      </c>
      <c r="I153" s="19">
        <f t="shared" ref="I153:K153" si="173">I44</f>
        <v>25</v>
      </c>
      <c r="J153" s="19">
        <f t="shared" si="173"/>
        <v>25</v>
      </c>
      <c r="K153" s="19">
        <f t="shared" si="173"/>
        <v>2016</v>
      </c>
      <c r="L153" s="55"/>
      <c r="M153" s="55"/>
      <c r="R153" s="57"/>
      <c r="S153" s="57"/>
      <c r="T153" s="101"/>
      <c r="U153" s="123">
        <f>IFERROR('CEB Allocators'!M44/SUM('CEB Allocators'!$M44:$BZ44),0)*SUM($U44:$CH44)</f>
        <v>0</v>
      </c>
      <c r="V153" s="123">
        <f>IFERROR('CEB Allocators'!N44/SUM('CEB Allocators'!$M44:$BZ44),0)*SUM($U44:$CH44)</f>
        <v>0</v>
      </c>
      <c r="W153" s="123">
        <f>IFERROR('CEB Allocators'!O44/SUM('CEB Allocators'!$M44:$BZ44),0)*SUM($U44:$CH44)</f>
        <v>0</v>
      </c>
      <c r="X153" s="123">
        <f>IFERROR('CEB Allocators'!P44/SUM('CEB Allocators'!$M44:$BZ44),0)*SUM($U44:$CH44)</f>
        <v>0</v>
      </c>
      <c r="Y153" s="123">
        <f>IFERROR('CEB Allocators'!Q44/SUM('CEB Allocators'!$M44:$BZ44),0)*SUM($U44:$CH44)</f>
        <v>0</v>
      </c>
      <c r="Z153" s="123">
        <f>IFERROR('CEB Allocators'!R44/SUM('CEB Allocators'!$M44:$BZ44),0)*SUM($U44:$CH44)</f>
        <v>0</v>
      </c>
      <c r="AA153" s="123">
        <f>IFERROR('CEB Allocators'!S44/SUM('CEB Allocators'!$M44:$BZ44),0)*SUM($U44:$CH44)</f>
        <v>0</v>
      </c>
      <c r="AB153" s="123">
        <f>IFERROR('CEB Allocators'!T44/SUM('CEB Allocators'!$M44:$BZ44),0)*SUM($U44:$CH44)</f>
        <v>0</v>
      </c>
      <c r="AC153" s="123">
        <f>IFERROR('CEB Allocators'!U44/SUM('CEB Allocators'!$M44:$BZ44),0)*SUM($U44:$CH44)</f>
        <v>0</v>
      </c>
      <c r="AD153" s="123">
        <f>IFERROR('CEB Allocators'!V44/SUM('CEB Allocators'!$M44:$BZ44),0)*SUM($U44:$CH44)</f>
        <v>0</v>
      </c>
      <c r="AE153" s="123">
        <f>IFERROR('CEB Allocators'!W44/SUM('CEB Allocators'!$M44:$BZ44),0)*SUM($U44:$CH44)</f>
        <v>0</v>
      </c>
      <c r="AF153" s="123">
        <f>IFERROR('CEB Allocators'!X44/SUM('CEB Allocators'!$M44:$BZ44),0)*SUM($U44:$CH44)</f>
        <v>21.388345633468333</v>
      </c>
      <c r="AG153" s="123">
        <f>IFERROR('CEB Allocators'!Y44/SUM('CEB Allocators'!$M44:$BZ44),0)*SUM($U44:$CH44)</f>
        <v>21.388345633468333</v>
      </c>
      <c r="AH153" s="123">
        <f>IFERROR('CEB Allocators'!Z44/SUM('CEB Allocators'!$M44:$BZ44),0)*SUM($U44:$CH44)</f>
        <v>21.388345633468333</v>
      </c>
      <c r="AI153" s="123">
        <f>IFERROR('CEB Allocators'!AA44/SUM('CEB Allocators'!$M44:$BZ44),0)*SUM($U44:$CH44)</f>
        <v>21.388345633468333</v>
      </c>
      <c r="AJ153" s="123">
        <f>IFERROR('CEB Allocators'!AB44/SUM('CEB Allocators'!$M44:$BZ44),0)*SUM($U44:$CH44)</f>
        <v>21.388345633468333</v>
      </c>
      <c r="AK153" s="123">
        <f>IFERROR('CEB Allocators'!AC44/SUM('CEB Allocators'!$M44:$BZ44),0)*SUM($U44:$CH44)</f>
        <v>21.388345633468333</v>
      </c>
      <c r="AL153" s="123">
        <f>IFERROR('CEB Allocators'!AD44/SUM('CEB Allocators'!$M44:$BZ44),0)*SUM($U44:$CH44)</f>
        <v>21.388345633468333</v>
      </c>
      <c r="AM153" s="123">
        <f>IFERROR('CEB Allocators'!AE44/SUM('CEB Allocators'!$M44:$BZ44),0)*SUM($U44:$CH44)</f>
        <v>21.388345633468333</v>
      </c>
      <c r="AN153" s="123">
        <f>IFERROR('CEB Allocators'!AF44/SUM('CEB Allocators'!$M44:$BZ44),0)*SUM($U44:$CH44)</f>
        <v>21.388345633468333</v>
      </c>
      <c r="AO153" s="123">
        <f>IFERROR('CEB Allocators'!AG44/SUM('CEB Allocators'!$M44:$BZ44),0)*SUM($U44:$CH44)</f>
        <v>21.388345633468333</v>
      </c>
      <c r="AP153" s="123">
        <f>IFERROR('CEB Allocators'!AH44/SUM('CEB Allocators'!$M44:$BZ44),0)*SUM($U44:$CH44)</f>
        <v>21.388345633468333</v>
      </c>
      <c r="AQ153" s="123">
        <f>IFERROR('CEB Allocators'!AI44/SUM('CEB Allocators'!$M44:$BZ44),0)*SUM($U44:$CH44)</f>
        <v>21.388345633468333</v>
      </c>
      <c r="AR153" s="123">
        <f>IFERROR('CEB Allocators'!AJ44/SUM('CEB Allocators'!$M44:$BZ44),0)*SUM($U44:$CH44)</f>
        <v>21.388345633468333</v>
      </c>
      <c r="AS153" s="123">
        <f>IFERROR('CEB Allocators'!AK44/SUM('CEB Allocators'!$M44:$BZ44),0)*SUM($U44:$CH44)</f>
        <v>21.388345633468333</v>
      </c>
      <c r="AT153" s="123">
        <f>IFERROR('CEB Allocators'!AL44/SUM('CEB Allocators'!$M44:$BZ44),0)*SUM($U44:$CH44)</f>
        <v>21.388345633468333</v>
      </c>
      <c r="AU153" s="123">
        <f>IFERROR('CEB Allocators'!AM44/SUM('CEB Allocators'!$M44:$BZ44),0)*SUM($U44:$CH44)</f>
        <v>21.388345633468333</v>
      </c>
      <c r="AV153" s="123">
        <f>IFERROR('CEB Allocators'!AN44/SUM('CEB Allocators'!$M44:$BZ44),0)*SUM($U44:$CH44)</f>
        <v>21.388345633468333</v>
      </c>
      <c r="AW153" s="123">
        <f>IFERROR('CEB Allocators'!AO44/SUM('CEB Allocators'!$M44:$BZ44),0)*SUM($U44:$CH44)</f>
        <v>21.388345633468333</v>
      </c>
      <c r="AX153" s="123">
        <f>IFERROR('CEB Allocators'!AP44/SUM('CEB Allocators'!$M44:$BZ44),0)*SUM($U44:$CH44)</f>
        <v>21.388345633468333</v>
      </c>
      <c r="AY153" s="123">
        <f>IFERROR('CEB Allocators'!AQ44/SUM('CEB Allocators'!$M44:$BZ44),0)*SUM($U44:$CH44)</f>
        <v>21.388345633468333</v>
      </c>
      <c r="AZ153" s="123">
        <f>IFERROR('CEB Allocators'!AR44/SUM('CEB Allocators'!$M44:$BZ44),0)*SUM($U44:$CH44)</f>
        <v>21.388345633468333</v>
      </c>
      <c r="BA153" s="123">
        <f>IFERROR('CEB Allocators'!AS44/SUM('CEB Allocators'!$M44:$BZ44),0)*SUM($U44:$CH44)</f>
        <v>21.388345633468333</v>
      </c>
      <c r="BB153" s="123">
        <f>IFERROR('CEB Allocators'!AT44/SUM('CEB Allocators'!$M44:$BZ44),0)*SUM($U44:$CH44)</f>
        <v>21.388345633468333</v>
      </c>
      <c r="BC153" s="123">
        <f>IFERROR('CEB Allocators'!AU44/SUM('CEB Allocators'!$M44:$BZ44),0)*SUM($U44:$CH44)</f>
        <v>21.388345633468333</v>
      </c>
      <c r="BD153" s="123">
        <f>IFERROR('CEB Allocators'!AV44/SUM('CEB Allocators'!$M44:$BZ44),0)*SUM($U44:$CH44)</f>
        <v>21.388345633468333</v>
      </c>
      <c r="BE153" s="123">
        <f>IFERROR('CEB Allocators'!AW44/SUM('CEB Allocators'!$M44:$BZ44),0)*SUM($U44:$CH44)</f>
        <v>21.388345633468333</v>
      </c>
      <c r="BF153" s="123">
        <f>IFERROR('CEB Allocators'!AX44/SUM('CEB Allocators'!$M44:$BZ44),0)*SUM($U44:$CH44)</f>
        <v>21.388345633468333</v>
      </c>
      <c r="BG153" s="123">
        <f>IFERROR('CEB Allocators'!AY44/SUM('CEB Allocators'!$M44:$BZ44),0)*SUM($U44:$CH44)</f>
        <v>21.388345633468333</v>
      </c>
      <c r="BH153" s="123">
        <f>IFERROR('CEB Allocators'!AZ44/SUM('CEB Allocators'!$M44:$BZ44),0)*SUM($U44:$CH44)</f>
        <v>21.388345633468333</v>
      </c>
      <c r="BI153" s="123">
        <f>IFERROR('CEB Allocators'!BA44/SUM('CEB Allocators'!$M44:$BZ44),0)*SUM($U44:$CH44)</f>
        <v>21.388345633468333</v>
      </c>
      <c r="BJ153" s="123">
        <f>IFERROR('CEB Allocators'!BB44/SUM('CEB Allocators'!$M44:$BZ44),0)*SUM($U44:$CH44)</f>
        <v>21.388345633468333</v>
      </c>
      <c r="BK153" s="123">
        <f>IFERROR('CEB Allocators'!BC44/SUM('CEB Allocators'!$M44:$BZ44),0)*SUM($U44:$CH44)</f>
        <v>21.388345633468333</v>
      </c>
      <c r="BL153" s="123">
        <f>IFERROR('CEB Allocators'!BD44/SUM('CEB Allocators'!$M44:$BZ44),0)*SUM($U44:$CH44)</f>
        <v>21.388345633468333</v>
      </c>
      <c r="BM153" s="123">
        <f>IFERROR('CEB Allocators'!BE44/SUM('CEB Allocators'!$M44:$BZ44),0)*SUM($U44:$CH44)</f>
        <v>21.388345633468333</v>
      </c>
      <c r="BN153" s="123">
        <f>IFERROR('CEB Allocators'!BF44/SUM('CEB Allocators'!$M44:$BZ44),0)*SUM($U44:$CH44)</f>
        <v>21.388345633468333</v>
      </c>
      <c r="BO153" s="123">
        <f>IFERROR('CEB Allocators'!BG44/SUM('CEB Allocators'!$M44:$BZ44),0)*SUM($U44:$CH44)</f>
        <v>21.388345633468333</v>
      </c>
      <c r="BP153" s="123">
        <f>IFERROR('CEB Allocators'!BH44/SUM('CEB Allocators'!$M44:$BZ44),0)*SUM($U44:$CH44)</f>
        <v>21.388345633468333</v>
      </c>
      <c r="BQ153" s="123">
        <f>IFERROR('CEB Allocators'!BI44/SUM('CEB Allocators'!$M44:$BZ44),0)*SUM($U44:$CH44)</f>
        <v>21.388345633468333</v>
      </c>
      <c r="BR153" s="123">
        <f>IFERROR('CEB Allocators'!BJ44/SUM('CEB Allocators'!$M44:$BZ44),0)*SUM($U44:$CH44)</f>
        <v>21.388345633468333</v>
      </c>
      <c r="BS153" s="123">
        <f>IFERROR('CEB Allocators'!BK44/SUM('CEB Allocators'!$M44:$BZ44),0)*SUM($U44:$CH44)</f>
        <v>21.388345633468333</v>
      </c>
      <c r="BT153" s="123">
        <f>IFERROR('CEB Allocators'!BL44/SUM('CEB Allocators'!$M44:$BZ44),0)*SUM($U44:$CH44)</f>
        <v>21.388345633468333</v>
      </c>
      <c r="BU153" s="123">
        <f>IFERROR('CEB Allocators'!BM44/SUM('CEB Allocators'!$M44:$BZ44),0)*SUM($U44:$CH44)</f>
        <v>21.388345633468333</v>
      </c>
      <c r="BV153" s="123">
        <f>IFERROR('CEB Allocators'!BN44/SUM('CEB Allocators'!$M44:$BZ44),0)*SUM($U44:$CH44)</f>
        <v>21.388345633468333</v>
      </c>
      <c r="BW153" s="123">
        <f>IFERROR('CEB Allocators'!BO44/SUM('CEB Allocators'!$M44:$BZ44),0)*SUM($U44:$CH44)</f>
        <v>21.388345633468333</v>
      </c>
      <c r="BX153" s="123">
        <f>IFERROR('CEB Allocators'!BP44/SUM('CEB Allocators'!$M44:$BZ44),0)*SUM($U44:$CH44)</f>
        <v>21.388345633468333</v>
      </c>
      <c r="BY153" s="123">
        <f>IFERROR('CEB Allocators'!BQ44/SUM('CEB Allocators'!$M44:$BZ44),0)*SUM($U44:$CH44)</f>
        <v>21.388345633468333</v>
      </c>
      <c r="BZ153" s="123">
        <f>IFERROR('CEB Allocators'!BR44/SUM('CEB Allocators'!$M44:$BZ44),0)*SUM($U44:$CH44)</f>
        <v>21.388345633468333</v>
      </c>
      <c r="CA153" s="123">
        <f>IFERROR('CEB Allocators'!BS44/SUM('CEB Allocators'!$M44:$BZ44),0)*SUM($U44:$CH44)</f>
        <v>21.388345633468333</v>
      </c>
      <c r="CB153" s="123">
        <f>IFERROR('CEB Allocators'!BT44/SUM('CEB Allocators'!$M44:$BZ44),0)*SUM($U44:$CH44)</f>
        <v>21.388345633468333</v>
      </c>
      <c r="CC153" s="123">
        <f>IFERROR('CEB Allocators'!BU44/SUM('CEB Allocators'!$M44:$BZ44),0)*SUM($U44:$CH44)</f>
        <v>21.388345633468333</v>
      </c>
      <c r="CD153" s="123">
        <f>IFERROR('CEB Allocators'!BV44/SUM('CEB Allocators'!$M44:$BZ44),0)*SUM($U44:$CH44)</f>
        <v>0</v>
      </c>
      <c r="CE153" s="123">
        <f>IFERROR('CEB Allocators'!BW44/SUM('CEB Allocators'!$M44:$BZ44),0)*SUM($U44:$CH44)</f>
        <v>0</v>
      </c>
      <c r="CF153" s="123">
        <f>IFERROR('CEB Allocators'!BX44/SUM('CEB Allocators'!$M44:$BZ44),0)*SUM($U44:$CH44)</f>
        <v>0</v>
      </c>
      <c r="CG153" s="123">
        <f>IFERROR('CEB Allocators'!BY44/SUM('CEB Allocators'!$M44:$BZ44),0)*SUM($U44:$CH44)</f>
        <v>0</v>
      </c>
      <c r="CH153" s="123">
        <f>IFERROR('CEB Allocators'!BZ44/SUM('CEB Allocators'!$M44:$BZ44),0)*SUM($U44:$CH44)</f>
        <v>0</v>
      </c>
    </row>
    <row r="154" spans="1:86" s="56" customFormat="1" x14ac:dyDescent="0.3">
      <c r="A154" s="150"/>
      <c r="B154" s="19" t="str">
        <f t="shared" ref="B154:F162" si="174">B45</f>
        <v>FIT III</v>
      </c>
      <c r="C154" s="19">
        <f t="shared" si="174"/>
        <v>51.8</v>
      </c>
      <c r="D154" s="19" t="str">
        <f t="shared" si="174"/>
        <v>Sol</v>
      </c>
      <c r="E154" s="19" t="str">
        <f t="shared" si="174"/>
        <v>Solar (Rooftop, &lt;0.5MW)</v>
      </c>
      <c r="F154" s="19" t="str">
        <f t="shared" si="174"/>
        <v>Multiple</v>
      </c>
      <c r="G154" s="98">
        <f t="shared" ref="G154" si="175">G45</f>
        <v>42736</v>
      </c>
      <c r="H154" s="19">
        <f t="shared" si="89"/>
        <v>50</v>
      </c>
      <c r="I154" s="19">
        <f t="shared" ref="I154:K154" si="176">I45</f>
        <v>25</v>
      </c>
      <c r="J154" s="19">
        <f t="shared" si="176"/>
        <v>25</v>
      </c>
      <c r="K154" s="19">
        <f t="shared" si="176"/>
        <v>2017</v>
      </c>
      <c r="L154" s="55"/>
      <c r="M154" s="55"/>
      <c r="R154" s="57"/>
      <c r="S154" s="57"/>
      <c r="T154" s="101"/>
      <c r="U154" s="123">
        <f>IFERROR('CEB Allocators'!M45/SUM('CEB Allocators'!$M45:$BZ45),0)*SUM($U45:$CH45)</f>
        <v>0</v>
      </c>
      <c r="V154" s="123">
        <f>IFERROR('CEB Allocators'!N45/SUM('CEB Allocators'!$M45:$BZ45),0)*SUM($U45:$CH45)</f>
        <v>0</v>
      </c>
      <c r="W154" s="123">
        <f>IFERROR('CEB Allocators'!O45/SUM('CEB Allocators'!$M45:$BZ45),0)*SUM($U45:$CH45)</f>
        <v>0</v>
      </c>
      <c r="X154" s="123">
        <f>IFERROR('CEB Allocators'!P45/SUM('CEB Allocators'!$M45:$BZ45),0)*SUM($U45:$CH45)</f>
        <v>0</v>
      </c>
      <c r="Y154" s="123">
        <f>IFERROR('CEB Allocators'!Q45/SUM('CEB Allocators'!$M45:$BZ45),0)*SUM($U45:$CH45)</f>
        <v>0</v>
      </c>
      <c r="Z154" s="123">
        <f>IFERROR('CEB Allocators'!R45/SUM('CEB Allocators'!$M45:$BZ45),0)*SUM($U45:$CH45)</f>
        <v>0</v>
      </c>
      <c r="AA154" s="123">
        <f>IFERROR('CEB Allocators'!S45/SUM('CEB Allocators'!$M45:$BZ45),0)*SUM($U45:$CH45)</f>
        <v>0</v>
      </c>
      <c r="AB154" s="123">
        <f>IFERROR('CEB Allocators'!T45/SUM('CEB Allocators'!$M45:$BZ45),0)*SUM($U45:$CH45)</f>
        <v>0</v>
      </c>
      <c r="AC154" s="123">
        <f>IFERROR('CEB Allocators'!U45/SUM('CEB Allocators'!$M45:$BZ45),0)*SUM($U45:$CH45)</f>
        <v>0</v>
      </c>
      <c r="AD154" s="123">
        <f>IFERROR('CEB Allocators'!V45/SUM('CEB Allocators'!$M45:$BZ45),0)*SUM($U45:$CH45)</f>
        <v>0</v>
      </c>
      <c r="AE154" s="123">
        <f>IFERROR('CEB Allocators'!W45/SUM('CEB Allocators'!$M45:$BZ45),0)*SUM($U45:$CH45)</f>
        <v>0</v>
      </c>
      <c r="AF154" s="123">
        <f>IFERROR('CEB Allocators'!X45/SUM('CEB Allocators'!$M45:$BZ45),0)*SUM($U45:$CH45)</f>
        <v>0</v>
      </c>
      <c r="AG154" s="123">
        <f>IFERROR('CEB Allocators'!Y45/SUM('CEB Allocators'!$M45:$BZ45),0)*SUM($U45:$CH45)</f>
        <v>13.374414065761023</v>
      </c>
      <c r="AH154" s="123">
        <f>IFERROR('CEB Allocators'!Z45/SUM('CEB Allocators'!$M45:$BZ45),0)*SUM($U45:$CH45)</f>
        <v>13.374414065761023</v>
      </c>
      <c r="AI154" s="123">
        <f>IFERROR('CEB Allocators'!AA45/SUM('CEB Allocators'!$M45:$BZ45),0)*SUM($U45:$CH45)</f>
        <v>13.374414065761023</v>
      </c>
      <c r="AJ154" s="123">
        <f>IFERROR('CEB Allocators'!AB45/SUM('CEB Allocators'!$M45:$BZ45),0)*SUM($U45:$CH45)</f>
        <v>13.374414065761023</v>
      </c>
      <c r="AK154" s="123">
        <f>IFERROR('CEB Allocators'!AC45/SUM('CEB Allocators'!$M45:$BZ45),0)*SUM($U45:$CH45)</f>
        <v>13.374414065761023</v>
      </c>
      <c r="AL154" s="123">
        <f>IFERROR('CEB Allocators'!AD45/SUM('CEB Allocators'!$M45:$BZ45),0)*SUM($U45:$CH45)</f>
        <v>13.374414065761023</v>
      </c>
      <c r="AM154" s="123">
        <f>IFERROR('CEB Allocators'!AE45/SUM('CEB Allocators'!$M45:$BZ45),0)*SUM($U45:$CH45)</f>
        <v>13.374414065761023</v>
      </c>
      <c r="AN154" s="123">
        <f>IFERROR('CEB Allocators'!AF45/SUM('CEB Allocators'!$M45:$BZ45),0)*SUM($U45:$CH45)</f>
        <v>13.374414065761023</v>
      </c>
      <c r="AO154" s="123">
        <f>IFERROR('CEB Allocators'!AG45/SUM('CEB Allocators'!$M45:$BZ45),0)*SUM($U45:$CH45)</f>
        <v>13.374414065761023</v>
      </c>
      <c r="AP154" s="123">
        <f>IFERROR('CEB Allocators'!AH45/SUM('CEB Allocators'!$M45:$BZ45),0)*SUM($U45:$CH45)</f>
        <v>13.374414065761023</v>
      </c>
      <c r="AQ154" s="123">
        <f>IFERROR('CEB Allocators'!AI45/SUM('CEB Allocators'!$M45:$BZ45),0)*SUM($U45:$CH45)</f>
        <v>13.374414065761023</v>
      </c>
      <c r="AR154" s="123">
        <f>IFERROR('CEB Allocators'!AJ45/SUM('CEB Allocators'!$M45:$BZ45),0)*SUM($U45:$CH45)</f>
        <v>13.374414065761023</v>
      </c>
      <c r="AS154" s="123">
        <f>IFERROR('CEB Allocators'!AK45/SUM('CEB Allocators'!$M45:$BZ45),0)*SUM($U45:$CH45)</f>
        <v>13.374414065761023</v>
      </c>
      <c r="AT154" s="123">
        <f>IFERROR('CEB Allocators'!AL45/SUM('CEB Allocators'!$M45:$BZ45),0)*SUM($U45:$CH45)</f>
        <v>13.374414065761023</v>
      </c>
      <c r="AU154" s="123">
        <f>IFERROR('CEB Allocators'!AM45/SUM('CEB Allocators'!$M45:$BZ45),0)*SUM($U45:$CH45)</f>
        <v>13.374414065761023</v>
      </c>
      <c r="AV154" s="123">
        <f>IFERROR('CEB Allocators'!AN45/SUM('CEB Allocators'!$M45:$BZ45),0)*SUM($U45:$CH45)</f>
        <v>13.374414065761023</v>
      </c>
      <c r="AW154" s="123">
        <f>IFERROR('CEB Allocators'!AO45/SUM('CEB Allocators'!$M45:$BZ45),0)*SUM($U45:$CH45)</f>
        <v>13.374414065761023</v>
      </c>
      <c r="AX154" s="123">
        <f>IFERROR('CEB Allocators'!AP45/SUM('CEB Allocators'!$M45:$BZ45),0)*SUM($U45:$CH45)</f>
        <v>13.374414065761023</v>
      </c>
      <c r="AY154" s="123">
        <f>IFERROR('CEB Allocators'!AQ45/SUM('CEB Allocators'!$M45:$BZ45),0)*SUM($U45:$CH45)</f>
        <v>13.374414065761023</v>
      </c>
      <c r="AZ154" s="123">
        <f>IFERROR('CEB Allocators'!AR45/SUM('CEB Allocators'!$M45:$BZ45),0)*SUM($U45:$CH45)</f>
        <v>13.374414065761023</v>
      </c>
      <c r="BA154" s="123">
        <f>IFERROR('CEB Allocators'!AS45/SUM('CEB Allocators'!$M45:$BZ45),0)*SUM($U45:$CH45)</f>
        <v>13.374414065761023</v>
      </c>
      <c r="BB154" s="123">
        <f>IFERROR('CEB Allocators'!AT45/SUM('CEB Allocators'!$M45:$BZ45),0)*SUM($U45:$CH45)</f>
        <v>13.374414065761023</v>
      </c>
      <c r="BC154" s="123">
        <f>IFERROR('CEB Allocators'!AU45/SUM('CEB Allocators'!$M45:$BZ45),0)*SUM($U45:$CH45)</f>
        <v>13.374414065761023</v>
      </c>
      <c r="BD154" s="123">
        <f>IFERROR('CEB Allocators'!AV45/SUM('CEB Allocators'!$M45:$BZ45),0)*SUM($U45:$CH45)</f>
        <v>13.374414065761023</v>
      </c>
      <c r="BE154" s="123">
        <f>IFERROR('CEB Allocators'!AW45/SUM('CEB Allocators'!$M45:$BZ45),0)*SUM($U45:$CH45)</f>
        <v>13.374414065761023</v>
      </c>
      <c r="BF154" s="123">
        <f>IFERROR('CEB Allocators'!AX45/SUM('CEB Allocators'!$M45:$BZ45),0)*SUM($U45:$CH45)</f>
        <v>13.374414065761023</v>
      </c>
      <c r="BG154" s="123">
        <f>IFERROR('CEB Allocators'!AY45/SUM('CEB Allocators'!$M45:$BZ45),0)*SUM($U45:$CH45)</f>
        <v>13.374414065761023</v>
      </c>
      <c r="BH154" s="123">
        <f>IFERROR('CEB Allocators'!AZ45/SUM('CEB Allocators'!$M45:$BZ45),0)*SUM($U45:$CH45)</f>
        <v>13.374414065761023</v>
      </c>
      <c r="BI154" s="123">
        <f>IFERROR('CEB Allocators'!BA45/SUM('CEB Allocators'!$M45:$BZ45),0)*SUM($U45:$CH45)</f>
        <v>13.374414065761023</v>
      </c>
      <c r="BJ154" s="123">
        <f>IFERROR('CEB Allocators'!BB45/SUM('CEB Allocators'!$M45:$BZ45),0)*SUM($U45:$CH45)</f>
        <v>13.374414065761023</v>
      </c>
      <c r="BK154" s="123">
        <f>IFERROR('CEB Allocators'!BC45/SUM('CEB Allocators'!$M45:$BZ45),0)*SUM($U45:$CH45)</f>
        <v>13.374414065761023</v>
      </c>
      <c r="BL154" s="123">
        <f>IFERROR('CEB Allocators'!BD45/SUM('CEB Allocators'!$M45:$BZ45),0)*SUM($U45:$CH45)</f>
        <v>13.374414065761023</v>
      </c>
      <c r="BM154" s="123">
        <f>IFERROR('CEB Allocators'!BE45/SUM('CEB Allocators'!$M45:$BZ45),0)*SUM($U45:$CH45)</f>
        <v>13.374414065761023</v>
      </c>
      <c r="BN154" s="123">
        <f>IFERROR('CEB Allocators'!BF45/SUM('CEB Allocators'!$M45:$BZ45),0)*SUM($U45:$CH45)</f>
        <v>13.374414065761023</v>
      </c>
      <c r="BO154" s="123">
        <f>IFERROR('CEB Allocators'!BG45/SUM('CEB Allocators'!$M45:$BZ45),0)*SUM($U45:$CH45)</f>
        <v>13.374414065761023</v>
      </c>
      <c r="BP154" s="123">
        <f>IFERROR('CEB Allocators'!BH45/SUM('CEB Allocators'!$M45:$BZ45),0)*SUM($U45:$CH45)</f>
        <v>13.374414065761023</v>
      </c>
      <c r="BQ154" s="123">
        <f>IFERROR('CEB Allocators'!BI45/SUM('CEB Allocators'!$M45:$BZ45),0)*SUM($U45:$CH45)</f>
        <v>13.374414065761023</v>
      </c>
      <c r="BR154" s="123">
        <f>IFERROR('CEB Allocators'!BJ45/SUM('CEB Allocators'!$M45:$BZ45),0)*SUM($U45:$CH45)</f>
        <v>13.374414065761023</v>
      </c>
      <c r="BS154" s="123">
        <f>IFERROR('CEB Allocators'!BK45/SUM('CEB Allocators'!$M45:$BZ45),0)*SUM($U45:$CH45)</f>
        <v>13.374414065761023</v>
      </c>
      <c r="BT154" s="123">
        <f>IFERROR('CEB Allocators'!BL45/SUM('CEB Allocators'!$M45:$BZ45),0)*SUM($U45:$CH45)</f>
        <v>13.374414065761023</v>
      </c>
      <c r="BU154" s="123">
        <f>IFERROR('CEB Allocators'!BM45/SUM('CEB Allocators'!$M45:$BZ45),0)*SUM($U45:$CH45)</f>
        <v>13.374414065761023</v>
      </c>
      <c r="BV154" s="123">
        <f>IFERROR('CEB Allocators'!BN45/SUM('CEB Allocators'!$M45:$BZ45),0)*SUM($U45:$CH45)</f>
        <v>13.374414065761023</v>
      </c>
      <c r="BW154" s="123">
        <f>IFERROR('CEB Allocators'!BO45/SUM('CEB Allocators'!$M45:$BZ45),0)*SUM($U45:$CH45)</f>
        <v>13.374414065761023</v>
      </c>
      <c r="BX154" s="123">
        <f>IFERROR('CEB Allocators'!BP45/SUM('CEB Allocators'!$M45:$BZ45),0)*SUM($U45:$CH45)</f>
        <v>13.374414065761023</v>
      </c>
      <c r="BY154" s="123">
        <f>IFERROR('CEB Allocators'!BQ45/SUM('CEB Allocators'!$M45:$BZ45),0)*SUM($U45:$CH45)</f>
        <v>13.374414065761023</v>
      </c>
      <c r="BZ154" s="123">
        <f>IFERROR('CEB Allocators'!BR45/SUM('CEB Allocators'!$M45:$BZ45),0)*SUM($U45:$CH45)</f>
        <v>13.374414065761023</v>
      </c>
      <c r="CA154" s="123">
        <f>IFERROR('CEB Allocators'!BS45/SUM('CEB Allocators'!$M45:$BZ45),0)*SUM($U45:$CH45)</f>
        <v>13.374414065761023</v>
      </c>
      <c r="CB154" s="123">
        <f>IFERROR('CEB Allocators'!BT45/SUM('CEB Allocators'!$M45:$BZ45),0)*SUM($U45:$CH45)</f>
        <v>13.374414065761023</v>
      </c>
      <c r="CC154" s="123">
        <f>IFERROR('CEB Allocators'!BU45/SUM('CEB Allocators'!$M45:$BZ45),0)*SUM($U45:$CH45)</f>
        <v>13.374414065761023</v>
      </c>
      <c r="CD154" s="123">
        <f>IFERROR('CEB Allocators'!BV45/SUM('CEB Allocators'!$M45:$BZ45),0)*SUM($U45:$CH45)</f>
        <v>13.374414065761023</v>
      </c>
      <c r="CE154" s="123">
        <f>IFERROR('CEB Allocators'!BW45/SUM('CEB Allocators'!$M45:$BZ45),0)*SUM($U45:$CH45)</f>
        <v>0</v>
      </c>
      <c r="CF154" s="123">
        <f>IFERROR('CEB Allocators'!BX45/SUM('CEB Allocators'!$M45:$BZ45),0)*SUM($U45:$CH45)</f>
        <v>0</v>
      </c>
      <c r="CG154" s="123">
        <f>IFERROR('CEB Allocators'!BY45/SUM('CEB Allocators'!$M45:$BZ45),0)*SUM($U45:$CH45)</f>
        <v>0</v>
      </c>
      <c r="CH154" s="123">
        <f>IFERROR('CEB Allocators'!BZ45/SUM('CEB Allocators'!$M45:$BZ45),0)*SUM($U45:$CH45)</f>
        <v>0</v>
      </c>
    </row>
    <row r="155" spans="1:86" s="56" customFormat="1" x14ac:dyDescent="0.3">
      <c r="A155" s="150"/>
      <c r="B155" s="19" t="str">
        <f t="shared" si="174"/>
        <v>FIT IV</v>
      </c>
      <c r="C155" s="19">
        <f t="shared" si="174"/>
        <v>19</v>
      </c>
      <c r="D155" s="19" t="str">
        <f t="shared" si="174"/>
        <v>Sol</v>
      </c>
      <c r="E155" s="19" t="str">
        <f t="shared" si="174"/>
        <v>Solar (Ground Mounted, &lt;0.5MW)</v>
      </c>
      <c r="F155" s="19" t="str">
        <f t="shared" si="174"/>
        <v>Multiple</v>
      </c>
      <c r="G155" s="98">
        <f t="shared" ref="G155" si="177">G46</f>
        <v>43466</v>
      </c>
      <c r="H155" s="19">
        <f t="shared" si="89"/>
        <v>50</v>
      </c>
      <c r="I155" s="19">
        <f t="shared" ref="I155:K155" si="178">I46</f>
        <v>25</v>
      </c>
      <c r="J155" s="19">
        <f t="shared" si="178"/>
        <v>25</v>
      </c>
      <c r="K155" s="19">
        <f t="shared" si="178"/>
        <v>2019</v>
      </c>
      <c r="L155" s="55"/>
      <c r="M155" s="55"/>
      <c r="R155" s="57"/>
      <c r="S155" s="57"/>
      <c r="T155" s="101"/>
      <c r="U155" s="123">
        <f>IFERROR('CEB Allocators'!M46/SUM('CEB Allocators'!$M46:$BZ46),0)*SUM($U46:$CH46)</f>
        <v>0</v>
      </c>
      <c r="V155" s="123">
        <f>IFERROR('CEB Allocators'!N46/SUM('CEB Allocators'!$M46:$BZ46),0)*SUM($U46:$CH46)</f>
        <v>0</v>
      </c>
      <c r="W155" s="123">
        <f>IFERROR('CEB Allocators'!O46/SUM('CEB Allocators'!$M46:$BZ46),0)*SUM($U46:$CH46)</f>
        <v>0</v>
      </c>
      <c r="X155" s="123">
        <f>IFERROR('CEB Allocators'!P46/SUM('CEB Allocators'!$M46:$BZ46),0)*SUM($U46:$CH46)</f>
        <v>0</v>
      </c>
      <c r="Y155" s="123">
        <f>IFERROR('CEB Allocators'!Q46/SUM('CEB Allocators'!$M46:$BZ46),0)*SUM($U46:$CH46)</f>
        <v>0</v>
      </c>
      <c r="Z155" s="123">
        <f>IFERROR('CEB Allocators'!R46/SUM('CEB Allocators'!$M46:$BZ46),0)*SUM($U46:$CH46)</f>
        <v>0</v>
      </c>
      <c r="AA155" s="123">
        <f>IFERROR('CEB Allocators'!S46/SUM('CEB Allocators'!$M46:$BZ46),0)*SUM($U46:$CH46)</f>
        <v>0</v>
      </c>
      <c r="AB155" s="123">
        <f>IFERROR('CEB Allocators'!T46/SUM('CEB Allocators'!$M46:$BZ46),0)*SUM($U46:$CH46)</f>
        <v>0</v>
      </c>
      <c r="AC155" s="123">
        <f>IFERROR('CEB Allocators'!U46/SUM('CEB Allocators'!$M46:$BZ46),0)*SUM($U46:$CH46)</f>
        <v>0</v>
      </c>
      <c r="AD155" s="123">
        <f>IFERROR('CEB Allocators'!V46/SUM('CEB Allocators'!$M46:$BZ46),0)*SUM($U46:$CH46)</f>
        <v>0</v>
      </c>
      <c r="AE155" s="123">
        <f>IFERROR('CEB Allocators'!W46/SUM('CEB Allocators'!$M46:$BZ46),0)*SUM($U46:$CH46)</f>
        <v>0</v>
      </c>
      <c r="AF155" s="123">
        <f>IFERROR('CEB Allocators'!X46/SUM('CEB Allocators'!$M46:$BZ46),0)*SUM($U46:$CH46)</f>
        <v>0</v>
      </c>
      <c r="AG155" s="123">
        <f>IFERROR('CEB Allocators'!Y46/SUM('CEB Allocators'!$M46:$BZ46),0)*SUM($U46:$CH46)</f>
        <v>0</v>
      </c>
      <c r="AH155" s="123">
        <f>IFERROR('CEB Allocators'!Z46/SUM('CEB Allocators'!$M46:$BZ46),0)*SUM($U46:$CH46)</f>
        <v>0</v>
      </c>
      <c r="AI155" s="123">
        <f>IFERROR('CEB Allocators'!AA46/SUM('CEB Allocators'!$M46:$BZ46),0)*SUM($U46:$CH46)</f>
        <v>4.3364233169218043</v>
      </c>
      <c r="AJ155" s="123">
        <f>IFERROR('CEB Allocators'!AB46/SUM('CEB Allocators'!$M46:$BZ46),0)*SUM($U46:$CH46)</f>
        <v>4.3364233169218043</v>
      </c>
      <c r="AK155" s="123">
        <f>IFERROR('CEB Allocators'!AC46/SUM('CEB Allocators'!$M46:$BZ46),0)*SUM($U46:$CH46)</f>
        <v>4.3364233169218043</v>
      </c>
      <c r="AL155" s="123">
        <f>IFERROR('CEB Allocators'!AD46/SUM('CEB Allocators'!$M46:$BZ46),0)*SUM($U46:$CH46)</f>
        <v>4.3364233169218043</v>
      </c>
      <c r="AM155" s="123">
        <f>IFERROR('CEB Allocators'!AE46/SUM('CEB Allocators'!$M46:$BZ46),0)*SUM($U46:$CH46)</f>
        <v>4.3364233169218043</v>
      </c>
      <c r="AN155" s="123">
        <f>IFERROR('CEB Allocators'!AF46/SUM('CEB Allocators'!$M46:$BZ46),0)*SUM($U46:$CH46)</f>
        <v>4.3364233169218043</v>
      </c>
      <c r="AO155" s="123">
        <f>IFERROR('CEB Allocators'!AG46/SUM('CEB Allocators'!$M46:$BZ46),0)*SUM($U46:$CH46)</f>
        <v>4.3364233169218043</v>
      </c>
      <c r="AP155" s="123">
        <f>IFERROR('CEB Allocators'!AH46/SUM('CEB Allocators'!$M46:$BZ46),0)*SUM($U46:$CH46)</f>
        <v>4.3364233169218043</v>
      </c>
      <c r="AQ155" s="123">
        <f>IFERROR('CEB Allocators'!AI46/SUM('CEB Allocators'!$M46:$BZ46),0)*SUM($U46:$CH46)</f>
        <v>4.3364233169218043</v>
      </c>
      <c r="AR155" s="123">
        <f>IFERROR('CEB Allocators'!AJ46/SUM('CEB Allocators'!$M46:$BZ46),0)*SUM($U46:$CH46)</f>
        <v>4.3364233169218043</v>
      </c>
      <c r="AS155" s="123">
        <f>IFERROR('CEB Allocators'!AK46/SUM('CEB Allocators'!$M46:$BZ46),0)*SUM($U46:$CH46)</f>
        <v>4.3364233169218043</v>
      </c>
      <c r="AT155" s="123">
        <f>IFERROR('CEB Allocators'!AL46/SUM('CEB Allocators'!$M46:$BZ46),0)*SUM($U46:$CH46)</f>
        <v>4.3364233169218043</v>
      </c>
      <c r="AU155" s="123">
        <f>IFERROR('CEB Allocators'!AM46/SUM('CEB Allocators'!$M46:$BZ46),0)*SUM($U46:$CH46)</f>
        <v>4.3364233169218043</v>
      </c>
      <c r="AV155" s="123">
        <f>IFERROR('CEB Allocators'!AN46/SUM('CEB Allocators'!$M46:$BZ46),0)*SUM($U46:$CH46)</f>
        <v>4.3364233169218043</v>
      </c>
      <c r="AW155" s="123">
        <f>IFERROR('CEB Allocators'!AO46/SUM('CEB Allocators'!$M46:$BZ46),0)*SUM($U46:$CH46)</f>
        <v>4.3364233169218043</v>
      </c>
      <c r="AX155" s="123">
        <f>IFERROR('CEB Allocators'!AP46/SUM('CEB Allocators'!$M46:$BZ46),0)*SUM($U46:$CH46)</f>
        <v>4.3364233169218043</v>
      </c>
      <c r="AY155" s="123">
        <f>IFERROR('CEB Allocators'!AQ46/SUM('CEB Allocators'!$M46:$BZ46),0)*SUM($U46:$CH46)</f>
        <v>4.3364233169218043</v>
      </c>
      <c r="AZ155" s="123">
        <f>IFERROR('CEB Allocators'!AR46/SUM('CEB Allocators'!$M46:$BZ46),0)*SUM($U46:$CH46)</f>
        <v>4.3364233169218043</v>
      </c>
      <c r="BA155" s="123">
        <f>IFERROR('CEB Allocators'!AS46/SUM('CEB Allocators'!$M46:$BZ46),0)*SUM($U46:$CH46)</f>
        <v>4.3364233169218043</v>
      </c>
      <c r="BB155" s="123">
        <f>IFERROR('CEB Allocators'!AT46/SUM('CEB Allocators'!$M46:$BZ46),0)*SUM($U46:$CH46)</f>
        <v>4.3364233169218043</v>
      </c>
      <c r="BC155" s="123">
        <f>IFERROR('CEB Allocators'!AU46/SUM('CEB Allocators'!$M46:$BZ46),0)*SUM($U46:$CH46)</f>
        <v>4.3364233169218043</v>
      </c>
      <c r="BD155" s="123">
        <f>IFERROR('CEB Allocators'!AV46/SUM('CEB Allocators'!$M46:$BZ46),0)*SUM($U46:$CH46)</f>
        <v>4.3364233169218043</v>
      </c>
      <c r="BE155" s="123">
        <f>IFERROR('CEB Allocators'!AW46/SUM('CEB Allocators'!$M46:$BZ46),0)*SUM($U46:$CH46)</f>
        <v>4.3364233169218043</v>
      </c>
      <c r="BF155" s="123">
        <f>IFERROR('CEB Allocators'!AX46/SUM('CEB Allocators'!$M46:$BZ46),0)*SUM($U46:$CH46)</f>
        <v>4.3364233169218043</v>
      </c>
      <c r="BG155" s="123">
        <f>IFERROR('CEB Allocators'!AY46/SUM('CEB Allocators'!$M46:$BZ46),0)*SUM($U46:$CH46)</f>
        <v>4.3364233169218043</v>
      </c>
      <c r="BH155" s="123">
        <f>IFERROR('CEB Allocators'!AZ46/SUM('CEB Allocators'!$M46:$BZ46),0)*SUM($U46:$CH46)</f>
        <v>4.3364233169218043</v>
      </c>
      <c r="BI155" s="123">
        <f>IFERROR('CEB Allocators'!BA46/SUM('CEB Allocators'!$M46:$BZ46),0)*SUM($U46:$CH46)</f>
        <v>4.3364233169218043</v>
      </c>
      <c r="BJ155" s="123">
        <f>IFERROR('CEB Allocators'!BB46/SUM('CEB Allocators'!$M46:$BZ46),0)*SUM($U46:$CH46)</f>
        <v>4.3364233169218043</v>
      </c>
      <c r="BK155" s="123">
        <f>IFERROR('CEB Allocators'!BC46/SUM('CEB Allocators'!$M46:$BZ46),0)*SUM($U46:$CH46)</f>
        <v>4.3364233169218043</v>
      </c>
      <c r="BL155" s="123">
        <f>IFERROR('CEB Allocators'!BD46/SUM('CEB Allocators'!$M46:$BZ46),0)*SUM($U46:$CH46)</f>
        <v>4.3364233169218043</v>
      </c>
      <c r="BM155" s="123">
        <f>IFERROR('CEB Allocators'!BE46/SUM('CEB Allocators'!$M46:$BZ46),0)*SUM($U46:$CH46)</f>
        <v>4.3364233169218043</v>
      </c>
      <c r="BN155" s="123">
        <f>IFERROR('CEB Allocators'!BF46/SUM('CEB Allocators'!$M46:$BZ46),0)*SUM($U46:$CH46)</f>
        <v>4.3364233169218043</v>
      </c>
      <c r="BO155" s="123">
        <f>IFERROR('CEB Allocators'!BG46/SUM('CEB Allocators'!$M46:$BZ46),0)*SUM($U46:$CH46)</f>
        <v>4.3364233169218043</v>
      </c>
      <c r="BP155" s="123">
        <f>IFERROR('CEB Allocators'!BH46/SUM('CEB Allocators'!$M46:$BZ46),0)*SUM($U46:$CH46)</f>
        <v>4.3364233169218043</v>
      </c>
      <c r="BQ155" s="123">
        <f>IFERROR('CEB Allocators'!BI46/SUM('CEB Allocators'!$M46:$BZ46),0)*SUM($U46:$CH46)</f>
        <v>4.3364233169218043</v>
      </c>
      <c r="BR155" s="123">
        <f>IFERROR('CEB Allocators'!BJ46/SUM('CEB Allocators'!$M46:$BZ46),0)*SUM($U46:$CH46)</f>
        <v>4.3364233169218043</v>
      </c>
      <c r="BS155" s="123">
        <f>IFERROR('CEB Allocators'!BK46/SUM('CEB Allocators'!$M46:$BZ46),0)*SUM($U46:$CH46)</f>
        <v>4.3364233169218043</v>
      </c>
      <c r="BT155" s="123">
        <f>IFERROR('CEB Allocators'!BL46/SUM('CEB Allocators'!$M46:$BZ46),0)*SUM($U46:$CH46)</f>
        <v>4.3364233169218043</v>
      </c>
      <c r="BU155" s="123">
        <f>IFERROR('CEB Allocators'!BM46/SUM('CEB Allocators'!$M46:$BZ46),0)*SUM($U46:$CH46)</f>
        <v>4.3364233169218043</v>
      </c>
      <c r="BV155" s="123">
        <f>IFERROR('CEB Allocators'!BN46/SUM('CEB Allocators'!$M46:$BZ46),0)*SUM($U46:$CH46)</f>
        <v>4.3364233169218043</v>
      </c>
      <c r="BW155" s="123">
        <f>IFERROR('CEB Allocators'!BO46/SUM('CEB Allocators'!$M46:$BZ46),0)*SUM($U46:$CH46)</f>
        <v>4.3364233169218043</v>
      </c>
      <c r="BX155" s="123">
        <f>IFERROR('CEB Allocators'!BP46/SUM('CEB Allocators'!$M46:$BZ46),0)*SUM($U46:$CH46)</f>
        <v>4.3364233169218043</v>
      </c>
      <c r="BY155" s="123">
        <f>IFERROR('CEB Allocators'!BQ46/SUM('CEB Allocators'!$M46:$BZ46),0)*SUM($U46:$CH46)</f>
        <v>4.3364233169218043</v>
      </c>
      <c r="BZ155" s="123">
        <f>IFERROR('CEB Allocators'!BR46/SUM('CEB Allocators'!$M46:$BZ46),0)*SUM($U46:$CH46)</f>
        <v>4.3364233169218043</v>
      </c>
      <c r="CA155" s="123">
        <f>IFERROR('CEB Allocators'!BS46/SUM('CEB Allocators'!$M46:$BZ46),0)*SUM($U46:$CH46)</f>
        <v>4.3364233169218043</v>
      </c>
      <c r="CB155" s="123">
        <f>IFERROR('CEB Allocators'!BT46/SUM('CEB Allocators'!$M46:$BZ46),0)*SUM($U46:$CH46)</f>
        <v>4.3364233169218043</v>
      </c>
      <c r="CC155" s="123">
        <f>IFERROR('CEB Allocators'!BU46/SUM('CEB Allocators'!$M46:$BZ46),0)*SUM($U46:$CH46)</f>
        <v>4.3364233169218043</v>
      </c>
      <c r="CD155" s="123">
        <f>IFERROR('CEB Allocators'!BV46/SUM('CEB Allocators'!$M46:$BZ46),0)*SUM($U46:$CH46)</f>
        <v>4.3364233169218043</v>
      </c>
      <c r="CE155" s="123">
        <f>IFERROR('CEB Allocators'!BW46/SUM('CEB Allocators'!$M46:$BZ46),0)*SUM($U46:$CH46)</f>
        <v>4.3364233169218043</v>
      </c>
      <c r="CF155" s="123">
        <f>IFERROR('CEB Allocators'!BX46/SUM('CEB Allocators'!$M46:$BZ46),0)*SUM($U46:$CH46)</f>
        <v>4.3364233169218043</v>
      </c>
      <c r="CG155" s="123">
        <f>IFERROR('CEB Allocators'!BY46/SUM('CEB Allocators'!$M46:$BZ46),0)*SUM($U46:$CH46)</f>
        <v>0</v>
      </c>
      <c r="CH155" s="123">
        <f>IFERROR('CEB Allocators'!BZ46/SUM('CEB Allocators'!$M46:$BZ46),0)*SUM($U46:$CH46)</f>
        <v>0</v>
      </c>
    </row>
    <row r="156" spans="1:86" s="56" customFormat="1" x14ac:dyDescent="0.3">
      <c r="A156" s="150"/>
      <c r="B156" s="19" t="str">
        <f t="shared" si="174"/>
        <v>FIT IV</v>
      </c>
      <c r="C156" s="19">
        <f t="shared" si="174"/>
        <v>44</v>
      </c>
      <c r="D156" s="19" t="str">
        <f t="shared" si="174"/>
        <v>Sol</v>
      </c>
      <c r="E156" s="19" t="str">
        <f t="shared" si="174"/>
        <v>Solar (Rooftop, &lt;0.5MW)</v>
      </c>
      <c r="F156" s="19" t="str">
        <f t="shared" si="174"/>
        <v>Multiple</v>
      </c>
      <c r="G156" s="98">
        <f t="shared" ref="G156" si="179">G47</f>
        <v>43101</v>
      </c>
      <c r="H156" s="19">
        <f t="shared" si="89"/>
        <v>50</v>
      </c>
      <c r="I156" s="19">
        <f t="shared" ref="I156:K156" si="180">I47</f>
        <v>25</v>
      </c>
      <c r="J156" s="19">
        <f t="shared" si="180"/>
        <v>25</v>
      </c>
      <c r="K156" s="19">
        <f t="shared" si="180"/>
        <v>2018</v>
      </c>
      <c r="L156" s="55"/>
      <c r="M156" s="55"/>
      <c r="R156" s="57"/>
      <c r="S156" s="57"/>
      <c r="T156" s="101"/>
      <c r="U156" s="123">
        <f>IFERROR('CEB Allocators'!M47/SUM('CEB Allocators'!$M47:$BZ47),0)*SUM($U47:$CH47)</f>
        <v>0</v>
      </c>
      <c r="V156" s="123">
        <f>IFERROR('CEB Allocators'!N47/SUM('CEB Allocators'!$M47:$BZ47),0)*SUM($U47:$CH47)</f>
        <v>0</v>
      </c>
      <c r="W156" s="123">
        <f>IFERROR('CEB Allocators'!O47/SUM('CEB Allocators'!$M47:$BZ47),0)*SUM($U47:$CH47)</f>
        <v>0</v>
      </c>
      <c r="X156" s="123">
        <f>IFERROR('CEB Allocators'!P47/SUM('CEB Allocators'!$M47:$BZ47),0)*SUM($U47:$CH47)</f>
        <v>0</v>
      </c>
      <c r="Y156" s="123">
        <f>IFERROR('CEB Allocators'!Q47/SUM('CEB Allocators'!$M47:$BZ47),0)*SUM($U47:$CH47)</f>
        <v>0</v>
      </c>
      <c r="Z156" s="123">
        <f>IFERROR('CEB Allocators'!R47/SUM('CEB Allocators'!$M47:$BZ47),0)*SUM($U47:$CH47)</f>
        <v>0</v>
      </c>
      <c r="AA156" s="123">
        <f>IFERROR('CEB Allocators'!S47/SUM('CEB Allocators'!$M47:$BZ47),0)*SUM($U47:$CH47)</f>
        <v>0</v>
      </c>
      <c r="AB156" s="123">
        <f>IFERROR('CEB Allocators'!T47/SUM('CEB Allocators'!$M47:$BZ47),0)*SUM($U47:$CH47)</f>
        <v>0</v>
      </c>
      <c r="AC156" s="123">
        <f>IFERROR('CEB Allocators'!U47/SUM('CEB Allocators'!$M47:$BZ47),0)*SUM($U47:$CH47)</f>
        <v>0</v>
      </c>
      <c r="AD156" s="123">
        <f>IFERROR('CEB Allocators'!V47/SUM('CEB Allocators'!$M47:$BZ47),0)*SUM($U47:$CH47)</f>
        <v>0</v>
      </c>
      <c r="AE156" s="123">
        <f>IFERROR('CEB Allocators'!W47/SUM('CEB Allocators'!$M47:$BZ47),0)*SUM($U47:$CH47)</f>
        <v>0</v>
      </c>
      <c r="AF156" s="123">
        <f>IFERROR('CEB Allocators'!X47/SUM('CEB Allocators'!$M47:$BZ47),0)*SUM($U47:$CH47)</f>
        <v>0</v>
      </c>
      <c r="AG156" s="123">
        <f>IFERROR('CEB Allocators'!Y47/SUM('CEB Allocators'!$M47:$BZ47),0)*SUM($U47:$CH47)</f>
        <v>0</v>
      </c>
      <c r="AH156" s="123">
        <f>IFERROR('CEB Allocators'!Z47/SUM('CEB Allocators'!$M47:$BZ47),0)*SUM($U47:$CH47)</f>
        <v>11.033957301569693</v>
      </c>
      <c r="AI156" s="123">
        <f>IFERROR('CEB Allocators'!AA47/SUM('CEB Allocators'!$M47:$BZ47),0)*SUM($U47:$CH47)</f>
        <v>11.033957301569693</v>
      </c>
      <c r="AJ156" s="123">
        <f>IFERROR('CEB Allocators'!AB47/SUM('CEB Allocators'!$M47:$BZ47),0)*SUM($U47:$CH47)</f>
        <v>11.033957301569693</v>
      </c>
      <c r="AK156" s="123">
        <f>IFERROR('CEB Allocators'!AC47/SUM('CEB Allocators'!$M47:$BZ47),0)*SUM($U47:$CH47)</f>
        <v>11.033957301569693</v>
      </c>
      <c r="AL156" s="123">
        <f>IFERROR('CEB Allocators'!AD47/SUM('CEB Allocators'!$M47:$BZ47),0)*SUM($U47:$CH47)</f>
        <v>11.033957301569693</v>
      </c>
      <c r="AM156" s="123">
        <f>IFERROR('CEB Allocators'!AE47/SUM('CEB Allocators'!$M47:$BZ47),0)*SUM($U47:$CH47)</f>
        <v>11.033957301569693</v>
      </c>
      <c r="AN156" s="123">
        <f>IFERROR('CEB Allocators'!AF47/SUM('CEB Allocators'!$M47:$BZ47),0)*SUM($U47:$CH47)</f>
        <v>11.033957301569693</v>
      </c>
      <c r="AO156" s="123">
        <f>IFERROR('CEB Allocators'!AG47/SUM('CEB Allocators'!$M47:$BZ47),0)*SUM($U47:$CH47)</f>
        <v>11.033957301569693</v>
      </c>
      <c r="AP156" s="123">
        <f>IFERROR('CEB Allocators'!AH47/SUM('CEB Allocators'!$M47:$BZ47),0)*SUM($U47:$CH47)</f>
        <v>11.033957301569693</v>
      </c>
      <c r="AQ156" s="123">
        <f>IFERROR('CEB Allocators'!AI47/SUM('CEB Allocators'!$M47:$BZ47),0)*SUM($U47:$CH47)</f>
        <v>11.033957301569693</v>
      </c>
      <c r="AR156" s="123">
        <f>IFERROR('CEB Allocators'!AJ47/SUM('CEB Allocators'!$M47:$BZ47),0)*SUM($U47:$CH47)</f>
        <v>11.033957301569693</v>
      </c>
      <c r="AS156" s="123">
        <f>IFERROR('CEB Allocators'!AK47/SUM('CEB Allocators'!$M47:$BZ47),0)*SUM($U47:$CH47)</f>
        <v>11.033957301569693</v>
      </c>
      <c r="AT156" s="123">
        <f>IFERROR('CEB Allocators'!AL47/SUM('CEB Allocators'!$M47:$BZ47),0)*SUM($U47:$CH47)</f>
        <v>11.033957301569693</v>
      </c>
      <c r="AU156" s="123">
        <f>IFERROR('CEB Allocators'!AM47/SUM('CEB Allocators'!$M47:$BZ47),0)*SUM($U47:$CH47)</f>
        <v>11.033957301569693</v>
      </c>
      <c r="AV156" s="123">
        <f>IFERROR('CEB Allocators'!AN47/SUM('CEB Allocators'!$M47:$BZ47),0)*SUM($U47:$CH47)</f>
        <v>11.033957301569693</v>
      </c>
      <c r="AW156" s="123">
        <f>IFERROR('CEB Allocators'!AO47/SUM('CEB Allocators'!$M47:$BZ47),0)*SUM($U47:$CH47)</f>
        <v>11.033957301569693</v>
      </c>
      <c r="AX156" s="123">
        <f>IFERROR('CEB Allocators'!AP47/SUM('CEB Allocators'!$M47:$BZ47),0)*SUM($U47:$CH47)</f>
        <v>11.033957301569693</v>
      </c>
      <c r="AY156" s="123">
        <f>IFERROR('CEB Allocators'!AQ47/SUM('CEB Allocators'!$M47:$BZ47),0)*SUM($U47:$CH47)</f>
        <v>11.033957301569693</v>
      </c>
      <c r="AZ156" s="123">
        <f>IFERROR('CEB Allocators'!AR47/SUM('CEB Allocators'!$M47:$BZ47),0)*SUM($U47:$CH47)</f>
        <v>11.033957301569693</v>
      </c>
      <c r="BA156" s="123">
        <f>IFERROR('CEB Allocators'!AS47/SUM('CEB Allocators'!$M47:$BZ47),0)*SUM($U47:$CH47)</f>
        <v>11.033957301569693</v>
      </c>
      <c r="BB156" s="123">
        <f>IFERROR('CEB Allocators'!AT47/SUM('CEB Allocators'!$M47:$BZ47),0)*SUM($U47:$CH47)</f>
        <v>11.033957301569693</v>
      </c>
      <c r="BC156" s="123">
        <f>IFERROR('CEB Allocators'!AU47/SUM('CEB Allocators'!$M47:$BZ47),0)*SUM($U47:$CH47)</f>
        <v>11.033957301569693</v>
      </c>
      <c r="BD156" s="123">
        <f>IFERROR('CEB Allocators'!AV47/SUM('CEB Allocators'!$M47:$BZ47),0)*SUM($U47:$CH47)</f>
        <v>11.033957301569693</v>
      </c>
      <c r="BE156" s="123">
        <f>IFERROR('CEB Allocators'!AW47/SUM('CEB Allocators'!$M47:$BZ47),0)*SUM($U47:$CH47)</f>
        <v>11.033957301569693</v>
      </c>
      <c r="BF156" s="123">
        <f>IFERROR('CEB Allocators'!AX47/SUM('CEB Allocators'!$M47:$BZ47),0)*SUM($U47:$CH47)</f>
        <v>11.033957301569693</v>
      </c>
      <c r="BG156" s="123">
        <f>IFERROR('CEB Allocators'!AY47/SUM('CEB Allocators'!$M47:$BZ47),0)*SUM($U47:$CH47)</f>
        <v>11.033957301569693</v>
      </c>
      <c r="BH156" s="123">
        <f>IFERROR('CEB Allocators'!AZ47/SUM('CEB Allocators'!$M47:$BZ47),0)*SUM($U47:$CH47)</f>
        <v>11.033957301569693</v>
      </c>
      <c r="BI156" s="123">
        <f>IFERROR('CEB Allocators'!BA47/SUM('CEB Allocators'!$M47:$BZ47),0)*SUM($U47:$CH47)</f>
        <v>11.033957301569693</v>
      </c>
      <c r="BJ156" s="123">
        <f>IFERROR('CEB Allocators'!BB47/SUM('CEB Allocators'!$M47:$BZ47),0)*SUM($U47:$CH47)</f>
        <v>11.033957301569693</v>
      </c>
      <c r="BK156" s="123">
        <f>IFERROR('CEB Allocators'!BC47/SUM('CEB Allocators'!$M47:$BZ47),0)*SUM($U47:$CH47)</f>
        <v>11.033957301569693</v>
      </c>
      <c r="BL156" s="123">
        <f>IFERROR('CEB Allocators'!BD47/SUM('CEB Allocators'!$M47:$BZ47),0)*SUM($U47:$CH47)</f>
        <v>11.033957301569693</v>
      </c>
      <c r="BM156" s="123">
        <f>IFERROR('CEB Allocators'!BE47/SUM('CEB Allocators'!$M47:$BZ47),0)*SUM($U47:$CH47)</f>
        <v>11.033957301569693</v>
      </c>
      <c r="BN156" s="123">
        <f>IFERROR('CEB Allocators'!BF47/SUM('CEB Allocators'!$M47:$BZ47),0)*SUM($U47:$CH47)</f>
        <v>11.033957301569693</v>
      </c>
      <c r="BO156" s="123">
        <f>IFERROR('CEB Allocators'!BG47/SUM('CEB Allocators'!$M47:$BZ47),0)*SUM($U47:$CH47)</f>
        <v>11.033957301569693</v>
      </c>
      <c r="BP156" s="123">
        <f>IFERROR('CEB Allocators'!BH47/SUM('CEB Allocators'!$M47:$BZ47),0)*SUM($U47:$CH47)</f>
        <v>11.033957301569693</v>
      </c>
      <c r="BQ156" s="123">
        <f>IFERROR('CEB Allocators'!BI47/SUM('CEB Allocators'!$M47:$BZ47),0)*SUM($U47:$CH47)</f>
        <v>11.033957301569693</v>
      </c>
      <c r="BR156" s="123">
        <f>IFERROR('CEB Allocators'!BJ47/SUM('CEB Allocators'!$M47:$BZ47),0)*SUM($U47:$CH47)</f>
        <v>11.033957301569693</v>
      </c>
      <c r="BS156" s="123">
        <f>IFERROR('CEB Allocators'!BK47/SUM('CEB Allocators'!$M47:$BZ47),0)*SUM($U47:$CH47)</f>
        <v>11.033957301569693</v>
      </c>
      <c r="BT156" s="123">
        <f>IFERROR('CEB Allocators'!BL47/SUM('CEB Allocators'!$M47:$BZ47),0)*SUM($U47:$CH47)</f>
        <v>11.033957301569693</v>
      </c>
      <c r="BU156" s="123">
        <f>IFERROR('CEB Allocators'!BM47/SUM('CEB Allocators'!$M47:$BZ47),0)*SUM($U47:$CH47)</f>
        <v>11.033957301569693</v>
      </c>
      <c r="BV156" s="123">
        <f>IFERROR('CEB Allocators'!BN47/SUM('CEB Allocators'!$M47:$BZ47),0)*SUM($U47:$CH47)</f>
        <v>11.033957301569693</v>
      </c>
      <c r="BW156" s="123">
        <f>IFERROR('CEB Allocators'!BO47/SUM('CEB Allocators'!$M47:$BZ47),0)*SUM($U47:$CH47)</f>
        <v>11.033957301569693</v>
      </c>
      <c r="BX156" s="123">
        <f>IFERROR('CEB Allocators'!BP47/SUM('CEB Allocators'!$M47:$BZ47),0)*SUM($U47:$CH47)</f>
        <v>11.033957301569693</v>
      </c>
      <c r="BY156" s="123">
        <f>IFERROR('CEB Allocators'!BQ47/SUM('CEB Allocators'!$M47:$BZ47),0)*SUM($U47:$CH47)</f>
        <v>11.033957301569693</v>
      </c>
      <c r="BZ156" s="123">
        <f>IFERROR('CEB Allocators'!BR47/SUM('CEB Allocators'!$M47:$BZ47),0)*SUM($U47:$CH47)</f>
        <v>11.033957301569693</v>
      </c>
      <c r="CA156" s="123">
        <f>IFERROR('CEB Allocators'!BS47/SUM('CEB Allocators'!$M47:$BZ47),0)*SUM($U47:$CH47)</f>
        <v>11.033957301569693</v>
      </c>
      <c r="CB156" s="123">
        <f>IFERROR('CEB Allocators'!BT47/SUM('CEB Allocators'!$M47:$BZ47),0)*SUM($U47:$CH47)</f>
        <v>11.033957301569693</v>
      </c>
      <c r="CC156" s="123">
        <f>IFERROR('CEB Allocators'!BU47/SUM('CEB Allocators'!$M47:$BZ47),0)*SUM($U47:$CH47)</f>
        <v>11.033957301569693</v>
      </c>
      <c r="CD156" s="123">
        <f>IFERROR('CEB Allocators'!BV47/SUM('CEB Allocators'!$M47:$BZ47),0)*SUM($U47:$CH47)</f>
        <v>11.033957301569693</v>
      </c>
      <c r="CE156" s="123">
        <f>IFERROR('CEB Allocators'!BW47/SUM('CEB Allocators'!$M47:$BZ47),0)*SUM($U47:$CH47)</f>
        <v>11.033957301569693</v>
      </c>
      <c r="CF156" s="123">
        <f>IFERROR('CEB Allocators'!BX47/SUM('CEB Allocators'!$M47:$BZ47),0)*SUM($U47:$CH47)</f>
        <v>0</v>
      </c>
      <c r="CG156" s="123">
        <f>IFERROR('CEB Allocators'!BY47/SUM('CEB Allocators'!$M47:$BZ47),0)*SUM($U47:$CH47)</f>
        <v>0</v>
      </c>
      <c r="CH156" s="123">
        <f>IFERROR('CEB Allocators'!BZ47/SUM('CEB Allocators'!$M47:$BZ47),0)*SUM($U47:$CH47)</f>
        <v>0</v>
      </c>
    </row>
    <row r="157" spans="1:86" s="56" customFormat="1" x14ac:dyDescent="0.3">
      <c r="A157" s="150"/>
      <c r="B157" s="19" t="str">
        <f t="shared" si="174"/>
        <v>GEIA</v>
      </c>
      <c r="C157" s="19">
        <f t="shared" si="174"/>
        <v>200</v>
      </c>
      <c r="D157" s="19" t="str">
        <f t="shared" si="174"/>
        <v>Sol</v>
      </c>
      <c r="E157" s="19" t="str">
        <f t="shared" si="174"/>
        <v>Solar (Ground Mount, 10MW)</v>
      </c>
      <c r="F157" s="19" t="str">
        <f t="shared" si="174"/>
        <v>Multiple</v>
      </c>
      <c r="G157" s="98">
        <f t="shared" ref="G157" si="181">G48</f>
        <v>42005</v>
      </c>
      <c r="H157" s="19">
        <f t="shared" si="89"/>
        <v>50</v>
      </c>
      <c r="I157" s="19">
        <f t="shared" ref="I157:K157" si="182">I48</f>
        <v>25</v>
      </c>
      <c r="J157" s="19">
        <f t="shared" si="182"/>
        <v>25</v>
      </c>
      <c r="K157" s="19">
        <f t="shared" si="182"/>
        <v>2015</v>
      </c>
      <c r="L157" s="55"/>
      <c r="M157" s="55"/>
      <c r="R157" s="57"/>
      <c r="S157" s="57"/>
      <c r="T157" s="101"/>
      <c r="U157" s="123">
        <f>IFERROR('CEB Allocators'!M48/SUM('CEB Allocators'!$M48:$BZ48),0)*SUM($U48:$CH48)</f>
        <v>0</v>
      </c>
      <c r="V157" s="123">
        <f>IFERROR('CEB Allocators'!N48/SUM('CEB Allocators'!$M48:$BZ48),0)*SUM($U48:$CH48)</f>
        <v>0</v>
      </c>
      <c r="W157" s="123">
        <f>IFERROR('CEB Allocators'!O48/SUM('CEB Allocators'!$M48:$BZ48),0)*SUM($U48:$CH48)</f>
        <v>0</v>
      </c>
      <c r="X157" s="123">
        <f>IFERROR('CEB Allocators'!P48/SUM('CEB Allocators'!$M48:$BZ48),0)*SUM($U48:$CH48)</f>
        <v>0</v>
      </c>
      <c r="Y157" s="123">
        <f>IFERROR('CEB Allocators'!Q48/SUM('CEB Allocators'!$M48:$BZ48),0)*SUM($U48:$CH48)</f>
        <v>0</v>
      </c>
      <c r="Z157" s="123">
        <f>IFERROR('CEB Allocators'!R48/SUM('CEB Allocators'!$M48:$BZ48),0)*SUM($U48:$CH48)</f>
        <v>0</v>
      </c>
      <c r="AA157" s="123">
        <f>IFERROR('CEB Allocators'!S48/SUM('CEB Allocators'!$M48:$BZ48),0)*SUM($U48:$CH48)</f>
        <v>0</v>
      </c>
      <c r="AB157" s="123">
        <f>IFERROR('CEB Allocators'!T48/SUM('CEB Allocators'!$M48:$BZ48),0)*SUM($U48:$CH48)</f>
        <v>0</v>
      </c>
      <c r="AC157" s="123">
        <f>IFERROR('CEB Allocators'!U48/SUM('CEB Allocators'!$M48:$BZ48),0)*SUM($U48:$CH48)</f>
        <v>0</v>
      </c>
      <c r="AD157" s="123">
        <f>IFERROR('CEB Allocators'!V48/SUM('CEB Allocators'!$M48:$BZ48),0)*SUM($U48:$CH48)</f>
        <v>0</v>
      </c>
      <c r="AE157" s="123">
        <f>IFERROR('CEB Allocators'!W48/SUM('CEB Allocators'!$M48:$BZ48),0)*SUM($U48:$CH48)</f>
        <v>65.250433632055945</v>
      </c>
      <c r="AF157" s="123">
        <f>IFERROR('CEB Allocators'!X48/SUM('CEB Allocators'!$M48:$BZ48),0)*SUM($U48:$CH48)</f>
        <v>65.250433632055945</v>
      </c>
      <c r="AG157" s="123">
        <f>IFERROR('CEB Allocators'!Y48/SUM('CEB Allocators'!$M48:$BZ48),0)*SUM($U48:$CH48)</f>
        <v>65.250433632055945</v>
      </c>
      <c r="AH157" s="123">
        <f>IFERROR('CEB Allocators'!Z48/SUM('CEB Allocators'!$M48:$BZ48),0)*SUM($U48:$CH48)</f>
        <v>65.250433632055945</v>
      </c>
      <c r="AI157" s="123">
        <f>IFERROR('CEB Allocators'!AA48/SUM('CEB Allocators'!$M48:$BZ48),0)*SUM($U48:$CH48)</f>
        <v>65.250433632055945</v>
      </c>
      <c r="AJ157" s="123">
        <f>IFERROR('CEB Allocators'!AB48/SUM('CEB Allocators'!$M48:$BZ48),0)*SUM($U48:$CH48)</f>
        <v>65.250433632055945</v>
      </c>
      <c r="AK157" s="123">
        <f>IFERROR('CEB Allocators'!AC48/SUM('CEB Allocators'!$M48:$BZ48),0)*SUM($U48:$CH48)</f>
        <v>65.250433632055945</v>
      </c>
      <c r="AL157" s="123">
        <f>IFERROR('CEB Allocators'!AD48/SUM('CEB Allocators'!$M48:$BZ48),0)*SUM($U48:$CH48)</f>
        <v>65.250433632055945</v>
      </c>
      <c r="AM157" s="123">
        <f>IFERROR('CEB Allocators'!AE48/SUM('CEB Allocators'!$M48:$BZ48),0)*SUM($U48:$CH48)</f>
        <v>65.250433632055945</v>
      </c>
      <c r="AN157" s="123">
        <f>IFERROR('CEB Allocators'!AF48/SUM('CEB Allocators'!$M48:$BZ48),0)*SUM($U48:$CH48)</f>
        <v>65.250433632055945</v>
      </c>
      <c r="AO157" s="123">
        <f>IFERROR('CEB Allocators'!AG48/SUM('CEB Allocators'!$M48:$BZ48),0)*SUM($U48:$CH48)</f>
        <v>65.250433632055945</v>
      </c>
      <c r="AP157" s="123">
        <f>IFERROR('CEB Allocators'!AH48/SUM('CEB Allocators'!$M48:$BZ48),0)*SUM($U48:$CH48)</f>
        <v>65.250433632055945</v>
      </c>
      <c r="AQ157" s="123">
        <f>IFERROR('CEB Allocators'!AI48/SUM('CEB Allocators'!$M48:$BZ48),0)*SUM($U48:$CH48)</f>
        <v>65.250433632055945</v>
      </c>
      <c r="AR157" s="123">
        <f>IFERROR('CEB Allocators'!AJ48/SUM('CEB Allocators'!$M48:$BZ48),0)*SUM($U48:$CH48)</f>
        <v>65.250433632055945</v>
      </c>
      <c r="AS157" s="123">
        <f>IFERROR('CEB Allocators'!AK48/SUM('CEB Allocators'!$M48:$BZ48),0)*SUM($U48:$CH48)</f>
        <v>65.250433632055945</v>
      </c>
      <c r="AT157" s="123">
        <f>IFERROR('CEB Allocators'!AL48/SUM('CEB Allocators'!$M48:$BZ48),0)*SUM($U48:$CH48)</f>
        <v>65.250433632055945</v>
      </c>
      <c r="AU157" s="123">
        <f>IFERROR('CEB Allocators'!AM48/SUM('CEB Allocators'!$M48:$BZ48),0)*SUM($U48:$CH48)</f>
        <v>65.250433632055945</v>
      </c>
      <c r="AV157" s="123">
        <f>IFERROR('CEB Allocators'!AN48/SUM('CEB Allocators'!$M48:$BZ48),0)*SUM($U48:$CH48)</f>
        <v>65.250433632055945</v>
      </c>
      <c r="AW157" s="123">
        <f>IFERROR('CEB Allocators'!AO48/SUM('CEB Allocators'!$M48:$BZ48),0)*SUM($U48:$CH48)</f>
        <v>65.250433632055945</v>
      </c>
      <c r="AX157" s="123">
        <f>IFERROR('CEB Allocators'!AP48/SUM('CEB Allocators'!$M48:$BZ48),0)*SUM($U48:$CH48)</f>
        <v>65.250433632055945</v>
      </c>
      <c r="AY157" s="123">
        <f>IFERROR('CEB Allocators'!AQ48/SUM('CEB Allocators'!$M48:$BZ48),0)*SUM($U48:$CH48)</f>
        <v>65.250433632055945</v>
      </c>
      <c r="AZ157" s="123">
        <f>IFERROR('CEB Allocators'!AR48/SUM('CEB Allocators'!$M48:$BZ48),0)*SUM($U48:$CH48)</f>
        <v>65.250433632055945</v>
      </c>
      <c r="BA157" s="123">
        <f>IFERROR('CEB Allocators'!AS48/SUM('CEB Allocators'!$M48:$BZ48),0)*SUM($U48:$CH48)</f>
        <v>65.250433632055945</v>
      </c>
      <c r="BB157" s="123">
        <f>IFERROR('CEB Allocators'!AT48/SUM('CEB Allocators'!$M48:$BZ48),0)*SUM($U48:$CH48)</f>
        <v>65.250433632055945</v>
      </c>
      <c r="BC157" s="123">
        <f>IFERROR('CEB Allocators'!AU48/SUM('CEB Allocators'!$M48:$BZ48),0)*SUM($U48:$CH48)</f>
        <v>65.250433632055945</v>
      </c>
      <c r="BD157" s="123">
        <f>IFERROR('CEB Allocators'!AV48/SUM('CEB Allocators'!$M48:$BZ48),0)*SUM($U48:$CH48)</f>
        <v>65.250433632055945</v>
      </c>
      <c r="BE157" s="123">
        <f>IFERROR('CEB Allocators'!AW48/SUM('CEB Allocators'!$M48:$BZ48),0)*SUM($U48:$CH48)</f>
        <v>65.250433632055945</v>
      </c>
      <c r="BF157" s="123">
        <f>IFERROR('CEB Allocators'!AX48/SUM('CEB Allocators'!$M48:$BZ48),0)*SUM($U48:$CH48)</f>
        <v>65.250433632055945</v>
      </c>
      <c r="BG157" s="123">
        <f>IFERROR('CEB Allocators'!AY48/SUM('CEB Allocators'!$M48:$BZ48),0)*SUM($U48:$CH48)</f>
        <v>65.250433632055945</v>
      </c>
      <c r="BH157" s="123">
        <f>IFERROR('CEB Allocators'!AZ48/SUM('CEB Allocators'!$M48:$BZ48),0)*SUM($U48:$CH48)</f>
        <v>65.250433632055945</v>
      </c>
      <c r="BI157" s="123">
        <f>IFERROR('CEB Allocators'!BA48/SUM('CEB Allocators'!$M48:$BZ48),0)*SUM($U48:$CH48)</f>
        <v>65.250433632055945</v>
      </c>
      <c r="BJ157" s="123">
        <f>IFERROR('CEB Allocators'!BB48/SUM('CEB Allocators'!$M48:$BZ48),0)*SUM($U48:$CH48)</f>
        <v>65.250433632055945</v>
      </c>
      <c r="BK157" s="123">
        <f>IFERROR('CEB Allocators'!BC48/SUM('CEB Allocators'!$M48:$BZ48),0)*SUM($U48:$CH48)</f>
        <v>65.250433632055945</v>
      </c>
      <c r="BL157" s="123">
        <f>IFERROR('CEB Allocators'!BD48/SUM('CEB Allocators'!$M48:$BZ48),0)*SUM($U48:$CH48)</f>
        <v>65.250433632055945</v>
      </c>
      <c r="BM157" s="123">
        <f>IFERROR('CEB Allocators'!BE48/SUM('CEB Allocators'!$M48:$BZ48),0)*SUM($U48:$CH48)</f>
        <v>65.250433632055945</v>
      </c>
      <c r="BN157" s="123">
        <f>IFERROR('CEB Allocators'!BF48/SUM('CEB Allocators'!$M48:$BZ48),0)*SUM($U48:$CH48)</f>
        <v>65.250433632055945</v>
      </c>
      <c r="BO157" s="123">
        <f>IFERROR('CEB Allocators'!BG48/SUM('CEB Allocators'!$M48:$BZ48),0)*SUM($U48:$CH48)</f>
        <v>65.250433632055945</v>
      </c>
      <c r="BP157" s="123">
        <f>IFERROR('CEB Allocators'!BH48/SUM('CEB Allocators'!$M48:$BZ48),0)*SUM($U48:$CH48)</f>
        <v>65.250433632055945</v>
      </c>
      <c r="BQ157" s="123">
        <f>IFERROR('CEB Allocators'!BI48/SUM('CEB Allocators'!$M48:$BZ48),0)*SUM($U48:$CH48)</f>
        <v>65.250433632055945</v>
      </c>
      <c r="BR157" s="123">
        <f>IFERROR('CEB Allocators'!BJ48/SUM('CEB Allocators'!$M48:$BZ48),0)*SUM($U48:$CH48)</f>
        <v>65.250433632055945</v>
      </c>
      <c r="BS157" s="123">
        <f>IFERROR('CEB Allocators'!BK48/SUM('CEB Allocators'!$M48:$BZ48),0)*SUM($U48:$CH48)</f>
        <v>65.250433632055945</v>
      </c>
      <c r="BT157" s="123">
        <f>IFERROR('CEB Allocators'!BL48/SUM('CEB Allocators'!$M48:$BZ48),0)*SUM($U48:$CH48)</f>
        <v>65.250433632055945</v>
      </c>
      <c r="BU157" s="123">
        <f>IFERROR('CEB Allocators'!BM48/SUM('CEB Allocators'!$M48:$BZ48),0)*SUM($U48:$CH48)</f>
        <v>65.250433632055945</v>
      </c>
      <c r="BV157" s="123">
        <f>IFERROR('CEB Allocators'!BN48/SUM('CEB Allocators'!$M48:$BZ48),0)*SUM($U48:$CH48)</f>
        <v>65.250433632055945</v>
      </c>
      <c r="BW157" s="123">
        <f>IFERROR('CEB Allocators'!BO48/SUM('CEB Allocators'!$M48:$BZ48),0)*SUM($U48:$CH48)</f>
        <v>65.250433632055945</v>
      </c>
      <c r="BX157" s="123">
        <f>IFERROR('CEB Allocators'!BP48/SUM('CEB Allocators'!$M48:$BZ48),0)*SUM($U48:$CH48)</f>
        <v>65.250433632055945</v>
      </c>
      <c r="BY157" s="123">
        <f>IFERROR('CEB Allocators'!BQ48/SUM('CEB Allocators'!$M48:$BZ48),0)*SUM($U48:$CH48)</f>
        <v>65.250433632055945</v>
      </c>
      <c r="BZ157" s="123">
        <f>IFERROR('CEB Allocators'!BR48/SUM('CEB Allocators'!$M48:$BZ48),0)*SUM($U48:$CH48)</f>
        <v>65.250433632055945</v>
      </c>
      <c r="CA157" s="123">
        <f>IFERROR('CEB Allocators'!BS48/SUM('CEB Allocators'!$M48:$BZ48),0)*SUM($U48:$CH48)</f>
        <v>65.250433632055945</v>
      </c>
      <c r="CB157" s="123">
        <f>IFERROR('CEB Allocators'!BT48/SUM('CEB Allocators'!$M48:$BZ48),0)*SUM($U48:$CH48)</f>
        <v>65.250433632055945</v>
      </c>
      <c r="CC157" s="123">
        <f>IFERROR('CEB Allocators'!BU48/SUM('CEB Allocators'!$M48:$BZ48),0)*SUM($U48:$CH48)</f>
        <v>0</v>
      </c>
      <c r="CD157" s="123">
        <f>IFERROR('CEB Allocators'!BV48/SUM('CEB Allocators'!$M48:$BZ48),0)*SUM($U48:$CH48)</f>
        <v>0</v>
      </c>
      <c r="CE157" s="123">
        <f>IFERROR('CEB Allocators'!BW48/SUM('CEB Allocators'!$M48:$BZ48),0)*SUM($U48:$CH48)</f>
        <v>0</v>
      </c>
      <c r="CF157" s="123">
        <f>IFERROR('CEB Allocators'!BX48/SUM('CEB Allocators'!$M48:$BZ48),0)*SUM($U48:$CH48)</f>
        <v>0</v>
      </c>
      <c r="CG157" s="123">
        <f>IFERROR('CEB Allocators'!BY48/SUM('CEB Allocators'!$M48:$BZ48),0)*SUM($U48:$CH48)</f>
        <v>0</v>
      </c>
      <c r="CH157" s="123">
        <f>IFERROR('CEB Allocators'!BZ48/SUM('CEB Allocators'!$M48:$BZ48),0)*SUM($U48:$CH48)</f>
        <v>0</v>
      </c>
    </row>
    <row r="158" spans="1:86" s="56" customFormat="1" x14ac:dyDescent="0.3">
      <c r="A158" s="150"/>
      <c r="B158" s="19" t="str">
        <f t="shared" si="174"/>
        <v>GEIA</v>
      </c>
      <c r="C158" s="19">
        <f t="shared" si="174"/>
        <v>370</v>
      </c>
      <c r="D158" s="19" t="str">
        <f t="shared" si="174"/>
        <v>Win</v>
      </c>
      <c r="E158" s="19" t="str">
        <f t="shared" si="174"/>
        <v>Wind (Onshore, &gt;10MW)</v>
      </c>
      <c r="F158" s="19" t="str">
        <f t="shared" si="174"/>
        <v>Multiple</v>
      </c>
      <c r="G158" s="98">
        <f t="shared" ref="G158" si="183">G49</f>
        <v>41640</v>
      </c>
      <c r="H158" s="19">
        <f t="shared" si="89"/>
        <v>50</v>
      </c>
      <c r="I158" s="19">
        <f t="shared" ref="I158:K158" si="184">I49</f>
        <v>25</v>
      </c>
      <c r="J158" s="19">
        <f t="shared" si="184"/>
        <v>25</v>
      </c>
      <c r="K158" s="19">
        <f t="shared" si="184"/>
        <v>2014</v>
      </c>
      <c r="L158" s="55"/>
      <c r="M158" s="55"/>
      <c r="R158" s="57"/>
      <c r="S158" s="57"/>
      <c r="T158" s="101"/>
      <c r="U158" s="123">
        <f>IFERROR('CEB Allocators'!M49/SUM('CEB Allocators'!$M49:$BZ49),0)*SUM($U49:$CH49)</f>
        <v>0</v>
      </c>
      <c r="V158" s="123">
        <f>IFERROR('CEB Allocators'!N49/SUM('CEB Allocators'!$M49:$BZ49),0)*SUM($U49:$CH49)</f>
        <v>0</v>
      </c>
      <c r="W158" s="123">
        <f>IFERROR('CEB Allocators'!O49/SUM('CEB Allocators'!$M49:$BZ49),0)*SUM($U49:$CH49)</f>
        <v>0</v>
      </c>
      <c r="X158" s="123">
        <f>IFERROR('CEB Allocators'!P49/SUM('CEB Allocators'!$M49:$BZ49),0)*SUM($U49:$CH49)</f>
        <v>0</v>
      </c>
      <c r="Y158" s="123">
        <f>IFERROR('CEB Allocators'!Q49/SUM('CEB Allocators'!$M49:$BZ49),0)*SUM($U49:$CH49)</f>
        <v>0</v>
      </c>
      <c r="Z158" s="123">
        <f>IFERROR('CEB Allocators'!R49/SUM('CEB Allocators'!$M49:$BZ49),0)*SUM($U49:$CH49)</f>
        <v>0</v>
      </c>
      <c r="AA158" s="123">
        <f>IFERROR('CEB Allocators'!S49/SUM('CEB Allocators'!$M49:$BZ49),0)*SUM($U49:$CH49)</f>
        <v>0</v>
      </c>
      <c r="AB158" s="123">
        <f>IFERROR('CEB Allocators'!T49/SUM('CEB Allocators'!$M49:$BZ49),0)*SUM($U49:$CH49)</f>
        <v>0</v>
      </c>
      <c r="AC158" s="123">
        <f>IFERROR('CEB Allocators'!U49/SUM('CEB Allocators'!$M49:$BZ49),0)*SUM($U49:$CH49)</f>
        <v>0</v>
      </c>
      <c r="AD158" s="123">
        <f>IFERROR('CEB Allocators'!V49/SUM('CEB Allocators'!$M49:$BZ49),0)*SUM($U49:$CH49)</f>
        <v>128.04930425157133</v>
      </c>
      <c r="AE158" s="123">
        <f>IFERROR('CEB Allocators'!W49/SUM('CEB Allocators'!$M49:$BZ49),0)*SUM($U49:$CH49)</f>
        <v>128.04930425157133</v>
      </c>
      <c r="AF158" s="123">
        <f>IFERROR('CEB Allocators'!X49/SUM('CEB Allocators'!$M49:$BZ49),0)*SUM($U49:$CH49)</f>
        <v>128.04930425157133</v>
      </c>
      <c r="AG158" s="123">
        <f>IFERROR('CEB Allocators'!Y49/SUM('CEB Allocators'!$M49:$BZ49),0)*SUM($U49:$CH49)</f>
        <v>128.04930425157133</v>
      </c>
      <c r="AH158" s="123">
        <f>IFERROR('CEB Allocators'!Z49/SUM('CEB Allocators'!$M49:$BZ49),0)*SUM($U49:$CH49)</f>
        <v>128.04930425157133</v>
      </c>
      <c r="AI158" s="123">
        <f>IFERROR('CEB Allocators'!AA49/SUM('CEB Allocators'!$M49:$BZ49),0)*SUM($U49:$CH49)</f>
        <v>128.04930425157133</v>
      </c>
      <c r="AJ158" s="123">
        <f>IFERROR('CEB Allocators'!AB49/SUM('CEB Allocators'!$M49:$BZ49),0)*SUM($U49:$CH49)</f>
        <v>128.04930425157133</v>
      </c>
      <c r="AK158" s="123">
        <f>IFERROR('CEB Allocators'!AC49/SUM('CEB Allocators'!$M49:$BZ49),0)*SUM($U49:$CH49)</f>
        <v>128.04930425157133</v>
      </c>
      <c r="AL158" s="123">
        <f>IFERROR('CEB Allocators'!AD49/SUM('CEB Allocators'!$M49:$BZ49),0)*SUM($U49:$CH49)</f>
        <v>128.04930425157133</v>
      </c>
      <c r="AM158" s="123">
        <f>IFERROR('CEB Allocators'!AE49/SUM('CEB Allocators'!$M49:$BZ49),0)*SUM($U49:$CH49)</f>
        <v>128.04930425157133</v>
      </c>
      <c r="AN158" s="123">
        <f>IFERROR('CEB Allocators'!AF49/SUM('CEB Allocators'!$M49:$BZ49),0)*SUM($U49:$CH49)</f>
        <v>128.04930425157133</v>
      </c>
      <c r="AO158" s="123">
        <f>IFERROR('CEB Allocators'!AG49/SUM('CEB Allocators'!$M49:$BZ49),0)*SUM($U49:$CH49)</f>
        <v>128.04930425157133</v>
      </c>
      <c r="AP158" s="123">
        <f>IFERROR('CEB Allocators'!AH49/SUM('CEB Allocators'!$M49:$BZ49),0)*SUM($U49:$CH49)</f>
        <v>128.04930425157133</v>
      </c>
      <c r="AQ158" s="123">
        <f>IFERROR('CEB Allocators'!AI49/SUM('CEB Allocators'!$M49:$BZ49),0)*SUM($U49:$CH49)</f>
        <v>128.04930425157133</v>
      </c>
      <c r="AR158" s="123">
        <f>IFERROR('CEB Allocators'!AJ49/SUM('CEB Allocators'!$M49:$BZ49),0)*SUM($U49:$CH49)</f>
        <v>128.04930425157133</v>
      </c>
      <c r="AS158" s="123">
        <f>IFERROR('CEB Allocators'!AK49/SUM('CEB Allocators'!$M49:$BZ49),0)*SUM($U49:$CH49)</f>
        <v>128.04930425157133</v>
      </c>
      <c r="AT158" s="123">
        <f>IFERROR('CEB Allocators'!AL49/SUM('CEB Allocators'!$M49:$BZ49),0)*SUM($U49:$CH49)</f>
        <v>128.04930425157133</v>
      </c>
      <c r="AU158" s="123">
        <f>IFERROR('CEB Allocators'!AM49/SUM('CEB Allocators'!$M49:$BZ49),0)*SUM($U49:$CH49)</f>
        <v>128.04930425157133</v>
      </c>
      <c r="AV158" s="123">
        <f>IFERROR('CEB Allocators'!AN49/SUM('CEB Allocators'!$M49:$BZ49),0)*SUM($U49:$CH49)</f>
        <v>128.04930425157133</v>
      </c>
      <c r="AW158" s="123">
        <f>IFERROR('CEB Allocators'!AO49/SUM('CEB Allocators'!$M49:$BZ49),0)*SUM($U49:$CH49)</f>
        <v>128.04930425157133</v>
      </c>
      <c r="AX158" s="123">
        <f>IFERROR('CEB Allocators'!AP49/SUM('CEB Allocators'!$M49:$BZ49),0)*SUM($U49:$CH49)</f>
        <v>128.04930425157133</v>
      </c>
      <c r="AY158" s="123">
        <f>IFERROR('CEB Allocators'!AQ49/SUM('CEB Allocators'!$M49:$BZ49),0)*SUM($U49:$CH49)</f>
        <v>128.04930425157133</v>
      </c>
      <c r="AZ158" s="123">
        <f>IFERROR('CEB Allocators'!AR49/SUM('CEB Allocators'!$M49:$BZ49),0)*SUM($U49:$CH49)</f>
        <v>128.04930425157133</v>
      </c>
      <c r="BA158" s="123">
        <f>IFERROR('CEB Allocators'!AS49/SUM('CEB Allocators'!$M49:$BZ49),0)*SUM($U49:$CH49)</f>
        <v>128.04930425157133</v>
      </c>
      <c r="BB158" s="123">
        <f>IFERROR('CEB Allocators'!AT49/SUM('CEB Allocators'!$M49:$BZ49),0)*SUM($U49:$CH49)</f>
        <v>128.04930425157133</v>
      </c>
      <c r="BC158" s="123">
        <f>IFERROR('CEB Allocators'!AU49/SUM('CEB Allocators'!$M49:$BZ49),0)*SUM($U49:$CH49)</f>
        <v>128.04930425157133</v>
      </c>
      <c r="BD158" s="123">
        <f>IFERROR('CEB Allocators'!AV49/SUM('CEB Allocators'!$M49:$BZ49),0)*SUM($U49:$CH49)</f>
        <v>128.04930425157133</v>
      </c>
      <c r="BE158" s="123">
        <f>IFERROR('CEB Allocators'!AW49/SUM('CEB Allocators'!$M49:$BZ49),0)*SUM($U49:$CH49)</f>
        <v>128.04930425157133</v>
      </c>
      <c r="BF158" s="123">
        <f>IFERROR('CEB Allocators'!AX49/SUM('CEB Allocators'!$M49:$BZ49),0)*SUM($U49:$CH49)</f>
        <v>128.04930425157133</v>
      </c>
      <c r="BG158" s="123">
        <f>IFERROR('CEB Allocators'!AY49/SUM('CEB Allocators'!$M49:$BZ49),0)*SUM($U49:$CH49)</f>
        <v>128.04930425157133</v>
      </c>
      <c r="BH158" s="123">
        <f>IFERROR('CEB Allocators'!AZ49/SUM('CEB Allocators'!$M49:$BZ49),0)*SUM($U49:$CH49)</f>
        <v>128.04930425157133</v>
      </c>
      <c r="BI158" s="123">
        <f>IFERROR('CEB Allocators'!BA49/SUM('CEB Allocators'!$M49:$BZ49),0)*SUM($U49:$CH49)</f>
        <v>128.04930425157133</v>
      </c>
      <c r="BJ158" s="123">
        <f>IFERROR('CEB Allocators'!BB49/SUM('CEB Allocators'!$M49:$BZ49),0)*SUM($U49:$CH49)</f>
        <v>128.04930425157133</v>
      </c>
      <c r="BK158" s="123">
        <f>IFERROR('CEB Allocators'!BC49/SUM('CEB Allocators'!$M49:$BZ49),0)*SUM($U49:$CH49)</f>
        <v>128.04930425157133</v>
      </c>
      <c r="BL158" s="123">
        <f>IFERROR('CEB Allocators'!BD49/SUM('CEB Allocators'!$M49:$BZ49),0)*SUM($U49:$CH49)</f>
        <v>128.04930425157133</v>
      </c>
      <c r="BM158" s="123">
        <f>IFERROR('CEB Allocators'!BE49/SUM('CEB Allocators'!$M49:$BZ49),0)*SUM($U49:$CH49)</f>
        <v>128.04930425157133</v>
      </c>
      <c r="BN158" s="123">
        <f>IFERROR('CEB Allocators'!BF49/SUM('CEB Allocators'!$M49:$BZ49),0)*SUM($U49:$CH49)</f>
        <v>128.04930425157133</v>
      </c>
      <c r="BO158" s="123">
        <f>IFERROR('CEB Allocators'!BG49/SUM('CEB Allocators'!$M49:$BZ49),0)*SUM($U49:$CH49)</f>
        <v>128.04930425157133</v>
      </c>
      <c r="BP158" s="123">
        <f>IFERROR('CEB Allocators'!BH49/SUM('CEB Allocators'!$M49:$BZ49),0)*SUM($U49:$CH49)</f>
        <v>128.04930425157133</v>
      </c>
      <c r="BQ158" s="123">
        <f>IFERROR('CEB Allocators'!BI49/SUM('CEB Allocators'!$M49:$BZ49),0)*SUM($U49:$CH49)</f>
        <v>128.04930425157133</v>
      </c>
      <c r="BR158" s="123">
        <f>IFERROR('CEB Allocators'!BJ49/SUM('CEB Allocators'!$M49:$BZ49),0)*SUM($U49:$CH49)</f>
        <v>128.04930425157133</v>
      </c>
      <c r="BS158" s="123">
        <f>IFERROR('CEB Allocators'!BK49/SUM('CEB Allocators'!$M49:$BZ49),0)*SUM($U49:$CH49)</f>
        <v>128.04930425157133</v>
      </c>
      <c r="BT158" s="123">
        <f>IFERROR('CEB Allocators'!BL49/SUM('CEB Allocators'!$M49:$BZ49),0)*SUM($U49:$CH49)</f>
        <v>128.04930425157133</v>
      </c>
      <c r="BU158" s="123">
        <f>IFERROR('CEB Allocators'!BM49/SUM('CEB Allocators'!$M49:$BZ49),0)*SUM($U49:$CH49)</f>
        <v>128.04930425157133</v>
      </c>
      <c r="BV158" s="123">
        <f>IFERROR('CEB Allocators'!BN49/SUM('CEB Allocators'!$M49:$BZ49),0)*SUM($U49:$CH49)</f>
        <v>128.04930425157133</v>
      </c>
      <c r="BW158" s="123">
        <f>IFERROR('CEB Allocators'!BO49/SUM('CEB Allocators'!$M49:$BZ49),0)*SUM($U49:$CH49)</f>
        <v>128.04930425157133</v>
      </c>
      <c r="BX158" s="123">
        <f>IFERROR('CEB Allocators'!BP49/SUM('CEB Allocators'!$M49:$BZ49),0)*SUM($U49:$CH49)</f>
        <v>128.04930425157133</v>
      </c>
      <c r="BY158" s="123">
        <f>IFERROR('CEB Allocators'!BQ49/SUM('CEB Allocators'!$M49:$BZ49),0)*SUM($U49:$CH49)</f>
        <v>128.04930425157133</v>
      </c>
      <c r="BZ158" s="123">
        <f>IFERROR('CEB Allocators'!BR49/SUM('CEB Allocators'!$M49:$BZ49),0)*SUM($U49:$CH49)</f>
        <v>128.04930425157133</v>
      </c>
      <c r="CA158" s="123">
        <f>IFERROR('CEB Allocators'!BS49/SUM('CEB Allocators'!$M49:$BZ49),0)*SUM($U49:$CH49)</f>
        <v>128.04930425157133</v>
      </c>
      <c r="CB158" s="123">
        <f>IFERROR('CEB Allocators'!BT49/SUM('CEB Allocators'!$M49:$BZ49),0)*SUM($U49:$CH49)</f>
        <v>0</v>
      </c>
      <c r="CC158" s="123">
        <f>IFERROR('CEB Allocators'!BU49/SUM('CEB Allocators'!$M49:$BZ49),0)*SUM($U49:$CH49)</f>
        <v>0</v>
      </c>
      <c r="CD158" s="123">
        <f>IFERROR('CEB Allocators'!BV49/SUM('CEB Allocators'!$M49:$BZ49),0)*SUM($U49:$CH49)</f>
        <v>0</v>
      </c>
      <c r="CE158" s="123">
        <f>IFERROR('CEB Allocators'!BW49/SUM('CEB Allocators'!$M49:$BZ49),0)*SUM($U49:$CH49)</f>
        <v>0</v>
      </c>
      <c r="CF158" s="123">
        <f>IFERROR('CEB Allocators'!BX49/SUM('CEB Allocators'!$M49:$BZ49),0)*SUM($U49:$CH49)</f>
        <v>0</v>
      </c>
      <c r="CG158" s="123">
        <f>IFERROR('CEB Allocators'!BY49/SUM('CEB Allocators'!$M49:$BZ49),0)*SUM($U49:$CH49)</f>
        <v>0</v>
      </c>
      <c r="CH158" s="123">
        <f>IFERROR('CEB Allocators'!BZ49/SUM('CEB Allocators'!$M49:$BZ49),0)*SUM($U49:$CH49)</f>
        <v>0</v>
      </c>
    </row>
    <row r="159" spans="1:86" s="56" customFormat="1" x14ac:dyDescent="0.3">
      <c r="A159" s="150"/>
      <c r="B159" s="19" t="str">
        <f t="shared" si="174"/>
        <v>GEIA</v>
      </c>
      <c r="C159" s="19">
        <f t="shared" si="174"/>
        <v>450</v>
      </c>
      <c r="D159" s="19" t="str">
        <f t="shared" si="174"/>
        <v>Win</v>
      </c>
      <c r="E159" s="19" t="str">
        <f t="shared" si="174"/>
        <v>Wind (Onshore, &gt;10MW)</v>
      </c>
      <c r="F159" s="19" t="str">
        <f t="shared" si="174"/>
        <v>Multiple</v>
      </c>
      <c r="G159" s="98">
        <f t="shared" ref="G159" si="185">G50</f>
        <v>42005</v>
      </c>
      <c r="H159" s="19">
        <f t="shared" si="89"/>
        <v>50</v>
      </c>
      <c r="I159" s="19">
        <f t="shared" ref="I159:K159" si="186">I50</f>
        <v>25</v>
      </c>
      <c r="J159" s="19">
        <f t="shared" si="186"/>
        <v>25</v>
      </c>
      <c r="K159" s="19">
        <f t="shared" si="186"/>
        <v>2015</v>
      </c>
      <c r="L159" s="55"/>
      <c r="M159" s="55"/>
      <c r="R159" s="57"/>
      <c r="S159" s="57"/>
      <c r="T159" s="101"/>
      <c r="U159" s="123">
        <f>IFERROR('CEB Allocators'!M50/SUM('CEB Allocators'!$M50:$BZ50),0)*SUM($U50:$CH50)</f>
        <v>0</v>
      </c>
      <c r="V159" s="123">
        <f>IFERROR('CEB Allocators'!N50/SUM('CEB Allocators'!$M50:$BZ50),0)*SUM($U50:$CH50)</f>
        <v>0</v>
      </c>
      <c r="W159" s="123">
        <f>IFERROR('CEB Allocators'!O50/SUM('CEB Allocators'!$M50:$BZ50),0)*SUM($U50:$CH50)</f>
        <v>0</v>
      </c>
      <c r="X159" s="123">
        <f>IFERROR('CEB Allocators'!P50/SUM('CEB Allocators'!$M50:$BZ50),0)*SUM($U50:$CH50)</f>
        <v>0</v>
      </c>
      <c r="Y159" s="123">
        <f>IFERROR('CEB Allocators'!Q50/SUM('CEB Allocators'!$M50:$BZ50),0)*SUM($U50:$CH50)</f>
        <v>0</v>
      </c>
      <c r="Z159" s="123">
        <f>IFERROR('CEB Allocators'!R50/SUM('CEB Allocators'!$M50:$BZ50),0)*SUM($U50:$CH50)</f>
        <v>0</v>
      </c>
      <c r="AA159" s="123">
        <f>IFERROR('CEB Allocators'!S50/SUM('CEB Allocators'!$M50:$BZ50),0)*SUM($U50:$CH50)</f>
        <v>0</v>
      </c>
      <c r="AB159" s="123">
        <f>IFERROR('CEB Allocators'!T50/SUM('CEB Allocators'!$M50:$BZ50),0)*SUM($U50:$CH50)</f>
        <v>0</v>
      </c>
      <c r="AC159" s="123">
        <f>IFERROR('CEB Allocators'!U50/SUM('CEB Allocators'!$M50:$BZ50),0)*SUM($U50:$CH50)</f>
        <v>0</v>
      </c>
      <c r="AD159" s="123">
        <f>IFERROR('CEB Allocators'!V50/SUM('CEB Allocators'!$M50:$BZ50),0)*SUM($U50:$CH50)</f>
        <v>0</v>
      </c>
      <c r="AE159" s="123">
        <f>IFERROR('CEB Allocators'!W50/SUM('CEB Allocators'!$M50:$BZ50),0)*SUM($U50:$CH50)</f>
        <v>157.41798578090643</v>
      </c>
      <c r="AF159" s="123">
        <f>IFERROR('CEB Allocators'!X50/SUM('CEB Allocators'!$M50:$BZ50),0)*SUM($U50:$CH50)</f>
        <v>157.41798578090643</v>
      </c>
      <c r="AG159" s="123">
        <f>IFERROR('CEB Allocators'!Y50/SUM('CEB Allocators'!$M50:$BZ50),0)*SUM($U50:$CH50)</f>
        <v>157.41798578090643</v>
      </c>
      <c r="AH159" s="123">
        <f>IFERROR('CEB Allocators'!Z50/SUM('CEB Allocators'!$M50:$BZ50),0)*SUM($U50:$CH50)</f>
        <v>157.41798578090643</v>
      </c>
      <c r="AI159" s="123">
        <f>IFERROR('CEB Allocators'!AA50/SUM('CEB Allocators'!$M50:$BZ50),0)*SUM($U50:$CH50)</f>
        <v>157.41798578090643</v>
      </c>
      <c r="AJ159" s="123">
        <f>IFERROR('CEB Allocators'!AB50/SUM('CEB Allocators'!$M50:$BZ50),0)*SUM($U50:$CH50)</f>
        <v>157.41798578090643</v>
      </c>
      <c r="AK159" s="123">
        <f>IFERROR('CEB Allocators'!AC50/SUM('CEB Allocators'!$M50:$BZ50),0)*SUM($U50:$CH50)</f>
        <v>157.41798578090643</v>
      </c>
      <c r="AL159" s="123">
        <f>IFERROR('CEB Allocators'!AD50/SUM('CEB Allocators'!$M50:$BZ50),0)*SUM($U50:$CH50)</f>
        <v>157.41798578090643</v>
      </c>
      <c r="AM159" s="123">
        <f>IFERROR('CEB Allocators'!AE50/SUM('CEB Allocators'!$M50:$BZ50),0)*SUM($U50:$CH50)</f>
        <v>157.41798578090643</v>
      </c>
      <c r="AN159" s="123">
        <f>IFERROR('CEB Allocators'!AF50/SUM('CEB Allocators'!$M50:$BZ50),0)*SUM($U50:$CH50)</f>
        <v>157.41798578090643</v>
      </c>
      <c r="AO159" s="123">
        <f>IFERROR('CEB Allocators'!AG50/SUM('CEB Allocators'!$M50:$BZ50),0)*SUM($U50:$CH50)</f>
        <v>157.41798578090643</v>
      </c>
      <c r="AP159" s="123">
        <f>IFERROR('CEB Allocators'!AH50/SUM('CEB Allocators'!$M50:$BZ50),0)*SUM($U50:$CH50)</f>
        <v>157.41798578090643</v>
      </c>
      <c r="AQ159" s="123">
        <f>IFERROR('CEB Allocators'!AI50/SUM('CEB Allocators'!$M50:$BZ50),0)*SUM($U50:$CH50)</f>
        <v>157.41798578090643</v>
      </c>
      <c r="AR159" s="123">
        <f>IFERROR('CEB Allocators'!AJ50/SUM('CEB Allocators'!$M50:$BZ50),0)*SUM($U50:$CH50)</f>
        <v>157.41798578090643</v>
      </c>
      <c r="AS159" s="123">
        <f>IFERROR('CEB Allocators'!AK50/SUM('CEB Allocators'!$M50:$BZ50),0)*SUM($U50:$CH50)</f>
        <v>157.41798578090643</v>
      </c>
      <c r="AT159" s="123">
        <f>IFERROR('CEB Allocators'!AL50/SUM('CEB Allocators'!$M50:$BZ50),0)*SUM($U50:$CH50)</f>
        <v>157.41798578090643</v>
      </c>
      <c r="AU159" s="123">
        <f>IFERROR('CEB Allocators'!AM50/SUM('CEB Allocators'!$M50:$BZ50),0)*SUM($U50:$CH50)</f>
        <v>157.41798578090643</v>
      </c>
      <c r="AV159" s="123">
        <f>IFERROR('CEB Allocators'!AN50/SUM('CEB Allocators'!$M50:$BZ50),0)*SUM($U50:$CH50)</f>
        <v>157.41798578090643</v>
      </c>
      <c r="AW159" s="123">
        <f>IFERROR('CEB Allocators'!AO50/SUM('CEB Allocators'!$M50:$BZ50),0)*SUM($U50:$CH50)</f>
        <v>157.41798578090643</v>
      </c>
      <c r="AX159" s="123">
        <f>IFERROR('CEB Allocators'!AP50/SUM('CEB Allocators'!$M50:$BZ50),0)*SUM($U50:$CH50)</f>
        <v>157.41798578090643</v>
      </c>
      <c r="AY159" s="123">
        <f>IFERROR('CEB Allocators'!AQ50/SUM('CEB Allocators'!$M50:$BZ50),0)*SUM($U50:$CH50)</f>
        <v>157.41798578090643</v>
      </c>
      <c r="AZ159" s="123">
        <f>IFERROR('CEB Allocators'!AR50/SUM('CEB Allocators'!$M50:$BZ50),0)*SUM($U50:$CH50)</f>
        <v>157.41798578090643</v>
      </c>
      <c r="BA159" s="123">
        <f>IFERROR('CEB Allocators'!AS50/SUM('CEB Allocators'!$M50:$BZ50),0)*SUM($U50:$CH50)</f>
        <v>157.41798578090643</v>
      </c>
      <c r="BB159" s="123">
        <f>IFERROR('CEB Allocators'!AT50/SUM('CEB Allocators'!$M50:$BZ50),0)*SUM($U50:$CH50)</f>
        <v>157.41798578090643</v>
      </c>
      <c r="BC159" s="123">
        <f>IFERROR('CEB Allocators'!AU50/SUM('CEB Allocators'!$M50:$BZ50),0)*SUM($U50:$CH50)</f>
        <v>157.41798578090643</v>
      </c>
      <c r="BD159" s="123">
        <f>IFERROR('CEB Allocators'!AV50/SUM('CEB Allocators'!$M50:$BZ50),0)*SUM($U50:$CH50)</f>
        <v>157.41798578090643</v>
      </c>
      <c r="BE159" s="123">
        <f>IFERROR('CEB Allocators'!AW50/SUM('CEB Allocators'!$M50:$BZ50),0)*SUM($U50:$CH50)</f>
        <v>157.41798578090643</v>
      </c>
      <c r="BF159" s="123">
        <f>IFERROR('CEB Allocators'!AX50/SUM('CEB Allocators'!$M50:$BZ50),0)*SUM($U50:$CH50)</f>
        <v>157.41798578090643</v>
      </c>
      <c r="BG159" s="123">
        <f>IFERROR('CEB Allocators'!AY50/SUM('CEB Allocators'!$M50:$BZ50),0)*SUM($U50:$CH50)</f>
        <v>157.41798578090643</v>
      </c>
      <c r="BH159" s="123">
        <f>IFERROR('CEB Allocators'!AZ50/SUM('CEB Allocators'!$M50:$BZ50),0)*SUM($U50:$CH50)</f>
        <v>157.41798578090643</v>
      </c>
      <c r="BI159" s="123">
        <f>IFERROR('CEB Allocators'!BA50/SUM('CEB Allocators'!$M50:$BZ50),0)*SUM($U50:$CH50)</f>
        <v>157.41798578090643</v>
      </c>
      <c r="BJ159" s="123">
        <f>IFERROR('CEB Allocators'!BB50/SUM('CEB Allocators'!$M50:$BZ50),0)*SUM($U50:$CH50)</f>
        <v>157.41798578090643</v>
      </c>
      <c r="BK159" s="123">
        <f>IFERROR('CEB Allocators'!BC50/SUM('CEB Allocators'!$M50:$BZ50),0)*SUM($U50:$CH50)</f>
        <v>157.41798578090643</v>
      </c>
      <c r="BL159" s="123">
        <f>IFERROR('CEB Allocators'!BD50/SUM('CEB Allocators'!$M50:$BZ50),0)*SUM($U50:$CH50)</f>
        <v>157.41798578090643</v>
      </c>
      <c r="BM159" s="123">
        <f>IFERROR('CEB Allocators'!BE50/SUM('CEB Allocators'!$M50:$BZ50),0)*SUM($U50:$CH50)</f>
        <v>157.41798578090643</v>
      </c>
      <c r="BN159" s="123">
        <f>IFERROR('CEB Allocators'!BF50/SUM('CEB Allocators'!$M50:$BZ50),0)*SUM($U50:$CH50)</f>
        <v>157.41798578090643</v>
      </c>
      <c r="BO159" s="123">
        <f>IFERROR('CEB Allocators'!BG50/SUM('CEB Allocators'!$M50:$BZ50),0)*SUM($U50:$CH50)</f>
        <v>157.41798578090643</v>
      </c>
      <c r="BP159" s="123">
        <f>IFERROR('CEB Allocators'!BH50/SUM('CEB Allocators'!$M50:$BZ50),0)*SUM($U50:$CH50)</f>
        <v>157.41798578090643</v>
      </c>
      <c r="BQ159" s="123">
        <f>IFERROR('CEB Allocators'!BI50/SUM('CEB Allocators'!$M50:$BZ50),0)*SUM($U50:$CH50)</f>
        <v>157.41798578090643</v>
      </c>
      <c r="BR159" s="123">
        <f>IFERROR('CEB Allocators'!BJ50/SUM('CEB Allocators'!$M50:$BZ50),0)*SUM($U50:$CH50)</f>
        <v>157.41798578090643</v>
      </c>
      <c r="BS159" s="123">
        <f>IFERROR('CEB Allocators'!BK50/SUM('CEB Allocators'!$M50:$BZ50),0)*SUM($U50:$CH50)</f>
        <v>157.41798578090643</v>
      </c>
      <c r="BT159" s="123">
        <f>IFERROR('CEB Allocators'!BL50/SUM('CEB Allocators'!$M50:$BZ50),0)*SUM($U50:$CH50)</f>
        <v>157.41798578090643</v>
      </c>
      <c r="BU159" s="123">
        <f>IFERROR('CEB Allocators'!BM50/SUM('CEB Allocators'!$M50:$BZ50),0)*SUM($U50:$CH50)</f>
        <v>157.41798578090643</v>
      </c>
      <c r="BV159" s="123">
        <f>IFERROR('CEB Allocators'!BN50/SUM('CEB Allocators'!$M50:$BZ50),0)*SUM($U50:$CH50)</f>
        <v>157.41798578090643</v>
      </c>
      <c r="BW159" s="123">
        <f>IFERROR('CEB Allocators'!BO50/SUM('CEB Allocators'!$M50:$BZ50),0)*SUM($U50:$CH50)</f>
        <v>157.41798578090643</v>
      </c>
      <c r="BX159" s="123">
        <f>IFERROR('CEB Allocators'!BP50/SUM('CEB Allocators'!$M50:$BZ50),0)*SUM($U50:$CH50)</f>
        <v>157.41798578090643</v>
      </c>
      <c r="BY159" s="123">
        <f>IFERROR('CEB Allocators'!BQ50/SUM('CEB Allocators'!$M50:$BZ50),0)*SUM($U50:$CH50)</f>
        <v>157.41798578090643</v>
      </c>
      <c r="BZ159" s="123">
        <f>IFERROR('CEB Allocators'!BR50/SUM('CEB Allocators'!$M50:$BZ50),0)*SUM($U50:$CH50)</f>
        <v>157.41798578090643</v>
      </c>
      <c r="CA159" s="123">
        <f>IFERROR('CEB Allocators'!BS50/SUM('CEB Allocators'!$M50:$BZ50),0)*SUM($U50:$CH50)</f>
        <v>157.41798578090643</v>
      </c>
      <c r="CB159" s="123">
        <f>IFERROR('CEB Allocators'!BT50/SUM('CEB Allocators'!$M50:$BZ50),0)*SUM($U50:$CH50)</f>
        <v>157.41798578090643</v>
      </c>
      <c r="CC159" s="123">
        <f>IFERROR('CEB Allocators'!BU50/SUM('CEB Allocators'!$M50:$BZ50),0)*SUM($U50:$CH50)</f>
        <v>0</v>
      </c>
      <c r="CD159" s="123">
        <f>IFERROR('CEB Allocators'!BV50/SUM('CEB Allocators'!$M50:$BZ50),0)*SUM($U50:$CH50)</f>
        <v>0</v>
      </c>
      <c r="CE159" s="123">
        <f>IFERROR('CEB Allocators'!BW50/SUM('CEB Allocators'!$M50:$BZ50),0)*SUM($U50:$CH50)</f>
        <v>0</v>
      </c>
      <c r="CF159" s="123">
        <f>IFERROR('CEB Allocators'!BX50/SUM('CEB Allocators'!$M50:$BZ50),0)*SUM($U50:$CH50)</f>
        <v>0</v>
      </c>
      <c r="CG159" s="123">
        <f>IFERROR('CEB Allocators'!BY50/SUM('CEB Allocators'!$M50:$BZ50),0)*SUM($U50:$CH50)</f>
        <v>0</v>
      </c>
      <c r="CH159" s="123">
        <f>IFERROR('CEB Allocators'!BZ50/SUM('CEB Allocators'!$M50:$BZ50),0)*SUM($U50:$CH50)</f>
        <v>0</v>
      </c>
    </row>
    <row r="160" spans="1:86" s="56" customFormat="1" x14ac:dyDescent="0.3">
      <c r="A160" s="150"/>
      <c r="B160" s="19" t="str">
        <f t="shared" si="174"/>
        <v>LRP I</v>
      </c>
      <c r="C160" s="19">
        <f t="shared" si="174"/>
        <v>8</v>
      </c>
      <c r="D160" s="19" t="str">
        <f t="shared" si="174"/>
        <v>Sol</v>
      </c>
      <c r="E160" s="19" t="str">
        <f t="shared" si="174"/>
        <v>Solar (Ground Mount, &lt;10MW)</v>
      </c>
      <c r="F160" s="19" t="str">
        <f t="shared" si="174"/>
        <v>Multiple</v>
      </c>
      <c r="G160" s="98">
        <f t="shared" ref="G160" si="187">G51</f>
        <v>43466</v>
      </c>
      <c r="H160" s="19">
        <f t="shared" si="89"/>
        <v>50</v>
      </c>
      <c r="I160" s="19">
        <f t="shared" ref="I160:K160" si="188">I51</f>
        <v>25</v>
      </c>
      <c r="J160" s="19">
        <f t="shared" si="188"/>
        <v>25</v>
      </c>
      <c r="K160" s="19">
        <f t="shared" si="188"/>
        <v>2019</v>
      </c>
      <c r="L160" s="55"/>
      <c r="M160" s="55"/>
      <c r="R160" s="57"/>
      <c r="S160" s="57"/>
      <c r="T160" s="101"/>
      <c r="U160" s="123">
        <f>IFERROR('CEB Allocators'!M51/SUM('CEB Allocators'!$M51:$BZ51),0)*SUM($U51:$CH51)</f>
        <v>0</v>
      </c>
      <c r="V160" s="123">
        <f>IFERROR('CEB Allocators'!N51/SUM('CEB Allocators'!$M51:$BZ51),0)*SUM($U51:$CH51)</f>
        <v>0</v>
      </c>
      <c r="W160" s="123">
        <f>IFERROR('CEB Allocators'!O51/SUM('CEB Allocators'!$M51:$BZ51),0)*SUM($U51:$CH51)</f>
        <v>0</v>
      </c>
      <c r="X160" s="123">
        <f>IFERROR('CEB Allocators'!P51/SUM('CEB Allocators'!$M51:$BZ51),0)*SUM($U51:$CH51)</f>
        <v>0</v>
      </c>
      <c r="Y160" s="123">
        <f>IFERROR('CEB Allocators'!Q51/SUM('CEB Allocators'!$M51:$BZ51),0)*SUM($U51:$CH51)</f>
        <v>0</v>
      </c>
      <c r="Z160" s="123">
        <f>IFERROR('CEB Allocators'!R51/SUM('CEB Allocators'!$M51:$BZ51),0)*SUM($U51:$CH51)</f>
        <v>0</v>
      </c>
      <c r="AA160" s="123">
        <f>IFERROR('CEB Allocators'!S51/SUM('CEB Allocators'!$M51:$BZ51),0)*SUM($U51:$CH51)</f>
        <v>0</v>
      </c>
      <c r="AB160" s="123">
        <f>IFERROR('CEB Allocators'!T51/SUM('CEB Allocators'!$M51:$BZ51),0)*SUM($U51:$CH51)</f>
        <v>0</v>
      </c>
      <c r="AC160" s="123">
        <f>IFERROR('CEB Allocators'!U51/SUM('CEB Allocators'!$M51:$BZ51),0)*SUM($U51:$CH51)</f>
        <v>0</v>
      </c>
      <c r="AD160" s="123">
        <f>IFERROR('CEB Allocators'!V51/SUM('CEB Allocators'!$M51:$BZ51),0)*SUM($U51:$CH51)</f>
        <v>0</v>
      </c>
      <c r="AE160" s="123">
        <f>IFERROR('CEB Allocators'!W51/SUM('CEB Allocators'!$M51:$BZ51),0)*SUM($U51:$CH51)</f>
        <v>0</v>
      </c>
      <c r="AF160" s="123">
        <f>IFERROR('CEB Allocators'!X51/SUM('CEB Allocators'!$M51:$BZ51),0)*SUM($U51:$CH51)</f>
        <v>0</v>
      </c>
      <c r="AG160" s="123">
        <f>IFERROR('CEB Allocators'!Y51/SUM('CEB Allocators'!$M51:$BZ51),0)*SUM($U51:$CH51)</f>
        <v>0</v>
      </c>
      <c r="AH160" s="123">
        <f>IFERROR('CEB Allocators'!Z51/SUM('CEB Allocators'!$M51:$BZ51),0)*SUM($U51:$CH51)</f>
        <v>0</v>
      </c>
      <c r="AI160" s="123">
        <f>IFERROR('CEB Allocators'!AA51/SUM('CEB Allocators'!$M51:$BZ51),0)*SUM($U51:$CH51)</f>
        <v>1.3132789450611579</v>
      </c>
      <c r="AJ160" s="123">
        <f>IFERROR('CEB Allocators'!AB51/SUM('CEB Allocators'!$M51:$BZ51),0)*SUM($U51:$CH51)</f>
        <v>1.3132789450611579</v>
      </c>
      <c r="AK160" s="123">
        <f>IFERROR('CEB Allocators'!AC51/SUM('CEB Allocators'!$M51:$BZ51),0)*SUM($U51:$CH51)</f>
        <v>1.3132789450611579</v>
      </c>
      <c r="AL160" s="123">
        <f>IFERROR('CEB Allocators'!AD51/SUM('CEB Allocators'!$M51:$BZ51),0)*SUM($U51:$CH51)</f>
        <v>1.3132789450611579</v>
      </c>
      <c r="AM160" s="123">
        <f>IFERROR('CEB Allocators'!AE51/SUM('CEB Allocators'!$M51:$BZ51),0)*SUM($U51:$CH51)</f>
        <v>1.3132789450611579</v>
      </c>
      <c r="AN160" s="123">
        <f>IFERROR('CEB Allocators'!AF51/SUM('CEB Allocators'!$M51:$BZ51),0)*SUM($U51:$CH51)</f>
        <v>1.3132789450611579</v>
      </c>
      <c r="AO160" s="123">
        <f>IFERROR('CEB Allocators'!AG51/SUM('CEB Allocators'!$M51:$BZ51),0)*SUM($U51:$CH51)</f>
        <v>1.3132789450611579</v>
      </c>
      <c r="AP160" s="123">
        <f>IFERROR('CEB Allocators'!AH51/SUM('CEB Allocators'!$M51:$BZ51),0)*SUM($U51:$CH51)</f>
        <v>1.3132789450611579</v>
      </c>
      <c r="AQ160" s="123">
        <f>IFERROR('CEB Allocators'!AI51/SUM('CEB Allocators'!$M51:$BZ51),0)*SUM($U51:$CH51)</f>
        <v>1.3132789450611579</v>
      </c>
      <c r="AR160" s="123">
        <f>IFERROR('CEB Allocators'!AJ51/SUM('CEB Allocators'!$M51:$BZ51),0)*SUM($U51:$CH51)</f>
        <v>1.3132789450611579</v>
      </c>
      <c r="AS160" s="123">
        <f>IFERROR('CEB Allocators'!AK51/SUM('CEB Allocators'!$M51:$BZ51),0)*SUM($U51:$CH51)</f>
        <v>1.3132789450611579</v>
      </c>
      <c r="AT160" s="123">
        <f>IFERROR('CEB Allocators'!AL51/SUM('CEB Allocators'!$M51:$BZ51),0)*SUM($U51:$CH51)</f>
        <v>1.3132789450611579</v>
      </c>
      <c r="AU160" s="123">
        <f>IFERROR('CEB Allocators'!AM51/SUM('CEB Allocators'!$M51:$BZ51),0)*SUM($U51:$CH51)</f>
        <v>1.3132789450611579</v>
      </c>
      <c r="AV160" s="123">
        <f>IFERROR('CEB Allocators'!AN51/SUM('CEB Allocators'!$M51:$BZ51),0)*SUM($U51:$CH51)</f>
        <v>1.3132789450611579</v>
      </c>
      <c r="AW160" s="123">
        <f>IFERROR('CEB Allocators'!AO51/SUM('CEB Allocators'!$M51:$BZ51),0)*SUM($U51:$CH51)</f>
        <v>1.3132789450611579</v>
      </c>
      <c r="AX160" s="123">
        <f>IFERROR('CEB Allocators'!AP51/SUM('CEB Allocators'!$M51:$BZ51),0)*SUM($U51:$CH51)</f>
        <v>1.3132789450611579</v>
      </c>
      <c r="AY160" s="123">
        <f>IFERROR('CEB Allocators'!AQ51/SUM('CEB Allocators'!$M51:$BZ51),0)*SUM($U51:$CH51)</f>
        <v>1.3132789450611579</v>
      </c>
      <c r="AZ160" s="123">
        <f>IFERROR('CEB Allocators'!AR51/SUM('CEB Allocators'!$M51:$BZ51),0)*SUM($U51:$CH51)</f>
        <v>1.3132789450611579</v>
      </c>
      <c r="BA160" s="123">
        <f>IFERROR('CEB Allocators'!AS51/SUM('CEB Allocators'!$M51:$BZ51),0)*SUM($U51:$CH51)</f>
        <v>1.3132789450611579</v>
      </c>
      <c r="BB160" s="123">
        <f>IFERROR('CEB Allocators'!AT51/SUM('CEB Allocators'!$M51:$BZ51),0)*SUM($U51:$CH51)</f>
        <v>1.3132789450611579</v>
      </c>
      <c r="BC160" s="123">
        <f>IFERROR('CEB Allocators'!AU51/SUM('CEB Allocators'!$M51:$BZ51),0)*SUM($U51:$CH51)</f>
        <v>1.3132789450611579</v>
      </c>
      <c r="BD160" s="123">
        <f>IFERROR('CEB Allocators'!AV51/SUM('CEB Allocators'!$M51:$BZ51),0)*SUM($U51:$CH51)</f>
        <v>1.3132789450611579</v>
      </c>
      <c r="BE160" s="123">
        <f>IFERROR('CEB Allocators'!AW51/SUM('CEB Allocators'!$M51:$BZ51),0)*SUM($U51:$CH51)</f>
        <v>1.3132789450611579</v>
      </c>
      <c r="BF160" s="123">
        <f>IFERROR('CEB Allocators'!AX51/SUM('CEB Allocators'!$M51:$BZ51),0)*SUM($U51:$CH51)</f>
        <v>1.3132789450611579</v>
      </c>
      <c r="BG160" s="123">
        <f>IFERROR('CEB Allocators'!AY51/SUM('CEB Allocators'!$M51:$BZ51),0)*SUM($U51:$CH51)</f>
        <v>1.3132789450611579</v>
      </c>
      <c r="BH160" s="123">
        <f>IFERROR('CEB Allocators'!AZ51/SUM('CEB Allocators'!$M51:$BZ51),0)*SUM($U51:$CH51)</f>
        <v>1.3132789450611579</v>
      </c>
      <c r="BI160" s="123">
        <f>IFERROR('CEB Allocators'!BA51/SUM('CEB Allocators'!$M51:$BZ51),0)*SUM($U51:$CH51)</f>
        <v>1.3132789450611579</v>
      </c>
      <c r="BJ160" s="123">
        <f>IFERROR('CEB Allocators'!BB51/SUM('CEB Allocators'!$M51:$BZ51),0)*SUM($U51:$CH51)</f>
        <v>1.3132789450611579</v>
      </c>
      <c r="BK160" s="123">
        <f>IFERROR('CEB Allocators'!BC51/SUM('CEB Allocators'!$M51:$BZ51),0)*SUM($U51:$CH51)</f>
        <v>1.3132789450611579</v>
      </c>
      <c r="BL160" s="123">
        <f>IFERROR('CEB Allocators'!BD51/SUM('CEB Allocators'!$M51:$BZ51),0)*SUM($U51:$CH51)</f>
        <v>1.3132789450611579</v>
      </c>
      <c r="BM160" s="123">
        <f>IFERROR('CEB Allocators'!BE51/SUM('CEB Allocators'!$M51:$BZ51),0)*SUM($U51:$CH51)</f>
        <v>1.3132789450611579</v>
      </c>
      <c r="BN160" s="123">
        <f>IFERROR('CEB Allocators'!BF51/SUM('CEB Allocators'!$M51:$BZ51),0)*SUM($U51:$CH51)</f>
        <v>1.3132789450611579</v>
      </c>
      <c r="BO160" s="123">
        <f>IFERROR('CEB Allocators'!BG51/SUM('CEB Allocators'!$M51:$BZ51),0)*SUM($U51:$CH51)</f>
        <v>1.3132789450611579</v>
      </c>
      <c r="BP160" s="123">
        <f>IFERROR('CEB Allocators'!BH51/SUM('CEB Allocators'!$M51:$BZ51),0)*SUM($U51:$CH51)</f>
        <v>1.3132789450611579</v>
      </c>
      <c r="BQ160" s="123">
        <f>IFERROR('CEB Allocators'!BI51/SUM('CEB Allocators'!$M51:$BZ51),0)*SUM($U51:$CH51)</f>
        <v>1.3132789450611579</v>
      </c>
      <c r="BR160" s="123">
        <f>IFERROR('CEB Allocators'!BJ51/SUM('CEB Allocators'!$M51:$BZ51),0)*SUM($U51:$CH51)</f>
        <v>1.3132789450611579</v>
      </c>
      <c r="BS160" s="123">
        <f>IFERROR('CEB Allocators'!BK51/SUM('CEB Allocators'!$M51:$BZ51),0)*SUM($U51:$CH51)</f>
        <v>1.3132789450611579</v>
      </c>
      <c r="BT160" s="123">
        <f>IFERROR('CEB Allocators'!BL51/SUM('CEB Allocators'!$M51:$BZ51),0)*SUM($U51:$CH51)</f>
        <v>1.3132789450611579</v>
      </c>
      <c r="BU160" s="123">
        <f>IFERROR('CEB Allocators'!BM51/SUM('CEB Allocators'!$M51:$BZ51),0)*SUM($U51:$CH51)</f>
        <v>1.3132789450611579</v>
      </c>
      <c r="BV160" s="123">
        <f>IFERROR('CEB Allocators'!BN51/SUM('CEB Allocators'!$M51:$BZ51),0)*SUM($U51:$CH51)</f>
        <v>1.3132789450611579</v>
      </c>
      <c r="BW160" s="123">
        <f>IFERROR('CEB Allocators'!BO51/SUM('CEB Allocators'!$M51:$BZ51),0)*SUM($U51:$CH51)</f>
        <v>1.3132789450611579</v>
      </c>
      <c r="BX160" s="123">
        <f>IFERROR('CEB Allocators'!BP51/SUM('CEB Allocators'!$M51:$BZ51),0)*SUM($U51:$CH51)</f>
        <v>1.3132789450611579</v>
      </c>
      <c r="BY160" s="123">
        <f>IFERROR('CEB Allocators'!BQ51/SUM('CEB Allocators'!$M51:$BZ51),0)*SUM($U51:$CH51)</f>
        <v>1.3132789450611579</v>
      </c>
      <c r="BZ160" s="123">
        <f>IFERROR('CEB Allocators'!BR51/SUM('CEB Allocators'!$M51:$BZ51),0)*SUM($U51:$CH51)</f>
        <v>1.3132789450611579</v>
      </c>
      <c r="CA160" s="123">
        <f>IFERROR('CEB Allocators'!BS51/SUM('CEB Allocators'!$M51:$BZ51),0)*SUM($U51:$CH51)</f>
        <v>1.3132789450611579</v>
      </c>
      <c r="CB160" s="123">
        <f>IFERROR('CEB Allocators'!BT51/SUM('CEB Allocators'!$M51:$BZ51),0)*SUM($U51:$CH51)</f>
        <v>1.3132789450611579</v>
      </c>
      <c r="CC160" s="123">
        <f>IFERROR('CEB Allocators'!BU51/SUM('CEB Allocators'!$M51:$BZ51),0)*SUM($U51:$CH51)</f>
        <v>1.3132789450611579</v>
      </c>
      <c r="CD160" s="123">
        <f>IFERROR('CEB Allocators'!BV51/SUM('CEB Allocators'!$M51:$BZ51),0)*SUM($U51:$CH51)</f>
        <v>1.3132789450611579</v>
      </c>
      <c r="CE160" s="123">
        <f>IFERROR('CEB Allocators'!BW51/SUM('CEB Allocators'!$M51:$BZ51),0)*SUM($U51:$CH51)</f>
        <v>1.3132789450611579</v>
      </c>
      <c r="CF160" s="123">
        <f>IFERROR('CEB Allocators'!BX51/SUM('CEB Allocators'!$M51:$BZ51),0)*SUM($U51:$CH51)</f>
        <v>1.3132789450611579</v>
      </c>
      <c r="CG160" s="123">
        <f>IFERROR('CEB Allocators'!BY51/SUM('CEB Allocators'!$M51:$BZ51),0)*SUM($U51:$CH51)</f>
        <v>0</v>
      </c>
      <c r="CH160" s="123">
        <f>IFERROR('CEB Allocators'!BZ51/SUM('CEB Allocators'!$M51:$BZ51),0)*SUM($U51:$CH51)</f>
        <v>0</v>
      </c>
    </row>
    <row r="161" spans="1:86" s="56" customFormat="1" x14ac:dyDescent="0.3">
      <c r="A161" s="150"/>
      <c r="B161" s="19" t="str">
        <f t="shared" si="174"/>
        <v>LRP I</v>
      </c>
      <c r="C161" s="19">
        <f t="shared" si="174"/>
        <v>131.75</v>
      </c>
      <c r="D161" s="19" t="str">
        <f t="shared" si="174"/>
        <v>Sol</v>
      </c>
      <c r="E161" s="19" t="str">
        <f t="shared" si="174"/>
        <v>Solar (Ground Mount, &gt;10MW)</v>
      </c>
      <c r="F161" s="19" t="str">
        <f t="shared" si="174"/>
        <v>Multiple</v>
      </c>
      <c r="G161" s="98">
        <f t="shared" ref="G161" si="189">G52</f>
        <v>43466</v>
      </c>
      <c r="H161" s="19">
        <f t="shared" si="89"/>
        <v>50</v>
      </c>
      <c r="I161" s="19">
        <f t="shared" ref="I161:K161" si="190">I52</f>
        <v>25</v>
      </c>
      <c r="J161" s="19">
        <f t="shared" si="190"/>
        <v>25</v>
      </c>
      <c r="K161" s="19">
        <f t="shared" si="190"/>
        <v>2019</v>
      </c>
      <c r="L161" s="55"/>
      <c r="M161" s="55"/>
      <c r="R161" s="57"/>
      <c r="S161" s="57"/>
      <c r="T161" s="101"/>
      <c r="U161" s="123">
        <f>IFERROR('CEB Allocators'!M52/SUM('CEB Allocators'!$M52:$BZ52),0)*SUM($U52:$CH52)</f>
        <v>0</v>
      </c>
      <c r="V161" s="123">
        <f>IFERROR('CEB Allocators'!N52/SUM('CEB Allocators'!$M52:$BZ52),0)*SUM($U52:$CH52)</f>
        <v>0</v>
      </c>
      <c r="W161" s="123">
        <f>IFERROR('CEB Allocators'!O52/SUM('CEB Allocators'!$M52:$BZ52),0)*SUM($U52:$CH52)</f>
        <v>0</v>
      </c>
      <c r="X161" s="123">
        <f>IFERROR('CEB Allocators'!P52/SUM('CEB Allocators'!$M52:$BZ52),0)*SUM($U52:$CH52)</f>
        <v>0</v>
      </c>
      <c r="Y161" s="123">
        <f>IFERROR('CEB Allocators'!Q52/SUM('CEB Allocators'!$M52:$BZ52),0)*SUM($U52:$CH52)</f>
        <v>0</v>
      </c>
      <c r="Z161" s="123">
        <f>IFERROR('CEB Allocators'!R52/SUM('CEB Allocators'!$M52:$BZ52),0)*SUM($U52:$CH52)</f>
        <v>0</v>
      </c>
      <c r="AA161" s="123">
        <f>IFERROR('CEB Allocators'!S52/SUM('CEB Allocators'!$M52:$BZ52),0)*SUM($U52:$CH52)</f>
        <v>0</v>
      </c>
      <c r="AB161" s="123">
        <f>IFERROR('CEB Allocators'!T52/SUM('CEB Allocators'!$M52:$BZ52),0)*SUM($U52:$CH52)</f>
        <v>0</v>
      </c>
      <c r="AC161" s="123">
        <f>IFERROR('CEB Allocators'!U52/SUM('CEB Allocators'!$M52:$BZ52),0)*SUM($U52:$CH52)</f>
        <v>0</v>
      </c>
      <c r="AD161" s="123">
        <f>IFERROR('CEB Allocators'!V52/SUM('CEB Allocators'!$M52:$BZ52),0)*SUM($U52:$CH52)</f>
        <v>0</v>
      </c>
      <c r="AE161" s="123">
        <f>IFERROR('CEB Allocators'!W52/SUM('CEB Allocators'!$M52:$BZ52),0)*SUM($U52:$CH52)</f>
        <v>0</v>
      </c>
      <c r="AF161" s="123">
        <f>IFERROR('CEB Allocators'!X52/SUM('CEB Allocators'!$M52:$BZ52),0)*SUM($U52:$CH52)</f>
        <v>0</v>
      </c>
      <c r="AG161" s="123">
        <f>IFERROR('CEB Allocators'!Y52/SUM('CEB Allocators'!$M52:$BZ52),0)*SUM($U52:$CH52)</f>
        <v>0</v>
      </c>
      <c r="AH161" s="123">
        <f>IFERROR('CEB Allocators'!Z52/SUM('CEB Allocators'!$M52:$BZ52),0)*SUM($U52:$CH52)</f>
        <v>0</v>
      </c>
      <c r="AI161" s="123">
        <f>IFERROR('CEB Allocators'!AA52/SUM('CEB Allocators'!$M52:$BZ52),0)*SUM($U52:$CH52)</f>
        <v>21.628062626475948</v>
      </c>
      <c r="AJ161" s="123">
        <f>IFERROR('CEB Allocators'!AB52/SUM('CEB Allocators'!$M52:$BZ52),0)*SUM($U52:$CH52)</f>
        <v>21.628062626475948</v>
      </c>
      <c r="AK161" s="123">
        <f>IFERROR('CEB Allocators'!AC52/SUM('CEB Allocators'!$M52:$BZ52),0)*SUM($U52:$CH52)</f>
        <v>21.628062626475948</v>
      </c>
      <c r="AL161" s="123">
        <f>IFERROR('CEB Allocators'!AD52/SUM('CEB Allocators'!$M52:$BZ52),0)*SUM($U52:$CH52)</f>
        <v>21.628062626475948</v>
      </c>
      <c r="AM161" s="123">
        <f>IFERROR('CEB Allocators'!AE52/SUM('CEB Allocators'!$M52:$BZ52),0)*SUM($U52:$CH52)</f>
        <v>21.628062626475948</v>
      </c>
      <c r="AN161" s="123">
        <f>IFERROR('CEB Allocators'!AF52/SUM('CEB Allocators'!$M52:$BZ52),0)*SUM($U52:$CH52)</f>
        <v>21.628062626475948</v>
      </c>
      <c r="AO161" s="123">
        <f>IFERROR('CEB Allocators'!AG52/SUM('CEB Allocators'!$M52:$BZ52),0)*SUM($U52:$CH52)</f>
        <v>21.628062626475948</v>
      </c>
      <c r="AP161" s="123">
        <f>IFERROR('CEB Allocators'!AH52/SUM('CEB Allocators'!$M52:$BZ52),0)*SUM($U52:$CH52)</f>
        <v>21.628062626475948</v>
      </c>
      <c r="AQ161" s="123">
        <f>IFERROR('CEB Allocators'!AI52/SUM('CEB Allocators'!$M52:$BZ52),0)*SUM($U52:$CH52)</f>
        <v>21.628062626475948</v>
      </c>
      <c r="AR161" s="123">
        <f>IFERROR('CEB Allocators'!AJ52/SUM('CEB Allocators'!$M52:$BZ52),0)*SUM($U52:$CH52)</f>
        <v>21.628062626475948</v>
      </c>
      <c r="AS161" s="123">
        <f>IFERROR('CEB Allocators'!AK52/SUM('CEB Allocators'!$M52:$BZ52),0)*SUM($U52:$CH52)</f>
        <v>21.628062626475948</v>
      </c>
      <c r="AT161" s="123">
        <f>IFERROR('CEB Allocators'!AL52/SUM('CEB Allocators'!$M52:$BZ52),0)*SUM($U52:$CH52)</f>
        <v>21.628062626475948</v>
      </c>
      <c r="AU161" s="123">
        <f>IFERROR('CEB Allocators'!AM52/SUM('CEB Allocators'!$M52:$BZ52),0)*SUM($U52:$CH52)</f>
        <v>21.628062626475948</v>
      </c>
      <c r="AV161" s="123">
        <f>IFERROR('CEB Allocators'!AN52/SUM('CEB Allocators'!$M52:$BZ52),0)*SUM($U52:$CH52)</f>
        <v>21.628062626475948</v>
      </c>
      <c r="AW161" s="123">
        <f>IFERROR('CEB Allocators'!AO52/SUM('CEB Allocators'!$M52:$BZ52),0)*SUM($U52:$CH52)</f>
        <v>21.628062626475948</v>
      </c>
      <c r="AX161" s="123">
        <f>IFERROR('CEB Allocators'!AP52/SUM('CEB Allocators'!$M52:$BZ52),0)*SUM($U52:$CH52)</f>
        <v>21.628062626475948</v>
      </c>
      <c r="AY161" s="123">
        <f>IFERROR('CEB Allocators'!AQ52/SUM('CEB Allocators'!$M52:$BZ52),0)*SUM($U52:$CH52)</f>
        <v>21.628062626475948</v>
      </c>
      <c r="AZ161" s="123">
        <f>IFERROR('CEB Allocators'!AR52/SUM('CEB Allocators'!$M52:$BZ52),0)*SUM($U52:$CH52)</f>
        <v>21.628062626475948</v>
      </c>
      <c r="BA161" s="123">
        <f>IFERROR('CEB Allocators'!AS52/SUM('CEB Allocators'!$M52:$BZ52),0)*SUM($U52:$CH52)</f>
        <v>21.628062626475948</v>
      </c>
      <c r="BB161" s="123">
        <f>IFERROR('CEB Allocators'!AT52/SUM('CEB Allocators'!$M52:$BZ52),0)*SUM($U52:$CH52)</f>
        <v>21.628062626475948</v>
      </c>
      <c r="BC161" s="123">
        <f>IFERROR('CEB Allocators'!AU52/SUM('CEB Allocators'!$M52:$BZ52),0)*SUM($U52:$CH52)</f>
        <v>21.628062626475948</v>
      </c>
      <c r="BD161" s="123">
        <f>IFERROR('CEB Allocators'!AV52/SUM('CEB Allocators'!$M52:$BZ52),0)*SUM($U52:$CH52)</f>
        <v>21.628062626475948</v>
      </c>
      <c r="BE161" s="123">
        <f>IFERROR('CEB Allocators'!AW52/SUM('CEB Allocators'!$M52:$BZ52),0)*SUM($U52:$CH52)</f>
        <v>21.628062626475948</v>
      </c>
      <c r="BF161" s="123">
        <f>IFERROR('CEB Allocators'!AX52/SUM('CEB Allocators'!$M52:$BZ52),0)*SUM($U52:$CH52)</f>
        <v>21.628062626475948</v>
      </c>
      <c r="BG161" s="123">
        <f>IFERROR('CEB Allocators'!AY52/SUM('CEB Allocators'!$M52:$BZ52),0)*SUM($U52:$CH52)</f>
        <v>21.628062626475948</v>
      </c>
      <c r="BH161" s="123">
        <f>IFERROR('CEB Allocators'!AZ52/SUM('CEB Allocators'!$M52:$BZ52),0)*SUM($U52:$CH52)</f>
        <v>21.628062626475948</v>
      </c>
      <c r="BI161" s="123">
        <f>IFERROR('CEB Allocators'!BA52/SUM('CEB Allocators'!$M52:$BZ52),0)*SUM($U52:$CH52)</f>
        <v>21.628062626475948</v>
      </c>
      <c r="BJ161" s="123">
        <f>IFERROR('CEB Allocators'!BB52/SUM('CEB Allocators'!$M52:$BZ52),0)*SUM($U52:$CH52)</f>
        <v>21.628062626475948</v>
      </c>
      <c r="BK161" s="123">
        <f>IFERROR('CEB Allocators'!BC52/SUM('CEB Allocators'!$M52:$BZ52),0)*SUM($U52:$CH52)</f>
        <v>21.628062626475948</v>
      </c>
      <c r="BL161" s="123">
        <f>IFERROR('CEB Allocators'!BD52/SUM('CEB Allocators'!$M52:$BZ52),0)*SUM($U52:$CH52)</f>
        <v>21.628062626475948</v>
      </c>
      <c r="BM161" s="123">
        <f>IFERROR('CEB Allocators'!BE52/SUM('CEB Allocators'!$M52:$BZ52),0)*SUM($U52:$CH52)</f>
        <v>21.628062626475948</v>
      </c>
      <c r="BN161" s="123">
        <f>IFERROR('CEB Allocators'!BF52/SUM('CEB Allocators'!$M52:$BZ52),0)*SUM($U52:$CH52)</f>
        <v>21.628062626475948</v>
      </c>
      <c r="BO161" s="123">
        <f>IFERROR('CEB Allocators'!BG52/SUM('CEB Allocators'!$M52:$BZ52),0)*SUM($U52:$CH52)</f>
        <v>21.628062626475948</v>
      </c>
      <c r="BP161" s="123">
        <f>IFERROR('CEB Allocators'!BH52/SUM('CEB Allocators'!$M52:$BZ52),0)*SUM($U52:$CH52)</f>
        <v>21.628062626475948</v>
      </c>
      <c r="BQ161" s="123">
        <f>IFERROR('CEB Allocators'!BI52/SUM('CEB Allocators'!$M52:$BZ52),0)*SUM($U52:$CH52)</f>
        <v>21.628062626475948</v>
      </c>
      <c r="BR161" s="123">
        <f>IFERROR('CEB Allocators'!BJ52/SUM('CEB Allocators'!$M52:$BZ52),0)*SUM($U52:$CH52)</f>
        <v>21.628062626475948</v>
      </c>
      <c r="BS161" s="123">
        <f>IFERROR('CEB Allocators'!BK52/SUM('CEB Allocators'!$M52:$BZ52),0)*SUM($U52:$CH52)</f>
        <v>21.628062626475948</v>
      </c>
      <c r="BT161" s="123">
        <f>IFERROR('CEB Allocators'!BL52/SUM('CEB Allocators'!$M52:$BZ52),0)*SUM($U52:$CH52)</f>
        <v>21.628062626475948</v>
      </c>
      <c r="BU161" s="123">
        <f>IFERROR('CEB Allocators'!BM52/SUM('CEB Allocators'!$M52:$BZ52),0)*SUM($U52:$CH52)</f>
        <v>21.628062626475948</v>
      </c>
      <c r="BV161" s="123">
        <f>IFERROR('CEB Allocators'!BN52/SUM('CEB Allocators'!$M52:$BZ52),0)*SUM($U52:$CH52)</f>
        <v>21.628062626475948</v>
      </c>
      <c r="BW161" s="123">
        <f>IFERROR('CEB Allocators'!BO52/SUM('CEB Allocators'!$M52:$BZ52),0)*SUM($U52:$CH52)</f>
        <v>21.628062626475948</v>
      </c>
      <c r="BX161" s="123">
        <f>IFERROR('CEB Allocators'!BP52/SUM('CEB Allocators'!$M52:$BZ52),0)*SUM($U52:$CH52)</f>
        <v>21.628062626475948</v>
      </c>
      <c r="BY161" s="123">
        <f>IFERROR('CEB Allocators'!BQ52/SUM('CEB Allocators'!$M52:$BZ52),0)*SUM($U52:$CH52)</f>
        <v>21.628062626475948</v>
      </c>
      <c r="BZ161" s="123">
        <f>IFERROR('CEB Allocators'!BR52/SUM('CEB Allocators'!$M52:$BZ52),0)*SUM($U52:$CH52)</f>
        <v>21.628062626475948</v>
      </c>
      <c r="CA161" s="123">
        <f>IFERROR('CEB Allocators'!BS52/SUM('CEB Allocators'!$M52:$BZ52),0)*SUM($U52:$CH52)</f>
        <v>21.628062626475948</v>
      </c>
      <c r="CB161" s="123">
        <f>IFERROR('CEB Allocators'!BT52/SUM('CEB Allocators'!$M52:$BZ52),0)*SUM($U52:$CH52)</f>
        <v>21.628062626475948</v>
      </c>
      <c r="CC161" s="123">
        <f>IFERROR('CEB Allocators'!BU52/SUM('CEB Allocators'!$M52:$BZ52),0)*SUM($U52:$CH52)</f>
        <v>21.628062626475948</v>
      </c>
      <c r="CD161" s="123">
        <f>IFERROR('CEB Allocators'!BV52/SUM('CEB Allocators'!$M52:$BZ52),0)*SUM($U52:$CH52)</f>
        <v>21.628062626475948</v>
      </c>
      <c r="CE161" s="123">
        <f>IFERROR('CEB Allocators'!BW52/SUM('CEB Allocators'!$M52:$BZ52),0)*SUM($U52:$CH52)</f>
        <v>21.628062626475948</v>
      </c>
      <c r="CF161" s="123">
        <f>IFERROR('CEB Allocators'!BX52/SUM('CEB Allocators'!$M52:$BZ52),0)*SUM($U52:$CH52)</f>
        <v>21.628062626475948</v>
      </c>
      <c r="CG161" s="123">
        <f>IFERROR('CEB Allocators'!BY52/SUM('CEB Allocators'!$M52:$BZ52),0)*SUM($U52:$CH52)</f>
        <v>0</v>
      </c>
      <c r="CH161" s="123">
        <f>IFERROR('CEB Allocators'!BZ52/SUM('CEB Allocators'!$M52:$BZ52),0)*SUM($U52:$CH52)</f>
        <v>0</v>
      </c>
    </row>
    <row r="162" spans="1:86" s="56" customFormat="1" x14ac:dyDescent="0.3">
      <c r="A162" s="150"/>
      <c r="B162" s="19" t="str">
        <f t="shared" si="174"/>
        <v>LRP I</v>
      </c>
      <c r="C162" s="19">
        <f t="shared" si="174"/>
        <v>299.5</v>
      </c>
      <c r="D162" s="19" t="str">
        <f t="shared" si="174"/>
        <v>Win</v>
      </c>
      <c r="E162" s="19" t="str">
        <f t="shared" si="174"/>
        <v>Wind (Onshore, &gt;10MW)</v>
      </c>
      <c r="F162" s="19" t="str">
        <f t="shared" si="174"/>
        <v>Multiple</v>
      </c>
      <c r="G162" s="98">
        <f t="shared" ref="G162" si="191">G53</f>
        <v>43831</v>
      </c>
      <c r="H162" s="19">
        <f t="shared" si="89"/>
        <v>50</v>
      </c>
      <c r="I162" s="19">
        <f t="shared" ref="I162:K162" si="192">I53</f>
        <v>25</v>
      </c>
      <c r="J162" s="19">
        <f t="shared" si="192"/>
        <v>25</v>
      </c>
      <c r="K162" s="19">
        <f t="shared" si="192"/>
        <v>2020</v>
      </c>
      <c r="L162" s="55"/>
      <c r="M162" s="55"/>
      <c r="R162" s="57"/>
      <c r="S162" s="57"/>
      <c r="T162" s="101"/>
      <c r="U162" s="123">
        <f>IFERROR('CEB Allocators'!M53/SUM('CEB Allocators'!$M53:$BZ53),0)*SUM($U53:$CH53)</f>
        <v>0</v>
      </c>
      <c r="V162" s="123">
        <f>IFERROR('CEB Allocators'!N53/SUM('CEB Allocators'!$M53:$BZ53),0)*SUM($U53:$CH53)</f>
        <v>0</v>
      </c>
      <c r="W162" s="123">
        <f>IFERROR('CEB Allocators'!O53/SUM('CEB Allocators'!$M53:$BZ53),0)*SUM($U53:$CH53)</f>
        <v>0</v>
      </c>
      <c r="X162" s="123">
        <f>IFERROR('CEB Allocators'!P53/SUM('CEB Allocators'!$M53:$BZ53),0)*SUM($U53:$CH53)</f>
        <v>0</v>
      </c>
      <c r="Y162" s="123">
        <f>IFERROR('CEB Allocators'!Q53/SUM('CEB Allocators'!$M53:$BZ53),0)*SUM($U53:$CH53)</f>
        <v>0</v>
      </c>
      <c r="Z162" s="123">
        <f>IFERROR('CEB Allocators'!R53/SUM('CEB Allocators'!$M53:$BZ53),0)*SUM($U53:$CH53)</f>
        <v>0</v>
      </c>
      <c r="AA162" s="123">
        <f>IFERROR('CEB Allocators'!S53/SUM('CEB Allocators'!$M53:$BZ53),0)*SUM($U53:$CH53)</f>
        <v>0</v>
      </c>
      <c r="AB162" s="123">
        <f>IFERROR('CEB Allocators'!T53/SUM('CEB Allocators'!$M53:$BZ53),0)*SUM($U53:$CH53)</f>
        <v>0</v>
      </c>
      <c r="AC162" s="123">
        <f>IFERROR('CEB Allocators'!U53/SUM('CEB Allocators'!$M53:$BZ53),0)*SUM($U53:$CH53)</f>
        <v>0</v>
      </c>
      <c r="AD162" s="123">
        <f>IFERROR('CEB Allocators'!V53/SUM('CEB Allocators'!$M53:$BZ53),0)*SUM($U53:$CH53)</f>
        <v>0</v>
      </c>
      <c r="AE162" s="123">
        <f>IFERROR('CEB Allocators'!W53/SUM('CEB Allocators'!$M53:$BZ53),0)*SUM($U53:$CH53)</f>
        <v>0</v>
      </c>
      <c r="AF162" s="123">
        <f>IFERROR('CEB Allocators'!X53/SUM('CEB Allocators'!$M53:$BZ53),0)*SUM($U53:$CH53)</f>
        <v>0</v>
      </c>
      <c r="AG162" s="123">
        <f>IFERROR('CEB Allocators'!Y53/SUM('CEB Allocators'!$M53:$BZ53),0)*SUM($U53:$CH53)</f>
        <v>0</v>
      </c>
      <c r="AH162" s="123">
        <f>IFERROR('CEB Allocators'!Z53/SUM('CEB Allocators'!$M53:$BZ53),0)*SUM($U53:$CH53)</f>
        <v>0</v>
      </c>
      <c r="AI162" s="123">
        <f>IFERROR('CEB Allocators'!AA53/SUM('CEB Allocators'!$M53:$BZ53),0)*SUM($U53:$CH53)</f>
        <v>0</v>
      </c>
      <c r="AJ162" s="123">
        <f>IFERROR('CEB Allocators'!AB53/SUM('CEB Allocators'!$M53:$BZ53),0)*SUM($U53:$CH53)</f>
        <v>85.104236507614203</v>
      </c>
      <c r="AK162" s="123">
        <f>IFERROR('CEB Allocators'!AC53/SUM('CEB Allocators'!$M53:$BZ53),0)*SUM($U53:$CH53)</f>
        <v>85.104236507614203</v>
      </c>
      <c r="AL162" s="123">
        <f>IFERROR('CEB Allocators'!AD53/SUM('CEB Allocators'!$M53:$BZ53),0)*SUM($U53:$CH53)</f>
        <v>85.104236507614203</v>
      </c>
      <c r="AM162" s="123">
        <f>IFERROR('CEB Allocators'!AE53/SUM('CEB Allocators'!$M53:$BZ53),0)*SUM($U53:$CH53)</f>
        <v>85.104236507614203</v>
      </c>
      <c r="AN162" s="123">
        <f>IFERROR('CEB Allocators'!AF53/SUM('CEB Allocators'!$M53:$BZ53),0)*SUM($U53:$CH53)</f>
        <v>85.104236507614203</v>
      </c>
      <c r="AO162" s="123">
        <f>IFERROR('CEB Allocators'!AG53/SUM('CEB Allocators'!$M53:$BZ53),0)*SUM($U53:$CH53)</f>
        <v>85.104236507614203</v>
      </c>
      <c r="AP162" s="123">
        <f>IFERROR('CEB Allocators'!AH53/SUM('CEB Allocators'!$M53:$BZ53),0)*SUM($U53:$CH53)</f>
        <v>85.104236507614203</v>
      </c>
      <c r="AQ162" s="123">
        <f>IFERROR('CEB Allocators'!AI53/SUM('CEB Allocators'!$M53:$BZ53),0)*SUM($U53:$CH53)</f>
        <v>85.104236507614203</v>
      </c>
      <c r="AR162" s="123">
        <f>IFERROR('CEB Allocators'!AJ53/SUM('CEB Allocators'!$M53:$BZ53),0)*SUM($U53:$CH53)</f>
        <v>85.104236507614203</v>
      </c>
      <c r="AS162" s="123">
        <f>IFERROR('CEB Allocators'!AK53/SUM('CEB Allocators'!$M53:$BZ53),0)*SUM($U53:$CH53)</f>
        <v>85.104236507614203</v>
      </c>
      <c r="AT162" s="123">
        <f>IFERROR('CEB Allocators'!AL53/SUM('CEB Allocators'!$M53:$BZ53),0)*SUM($U53:$CH53)</f>
        <v>85.104236507614203</v>
      </c>
      <c r="AU162" s="123">
        <f>IFERROR('CEB Allocators'!AM53/SUM('CEB Allocators'!$M53:$BZ53),0)*SUM($U53:$CH53)</f>
        <v>85.104236507614203</v>
      </c>
      <c r="AV162" s="123">
        <f>IFERROR('CEB Allocators'!AN53/SUM('CEB Allocators'!$M53:$BZ53),0)*SUM($U53:$CH53)</f>
        <v>85.104236507614203</v>
      </c>
      <c r="AW162" s="123">
        <f>IFERROR('CEB Allocators'!AO53/SUM('CEB Allocators'!$M53:$BZ53),0)*SUM($U53:$CH53)</f>
        <v>85.104236507614203</v>
      </c>
      <c r="AX162" s="123">
        <f>IFERROR('CEB Allocators'!AP53/SUM('CEB Allocators'!$M53:$BZ53),0)*SUM($U53:$CH53)</f>
        <v>85.104236507614203</v>
      </c>
      <c r="AY162" s="123">
        <f>IFERROR('CEB Allocators'!AQ53/SUM('CEB Allocators'!$M53:$BZ53),0)*SUM($U53:$CH53)</f>
        <v>85.104236507614203</v>
      </c>
      <c r="AZ162" s="123">
        <f>IFERROR('CEB Allocators'!AR53/SUM('CEB Allocators'!$M53:$BZ53),0)*SUM($U53:$CH53)</f>
        <v>85.104236507614203</v>
      </c>
      <c r="BA162" s="123">
        <f>IFERROR('CEB Allocators'!AS53/SUM('CEB Allocators'!$M53:$BZ53),0)*SUM($U53:$CH53)</f>
        <v>85.104236507614203</v>
      </c>
      <c r="BB162" s="123">
        <f>IFERROR('CEB Allocators'!AT53/SUM('CEB Allocators'!$M53:$BZ53),0)*SUM($U53:$CH53)</f>
        <v>85.104236507614203</v>
      </c>
      <c r="BC162" s="123">
        <f>IFERROR('CEB Allocators'!AU53/SUM('CEB Allocators'!$M53:$BZ53),0)*SUM($U53:$CH53)</f>
        <v>85.104236507614203</v>
      </c>
      <c r="BD162" s="123">
        <f>IFERROR('CEB Allocators'!AV53/SUM('CEB Allocators'!$M53:$BZ53),0)*SUM($U53:$CH53)</f>
        <v>85.104236507614203</v>
      </c>
      <c r="BE162" s="123">
        <f>IFERROR('CEB Allocators'!AW53/SUM('CEB Allocators'!$M53:$BZ53),0)*SUM($U53:$CH53)</f>
        <v>85.104236507614203</v>
      </c>
      <c r="BF162" s="123">
        <f>IFERROR('CEB Allocators'!AX53/SUM('CEB Allocators'!$M53:$BZ53),0)*SUM($U53:$CH53)</f>
        <v>85.104236507614203</v>
      </c>
      <c r="BG162" s="123">
        <f>IFERROR('CEB Allocators'!AY53/SUM('CEB Allocators'!$M53:$BZ53),0)*SUM($U53:$CH53)</f>
        <v>85.104236507614203</v>
      </c>
      <c r="BH162" s="123">
        <f>IFERROR('CEB Allocators'!AZ53/SUM('CEB Allocators'!$M53:$BZ53),0)*SUM($U53:$CH53)</f>
        <v>85.104236507614203</v>
      </c>
      <c r="BI162" s="123">
        <f>IFERROR('CEB Allocators'!BA53/SUM('CEB Allocators'!$M53:$BZ53),0)*SUM($U53:$CH53)</f>
        <v>85.104236507614203</v>
      </c>
      <c r="BJ162" s="123">
        <f>IFERROR('CEB Allocators'!BB53/SUM('CEB Allocators'!$M53:$BZ53),0)*SUM($U53:$CH53)</f>
        <v>85.104236507614203</v>
      </c>
      <c r="BK162" s="123">
        <f>IFERROR('CEB Allocators'!BC53/SUM('CEB Allocators'!$M53:$BZ53),0)*SUM($U53:$CH53)</f>
        <v>85.104236507614203</v>
      </c>
      <c r="BL162" s="123">
        <f>IFERROR('CEB Allocators'!BD53/SUM('CEB Allocators'!$M53:$BZ53),0)*SUM($U53:$CH53)</f>
        <v>85.104236507614203</v>
      </c>
      <c r="BM162" s="123">
        <f>IFERROR('CEB Allocators'!BE53/SUM('CEB Allocators'!$M53:$BZ53),0)*SUM($U53:$CH53)</f>
        <v>85.104236507614203</v>
      </c>
      <c r="BN162" s="123">
        <f>IFERROR('CEB Allocators'!BF53/SUM('CEB Allocators'!$M53:$BZ53),0)*SUM($U53:$CH53)</f>
        <v>85.104236507614203</v>
      </c>
      <c r="BO162" s="123">
        <f>IFERROR('CEB Allocators'!BG53/SUM('CEB Allocators'!$M53:$BZ53),0)*SUM($U53:$CH53)</f>
        <v>85.104236507614203</v>
      </c>
      <c r="BP162" s="123">
        <f>IFERROR('CEB Allocators'!BH53/SUM('CEB Allocators'!$M53:$BZ53),0)*SUM($U53:$CH53)</f>
        <v>85.104236507614203</v>
      </c>
      <c r="BQ162" s="123">
        <f>IFERROR('CEB Allocators'!BI53/SUM('CEB Allocators'!$M53:$BZ53),0)*SUM($U53:$CH53)</f>
        <v>85.104236507614203</v>
      </c>
      <c r="BR162" s="123">
        <f>IFERROR('CEB Allocators'!BJ53/SUM('CEB Allocators'!$M53:$BZ53),0)*SUM($U53:$CH53)</f>
        <v>85.104236507614203</v>
      </c>
      <c r="BS162" s="123">
        <f>IFERROR('CEB Allocators'!BK53/SUM('CEB Allocators'!$M53:$BZ53),0)*SUM($U53:$CH53)</f>
        <v>85.104236507614203</v>
      </c>
      <c r="BT162" s="123">
        <f>IFERROR('CEB Allocators'!BL53/SUM('CEB Allocators'!$M53:$BZ53),0)*SUM($U53:$CH53)</f>
        <v>85.104236507614203</v>
      </c>
      <c r="BU162" s="123">
        <f>IFERROR('CEB Allocators'!BM53/SUM('CEB Allocators'!$M53:$BZ53),0)*SUM($U53:$CH53)</f>
        <v>85.104236507614203</v>
      </c>
      <c r="BV162" s="123">
        <f>IFERROR('CEB Allocators'!BN53/SUM('CEB Allocators'!$M53:$BZ53),0)*SUM($U53:$CH53)</f>
        <v>85.104236507614203</v>
      </c>
      <c r="BW162" s="123">
        <f>IFERROR('CEB Allocators'!BO53/SUM('CEB Allocators'!$M53:$BZ53),0)*SUM($U53:$CH53)</f>
        <v>85.104236507614203</v>
      </c>
      <c r="BX162" s="123">
        <f>IFERROR('CEB Allocators'!BP53/SUM('CEB Allocators'!$M53:$BZ53),0)*SUM($U53:$CH53)</f>
        <v>85.104236507614203</v>
      </c>
      <c r="BY162" s="123">
        <f>IFERROR('CEB Allocators'!BQ53/SUM('CEB Allocators'!$M53:$BZ53),0)*SUM($U53:$CH53)</f>
        <v>85.104236507614203</v>
      </c>
      <c r="BZ162" s="123">
        <f>IFERROR('CEB Allocators'!BR53/SUM('CEB Allocators'!$M53:$BZ53),0)*SUM($U53:$CH53)</f>
        <v>85.104236507614203</v>
      </c>
      <c r="CA162" s="123">
        <f>IFERROR('CEB Allocators'!BS53/SUM('CEB Allocators'!$M53:$BZ53),0)*SUM($U53:$CH53)</f>
        <v>85.104236507614203</v>
      </c>
      <c r="CB162" s="123">
        <f>IFERROR('CEB Allocators'!BT53/SUM('CEB Allocators'!$M53:$BZ53),0)*SUM($U53:$CH53)</f>
        <v>85.104236507614203</v>
      </c>
      <c r="CC162" s="123">
        <f>IFERROR('CEB Allocators'!BU53/SUM('CEB Allocators'!$M53:$BZ53),0)*SUM($U53:$CH53)</f>
        <v>85.104236507614203</v>
      </c>
      <c r="CD162" s="123">
        <f>IFERROR('CEB Allocators'!BV53/SUM('CEB Allocators'!$M53:$BZ53),0)*SUM($U53:$CH53)</f>
        <v>85.104236507614203</v>
      </c>
      <c r="CE162" s="123">
        <f>IFERROR('CEB Allocators'!BW53/SUM('CEB Allocators'!$M53:$BZ53),0)*SUM($U53:$CH53)</f>
        <v>85.104236507614203</v>
      </c>
      <c r="CF162" s="123">
        <f>IFERROR('CEB Allocators'!BX53/SUM('CEB Allocators'!$M53:$BZ53),0)*SUM($U53:$CH53)</f>
        <v>85.104236507614203</v>
      </c>
      <c r="CG162" s="123">
        <f>IFERROR('CEB Allocators'!BY53/SUM('CEB Allocators'!$M53:$BZ53),0)*SUM($U53:$CH53)</f>
        <v>85.104236507614203</v>
      </c>
      <c r="CH162" s="123">
        <f>IFERROR('CEB Allocators'!BZ53/SUM('CEB Allocators'!$M53:$BZ53),0)*SUM($U53:$CH53)</f>
        <v>0</v>
      </c>
    </row>
    <row r="163" spans="1:86" s="56" customFormat="1" x14ac:dyDescent="0.3">
      <c r="A163" s="150"/>
      <c r="B163" s="19" t="str">
        <f t="shared" ref="B163:G163" si="193">B54</f>
        <v>NYRP</v>
      </c>
      <c r="C163" s="19">
        <f t="shared" si="193"/>
        <v>393</v>
      </c>
      <c r="D163" s="19" t="str">
        <f t="shared" si="193"/>
        <v>Gas</v>
      </c>
      <c r="E163" s="19" t="str">
        <f t="shared" si="193"/>
        <v>Gas (SCGT)</v>
      </c>
      <c r="F163" s="19" t="str">
        <f t="shared" si="193"/>
        <v>York Energy Centre</v>
      </c>
      <c r="G163" s="98">
        <f t="shared" si="193"/>
        <v>41038</v>
      </c>
      <c r="H163" s="19">
        <f t="shared" si="89"/>
        <v>40</v>
      </c>
      <c r="I163" s="19">
        <f t="shared" ref="I163:K163" si="194">I54</f>
        <v>40</v>
      </c>
      <c r="J163" s="19">
        <f t="shared" si="194"/>
        <v>0</v>
      </c>
      <c r="K163" s="19">
        <f t="shared" si="194"/>
        <v>2012</v>
      </c>
      <c r="L163" s="55"/>
      <c r="M163" s="55"/>
      <c r="R163" s="57"/>
      <c r="S163" s="57"/>
      <c r="T163" s="101"/>
      <c r="U163" s="123">
        <f>IFERROR('CEB Allocators'!M54/SUM('CEB Allocators'!$M54:$BZ54),0)*SUM($U54:$CH54)</f>
        <v>0</v>
      </c>
      <c r="V163" s="123">
        <f>IFERROR('CEB Allocators'!N54/SUM('CEB Allocators'!$M54:$BZ54),0)*SUM($U54:$CH54)</f>
        <v>0</v>
      </c>
      <c r="W163" s="123">
        <f>IFERROR('CEB Allocators'!O54/SUM('CEB Allocators'!$M54:$BZ54),0)*SUM($U54:$CH54)</f>
        <v>0</v>
      </c>
      <c r="X163" s="123">
        <f>IFERROR('CEB Allocators'!P54/SUM('CEB Allocators'!$M54:$BZ54),0)*SUM($U54:$CH54)</f>
        <v>0</v>
      </c>
      <c r="Y163" s="123">
        <f>IFERROR('CEB Allocators'!Q54/SUM('CEB Allocators'!$M54:$BZ54),0)*SUM($U54:$CH54)</f>
        <v>0</v>
      </c>
      <c r="Z163" s="123">
        <f>IFERROR('CEB Allocators'!R54/SUM('CEB Allocators'!$M54:$BZ54),0)*SUM($U54:$CH54)</f>
        <v>0</v>
      </c>
      <c r="AA163" s="123">
        <f>IFERROR('CEB Allocators'!S54/SUM('CEB Allocators'!$M54:$BZ54),0)*SUM($U54:$CH54)</f>
        <v>0</v>
      </c>
      <c r="AB163" s="123">
        <f>IFERROR('CEB Allocators'!T54/SUM('CEB Allocators'!$M54:$BZ54),0)*SUM($U54:$CH54)</f>
        <v>30.675225441578039</v>
      </c>
      <c r="AC163" s="123">
        <f>IFERROR('CEB Allocators'!U54/SUM('CEB Allocators'!$M54:$BZ54),0)*SUM($U54:$CH54)</f>
        <v>30.675225441578039</v>
      </c>
      <c r="AD163" s="123">
        <f>IFERROR('CEB Allocators'!V54/SUM('CEB Allocators'!$M54:$BZ54),0)*SUM($U54:$CH54)</f>
        <v>30.675225441578039</v>
      </c>
      <c r="AE163" s="123">
        <f>IFERROR('CEB Allocators'!W54/SUM('CEB Allocators'!$M54:$BZ54),0)*SUM($U54:$CH54)</f>
        <v>30.675225441578039</v>
      </c>
      <c r="AF163" s="123">
        <f>IFERROR('CEB Allocators'!X54/SUM('CEB Allocators'!$M54:$BZ54),0)*SUM($U54:$CH54)</f>
        <v>30.675225441578039</v>
      </c>
      <c r="AG163" s="123">
        <f>IFERROR('CEB Allocators'!Y54/SUM('CEB Allocators'!$M54:$BZ54),0)*SUM($U54:$CH54)</f>
        <v>30.675225441578039</v>
      </c>
      <c r="AH163" s="123">
        <f>IFERROR('CEB Allocators'!Z54/SUM('CEB Allocators'!$M54:$BZ54),0)*SUM($U54:$CH54)</f>
        <v>30.675225441578039</v>
      </c>
      <c r="AI163" s="123">
        <f>IFERROR('CEB Allocators'!AA54/SUM('CEB Allocators'!$M54:$BZ54),0)*SUM($U54:$CH54)</f>
        <v>30.675225441578039</v>
      </c>
      <c r="AJ163" s="123">
        <f>IFERROR('CEB Allocators'!AB54/SUM('CEB Allocators'!$M54:$BZ54),0)*SUM($U54:$CH54)</f>
        <v>30.675225441578039</v>
      </c>
      <c r="AK163" s="123">
        <f>IFERROR('CEB Allocators'!AC54/SUM('CEB Allocators'!$M54:$BZ54),0)*SUM($U54:$CH54)</f>
        <v>30.675225441578039</v>
      </c>
      <c r="AL163" s="123">
        <f>IFERROR('CEB Allocators'!AD54/SUM('CEB Allocators'!$M54:$BZ54),0)*SUM($U54:$CH54)</f>
        <v>30.675225441578039</v>
      </c>
      <c r="AM163" s="123">
        <f>IFERROR('CEB Allocators'!AE54/SUM('CEB Allocators'!$M54:$BZ54),0)*SUM($U54:$CH54)</f>
        <v>30.675225441578039</v>
      </c>
      <c r="AN163" s="123">
        <f>IFERROR('CEB Allocators'!AF54/SUM('CEB Allocators'!$M54:$BZ54),0)*SUM($U54:$CH54)</f>
        <v>30.675225441578039</v>
      </c>
      <c r="AO163" s="123">
        <f>IFERROR('CEB Allocators'!AG54/SUM('CEB Allocators'!$M54:$BZ54),0)*SUM($U54:$CH54)</f>
        <v>30.675225441578039</v>
      </c>
      <c r="AP163" s="123">
        <f>IFERROR('CEB Allocators'!AH54/SUM('CEB Allocators'!$M54:$BZ54),0)*SUM($U54:$CH54)</f>
        <v>30.675225441578039</v>
      </c>
      <c r="AQ163" s="123">
        <f>IFERROR('CEB Allocators'!AI54/SUM('CEB Allocators'!$M54:$BZ54),0)*SUM($U54:$CH54)</f>
        <v>30.675225441578039</v>
      </c>
      <c r="AR163" s="123">
        <f>IFERROR('CEB Allocators'!AJ54/SUM('CEB Allocators'!$M54:$BZ54),0)*SUM($U54:$CH54)</f>
        <v>30.675225441578039</v>
      </c>
      <c r="AS163" s="123">
        <f>IFERROR('CEB Allocators'!AK54/SUM('CEB Allocators'!$M54:$BZ54),0)*SUM($U54:$CH54)</f>
        <v>30.675225441578039</v>
      </c>
      <c r="AT163" s="123">
        <f>IFERROR('CEB Allocators'!AL54/SUM('CEB Allocators'!$M54:$BZ54),0)*SUM($U54:$CH54)</f>
        <v>30.675225441578039</v>
      </c>
      <c r="AU163" s="123">
        <f>IFERROR('CEB Allocators'!AM54/SUM('CEB Allocators'!$M54:$BZ54),0)*SUM($U54:$CH54)</f>
        <v>30.675225441578039</v>
      </c>
      <c r="AV163" s="123">
        <f>IFERROR('CEB Allocators'!AN54/SUM('CEB Allocators'!$M54:$BZ54),0)*SUM($U54:$CH54)</f>
        <v>30.675225441578039</v>
      </c>
      <c r="AW163" s="123">
        <f>IFERROR('CEB Allocators'!AO54/SUM('CEB Allocators'!$M54:$BZ54),0)*SUM($U54:$CH54)</f>
        <v>30.675225441578039</v>
      </c>
      <c r="AX163" s="123">
        <f>IFERROR('CEB Allocators'!AP54/SUM('CEB Allocators'!$M54:$BZ54),0)*SUM($U54:$CH54)</f>
        <v>30.675225441578039</v>
      </c>
      <c r="AY163" s="123">
        <f>IFERROR('CEB Allocators'!AQ54/SUM('CEB Allocators'!$M54:$BZ54),0)*SUM($U54:$CH54)</f>
        <v>30.675225441578039</v>
      </c>
      <c r="AZ163" s="123">
        <f>IFERROR('CEB Allocators'!AR54/SUM('CEB Allocators'!$M54:$BZ54),0)*SUM($U54:$CH54)</f>
        <v>30.675225441578039</v>
      </c>
      <c r="BA163" s="123">
        <f>IFERROR('CEB Allocators'!AS54/SUM('CEB Allocators'!$M54:$BZ54),0)*SUM($U54:$CH54)</f>
        <v>30.675225441578039</v>
      </c>
      <c r="BB163" s="123">
        <f>IFERROR('CEB Allocators'!AT54/SUM('CEB Allocators'!$M54:$BZ54),0)*SUM($U54:$CH54)</f>
        <v>30.675225441578039</v>
      </c>
      <c r="BC163" s="123">
        <f>IFERROR('CEB Allocators'!AU54/SUM('CEB Allocators'!$M54:$BZ54),0)*SUM($U54:$CH54)</f>
        <v>30.675225441578039</v>
      </c>
      <c r="BD163" s="123">
        <f>IFERROR('CEB Allocators'!AV54/SUM('CEB Allocators'!$M54:$BZ54),0)*SUM($U54:$CH54)</f>
        <v>30.675225441578039</v>
      </c>
      <c r="BE163" s="123">
        <f>IFERROR('CEB Allocators'!AW54/SUM('CEB Allocators'!$M54:$BZ54),0)*SUM($U54:$CH54)</f>
        <v>30.675225441578039</v>
      </c>
      <c r="BF163" s="123">
        <f>IFERROR('CEB Allocators'!AX54/SUM('CEB Allocators'!$M54:$BZ54),0)*SUM($U54:$CH54)</f>
        <v>30.675225441578039</v>
      </c>
      <c r="BG163" s="123">
        <f>IFERROR('CEB Allocators'!AY54/SUM('CEB Allocators'!$M54:$BZ54),0)*SUM($U54:$CH54)</f>
        <v>30.675225441578039</v>
      </c>
      <c r="BH163" s="123">
        <f>IFERROR('CEB Allocators'!AZ54/SUM('CEB Allocators'!$M54:$BZ54),0)*SUM($U54:$CH54)</f>
        <v>30.675225441578039</v>
      </c>
      <c r="BI163" s="123">
        <f>IFERROR('CEB Allocators'!BA54/SUM('CEB Allocators'!$M54:$BZ54),0)*SUM($U54:$CH54)</f>
        <v>30.675225441578039</v>
      </c>
      <c r="BJ163" s="123">
        <f>IFERROR('CEB Allocators'!BB54/SUM('CEB Allocators'!$M54:$BZ54),0)*SUM($U54:$CH54)</f>
        <v>30.675225441578039</v>
      </c>
      <c r="BK163" s="123">
        <f>IFERROR('CEB Allocators'!BC54/SUM('CEB Allocators'!$M54:$BZ54),0)*SUM($U54:$CH54)</f>
        <v>30.675225441578039</v>
      </c>
      <c r="BL163" s="123">
        <f>IFERROR('CEB Allocators'!BD54/SUM('CEB Allocators'!$M54:$BZ54),0)*SUM($U54:$CH54)</f>
        <v>30.675225441578039</v>
      </c>
      <c r="BM163" s="123">
        <f>IFERROR('CEB Allocators'!BE54/SUM('CEB Allocators'!$M54:$BZ54),0)*SUM($U54:$CH54)</f>
        <v>30.675225441578039</v>
      </c>
      <c r="BN163" s="123">
        <f>IFERROR('CEB Allocators'!BF54/SUM('CEB Allocators'!$M54:$BZ54),0)*SUM($U54:$CH54)</f>
        <v>30.675225441578039</v>
      </c>
      <c r="BO163" s="123">
        <f>IFERROR('CEB Allocators'!BG54/SUM('CEB Allocators'!$M54:$BZ54),0)*SUM($U54:$CH54)</f>
        <v>30.675225441578039</v>
      </c>
      <c r="BP163" s="123">
        <f>IFERROR('CEB Allocators'!BH54/SUM('CEB Allocators'!$M54:$BZ54),0)*SUM($U54:$CH54)</f>
        <v>0</v>
      </c>
      <c r="BQ163" s="123">
        <f>IFERROR('CEB Allocators'!BI54/SUM('CEB Allocators'!$M54:$BZ54),0)*SUM($U54:$CH54)</f>
        <v>0</v>
      </c>
      <c r="BR163" s="123">
        <f>IFERROR('CEB Allocators'!BJ54/SUM('CEB Allocators'!$M54:$BZ54),0)*SUM($U54:$CH54)</f>
        <v>0</v>
      </c>
      <c r="BS163" s="123">
        <f>IFERROR('CEB Allocators'!BK54/SUM('CEB Allocators'!$M54:$BZ54),0)*SUM($U54:$CH54)</f>
        <v>0</v>
      </c>
      <c r="BT163" s="123">
        <f>IFERROR('CEB Allocators'!BL54/SUM('CEB Allocators'!$M54:$BZ54),0)*SUM($U54:$CH54)</f>
        <v>0</v>
      </c>
      <c r="BU163" s="123">
        <f>IFERROR('CEB Allocators'!BM54/SUM('CEB Allocators'!$M54:$BZ54),0)*SUM($U54:$CH54)</f>
        <v>0</v>
      </c>
      <c r="BV163" s="123">
        <f>IFERROR('CEB Allocators'!BN54/SUM('CEB Allocators'!$M54:$BZ54),0)*SUM($U54:$CH54)</f>
        <v>0</v>
      </c>
      <c r="BW163" s="123">
        <f>IFERROR('CEB Allocators'!BO54/SUM('CEB Allocators'!$M54:$BZ54),0)*SUM($U54:$CH54)</f>
        <v>0</v>
      </c>
      <c r="BX163" s="123">
        <f>IFERROR('CEB Allocators'!BP54/SUM('CEB Allocators'!$M54:$BZ54),0)*SUM($U54:$CH54)</f>
        <v>0</v>
      </c>
      <c r="BY163" s="123">
        <f>IFERROR('CEB Allocators'!BQ54/SUM('CEB Allocators'!$M54:$BZ54),0)*SUM($U54:$CH54)</f>
        <v>0</v>
      </c>
      <c r="BZ163" s="123">
        <f>IFERROR('CEB Allocators'!BR54/SUM('CEB Allocators'!$M54:$BZ54),0)*SUM($U54:$CH54)</f>
        <v>0</v>
      </c>
      <c r="CA163" s="123">
        <f>IFERROR('CEB Allocators'!BS54/SUM('CEB Allocators'!$M54:$BZ54),0)*SUM($U54:$CH54)</f>
        <v>0</v>
      </c>
      <c r="CB163" s="123">
        <f>IFERROR('CEB Allocators'!BT54/SUM('CEB Allocators'!$M54:$BZ54),0)*SUM($U54:$CH54)</f>
        <v>0</v>
      </c>
      <c r="CC163" s="123">
        <f>IFERROR('CEB Allocators'!BU54/SUM('CEB Allocators'!$M54:$BZ54),0)*SUM($U54:$CH54)</f>
        <v>0</v>
      </c>
      <c r="CD163" s="123">
        <f>IFERROR('CEB Allocators'!BV54/SUM('CEB Allocators'!$M54:$BZ54),0)*SUM($U54:$CH54)</f>
        <v>0</v>
      </c>
      <c r="CE163" s="123">
        <f>IFERROR('CEB Allocators'!BW54/SUM('CEB Allocators'!$M54:$BZ54),0)*SUM($U54:$CH54)</f>
        <v>0</v>
      </c>
      <c r="CF163" s="123">
        <f>IFERROR('CEB Allocators'!BX54/SUM('CEB Allocators'!$M54:$BZ54),0)*SUM($U54:$CH54)</f>
        <v>0</v>
      </c>
      <c r="CG163" s="123">
        <f>IFERROR('CEB Allocators'!BY54/SUM('CEB Allocators'!$M54:$BZ54),0)*SUM($U54:$CH54)</f>
        <v>0</v>
      </c>
      <c r="CH163" s="123">
        <f>IFERROR('CEB Allocators'!BZ54/SUM('CEB Allocators'!$M54:$BZ54),0)*SUM($U54:$CH54)</f>
        <v>0</v>
      </c>
    </row>
    <row r="164" spans="1:86" s="56" customFormat="1" x14ac:dyDescent="0.3">
      <c r="A164" s="150"/>
      <c r="B164" s="19" t="str">
        <f t="shared" ref="B164:F173" si="195">B55</f>
        <v>RES I</v>
      </c>
      <c r="C164" s="19">
        <f t="shared" si="195"/>
        <v>305.10000000000002</v>
      </c>
      <c r="D164" s="19" t="str">
        <f t="shared" si="195"/>
        <v>Win</v>
      </c>
      <c r="E164" s="19" t="str">
        <f t="shared" si="195"/>
        <v>Wind (Onshore, &gt;10MW)</v>
      </c>
      <c r="F164" s="19" t="str">
        <f t="shared" si="195"/>
        <v>Multiple</v>
      </c>
      <c r="G164" s="98">
        <f t="shared" ref="G164" si="196">G55</f>
        <v>38718</v>
      </c>
      <c r="H164" s="19">
        <f t="shared" si="89"/>
        <v>50</v>
      </c>
      <c r="I164" s="19">
        <f t="shared" ref="I164:K164" si="197">I55</f>
        <v>25</v>
      </c>
      <c r="J164" s="19">
        <f t="shared" si="197"/>
        <v>25</v>
      </c>
      <c r="K164" s="19">
        <f t="shared" si="197"/>
        <v>2006</v>
      </c>
      <c r="L164" s="55"/>
      <c r="M164" s="55"/>
      <c r="R164" s="57"/>
      <c r="S164" s="57"/>
      <c r="T164" s="101"/>
      <c r="U164" s="123">
        <f>IFERROR('CEB Allocators'!M55/SUM('CEB Allocators'!$M55:$BZ55),0)*SUM($U55:$CH55)</f>
        <v>0</v>
      </c>
      <c r="V164" s="123">
        <f>IFERROR('CEB Allocators'!N55/SUM('CEB Allocators'!$M55:$BZ55),0)*SUM($U55:$CH55)</f>
        <v>71.131642910239833</v>
      </c>
      <c r="W164" s="123">
        <f>IFERROR('CEB Allocators'!O55/SUM('CEB Allocators'!$M55:$BZ55),0)*SUM($U55:$CH55)</f>
        <v>71.131642910239833</v>
      </c>
      <c r="X164" s="123">
        <f>IFERROR('CEB Allocators'!P55/SUM('CEB Allocators'!$M55:$BZ55),0)*SUM($U55:$CH55)</f>
        <v>71.131642910239833</v>
      </c>
      <c r="Y164" s="123">
        <f>IFERROR('CEB Allocators'!Q55/SUM('CEB Allocators'!$M55:$BZ55),0)*SUM($U55:$CH55)</f>
        <v>71.131642910239833</v>
      </c>
      <c r="Z164" s="123">
        <f>IFERROR('CEB Allocators'!R55/SUM('CEB Allocators'!$M55:$BZ55),0)*SUM($U55:$CH55)</f>
        <v>71.131642910239833</v>
      </c>
      <c r="AA164" s="123">
        <f>IFERROR('CEB Allocators'!S55/SUM('CEB Allocators'!$M55:$BZ55),0)*SUM($U55:$CH55)</f>
        <v>71.131642910239833</v>
      </c>
      <c r="AB164" s="123">
        <f>IFERROR('CEB Allocators'!T55/SUM('CEB Allocators'!$M55:$BZ55),0)*SUM($U55:$CH55)</f>
        <v>71.131642910239833</v>
      </c>
      <c r="AC164" s="123">
        <f>IFERROR('CEB Allocators'!U55/SUM('CEB Allocators'!$M55:$BZ55),0)*SUM($U55:$CH55)</f>
        <v>71.131642910239833</v>
      </c>
      <c r="AD164" s="123">
        <f>IFERROR('CEB Allocators'!V55/SUM('CEB Allocators'!$M55:$BZ55),0)*SUM($U55:$CH55)</f>
        <v>71.131642910239833</v>
      </c>
      <c r="AE164" s="123">
        <f>IFERROR('CEB Allocators'!W55/SUM('CEB Allocators'!$M55:$BZ55),0)*SUM($U55:$CH55)</f>
        <v>71.131642910239833</v>
      </c>
      <c r="AF164" s="123">
        <f>IFERROR('CEB Allocators'!X55/SUM('CEB Allocators'!$M55:$BZ55),0)*SUM($U55:$CH55)</f>
        <v>71.131642910239833</v>
      </c>
      <c r="AG164" s="123">
        <f>IFERROR('CEB Allocators'!Y55/SUM('CEB Allocators'!$M55:$BZ55),0)*SUM($U55:$CH55)</f>
        <v>71.131642910239833</v>
      </c>
      <c r="AH164" s="123">
        <f>IFERROR('CEB Allocators'!Z55/SUM('CEB Allocators'!$M55:$BZ55),0)*SUM($U55:$CH55)</f>
        <v>71.131642910239833</v>
      </c>
      <c r="AI164" s="123">
        <f>IFERROR('CEB Allocators'!AA55/SUM('CEB Allocators'!$M55:$BZ55),0)*SUM($U55:$CH55)</f>
        <v>71.131642910239833</v>
      </c>
      <c r="AJ164" s="123">
        <f>IFERROR('CEB Allocators'!AB55/SUM('CEB Allocators'!$M55:$BZ55),0)*SUM($U55:$CH55)</f>
        <v>71.131642910239833</v>
      </c>
      <c r="AK164" s="123">
        <f>IFERROR('CEB Allocators'!AC55/SUM('CEB Allocators'!$M55:$BZ55),0)*SUM($U55:$CH55)</f>
        <v>71.131642910239833</v>
      </c>
      <c r="AL164" s="123">
        <f>IFERROR('CEB Allocators'!AD55/SUM('CEB Allocators'!$M55:$BZ55),0)*SUM($U55:$CH55)</f>
        <v>71.131642910239833</v>
      </c>
      <c r="AM164" s="123">
        <f>IFERROR('CEB Allocators'!AE55/SUM('CEB Allocators'!$M55:$BZ55),0)*SUM($U55:$CH55)</f>
        <v>71.131642910239833</v>
      </c>
      <c r="AN164" s="123">
        <f>IFERROR('CEB Allocators'!AF55/SUM('CEB Allocators'!$M55:$BZ55),0)*SUM($U55:$CH55)</f>
        <v>71.131642910239833</v>
      </c>
      <c r="AO164" s="123">
        <f>IFERROR('CEB Allocators'!AG55/SUM('CEB Allocators'!$M55:$BZ55),0)*SUM($U55:$CH55)</f>
        <v>71.131642910239833</v>
      </c>
      <c r="AP164" s="123">
        <f>IFERROR('CEB Allocators'!AH55/SUM('CEB Allocators'!$M55:$BZ55),0)*SUM($U55:$CH55)</f>
        <v>71.131642910239833</v>
      </c>
      <c r="AQ164" s="123">
        <f>IFERROR('CEB Allocators'!AI55/SUM('CEB Allocators'!$M55:$BZ55),0)*SUM($U55:$CH55)</f>
        <v>71.131642910239833</v>
      </c>
      <c r="AR164" s="123">
        <f>IFERROR('CEB Allocators'!AJ55/SUM('CEB Allocators'!$M55:$BZ55),0)*SUM($U55:$CH55)</f>
        <v>71.131642910239833</v>
      </c>
      <c r="AS164" s="123">
        <f>IFERROR('CEB Allocators'!AK55/SUM('CEB Allocators'!$M55:$BZ55),0)*SUM($U55:$CH55)</f>
        <v>71.131642910239833</v>
      </c>
      <c r="AT164" s="123">
        <f>IFERROR('CEB Allocators'!AL55/SUM('CEB Allocators'!$M55:$BZ55),0)*SUM($U55:$CH55)</f>
        <v>71.131642910239833</v>
      </c>
      <c r="AU164" s="123">
        <f>IFERROR('CEB Allocators'!AM55/SUM('CEB Allocators'!$M55:$BZ55),0)*SUM($U55:$CH55)</f>
        <v>71.131642910239833</v>
      </c>
      <c r="AV164" s="123">
        <f>IFERROR('CEB Allocators'!AN55/SUM('CEB Allocators'!$M55:$BZ55),0)*SUM($U55:$CH55)</f>
        <v>71.131642910239833</v>
      </c>
      <c r="AW164" s="123">
        <f>IFERROR('CEB Allocators'!AO55/SUM('CEB Allocators'!$M55:$BZ55),0)*SUM($U55:$CH55)</f>
        <v>71.131642910239833</v>
      </c>
      <c r="AX164" s="123">
        <f>IFERROR('CEB Allocators'!AP55/SUM('CEB Allocators'!$M55:$BZ55),0)*SUM($U55:$CH55)</f>
        <v>71.131642910239833</v>
      </c>
      <c r="AY164" s="123">
        <f>IFERROR('CEB Allocators'!AQ55/SUM('CEB Allocators'!$M55:$BZ55),0)*SUM($U55:$CH55)</f>
        <v>71.131642910239833</v>
      </c>
      <c r="AZ164" s="123">
        <f>IFERROR('CEB Allocators'!AR55/SUM('CEB Allocators'!$M55:$BZ55),0)*SUM($U55:$CH55)</f>
        <v>71.131642910239833</v>
      </c>
      <c r="BA164" s="123">
        <f>IFERROR('CEB Allocators'!AS55/SUM('CEB Allocators'!$M55:$BZ55),0)*SUM($U55:$CH55)</f>
        <v>71.131642910239833</v>
      </c>
      <c r="BB164" s="123">
        <f>IFERROR('CEB Allocators'!AT55/SUM('CEB Allocators'!$M55:$BZ55),0)*SUM($U55:$CH55)</f>
        <v>71.131642910239833</v>
      </c>
      <c r="BC164" s="123">
        <f>IFERROR('CEB Allocators'!AU55/SUM('CEB Allocators'!$M55:$BZ55),0)*SUM($U55:$CH55)</f>
        <v>71.131642910239833</v>
      </c>
      <c r="BD164" s="123">
        <f>IFERROR('CEB Allocators'!AV55/SUM('CEB Allocators'!$M55:$BZ55),0)*SUM($U55:$CH55)</f>
        <v>71.131642910239833</v>
      </c>
      <c r="BE164" s="123">
        <f>IFERROR('CEB Allocators'!AW55/SUM('CEB Allocators'!$M55:$BZ55),0)*SUM($U55:$CH55)</f>
        <v>71.131642910239833</v>
      </c>
      <c r="BF164" s="123">
        <f>IFERROR('CEB Allocators'!AX55/SUM('CEB Allocators'!$M55:$BZ55),0)*SUM($U55:$CH55)</f>
        <v>71.131642910239833</v>
      </c>
      <c r="BG164" s="123">
        <f>IFERROR('CEB Allocators'!AY55/SUM('CEB Allocators'!$M55:$BZ55),0)*SUM($U55:$CH55)</f>
        <v>71.131642910239833</v>
      </c>
      <c r="BH164" s="123">
        <f>IFERROR('CEB Allocators'!AZ55/SUM('CEB Allocators'!$M55:$BZ55),0)*SUM($U55:$CH55)</f>
        <v>71.131642910239833</v>
      </c>
      <c r="BI164" s="123">
        <f>IFERROR('CEB Allocators'!BA55/SUM('CEB Allocators'!$M55:$BZ55),0)*SUM($U55:$CH55)</f>
        <v>71.131642910239833</v>
      </c>
      <c r="BJ164" s="123">
        <f>IFERROR('CEB Allocators'!BB55/SUM('CEB Allocators'!$M55:$BZ55),0)*SUM($U55:$CH55)</f>
        <v>71.131642910239833</v>
      </c>
      <c r="BK164" s="123">
        <f>IFERROR('CEB Allocators'!BC55/SUM('CEB Allocators'!$M55:$BZ55),0)*SUM($U55:$CH55)</f>
        <v>71.131642910239833</v>
      </c>
      <c r="BL164" s="123">
        <f>IFERROR('CEB Allocators'!BD55/SUM('CEB Allocators'!$M55:$BZ55),0)*SUM($U55:$CH55)</f>
        <v>71.131642910239833</v>
      </c>
      <c r="BM164" s="123">
        <f>IFERROR('CEB Allocators'!BE55/SUM('CEB Allocators'!$M55:$BZ55),0)*SUM($U55:$CH55)</f>
        <v>71.131642910239833</v>
      </c>
      <c r="BN164" s="123">
        <f>IFERROR('CEB Allocators'!BF55/SUM('CEB Allocators'!$M55:$BZ55),0)*SUM($U55:$CH55)</f>
        <v>71.131642910239833</v>
      </c>
      <c r="BO164" s="123">
        <f>IFERROR('CEB Allocators'!BG55/SUM('CEB Allocators'!$M55:$BZ55),0)*SUM($U55:$CH55)</f>
        <v>71.131642910239833</v>
      </c>
      <c r="BP164" s="123">
        <f>IFERROR('CEB Allocators'!BH55/SUM('CEB Allocators'!$M55:$BZ55),0)*SUM($U55:$CH55)</f>
        <v>71.131642910239833</v>
      </c>
      <c r="BQ164" s="123">
        <f>IFERROR('CEB Allocators'!BI55/SUM('CEB Allocators'!$M55:$BZ55),0)*SUM($U55:$CH55)</f>
        <v>71.131642910239833</v>
      </c>
      <c r="BR164" s="123">
        <f>IFERROR('CEB Allocators'!BJ55/SUM('CEB Allocators'!$M55:$BZ55),0)*SUM($U55:$CH55)</f>
        <v>71.131642910239833</v>
      </c>
      <c r="BS164" s="123">
        <f>IFERROR('CEB Allocators'!BK55/SUM('CEB Allocators'!$M55:$BZ55),0)*SUM($U55:$CH55)</f>
        <v>71.131642910239833</v>
      </c>
      <c r="BT164" s="123">
        <f>IFERROR('CEB Allocators'!BL55/SUM('CEB Allocators'!$M55:$BZ55),0)*SUM($U55:$CH55)</f>
        <v>0</v>
      </c>
      <c r="BU164" s="123">
        <f>IFERROR('CEB Allocators'!BM55/SUM('CEB Allocators'!$M55:$BZ55),0)*SUM($U55:$CH55)</f>
        <v>0</v>
      </c>
      <c r="BV164" s="123">
        <f>IFERROR('CEB Allocators'!BN55/SUM('CEB Allocators'!$M55:$BZ55),0)*SUM($U55:$CH55)</f>
        <v>0</v>
      </c>
      <c r="BW164" s="123">
        <f>IFERROR('CEB Allocators'!BO55/SUM('CEB Allocators'!$M55:$BZ55),0)*SUM($U55:$CH55)</f>
        <v>0</v>
      </c>
      <c r="BX164" s="123">
        <f>IFERROR('CEB Allocators'!BP55/SUM('CEB Allocators'!$M55:$BZ55),0)*SUM($U55:$CH55)</f>
        <v>0</v>
      </c>
      <c r="BY164" s="123">
        <f>IFERROR('CEB Allocators'!BQ55/SUM('CEB Allocators'!$M55:$BZ55),0)*SUM($U55:$CH55)</f>
        <v>0</v>
      </c>
      <c r="BZ164" s="123">
        <f>IFERROR('CEB Allocators'!BR55/SUM('CEB Allocators'!$M55:$BZ55),0)*SUM($U55:$CH55)</f>
        <v>0</v>
      </c>
      <c r="CA164" s="123">
        <f>IFERROR('CEB Allocators'!BS55/SUM('CEB Allocators'!$M55:$BZ55),0)*SUM($U55:$CH55)</f>
        <v>0</v>
      </c>
      <c r="CB164" s="123">
        <f>IFERROR('CEB Allocators'!BT55/SUM('CEB Allocators'!$M55:$BZ55),0)*SUM($U55:$CH55)</f>
        <v>0</v>
      </c>
      <c r="CC164" s="123">
        <f>IFERROR('CEB Allocators'!BU55/SUM('CEB Allocators'!$M55:$BZ55),0)*SUM($U55:$CH55)</f>
        <v>0</v>
      </c>
      <c r="CD164" s="123">
        <f>IFERROR('CEB Allocators'!BV55/SUM('CEB Allocators'!$M55:$BZ55),0)*SUM($U55:$CH55)</f>
        <v>0</v>
      </c>
      <c r="CE164" s="123">
        <f>IFERROR('CEB Allocators'!BW55/SUM('CEB Allocators'!$M55:$BZ55),0)*SUM($U55:$CH55)</f>
        <v>0</v>
      </c>
      <c r="CF164" s="123">
        <f>IFERROR('CEB Allocators'!BX55/SUM('CEB Allocators'!$M55:$BZ55),0)*SUM($U55:$CH55)</f>
        <v>0</v>
      </c>
      <c r="CG164" s="123">
        <f>IFERROR('CEB Allocators'!BY55/SUM('CEB Allocators'!$M55:$BZ55),0)*SUM($U55:$CH55)</f>
        <v>0</v>
      </c>
      <c r="CH164" s="123">
        <f>IFERROR('CEB Allocators'!BZ55/SUM('CEB Allocators'!$M55:$BZ55),0)*SUM($U55:$CH55)</f>
        <v>0</v>
      </c>
    </row>
    <row r="165" spans="1:86" s="56" customFormat="1" x14ac:dyDescent="0.3">
      <c r="A165" s="150"/>
      <c r="B165" s="19" t="str">
        <f t="shared" si="195"/>
        <v>RES II</v>
      </c>
      <c r="C165" s="19">
        <f t="shared" si="195"/>
        <v>778.5</v>
      </c>
      <c r="D165" s="19" t="str">
        <f t="shared" si="195"/>
        <v>Win</v>
      </c>
      <c r="E165" s="19" t="str">
        <f t="shared" si="195"/>
        <v>Wind (Onshore, &gt;10MW)</v>
      </c>
      <c r="F165" s="19" t="str">
        <f t="shared" si="195"/>
        <v>Multiple</v>
      </c>
      <c r="G165" s="98">
        <f t="shared" ref="G165" si="198">G56</f>
        <v>39448</v>
      </c>
      <c r="H165" s="19">
        <f t="shared" si="89"/>
        <v>50</v>
      </c>
      <c r="I165" s="19">
        <f t="shared" ref="I165:K165" si="199">I56</f>
        <v>25</v>
      </c>
      <c r="J165" s="19">
        <f t="shared" si="199"/>
        <v>25</v>
      </c>
      <c r="K165" s="19">
        <f t="shared" si="199"/>
        <v>2008</v>
      </c>
      <c r="L165" s="55"/>
      <c r="M165" s="55"/>
      <c r="R165" s="57"/>
      <c r="S165" s="57"/>
      <c r="T165" s="101"/>
      <c r="U165" s="123">
        <f>IFERROR('CEB Allocators'!M56/SUM('CEB Allocators'!$M56:$BZ56),0)*SUM($U56:$CH56)</f>
        <v>0</v>
      </c>
      <c r="V165" s="123">
        <f>IFERROR('CEB Allocators'!N56/SUM('CEB Allocators'!$M56:$BZ56),0)*SUM($U56:$CH56)</f>
        <v>0</v>
      </c>
      <c r="W165" s="123">
        <f>IFERROR('CEB Allocators'!O56/SUM('CEB Allocators'!$M56:$BZ56),0)*SUM($U56:$CH56)</f>
        <v>0</v>
      </c>
      <c r="X165" s="123">
        <f>IFERROR('CEB Allocators'!P56/SUM('CEB Allocators'!$M56:$BZ56),0)*SUM($U56:$CH56)</f>
        <v>188.82591653236759</v>
      </c>
      <c r="Y165" s="123">
        <f>IFERROR('CEB Allocators'!Q56/SUM('CEB Allocators'!$M56:$BZ56),0)*SUM($U56:$CH56)</f>
        <v>188.82591653236759</v>
      </c>
      <c r="Z165" s="123">
        <f>IFERROR('CEB Allocators'!R56/SUM('CEB Allocators'!$M56:$BZ56),0)*SUM($U56:$CH56)</f>
        <v>188.82591653236759</v>
      </c>
      <c r="AA165" s="123">
        <f>IFERROR('CEB Allocators'!S56/SUM('CEB Allocators'!$M56:$BZ56),0)*SUM($U56:$CH56)</f>
        <v>188.82591653236759</v>
      </c>
      <c r="AB165" s="123">
        <f>IFERROR('CEB Allocators'!T56/SUM('CEB Allocators'!$M56:$BZ56),0)*SUM($U56:$CH56)</f>
        <v>188.82591653236759</v>
      </c>
      <c r="AC165" s="123">
        <f>IFERROR('CEB Allocators'!U56/SUM('CEB Allocators'!$M56:$BZ56),0)*SUM($U56:$CH56)</f>
        <v>188.82591653236759</v>
      </c>
      <c r="AD165" s="123">
        <f>IFERROR('CEB Allocators'!V56/SUM('CEB Allocators'!$M56:$BZ56),0)*SUM($U56:$CH56)</f>
        <v>188.82591653236759</v>
      </c>
      <c r="AE165" s="123">
        <f>IFERROR('CEB Allocators'!W56/SUM('CEB Allocators'!$M56:$BZ56),0)*SUM($U56:$CH56)</f>
        <v>188.82591653236759</v>
      </c>
      <c r="AF165" s="123">
        <f>IFERROR('CEB Allocators'!X56/SUM('CEB Allocators'!$M56:$BZ56),0)*SUM($U56:$CH56)</f>
        <v>188.82591653236759</v>
      </c>
      <c r="AG165" s="123">
        <f>IFERROR('CEB Allocators'!Y56/SUM('CEB Allocators'!$M56:$BZ56),0)*SUM($U56:$CH56)</f>
        <v>188.82591653236759</v>
      </c>
      <c r="AH165" s="123">
        <f>IFERROR('CEB Allocators'!Z56/SUM('CEB Allocators'!$M56:$BZ56),0)*SUM($U56:$CH56)</f>
        <v>188.82591653236759</v>
      </c>
      <c r="AI165" s="123">
        <f>IFERROR('CEB Allocators'!AA56/SUM('CEB Allocators'!$M56:$BZ56),0)*SUM($U56:$CH56)</f>
        <v>188.82591653236759</v>
      </c>
      <c r="AJ165" s="123">
        <f>IFERROR('CEB Allocators'!AB56/SUM('CEB Allocators'!$M56:$BZ56),0)*SUM($U56:$CH56)</f>
        <v>188.82591653236759</v>
      </c>
      <c r="AK165" s="123">
        <f>IFERROR('CEB Allocators'!AC56/SUM('CEB Allocators'!$M56:$BZ56),0)*SUM($U56:$CH56)</f>
        <v>188.82591653236759</v>
      </c>
      <c r="AL165" s="123">
        <f>IFERROR('CEB Allocators'!AD56/SUM('CEB Allocators'!$M56:$BZ56),0)*SUM($U56:$CH56)</f>
        <v>188.82591653236759</v>
      </c>
      <c r="AM165" s="123">
        <f>IFERROR('CEB Allocators'!AE56/SUM('CEB Allocators'!$M56:$BZ56),0)*SUM($U56:$CH56)</f>
        <v>188.82591653236759</v>
      </c>
      <c r="AN165" s="123">
        <f>IFERROR('CEB Allocators'!AF56/SUM('CEB Allocators'!$M56:$BZ56),0)*SUM($U56:$CH56)</f>
        <v>188.82591653236759</v>
      </c>
      <c r="AO165" s="123">
        <f>IFERROR('CEB Allocators'!AG56/SUM('CEB Allocators'!$M56:$BZ56),0)*SUM($U56:$CH56)</f>
        <v>188.82591653236759</v>
      </c>
      <c r="AP165" s="123">
        <f>IFERROR('CEB Allocators'!AH56/SUM('CEB Allocators'!$M56:$BZ56),0)*SUM($U56:$CH56)</f>
        <v>188.82591653236759</v>
      </c>
      <c r="AQ165" s="123">
        <f>IFERROR('CEB Allocators'!AI56/SUM('CEB Allocators'!$M56:$BZ56),0)*SUM($U56:$CH56)</f>
        <v>188.82591653236759</v>
      </c>
      <c r="AR165" s="123">
        <f>IFERROR('CEB Allocators'!AJ56/SUM('CEB Allocators'!$M56:$BZ56),0)*SUM($U56:$CH56)</f>
        <v>188.82591653236759</v>
      </c>
      <c r="AS165" s="123">
        <f>IFERROR('CEB Allocators'!AK56/SUM('CEB Allocators'!$M56:$BZ56),0)*SUM($U56:$CH56)</f>
        <v>188.82591653236759</v>
      </c>
      <c r="AT165" s="123">
        <f>IFERROR('CEB Allocators'!AL56/SUM('CEB Allocators'!$M56:$BZ56),0)*SUM($U56:$CH56)</f>
        <v>188.82591653236759</v>
      </c>
      <c r="AU165" s="123">
        <f>IFERROR('CEB Allocators'!AM56/SUM('CEB Allocators'!$M56:$BZ56),0)*SUM($U56:$CH56)</f>
        <v>188.82591653236759</v>
      </c>
      <c r="AV165" s="123">
        <f>IFERROR('CEB Allocators'!AN56/SUM('CEB Allocators'!$M56:$BZ56),0)*SUM($U56:$CH56)</f>
        <v>188.82591653236759</v>
      </c>
      <c r="AW165" s="123">
        <f>IFERROR('CEB Allocators'!AO56/SUM('CEB Allocators'!$M56:$BZ56),0)*SUM($U56:$CH56)</f>
        <v>188.82591653236759</v>
      </c>
      <c r="AX165" s="123">
        <f>IFERROR('CEB Allocators'!AP56/SUM('CEB Allocators'!$M56:$BZ56),0)*SUM($U56:$CH56)</f>
        <v>188.82591653236759</v>
      </c>
      <c r="AY165" s="123">
        <f>IFERROR('CEB Allocators'!AQ56/SUM('CEB Allocators'!$M56:$BZ56),0)*SUM($U56:$CH56)</f>
        <v>188.82591653236759</v>
      </c>
      <c r="AZ165" s="123">
        <f>IFERROR('CEB Allocators'!AR56/SUM('CEB Allocators'!$M56:$BZ56),0)*SUM($U56:$CH56)</f>
        <v>188.82591653236759</v>
      </c>
      <c r="BA165" s="123">
        <f>IFERROR('CEB Allocators'!AS56/SUM('CEB Allocators'!$M56:$BZ56),0)*SUM($U56:$CH56)</f>
        <v>188.82591653236759</v>
      </c>
      <c r="BB165" s="123">
        <f>IFERROR('CEB Allocators'!AT56/SUM('CEB Allocators'!$M56:$BZ56),0)*SUM($U56:$CH56)</f>
        <v>188.82591653236759</v>
      </c>
      <c r="BC165" s="123">
        <f>IFERROR('CEB Allocators'!AU56/SUM('CEB Allocators'!$M56:$BZ56),0)*SUM($U56:$CH56)</f>
        <v>188.82591653236759</v>
      </c>
      <c r="BD165" s="123">
        <f>IFERROR('CEB Allocators'!AV56/SUM('CEB Allocators'!$M56:$BZ56),0)*SUM($U56:$CH56)</f>
        <v>188.82591653236759</v>
      </c>
      <c r="BE165" s="123">
        <f>IFERROR('CEB Allocators'!AW56/SUM('CEB Allocators'!$M56:$BZ56),0)*SUM($U56:$CH56)</f>
        <v>188.82591653236759</v>
      </c>
      <c r="BF165" s="123">
        <f>IFERROR('CEB Allocators'!AX56/SUM('CEB Allocators'!$M56:$BZ56),0)*SUM($U56:$CH56)</f>
        <v>188.82591653236759</v>
      </c>
      <c r="BG165" s="123">
        <f>IFERROR('CEB Allocators'!AY56/SUM('CEB Allocators'!$M56:$BZ56),0)*SUM($U56:$CH56)</f>
        <v>188.82591653236759</v>
      </c>
      <c r="BH165" s="123">
        <f>IFERROR('CEB Allocators'!AZ56/SUM('CEB Allocators'!$M56:$BZ56),0)*SUM($U56:$CH56)</f>
        <v>188.82591653236759</v>
      </c>
      <c r="BI165" s="123">
        <f>IFERROR('CEB Allocators'!BA56/SUM('CEB Allocators'!$M56:$BZ56),0)*SUM($U56:$CH56)</f>
        <v>188.82591653236759</v>
      </c>
      <c r="BJ165" s="123">
        <f>IFERROR('CEB Allocators'!BB56/SUM('CEB Allocators'!$M56:$BZ56),0)*SUM($U56:$CH56)</f>
        <v>188.82591653236759</v>
      </c>
      <c r="BK165" s="123">
        <f>IFERROR('CEB Allocators'!BC56/SUM('CEB Allocators'!$M56:$BZ56),0)*SUM($U56:$CH56)</f>
        <v>188.82591653236759</v>
      </c>
      <c r="BL165" s="123">
        <f>IFERROR('CEB Allocators'!BD56/SUM('CEB Allocators'!$M56:$BZ56),0)*SUM($U56:$CH56)</f>
        <v>188.82591653236759</v>
      </c>
      <c r="BM165" s="123">
        <f>IFERROR('CEB Allocators'!BE56/SUM('CEB Allocators'!$M56:$BZ56),0)*SUM($U56:$CH56)</f>
        <v>188.82591653236759</v>
      </c>
      <c r="BN165" s="123">
        <f>IFERROR('CEB Allocators'!BF56/SUM('CEB Allocators'!$M56:$BZ56),0)*SUM($U56:$CH56)</f>
        <v>188.82591653236759</v>
      </c>
      <c r="BO165" s="123">
        <f>IFERROR('CEB Allocators'!BG56/SUM('CEB Allocators'!$M56:$BZ56),0)*SUM($U56:$CH56)</f>
        <v>188.82591653236759</v>
      </c>
      <c r="BP165" s="123">
        <f>IFERROR('CEB Allocators'!BH56/SUM('CEB Allocators'!$M56:$BZ56),0)*SUM($U56:$CH56)</f>
        <v>188.82591653236759</v>
      </c>
      <c r="BQ165" s="123">
        <f>IFERROR('CEB Allocators'!BI56/SUM('CEB Allocators'!$M56:$BZ56),0)*SUM($U56:$CH56)</f>
        <v>188.82591653236759</v>
      </c>
      <c r="BR165" s="123">
        <f>IFERROR('CEB Allocators'!BJ56/SUM('CEB Allocators'!$M56:$BZ56),0)*SUM($U56:$CH56)</f>
        <v>188.82591653236759</v>
      </c>
      <c r="BS165" s="123">
        <f>IFERROR('CEB Allocators'!BK56/SUM('CEB Allocators'!$M56:$BZ56),0)*SUM($U56:$CH56)</f>
        <v>188.82591653236759</v>
      </c>
      <c r="BT165" s="123">
        <f>IFERROR('CEB Allocators'!BL56/SUM('CEB Allocators'!$M56:$BZ56),0)*SUM($U56:$CH56)</f>
        <v>188.82591653236759</v>
      </c>
      <c r="BU165" s="123">
        <f>IFERROR('CEB Allocators'!BM56/SUM('CEB Allocators'!$M56:$BZ56),0)*SUM($U56:$CH56)</f>
        <v>188.82591653236759</v>
      </c>
      <c r="BV165" s="123">
        <f>IFERROR('CEB Allocators'!BN56/SUM('CEB Allocators'!$M56:$BZ56),0)*SUM($U56:$CH56)</f>
        <v>0</v>
      </c>
      <c r="BW165" s="123">
        <f>IFERROR('CEB Allocators'!BO56/SUM('CEB Allocators'!$M56:$BZ56),0)*SUM($U56:$CH56)</f>
        <v>0</v>
      </c>
      <c r="BX165" s="123">
        <f>IFERROR('CEB Allocators'!BP56/SUM('CEB Allocators'!$M56:$BZ56),0)*SUM($U56:$CH56)</f>
        <v>0</v>
      </c>
      <c r="BY165" s="123">
        <f>IFERROR('CEB Allocators'!BQ56/SUM('CEB Allocators'!$M56:$BZ56),0)*SUM($U56:$CH56)</f>
        <v>0</v>
      </c>
      <c r="BZ165" s="123">
        <f>IFERROR('CEB Allocators'!BR56/SUM('CEB Allocators'!$M56:$BZ56),0)*SUM($U56:$CH56)</f>
        <v>0</v>
      </c>
      <c r="CA165" s="123">
        <f>IFERROR('CEB Allocators'!BS56/SUM('CEB Allocators'!$M56:$BZ56),0)*SUM($U56:$CH56)</f>
        <v>0</v>
      </c>
      <c r="CB165" s="123">
        <f>IFERROR('CEB Allocators'!BT56/SUM('CEB Allocators'!$M56:$BZ56),0)*SUM($U56:$CH56)</f>
        <v>0</v>
      </c>
      <c r="CC165" s="123">
        <f>IFERROR('CEB Allocators'!BU56/SUM('CEB Allocators'!$M56:$BZ56),0)*SUM($U56:$CH56)</f>
        <v>0</v>
      </c>
      <c r="CD165" s="123">
        <f>IFERROR('CEB Allocators'!BV56/SUM('CEB Allocators'!$M56:$BZ56),0)*SUM($U56:$CH56)</f>
        <v>0</v>
      </c>
      <c r="CE165" s="123">
        <f>IFERROR('CEB Allocators'!BW56/SUM('CEB Allocators'!$M56:$BZ56),0)*SUM($U56:$CH56)</f>
        <v>0</v>
      </c>
      <c r="CF165" s="123">
        <f>IFERROR('CEB Allocators'!BX56/SUM('CEB Allocators'!$M56:$BZ56),0)*SUM($U56:$CH56)</f>
        <v>0</v>
      </c>
      <c r="CG165" s="123">
        <f>IFERROR('CEB Allocators'!BY56/SUM('CEB Allocators'!$M56:$BZ56),0)*SUM($U56:$CH56)</f>
        <v>0</v>
      </c>
      <c r="CH165" s="123">
        <f>IFERROR('CEB Allocators'!BZ56/SUM('CEB Allocators'!$M56:$BZ56),0)*SUM($U56:$CH56)</f>
        <v>0</v>
      </c>
    </row>
    <row r="166" spans="1:86" s="56" customFormat="1" x14ac:dyDescent="0.3">
      <c r="A166" s="150"/>
      <c r="B166" s="19" t="str">
        <f t="shared" si="195"/>
        <v>RES III</v>
      </c>
      <c r="C166" s="19">
        <f t="shared" si="195"/>
        <v>425.8</v>
      </c>
      <c r="D166" s="19" t="str">
        <f t="shared" si="195"/>
        <v>Win</v>
      </c>
      <c r="E166" s="19" t="str">
        <f t="shared" si="195"/>
        <v>Wind (Onshore, &gt;10MW)</v>
      </c>
      <c r="F166" s="19" t="str">
        <f t="shared" si="195"/>
        <v>Multiple</v>
      </c>
      <c r="G166" s="98">
        <f t="shared" ref="G166" si="200">G57</f>
        <v>40179</v>
      </c>
      <c r="H166" s="19">
        <f t="shared" si="89"/>
        <v>50</v>
      </c>
      <c r="I166" s="19">
        <f t="shared" ref="I166:K166" si="201">I57</f>
        <v>25</v>
      </c>
      <c r="J166" s="19">
        <f t="shared" si="201"/>
        <v>25</v>
      </c>
      <c r="K166" s="19">
        <f t="shared" si="201"/>
        <v>2010</v>
      </c>
      <c r="L166" s="55"/>
      <c r="M166" s="55"/>
      <c r="R166" s="57"/>
      <c r="S166" s="57"/>
      <c r="T166" s="101"/>
      <c r="U166" s="123">
        <f>IFERROR('CEB Allocators'!M57/SUM('CEB Allocators'!$M57:$BZ57),0)*SUM($U57:$CH57)</f>
        <v>0</v>
      </c>
      <c r="V166" s="123">
        <f>IFERROR('CEB Allocators'!N57/SUM('CEB Allocators'!$M57:$BZ57),0)*SUM($U57:$CH57)</f>
        <v>0</v>
      </c>
      <c r="W166" s="123">
        <f>IFERROR('CEB Allocators'!O57/SUM('CEB Allocators'!$M57:$BZ57),0)*SUM($U57:$CH57)</f>
        <v>0</v>
      </c>
      <c r="X166" s="123">
        <f>IFERROR('CEB Allocators'!P57/SUM('CEB Allocators'!$M57:$BZ57),0)*SUM($U57:$CH57)</f>
        <v>0</v>
      </c>
      <c r="Y166" s="123">
        <f>IFERROR('CEB Allocators'!Q57/SUM('CEB Allocators'!$M57:$BZ57),0)*SUM($U57:$CH57)</f>
        <v>0</v>
      </c>
      <c r="Z166" s="123">
        <f>IFERROR('CEB Allocators'!R57/SUM('CEB Allocators'!$M57:$BZ57),0)*SUM($U57:$CH57)</f>
        <v>119.07349282546485</v>
      </c>
      <c r="AA166" s="123">
        <f>IFERROR('CEB Allocators'!S57/SUM('CEB Allocators'!$M57:$BZ57),0)*SUM($U57:$CH57)</f>
        <v>119.07349282546485</v>
      </c>
      <c r="AB166" s="123">
        <f>IFERROR('CEB Allocators'!T57/SUM('CEB Allocators'!$M57:$BZ57),0)*SUM($U57:$CH57)</f>
        <v>119.07349282546485</v>
      </c>
      <c r="AC166" s="123">
        <f>IFERROR('CEB Allocators'!U57/SUM('CEB Allocators'!$M57:$BZ57),0)*SUM($U57:$CH57)</f>
        <v>119.07349282546485</v>
      </c>
      <c r="AD166" s="123">
        <f>IFERROR('CEB Allocators'!V57/SUM('CEB Allocators'!$M57:$BZ57),0)*SUM($U57:$CH57)</f>
        <v>119.07349282546485</v>
      </c>
      <c r="AE166" s="123">
        <f>IFERROR('CEB Allocators'!W57/SUM('CEB Allocators'!$M57:$BZ57),0)*SUM($U57:$CH57)</f>
        <v>119.07349282546485</v>
      </c>
      <c r="AF166" s="123">
        <f>IFERROR('CEB Allocators'!X57/SUM('CEB Allocators'!$M57:$BZ57),0)*SUM($U57:$CH57)</f>
        <v>119.07349282546485</v>
      </c>
      <c r="AG166" s="123">
        <f>IFERROR('CEB Allocators'!Y57/SUM('CEB Allocators'!$M57:$BZ57),0)*SUM($U57:$CH57)</f>
        <v>119.07349282546485</v>
      </c>
      <c r="AH166" s="123">
        <f>IFERROR('CEB Allocators'!Z57/SUM('CEB Allocators'!$M57:$BZ57),0)*SUM($U57:$CH57)</f>
        <v>119.07349282546485</v>
      </c>
      <c r="AI166" s="123">
        <f>IFERROR('CEB Allocators'!AA57/SUM('CEB Allocators'!$M57:$BZ57),0)*SUM($U57:$CH57)</f>
        <v>119.07349282546485</v>
      </c>
      <c r="AJ166" s="123">
        <f>IFERROR('CEB Allocators'!AB57/SUM('CEB Allocators'!$M57:$BZ57),0)*SUM($U57:$CH57)</f>
        <v>119.07349282546485</v>
      </c>
      <c r="AK166" s="123">
        <f>IFERROR('CEB Allocators'!AC57/SUM('CEB Allocators'!$M57:$BZ57),0)*SUM($U57:$CH57)</f>
        <v>119.07349282546485</v>
      </c>
      <c r="AL166" s="123">
        <f>IFERROR('CEB Allocators'!AD57/SUM('CEB Allocators'!$M57:$BZ57),0)*SUM($U57:$CH57)</f>
        <v>119.07349282546485</v>
      </c>
      <c r="AM166" s="123">
        <f>IFERROR('CEB Allocators'!AE57/SUM('CEB Allocators'!$M57:$BZ57),0)*SUM($U57:$CH57)</f>
        <v>119.07349282546485</v>
      </c>
      <c r="AN166" s="123">
        <f>IFERROR('CEB Allocators'!AF57/SUM('CEB Allocators'!$M57:$BZ57),0)*SUM($U57:$CH57)</f>
        <v>119.07349282546485</v>
      </c>
      <c r="AO166" s="123">
        <f>IFERROR('CEB Allocators'!AG57/SUM('CEB Allocators'!$M57:$BZ57),0)*SUM($U57:$CH57)</f>
        <v>119.07349282546485</v>
      </c>
      <c r="AP166" s="123">
        <f>IFERROR('CEB Allocators'!AH57/SUM('CEB Allocators'!$M57:$BZ57),0)*SUM($U57:$CH57)</f>
        <v>119.07349282546485</v>
      </c>
      <c r="AQ166" s="123">
        <f>IFERROR('CEB Allocators'!AI57/SUM('CEB Allocators'!$M57:$BZ57),0)*SUM($U57:$CH57)</f>
        <v>119.07349282546485</v>
      </c>
      <c r="AR166" s="123">
        <f>IFERROR('CEB Allocators'!AJ57/SUM('CEB Allocators'!$M57:$BZ57),0)*SUM($U57:$CH57)</f>
        <v>119.07349282546485</v>
      </c>
      <c r="AS166" s="123">
        <f>IFERROR('CEB Allocators'!AK57/SUM('CEB Allocators'!$M57:$BZ57),0)*SUM($U57:$CH57)</f>
        <v>119.07349282546485</v>
      </c>
      <c r="AT166" s="123">
        <f>IFERROR('CEB Allocators'!AL57/SUM('CEB Allocators'!$M57:$BZ57),0)*SUM($U57:$CH57)</f>
        <v>119.07349282546485</v>
      </c>
      <c r="AU166" s="123">
        <f>IFERROR('CEB Allocators'!AM57/SUM('CEB Allocators'!$M57:$BZ57),0)*SUM($U57:$CH57)</f>
        <v>119.07349282546485</v>
      </c>
      <c r="AV166" s="123">
        <f>IFERROR('CEB Allocators'!AN57/SUM('CEB Allocators'!$M57:$BZ57),0)*SUM($U57:$CH57)</f>
        <v>119.07349282546485</v>
      </c>
      <c r="AW166" s="123">
        <f>IFERROR('CEB Allocators'!AO57/SUM('CEB Allocators'!$M57:$BZ57),0)*SUM($U57:$CH57)</f>
        <v>119.07349282546485</v>
      </c>
      <c r="AX166" s="123">
        <f>IFERROR('CEB Allocators'!AP57/SUM('CEB Allocators'!$M57:$BZ57),0)*SUM($U57:$CH57)</f>
        <v>119.07349282546485</v>
      </c>
      <c r="AY166" s="123">
        <f>IFERROR('CEB Allocators'!AQ57/SUM('CEB Allocators'!$M57:$BZ57),0)*SUM($U57:$CH57)</f>
        <v>119.07349282546485</v>
      </c>
      <c r="AZ166" s="123">
        <f>IFERROR('CEB Allocators'!AR57/SUM('CEB Allocators'!$M57:$BZ57),0)*SUM($U57:$CH57)</f>
        <v>119.07349282546485</v>
      </c>
      <c r="BA166" s="123">
        <f>IFERROR('CEB Allocators'!AS57/SUM('CEB Allocators'!$M57:$BZ57),0)*SUM($U57:$CH57)</f>
        <v>119.07349282546485</v>
      </c>
      <c r="BB166" s="123">
        <f>IFERROR('CEB Allocators'!AT57/SUM('CEB Allocators'!$M57:$BZ57),0)*SUM($U57:$CH57)</f>
        <v>119.07349282546485</v>
      </c>
      <c r="BC166" s="123">
        <f>IFERROR('CEB Allocators'!AU57/SUM('CEB Allocators'!$M57:$BZ57),0)*SUM($U57:$CH57)</f>
        <v>119.07349282546485</v>
      </c>
      <c r="BD166" s="123">
        <f>IFERROR('CEB Allocators'!AV57/SUM('CEB Allocators'!$M57:$BZ57),0)*SUM($U57:$CH57)</f>
        <v>119.07349282546485</v>
      </c>
      <c r="BE166" s="123">
        <f>IFERROR('CEB Allocators'!AW57/SUM('CEB Allocators'!$M57:$BZ57),0)*SUM($U57:$CH57)</f>
        <v>119.07349282546485</v>
      </c>
      <c r="BF166" s="123">
        <f>IFERROR('CEB Allocators'!AX57/SUM('CEB Allocators'!$M57:$BZ57),0)*SUM($U57:$CH57)</f>
        <v>119.07349282546485</v>
      </c>
      <c r="BG166" s="123">
        <f>IFERROR('CEB Allocators'!AY57/SUM('CEB Allocators'!$M57:$BZ57),0)*SUM($U57:$CH57)</f>
        <v>119.07349282546485</v>
      </c>
      <c r="BH166" s="123">
        <f>IFERROR('CEB Allocators'!AZ57/SUM('CEB Allocators'!$M57:$BZ57),0)*SUM($U57:$CH57)</f>
        <v>119.07349282546485</v>
      </c>
      <c r="BI166" s="123">
        <f>IFERROR('CEB Allocators'!BA57/SUM('CEB Allocators'!$M57:$BZ57),0)*SUM($U57:$CH57)</f>
        <v>119.07349282546485</v>
      </c>
      <c r="BJ166" s="123">
        <f>IFERROR('CEB Allocators'!BB57/SUM('CEB Allocators'!$M57:$BZ57),0)*SUM($U57:$CH57)</f>
        <v>119.07349282546485</v>
      </c>
      <c r="BK166" s="123">
        <f>IFERROR('CEB Allocators'!BC57/SUM('CEB Allocators'!$M57:$BZ57),0)*SUM($U57:$CH57)</f>
        <v>119.07349282546485</v>
      </c>
      <c r="BL166" s="123">
        <f>IFERROR('CEB Allocators'!BD57/SUM('CEB Allocators'!$M57:$BZ57),0)*SUM($U57:$CH57)</f>
        <v>119.07349282546485</v>
      </c>
      <c r="BM166" s="123">
        <f>IFERROR('CEB Allocators'!BE57/SUM('CEB Allocators'!$M57:$BZ57),0)*SUM($U57:$CH57)</f>
        <v>119.07349282546485</v>
      </c>
      <c r="BN166" s="123">
        <f>IFERROR('CEB Allocators'!BF57/SUM('CEB Allocators'!$M57:$BZ57),0)*SUM($U57:$CH57)</f>
        <v>119.07349282546485</v>
      </c>
      <c r="BO166" s="123">
        <f>IFERROR('CEB Allocators'!BG57/SUM('CEB Allocators'!$M57:$BZ57),0)*SUM($U57:$CH57)</f>
        <v>119.07349282546485</v>
      </c>
      <c r="BP166" s="123">
        <f>IFERROR('CEB Allocators'!BH57/SUM('CEB Allocators'!$M57:$BZ57),0)*SUM($U57:$CH57)</f>
        <v>119.07349282546485</v>
      </c>
      <c r="BQ166" s="123">
        <f>IFERROR('CEB Allocators'!BI57/SUM('CEB Allocators'!$M57:$BZ57),0)*SUM($U57:$CH57)</f>
        <v>119.07349282546485</v>
      </c>
      <c r="BR166" s="123">
        <f>IFERROR('CEB Allocators'!BJ57/SUM('CEB Allocators'!$M57:$BZ57),0)*SUM($U57:$CH57)</f>
        <v>119.07349282546485</v>
      </c>
      <c r="BS166" s="123">
        <f>IFERROR('CEB Allocators'!BK57/SUM('CEB Allocators'!$M57:$BZ57),0)*SUM($U57:$CH57)</f>
        <v>119.07349282546485</v>
      </c>
      <c r="BT166" s="123">
        <f>IFERROR('CEB Allocators'!BL57/SUM('CEB Allocators'!$M57:$BZ57),0)*SUM($U57:$CH57)</f>
        <v>119.07349282546485</v>
      </c>
      <c r="BU166" s="123">
        <f>IFERROR('CEB Allocators'!BM57/SUM('CEB Allocators'!$M57:$BZ57),0)*SUM($U57:$CH57)</f>
        <v>119.07349282546485</v>
      </c>
      <c r="BV166" s="123">
        <f>IFERROR('CEB Allocators'!BN57/SUM('CEB Allocators'!$M57:$BZ57),0)*SUM($U57:$CH57)</f>
        <v>119.07349282546485</v>
      </c>
      <c r="BW166" s="123">
        <f>IFERROR('CEB Allocators'!BO57/SUM('CEB Allocators'!$M57:$BZ57),0)*SUM($U57:$CH57)</f>
        <v>119.07349282546485</v>
      </c>
      <c r="BX166" s="123">
        <f>IFERROR('CEB Allocators'!BP57/SUM('CEB Allocators'!$M57:$BZ57),0)*SUM($U57:$CH57)</f>
        <v>0</v>
      </c>
      <c r="BY166" s="123">
        <f>IFERROR('CEB Allocators'!BQ57/SUM('CEB Allocators'!$M57:$BZ57),0)*SUM($U57:$CH57)</f>
        <v>0</v>
      </c>
      <c r="BZ166" s="123">
        <f>IFERROR('CEB Allocators'!BR57/SUM('CEB Allocators'!$M57:$BZ57),0)*SUM($U57:$CH57)</f>
        <v>0</v>
      </c>
      <c r="CA166" s="123">
        <f>IFERROR('CEB Allocators'!BS57/SUM('CEB Allocators'!$M57:$BZ57),0)*SUM($U57:$CH57)</f>
        <v>0</v>
      </c>
      <c r="CB166" s="123">
        <f>IFERROR('CEB Allocators'!BT57/SUM('CEB Allocators'!$M57:$BZ57),0)*SUM($U57:$CH57)</f>
        <v>0</v>
      </c>
      <c r="CC166" s="123">
        <f>IFERROR('CEB Allocators'!BU57/SUM('CEB Allocators'!$M57:$BZ57),0)*SUM($U57:$CH57)</f>
        <v>0</v>
      </c>
      <c r="CD166" s="123">
        <f>IFERROR('CEB Allocators'!BV57/SUM('CEB Allocators'!$M57:$BZ57),0)*SUM($U57:$CH57)</f>
        <v>0</v>
      </c>
      <c r="CE166" s="123">
        <f>IFERROR('CEB Allocators'!BW57/SUM('CEB Allocators'!$M57:$BZ57),0)*SUM($U57:$CH57)</f>
        <v>0</v>
      </c>
      <c r="CF166" s="123">
        <f>IFERROR('CEB Allocators'!BX57/SUM('CEB Allocators'!$M57:$BZ57),0)*SUM($U57:$CH57)</f>
        <v>0</v>
      </c>
      <c r="CG166" s="123">
        <f>IFERROR('CEB Allocators'!BY57/SUM('CEB Allocators'!$M57:$BZ57),0)*SUM($U57:$CH57)</f>
        <v>0</v>
      </c>
      <c r="CH166" s="123">
        <f>IFERROR('CEB Allocators'!BZ57/SUM('CEB Allocators'!$M57:$BZ57),0)*SUM($U57:$CH57)</f>
        <v>0</v>
      </c>
    </row>
    <row r="167" spans="1:86" s="56" customFormat="1" x14ac:dyDescent="0.3">
      <c r="A167" s="150"/>
      <c r="B167" s="19" t="str">
        <f t="shared" si="195"/>
        <v>RESOP</v>
      </c>
      <c r="C167" s="19">
        <f t="shared" si="195"/>
        <v>473.7</v>
      </c>
      <c r="D167" s="19" t="str">
        <f t="shared" si="195"/>
        <v>Sol</v>
      </c>
      <c r="E167" s="19" t="str">
        <f t="shared" si="195"/>
        <v>Solar (Ground Mounted, &lt;10MW)</v>
      </c>
      <c r="F167" s="19" t="str">
        <f t="shared" si="195"/>
        <v>Multiple</v>
      </c>
      <c r="G167" s="98">
        <f t="shared" ref="G167" si="202">G58</f>
        <v>40179</v>
      </c>
      <c r="H167" s="19">
        <f t="shared" si="89"/>
        <v>50</v>
      </c>
      <c r="I167" s="19">
        <f t="shared" ref="I167:K167" si="203">I58</f>
        <v>25</v>
      </c>
      <c r="J167" s="19">
        <f t="shared" si="203"/>
        <v>25</v>
      </c>
      <c r="K167" s="19">
        <f t="shared" si="203"/>
        <v>2010</v>
      </c>
      <c r="L167" s="55"/>
      <c r="M167" s="55"/>
      <c r="R167" s="57"/>
      <c r="S167" s="57"/>
      <c r="T167" s="101"/>
      <c r="U167" s="123">
        <f>IFERROR('CEB Allocators'!M58/SUM('CEB Allocators'!$M58:$BZ58),0)*SUM($U58:$CH58)</f>
        <v>0</v>
      </c>
      <c r="V167" s="123">
        <f>IFERROR('CEB Allocators'!N58/SUM('CEB Allocators'!$M58:$BZ58),0)*SUM($U58:$CH58)</f>
        <v>0</v>
      </c>
      <c r="W167" s="123">
        <f>IFERROR('CEB Allocators'!O58/SUM('CEB Allocators'!$M58:$BZ58),0)*SUM($U58:$CH58)</f>
        <v>0</v>
      </c>
      <c r="X167" s="123">
        <f>IFERROR('CEB Allocators'!P58/SUM('CEB Allocators'!$M58:$BZ58),0)*SUM($U58:$CH58)</f>
        <v>0</v>
      </c>
      <c r="Y167" s="123">
        <f>IFERROR('CEB Allocators'!Q58/SUM('CEB Allocators'!$M58:$BZ58),0)*SUM($U58:$CH58)</f>
        <v>0</v>
      </c>
      <c r="Z167" s="123">
        <f>IFERROR('CEB Allocators'!R58/SUM('CEB Allocators'!$M58:$BZ58),0)*SUM($U58:$CH58)</f>
        <v>147.59204570422665</v>
      </c>
      <c r="AA167" s="123">
        <f>IFERROR('CEB Allocators'!S58/SUM('CEB Allocators'!$M58:$BZ58),0)*SUM($U58:$CH58)</f>
        <v>147.59204570422665</v>
      </c>
      <c r="AB167" s="123">
        <f>IFERROR('CEB Allocators'!T58/SUM('CEB Allocators'!$M58:$BZ58),0)*SUM($U58:$CH58)</f>
        <v>147.59204570422665</v>
      </c>
      <c r="AC167" s="123">
        <f>IFERROR('CEB Allocators'!U58/SUM('CEB Allocators'!$M58:$BZ58),0)*SUM($U58:$CH58)</f>
        <v>147.59204570422665</v>
      </c>
      <c r="AD167" s="123">
        <f>IFERROR('CEB Allocators'!V58/SUM('CEB Allocators'!$M58:$BZ58),0)*SUM($U58:$CH58)</f>
        <v>147.59204570422665</v>
      </c>
      <c r="AE167" s="123">
        <f>IFERROR('CEB Allocators'!W58/SUM('CEB Allocators'!$M58:$BZ58),0)*SUM($U58:$CH58)</f>
        <v>147.59204570422665</v>
      </c>
      <c r="AF167" s="123">
        <f>IFERROR('CEB Allocators'!X58/SUM('CEB Allocators'!$M58:$BZ58),0)*SUM($U58:$CH58)</f>
        <v>147.59204570422665</v>
      </c>
      <c r="AG167" s="123">
        <f>IFERROR('CEB Allocators'!Y58/SUM('CEB Allocators'!$M58:$BZ58),0)*SUM($U58:$CH58)</f>
        <v>147.59204570422665</v>
      </c>
      <c r="AH167" s="123">
        <f>IFERROR('CEB Allocators'!Z58/SUM('CEB Allocators'!$M58:$BZ58),0)*SUM($U58:$CH58)</f>
        <v>147.59204570422665</v>
      </c>
      <c r="AI167" s="123">
        <f>IFERROR('CEB Allocators'!AA58/SUM('CEB Allocators'!$M58:$BZ58),0)*SUM($U58:$CH58)</f>
        <v>147.59204570422665</v>
      </c>
      <c r="AJ167" s="123">
        <f>IFERROR('CEB Allocators'!AB58/SUM('CEB Allocators'!$M58:$BZ58),0)*SUM($U58:$CH58)</f>
        <v>147.59204570422665</v>
      </c>
      <c r="AK167" s="123">
        <f>IFERROR('CEB Allocators'!AC58/SUM('CEB Allocators'!$M58:$BZ58),0)*SUM($U58:$CH58)</f>
        <v>147.59204570422665</v>
      </c>
      <c r="AL167" s="123">
        <f>IFERROR('CEB Allocators'!AD58/SUM('CEB Allocators'!$M58:$BZ58),0)*SUM($U58:$CH58)</f>
        <v>147.59204570422665</v>
      </c>
      <c r="AM167" s="123">
        <f>IFERROR('CEB Allocators'!AE58/SUM('CEB Allocators'!$M58:$BZ58),0)*SUM($U58:$CH58)</f>
        <v>147.59204570422665</v>
      </c>
      <c r="AN167" s="123">
        <f>IFERROR('CEB Allocators'!AF58/SUM('CEB Allocators'!$M58:$BZ58),0)*SUM($U58:$CH58)</f>
        <v>147.59204570422665</v>
      </c>
      <c r="AO167" s="123">
        <f>IFERROR('CEB Allocators'!AG58/SUM('CEB Allocators'!$M58:$BZ58),0)*SUM($U58:$CH58)</f>
        <v>147.59204570422665</v>
      </c>
      <c r="AP167" s="123">
        <f>IFERROR('CEB Allocators'!AH58/SUM('CEB Allocators'!$M58:$BZ58),0)*SUM($U58:$CH58)</f>
        <v>147.59204570422665</v>
      </c>
      <c r="AQ167" s="123">
        <f>IFERROR('CEB Allocators'!AI58/SUM('CEB Allocators'!$M58:$BZ58),0)*SUM($U58:$CH58)</f>
        <v>147.59204570422665</v>
      </c>
      <c r="AR167" s="123">
        <f>IFERROR('CEB Allocators'!AJ58/SUM('CEB Allocators'!$M58:$BZ58),0)*SUM($U58:$CH58)</f>
        <v>147.59204570422665</v>
      </c>
      <c r="AS167" s="123">
        <f>IFERROR('CEB Allocators'!AK58/SUM('CEB Allocators'!$M58:$BZ58),0)*SUM($U58:$CH58)</f>
        <v>147.59204570422665</v>
      </c>
      <c r="AT167" s="123">
        <f>IFERROR('CEB Allocators'!AL58/SUM('CEB Allocators'!$M58:$BZ58),0)*SUM($U58:$CH58)</f>
        <v>147.59204570422665</v>
      </c>
      <c r="AU167" s="123">
        <f>IFERROR('CEB Allocators'!AM58/SUM('CEB Allocators'!$M58:$BZ58),0)*SUM($U58:$CH58)</f>
        <v>147.59204570422665</v>
      </c>
      <c r="AV167" s="123">
        <f>IFERROR('CEB Allocators'!AN58/SUM('CEB Allocators'!$M58:$BZ58),0)*SUM($U58:$CH58)</f>
        <v>147.59204570422665</v>
      </c>
      <c r="AW167" s="123">
        <f>IFERROR('CEB Allocators'!AO58/SUM('CEB Allocators'!$M58:$BZ58),0)*SUM($U58:$CH58)</f>
        <v>147.59204570422665</v>
      </c>
      <c r="AX167" s="123">
        <f>IFERROR('CEB Allocators'!AP58/SUM('CEB Allocators'!$M58:$BZ58),0)*SUM($U58:$CH58)</f>
        <v>147.59204570422665</v>
      </c>
      <c r="AY167" s="123">
        <f>IFERROR('CEB Allocators'!AQ58/SUM('CEB Allocators'!$M58:$BZ58),0)*SUM($U58:$CH58)</f>
        <v>147.59204570422665</v>
      </c>
      <c r="AZ167" s="123">
        <f>IFERROR('CEB Allocators'!AR58/SUM('CEB Allocators'!$M58:$BZ58),0)*SUM($U58:$CH58)</f>
        <v>147.59204570422665</v>
      </c>
      <c r="BA167" s="123">
        <f>IFERROR('CEB Allocators'!AS58/SUM('CEB Allocators'!$M58:$BZ58),0)*SUM($U58:$CH58)</f>
        <v>147.59204570422665</v>
      </c>
      <c r="BB167" s="123">
        <f>IFERROR('CEB Allocators'!AT58/SUM('CEB Allocators'!$M58:$BZ58),0)*SUM($U58:$CH58)</f>
        <v>147.59204570422665</v>
      </c>
      <c r="BC167" s="123">
        <f>IFERROR('CEB Allocators'!AU58/SUM('CEB Allocators'!$M58:$BZ58),0)*SUM($U58:$CH58)</f>
        <v>147.59204570422665</v>
      </c>
      <c r="BD167" s="123">
        <f>IFERROR('CEB Allocators'!AV58/SUM('CEB Allocators'!$M58:$BZ58),0)*SUM($U58:$CH58)</f>
        <v>147.59204570422665</v>
      </c>
      <c r="BE167" s="123">
        <f>IFERROR('CEB Allocators'!AW58/SUM('CEB Allocators'!$M58:$BZ58),0)*SUM($U58:$CH58)</f>
        <v>147.59204570422665</v>
      </c>
      <c r="BF167" s="123">
        <f>IFERROR('CEB Allocators'!AX58/SUM('CEB Allocators'!$M58:$BZ58),0)*SUM($U58:$CH58)</f>
        <v>147.59204570422665</v>
      </c>
      <c r="BG167" s="123">
        <f>IFERROR('CEB Allocators'!AY58/SUM('CEB Allocators'!$M58:$BZ58),0)*SUM($U58:$CH58)</f>
        <v>147.59204570422665</v>
      </c>
      <c r="BH167" s="123">
        <f>IFERROR('CEB Allocators'!AZ58/SUM('CEB Allocators'!$M58:$BZ58),0)*SUM($U58:$CH58)</f>
        <v>147.59204570422665</v>
      </c>
      <c r="BI167" s="123">
        <f>IFERROR('CEB Allocators'!BA58/SUM('CEB Allocators'!$M58:$BZ58),0)*SUM($U58:$CH58)</f>
        <v>147.59204570422665</v>
      </c>
      <c r="BJ167" s="123">
        <f>IFERROR('CEB Allocators'!BB58/SUM('CEB Allocators'!$M58:$BZ58),0)*SUM($U58:$CH58)</f>
        <v>147.59204570422665</v>
      </c>
      <c r="BK167" s="123">
        <f>IFERROR('CEB Allocators'!BC58/SUM('CEB Allocators'!$M58:$BZ58),0)*SUM($U58:$CH58)</f>
        <v>147.59204570422665</v>
      </c>
      <c r="BL167" s="123">
        <f>IFERROR('CEB Allocators'!BD58/SUM('CEB Allocators'!$M58:$BZ58),0)*SUM($U58:$CH58)</f>
        <v>147.59204570422665</v>
      </c>
      <c r="BM167" s="123">
        <f>IFERROR('CEB Allocators'!BE58/SUM('CEB Allocators'!$M58:$BZ58),0)*SUM($U58:$CH58)</f>
        <v>147.59204570422665</v>
      </c>
      <c r="BN167" s="123">
        <f>IFERROR('CEB Allocators'!BF58/SUM('CEB Allocators'!$M58:$BZ58),0)*SUM($U58:$CH58)</f>
        <v>147.59204570422665</v>
      </c>
      <c r="BO167" s="123">
        <f>IFERROR('CEB Allocators'!BG58/SUM('CEB Allocators'!$M58:$BZ58),0)*SUM($U58:$CH58)</f>
        <v>147.59204570422665</v>
      </c>
      <c r="BP167" s="123">
        <f>IFERROR('CEB Allocators'!BH58/SUM('CEB Allocators'!$M58:$BZ58),0)*SUM($U58:$CH58)</f>
        <v>147.59204570422665</v>
      </c>
      <c r="BQ167" s="123">
        <f>IFERROR('CEB Allocators'!BI58/SUM('CEB Allocators'!$M58:$BZ58),0)*SUM($U58:$CH58)</f>
        <v>147.59204570422665</v>
      </c>
      <c r="BR167" s="123">
        <f>IFERROR('CEB Allocators'!BJ58/SUM('CEB Allocators'!$M58:$BZ58),0)*SUM($U58:$CH58)</f>
        <v>147.59204570422665</v>
      </c>
      <c r="BS167" s="123">
        <f>IFERROR('CEB Allocators'!BK58/SUM('CEB Allocators'!$M58:$BZ58),0)*SUM($U58:$CH58)</f>
        <v>147.59204570422665</v>
      </c>
      <c r="BT167" s="123">
        <f>IFERROR('CEB Allocators'!BL58/SUM('CEB Allocators'!$M58:$BZ58),0)*SUM($U58:$CH58)</f>
        <v>147.59204570422665</v>
      </c>
      <c r="BU167" s="123">
        <f>IFERROR('CEB Allocators'!BM58/SUM('CEB Allocators'!$M58:$BZ58),0)*SUM($U58:$CH58)</f>
        <v>147.59204570422665</v>
      </c>
      <c r="BV167" s="123">
        <f>IFERROR('CEB Allocators'!BN58/SUM('CEB Allocators'!$M58:$BZ58),0)*SUM($U58:$CH58)</f>
        <v>147.59204570422665</v>
      </c>
      <c r="BW167" s="123">
        <f>IFERROR('CEB Allocators'!BO58/SUM('CEB Allocators'!$M58:$BZ58),0)*SUM($U58:$CH58)</f>
        <v>147.59204570422665</v>
      </c>
      <c r="BX167" s="123">
        <f>IFERROR('CEB Allocators'!BP58/SUM('CEB Allocators'!$M58:$BZ58),0)*SUM($U58:$CH58)</f>
        <v>0</v>
      </c>
      <c r="BY167" s="123">
        <f>IFERROR('CEB Allocators'!BQ58/SUM('CEB Allocators'!$M58:$BZ58),0)*SUM($U58:$CH58)</f>
        <v>0</v>
      </c>
      <c r="BZ167" s="123">
        <f>IFERROR('CEB Allocators'!BR58/SUM('CEB Allocators'!$M58:$BZ58),0)*SUM($U58:$CH58)</f>
        <v>0</v>
      </c>
      <c r="CA167" s="123">
        <f>IFERROR('CEB Allocators'!BS58/SUM('CEB Allocators'!$M58:$BZ58),0)*SUM($U58:$CH58)</f>
        <v>0</v>
      </c>
      <c r="CB167" s="123">
        <f>IFERROR('CEB Allocators'!BT58/SUM('CEB Allocators'!$M58:$BZ58),0)*SUM($U58:$CH58)</f>
        <v>0</v>
      </c>
      <c r="CC167" s="123">
        <f>IFERROR('CEB Allocators'!BU58/SUM('CEB Allocators'!$M58:$BZ58),0)*SUM($U58:$CH58)</f>
        <v>0</v>
      </c>
      <c r="CD167" s="123">
        <f>IFERROR('CEB Allocators'!BV58/SUM('CEB Allocators'!$M58:$BZ58),0)*SUM($U58:$CH58)</f>
        <v>0</v>
      </c>
      <c r="CE167" s="123">
        <f>IFERROR('CEB Allocators'!BW58/SUM('CEB Allocators'!$M58:$BZ58),0)*SUM($U58:$CH58)</f>
        <v>0</v>
      </c>
      <c r="CF167" s="123">
        <f>IFERROR('CEB Allocators'!BX58/SUM('CEB Allocators'!$M58:$BZ58),0)*SUM($U58:$CH58)</f>
        <v>0</v>
      </c>
      <c r="CG167" s="123">
        <f>IFERROR('CEB Allocators'!BY58/SUM('CEB Allocators'!$M58:$BZ58),0)*SUM($U58:$CH58)</f>
        <v>0</v>
      </c>
      <c r="CH167" s="123">
        <f>IFERROR('CEB Allocators'!BZ58/SUM('CEB Allocators'!$M58:$BZ58),0)*SUM($U58:$CH58)</f>
        <v>0</v>
      </c>
    </row>
    <row r="168" spans="1:86" s="56" customFormat="1" x14ac:dyDescent="0.3">
      <c r="A168" s="150"/>
      <c r="B168" s="19" t="str">
        <f t="shared" si="195"/>
        <v>RESOP</v>
      </c>
      <c r="C168" s="19">
        <f t="shared" si="195"/>
        <v>284.89999999999998</v>
      </c>
      <c r="D168" s="19" t="str">
        <f t="shared" si="195"/>
        <v>Win</v>
      </c>
      <c r="E168" s="19" t="str">
        <f t="shared" si="195"/>
        <v>Wind (Onshore, &lt;10MW)</v>
      </c>
      <c r="F168" s="19" t="str">
        <f t="shared" si="195"/>
        <v>Multiple</v>
      </c>
      <c r="G168" s="98">
        <f t="shared" ref="G168" si="204">G59</f>
        <v>40179</v>
      </c>
      <c r="H168" s="19">
        <f t="shared" si="89"/>
        <v>50</v>
      </c>
      <c r="I168" s="19">
        <f t="shared" ref="I168:K168" si="205">I59</f>
        <v>25</v>
      </c>
      <c r="J168" s="19">
        <f t="shared" si="205"/>
        <v>25</v>
      </c>
      <c r="K168" s="19">
        <f t="shared" si="205"/>
        <v>2010</v>
      </c>
      <c r="L168" s="55"/>
      <c r="M168" s="55"/>
      <c r="R168" s="57"/>
      <c r="S168" s="57"/>
      <c r="T168" s="101"/>
      <c r="U168" s="123">
        <f>IFERROR('CEB Allocators'!M59/SUM('CEB Allocators'!$M59:$BZ59),0)*SUM($U59:$CH59)</f>
        <v>0</v>
      </c>
      <c r="V168" s="123">
        <f>IFERROR('CEB Allocators'!N59/SUM('CEB Allocators'!$M59:$BZ59),0)*SUM($U59:$CH59)</f>
        <v>0</v>
      </c>
      <c r="W168" s="123">
        <f>IFERROR('CEB Allocators'!O59/SUM('CEB Allocators'!$M59:$BZ59),0)*SUM($U59:$CH59)</f>
        <v>0</v>
      </c>
      <c r="X168" s="123">
        <f>IFERROR('CEB Allocators'!P59/SUM('CEB Allocators'!$M59:$BZ59),0)*SUM($U59:$CH59)</f>
        <v>0</v>
      </c>
      <c r="Y168" s="123">
        <f>IFERROR('CEB Allocators'!Q59/SUM('CEB Allocators'!$M59:$BZ59),0)*SUM($U59:$CH59)</f>
        <v>0</v>
      </c>
      <c r="Z168" s="123">
        <f>IFERROR('CEB Allocators'!R59/SUM('CEB Allocators'!$M59:$BZ59),0)*SUM($U59:$CH59)</f>
        <v>77.672725490904099</v>
      </c>
      <c r="AA168" s="123">
        <f>IFERROR('CEB Allocators'!S59/SUM('CEB Allocators'!$M59:$BZ59),0)*SUM($U59:$CH59)</f>
        <v>77.672725490904099</v>
      </c>
      <c r="AB168" s="123">
        <f>IFERROR('CEB Allocators'!T59/SUM('CEB Allocators'!$M59:$BZ59),0)*SUM($U59:$CH59)</f>
        <v>77.672725490904099</v>
      </c>
      <c r="AC168" s="123">
        <f>IFERROR('CEB Allocators'!U59/SUM('CEB Allocators'!$M59:$BZ59),0)*SUM($U59:$CH59)</f>
        <v>77.672725490904099</v>
      </c>
      <c r="AD168" s="123">
        <f>IFERROR('CEB Allocators'!V59/SUM('CEB Allocators'!$M59:$BZ59),0)*SUM($U59:$CH59)</f>
        <v>77.672725490904099</v>
      </c>
      <c r="AE168" s="123">
        <f>IFERROR('CEB Allocators'!W59/SUM('CEB Allocators'!$M59:$BZ59),0)*SUM($U59:$CH59)</f>
        <v>77.672725490904099</v>
      </c>
      <c r="AF168" s="123">
        <f>IFERROR('CEB Allocators'!X59/SUM('CEB Allocators'!$M59:$BZ59),0)*SUM($U59:$CH59)</f>
        <v>77.672725490904099</v>
      </c>
      <c r="AG168" s="123">
        <f>IFERROR('CEB Allocators'!Y59/SUM('CEB Allocators'!$M59:$BZ59),0)*SUM($U59:$CH59)</f>
        <v>77.672725490904099</v>
      </c>
      <c r="AH168" s="123">
        <f>IFERROR('CEB Allocators'!Z59/SUM('CEB Allocators'!$M59:$BZ59),0)*SUM($U59:$CH59)</f>
        <v>77.672725490904099</v>
      </c>
      <c r="AI168" s="123">
        <f>IFERROR('CEB Allocators'!AA59/SUM('CEB Allocators'!$M59:$BZ59),0)*SUM($U59:$CH59)</f>
        <v>77.672725490904099</v>
      </c>
      <c r="AJ168" s="123">
        <f>IFERROR('CEB Allocators'!AB59/SUM('CEB Allocators'!$M59:$BZ59),0)*SUM($U59:$CH59)</f>
        <v>77.672725490904099</v>
      </c>
      <c r="AK168" s="123">
        <f>IFERROR('CEB Allocators'!AC59/SUM('CEB Allocators'!$M59:$BZ59),0)*SUM($U59:$CH59)</f>
        <v>77.672725490904099</v>
      </c>
      <c r="AL168" s="123">
        <f>IFERROR('CEB Allocators'!AD59/SUM('CEB Allocators'!$M59:$BZ59),0)*SUM($U59:$CH59)</f>
        <v>77.672725490904099</v>
      </c>
      <c r="AM168" s="123">
        <f>IFERROR('CEB Allocators'!AE59/SUM('CEB Allocators'!$M59:$BZ59),0)*SUM($U59:$CH59)</f>
        <v>77.672725490904099</v>
      </c>
      <c r="AN168" s="123">
        <f>IFERROR('CEB Allocators'!AF59/SUM('CEB Allocators'!$M59:$BZ59),0)*SUM($U59:$CH59)</f>
        <v>77.672725490904099</v>
      </c>
      <c r="AO168" s="123">
        <f>IFERROR('CEB Allocators'!AG59/SUM('CEB Allocators'!$M59:$BZ59),0)*SUM($U59:$CH59)</f>
        <v>77.672725490904099</v>
      </c>
      <c r="AP168" s="123">
        <f>IFERROR('CEB Allocators'!AH59/SUM('CEB Allocators'!$M59:$BZ59),0)*SUM($U59:$CH59)</f>
        <v>77.672725490904099</v>
      </c>
      <c r="AQ168" s="123">
        <f>IFERROR('CEB Allocators'!AI59/SUM('CEB Allocators'!$M59:$BZ59),0)*SUM($U59:$CH59)</f>
        <v>77.672725490904099</v>
      </c>
      <c r="AR168" s="123">
        <f>IFERROR('CEB Allocators'!AJ59/SUM('CEB Allocators'!$M59:$BZ59),0)*SUM($U59:$CH59)</f>
        <v>77.672725490904099</v>
      </c>
      <c r="AS168" s="123">
        <f>IFERROR('CEB Allocators'!AK59/SUM('CEB Allocators'!$M59:$BZ59),0)*SUM($U59:$CH59)</f>
        <v>77.672725490904099</v>
      </c>
      <c r="AT168" s="123">
        <f>IFERROR('CEB Allocators'!AL59/SUM('CEB Allocators'!$M59:$BZ59),0)*SUM($U59:$CH59)</f>
        <v>77.672725490904099</v>
      </c>
      <c r="AU168" s="123">
        <f>IFERROR('CEB Allocators'!AM59/SUM('CEB Allocators'!$M59:$BZ59),0)*SUM($U59:$CH59)</f>
        <v>77.672725490904099</v>
      </c>
      <c r="AV168" s="123">
        <f>IFERROR('CEB Allocators'!AN59/SUM('CEB Allocators'!$M59:$BZ59),0)*SUM($U59:$CH59)</f>
        <v>77.672725490904099</v>
      </c>
      <c r="AW168" s="123">
        <f>IFERROR('CEB Allocators'!AO59/SUM('CEB Allocators'!$M59:$BZ59),0)*SUM($U59:$CH59)</f>
        <v>77.672725490904099</v>
      </c>
      <c r="AX168" s="123">
        <f>IFERROR('CEB Allocators'!AP59/SUM('CEB Allocators'!$M59:$BZ59),0)*SUM($U59:$CH59)</f>
        <v>77.672725490904099</v>
      </c>
      <c r="AY168" s="123">
        <f>IFERROR('CEB Allocators'!AQ59/SUM('CEB Allocators'!$M59:$BZ59),0)*SUM($U59:$CH59)</f>
        <v>77.672725490904099</v>
      </c>
      <c r="AZ168" s="123">
        <f>IFERROR('CEB Allocators'!AR59/SUM('CEB Allocators'!$M59:$BZ59),0)*SUM($U59:$CH59)</f>
        <v>77.672725490904099</v>
      </c>
      <c r="BA168" s="123">
        <f>IFERROR('CEB Allocators'!AS59/SUM('CEB Allocators'!$M59:$BZ59),0)*SUM($U59:$CH59)</f>
        <v>77.672725490904099</v>
      </c>
      <c r="BB168" s="123">
        <f>IFERROR('CEB Allocators'!AT59/SUM('CEB Allocators'!$M59:$BZ59),0)*SUM($U59:$CH59)</f>
        <v>77.672725490904099</v>
      </c>
      <c r="BC168" s="123">
        <f>IFERROR('CEB Allocators'!AU59/SUM('CEB Allocators'!$M59:$BZ59),0)*SUM($U59:$CH59)</f>
        <v>77.672725490904099</v>
      </c>
      <c r="BD168" s="123">
        <f>IFERROR('CEB Allocators'!AV59/SUM('CEB Allocators'!$M59:$BZ59),0)*SUM($U59:$CH59)</f>
        <v>77.672725490904099</v>
      </c>
      <c r="BE168" s="123">
        <f>IFERROR('CEB Allocators'!AW59/SUM('CEB Allocators'!$M59:$BZ59),0)*SUM($U59:$CH59)</f>
        <v>77.672725490904099</v>
      </c>
      <c r="BF168" s="123">
        <f>IFERROR('CEB Allocators'!AX59/SUM('CEB Allocators'!$M59:$BZ59),0)*SUM($U59:$CH59)</f>
        <v>77.672725490904099</v>
      </c>
      <c r="BG168" s="123">
        <f>IFERROR('CEB Allocators'!AY59/SUM('CEB Allocators'!$M59:$BZ59),0)*SUM($U59:$CH59)</f>
        <v>77.672725490904099</v>
      </c>
      <c r="BH168" s="123">
        <f>IFERROR('CEB Allocators'!AZ59/SUM('CEB Allocators'!$M59:$BZ59),0)*SUM($U59:$CH59)</f>
        <v>77.672725490904099</v>
      </c>
      <c r="BI168" s="123">
        <f>IFERROR('CEB Allocators'!BA59/SUM('CEB Allocators'!$M59:$BZ59),0)*SUM($U59:$CH59)</f>
        <v>77.672725490904099</v>
      </c>
      <c r="BJ168" s="123">
        <f>IFERROR('CEB Allocators'!BB59/SUM('CEB Allocators'!$M59:$BZ59),0)*SUM($U59:$CH59)</f>
        <v>77.672725490904099</v>
      </c>
      <c r="BK168" s="123">
        <f>IFERROR('CEB Allocators'!BC59/SUM('CEB Allocators'!$M59:$BZ59),0)*SUM($U59:$CH59)</f>
        <v>77.672725490904099</v>
      </c>
      <c r="BL168" s="123">
        <f>IFERROR('CEB Allocators'!BD59/SUM('CEB Allocators'!$M59:$BZ59),0)*SUM($U59:$CH59)</f>
        <v>77.672725490904099</v>
      </c>
      <c r="BM168" s="123">
        <f>IFERROR('CEB Allocators'!BE59/SUM('CEB Allocators'!$M59:$BZ59),0)*SUM($U59:$CH59)</f>
        <v>77.672725490904099</v>
      </c>
      <c r="BN168" s="123">
        <f>IFERROR('CEB Allocators'!BF59/SUM('CEB Allocators'!$M59:$BZ59),0)*SUM($U59:$CH59)</f>
        <v>77.672725490904099</v>
      </c>
      <c r="BO168" s="123">
        <f>IFERROR('CEB Allocators'!BG59/SUM('CEB Allocators'!$M59:$BZ59),0)*SUM($U59:$CH59)</f>
        <v>77.672725490904099</v>
      </c>
      <c r="BP168" s="123">
        <f>IFERROR('CEB Allocators'!BH59/SUM('CEB Allocators'!$M59:$BZ59),0)*SUM($U59:$CH59)</f>
        <v>77.672725490904099</v>
      </c>
      <c r="BQ168" s="123">
        <f>IFERROR('CEB Allocators'!BI59/SUM('CEB Allocators'!$M59:$BZ59),0)*SUM($U59:$CH59)</f>
        <v>77.672725490904099</v>
      </c>
      <c r="BR168" s="123">
        <f>IFERROR('CEB Allocators'!BJ59/SUM('CEB Allocators'!$M59:$BZ59),0)*SUM($U59:$CH59)</f>
        <v>77.672725490904099</v>
      </c>
      <c r="BS168" s="123">
        <f>IFERROR('CEB Allocators'!BK59/SUM('CEB Allocators'!$M59:$BZ59),0)*SUM($U59:$CH59)</f>
        <v>77.672725490904099</v>
      </c>
      <c r="BT168" s="123">
        <f>IFERROR('CEB Allocators'!BL59/SUM('CEB Allocators'!$M59:$BZ59),0)*SUM($U59:$CH59)</f>
        <v>77.672725490904099</v>
      </c>
      <c r="BU168" s="123">
        <f>IFERROR('CEB Allocators'!BM59/SUM('CEB Allocators'!$M59:$BZ59),0)*SUM($U59:$CH59)</f>
        <v>77.672725490904099</v>
      </c>
      <c r="BV168" s="123">
        <f>IFERROR('CEB Allocators'!BN59/SUM('CEB Allocators'!$M59:$BZ59),0)*SUM($U59:$CH59)</f>
        <v>77.672725490904099</v>
      </c>
      <c r="BW168" s="123">
        <f>IFERROR('CEB Allocators'!BO59/SUM('CEB Allocators'!$M59:$BZ59),0)*SUM($U59:$CH59)</f>
        <v>77.672725490904099</v>
      </c>
      <c r="BX168" s="123">
        <f>IFERROR('CEB Allocators'!BP59/SUM('CEB Allocators'!$M59:$BZ59),0)*SUM($U59:$CH59)</f>
        <v>0</v>
      </c>
      <c r="BY168" s="123">
        <f>IFERROR('CEB Allocators'!BQ59/SUM('CEB Allocators'!$M59:$BZ59),0)*SUM($U59:$CH59)</f>
        <v>0</v>
      </c>
      <c r="BZ168" s="123">
        <f>IFERROR('CEB Allocators'!BR59/SUM('CEB Allocators'!$M59:$BZ59),0)*SUM($U59:$CH59)</f>
        <v>0</v>
      </c>
      <c r="CA168" s="123">
        <f>IFERROR('CEB Allocators'!BS59/SUM('CEB Allocators'!$M59:$BZ59),0)*SUM($U59:$CH59)</f>
        <v>0</v>
      </c>
      <c r="CB168" s="123">
        <f>IFERROR('CEB Allocators'!BT59/SUM('CEB Allocators'!$M59:$BZ59),0)*SUM($U59:$CH59)</f>
        <v>0</v>
      </c>
      <c r="CC168" s="123">
        <f>IFERROR('CEB Allocators'!BU59/SUM('CEB Allocators'!$M59:$BZ59),0)*SUM($U59:$CH59)</f>
        <v>0</v>
      </c>
      <c r="CD168" s="123">
        <f>IFERROR('CEB Allocators'!BV59/SUM('CEB Allocators'!$M59:$BZ59),0)*SUM($U59:$CH59)</f>
        <v>0</v>
      </c>
      <c r="CE168" s="123">
        <f>IFERROR('CEB Allocators'!BW59/SUM('CEB Allocators'!$M59:$BZ59),0)*SUM($U59:$CH59)</f>
        <v>0</v>
      </c>
      <c r="CF168" s="123">
        <f>IFERROR('CEB Allocators'!BX59/SUM('CEB Allocators'!$M59:$BZ59),0)*SUM($U59:$CH59)</f>
        <v>0</v>
      </c>
      <c r="CG168" s="123">
        <f>IFERROR('CEB Allocators'!BY59/SUM('CEB Allocators'!$M59:$BZ59),0)*SUM($U59:$CH59)</f>
        <v>0</v>
      </c>
      <c r="CH168" s="123">
        <f>IFERROR('CEB Allocators'!BZ59/SUM('CEB Allocators'!$M59:$BZ59),0)*SUM($U59:$CH59)</f>
        <v>0</v>
      </c>
    </row>
    <row r="169" spans="1:86" s="56" customFormat="1" x14ac:dyDescent="0.3">
      <c r="A169" s="150"/>
      <c r="B169" s="19" t="str">
        <f t="shared" si="195"/>
        <v>Coal Shutdown</v>
      </c>
      <c r="C169" s="19">
        <f t="shared" si="195"/>
        <v>0</v>
      </c>
      <c r="D169" s="19" t="str">
        <f t="shared" si="195"/>
        <v>Col</v>
      </c>
      <c r="E169" s="19" t="str">
        <f t="shared" si="195"/>
        <v>Coal</v>
      </c>
      <c r="F169" s="19" t="str">
        <f t="shared" si="195"/>
        <v>Multiple</v>
      </c>
      <c r="G169" s="98">
        <f t="shared" ref="G169" si="206">G60</f>
        <v>39814</v>
      </c>
      <c r="H169" s="19">
        <f t="shared" si="89"/>
        <v>20</v>
      </c>
      <c r="I169" s="19">
        <f t="shared" ref="I169:K169" si="207">I60</f>
        <v>20</v>
      </c>
      <c r="J169" s="19">
        <f t="shared" si="207"/>
        <v>0</v>
      </c>
      <c r="K169" s="19">
        <f t="shared" si="207"/>
        <v>2009</v>
      </c>
      <c r="L169" s="55"/>
      <c r="M169" s="55"/>
      <c r="R169" s="57"/>
      <c r="S169" s="57"/>
      <c r="T169" s="101"/>
      <c r="U169" s="123">
        <f>IFERROR('CEB Allocators'!M60/SUM('CEB Allocators'!$M60:$BZ60),0)*SUM($U60:$CH60)</f>
        <v>0</v>
      </c>
      <c r="V169" s="123">
        <f>IFERROR('CEB Allocators'!N60/SUM('CEB Allocators'!$M60:$BZ60),0)*SUM($U60:$CH60)</f>
        <v>0</v>
      </c>
      <c r="W169" s="123">
        <f>IFERROR('CEB Allocators'!O60/SUM('CEB Allocators'!$M60:$BZ60),0)*SUM($U60:$CH60)</f>
        <v>0</v>
      </c>
      <c r="X169" s="123">
        <f>IFERROR('CEB Allocators'!P60/SUM('CEB Allocators'!$M60:$BZ60),0)*SUM($U60:$CH60)</f>
        <v>0</v>
      </c>
      <c r="Y169" s="123">
        <f>IFERROR('CEB Allocators'!Q60/SUM('CEB Allocators'!$M60:$BZ60),0)*SUM($U60:$CH60)</f>
        <v>16.5</v>
      </c>
      <c r="Z169" s="123">
        <f>IFERROR('CEB Allocators'!R60/SUM('CEB Allocators'!$M60:$BZ60),0)*SUM($U60:$CH60)</f>
        <v>16.5</v>
      </c>
      <c r="AA169" s="123">
        <f>IFERROR('CEB Allocators'!S60/SUM('CEB Allocators'!$M60:$BZ60),0)*SUM($U60:$CH60)</f>
        <v>16.5</v>
      </c>
      <c r="AB169" s="123">
        <f>IFERROR('CEB Allocators'!T60/SUM('CEB Allocators'!$M60:$BZ60),0)*SUM($U60:$CH60)</f>
        <v>16.5</v>
      </c>
      <c r="AC169" s="123">
        <f>IFERROR('CEB Allocators'!U60/SUM('CEB Allocators'!$M60:$BZ60),0)*SUM($U60:$CH60)</f>
        <v>16.5</v>
      </c>
      <c r="AD169" s="123">
        <f>IFERROR('CEB Allocators'!V60/SUM('CEB Allocators'!$M60:$BZ60),0)*SUM($U60:$CH60)</f>
        <v>16.5</v>
      </c>
      <c r="AE169" s="123">
        <f>IFERROR('CEB Allocators'!W60/SUM('CEB Allocators'!$M60:$BZ60),0)*SUM($U60:$CH60)</f>
        <v>16.5</v>
      </c>
      <c r="AF169" s="123">
        <f>IFERROR('CEB Allocators'!X60/SUM('CEB Allocators'!$M60:$BZ60),0)*SUM($U60:$CH60)</f>
        <v>16.5</v>
      </c>
      <c r="AG169" s="123">
        <f>IFERROR('CEB Allocators'!Y60/SUM('CEB Allocators'!$M60:$BZ60),0)*SUM($U60:$CH60)</f>
        <v>16.5</v>
      </c>
      <c r="AH169" s="123">
        <f>IFERROR('CEB Allocators'!Z60/SUM('CEB Allocators'!$M60:$BZ60),0)*SUM($U60:$CH60)</f>
        <v>16.5</v>
      </c>
      <c r="AI169" s="123">
        <f>IFERROR('CEB Allocators'!AA60/SUM('CEB Allocators'!$M60:$BZ60),0)*SUM($U60:$CH60)</f>
        <v>16.5</v>
      </c>
      <c r="AJ169" s="123">
        <f>IFERROR('CEB Allocators'!AB60/SUM('CEB Allocators'!$M60:$BZ60),0)*SUM($U60:$CH60)</f>
        <v>16.5</v>
      </c>
      <c r="AK169" s="123">
        <f>IFERROR('CEB Allocators'!AC60/SUM('CEB Allocators'!$M60:$BZ60),0)*SUM($U60:$CH60)</f>
        <v>16.5</v>
      </c>
      <c r="AL169" s="123">
        <f>IFERROR('CEB Allocators'!AD60/SUM('CEB Allocators'!$M60:$BZ60),0)*SUM($U60:$CH60)</f>
        <v>16.5</v>
      </c>
      <c r="AM169" s="123">
        <f>IFERROR('CEB Allocators'!AE60/SUM('CEB Allocators'!$M60:$BZ60),0)*SUM($U60:$CH60)</f>
        <v>16.5</v>
      </c>
      <c r="AN169" s="123">
        <f>IFERROR('CEB Allocators'!AF60/SUM('CEB Allocators'!$M60:$BZ60),0)*SUM($U60:$CH60)</f>
        <v>16.5</v>
      </c>
      <c r="AO169" s="123">
        <f>IFERROR('CEB Allocators'!AG60/SUM('CEB Allocators'!$M60:$BZ60),0)*SUM($U60:$CH60)</f>
        <v>16.5</v>
      </c>
      <c r="AP169" s="123">
        <f>IFERROR('CEB Allocators'!AH60/SUM('CEB Allocators'!$M60:$BZ60),0)*SUM($U60:$CH60)</f>
        <v>16.5</v>
      </c>
      <c r="AQ169" s="123">
        <f>IFERROR('CEB Allocators'!AI60/SUM('CEB Allocators'!$M60:$BZ60),0)*SUM($U60:$CH60)</f>
        <v>16.5</v>
      </c>
      <c r="AR169" s="123">
        <f>IFERROR('CEB Allocators'!AJ60/SUM('CEB Allocators'!$M60:$BZ60),0)*SUM($U60:$CH60)</f>
        <v>16.5</v>
      </c>
      <c r="AS169" s="123">
        <f>IFERROR('CEB Allocators'!AK60/SUM('CEB Allocators'!$M60:$BZ60),0)*SUM($U60:$CH60)</f>
        <v>0</v>
      </c>
      <c r="AT169" s="123">
        <f>IFERROR('CEB Allocators'!AL60/SUM('CEB Allocators'!$M60:$BZ60),0)*SUM($U60:$CH60)</f>
        <v>0</v>
      </c>
      <c r="AU169" s="123">
        <f>IFERROR('CEB Allocators'!AM60/SUM('CEB Allocators'!$M60:$BZ60),0)*SUM($U60:$CH60)</f>
        <v>0</v>
      </c>
      <c r="AV169" s="123">
        <f>IFERROR('CEB Allocators'!AN60/SUM('CEB Allocators'!$M60:$BZ60),0)*SUM($U60:$CH60)</f>
        <v>0</v>
      </c>
      <c r="AW169" s="123">
        <f>IFERROR('CEB Allocators'!AO60/SUM('CEB Allocators'!$M60:$BZ60),0)*SUM($U60:$CH60)</f>
        <v>0</v>
      </c>
      <c r="AX169" s="123">
        <f>IFERROR('CEB Allocators'!AP60/SUM('CEB Allocators'!$M60:$BZ60),0)*SUM($U60:$CH60)</f>
        <v>0</v>
      </c>
      <c r="AY169" s="123">
        <f>IFERROR('CEB Allocators'!AQ60/SUM('CEB Allocators'!$M60:$BZ60),0)*SUM($U60:$CH60)</f>
        <v>0</v>
      </c>
      <c r="AZ169" s="123">
        <f>IFERROR('CEB Allocators'!AR60/SUM('CEB Allocators'!$M60:$BZ60),0)*SUM($U60:$CH60)</f>
        <v>0</v>
      </c>
      <c r="BA169" s="123">
        <f>IFERROR('CEB Allocators'!AS60/SUM('CEB Allocators'!$M60:$BZ60),0)*SUM($U60:$CH60)</f>
        <v>0</v>
      </c>
      <c r="BB169" s="123">
        <f>IFERROR('CEB Allocators'!AT60/SUM('CEB Allocators'!$M60:$BZ60),0)*SUM($U60:$CH60)</f>
        <v>0</v>
      </c>
      <c r="BC169" s="123">
        <f>IFERROR('CEB Allocators'!AU60/SUM('CEB Allocators'!$M60:$BZ60),0)*SUM($U60:$CH60)</f>
        <v>0</v>
      </c>
      <c r="BD169" s="123">
        <f>IFERROR('CEB Allocators'!AV60/SUM('CEB Allocators'!$M60:$BZ60),0)*SUM($U60:$CH60)</f>
        <v>0</v>
      </c>
      <c r="BE169" s="123">
        <f>IFERROR('CEB Allocators'!AW60/SUM('CEB Allocators'!$M60:$BZ60),0)*SUM($U60:$CH60)</f>
        <v>0</v>
      </c>
      <c r="BF169" s="123">
        <f>IFERROR('CEB Allocators'!AX60/SUM('CEB Allocators'!$M60:$BZ60),0)*SUM($U60:$CH60)</f>
        <v>0</v>
      </c>
      <c r="BG169" s="123">
        <f>IFERROR('CEB Allocators'!AY60/SUM('CEB Allocators'!$M60:$BZ60),0)*SUM($U60:$CH60)</f>
        <v>0</v>
      </c>
      <c r="BH169" s="123">
        <f>IFERROR('CEB Allocators'!AZ60/SUM('CEB Allocators'!$M60:$BZ60),0)*SUM($U60:$CH60)</f>
        <v>0</v>
      </c>
      <c r="BI169" s="123">
        <f>IFERROR('CEB Allocators'!BA60/SUM('CEB Allocators'!$M60:$BZ60),0)*SUM($U60:$CH60)</f>
        <v>0</v>
      </c>
      <c r="BJ169" s="123">
        <f>IFERROR('CEB Allocators'!BB60/SUM('CEB Allocators'!$M60:$BZ60),0)*SUM($U60:$CH60)</f>
        <v>0</v>
      </c>
      <c r="BK169" s="123">
        <f>IFERROR('CEB Allocators'!BC60/SUM('CEB Allocators'!$M60:$BZ60),0)*SUM($U60:$CH60)</f>
        <v>0</v>
      </c>
      <c r="BL169" s="123">
        <f>IFERROR('CEB Allocators'!BD60/SUM('CEB Allocators'!$M60:$BZ60),0)*SUM($U60:$CH60)</f>
        <v>0</v>
      </c>
      <c r="BM169" s="123">
        <f>IFERROR('CEB Allocators'!BE60/SUM('CEB Allocators'!$M60:$BZ60),0)*SUM($U60:$CH60)</f>
        <v>0</v>
      </c>
      <c r="BN169" s="123">
        <f>IFERROR('CEB Allocators'!BF60/SUM('CEB Allocators'!$M60:$BZ60),0)*SUM($U60:$CH60)</f>
        <v>0</v>
      </c>
      <c r="BO169" s="123">
        <f>IFERROR('CEB Allocators'!BG60/SUM('CEB Allocators'!$M60:$BZ60),0)*SUM($U60:$CH60)</f>
        <v>0</v>
      </c>
      <c r="BP169" s="123">
        <f>IFERROR('CEB Allocators'!BH60/SUM('CEB Allocators'!$M60:$BZ60),0)*SUM($U60:$CH60)</f>
        <v>0</v>
      </c>
      <c r="BQ169" s="123">
        <f>IFERROR('CEB Allocators'!BI60/SUM('CEB Allocators'!$M60:$BZ60),0)*SUM($U60:$CH60)</f>
        <v>0</v>
      </c>
      <c r="BR169" s="123">
        <f>IFERROR('CEB Allocators'!BJ60/SUM('CEB Allocators'!$M60:$BZ60),0)*SUM($U60:$CH60)</f>
        <v>0</v>
      </c>
      <c r="BS169" s="123">
        <f>IFERROR('CEB Allocators'!BK60/SUM('CEB Allocators'!$M60:$BZ60),0)*SUM($U60:$CH60)</f>
        <v>0</v>
      </c>
      <c r="BT169" s="123">
        <f>IFERROR('CEB Allocators'!BL60/SUM('CEB Allocators'!$M60:$BZ60),0)*SUM($U60:$CH60)</f>
        <v>0</v>
      </c>
      <c r="BU169" s="123">
        <f>IFERROR('CEB Allocators'!BM60/SUM('CEB Allocators'!$M60:$BZ60),0)*SUM($U60:$CH60)</f>
        <v>0</v>
      </c>
      <c r="BV169" s="123">
        <f>IFERROR('CEB Allocators'!BN60/SUM('CEB Allocators'!$M60:$BZ60),0)*SUM($U60:$CH60)</f>
        <v>0</v>
      </c>
      <c r="BW169" s="123">
        <f>IFERROR('CEB Allocators'!BO60/SUM('CEB Allocators'!$M60:$BZ60),0)*SUM($U60:$CH60)</f>
        <v>0</v>
      </c>
      <c r="BX169" s="123">
        <f>IFERROR('CEB Allocators'!BP60/SUM('CEB Allocators'!$M60:$BZ60),0)*SUM($U60:$CH60)</f>
        <v>0</v>
      </c>
      <c r="BY169" s="123">
        <f>IFERROR('CEB Allocators'!BQ60/SUM('CEB Allocators'!$M60:$BZ60),0)*SUM($U60:$CH60)</f>
        <v>0</v>
      </c>
      <c r="BZ169" s="123">
        <f>IFERROR('CEB Allocators'!BR60/SUM('CEB Allocators'!$M60:$BZ60),0)*SUM($U60:$CH60)</f>
        <v>0</v>
      </c>
      <c r="CA169" s="123">
        <f>IFERROR('CEB Allocators'!BS60/SUM('CEB Allocators'!$M60:$BZ60),0)*SUM($U60:$CH60)</f>
        <v>0</v>
      </c>
      <c r="CB169" s="123">
        <f>IFERROR('CEB Allocators'!BT60/SUM('CEB Allocators'!$M60:$BZ60),0)*SUM($U60:$CH60)</f>
        <v>0</v>
      </c>
      <c r="CC169" s="123">
        <f>IFERROR('CEB Allocators'!BU60/SUM('CEB Allocators'!$M60:$BZ60),0)*SUM($U60:$CH60)</f>
        <v>0</v>
      </c>
      <c r="CD169" s="123">
        <f>IFERROR('CEB Allocators'!BV60/SUM('CEB Allocators'!$M60:$BZ60),0)*SUM($U60:$CH60)</f>
        <v>0</v>
      </c>
      <c r="CE169" s="123">
        <f>IFERROR('CEB Allocators'!BW60/SUM('CEB Allocators'!$M60:$BZ60),0)*SUM($U60:$CH60)</f>
        <v>0</v>
      </c>
      <c r="CF169" s="123">
        <f>IFERROR('CEB Allocators'!BX60/SUM('CEB Allocators'!$M60:$BZ60),0)*SUM($U60:$CH60)</f>
        <v>0</v>
      </c>
      <c r="CG169" s="123">
        <f>IFERROR('CEB Allocators'!BY60/SUM('CEB Allocators'!$M60:$BZ60),0)*SUM($U60:$CH60)</f>
        <v>0</v>
      </c>
      <c r="CH169" s="123">
        <f>IFERROR('CEB Allocators'!BZ60/SUM('CEB Allocators'!$M60:$BZ60),0)*SUM($U60:$CH60)</f>
        <v>0</v>
      </c>
    </row>
    <row r="170" spans="1:86" s="56" customFormat="1" x14ac:dyDescent="0.3">
      <c r="A170" s="150"/>
      <c r="B170" s="19" t="str">
        <f t="shared" si="195"/>
        <v>Coal Shutdown</v>
      </c>
      <c r="C170" s="19">
        <f t="shared" si="195"/>
        <v>0</v>
      </c>
      <c r="D170" s="19" t="str">
        <f t="shared" si="195"/>
        <v>Col</v>
      </c>
      <c r="E170" s="19" t="str">
        <f t="shared" si="195"/>
        <v>Coal</v>
      </c>
      <c r="F170" s="19" t="str">
        <f t="shared" si="195"/>
        <v>Multiple</v>
      </c>
      <c r="G170" s="98">
        <f t="shared" ref="G170" si="208">G61</f>
        <v>40179</v>
      </c>
      <c r="H170" s="19">
        <f t="shared" si="89"/>
        <v>20</v>
      </c>
      <c r="I170" s="19">
        <f t="shared" ref="I170:K170" si="209">I61</f>
        <v>20</v>
      </c>
      <c r="J170" s="19">
        <f t="shared" si="209"/>
        <v>0</v>
      </c>
      <c r="K170" s="19">
        <f t="shared" si="209"/>
        <v>2010</v>
      </c>
      <c r="L170" s="55"/>
      <c r="M170" s="55"/>
      <c r="R170" s="57"/>
      <c r="S170" s="57"/>
      <c r="T170" s="101"/>
      <c r="U170" s="123">
        <f>IFERROR('CEB Allocators'!M61/SUM('CEB Allocators'!$M61:$BZ61),0)*SUM($U61:$CH61)</f>
        <v>0</v>
      </c>
      <c r="V170" s="123">
        <f>IFERROR('CEB Allocators'!N61/SUM('CEB Allocators'!$M61:$BZ61),0)*SUM($U61:$CH61)</f>
        <v>0</v>
      </c>
      <c r="W170" s="123">
        <f>IFERROR('CEB Allocators'!O61/SUM('CEB Allocators'!$M61:$BZ61),0)*SUM($U61:$CH61)</f>
        <v>0</v>
      </c>
      <c r="X170" s="123">
        <f>IFERROR('CEB Allocators'!P61/SUM('CEB Allocators'!$M61:$BZ61),0)*SUM($U61:$CH61)</f>
        <v>0</v>
      </c>
      <c r="Y170" s="123">
        <f>IFERROR('CEB Allocators'!Q61/SUM('CEB Allocators'!$M61:$BZ61),0)*SUM($U61:$CH61)</f>
        <v>0</v>
      </c>
      <c r="Z170" s="123">
        <f>IFERROR('CEB Allocators'!R61/SUM('CEB Allocators'!$M61:$BZ61),0)*SUM($U61:$CH61)</f>
        <v>15.450000000000001</v>
      </c>
      <c r="AA170" s="123">
        <f>IFERROR('CEB Allocators'!S61/SUM('CEB Allocators'!$M61:$BZ61),0)*SUM($U61:$CH61)</f>
        <v>15.450000000000001</v>
      </c>
      <c r="AB170" s="123">
        <f>IFERROR('CEB Allocators'!T61/SUM('CEB Allocators'!$M61:$BZ61),0)*SUM($U61:$CH61)</f>
        <v>15.450000000000001</v>
      </c>
      <c r="AC170" s="123">
        <f>IFERROR('CEB Allocators'!U61/SUM('CEB Allocators'!$M61:$BZ61),0)*SUM($U61:$CH61)</f>
        <v>15.450000000000001</v>
      </c>
      <c r="AD170" s="123">
        <f>IFERROR('CEB Allocators'!V61/SUM('CEB Allocators'!$M61:$BZ61),0)*SUM($U61:$CH61)</f>
        <v>15.450000000000001</v>
      </c>
      <c r="AE170" s="123">
        <f>IFERROR('CEB Allocators'!W61/SUM('CEB Allocators'!$M61:$BZ61),0)*SUM($U61:$CH61)</f>
        <v>15.450000000000001</v>
      </c>
      <c r="AF170" s="123">
        <f>IFERROR('CEB Allocators'!X61/SUM('CEB Allocators'!$M61:$BZ61),0)*SUM($U61:$CH61)</f>
        <v>15.450000000000001</v>
      </c>
      <c r="AG170" s="123">
        <f>IFERROR('CEB Allocators'!Y61/SUM('CEB Allocators'!$M61:$BZ61),0)*SUM($U61:$CH61)</f>
        <v>15.450000000000001</v>
      </c>
      <c r="AH170" s="123">
        <f>IFERROR('CEB Allocators'!Z61/SUM('CEB Allocators'!$M61:$BZ61),0)*SUM($U61:$CH61)</f>
        <v>15.450000000000001</v>
      </c>
      <c r="AI170" s="123">
        <f>IFERROR('CEB Allocators'!AA61/SUM('CEB Allocators'!$M61:$BZ61),0)*SUM($U61:$CH61)</f>
        <v>15.450000000000001</v>
      </c>
      <c r="AJ170" s="123">
        <f>IFERROR('CEB Allocators'!AB61/SUM('CEB Allocators'!$M61:$BZ61),0)*SUM($U61:$CH61)</f>
        <v>15.450000000000001</v>
      </c>
      <c r="AK170" s="123">
        <f>IFERROR('CEB Allocators'!AC61/SUM('CEB Allocators'!$M61:$BZ61),0)*SUM($U61:$CH61)</f>
        <v>15.450000000000001</v>
      </c>
      <c r="AL170" s="123">
        <f>IFERROR('CEB Allocators'!AD61/SUM('CEB Allocators'!$M61:$BZ61),0)*SUM($U61:$CH61)</f>
        <v>15.450000000000001</v>
      </c>
      <c r="AM170" s="123">
        <f>IFERROR('CEB Allocators'!AE61/SUM('CEB Allocators'!$M61:$BZ61),0)*SUM($U61:$CH61)</f>
        <v>15.450000000000001</v>
      </c>
      <c r="AN170" s="123">
        <f>IFERROR('CEB Allocators'!AF61/SUM('CEB Allocators'!$M61:$BZ61),0)*SUM($U61:$CH61)</f>
        <v>15.450000000000001</v>
      </c>
      <c r="AO170" s="123">
        <f>IFERROR('CEB Allocators'!AG61/SUM('CEB Allocators'!$M61:$BZ61),0)*SUM($U61:$CH61)</f>
        <v>15.450000000000001</v>
      </c>
      <c r="AP170" s="123">
        <f>IFERROR('CEB Allocators'!AH61/SUM('CEB Allocators'!$M61:$BZ61),0)*SUM($U61:$CH61)</f>
        <v>15.450000000000001</v>
      </c>
      <c r="AQ170" s="123">
        <f>IFERROR('CEB Allocators'!AI61/SUM('CEB Allocators'!$M61:$BZ61),0)*SUM($U61:$CH61)</f>
        <v>15.450000000000001</v>
      </c>
      <c r="AR170" s="123">
        <f>IFERROR('CEB Allocators'!AJ61/SUM('CEB Allocators'!$M61:$BZ61),0)*SUM($U61:$CH61)</f>
        <v>15.450000000000001</v>
      </c>
      <c r="AS170" s="123">
        <f>IFERROR('CEB Allocators'!AK61/SUM('CEB Allocators'!$M61:$BZ61),0)*SUM($U61:$CH61)</f>
        <v>15.450000000000001</v>
      </c>
      <c r="AT170" s="123">
        <f>IFERROR('CEB Allocators'!AL61/SUM('CEB Allocators'!$M61:$BZ61),0)*SUM($U61:$CH61)</f>
        <v>0</v>
      </c>
      <c r="AU170" s="123">
        <f>IFERROR('CEB Allocators'!AM61/SUM('CEB Allocators'!$M61:$BZ61),0)*SUM($U61:$CH61)</f>
        <v>0</v>
      </c>
      <c r="AV170" s="123">
        <f>IFERROR('CEB Allocators'!AN61/SUM('CEB Allocators'!$M61:$BZ61),0)*SUM($U61:$CH61)</f>
        <v>0</v>
      </c>
      <c r="AW170" s="123">
        <f>IFERROR('CEB Allocators'!AO61/SUM('CEB Allocators'!$M61:$BZ61),0)*SUM($U61:$CH61)</f>
        <v>0</v>
      </c>
      <c r="AX170" s="123">
        <f>IFERROR('CEB Allocators'!AP61/SUM('CEB Allocators'!$M61:$BZ61),0)*SUM($U61:$CH61)</f>
        <v>0</v>
      </c>
      <c r="AY170" s="123">
        <f>IFERROR('CEB Allocators'!AQ61/SUM('CEB Allocators'!$M61:$BZ61),0)*SUM($U61:$CH61)</f>
        <v>0</v>
      </c>
      <c r="AZ170" s="123">
        <f>IFERROR('CEB Allocators'!AR61/SUM('CEB Allocators'!$M61:$BZ61),0)*SUM($U61:$CH61)</f>
        <v>0</v>
      </c>
      <c r="BA170" s="123">
        <f>IFERROR('CEB Allocators'!AS61/SUM('CEB Allocators'!$M61:$BZ61),0)*SUM($U61:$CH61)</f>
        <v>0</v>
      </c>
      <c r="BB170" s="123">
        <f>IFERROR('CEB Allocators'!AT61/SUM('CEB Allocators'!$M61:$BZ61),0)*SUM($U61:$CH61)</f>
        <v>0</v>
      </c>
      <c r="BC170" s="123">
        <f>IFERROR('CEB Allocators'!AU61/SUM('CEB Allocators'!$M61:$BZ61),0)*SUM($U61:$CH61)</f>
        <v>0</v>
      </c>
      <c r="BD170" s="123">
        <f>IFERROR('CEB Allocators'!AV61/SUM('CEB Allocators'!$M61:$BZ61),0)*SUM($U61:$CH61)</f>
        <v>0</v>
      </c>
      <c r="BE170" s="123">
        <f>IFERROR('CEB Allocators'!AW61/SUM('CEB Allocators'!$M61:$BZ61),0)*SUM($U61:$CH61)</f>
        <v>0</v>
      </c>
      <c r="BF170" s="123">
        <f>IFERROR('CEB Allocators'!AX61/SUM('CEB Allocators'!$M61:$BZ61),0)*SUM($U61:$CH61)</f>
        <v>0</v>
      </c>
      <c r="BG170" s="123">
        <f>IFERROR('CEB Allocators'!AY61/SUM('CEB Allocators'!$M61:$BZ61),0)*SUM($U61:$CH61)</f>
        <v>0</v>
      </c>
      <c r="BH170" s="123">
        <f>IFERROR('CEB Allocators'!AZ61/SUM('CEB Allocators'!$M61:$BZ61),0)*SUM($U61:$CH61)</f>
        <v>0</v>
      </c>
      <c r="BI170" s="123">
        <f>IFERROR('CEB Allocators'!BA61/SUM('CEB Allocators'!$M61:$BZ61),0)*SUM($U61:$CH61)</f>
        <v>0</v>
      </c>
      <c r="BJ170" s="123">
        <f>IFERROR('CEB Allocators'!BB61/SUM('CEB Allocators'!$M61:$BZ61),0)*SUM($U61:$CH61)</f>
        <v>0</v>
      </c>
      <c r="BK170" s="123">
        <f>IFERROR('CEB Allocators'!BC61/SUM('CEB Allocators'!$M61:$BZ61),0)*SUM($U61:$CH61)</f>
        <v>0</v>
      </c>
      <c r="BL170" s="123">
        <f>IFERROR('CEB Allocators'!BD61/SUM('CEB Allocators'!$M61:$BZ61),0)*SUM($U61:$CH61)</f>
        <v>0</v>
      </c>
      <c r="BM170" s="123">
        <f>IFERROR('CEB Allocators'!BE61/SUM('CEB Allocators'!$M61:$BZ61),0)*SUM($U61:$CH61)</f>
        <v>0</v>
      </c>
      <c r="BN170" s="123">
        <f>IFERROR('CEB Allocators'!BF61/SUM('CEB Allocators'!$M61:$BZ61),0)*SUM($U61:$CH61)</f>
        <v>0</v>
      </c>
      <c r="BO170" s="123">
        <f>IFERROR('CEB Allocators'!BG61/SUM('CEB Allocators'!$M61:$BZ61),0)*SUM($U61:$CH61)</f>
        <v>0</v>
      </c>
      <c r="BP170" s="123">
        <f>IFERROR('CEB Allocators'!BH61/SUM('CEB Allocators'!$M61:$BZ61),0)*SUM($U61:$CH61)</f>
        <v>0</v>
      </c>
      <c r="BQ170" s="123">
        <f>IFERROR('CEB Allocators'!BI61/SUM('CEB Allocators'!$M61:$BZ61),0)*SUM($U61:$CH61)</f>
        <v>0</v>
      </c>
      <c r="BR170" s="123">
        <f>IFERROR('CEB Allocators'!BJ61/SUM('CEB Allocators'!$M61:$BZ61),0)*SUM($U61:$CH61)</f>
        <v>0</v>
      </c>
      <c r="BS170" s="123">
        <f>IFERROR('CEB Allocators'!BK61/SUM('CEB Allocators'!$M61:$BZ61),0)*SUM($U61:$CH61)</f>
        <v>0</v>
      </c>
      <c r="BT170" s="123">
        <f>IFERROR('CEB Allocators'!BL61/SUM('CEB Allocators'!$M61:$BZ61),0)*SUM($U61:$CH61)</f>
        <v>0</v>
      </c>
      <c r="BU170" s="123">
        <f>IFERROR('CEB Allocators'!BM61/SUM('CEB Allocators'!$M61:$BZ61),0)*SUM($U61:$CH61)</f>
        <v>0</v>
      </c>
      <c r="BV170" s="123">
        <f>IFERROR('CEB Allocators'!BN61/SUM('CEB Allocators'!$M61:$BZ61),0)*SUM($U61:$CH61)</f>
        <v>0</v>
      </c>
      <c r="BW170" s="123">
        <f>IFERROR('CEB Allocators'!BO61/SUM('CEB Allocators'!$M61:$BZ61),0)*SUM($U61:$CH61)</f>
        <v>0</v>
      </c>
      <c r="BX170" s="123">
        <f>IFERROR('CEB Allocators'!BP61/SUM('CEB Allocators'!$M61:$BZ61),0)*SUM($U61:$CH61)</f>
        <v>0</v>
      </c>
      <c r="BY170" s="123">
        <f>IFERROR('CEB Allocators'!BQ61/SUM('CEB Allocators'!$M61:$BZ61),0)*SUM($U61:$CH61)</f>
        <v>0</v>
      </c>
      <c r="BZ170" s="123">
        <f>IFERROR('CEB Allocators'!BR61/SUM('CEB Allocators'!$M61:$BZ61),0)*SUM($U61:$CH61)</f>
        <v>0</v>
      </c>
      <c r="CA170" s="123">
        <f>IFERROR('CEB Allocators'!BS61/SUM('CEB Allocators'!$M61:$BZ61),0)*SUM($U61:$CH61)</f>
        <v>0</v>
      </c>
      <c r="CB170" s="123">
        <f>IFERROR('CEB Allocators'!BT61/SUM('CEB Allocators'!$M61:$BZ61),0)*SUM($U61:$CH61)</f>
        <v>0</v>
      </c>
      <c r="CC170" s="123">
        <f>IFERROR('CEB Allocators'!BU61/SUM('CEB Allocators'!$M61:$BZ61),0)*SUM($U61:$CH61)</f>
        <v>0</v>
      </c>
      <c r="CD170" s="123">
        <f>IFERROR('CEB Allocators'!BV61/SUM('CEB Allocators'!$M61:$BZ61),0)*SUM($U61:$CH61)</f>
        <v>0</v>
      </c>
      <c r="CE170" s="123">
        <f>IFERROR('CEB Allocators'!BW61/SUM('CEB Allocators'!$M61:$BZ61),0)*SUM($U61:$CH61)</f>
        <v>0</v>
      </c>
      <c r="CF170" s="123">
        <f>IFERROR('CEB Allocators'!BX61/SUM('CEB Allocators'!$M61:$BZ61),0)*SUM($U61:$CH61)</f>
        <v>0</v>
      </c>
      <c r="CG170" s="123">
        <f>IFERROR('CEB Allocators'!BY61/SUM('CEB Allocators'!$M61:$BZ61),0)*SUM($U61:$CH61)</f>
        <v>0</v>
      </c>
      <c r="CH170" s="123">
        <f>IFERROR('CEB Allocators'!BZ61/SUM('CEB Allocators'!$M61:$BZ61),0)*SUM($U61:$CH61)</f>
        <v>0</v>
      </c>
    </row>
    <row r="171" spans="1:86" s="56" customFormat="1" x14ac:dyDescent="0.3">
      <c r="A171" s="150"/>
      <c r="B171" s="19" t="str">
        <f t="shared" si="195"/>
        <v>Coal Shutdown</v>
      </c>
      <c r="C171" s="19">
        <f t="shared" si="195"/>
        <v>0</v>
      </c>
      <c r="D171" s="19" t="str">
        <f t="shared" si="195"/>
        <v>Col</v>
      </c>
      <c r="E171" s="19" t="str">
        <f t="shared" si="195"/>
        <v>Coal</v>
      </c>
      <c r="F171" s="19" t="str">
        <f t="shared" si="195"/>
        <v>Multiple</v>
      </c>
      <c r="G171" s="98">
        <f t="shared" ref="G171" si="210">G62</f>
        <v>40544</v>
      </c>
      <c r="H171" s="19">
        <f t="shared" si="89"/>
        <v>20</v>
      </c>
      <c r="I171" s="19">
        <f t="shared" ref="I171:K171" si="211">I62</f>
        <v>20</v>
      </c>
      <c r="J171" s="19">
        <f t="shared" si="211"/>
        <v>0</v>
      </c>
      <c r="K171" s="19">
        <f t="shared" si="211"/>
        <v>2011</v>
      </c>
      <c r="L171" s="55"/>
      <c r="M171" s="55"/>
      <c r="R171" s="57"/>
      <c r="S171" s="57"/>
      <c r="T171" s="101"/>
      <c r="U171" s="123">
        <f>IFERROR('CEB Allocators'!M62/SUM('CEB Allocators'!$M62:$BZ62),0)*SUM($U62:$CH62)</f>
        <v>0</v>
      </c>
      <c r="V171" s="123">
        <f>IFERROR('CEB Allocators'!N62/SUM('CEB Allocators'!$M62:$BZ62),0)*SUM($U62:$CH62)</f>
        <v>0</v>
      </c>
      <c r="W171" s="123">
        <f>IFERROR('CEB Allocators'!O62/SUM('CEB Allocators'!$M62:$BZ62),0)*SUM($U62:$CH62)</f>
        <v>0</v>
      </c>
      <c r="X171" s="123">
        <f>IFERROR('CEB Allocators'!P62/SUM('CEB Allocators'!$M62:$BZ62),0)*SUM($U62:$CH62)</f>
        <v>0</v>
      </c>
      <c r="Y171" s="123">
        <f>IFERROR('CEB Allocators'!Q62/SUM('CEB Allocators'!$M62:$BZ62),0)*SUM($U62:$CH62)</f>
        <v>0</v>
      </c>
      <c r="Z171" s="123">
        <f>IFERROR('CEB Allocators'!R62/SUM('CEB Allocators'!$M62:$BZ62),0)*SUM($U62:$CH62)</f>
        <v>0</v>
      </c>
      <c r="AA171" s="123">
        <f>IFERROR('CEB Allocators'!S62/SUM('CEB Allocators'!$M62:$BZ62),0)*SUM($U62:$CH62)</f>
        <v>18.2</v>
      </c>
      <c r="AB171" s="123">
        <f>IFERROR('CEB Allocators'!T62/SUM('CEB Allocators'!$M62:$BZ62),0)*SUM($U62:$CH62)</f>
        <v>18.2</v>
      </c>
      <c r="AC171" s="123">
        <f>IFERROR('CEB Allocators'!U62/SUM('CEB Allocators'!$M62:$BZ62),0)*SUM($U62:$CH62)</f>
        <v>18.2</v>
      </c>
      <c r="AD171" s="123">
        <f>IFERROR('CEB Allocators'!V62/SUM('CEB Allocators'!$M62:$BZ62),0)*SUM($U62:$CH62)</f>
        <v>18.2</v>
      </c>
      <c r="AE171" s="123">
        <f>IFERROR('CEB Allocators'!W62/SUM('CEB Allocators'!$M62:$BZ62),0)*SUM($U62:$CH62)</f>
        <v>18.2</v>
      </c>
      <c r="AF171" s="123">
        <f>IFERROR('CEB Allocators'!X62/SUM('CEB Allocators'!$M62:$BZ62),0)*SUM($U62:$CH62)</f>
        <v>18.2</v>
      </c>
      <c r="AG171" s="123">
        <f>IFERROR('CEB Allocators'!Y62/SUM('CEB Allocators'!$M62:$BZ62),0)*SUM($U62:$CH62)</f>
        <v>18.2</v>
      </c>
      <c r="AH171" s="123">
        <f>IFERROR('CEB Allocators'!Z62/SUM('CEB Allocators'!$M62:$BZ62),0)*SUM($U62:$CH62)</f>
        <v>18.2</v>
      </c>
      <c r="AI171" s="123">
        <f>IFERROR('CEB Allocators'!AA62/SUM('CEB Allocators'!$M62:$BZ62),0)*SUM($U62:$CH62)</f>
        <v>18.2</v>
      </c>
      <c r="AJ171" s="123">
        <f>IFERROR('CEB Allocators'!AB62/SUM('CEB Allocators'!$M62:$BZ62),0)*SUM($U62:$CH62)</f>
        <v>18.2</v>
      </c>
      <c r="AK171" s="123">
        <f>IFERROR('CEB Allocators'!AC62/SUM('CEB Allocators'!$M62:$BZ62),0)*SUM($U62:$CH62)</f>
        <v>18.2</v>
      </c>
      <c r="AL171" s="123">
        <f>IFERROR('CEB Allocators'!AD62/SUM('CEB Allocators'!$M62:$BZ62),0)*SUM($U62:$CH62)</f>
        <v>18.2</v>
      </c>
      <c r="AM171" s="123">
        <f>IFERROR('CEB Allocators'!AE62/SUM('CEB Allocators'!$M62:$BZ62),0)*SUM($U62:$CH62)</f>
        <v>18.2</v>
      </c>
      <c r="AN171" s="123">
        <f>IFERROR('CEB Allocators'!AF62/SUM('CEB Allocators'!$M62:$BZ62),0)*SUM($U62:$CH62)</f>
        <v>18.2</v>
      </c>
      <c r="AO171" s="123">
        <f>IFERROR('CEB Allocators'!AG62/SUM('CEB Allocators'!$M62:$BZ62),0)*SUM($U62:$CH62)</f>
        <v>18.2</v>
      </c>
      <c r="AP171" s="123">
        <f>IFERROR('CEB Allocators'!AH62/SUM('CEB Allocators'!$M62:$BZ62),0)*SUM($U62:$CH62)</f>
        <v>18.2</v>
      </c>
      <c r="AQ171" s="123">
        <f>IFERROR('CEB Allocators'!AI62/SUM('CEB Allocators'!$M62:$BZ62),0)*SUM($U62:$CH62)</f>
        <v>18.2</v>
      </c>
      <c r="AR171" s="123">
        <f>IFERROR('CEB Allocators'!AJ62/SUM('CEB Allocators'!$M62:$BZ62),0)*SUM($U62:$CH62)</f>
        <v>18.2</v>
      </c>
      <c r="AS171" s="123">
        <f>IFERROR('CEB Allocators'!AK62/SUM('CEB Allocators'!$M62:$BZ62),0)*SUM($U62:$CH62)</f>
        <v>18.2</v>
      </c>
      <c r="AT171" s="123">
        <f>IFERROR('CEB Allocators'!AL62/SUM('CEB Allocators'!$M62:$BZ62),0)*SUM($U62:$CH62)</f>
        <v>18.2</v>
      </c>
      <c r="AU171" s="123">
        <f>IFERROR('CEB Allocators'!AM62/SUM('CEB Allocators'!$M62:$BZ62),0)*SUM($U62:$CH62)</f>
        <v>0</v>
      </c>
      <c r="AV171" s="123">
        <f>IFERROR('CEB Allocators'!AN62/SUM('CEB Allocators'!$M62:$BZ62),0)*SUM($U62:$CH62)</f>
        <v>0</v>
      </c>
      <c r="AW171" s="123">
        <f>IFERROR('CEB Allocators'!AO62/SUM('CEB Allocators'!$M62:$BZ62),0)*SUM($U62:$CH62)</f>
        <v>0</v>
      </c>
      <c r="AX171" s="123">
        <f>IFERROR('CEB Allocators'!AP62/SUM('CEB Allocators'!$M62:$BZ62),0)*SUM($U62:$CH62)</f>
        <v>0</v>
      </c>
      <c r="AY171" s="123">
        <f>IFERROR('CEB Allocators'!AQ62/SUM('CEB Allocators'!$M62:$BZ62),0)*SUM($U62:$CH62)</f>
        <v>0</v>
      </c>
      <c r="AZ171" s="123">
        <f>IFERROR('CEB Allocators'!AR62/SUM('CEB Allocators'!$M62:$BZ62),0)*SUM($U62:$CH62)</f>
        <v>0</v>
      </c>
      <c r="BA171" s="123">
        <f>IFERROR('CEB Allocators'!AS62/SUM('CEB Allocators'!$M62:$BZ62),0)*SUM($U62:$CH62)</f>
        <v>0</v>
      </c>
      <c r="BB171" s="123">
        <f>IFERROR('CEB Allocators'!AT62/SUM('CEB Allocators'!$M62:$BZ62),0)*SUM($U62:$CH62)</f>
        <v>0</v>
      </c>
      <c r="BC171" s="123">
        <f>IFERROR('CEB Allocators'!AU62/SUM('CEB Allocators'!$M62:$BZ62),0)*SUM($U62:$CH62)</f>
        <v>0</v>
      </c>
      <c r="BD171" s="123">
        <f>IFERROR('CEB Allocators'!AV62/SUM('CEB Allocators'!$M62:$BZ62),0)*SUM($U62:$CH62)</f>
        <v>0</v>
      </c>
      <c r="BE171" s="123">
        <f>IFERROR('CEB Allocators'!AW62/SUM('CEB Allocators'!$M62:$BZ62),0)*SUM($U62:$CH62)</f>
        <v>0</v>
      </c>
      <c r="BF171" s="123">
        <f>IFERROR('CEB Allocators'!AX62/SUM('CEB Allocators'!$M62:$BZ62),0)*SUM($U62:$CH62)</f>
        <v>0</v>
      </c>
      <c r="BG171" s="123">
        <f>IFERROR('CEB Allocators'!AY62/SUM('CEB Allocators'!$M62:$BZ62),0)*SUM($U62:$CH62)</f>
        <v>0</v>
      </c>
      <c r="BH171" s="123">
        <f>IFERROR('CEB Allocators'!AZ62/SUM('CEB Allocators'!$M62:$BZ62),0)*SUM($U62:$CH62)</f>
        <v>0</v>
      </c>
      <c r="BI171" s="123">
        <f>IFERROR('CEB Allocators'!BA62/SUM('CEB Allocators'!$M62:$BZ62),0)*SUM($U62:$CH62)</f>
        <v>0</v>
      </c>
      <c r="BJ171" s="123">
        <f>IFERROR('CEB Allocators'!BB62/SUM('CEB Allocators'!$M62:$BZ62),0)*SUM($U62:$CH62)</f>
        <v>0</v>
      </c>
      <c r="BK171" s="123">
        <f>IFERROR('CEB Allocators'!BC62/SUM('CEB Allocators'!$M62:$BZ62),0)*SUM($U62:$CH62)</f>
        <v>0</v>
      </c>
      <c r="BL171" s="123">
        <f>IFERROR('CEB Allocators'!BD62/SUM('CEB Allocators'!$M62:$BZ62),0)*SUM($U62:$CH62)</f>
        <v>0</v>
      </c>
      <c r="BM171" s="123">
        <f>IFERROR('CEB Allocators'!BE62/SUM('CEB Allocators'!$M62:$BZ62),0)*SUM($U62:$CH62)</f>
        <v>0</v>
      </c>
      <c r="BN171" s="123">
        <f>IFERROR('CEB Allocators'!BF62/SUM('CEB Allocators'!$M62:$BZ62),0)*SUM($U62:$CH62)</f>
        <v>0</v>
      </c>
      <c r="BO171" s="123">
        <f>IFERROR('CEB Allocators'!BG62/SUM('CEB Allocators'!$M62:$BZ62),0)*SUM($U62:$CH62)</f>
        <v>0</v>
      </c>
      <c r="BP171" s="123">
        <f>IFERROR('CEB Allocators'!BH62/SUM('CEB Allocators'!$M62:$BZ62),0)*SUM($U62:$CH62)</f>
        <v>0</v>
      </c>
      <c r="BQ171" s="123">
        <f>IFERROR('CEB Allocators'!BI62/SUM('CEB Allocators'!$M62:$BZ62),0)*SUM($U62:$CH62)</f>
        <v>0</v>
      </c>
      <c r="BR171" s="123">
        <f>IFERROR('CEB Allocators'!BJ62/SUM('CEB Allocators'!$M62:$BZ62),0)*SUM($U62:$CH62)</f>
        <v>0</v>
      </c>
      <c r="BS171" s="123">
        <f>IFERROR('CEB Allocators'!BK62/SUM('CEB Allocators'!$M62:$BZ62),0)*SUM($U62:$CH62)</f>
        <v>0</v>
      </c>
      <c r="BT171" s="123">
        <f>IFERROR('CEB Allocators'!BL62/SUM('CEB Allocators'!$M62:$BZ62),0)*SUM($U62:$CH62)</f>
        <v>0</v>
      </c>
      <c r="BU171" s="123">
        <f>IFERROR('CEB Allocators'!BM62/SUM('CEB Allocators'!$M62:$BZ62),0)*SUM($U62:$CH62)</f>
        <v>0</v>
      </c>
      <c r="BV171" s="123">
        <f>IFERROR('CEB Allocators'!BN62/SUM('CEB Allocators'!$M62:$BZ62),0)*SUM($U62:$CH62)</f>
        <v>0</v>
      </c>
      <c r="BW171" s="123">
        <f>IFERROR('CEB Allocators'!BO62/SUM('CEB Allocators'!$M62:$BZ62),0)*SUM($U62:$CH62)</f>
        <v>0</v>
      </c>
      <c r="BX171" s="123">
        <f>IFERROR('CEB Allocators'!BP62/SUM('CEB Allocators'!$M62:$BZ62),0)*SUM($U62:$CH62)</f>
        <v>0</v>
      </c>
      <c r="BY171" s="123">
        <f>IFERROR('CEB Allocators'!BQ62/SUM('CEB Allocators'!$M62:$BZ62),0)*SUM($U62:$CH62)</f>
        <v>0</v>
      </c>
      <c r="BZ171" s="123">
        <f>IFERROR('CEB Allocators'!BR62/SUM('CEB Allocators'!$M62:$BZ62),0)*SUM($U62:$CH62)</f>
        <v>0</v>
      </c>
      <c r="CA171" s="123">
        <f>IFERROR('CEB Allocators'!BS62/SUM('CEB Allocators'!$M62:$BZ62),0)*SUM($U62:$CH62)</f>
        <v>0</v>
      </c>
      <c r="CB171" s="123">
        <f>IFERROR('CEB Allocators'!BT62/SUM('CEB Allocators'!$M62:$BZ62),0)*SUM($U62:$CH62)</f>
        <v>0</v>
      </c>
      <c r="CC171" s="123">
        <f>IFERROR('CEB Allocators'!BU62/SUM('CEB Allocators'!$M62:$BZ62),0)*SUM($U62:$CH62)</f>
        <v>0</v>
      </c>
      <c r="CD171" s="123">
        <f>IFERROR('CEB Allocators'!BV62/SUM('CEB Allocators'!$M62:$BZ62),0)*SUM($U62:$CH62)</f>
        <v>0</v>
      </c>
      <c r="CE171" s="123">
        <f>IFERROR('CEB Allocators'!BW62/SUM('CEB Allocators'!$M62:$BZ62),0)*SUM($U62:$CH62)</f>
        <v>0</v>
      </c>
      <c r="CF171" s="123">
        <f>IFERROR('CEB Allocators'!BX62/SUM('CEB Allocators'!$M62:$BZ62),0)*SUM($U62:$CH62)</f>
        <v>0</v>
      </c>
      <c r="CG171" s="123">
        <f>IFERROR('CEB Allocators'!BY62/SUM('CEB Allocators'!$M62:$BZ62),0)*SUM($U62:$CH62)</f>
        <v>0</v>
      </c>
      <c r="CH171" s="123">
        <f>IFERROR('CEB Allocators'!BZ62/SUM('CEB Allocators'!$M62:$BZ62),0)*SUM($U62:$CH62)</f>
        <v>0</v>
      </c>
    </row>
    <row r="172" spans="1:86" s="56" customFormat="1" x14ac:dyDescent="0.3">
      <c r="A172" s="150"/>
      <c r="B172" s="19" t="str">
        <f t="shared" si="195"/>
        <v>Coal Shutdown</v>
      </c>
      <c r="C172" s="19">
        <f t="shared" si="195"/>
        <v>0</v>
      </c>
      <c r="D172" s="19" t="str">
        <f t="shared" si="195"/>
        <v>Col</v>
      </c>
      <c r="E172" s="19" t="str">
        <f t="shared" si="195"/>
        <v>Coal</v>
      </c>
      <c r="F172" s="19" t="str">
        <f t="shared" si="195"/>
        <v>Multiple</v>
      </c>
      <c r="G172" s="98">
        <f t="shared" ref="G172" si="212">G63</f>
        <v>40909</v>
      </c>
      <c r="H172" s="19">
        <f t="shared" si="89"/>
        <v>20</v>
      </c>
      <c r="I172" s="19">
        <f t="shared" ref="I172:K172" si="213">I63</f>
        <v>20</v>
      </c>
      <c r="J172" s="19">
        <f t="shared" si="213"/>
        <v>0</v>
      </c>
      <c r="K172" s="19">
        <f t="shared" si="213"/>
        <v>2012</v>
      </c>
      <c r="L172" s="55"/>
      <c r="M172" s="55"/>
      <c r="R172" s="57"/>
      <c r="S172" s="57"/>
      <c r="T172" s="101"/>
      <c r="U172" s="123">
        <f>IFERROR('CEB Allocators'!M63/SUM('CEB Allocators'!$M63:$BZ63),0)*SUM($U63:$CH63)</f>
        <v>0</v>
      </c>
      <c r="V172" s="123">
        <f>IFERROR('CEB Allocators'!N63/SUM('CEB Allocators'!$M63:$BZ63),0)*SUM($U63:$CH63)</f>
        <v>0</v>
      </c>
      <c r="W172" s="123">
        <f>IFERROR('CEB Allocators'!O63/SUM('CEB Allocators'!$M63:$BZ63),0)*SUM($U63:$CH63)</f>
        <v>0</v>
      </c>
      <c r="X172" s="123">
        <f>IFERROR('CEB Allocators'!P63/SUM('CEB Allocators'!$M63:$BZ63),0)*SUM($U63:$CH63)</f>
        <v>0</v>
      </c>
      <c r="Y172" s="123">
        <f>IFERROR('CEB Allocators'!Q63/SUM('CEB Allocators'!$M63:$BZ63),0)*SUM($U63:$CH63)</f>
        <v>0</v>
      </c>
      <c r="Z172" s="123">
        <f>IFERROR('CEB Allocators'!R63/SUM('CEB Allocators'!$M63:$BZ63),0)*SUM($U63:$CH63)</f>
        <v>0</v>
      </c>
      <c r="AA172" s="123">
        <f>IFERROR('CEB Allocators'!S63/SUM('CEB Allocators'!$M63:$BZ63),0)*SUM($U63:$CH63)</f>
        <v>0</v>
      </c>
      <c r="AB172" s="123">
        <f>IFERROR('CEB Allocators'!T63/SUM('CEB Allocators'!$M63:$BZ63),0)*SUM($U63:$CH63)</f>
        <v>14.3</v>
      </c>
      <c r="AC172" s="123">
        <f>IFERROR('CEB Allocators'!U63/SUM('CEB Allocators'!$M63:$BZ63),0)*SUM($U63:$CH63)</f>
        <v>14.3</v>
      </c>
      <c r="AD172" s="123">
        <f>IFERROR('CEB Allocators'!V63/SUM('CEB Allocators'!$M63:$BZ63),0)*SUM($U63:$CH63)</f>
        <v>14.3</v>
      </c>
      <c r="AE172" s="123">
        <f>IFERROR('CEB Allocators'!W63/SUM('CEB Allocators'!$M63:$BZ63),0)*SUM($U63:$CH63)</f>
        <v>14.3</v>
      </c>
      <c r="AF172" s="123">
        <f>IFERROR('CEB Allocators'!X63/SUM('CEB Allocators'!$M63:$BZ63),0)*SUM($U63:$CH63)</f>
        <v>14.3</v>
      </c>
      <c r="AG172" s="123">
        <f>IFERROR('CEB Allocators'!Y63/SUM('CEB Allocators'!$M63:$BZ63),0)*SUM($U63:$CH63)</f>
        <v>14.3</v>
      </c>
      <c r="AH172" s="123">
        <f>IFERROR('CEB Allocators'!Z63/SUM('CEB Allocators'!$M63:$BZ63),0)*SUM($U63:$CH63)</f>
        <v>14.3</v>
      </c>
      <c r="AI172" s="123">
        <f>IFERROR('CEB Allocators'!AA63/SUM('CEB Allocators'!$M63:$BZ63),0)*SUM($U63:$CH63)</f>
        <v>14.3</v>
      </c>
      <c r="AJ172" s="123">
        <f>IFERROR('CEB Allocators'!AB63/SUM('CEB Allocators'!$M63:$BZ63),0)*SUM($U63:$CH63)</f>
        <v>14.3</v>
      </c>
      <c r="AK172" s="123">
        <f>IFERROR('CEB Allocators'!AC63/SUM('CEB Allocators'!$M63:$BZ63),0)*SUM($U63:$CH63)</f>
        <v>14.3</v>
      </c>
      <c r="AL172" s="123">
        <f>IFERROR('CEB Allocators'!AD63/SUM('CEB Allocators'!$M63:$BZ63),0)*SUM($U63:$CH63)</f>
        <v>14.3</v>
      </c>
      <c r="AM172" s="123">
        <f>IFERROR('CEB Allocators'!AE63/SUM('CEB Allocators'!$M63:$BZ63),0)*SUM($U63:$CH63)</f>
        <v>14.3</v>
      </c>
      <c r="AN172" s="123">
        <f>IFERROR('CEB Allocators'!AF63/SUM('CEB Allocators'!$M63:$BZ63),0)*SUM($U63:$CH63)</f>
        <v>14.3</v>
      </c>
      <c r="AO172" s="123">
        <f>IFERROR('CEB Allocators'!AG63/SUM('CEB Allocators'!$M63:$BZ63),0)*SUM($U63:$CH63)</f>
        <v>14.3</v>
      </c>
      <c r="AP172" s="123">
        <f>IFERROR('CEB Allocators'!AH63/SUM('CEB Allocators'!$M63:$BZ63),0)*SUM($U63:$CH63)</f>
        <v>14.3</v>
      </c>
      <c r="AQ172" s="123">
        <f>IFERROR('CEB Allocators'!AI63/SUM('CEB Allocators'!$M63:$BZ63),0)*SUM($U63:$CH63)</f>
        <v>14.3</v>
      </c>
      <c r="AR172" s="123">
        <f>IFERROR('CEB Allocators'!AJ63/SUM('CEB Allocators'!$M63:$BZ63),0)*SUM($U63:$CH63)</f>
        <v>14.3</v>
      </c>
      <c r="AS172" s="123">
        <f>IFERROR('CEB Allocators'!AK63/SUM('CEB Allocators'!$M63:$BZ63),0)*SUM($U63:$CH63)</f>
        <v>14.3</v>
      </c>
      <c r="AT172" s="123">
        <f>IFERROR('CEB Allocators'!AL63/SUM('CEB Allocators'!$M63:$BZ63),0)*SUM($U63:$CH63)</f>
        <v>14.3</v>
      </c>
      <c r="AU172" s="123">
        <f>IFERROR('CEB Allocators'!AM63/SUM('CEB Allocators'!$M63:$BZ63),0)*SUM($U63:$CH63)</f>
        <v>14.3</v>
      </c>
      <c r="AV172" s="123">
        <f>IFERROR('CEB Allocators'!AN63/SUM('CEB Allocators'!$M63:$BZ63),0)*SUM($U63:$CH63)</f>
        <v>0</v>
      </c>
      <c r="AW172" s="123">
        <f>IFERROR('CEB Allocators'!AO63/SUM('CEB Allocators'!$M63:$BZ63),0)*SUM($U63:$CH63)</f>
        <v>0</v>
      </c>
      <c r="AX172" s="123">
        <f>IFERROR('CEB Allocators'!AP63/SUM('CEB Allocators'!$M63:$BZ63),0)*SUM($U63:$CH63)</f>
        <v>0</v>
      </c>
      <c r="AY172" s="123">
        <f>IFERROR('CEB Allocators'!AQ63/SUM('CEB Allocators'!$M63:$BZ63),0)*SUM($U63:$CH63)</f>
        <v>0</v>
      </c>
      <c r="AZ172" s="123">
        <f>IFERROR('CEB Allocators'!AR63/SUM('CEB Allocators'!$M63:$BZ63),0)*SUM($U63:$CH63)</f>
        <v>0</v>
      </c>
      <c r="BA172" s="123">
        <f>IFERROR('CEB Allocators'!AS63/SUM('CEB Allocators'!$M63:$BZ63),0)*SUM($U63:$CH63)</f>
        <v>0</v>
      </c>
      <c r="BB172" s="123">
        <f>IFERROR('CEB Allocators'!AT63/SUM('CEB Allocators'!$M63:$BZ63),0)*SUM($U63:$CH63)</f>
        <v>0</v>
      </c>
      <c r="BC172" s="123">
        <f>IFERROR('CEB Allocators'!AU63/SUM('CEB Allocators'!$M63:$BZ63),0)*SUM($U63:$CH63)</f>
        <v>0</v>
      </c>
      <c r="BD172" s="123">
        <f>IFERROR('CEB Allocators'!AV63/SUM('CEB Allocators'!$M63:$BZ63),0)*SUM($U63:$CH63)</f>
        <v>0</v>
      </c>
      <c r="BE172" s="123">
        <f>IFERROR('CEB Allocators'!AW63/SUM('CEB Allocators'!$M63:$BZ63),0)*SUM($U63:$CH63)</f>
        <v>0</v>
      </c>
      <c r="BF172" s="123">
        <f>IFERROR('CEB Allocators'!AX63/SUM('CEB Allocators'!$M63:$BZ63),0)*SUM($U63:$CH63)</f>
        <v>0</v>
      </c>
      <c r="BG172" s="123">
        <f>IFERROR('CEB Allocators'!AY63/SUM('CEB Allocators'!$M63:$BZ63),0)*SUM($U63:$CH63)</f>
        <v>0</v>
      </c>
      <c r="BH172" s="123">
        <f>IFERROR('CEB Allocators'!AZ63/SUM('CEB Allocators'!$M63:$BZ63),0)*SUM($U63:$CH63)</f>
        <v>0</v>
      </c>
      <c r="BI172" s="123">
        <f>IFERROR('CEB Allocators'!BA63/SUM('CEB Allocators'!$M63:$BZ63),0)*SUM($U63:$CH63)</f>
        <v>0</v>
      </c>
      <c r="BJ172" s="123">
        <f>IFERROR('CEB Allocators'!BB63/SUM('CEB Allocators'!$M63:$BZ63),0)*SUM($U63:$CH63)</f>
        <v>0</v>
      </c>
      <c r="BK172" s="123">
        <f>IFERROR('CEB Allocators'!BC63/SUM('CEB Allocators'!$M63:$BZ63),0)*SUM($U63:$CH63)</f>
        <v>0</v>
      </c>
      <c r="BL172" s="123">
        <f>IFERROR('CEB Allocators'!BD63/SUM('CEB Allocators'!$M63:$BZ63),0)*SUM($U63:$CH63)</f>
        <v>0</v>
      </c>
      <c r="BM172" s="123">
        <f>IFERROR('CEB Allocators'!BE63/SUM('CEB Allocators'!$M63:$BZ63),0)*SUM($U63:$CH63)</f>
        <v>0</v>
      </c>
      <c r="BN172" s="123">
        <f>IFERROR('CEB Allocators'!BF63/SUM('CEB Allocators'!$M63:$BZ63),0)*SUM($U63:$CH63)</f>
        <v>0</v>
      </c>
      <c r="BO172" s="123">
        <f>IFERROR('CEB Allocators'!BG63/SUM('CEB Allocators'!$M63:$BZ63),0)*SUM($U63:$CH63)</f>
        <v>0</v>
      </c>
      <c r="BP172" s="123">
        <f>IFERROR('CEB Allocators'!BH63/SUM('CEB Allocators'!$M63:$BZ63),0)*SUM($U63:$CH63)</f>
        <v>0</v>
      </c>
      <c r="BQ172" s="123">
        <f>IFERROR('CEB Allocators'!BI63/SUM('CEB Allocators'!$M63:$BZ63),0)*SUM($U63:$CH63)</f>
        <v>0</v>
      </c>
      <c r="BR172" s="123">
        <f>IFERROR('CEB Allocators'!BJ63/SUM('CEB Allocators'!$M63:$BZ63),0)*SUM($U63:$CH63)</f>
        <v>0</v>
      </c>
      <c r="BS172" s="123">
        <f>IFERROR('CEB Allocators'!BK63/SUM('CEB Allocators'!$M63:$BZ63),0)*SUM($U63:$CH63)</f>
        <v>0</v>
      </c>
      <c r="BT172" s="123">
        <f>IFERROR('CEB Allocators'!BL63/SUM('CEB Allocators'!$M63:$BZ63),0)*SUM($U63:$CH63)</f>
        <v>0</v>
      </c>
      <c r="BU172" s="123">
        <f>IFERROR('CEB Allocators'!BM63/SUM('CEB Allocators'!$M63:$BZ63),0)*SUM($U63:$CH63)</f>
        <v>0</v>
      </c>
      <c r="BV172" s="123">
        <f>IFERROR('CEB Allocators'!BN63/SUM('CEB Allocators'!$M63:$BZ63),0)*SUM($U63:$CH63)</f>
        <v>0</v>
      </c>
      <c r="BW172" s="123">
        <f>IFERROR('CEB Allocators'!BO63/SUM('CEB Allocators'!$M63:$BZ63),0)*SUM($U63:$CH63)</f>
        <v>0</v>
      </c>
      <c r="BX172" s="123">
        <f>IFERROR('CEB Allocators'!BP63/SUM('CEB Allocators'!$M63:$BZ63),0)*SUM($U63:$CH63)</f>
        <v>0</v>
      </c>
      <c r="BY172" s="123">
        <f>IFERROR('CEB Allocators'!BQ63/SUM('CEB Allocators'!$M63:$BZ63),0)*SUM($U63:$CH63)</f>
        <v>0</v>
      </c>
      <c r="BZ172" s="123">
        <f>IFERROR('CEB Allocators'!BR63/SUM('CEB Allocators'!$M63:$BZ63),0)*SUM($U63:$CH63)</f>
        <v>0</v>
      </c>
      <c r="CA172" s="123">
        <f>IFERROR('CEB Allocators'!BS63/SUM('CEB Allocators'!$M63:$BZ63),0)*SUM($U63:$CH63)</f>
        <v>0</v>
      </c>
      <c r="CB172" s="123">
        <f>IFERROR('CEB Allocators'!BT63/SUM('CEB Allocators'!$M63:$BZ63),0)*SUM($U63:$CH63)</f>
        <v>0</v>
      </c>
      <c r="CC172" s="123">
        <f>IFERROR('CEB Allocators'!BU63/SUM('CEB Allocators'!$M63:$BZ63),0)*SUM($U63:$CH63)</f>
        <v>0</v>
      </c>
      <c r="CD172" s="123">
        <f>IFERROR('CEB Allocators'!BV63/SUM('CEB Allocators'!$M63:$BZ63),0)*SUM($U63:$CH63)</f>
        <v>0</v>
      </c>
      <c r="CE172" s="123">
        <f>IFERROR('CEB Allocators'!BW63/SUM('CEB Allocators'!$M63:$BZ63),0)*SUM($U63:$CH63)</f>
        <v>0</v>
      </c>
      <c r="CF172" s="123">
        <f>IFERROR('CEB Allocators'!BX63/SUM('CEB Allocators'!$M63:$BZ63),0)*SUM($U63:$CH63)</f>
        <v>0</v>
      </c>
      <c r="CG172" s="123">
        <f>IFERROR('CEB Allocators'!BY63/SUM('CEB Allocators'!$M63:$BZ63),0)*SUM($U63:$CH63)</f>
        <v>0</v>
      </c>
      <c r="CH172" s="123">
        <f>IFERROR('CEB Allocators'!BZ63/SUM('CEB Allocators'!$M63:$BZ63),0)*SUM($U63:$CH63)</f>
        <v>0</v>
      </c>
    </row>
    <row r="173" spans="1:86" s="56" customFormat="1" x14ac:dyDescent="0.3">
      <c r="A173" s="150"/>
      <c r="B173" s="19" t="str">
        <f t="shared" si="195"/>
        <v>Coal Shutdown</v>
      </c>
      <c r="C173" s="19">
        <f t="shared" si="195"/>
        <v>0</v>
      </c>
      <c r="D173" s="19" t="str">
        <f t="shared" si="195"/>
        <v>Col</v>
      </c>
      <c r="E173" s="19" t="str">
        <f t="shared" si="195"/>
        <v>Coal</v>
      </c>
      <c r="F173" s="19" t="str">
        <f t="shared" si="195"/>
        <v>Multiple</v>
      </c>
      <c r="G173" s="98">
        <f t="shared" ref="G173" si="214">G64</f>
        <v>41275</v>
      </c>
      <c r="H173" s="19">
        <f t="shared" si="89"/>
        <v>20</v>
      </c>
      <c r="I173" s="19">
        <f t="shared" ref="I173:K173" si="215">I64</f>
        <v>20</v>
      </c>
      <c r="J173" s="19">
        <f t="shared" si="215"/>
        <v>0</v>
      </c>
      <c r="K173" s="19">
        <f t="shared" si="215"/>
        <v>2013</v>
      </c>
      <c r="L173" s="55"/>
      <c r="M173" s="55"/>
      <c r="R173" s="57"/>
      <c r="S173" s="57"/>
      <c r="T173" s="101"/>
      <c r="U173" s="123">
        <f>IFERROR('CEB Allocators'!M64/SUM('CEB Allocators'!$M64:$BZ64),0)*SUM($U64:$CH64)</f>
        <v>0</v>
      </c>
      <c r="V173" s="123">
        <f>IFERROR('CEB Allocators'!N64/SUM('CEB Allocators'!$M64:$BZ64),0)*SUM($U64:$CH64)</f>
        <v>0</v>
      </c>
      <c r="W173" s="123">
        <f>IFERROR('CEB Allocators'!O64/SUM('CEB Allocators'!$M64:$BZ64),0)*SUM($U64:$CH64)</f>
        <v>0</v>
      </c>
      <c r="X173" s="123">
        <f>IFERROR('CEB Allocators'!P64/SUM('CEB Allocators'!$M64:$BZ64),0)*SUM($U64:$CH64)</f>
        <v>0</v>
      </c>
      <c r="Y173" s="123">
        <f>IFERROR('CEB Allocators'!Q64/SUM('CEB Allocators'!$M64:$BZ64),0)*SUM($U64:$CH64)</f>
        <v>0</v>
      </c>
      <c r="Z173" s="123">
        <f>IFERROR('CEB Allocators'!R64/SUM('CEB Allocators'!$M64:$BZ64),0)*SUM($U64:$CH64)</f>
        <v>0</v>
      </c>
      <c r="AA173" s="123">
        <f>IFERROR('CEB Allocators'!S64/SUM('CEB Allocators'!$M64:$BZ64),0)*SUM($U64:$CH64)</f>
        <v>0</v>
      </c>
      <c r="AB173" s="123">
        <f>IFERROR('CEB Allocators'!T64/SUM('CEB Allocators'!$M64:$BZ64),0)*SUM($U64:$CH64)</f>
        <v>0</v>
      </c>
      <c r="AC173" s="123">
        <f>IFERROR('CEB Allocators'!U64/SUM('CEB Allocators'!$M64:$BZ64),0)*SUM($U64:$CH64)</f>
        <v>17.25</v>
      </c>
      <c r="AD173" s="123">
        <f>IFERROR('CEB Allocators'!V64/SUM('CEB Allocators'!$M64:$BZ64),0)*SUM($U64:$CH64)</f>
        <v>17.25</v>
      </c>
      <c r="AE173" s="123">
        <f>IFERROR('CEB Allocators'!W64/SUM('CEB Allocators'!$M64:$BZ64),0)*SUM($U64:$CH64)</f>
        <v>17.25</v>
      </c>
      <c r="AF173" s="123">
        <f>IFERROR('CEB Allocators'!X64/SUM('CEB Allocators'!$M64:$BZ64),0)*SUM($U64:$CH64)</f>
        <v>17.25</v>
      </c>
      <c r="AG173" s="123">
        <f>IFERROR('CEB Allocators'!Y64/SUM('CEB Allocators'!$M64:$BZ64),0)*SUM($U64:$CH64)</f>
        <v>17.25</v>
      </c>
      <c r="AH173" s="123">
        <f>IFERROR('CEB Allocators'!Z64/SUM('CEB Allocators'!$M64:$BZ64),0)*SUM($U64:$CH64)</f>
        <v>17.25</v>
      </c>
      <c r="AI173" s="123">
        <f>IFERROR('CEB Allocators'!AA64/SUM('CEB Allocators'!$M64:$BZ64),0)*SUM($U64:$CH64)</f>
        <v>17.25</v>
      </c>
      <c r="AJ173" s="123">
        <f>IFERROR('CEB Allocators'!AB64/SUM('CEB Allocators'!$M64:$BZ64),0)*SUM($U64:$CH64)</f>
        <v>17.25</v>
      </c>
      <c r="AK173" s="123">
        <f>IFERROR('CEB Allocators'!AC64/SUM('CEB Allocators'!$M64:$BZ64),0)*SUM($U64:$CH64)</f>
        <v>17.25</v>
      </c>
      <c r="AL173" s="123">
        <f>IFERROR('CEB Allocators'!AD64/SUM('CEB Allocators'!$M64:$BZ64),0)*SUM($U64:$CH64)</f>
        <v>17.25</v>
      </c>
      <c r="AM173" s="123">
        <f>IFERROR('CEB Allocators'!AE64/SUM('CEB Allocators'!$M64:$BZ64),0)*SUM($U64:$CH64)</f>
        <v>17.25</v>
      </c>
      <c r="AN173" s="123">
        <f>IFERROR('CEB Allocators'!AF64/SUM('CEB Allocators'!$M64:$BZ64),0)*SUM($U64:$CH64)</f>
        <v>17.25</v>
      </c>
      <c r="AO173" s="123">
        <f>IFERROR('CEB Allocators'!AG64/SUM('CEB Allocators'!$M64:$BZ64),0)*SUM($U64:$CH64)</f>
        <v>17.25</v>
      </c>
      <c r="AP173" s="123">
        <f>IFERROR('CEB Allocators'!AH64/SUM('CEB Allocators'!$M64:$BZ64),0)*SUM($U64:$CH64)</f>
        <v>17.25</v>
      </c>
      <c r="AQ173" s="123">
        <f>IFERROR('CEB Allocators'!AI64/SUM('CEB Allocators'!$M64:$BZ64),0)*SUM($U64:$CH64)</f>
        <v>17.25</v>
      </c>
      <c r="AR173" s="123">
        <f>IFERROR('CEB Allocators'!AJ64/SUM('CEB Allocators'!$M64:$BZ64),0)*SUM($U64:$CH64)</f>
        <v>17.25</v>
      </c>
      <c r="AS173" s="123">
        <f>IFERROR('CEB Allocators'!AK64/SUM('CEB Allocators'!$M64:$BZ64),0)*SUM($U64:$CH64)</f>
        <v>17.25</v>
      </c>
      <c r="AT173" s="123">
        <f>IFERROR('CEB Allocators'!AL64/SUM('CEB Allocators'!$M64:$BZ64),0)*SUM($U64:$CH64)</f>
        <v>17.25</v>
      </c>
      <c r="AU173" s="123">
        <f>IFERROR('CEB Allocators'!AM64/SUM('CEB Allocators'!$M64:$BZ64),0)*SUM($U64:$CH64)</f>
        <v>17.25</v>
      </c>
      <c r="AV173" s="123">
        <f>IFERROR('CEB Allocators'!AN64/SUM('CEB Allocators'!$M64:$BZ64),0)*SUM($U64:$CH64)</f>
        <v>17.25</v>
      </c>
      <c r="AW173" s="123">
        <f>IFERROR('CEB Allocators'!AO64/SUM('CEB Allocators'!$M64:$BZ64),0)*SUM($U64:$CH64)</f>
        <v>0</v>
      </c>
      <c r="AX173" s="123">
        <f>IFERROR('CEB Allocators'!AP64/SUM('CEB Allocators'!$M64:$BZ64),0)*SUM($U64:$CH64)</f>
        <v>0</v>
      </c>
      <c r="AY173" s="123">
        <f>IFERROR('CEB Allocators'!AQ64/SUM('CEB Allocators'!$M64:$BZ64),0)*SUM($U64:$CH64)</f>
        <v>0</v>
      </c>
      <c r="AZ173" s="123">
        <f>IFERROR('CEB Allocators'!AR64/SUM('CEB Allocators'!$M64:$BZ64),0)*SUM($U64:$CH64)</f>
        <v>0</v>
      </c>
      <c r="BA173" s="123">
        <f>IFERROR('CEB Allocators'!AS64/SUM('CEB Allocators'!$M64:$BZ64),0)*SUM($U64:$CH64)</f>
        <v>0</v>
      </c>
      <c r="BB173" s="123">
        <f>IFERROR('CEB Allocators'!AT64/SUM('CEB Allocators'!$M64:$BZ64),0)*SUM($U64:$CH64)</f>
        <v>0</v>
      </c>
      <c r="BC173" s="123">
        <f>IFERROR('CEB Allocators'!AU64/SUM('CEB Allocators'!$M64:$BZ64),0)*SUM($U64:$CH64)</f>
        <v>0</v>
      </c>
      <c r="BD173" s="123">
        <f>IFERROR('CEB Allocators'!AV64/SUM('CEB Allocators'!$M64:$BZ64),0)*SUM($U64:$CH64)</f>
        <v>0</v>
      </c>
      <c r="BE173" s="123">
        <f>IFERROR('CEB Allocators'!AW64/SUM('CEB Allocators'!$M64:$BZ64),0)*SUM($U64:$CH64)</f>
        <v>0</v>
      </c>
      <c r="BF173" s="123">
        <f>IFERROR('CEB Allocators'!AX64/SUM('CEB Allocators'!$M64:$BZ64),0)*SUM($U64:$CH64)</f>
        <v>0</v>
      </c>
      <c r="BG173" s="123">
        <f>IFERROR('CEB Allocators'!AY64/SUM('CEB Allocators'!$M64:$BZ64),0)*SUM($U64:$CH64)</f>
        <v>0</v>
      </c>
      <c r="BH173" s="123">
        <f>IFERROR('CEB Allocators'!AZ64/SUM('CEB Allocators'!$M64:$BZ64),0)*SUM($U64:$CH64)</f>
        <v>0</v>
      </c>
      <c r="BI173" s="123">
        <f>IFERROR('CEB Allocators'!BA64/SUM('CEB Allocators'!$M64:$BZ64),0)*SUM($U64:$CH64)</f>
        <v>0</v>
      </c>
      <c r="BJ173" s="123">
        <f>IFERROR('CEB Allocators'!BB64/SUM('CEB Allocators'!$M64:$BZ64),0)*SUM($U64:$CH64)</f>
        <v>0</v>
      </c>
      <c r="BK173" s="123">
        <f>IFERROR('CEB Allocators'!BC64/SUM('CEB Allocators'!$M64:$BZ64),0)*SUM($U64:$CH64)</f>
        <v>0</v>
      </c>
      <c r="BL173" s="123">
        <f>IFERROR('CEB Allocators'!BD64/SUM('CEB Allocators'!$M64:$BZ64),0)*SUM($U64:$CH64)</f>
        <v>0</v>
      </c>
      <c r="BM173" s="123">
        <f>IFERROR('CEB Allocators'!BE64/SUM('CEB Allocators'!$M64:$BZ64),0)*SUM($U64:$CH64)</f>
        <v>0</v>
      </c>
      <c r="BN173" s="123">
        <f>IFERROR('CEB Allocators'!BF64/SUM('CEB Allocators'!$M64:$BZ64),0)*SUM($U64:$CH64)</f>
        <v>0</v>
      </c>
      <c r="BO173" s="123">
        <f>IFERROR('CEB Allocators'!BG64/SUM('CEB Allocators'!$M64:$BZ64),0)*SUM($U64:$CH64)</f>
        <v>0</v>
      </c>
      <c r="BP173" s="123">
        <f>IFERROR('CEB Allocators'!BH64/SUM('CEB Allocators'!$M64:$BZ64),0)*SUM($U64:$CH64)</f>
        <v>0</v>
      </c>
      <c r="BQ173" s="123">
        <f>IFERROR('CEB Allocators'!BI64/SUM('CEB Allocators'!$M64:$BZ64),0)*SUM($U64:$CH64)</f>
        <v>0</v>
      </c>
      <c r="BR173" s="123">
        <f>IFERROR('CEB Allocators'!BJ64/SUM('CEB Allocators'!$M64:$BZ64),0)*SUM($U64:$CH64)</f>
        <v>0</v>
      </c>
      <c r="BS173" s="123">
        <f>IFERROR('CEB Allocators'!BK64/SUM('CEB Allocators'!$M64:$BZ64),0)*SUM($U64:$CH64)</f>
        <v>0</v>
      </c>
      <c r="BT173" s="123">
        <f>IFERROR('CEB Allocators'!BL64/SUM('CEB Allocators'!$M64:$BZ64),0)*SUM($U64:$CH64)</f>
        <v>0</v>
      </c>
      <c r="BU173" s="123">
        <f>IFERROR('CEB Allocators'!BM64/SUM('CEB Allocators'!$M64:$BZ64),0)*SUM($U64:$CH64)</f>
        <v>0</v>
      </c>
      <c r="BV173" s="123">
        <f>IFERROR('CEB Allocators'!BN64/SUM('CEB Allocators'!$M64:$BZ64),0)*SUM($U64:$CH64)</f>
        <v>0</v>
      </c>
      <c r="BW173" s="123">
        <f>IFERROR('CEB Allocators'!BO64/SUM('CEB Allocators'!$M64:$BZ64),0)*SUM($U64:$CH64)</f>
        <v>0</v>
      </c>
      <c r="BX173" s="123">
        <f>IFERROR('CEB Allocators'!BP64/SUM('CEB Allocators'!$M64:$BZ64),0)*SUM($U64:$CH64)</f>
        <v>0</v>
      </c>
      <c r="BY173" s="123">
        <f>IFERROR('CEB Allocators'!BQ64/SUM('CEB Allocators'!$M64:$BZ64),0)*SUM($U64:$CH64)</f>
        <v>0</v>
      </c>
      <c r="BZ173" s="123">
        <f>IFERROR('CEB Allocators'!BR64/SUM('CEB Allocators'!$M64:$BZ64),0)*SUM($U64:$CH64)</f>
        <v>0</v>
      </c>
      <c r="CA173" s="123">
        <f>IFERROR('CEB Allocators'!BS64/SUM('CEB Allocators'!$M64:$BZ64),0)*SUM($U64:$CH64)</f>
        <v>0</v>
      </c>
      <c r="CB173" s="123">
        <f>IFERROR('CEB Allocators'!BT64/SUM('CEB Allocators'!$M64:$BZ64),0)*SUM($U64:$CH64)</f>
        <v>0</v>
      </c>
      <c r="CC173" s="123">
        <f>IFERROR('CEB Allocators'!BU64/SUM('CEB Allocators'!$M64:$BZ64),0)*SUM($U64:$CH64)</f>
        <v>0</v>
      </c>
      <c r="CD173" s="123">
        <f>IFERROR('CEB Allocators'!BV64/SUM('CEB Allocators'!$M64:$BZ64),0)*SUM($U64:$CH64)</f>
        <v>0</v>
      </c>
      <c r="CE173" s="123">
        <f>IFERROR('CEB Allocators'!BW64/SUM('CEB Allocators'!$M64:$BZ64),0)*SUM($U64:$CH64)</f>
        <v>0</v>
      </c>
      <c r="CF173" s="123">
        <f>IFERROR('CEB Allocators'!BX64/SUM('CEB Allocators'!$M64:$BZ64),0)*SUM($U64:$CH64)</f>
        <v>0</v>
      </c>
      <c r="CG173" s="123">
        <f>IFERROR('CEB Allocators'!BY64/SUM('CEB Allocators'!$M64:$BZ64),0)*SUM($U64:$CH64)</f>
        <v>0</v>
      </c>
      <c r="CH173" s="123">
        <f>IFERROR('CEB Allocators'!BZ64/SUM('CEB Allocators'!$M64:$BZ64),0)*SUM($U64:$CH64)</f>
        <v>0</v>
      </c>
    </row>
    <row r="174" spans="1:86" s="56" customFormat="1" x14ac:dyDescent="0.3">
      <c r="A174" s="150"/>
      <c r="B174" s="19" t="str">
        <f t="shared" ref="B174:F183" si="216">B65</f>
        <v>Coal Shutdown</v>
      </c>
      <c r="C174" s="19">
        <f t="shared" si="216"/>
        <v>0</v>
      </c>
      <c r="D174" s="19" t="str">
        <f t="shared" si="216"/>
        <v>Col</v>
      </c>
      <c r="E174" s="19" t="str">
        <f t="shared" si="216"/>
        <v>Coal</v>
      </c>
      <c r="F174" s="19" t="str">
        <f t="shared" si="216"/>
        <v>Multiple</v>
      </c>
      <c r="G174" s="98">
        <f t="shared" ref="G174" si="217">G65</f>
        <v>41640</v>
      </c>
      <c r="H174" s="19">
        <f t="shared" si="89"/>
        <v>20</v>
      </c>
      <c r="I174" s="19">
        <f t="shared" ref="I174:K174" si="218">I65</f>
        <v>20</v>
      </c>
      <c r="J174" s="19">
        <f t="shared" si="218"/>
        <v>0</v>
      </c>
      <c r="K174" s="19">
        <f t="shared" si="218"/>
        <v>2014</v>
      </c>
      <c r="L174" s="55"/>
      <c r="M174" s="55"/>
      <c r="R174" s="57"/>
      <c r="S174" s="57"/>
      <c r="T174" s="101"/>
      <c r="U174" s="123">
        <f>IFERROR('CEB Allocators'!M65/SUM('CEB Allocators'!$M65:$BZ65),0)*SUM($U65:$CH65)</f>
        <v>0</v>
      </c>
      <c r="V174" s="123">
        <f>IFERROR('CEB Allocators'!N65/SUM('CEB Allocators'!$M65:$BZ65),0)*SUM($U65:$CH65)</f>
        <v>0</v>
      </c>
      <c r="W174" s="123">
        <f>IFERROR('CEB Allocators'!O65/SUM('CEB Allocators'!$M65:$BZ65),0)*SUM($U65:$CH65)</f>
        <v>0</v>
      </c>
      <c r="X174" s="123">
        <f>IFERROR('CEB Allocators'!P65/SUM('CEB Allocators'!$M65:$BZ65),0)*SUM($U65:$CH65)</f>
        <v>0</v>
      </c>
      <c r="Y174" s="123">
        <f>IFERROR('CEB Allocators'!Q65/SUM('CEB Allocators'!$M65:$BZ65),0)*SUM($U65:$CH65)</f>
        <v>0</v>
      </c>
      <c r="Z174" s="123">
        <f>IFERROR('CEB Allocators'!R65/SUM('CEB Allocators'!$M65:$BZ65),0)*SUM($U65:$CH65)</f>
        <v>0</v>
      </c>
      <c r="AA174" s="123">
        <f>IFERROR('CEB Allocators'!S65/SUM('CEB Allocators'!$M65:$BZ65),0)*SUM($U65:$CH65)</f>
        <v>0</v>
      </c>
      <c r="AB174" s="123">
        <f>IFERROR('CEB Allocators'!T65/SUM('CEB Allocators'!$M65:$BZ65),0)*SUM($U65:$CH65)</f>
        <v>0</v>
      </c>
      <c r="AC174" s="123">
        <f>IFERROR('CEB Allocators'!U65/SUM('CEB Allocators'!$M65:$BZ65),0)*SUM($U65:$CH65)</f>
        <v>0</v>
      </c>
      <c r="AD174" s="123">
        <f>IFERROR('CEB Allocators'!V65/SUM('CEB Allocators'!$M65:$BZ65),0)*SUM($U65:$CH65)</f>
        <v>6.3500000000000005</v>
      </c>
      <c r="AE174" s="123">
        <f>IFERROR('CEB Allocators'!W65/SUM('CEB Allocators'!$M65:$BZ65),0)*SUM($U65:$CH65)</f>
        <v>6.3500000000000005</v>
      </c>
      <c r="AF174" s="123">
        <f>IFERROR('CEB Allocators'!X65/SUM('CEB Allocators'!$M65:$BZ65),0)*SUM($U65:$CH65)</f>
        <v>6.3500000000000005</v>
      </c>
      <c r="AG174" s="123">
        <f>IFERROR('CEB Allocators'!Y65/SUM('CEB Allocators'!$M65:$BZ65),0)*SUM($U65:$CH65)</f>
        <v>6.3500000000000005</v>
      </c>
      <c r="AH174" s="123">
        <f>IFERROR('CEB Allocators'!Z65/SUM('CEB Allocators'!$M65:$BZ65),0)*SUM($U65:$CH65)</f>
        <v>6.3500000000000005</v>
      </c>
      <c r="AI174" s="123">
        <f>IFERROR('CEB Allocators'!AA65/SUM('CEB Allocators'!$M65:$BZ65),0)*SUM($U65:$CH65)</f>
        <v>6.3500000000000005</v>
      </c>
      <c r="AJ174" s="123">
        <f>IFERROR('CEB Allocators'!AB65/SUM('CEB Allocators'!$M65:$BZ65),0)*SUM($U65:$CH65)</f>
        <v>6.3500000000000005</v>
      </c>
      <c r="AK174" s="123">
        <f>IFERROR('CEB Allocators'!AC65/SUM('CEB Allocators'!$M65:$BZ65),0)*SUM($U65:$CH65)</f>
        <v>6.3500000000000005</v>
      </c>
      <c r="AL174" s="123">
        <f>IFERROR('CEB Allocators'!AD65/SUM('CEB Allocators'!$M65:$BZ65),0)*SUM($U65:$CH65)</f>
        <v>6.3500000000000005</v>
      </c>
      <c r="AM174" s="123">
        <f>IFERROR('CEB Allocators'!AE65/SUM('CEB Allocators'!$M65:$BZ65),0)*SUM($U65:$CH65)</f>
        <v>6.3500000000000005</v>
      </c>
      <c r="AN174" s="123">
        <f>IFERROR('CEB Allocators'!AF65/SUM('CEB Allocators'!$M65:$BZ65),0)*SUM($U65:$CH65)</f>
        <v>6.3500000000000005</v>
      </c>
      <c r="AO174" s="123">
        <f>IFERROR('CEB Allocators'!AG65/SUM('CEB Allocators'!$M65:$BZ65),0)*SUM($U65:$CH65)</f>
        <v>6.3500000000000005</v>
      </c>
      <c r="AP174" s="123">
        <f>IFERROR('CEB Allocators'!AH65/SUM('CEB Allocators'!$M65:$BZ65),0)*SUM($U65:$CH65)</f>
        <v>6.3500000000000005</v>
      </c>
      <c r="AQ174" s="123">
        <f>IFERROR('CEB Allocators'!AI65/SUM('CEB Allocators'!$M65:$BZ65),0)*SUM($U65:$CH65)</f>
        <v>6.3500000000000005</v>
      </c>
      <c r="AR174" s="123">
        <f>IFERROR('CEB Allocators'!AJ65/SUM('CEB Allocators'!$M65:$BZ65),0)*SUM($U65:$CH65)</f>
        <v>6.3500000000000005</v>
      </c>
      <c r="AS174" s="123">
        <f>IFERROR('CEB Allocators'!AK65/SUM('CEB Allocators'!$M65:$BZ65),0)*SUM($U65:$CH65)</f>
        <v>6.3500000000000005</v>
      </c>
      <c r="AT174" s="123">
        <f>IFERROR('CEB Allocators'!AL65/SUM('CEB Allocators'!$M65:$BZ65),0)*SUM($U65:$CH65)</f>
        <v>6.3500000000000005</v>
      </c>
      <c r="AU174" s="123">
        <f>IFERROR('CEB Allocators'!AM65/SUM('CEB Allocators'!$M65:$BZ65),0)*SUM($U65:$CH65)</f>
        <v>6.3500000000000005</v>
      </c>
      <c r="AV174" s="123">
        <f>IFERROR('CEB Allocators'!AN65/SUM('CEB Allocators'!$M65:$BZ65),0)*SUM($U65:$CH65)</f>
        <v>6.3500000000000005</v>
      </c>
      <c r="AW174" s="123">
        <f>IFERROR('CEB Allocators'!AO65/SUM('CEB Allocators'!$M65:$BZ65),0)*SUM($U65:$CH65)</f>
        <v>6.3500000000000005</v>
      </c>
      <c r="AX174" s="123">
        <f>IFERROR('CEB Allocators'!AP65/SUM('CEB Allocators'!$M65:$BZ65),0)*SUM($U65:$CH65)</f>
        <v>0</v>
      </c>
      <c r="AY174" s="123">
        <f>IFERROR('CEB Allocators'!AQ65/SUM('CEB Allocators'!$M65:$BZ65),0)*SUM($U65:$CH65)</f>
        <v>0</v>
      </c>
      <c r="AZ174" s="123">
        <f>IFERROR('CEB Allocators'!AR65/SUM('CEB Allocators'!$M65:$BZ65),0)*SUM($U65:$CH65)</f>
        <v>0</v>
      </c>
      <c r="BA174" s="123">
        <f>IFERROR('CEB Allocators'!AS65/SUM('CEB Allocators'!$M65:$BZ65),0)*SUM($U65:$CH65)</f>
        <v>0</v>
      </c>
      <c r="BB174" s="123">
        <f>IFERROR('CEB Allocators'!AT65/SUM('CEB Allocators'!$M65:$BZ65),0)*SUM($U65:$CH65)</f>
        <v>0</v>
      </c>
      <c r="BC174" s="123">
        <f>IFERROR('CEB Allocators'!AU65/SUM('CEB Allocators'!$M65:$BZ65),0)*SUM($U65:$CH65)</f>
        <v>0</v>
      </c>
      <c r="BD174" s="123">
        <f>IFERROR('CEB Allocators'!AV65/SUM('CEB Allocators'!$M65:$BZ65),0)*SUM($U65:$CH65)</f>
        <v>0</v>
      </c>
      <c r="BE174" s="123">
        <f>IFERROR('CEB Allocators'!AW65/SUM('CEB Allocators'!$M65:$BZ65),0)*SUM($U65:$CH65)</f>
        <v>0</v>
      </c>
      <c r="BF174" s="123">
        <f>IFERROR('CEB Allocators'!AX65/SUM('CEB Allocators'!$M65:$BZ65),0)*SUM($U65:$CH65)</f>
        <v>0</v>
      </c>
      <c r="BG174" s="123">
        <f>IFERROR('CEB Allocators'!AY65/SUM('CEB Allocators'!$M65:$BZ65),0)*SUM($U65:$CH65)</f>
        <v>0</v>
      </c>
      <c r="BH174" s="123">
        <f>IFERROR('CEB Allocators'!AZ65/SUM('CEB Allocators'!$M65:$BZ65),0)*SUM($U65:$CH65)</f>
        <v>0</v>
      </c>
      <c r="BI174" s="123">
        <f>IFERROR('CEB Allocators'!BA65/SUM('CEB Allocators'!$M65:$BZ65),0)*SUM($U65:$CH65)</f>
        <v>0</v>
      </c>
      <c r="BJ174" s="123">
        <f>IFERROR('CEB Allocators'!BB65/SUM('CEB Allocators'!$M65:$BZ65),0)*SUM($U65:$CH65)</f>
        <v>0</v>
      </c>
      <c r="BK174" s="123">
        <f>IFERROR('CEB Allocators'!BC65/SUM('CEB Allocators'!$M65:$BZ65),0)*SUM($U65:$CH65)</f>
        <v>0</v>
      </c>
      <c r="BL174" s="123">
        <f>IFERROR('CEB Allocators'!BD65/SUM('CEB Allocators'!$M65:$BZ65),0)*SUM($U65:$CH65)</f>
        <v>0</v>
      </c>
      <c r="BM174" s="123">
        <f>IFERROR('CEB Allocators'!BE65/SUM('CEB Allocators'!$M65:$BZ65),0)*SUM($U65:$CH65)</f>
        <v>0</v>
      </c>
      <c r="BN174" s="123">
        <f>IFERROR('CEB Allocators'!BF65/SUM('CEB Allocators'!$M65:$BZ65),0)*SUM($U65:$CH65)</f>
        <v>0</v>
      </c>
      <c r="BO174" s="123">
        <f>IFERROR('CEB Allocators'!BG65/SUM('CEB Allocators'!$M65:$BZ65),0)*SUM($U65:$CH65)</f>
        <v>0</v>
      </c>
      <c r="BP174" s="123">
        <f>IFERROR('CEB Allocators'!BH65/SUM('CEB Allocators'!$M65:$BZ65),0)*SUM($U65:$CH65)</f>
        <v>0</v>
      </c>
      <c r="BQ174" s="123">
        <f>IFERROR('CEB Allocators'!BI65/SUM('CEB Allocators'!$M65:$BZ65),0)*SUM($U65:$CH65)</f>
        <v>0</v>
      </c>
      <c r="BR174" s="123">
        <f>IFERROR('CEB Allocators'!BJ65/SUM('CEB Allocators'!$M65:$BZ65),0)*SUM($U65:$CH65)</f>
        <v>0</v>
      </c>
      <c r="BS174" s="123">
        <f>IFERROR('CEB Allocators'!BK65/SUM('CEB Allocators'!$M65:$BZ65),0)*SUM($U65:$CH65)</f>
        <v>0</v>
      </c>
      <c r="BT174" s="123">
        <f>IFERROR('CEB Allocators'!BL65/SUM('CEB Allocators'!$M65:$BZ65),0)*SUM($U65:$CH65)</f>
        <v>0</v>
      </c>
      <c r="BU174" s="123">
        <f>IFERROR('CEB Allocators'!BM65/SUM('CEB Allocators'!$M65:$BZ65),0)*SUM($U65:$CH65)</f>
        <v>0</v>
      </c>
      <c r="BV174" s="123">
        <f>IFERROR('CEB Allocators'!BN65/SUM('CEB Allocators'!$M65:$BZ65),0)*SUM($U65:$CH65)</f>
        <v>0</v>
      </c>
      <c r="BW174" s="123">
        <f>IFERROR('CEB Allocators'!BO65/SUM('CEB Allocators'!$M65:$BZ65),0)*SUM($U65:$CH65)</f>
        <v>0</v>
      </c>
      <c r="BX174" s="123">
        <f>IFERROR('CEB Allocators'!BP65/SUM('CEB Allocators'!$M65:$BZ65),0)*SUM($U65:$CH65)</f>
        <v>0</v>
      </c>
      <c r="BY174" s="123">
        <f>IFERROR('CEB Allocators'!BQ65/SUM('CEB Allocators'!$M65:$BZ65),0)*SUM($U65:$CH65)</f>
        <v>0</v>
      </c>
      <c r="BZ174" s="123">
        <f>IFERROR('CEB Allocators'!BR65/SUM('CEB Allocators'!$M65:$BZ65),0)*SUM($U65:$CH65)</f>
        <v>0</v>
      </c>
      <c r="CA174" s="123">
        <f>IFERROR('CEB Allocators'!BS65/SUM('CEB Allocators'!$M65:$BZ65),0)*SUM($U65:$CH65)</f>
        <v>0</v>
      </c>
      <c r="CB174" s="123">
        <f>IFERROR('CEB Allocators'!BT65/SUM('CEB Allocators'!$M65:$BZ65),0)*SUM($U65:$CH65)</f>
        <v>0</v>
      </c>
      <c r="CC174" s="123">
        <f>IFERROR('CEB Allocators'!BU65/SUM('CEB Allocators'!$M65:$BZ65),0)*SUM($U65:$CH65)</f>
        <v>0</v>
      </c>
      <c r="CD174" s="123">
        <f>IFERROR('CEB Allocators'!BV65/SUM('CEB Allocators'!$M65:$BZ65),0)*SUM($U65:$CH65)</f>
        <v>0</v>
      </c>
      <c r="CE174" s="123">
        <f>IFERROR('CEB Allocators'!BW65/SUM('CEB Allocators'!$M65:$BZ65),0)*SUM($U65:$CH65)</f>
        <v>0</v>
      </c>
      <c r="CF174" s="123">
        <f>IFERROR('CEB Allocators'!BX65/SUM('CEB Allocators'!$M65:$BZ65),0)*SUM($U65:$CH65)</f>
        <v>0</v>
      </c>
      <c r="CG174" s="123">
        <f>IFERROR('CEB Allocators'!BY65/SUM('CEB Allocators'!$M65:$BZ65),0)*SUM($U65:$CH65)</f>
        <v>0</v>
      </c>
      <c r="CH174" s="123">
        <f>IFERROR('CEB Allocators'!BZ65/SUM('CEB Allocators'!$M65:$BZ65),0)*SUM($U65:$CH65)</f>
        <v>0</v>
      </c>
    </row>
    <row r="175" spans="1:86" s="56" customFormat="1" x14ac:dyDescent="0.3">
      <c r="A175" s="150"/>
      <c r="B175" s="19" t="str">
        <f t="shared" si="216"/>
        <v>Conservation</v>
      </c>
      <c r="C175" s="19">
        <f t="shared" si="216"/>
        <v>0</v>
      </c>
      <c r="D175" s="19" t="str">
        <f t="shared" si="216"/>
        <v>Con</v>
      </c>
      <c r="E175" s="19" t="str">
        <f t="shared" si="216"/>
        <v>Conservation</v>
      </c>
      <c r="F175" s="19" t="str">
        <f t="shared" si="216"/>
        <v>Multiple</v>
      </c>
      <c r="G175" s="98">
        <f t="shared" ref="G175" si="219">G66</f>
        <v>39814</v>
      </c>
      <c r="H175" s="19">
        <f t="shared" si="89"/>
        <v>15</v>
      </c>
      <c r="I175" s="19">
        <f t="shared" ref="I175:K175" si="220">I66</f>
        <v>15</v>
      </c>
      <c r="J175" s="19">
        <f t="shared" si="220"/>
        <v>0</v>
      </c>
      <c r="K175" s="19">
        <f t="shared" si="220"/>
        <v>2009</v>
      </c>
      <c r="L175" s="55"/>
      <c r="M175" s="55"/>
      <c r="R175" s="57"/>
      <c r="S175" s="57"/>
      <c r="T175" s="101"/>
      <c r="U175" s="123">
        <f>IFERROR('CEB Allocators'!M66/SUM('CEB Allocators'!$M66:$BZ66),0)*SUM($U66:$CH66)</f>
        <v>0</v>
      </c>
      <c r="V175" s="123">
        <f>IFERROR('CEB Allocators'!N66/SUM('CEB Allocators'!$M66:$BZ66),0)*SUM($U66:$CH66)</f>
        <v>0</v>
      </c>
      <c r="W175" s="123">
        <f>IFERROR('CEB Allocators'!O66/SUM('CEB Allocators'!$M66:$BZ66),0)*SUM($U66:$CH66)</f>
        <v>0</v>
      </c>
      <c r="X175" s="123">
        <f>IFERROR('CEB Allocators'!P66/SUM('CEB Allocators'!$M66:$BZ66),0)*SUM($U66:$CH66)</f>
        <v>0</v>
      </c>
      <c r="Y175" s="123">
        <f>IFERROR('CEB Allocators'!Q66/SUM('CEB Allocators'!$M66:$BZ66),0)*SUM($U66:$CH66)</f>
        <v>13.230972140000002</v>
      </c>
      <c r="Z175" s="123">
        <f>IFERROR('CEB Allocators'!R66/SUM('CEB Allocators'!$M66:$BZ66),0)*SUM($U66:$CH66)</f>
        <v>13.230972140000002</v>
      </c>
      <c r="AA175" s="123">
        <f>IFERROR('CEB Allocators'!S66/SUM('CEB Allocators'!$M66:$BZ66),0)*SUM($U66:$CH66)</f>
        <v>13.230972140000002</v>
      </c>
      <c r="AB175" s="123">
        <f>IFERROR('CEB Allocators'!T66/SUM('CEB Allocators'!$M66:$BZ66),0)*SUM($U66:$CH66)</f>
        <v>13.230972140000002</v>
      </c>
      <c r="AC175" s="123">
        <f>IFERROR('CEB Allocators'!U66/SUM('CEB Allocators'!$M66:$BZ66),0)*SUM($U66:$CH66)</f>
        <v>13.230972140000002</v>
      </c>
      <c r="AD175" s="123">
        <f>IFERROR('CEB Allocators'!V66/SUM('CEB Allocators'!$M66:$BZ66),0)*SUM($U66:$CH66)</f>
        <v>13.230972140000002</v>
      </c>
      <c r="AE175" s="123">
        <f>IFERROR('CEB Allocators'!W66/SUM('CEB Allocators'!$M66:$BZ66),0)*SUM($U66:$CH66)</f>
        <v>13.230972140000002</v>
      </c>
      <c r="AF175" s="123">
        <f>IFERROR('CEB Allocators'!X66/SUM('CEB Allocators'!$M66:$BZ66),0)*SUM($U66:$CH66)</f>
        <v>13.230972140000002</v>
      </c>
      <c r="AG175" s="123">
        <f>IFERROR('CEB Allocators'!Y66/SUM('CEB Allocators'!$M66:$BZ66),0)*SUM($U66:$CH66)</f>
        <v>13.230972140000002</v>
      </c>
      <c r="AH175" s="123">
        <f>IFERROR('CEB Allocators'!Z66/SUM('CEB Allocators'!$M66:$BZ66),0)*SUM($U66:$CH66)</f>
        <v>13.230972140000002</v>
      </c>
      <c r="AI175" s="123">
        <f>IFERROR('CEB Allocators'!AA66/SUM('CEB Allocators'!$M66:$BZ66),0)*SUM($U66:$CH66)</f>
        <v>13.230972140000002</v>
      </c>
      <c r="AJ175" s="123">
        <f>IFERROR('CEB Allocators'!AB66/SUM('CEB Allocators'!$M66:$BZ66),0)*SUM($U66:$CH66)</f>
        <v>13.230972140000002</v>
      </c>
      <c r="AK175" s="123">
        <f>IFERROR('CEB Allocators'!AC66/SUM('CEB Allocators'!$M66:$BZ66),0)*SUM($U66:$CH66)</f>
        <v>13.230972140000002</v>
      </c>
      <c r="AL175" s="123">
        <f>IFERROR('CEB Allocators'!AD66/SUM('CEB Allocators'!$M66:$BZ66),0)*SUM($U66:$CH66)</f>
        <v>13.230972140000002</v>
      </c>
      <c r="AM175" s="123">
        <f>IFERROR('CEB Allocators'!AE66/SUM('CEB Allocators'!$M66:$BZ66),0)*SUM($U66:$CH66)</f>
        <v>13.230972140000002</v>
      </c>
      <c r="AN175" s="123">
        <f>IFERROR('CEB Allocators'!AF66/SUM('CEB Allocators'!$M66:$BZ66),0)*SUM($U66:$CH66)</f>
        <v>0</v>
      </c>
      <c r="AO175" s="123">
        <f>IFERROR('CEB Allocators'!AG66/SUM('CEB Allocators'!$M66:$BZ66),0)*SUM($U66:$CH66)</f>
        <v>0</v>
      </c>
      <c r="AP175" s="123">
        <f>IFERROR('CEB Allocators'!AH66/SUM('CEB Allocators'!$M66:$BZ66),0)*SUM($U66:$CH66)</f>
        <v>0</v>
      </c>
      <c r="AQ175" s="123">
        <f>IFERROR('CEB Allocators'!AI66/SUM('CEB Allocators'!$M66:$BZ66),0)*SUM($U66:$CH66)</f>
        <v>0</v>
      </c>
      <c r="AR175" s="123">
        <f>IFERROR('CEB Allocators'!AJ66/SUM('CEB Allocators'!$M66:$BZ66),0)*SUM($U66:$CH66)</f>
        <v>0</v>
      </c>
      <c r="AS175" s="123">
        <f>IFERROR('CEB Allocators'!AK66/SUM('CEB Allocators'!$M66:$BZ66),0)*SUM($U66:$CH66)</f>
        <v>0</v>
      </c>
      <c r="AT175" s="123">
        <f>IFERROR('CEB Allocators'!AL66/SUM('CEB Allocators'!$M66:$BZ66),0)*SUM($U66:$CH66)</f>
        <v>0</v>
      </c>
      <c r="AU175" s="123">
        <f>IFERROR('CEB Allocators'!AM66/SUM('CEB Allocators'!$M66:$BZ66),0)*SUM($U66:$CH66)</f>
        <v>0</v>
      </c>
      <c r="AV175" s="123">
        <f>IFERROR('CEB Allocators'!AN66/SUM('CEB Allocators'!$M66:$BZ66),0)*SUM($U66:$CH66)</f>
        <v>0</v>
      </c>
      <c r="AW175" s="123">
        <f>IFERROR('CEB Allocators'!AO66/SUM('CEB Allocators'!$M66:$BZ66),0)*SUM($U66:$CH66)</f>
        <v>0</v>
      </c>
      <c r="AX175" s="123">
        <f>IFERROR('CEB Allocators'!AP66/SUM('CEB Allocators'!$M66:$BZ66),0)*SUM($U66:$CH66)</f>
        <v>0</v>
      </c>
      <c r="AY175" s="123">
        <f>IFERROR('CEB Allocators'!AQ66/SUM('CEB Allocators'!$M66:$BZ66),0)*SUM($U66:$CH66)</f>
        <v>0</v>
      </c>
      <c r="AZ175" s="123">
        <f>IFERROR('CEB Allocators'!AR66/SUM('CEB Allocators'!$M66:$BZ66),0)*SUM($U66:$CH66)</f>
        <v>0</v>
      </c>
      <c r="BA175" s="123">
        <f>IFERROR('CEB Allocators'!AS66/SUM('CEB Allocators'!$M66:$BZ66),0)*SUM($U66:$CH66)</f>
        <v>0</v>
      </c>
      <c r="BB175" s="123">
        <f>IFERROR('CEB Allocators'!AT66/SUM('CEB Allocators'!$M66:$BZ66),0)*SUM($U66:$CH66)</f>
        <v>0</v>
      </c>
      <c r="BC175" s="123">
        <f>IFERROR('CEB Allocators'!AU66/SUM('CEB Allocators'!$M66:$BZ66),0)*SUM($U66:$CH66)</f>
        <v>0</v>
      </c>
      <c r="BD175" s="123">
        <f>IFERROR('CEB Allocators'!AV66/SUM('CEB Allocators'!$M66:$BZ66),0)*SUM($U66:$CH66)</f>
        <v>0</v>
      </c>
      <c r="BE175" s="123">
        <f>IFERROR('CEB Allocators'!AW66/SUM('CEB Allocators'!$M66:$BZ66),0)*SUM($U66:$CH66)</f>
        <v>0</v>
      </c>
      <c r="BF175" s="123">
        <f>IFERROR('CEB Allocators'!AX66/SUM('CEB Allocators'!$M66:$BZ66),0)*SUM($U66:$CH66)</f>
        <v>0</v>
      </c>
      <c r="BG175" s="123">
        <f>IFERROR('CEB Allocators'!AY66/SUM('CEB Allocators'!$M66:$BZ66),0)*SUM($U66:$CH66)</f>
        <v>0</v>
      </c>
      <c r="BH175" s="123">
        <f>IFERROR('CEB Allocators'!AZ66/SUM('CEB Allocators'!$M66:$BZ66),0)*SUM($U66:$CH66)</f>
        <v>0</v>
      </c>
      <c r="BI175" s="123">
        <f>IFERROR('CEB Allocators'!BA66/SUM('CEB Allocators'!$M66:$BZ66),0)*SUM($U66:$CH66)</f>
        <v>0</v>
      </c>
      <c r="BJ175" s="123">
        <f>IFERROR('CEB Allocators'!BB66/SUM('CEB Allocators'!$M66:$BZ66),0)*SUM($U66:$CH66)</f>
        <v>0</v>
      </c>
      <c r="BK175" s="123">
        <f>IFERROR('CEB Allocators'!BC66/SUM('CEB Allocators'!$M66:$BZ66),0)*SUM($U66:$CH66)</f>
        <v>0</v>
      </c>
      <c r="BL175" s="123">
        <f>IFERROR('CEB Allocators'!BD66/SUM('CEB Allocators'!$M66:$BZ66),0)*SUM($U66:$CH66)</f>
        <v>0</v>
      </c>
      <c r="BM175" s="123">
        <f>IFERROR('CEB Allocators'!BE66/SUM('CEB Allocators'!$M66:$BZ66),0)*SUM($U66:$CH66)</f>
        <v>0</v>
      </c>
      <c r="BN175" s="123">
        <f>IFERROR('CEB Allocators'!BF66/SUM('CEB Allocators'!$M66:$BZ66),0)*SUM($U66:$CH66)</f>
        <v>0</v>
      </c>
      <c r="BO175" s="123">
        <f>IFERROR('CEB Allocators'!BG66/SUM('CEB Allocators'!$M66:$BZ66),0)*SUM($U66:$CH66)</f>
        <v>0</v>
      </c>
      <c r="BP175" s="123">
        <f>IFERROR('CEB Allocators'!BH66/SUM('CEB Allocators'!$M66:$BZ66),0)*SUM($U66:$CH66)</f>
        <v>0</v>
      </c>
      <c r="BQ175" s="123">
        <f>IFERROR('CEB Allocators'!BI66/SUM('CEB Allocators'!$M66:$BZ66),0)*SUM($U66:$CH66)</f>
        <v>0</v>
      </c>
      <c r="BR175" s="123">
        <f>IFERROR('CEB Allocators'!BJ66/SUM('CEB Allocators'!$M66:$BZ66),0)*SUM($U66:$CH66)</f>
        <v>0</v>
      </c>
      <c r="BS175" s="123">
        <f>IFERROR('CEB Allocators'!BK66/SUM('CEB Allocators'!$M66:$BZ66),0)*SUM($U66:$CH66)</f>
        <v>0</v>
      </c>
      <c r="BT175" s="123">
        <f>IFERROR('CEB Allocators'!BL66/SUM('CEB Allocators'!$M66:$BZ66),0)*SUM($U66:$CH66)</f>
        <v>0</v>
      </c>
      <c r="BU175" s="123">
        <f>IFERROR('CEB Allocators'!BM66/SUM('CEB Allocators'!$M66:$BZ66),0)*SUM($U66:$CH66)</f>
        <v>0</v>
      </c>
      <c r="BV175" s="123">
        <f>IFERROR('CEB Allocators'!BN66/SUM('CEB Allocators'!$M66:$BZ66),0)*SUM($U66:$CH66)</f>
        <v>0</v>
      </c>
      <c r="BW175" s="123">
        <f>IFERROR('CEB Allocators'!BO66/SUM('CEB Allocators'!$M66:$BZ66),0)*SUM($U66:$CH66)</f>
        <v>0</v>
      </c>
      <c r="BX175" s="123">
        <f>IFERROR('CEB Allocators'!BP66/SUM('CEB Allocators'!$M66:$BZ66),0)*SUM($U66:$CH66)</f>
        <v>0</v>
      </c>
      <c r="BY175" s="123">
        <f>IFERROR('CEB Allocators'!BQ66/SUM('CEB Allocators'!$M66:$BZ66),0)*SUM($U66:$CH66)</f>
        <v>0</v>
      </c>
      <c r="BZ175" s="123">
        <f>IFERROR('CEB Allocators'!BR66/SUM('CEB Allocators'!$M66:$BZ66),0)*SUM($U66:$CH66)</f>
        <v>0</v>
      </c>
      <c r="CA175" s="123">
        <f>IFERROR('CEB Allocators'!BS66/SUM('CEB Allocators'!$M66:$BZ66),0)*SUM($U66:$CH66)</f>
        <v>0</v>
      </c>
      <c r="CB175" s="123">
        <f>IFERROR('CEB Allocators'!BT66/SUM('CEB Allocators'!$M66:$BZ66),0)*SUM($U66:$CH66)</f>
        <v>0</v>
      </c>
      <c r="CC175" s="123">
        <f>IFERROR('CEB Allocators'!BU66/SUM('CEB Allocators'!$M66:$BZ66),0)*SUM($U66:$CH66)</f>
        <v>0</v>
      </c>
      <c r="CD175" s="123">
        <f>IFERROR('CEB Allocators'!BV66/SUM('CEB Allocators'!$M66:$BZ66),0)*SUM($U66:$CH66)</f>
        <v>0</v>
      </c>
      <c r="CE175" s="123">
        <f>IFERROR('CEB Allocators'!BW66/SUM('CEB Allocators'!$M66:$BZ66),0)*SUM($U66:$CH66)</f>
        <v>0</v>
      </c>
      <c r="CF175" s="123">
        <f>IFERROR('CEB Allocators'!BX66/SUM('CEB Allocators'!$M66:$BZ66),0)*SUM($U66:$CH66)</f>
        <v>0</v>
      </c>
      <c r="CG175" s="123">
        <f>IFERROR('CEB Allocators'!BY66/SUM('CEB Allocators'!$M66:$BZ66),0)*SUM($U66:$CH66)</f>
        <v>0</v>
      </c>
      <c r="CH175" s="123">
        <f>IFERROR('CEB Allocators'!BZ66/SUM('CEB Allocators'!$M66:$BZ66),0)*SUM($U66:$CH66)</f>
        <v>0</v>
      </c>
    </row>
    <row r="176" spans="1:86" s="56" customFormat="1" x14ac:dyDescent="0.3">
      <c r="A176" s="150"/>
      <c r="B176" s="19" t="str">
        <f t="shared" si="216"/>
        <v>Conservation</v>
      </c>
      <c r="C176" s="19">
        <f t="shared" si="216"/>
        <v>0</v>
      </c>
      <c r="D176" s="19" t="str">
        <f t="shared" si="216"/>
        <v>Con</v>
      </c>
      <c r="E176" s="19" t="str">
        <f t="shared" si="216"/>
        <v>Conservation</v>
      </c>
      <c r="F176" s="19" t="str">
        <f t="shared" si="216"/>
        <v>Multiple</v>
      </c>
      <c r="G176" s="98">
        <f t="shared" ref="G176" si="221">G67</f>
        <v>40179</v>
      </c>
      <c r="H176" s="19">
        <f t="shared" si="89"/>
        <v>15</v>
      </c>
      <c r="I176" s="19">
        <f t="shared" ref="I176:K176" si="222">I67</f>
        <v>15</v>
      </c>
      <c r="J176" s="19">
        <f t="shared" si="222"/>
        <v>0</v>
      </c>
      <c r="K176" s="19">
        <f t="shared" si="222"/>
        <v>2010</v>
      </c>
      <c r="L176" s="55"/>
      <c r="M176" s="55"/>
      <c r="R176" s="57"/>
      <c r="S176" s="57"/>
      <c r="T176" s="101"/>
      <c r="U176" s="123">
        <f>IFERROR('CEB Allocators'!M67/SUM('CEB Allocators'!$M67:$BZ67),0)*SUM($U67:$CH67)</f>
        <v>0</v>
      </c>
      <c r="V176" s="123">
        <f>IFERROR('CEB Allocators'!N67/SUM('CEB Allocators'!$M67:$BZ67),0)*SUM($U67:$CH67)</f>
        <v>0</v>
      </c>
      <c r="W176" s="123">
        <f>IFERROR('CEB Allocators'!O67/SUM('CEB Allocators'!$M67:$BZ67),0)*SUM($U67:$CH67)</f>
        <v>0</v>
      </c>
      <c r="X176" s="123">
        <f>IFERROR('CEB Allocators'!P67/SUM('CEB Allocators'!$M67:$BZ67),0)*SUM($U67:$CH67)</f>
        <v>0</v>
      </c>
      <c r="Y176" s="123">
        <f>IFERROR('CEB Allocators'!Q67/SUM('CEB Allocators'!$M67:$BZ67),0)*SUM($U67:$CH67)</f>
        <v>0</v>
      </c>
      <c r="Z176" s="123">
        <f>IFERROR('CEB Allocators'!R67/SUM('CEB Allocators'!$M67:$BZ67),0)*SUM($U67:$CH67)</f>
        <v>15.105487915333333</v>
      </c>
      <c r="AA176" s="123">
        <f>IFERROR('CEB Allocators'!S67/SUM('CEB Allocators'!$M67:$BZ67),0)*SUM($U67:$CH67)</f>
        <v>15.105487915333333</v>
      </c>
      <c r="AB176" s="123">
        <f>IFERROR('CEB Allocators'!T67/SUM('CEB Allocators'!$M67:$BZ67),0)*SUM($U67:$CH67)</f>
        <v>15.105487915333333</v>
      </c>
      <c r="AC176" s="123">
        <f>IFERROR('CEB Allocators'!U67/SUM('CEB Allocators'!$M67:$BZ67),0)*SUM($U67:$CH67)</f>
        <v>15.105487915333333</v>
      </c>
      <c r="AD176" s="123">
        <f>IFERROR('CEB Allocators'!V67/SUM('CEB Allocators'!$M67:$BZ67),0)*SUM($U67:$CH67)</f>
        <v>15.105487915333333</v>
      </c>
      <c r="AE176" s="123">
        <f>IFERROR('CEB Allocators'!W67/SUM('CEB Allocators'!$M67:$BZ67),0)*SUM($U67:$CH67)</f>
        <v>15.105487915333333</v>
      </c>
      <c r="AF176" s="123">
        <f>IFERROR('CEB Allocators'!X67/SUM('CEB Allocators'!$M67:$BZ67),0)*SUM($U67:$CH67)</f>
        <v>15.105487915333333</v>
      </c>
      <c r="AG176" s="123">
        <f>IFERROR('CEB Allocators'!Y67/SUM('CEB Allocators'!$M67:$BZ67),0)*SUM($U67:$CH67)</f>
        <v>15.105487915333333</v>
      </c>
      <c r="AH176" s="123">
        <f>IFERROR('CEB Allocators'!Z67/SUM('CEB Allocators'!$M67:$BZ67),0)*SUM($U67:$CH67)</f>
        <v>15.105487915333333</v>
      </c>
      <c r="AI176" s="123">
        <f>IFERROR('CEB Allocators'!AA67/SUM('CEB Allocators'!$M67:$BZ67),0)*SUM($U67:$CH67)</f>
        <v>15.105487915333333</v>
      </c>
      <c r="AJ176" s="123">
        <f>IFERROR('CEB Allocators'!AB67/SUM('CEB Allocators'!$M67:$BZ67),0)*SUM($U67:$CH67)</f>
        <v>15.105487915333333</v>
      </c>
      <c r="AK176" s="123">
        <f>IFERROR('CEB Allocators'!AC67/SUM('CEB Allocators'!$M67:$BZ67),0)*SUM($U67:$CH67)</f>
        <v>15.105487915333333</v>
      </c>
      <c r="AL176" s="123">
        <f>IFERROR('CEB Allocators'!AD67/SUM('CEB Allocators'!$M67:$BZ67),0)*SUM($U67:$CH67)</f>
        <v>15.105487915333333</v>
      </c>
      <c r="AM176" s="123">
        <f>IFERROR('CEB Allocators'!AE67/SUM('CEB Allocators'!$M67:$BZ67),0)*SUM($U67:$CH67)</f>
        <v>15.105487915333333</v>
      </c>
      <c r="AN176" s="123">
        <f>IFERROR('CEB Allocators'!AF67/SUM('CEB Allocators'!$M67:$BZ67),0)*SUM($U67:$CH67)</f>
        <v>15.105487915333333</v>
      </c>
      <c r="AO176" s="123">
        <f>IFERROR('CEB Allocators'!AG67/SUM('CEB Allocators'!$M67:$BZ67),0)*SUM($U67:$CH67)</f>
        <v>0</v>
      </c>
      <c r="AP176" s="123">
        <f>IFERROR('CEB Allocators'!AH67/SUM('CEB Allocators'!$M67:$BZ67),0)*SUM($U67:$CH67)</f>
        <v>0</v>
      </c>
      <c r="AQ176" s="123">
        <f>IFERROR('CEB Allocators'!AI67/SUM('CEB Allocators'!$M67:$BZ67),0)*SUM($U67:$CH67)</f>
        <v>0</v>
      </c>
      <c r="AR176" s="123">
        <f>IFERROR('CEB Allocators'!AJ67/SUM('CEB Allocators'!$M67:$BZ67),0)*SUM($U67:$CH67)</f>
        <v>0</v>
      </c>
      <c r="AS176" s="123">
        <f>IFERROR('CEB Allocators'!AK67/SUM('CEB Allocators'!$M67:$BZ67),0)*SUM($U67:$CH67)</f>
        <v>0</v>
      </c>
      <c r="AT176" s="123">
        <f>IFERROR('CEB Allocators'!AL67/SUM('CEB Allocators'!$M67:$BZ67),0)*SUM($U67:$CH67)</f>
        <v>0</v>
      </c>
      <c r="AU176" s="123">
        <f>IFERROR('CEB Allocators'!AM67/SUM('CEB Allocators'!$M67:$BZ67),0)*SUM($U67:$CH67)</f>
        <v>0</v>
      </c>
      <c r="AV176" s="123">
        <f>IFERROR('CEB Allocators'!AN67/SUM('CEB Allocators'!$M67:$BZ67),0)*SUM($U67:$CH67)</f>
        <v>0</v>
      </c>
      <c r="AW176" s="123">
        <f>IFERROR('CEB Allocators'!AO67/SUM('CEB Allocators'!$M67:$BZ67),0)*SUM($U67:$CH67)</f>
        <v>0</v>
      </c>
      <c r="AX176" s="123">
        <f>IFERROR('CEB Allocators'!AP67/SUM('CEB Allocators'!$M67:$BZ67),0)*SUM($U67:$CH67)</f>
        <v>0</v>
      </c>
      <c r="AY176" s="123">
        <f>IFERROR('CEB Allocators'!AQ67/SUM('CEB Allocators'!$M67:$BZ67),0)*SUM($U67:$CH67)</f>
        <v>0</v>
      </c>
      <c r="AZ176" s="123">
        <f>IFERROR('CEB Allocators'!AR67/SUM('CEB Allocators'!$M67:$BZ67),0)*SUM($U67:$CH67)</f>
        <v>0</v>
      </c>
      <c r="BA176" s="123">
        <f>IFERROR('CEB Allocators'!AS67/SUM('CEB Allocators'!$M67:$BZ67),0)*SUM($U67:$CH67)</f>
        <v>0</v>
      </c>
      <c r="BB176" s="123">
        <f>IFERROR('CEB Allocators'!AT67/SUM('CEB Allocators'!$M67:$BZ67),0)*SUM($U67:$CH67)</f>
        <v>0</v>
      </c>
      <c r="BC176" s="123">
        <f>IFERROR('CEB Allocators'!AU67/SUM('CEB Allocators'!$M67:$BZ67),0)*SUM($U67:$CH67)</f>
        <v>0</v>
      </c>
      <c r="BD176" s="123">
        <f>IFERROR('CEB Allocators'!AV67/SUM('CEB Allocators'!$M67:$BZ67),0)*SUM($U67:$CH67)</f>
        <v>0</v>
      </c>
      <c r="BE176" s="123">
        <f>IFERROR('CEB Allocators'!AW67/SUM('CEB Allocators'!$M67:$BZ67),0)*SUM($U67:$CH67)</f>
        <v>0</v>
      </c>
      <c r="BF176" s="123">
        <f>IFERROR('CEB Allocators'!AX67/SUM('CEB Allocators'!$M67:$BZ67),0)*SUM($U67:$CH67)</f>
        <v>0</v>
      </c>
      <c r="BG176" s="123">
        <f>IFERROR('CEB Allocators'!AY67/SUM('CEB Allocators'!$M67:$BZ67),0)*SUM($U67:$CH67)</f>
        <v>0</v>
      </c>
      <c r="BH176" s="123">
        <f>IFERROR('CEB Allocators'!AZ67/SUM('CEB Allocators'!$M67:$BZ67),0)*SUM($U67:$CH67)</f>
        <v>0</v>
      </c>
      <c r="BI176" s="123">
        <f>IFERROR('CEB Allocators'!BA67/SUM('CEB Allocators'!$M67:$BZ67),0)*SUM($U67:$CH67)</f>
        <v>0</v>
      </c>
      <c r="BJ176" s="123">
        <f>IFERROR('CEB Allocators'!BB67/SUM('CEB Allocators'!$M67:$BZ67),0)*SUM($U67:$CH67)</f>
        <v>0</v>
      </c>
      <c r="BK176" s="123">
        <f>IFERROR('CEB Allocators'!BC67/SUM('CEB Allocators'!$M67:$BZ67),0)*SUM($U67:$CH67)</f>
        <v>0</v>
      </c>
      <c r="BL176" s="123">
        <f>IFERROR('CEB Allocators'!BD67/SUM('CEB Allocators'!$M67:$BZ67),0)*SUM($U67:$CH67)</f>
        <v>0</v>
      </c>
      <c r="BM176" s="123">
        <f>IFERROR('CEB Allocators'!BE67/SUM('CEB Allocators'!$M67:$BZ67),0)*SUM($U67:$CH67)</f>
        <v>0</v>
      </c>
      <c r="BN176" s="123">
        <f>IFERROR('CEB Allocators'!BF67/SUM('CEB Allocators'!$M67:$BZ67),0)*SUM($U67:$CH67)</f>
        <v>0</v>
      </c>
      <c r="BO176" s="123">
        <f>IFERROR('CEB Allocators'!BG67/SUM('CEB Allocators'!$M67:$BZ67),0)*SUM($U67:$CH67)</f>
        <v>0</v>
      </c>
      <c r="BP176" s="123">
        <f>IFERROR('CEB Allocators'!BH67/SUM('CEB Allocators'!$M67:$BZ67),0)*SUM($U67:$CH67)</f>
        <v>0</v>
      </c>
      <c r="BQ176" s="123">
        <f>IFERROR('CEB Allocators'!BI67/SUM('CEB Allocators'!$M67:$BZ67),0)*SUM($U67:$CH67)</f>
        <v>0</v>
      </c>
      <c r="BR176" s="123">
        <f>IFERROR('CEB Allocators'!BJ67/SUM('CEB Allocators'!$M67:$BZ67),0)*SUM($U67:$CH67)</f>
        <v>0</v>
      </c>
      <c r="BS176" s="123">
        <f>IFERROR('CEB Allocators'!BK67/SUM('CEB Allocators'!$M67:$BZ67),0)*SUM($U67:$CH67)</f>
        <v>0</v>
      </c>
      <c r="BT176" s="123">
        <f>IFERROR('CEB Allocators'!BL67/SUM('CEB Allocators'!$M67:$BZ67),0)*SUM($U67:$CH67)</f>
        <v>0</v>
      </c>
      <c r="BU176" s="123">
        <f>IFERROR('CEB Allocators'!BM67/SUM('CEB Allocators'!$M67:$BZ67),0)*SUM($U67:$CH67)</f>
        <v>0</v>
      </c>
      <c r="BV176" s="123">
        <f>IFERROR('CEB Allocators'!BN67/SUM('CEB Allocators'!$M67:$BZ67),0)*SUM($U67:$CH67)</f>
        <v>0</v>
      </c>
      <c r="BW176" s="123">
        <f>IFERROR('CEB Allocators'!BO67/SUM('CEB Allocators'!$M67:$BZ67),0)*SUM($U67:$CH67)</f>
        <v>0</v>
      </c>
      <c r="BX176" s="123">
        <f>IFERROR('CEB Allocators'!BP67/SUM('CEB Allocators'!$M67:$BZ67),0)*SUM($U67:$CH67)</f>
        <v>0</v>
      </c>
      <c r="BY176" s="123">
        <f>IFERROR('CEB Allocators'!BQ67/SUM('CEB Allocators'!$M67:$BZ67),0)*SUM($U67:$CH67)</f>
        <v>0</v>
      </c>
      <c r="BZ176" s="123">
        <f>IFERROR('CEB Allocators'!BR67/SUM('CEB Allocators'!$M67:$BZ67),0)*SUM($U67:$CH67)</f>
        <v>0</v>
      </c>
      <c r="CA176" s="123">
        <f>IFERROR('CEB Allocators'!BS67/SUM('CEB Allocators'!$M67:$BZ67),0)*SUM($U67:$CH67)</f>
        <v>0</v>
      </c>
      <c r="CB176" s="123">
        <f>IFERROR('CEB Allocators'!BT67/SUM('CEB Allocators'!$M67:$BZ67),0)*SUM($U67:$CH67)</f>
        <v>0</v>
      </c>
      <c r="CC176" s="123">
        <f>IFERROR('CEB Allocators'!BU67/SUM('CEB Allocators'!$M67:$BZ67),0)*SUM($U67:$CH67)</f>
        <v>0</v>
      </c>
      <c r="CD176" s="123">
        <f>IFERROR('CEB Allocators'!BV67/SUM('CEB Allocators'!$M67:$BZ67),0)*SUM($U67:$CH67)</f>
        <v>0</v>
      </c>
      <c r="CE176" s="123">
        <f>IFERROR('CEB Allocators'!BW67/SUM('CEB Allocators'!$M67:$BZ67),0)*SUM($U67:$CH67)</f>
        <v>0</v>
      </c>
      <c r="CF176" s="123">
        <f>IFERROR('CEB Allocators'!BX67/SUM('CEB Allocators'!$M67:$BZ67),0)*SUM($U67:$CH67)</f>
        <v>0</v>
      </c>
      <c r="CG176" s="123">
        <f>IFERROR('CEB Allocators'!BY67/SUM('CEB Allocators'!$M67:$BZ67),0)*SUM($U67:$CH67)</f>
        <v>0</v>
      </c>
      <c r="CH176" s="123">
        <f>IFERROR('CEB Allocators'!BZ67/SUM('CEB Allocators'!$M67:$BZ67),0)*SUM($U67:$CH67)</f>
        <v>0</v>
      </c>
    </row>
    <row r="177" spans="1:86" s="56" customFormat="1" x14ac:dyDescent="0.3">
      <c r="A177" s="150"/>
      <c r="B177" s="19" t="str">
        <f t="shared" si="216"/>
        <v>Conservation</v>
      </c>
      <c r="C177" s="19">
        <f t="shared" si="216"/>
        <v>0</v>
      </c>
      <c r="D177" s="19" t="str">
        <f t="shared" si="216"/>
        <v>Con</v>
      </c>
      <c r="E177" s="19" t="str">
        <f t="shared" si="216"/>
        <v>Conservation</v>
      </c>
      <c r="F177" s="19" t="str">
        <f t="shared" si="216"/>
        <v>Multiple</v>
      </c>
      <c r="G177" s="98">
        <f t="shared" ref="G177" si="223">G68</f>
        <v>40544</v>
      </c>
      <c r="H177" s="19">
        <f t="shared" ref="H177:H216" si="224">SUM(I177:J177)</f>
        <v>15</v>
      </c>
      <c r="I177" s="19">
        <f t="shared" ref="I177:K177" si="225">I68</f>
        <v>15</v>
      </c>
      <c r="J177" s="19">
        <f t="shared" si="225"/>
        <v>0</v>
      </c>
      <c r="K177" s="19">
        <f t="shared" si="225"/>
        <v>2011</v>
      </c>
      <c r="L177" s="55"/>
      <c r="M177" s="55"/>
      <c r="R177" s="57"/>
      <c r="S177" s="57"/>
      <c r="T177" s="101"/>
      <c r="U177" s="123">
        <f>IFERROR('CEB Allocators'!M68/SUM('CEB Allocators'!$M68:$BZ68),0)*SUM($U68:$CH68)</f>
        <v>0</v>
      </c>
      <c r="V177" s="123">
        <f>IFERROR('CEB Allocators'!N68/SUM('CEB Allocators'!$M68:$BZ68),0)*SUM($U68:$CH68)</f>
        <v>0</v>
      </c>
      <c r="W177" s="123">
        <f>IFERROR('CEB Allocators'!O68/SUM('CEB Allocators'!$M68:$BZ68),0)*SUM($U68:$CH68)</f>
        <v>0</v>
      </c>
      <c r="X177" s="123">
        <f>IFERROR('CEB Allocators'!P68/SUM('CEB Allocators'!$M68:$BZ68),0)*SUM($U68:$CH68)</f>
        <v>0</v>
      </c>
      <c r="Y177" s="123">
        <f>IFERROR('CEB Allocators'!Q68/SUM('CEB Allocators'!$M68:$BZ68),0)*SUM($U68:$CH68)</f>
        <v>0</v>
      </c>
      <c r="Z177" s="123">
        <f>IFERROR('CEB Allocators'!R68/SUM('CEB Allocators'!$M68:$BZ68),0)*SUM($U68:$CH68)</f>
        <v>0</v>
      </c>
      <c r="AA177" s="123">
        <f>IFERROR('CEB Allocators'!S68/SUM('CEB Allocators'!$M68:$BZ68),0)*SUM($U68:$CH68)</f>
        <v>17.980996671333337</v>
      </c>
      <c r="AB177" s="123">
        <f>IFERROR('CEB Allocators'!T68/SUM('CEB Allocators'!$M68:$BZ68),0)*SUM($U68:$CH68)</f>
        <v>17.980996671333337</v>
      </c>
      <c r="AC177" s="123">
        <f>IFERROR('CEB Allocators'!U68/SUM('CEB Allocators'!$M68:$BZ68),0)*SUM($U68:$CH68)</f>
        <v>17.980996671333337</v>
      </c>
      <c r="AD177" s="123">
        <f>IFERROR('CEB Allocators'!V68/SUM('CEB Allocators'!$M68:$BZ68),0)*SUM($U68:$CH68)</f>
        <v>17.980996671333337</v>
      </c>
      <c r="AE177" s="123">
        <f>IFERROR('CEB Allocators'!W68/SUM('CEB Allocators'!$M68:$BZ68),0)*SUM($U68:$CH68)</f>
        <v>17.980996671333337</v>
      </c>
      <c r="AF177" s="123">
        <f>IFERROR('CEB Allocators'!X68/SUM('CEB Allocators'!$M68:$BZ68),0)*SUM($U68:$CH68)</f>
        <v>17.980996671333337</v>
      </c>
      <c r="AG177" s="123">
        <f>IFERROR('CEB Allocators'!Y68/SUM('CEB Allocators'!$M68:$BZ68),0)*SUM($U68:$CH68)</f>
        <v>17.980996671333337</v>
      </c>
      <c r="AH177" s="123">
        <f>IFERROR('CEB Allocators'!Z68/SUM('CEB Allocators'!$M68:$BZ68),0)*SUM($U68:$CH68)</f>
        <v>17.980996671333337</v>
      </c>
      <c r="AI177" s="123">
        <f>IFERROR('CEB Allocators'!AA68/SUM('CEB Allocators'!$M68:$BZ68),0)*SUM($U68:$CH68)</f>
        <v>17.980996671333337</v>
      </c>
      <c r="AJ177" s="123">
        <f>IFERROR('CEB Allocators'!AB68/SUM('CEB Allocators'!$M68:$BZ68),0)*SUM($U68:$CH68)</f>
        <v>17.980996671333337</v>
      </c>
      <c r="AK177" s="123">
        <f>IFERROR('CEB Allocators'!AC68/SUM('CEB Allocators'!$M68:$BZ68),0)*SUM($U68:$CH68)</f>
        <v>17.980996671333337</v>
      </c>
      <c r="AL177" s="123">
        <f>IFERROR('CEB Allocators'!AD68/SUM('CEB Allocators'!$M68:$BZ68),0)*SUM($U68:$CH68)</f>
        <v>17.980996671333337</v>
      </c>
      <c r="AM177" s="123">
        <f>IFERROR('CEB Allocators'!AE68/SUM('CEB Allocators'!$M68:$BZ68),0)*SUM($U68:$CH68)</f>
        <v>17.980996671333337</v>
      </c>
      <c r="AN177" s="123">
        <f>IFERROR('CEB Allocators'!AF68/SUM('CEB Allocators'!$M68:$BZ68),0)*SUM($U68:$CH68)</f>
        <v>17.980996671333337</v>
      </c>
      <c r="AO177" s="123">
        <f>IFERROR('CEB Allocators'!AG68/SUM('CEB Allocators'!$M68:$BZ68),0)*SUM($U68:$CH68)</f>
        <v>17.980996671333337</v>
      </c>
      <c r="AP177" s="123">
        <f>IFERROR('CEB Allocators'!AH68/SUM('CEB Allocators'!$M68:$BZ68),0)*SUM($U68:$CH68)</f>
        <v>0</v>
      </c>
      <c r="AQ177" s="123">
        <f>IFERROR('CEB Allocators'!AI68/SUM('CEB Allocators'!$M68:$BZ68),0)*SUM($U68:$CH68)</f>
        <v>0</v>
      </c>
      <c r="AR177" s="123">
        <f>IFERROR('CEB Allocators'!AJ68/SUM('CEB Allocators'!$M68:$BZ68),0)*SUM($U68:$CH68)</f>
        <v>0</v>
      </c>
      <c r="AS177" s="123">
        <f>IFERROR('CEB Allocators'!AK68/SUM('CEB Allocators'!$M68:$BZ68),0)*SUM($U68:$CH68)</f>
        <v>0</v>
      </c>
      <c r="AT177" s="123">
        <f>IFERROR('CEB Allocators'!AL68/SUM('CEB Allocators'!$M68:$BZ68),0)*SUM($U68:$CH68)</f>
        <v>0</v>
      </c>
      <c r="AU177" s="123">
        <f>IFERROR('CEB Allocators'!AM68/SUM('CEB Allocators'!$M68:$BZ68),0)*SUM($U68:$CH68)</f>
        <v>0</v>
      </c>
      <c r="AV177" s="123">
        <f>IFERROR('CEB Allocators'!AN68/SUM('CEB Allocators'!$M68:$BZ68),0)*SUM($U68:$CH68)</f>
        <v>0</v>
      </c>
      <c r="AW177" s="123">
        <f>IFERROR('CEB Allocators'!AO68/SUM('CEB Allocators'!$M68:$BZ68),0)*SUM($U68:$CH68)</f>
        <v>0</v>
      </c>
      <c r="AX177" s="123">
        <f>IFERROR('CEB Allocators'!AP68/SUM('CEB Allocators'!$M68:$BZ68),0)*SUM($U68:$CH68)</f>
        <v>0</v>
      </c>
      <c r="AY177" s="123">
        <f>IFERROR('CEB Allocators'!AQ68/SUM('CEB Allocators'!$M68:$BZ68),0)*SUM($U68:$CH68)</f>
        <v>0</v>
      </c>
      <c r="AZ177" s="123">
        <f>IFERROR('CEB Allocators'!AR68/SUM('CEB Allocators'!$M68:$BZ68),0)*SUM($U68:$CH68)</f>
        <v>0</v>
      </c>
      <c r="BA177" s="123">
        <f>IFERROR('CEB Allocators'!AS68/SUM('CEB Allocators'!$M68:$BZ68),0)*SUM($U68:$CH68)</f>
        <v>0</v>
      </c>
      <c r="BB177" s="123">
        <f>IFERROR('CEB Allocators'!AT68/SUM('CEB Allocators'!$M68:$BZ68),0)*SUM($U68:$CH68)</f>
        <v>0</v>
      </c>
      <c r="BC177" s="123">
        <f>IFERROR('CEB Allocators'!AU68/SUM('CEB Allocators'!$M68:$BZ68),0)*SUM($U68:$CH68)</f>
        <v>0</v>
      </c>
      <c r="BD177" s="123">
        <f>IFERROR('CEB Allocators'!AV68/SUM('CEB Allocators'!$M68:$BZ68),0)*SUM($U68:$CH68)</f>
        <v>0</v>
      </c>
      <c r="BE177" s="123">
        <f>IFERROR('CEB Allocators'!AW68/SUM('CEB Allocators'!$M68:$BZ68),0)*SUM($U68:$CH68)</f>
        <v>0</v>
      </c>
      <c r="BF177" s="123">
        <f>IFERROR('CEB Allocators'!AX68/SUM('CEB Allocators'!$M68:$BZ68),0)*SUM($U68:$CH68)</f>
        <v>0</v>
      </c>
      <c r="BG177" s="123">
        <f>IFERROR('CEB Allocators'!AY68/SUM('CEB Allocators'!$M68:$BZ68),0)*SUM($U68:$CH68)</f>
        <v>0</v>
      </c>
      <c r="BH177" s="123">
        <f>IFERROR('CEB Allocators'!AZ68/SUM('CEB Allocators'!$M68:$BZ68),0)*SUM($U68:$CH68)</f>
        <v>0</v>
      </c>
      <c r="BI177" s="123">
        <f>IFERROR('CEB Allocators'!BA68/SUM('CEB Allocators'!$M68:$BZ68),0)*SUM($U68:$CH68)</f>
        <v>0</v>
      </c>
      <c r="BJ177" s="123">
        <f>IFERROR('CEB Allocators'!BB68/SUM('CEB Allocators'!$M68:$BZ68),0)*SUM($U68:$CH68)</f>
        <v>0</v>
      </c>
      <c r="BK177" s="123">
        <f>IFERROR('CEB Allocators'!BC68/SUM('CEB Allocators'!$M68:$BZ68),0)*SUM($U68:$CH68)</f>
        <v>0</v>
      </c>
      <c r="BL177" s="123">
        <f>IFERROR('CEB Allocators'!BD68/SUM('CEB Allocators'!$M68:$BZ68),0)*SUM($U68:$CH68)</f>
        <v>0</v>
      </c>
      <c r="BM177" s="123">
        <f>IFERROR('CEB Allocators'!BE68/SUM('CEB Allocators'!$M68:$BZ68),0)*SUM($U68:$CH68)</f>
        <v>0</v>
      </c>
      <c r="BN177" s="123">
        <f>IFERROR('CEB Allocators'!BF68/SUM('CEB Allocators'!$M68:$BZ68),0)*SUM($U68:$CH68)</f>
        <v>0</v>
      </c>
      <c r="BO177" s="123">
        <f>IFERROR('CEB Allocators'!BG68/SUM('CEB Allocators'!$M68:$BZ68),0)*SUM($U68:$CH68)</f>
        <v>0</v>
      </c>
      <c r="BP177" s="123">
        <f>IFERROR('CEB Allocators'!BH68/SUM('CEB Allocators'!$M68:$BZ68),0)*SUM($U68:$CH68)</f>
        <v>0</v>
      </c>
      <c r="BQ177" s="123">
        <f>IFERROR('CEB Allocators'!BI68/SUM('CEB Allocators'!$M68:$BZ68),0)*SUM($U68:$CH68)</f>
        <v>0</v>
      </c>
      <c r="BR177" s="123">
        <f>IFERROR('CEB Allocators'!BJ68/SUM('CEB Allocators'!$M68:$BZ68),0)*SUM($U68:$CH68)</f>
        <v>0</v>
      </c>
      <c r="BS177" s="123">
        <f>IFERROR('CEB Allocators'!BK68/SUM('CEB Allocators'!$M68:$BZ68),0)*SUM($U68:$CH68)</f>
        <v>0</v>
      </c>
      <c r="BT177" s="123">
        <f>IFERROR('CEB Allocators'!BL68/SUM('CEB Allocators'!$M68:$BZ68),0)*SUM($U68:$CH68)</f>
        <v>0</v>
      </c>
      <c r="BU177" s="123">
        <f>IFERROR('CEB Allocators'!BM68/SUM('CEB Allocators'!$M68:$BZ68),0)*SUM($U68:$CH68)</f>
        <v>0</v>
      </c>
      <c r="BV177" s="123">
        <f>IFERROR('CEB Allocators'!BN68/SUM('CEB Allocators'!$M68:$BZ68),0)*SUM($U68:$CH68)</f>
        <v>0</v>
      </c>
      <c r="BW177" s="123">
        <f>IFERROR('CEB Allocators'!BO68/SUM('CEB Allocators'!$M68:$BZ68),0)*SUM($U68:$CH68)</f>
        <v>0</v>
      </c>
      <c r="BX177" s="123">
        <f>IFERROR('CEB Allocators'!BP68/SUM('CEB Allocators'!$M68:$BZ68),0)*SUM($U68:$CH68)</f>
        <v>0</v>
      </c>
      <c r="BY177" s="123">
        <f>IFERROR('CEB Allocators'!BQ68/SUM('CEB Allocators'!$M68:$BZ68),0)*SUM($U68:$CH68)</f>
        <v>0</v>
      </c>
      <c r="BZ177" s="123">
        <f>IFERROR('CEB Allocators'!BR68/SUM('CEB Allocators'!$M68:$BZ68),0)*SUM($U68:$CH68)</f>
        <v>0</v>
      </c>
      <c r="CA177" s="123">
        <f>IFERROR('CEB Allocators'!BS68/SUM('CEB Allocators'!$M68:$BZ68),0)*SUM($U68:$CH68)</f>
        <v>0</v>
      </c>
      <c r="CB177" s="123">
        <f>IFERROR('CEB Allocators'!BT68/SUM('CEB Allocators'!$M68:$BZ68),0)*SUM($U68:$CH68)</f>
        <v>0</v>
      </c>
      <c r="CC177" s="123">
        <f>IFERROR('CEB Allocators'!BU68/SUM('CEB Allocators'!$M68:$BZ68),0)*SUM($U68:$CH68)</f>
        <v>0</v>
      </c>
      <c r="CD177" s="123">
        <f>IFERROR('CEB Allocators'!BV68/SUM('CEB Allocators'!$M68:$BZ68),0)*SUM($U68:$CH68)</f>
        <v>0</v>
      </c>
      <c r="CE177" s="123">
        <f>IFERROR('CEB Allocators'!BW68/SUM('CEB Allocators'!$M68:$BZ68),0)*SUM($U68:$CH68)</f>
        <v>0</v>
      </c>
      <c r="CF177" s="123">
        <f>IFERROR('CEB Allocators'!BX68/SUM('CEB Allocators'!$M68:$BZ68),0)*SUM($U68:$CH68)</f>
        <v>0</v>
      </c>
      <c r="CG177" s="123">
        <f>IFERROR('CEB Allocators'!BY68/SUM('CEB Allocators'!$M68:$BZ68),0)*SUM($U68:$CH68)</f>
        <v>0</v>
      </c>
      <c r="CH177" s="123">
        <f>IFERROR('CEB Allocators'!BZ68/SUM('CEB Allocators'!$M68:$BZ68),0)*SUM($U68:$CH68)</f>
        <v>0</v>
      </c>
    </row>
    <row r="178" spans="1:86" s="56" customFormat="1" x14ac:dyDescent="0.3">
      <c r="A178" s="150"/>
      <c r="B178" s="19" t="str">
        <f t="shared" si="216"/>
        <v>Conservation</v>
      </c>
      <c r="C178" s="19">
        <f t="shared" si="216"/>
        <v>0</v>
      </c>
      <c r="D178" s="19" t="str">
        <f t="shared" si="216"/>
        <v>Con</v>
      </c>
      <c r="E178" s="19" t="str">
        <f t="shared" si="216"/>
        <v>Conservation</v>
      </c>
      <c r="F178" s="19" t="str">
        <f t="shared" si="216"/>
        <v>Multiple</v>
      </c>
      <c r="G178" s="98">
        <f t="shared" ref="G178" si="226">G69</f>
        <v>40909</v>
      </c>
      <c r="H178" s="19">
        <f t="shared" si="224"/>
        <v>15</v>
      </c>
      <c r="I178" s="19">
        <f t="shared" ref="I178:K178" si="227">I69</f>
        <v>15</v>
      </c>
      <c r="J178" s="19">
        <f t="shared" si="227"/>
        <v>0</v>
      </c>
      <c r="K178" s="19">
        <f t="shared" si="227"/>
        <v>2012</v>
      </c>
      <c r="L178" s="55"/>
      <c r="M178" s="55"/>
      <c r="R178" s="57"/>
      <c r="S178" s="57"/>
      <c r="T178" s="101"/>
      <c r="U178" s="123">
        <f>IFERROR('CEB Allocators'!M69/SUM('CEB Allocators'!$M69:$BZ69),0)*SUM($U69:$CH69)</f>
        <v>0</v>
      </c>
      <c r="V178" s="123">
        <f>IFERROR('CEB Allocators'!N69/SUM('CEB Allocators'!$M69:$BZ69),0)*SUM($U69:$CH69)</f>
        <v>0</v>
      </c>
      <c r="W178" s="123">
        <f>IFERROR('CEB Allocators'!O69/SUM('CEB Allocators'!$M69:$BZ69),0)*SUM($U69:$CH69)</f>
        <v>0</v>
      </c>
      <c r="X178" s="123">
        <f>IFERROR('CEB Allocators'!P69/SUM('CEB Allocators'!$M69:$BZ69),0)*SUM($U69:$CH69)</f>
        <v>0</v>
      </c>
      <c r="Y178" s="123">
        <f>IFERROR('CEB Allocators'!Q69/SUM('CEB Allocators'!$M69:$BZ69),0)*SUM($U69:$CH69)</f>
        <v>0</v>
      </c>
      <c r="Z178" s="123">
        <f>IFERROR('CEB Allocators'!R69/SUM('CEB Allocators'!$M69:$BZ69),0)*SUM($U69:$CH69)</f>
        <v>0</v>
      </c>
      <c r="AA178" s="123">
        <f>IFERROR('CEB Allocators'!S69/SUM('CEB Allocators'!$M69:$BZ69),0)*SUM($U69:$CH69)</f>
        <v>0</v>
      </c>
      <c r="AB178" s="123">
        <f>IFERROR('CEB Allocators'!T69/SUM('CEB Allocators'!$M69:$BZ69),0)*SUM($U69:$CH69)</f>
        <v>18.710528648666664</v>
      </c>
      <c r="AC178" s="123">
        <f>IFERROR('CEB Allocators'!U69/SUM('CEB Allocators'!$M69:$BZ69),0)*SUM($U69:$CH69)</f>
        <v>18.710528648666664</v>
      </c>
      <c r="AD178" s="123">
        <f>IFERROR('CEB Allocators'!V69/SUM('CEB Allocators'!$M69:$BZ69),0)*SUM($U69:$CH69)</f>
        <v>18.710528648666664</v>
      </c>
      <c r="AE178" s="123">
        <f>IFERROR('CEB Allocators'!W69/SUM('CEB Allocators'!$M69:$BZ69),0)*SUM($U69:$CH69)</f>
        <v>18.710528648666664</v>
      </c>
      <c r="AF178" s="123">
        <f>IFERROR('CEB Allocators'!X69/SUM('CEB Allocators'!$M69:$BZ69),0)*SUM($U69:$CH69)</f>
        <v>18.710528648666664</v>
      </c>
      <c r="AG178" s="123">
        <f>IFERROR('CEB Allocators'!Y69/SUM('CEB Allocators'!$M69:$BZ69),0)*SUM($U69:$CH69)</f>
        <v>18.710528648666664</v>
      </c>
      <c r="AH178" s="123">
        <f>IFERROR('CEB Allocators'!Z69/SUM('CEB Allocators'!$M69:$BZ69),0)*SUM($U69:$CH69)</f>
        <v>18.710528648666664</v>
      </c>
      <c r="AI178" s="123">
        <f>IFERROR('CEB Allocators'!AA69/SUM('CEB Allocators'!$M69:$BZ69),0)*SUM($U69:$CH69)</f>
        <v>18.710528648666664</v>
      </c>
      <c r="AJ178" s="123">
        <f>IFERROR('CEB Allocators'!AB69/SUM('CEB Allocators'!$M69:$BZ69),0)*SUM($U69:$CH69)</f>
        <v>18.710528648666664</v>
      </c>
      <c r="AK178" s="123">
        <f>IFERROR('CEB Allocators'!AC69/SUM('CEB Allocators'!$M69:$BZ69),0)*SUM($U69:$CH69)</f>
        <v>18.710528648666664</v>
      </c>
      <c r="AL178" s="123">
        <f>IFERROR('CEB Allocators'!AD69/SUM('CEB Allocators'!$M69:$BZ69),0)*SUM($U69:$CH69)</f>
        <v>18.710528648666664</v>
      </c>
      <c r="AM178" s="123">
        <f>IFERROR('CEB Allocators'!AE69/SUM('CEB Allocators'!$M69:$BZ69),0)*SUM($U69:$CH69)</f>
        <v>18.710528648666664</v>
      </c>
      <c r="AN178" s="123">
        <f>IFERROR('CEB Allocators'!AF69/SUM('CEB Allocators'!$M69:$BZ69),0)*SUM($U69:$CH69)</f>
        <v>18.710528648666664</v>
      </c>
      <c r="AO178" s="123">
        <f>IFERROR('CEB Allocators'!AG69/SUM('CEB Allocators'!$M69:$BZ69),0)*SUM($U69:$CH69)</f>
        <v>18.710528648666664</v>
      </c>
      <c r="AP178" s="123">
        <f>IFERROR('CEB Allocators'!AH69/SUM('CEB Allocators'!$M69:$BZ69),0)*SUM($U69:$CH69)</f>
        <v>18.710528648666664</v>
      </c>
      <c r="AQ178" s="123">
        <f>IFERROR('CEB Allocators'!AI69/SUM('CEB Allocators'!$M69:$BZ69),0)*SUM($U69:$CH69)</f>
        <v>0</v>
      </c>
      <c r="AR178" s="123">
        <f>IFERROR('CEB Allocators'!AJ69/SUM('CEB Allocators'!$M69:$BZ69),0)*SUM($U69:$CH69)</f>
        <v>0</v>
      </c>
      <c r="AS178" s="123">
        <f>IFERROR('CEB Allocators'!AK69/SUM('CEB Allocators'!$M69:$BZ69),0)*SUM($U69:$CH69)</f>
        <v>0</v>
      </c>
      <c r="AT178" s="123">
        <f>IFERROR('CEB Allocators'!AL69/SUM('CEB Allocators'!$M69:$BZ69),0)*SUM($U69:$CH69)</f>
        <v>0</v>
      </c>
      <c r="AU178" s="123">
        <f>IFERROR('CEB Allocators'!AM69/SUM('CEB Allocators'!$M69:$BZ69),0)*SUM($U69:$CH69)</f>
        <v>0</v>
      </c>
      <c r="AV178" s="123">
        <f>IFERROR('CEB Allocators'!AN69/SUM('CEB Allocators'!$M69:$BZ69),0)*SUM($U69:$CH69)</f>
        <v>0</v>
      </c>
      <c r="AW178" s="123">
        <f>IFERROR('CEB Allocators'!AO69/SUM('CEB Allocators'!$M69:$BZ69),0)*SUM($U69:$CH69)</f>
        <v>0</v>
      </c>
      <c r="AX178" s="123">
        <f>IFERROR('CEB Allocators'!AP69/SUM('CEB Allocators'!$M69:$BZ69),0)*SUM($U69:$CH69)</f>
        <v>0</v>
      </c>
      <c r="AY178" s="123">
        <f>IFERROR('CEB Allocators'!AQ69/SUM('CEB Allocators'!$M69:$BZ69),0)*SUM($U69:$CH69)</f>
        <v>0</v>
      </c>
      <c r="AZ178" s="123">
        <f>IFERROR('CEB Allocators'!AR69/SUM('CEB Allocators'!$M69:$BZ69),0)*SUM($U69:$CH69)</f>
        <v>0</v>
      </c>
      <c r="BA178" s="123">
        <f>IFERROR('CEB Allocators'!AS69/SUM('CEB Allocators'!$M69:$BZ69),0)*SUM($U69:$CH69)</f>
        <v>0</v>
      </c>
      <c r="BB178" s="123">
        <f>IFERROR('CEB Allocators'!AT69/SUM('CEB Allocators'!$M69:$BZ69),0)*SUM($U69:$CH69)</f>
        <v>0</v>
      </c>
      <c r="BC178" s="123">
        <f>IFERROR('CEB Allocators'!AU69/SUM('CEB Allocators'!$M69:$BZ69),0)*SUM($U69:$CH69)</f>
        <v>0</v>
      </c>
      <c r="BD178" s="123">
        <f>IFERROR('CEB Allocators'!AV69/SUM('CEB Allocators'!$M69:$BZ69),0)*SUM($U69:$CH69)</f>
        <v>0</v>
      </c>
      <c r="BE178" s="123">
        <f>IFERROR('CEB Allocators'!AW69/SUM('CEB Allocators'!$M69:$BZ69),0)*SUM($U69:$CH69)</f>
        <v>0</v>
      </c>
      <c r="BF178" s="123">
        <f>IFERROR('CEB Allocators'!AX69/SUM('CEB Allocators'!$M69:$BZ69),0)*SUM($U69:$CH69)</f>
        <v>0</v>
      </c>
      <c r="BG178" s="123">
        <f>IFERROR('CEB Allocators'!AY69/SUM('CEB Allocators'!$M69:$BZ69),0)*SUM($U69:$CH69)</f>
        <v>0</v>
      </c>
      <c r="BH178" s="123">
        <f>IFERROR('CEB Allocators'!AZ69/SUM('CEB Allocators'!$M69:$BZ69),0)*SUM($U69:$CH69)</f>
        <v>0</v>
      </c>
      <c r="BI178" s="123">
        <f>IFERROR('CEB Allocators'!BA69/SUM('CEB Allocators'!$M69:$BZ69),0)*SUM($U69:$CH69)</f>
        <v>0</v>
      </c>
      <c r="BJ178" s="123">
        <f>IFERROR('CEB Allocators'!BB69/SUM('CEB Allocators'!$M69:$BZ69),0)*SUM($U69:$CH69)</f>
        <v>0</v>
      </c>
      <c r="BK178" s="123">
        <f>IFERROR('CEB Allocators'!BC69/SUM('CEB Allocators'!$M69:$BZ69),0)*SUM($U69:$CH69)</f>
        <v>0</v>
      </c>
      <c r="BL178" s="123">
        <f>IFERROR('CEB Allocators'!BD69/SUM('CEB Allocators'!$M69:$BZ69),0)*SUM($U69:$CH69)</f>
        <v>0</v>
      </c>
      <c r="BM178" s="123">
        <f>IFERROR('CEB Allocators'!BE69/SUM('CEB Allocators'!$M69:$BZ69),0)*SUM($U69:$CH69)</f>
        <v>0</v>
      </c>
      <c r="BN178" s="123">
        <f>IFERROR('CEB Allocators'!BF69/SUM('CEB Allocators'!$M69:$BZ69),0)*SUM($U69:$CH69)</f>
        <v>0</v>
      </c>
      <c r="BO178" s="123">
        <f>IFERROR('CEB Allocators'!BG69/SUM('CEB Allocators'!$M69:$BZ69),0)*SUM($U69:$CH69)</f>
        <v>0</v>
      </c>
      <c r="BP178" s="123">
        <f>IFERROR('CEB Allocators'!BH69/SUM('CEB Allocators'!$M69:$BZ69),0)*SUM($U69:$CH69)</f>
        <v>0</v>
      </c>
      <c r="BQ178" s="123">
        <f>IFERROR('CEB Allocators'!BI69/SUM('CEB Allocators'!$M69:$BZ69),0)*SUM($U69:$CH69)</f>
        <v>0</v>
      </c>
      <c r="BR178" s="123">
        <f>IFERROR('CEB Allocators'!BJ69/SUM('CEB Allocators'!$M69:$BZ69),0)*SUM($U69:$CH69)</f>
        <v>0</v>
      </c>
      <c r="BS178" s="123">
        <f>IFERROR('CEB Allocators'!BK69/SUM('CEB Allocators'!$M69:$BZ69),0)*SUM($U69:$CH69)</f>
        <v>0</v>
      </c>
      <c r="BT178" s="123">
        <f>IFERROR('CEB Allocators'!BL69/SUM('CEB Allocators'!$M69:$BZ69),0)*SUM($U69:$CH69)</f>
        <v>0</v>
      </c>
      <c r="BU178" s="123">
        <f>IFERROR('CEB Allocators'!BM69/SUM('CEB Allocators'!$M69:$BZ69),0)*SUM($U69:$CH69)</f>
        <v>0</v>
      </c>
      <c r="BV178" s="123">
        <f>IFERROR('CEB Allocators'!BN69/SUM('CEB Allocators'!$M69:$BZ69),0)*SUM($U69:$CH69)</f>
        <v>0</v>
      </c>
      <c r="BW178" s="123">
        <f>IFERROR('CEB Allocators'!BO69/SUM('CEB Allocators'!$M69:$BZ69),0)*SUM($U69:$CH69)</f>
        <v>0</v>
      </c>
      <c r="BX178" s="123">
        <f>IFERROR('CEB Allocators'!BP69/SUM('CEB Allocators'!$M69:$BZ69),0)*SUM($U69:$CH69)</f>
        <v>0</v>
      </c>
      <c r="BY178" s="123">
        <f>IFERROR('CEB Allocators'!BQ69/SUM('CEB Allocators'!$M69:$BZ69),0)*SUM($U69:$CH69)</f>
        <v>0</v>
      </c>
      <c r="BZ178" s="123">
        <f>IFERROR('CEB Allocators'!BR69/SUM('CEB Allocators'!$M69:$BZ69),0)*SUM($U69:$CH69)</f>
        <v>0</v>
      </c>
      <c r="CA178" s="123">
        <f>IFERROR('CEB Allocators'!BS69/SUM('CEB Allocators'!$M69:$BZ69),0)*SUM($U69:$CH69)</f>
        <v>0</v>
      </c>
      <c r="CB178" s="123">
        <f>IFERROR('CEB Allocators'!BT69/SUM('CEB Allocators'!$M69:$BZ69),0)*SUM($U69:$CH69)</f>
        <v>0</v>
      </c>
      <c r="CC178" s="123">
        <f>IFERROR('CEB Allocators'!BU69/SUM('CEB Allocators'!$M69:$BZ69),0)*SUM($U69:$CH69)</f>
        <v>0</v>
      </c>
      <c r="CD178" s="123">
        <f>IFERROR('CEB Allocators'!BV69/SUM('CEB Allocators'!$M69:$BZ69),0)*SUM($U69:$CH69)</f>
        <v>0</v>
      </c>
      <c r="CE178" s="123">
        <f>IFERROR('CEB Allocators'!BW69/SUM('CEB Allocators'!$M69:$BZ69),0)*SUM($U69:$CH69)</f>
        <v>0</v>
      </c>
      <c r="CF178" s="123">
        <f>IFERROR('CEB Allocators'!BX69/SUM('CEB Allocators'!$M69:$BZ69),0)*SUM($U69:$CH69)</f>
        <v>0</v>
      </c>
      <c r="CG178" s="123">
        <f>IFERROR('CEB Allocators'!BY69/SUM('CEB Allocators'!$M69:$BZ69),0)*SUM($U69:$CH69)</f>
        <v>0</v>
      </c>
      <c r="CH178" s="123">
        <f>IFERROR('CEB Allocators'!BZ69/SUM('CEB Allocators'!$M69:$BZ69),0)*SUM($U69:$CH69)</f>
        <v>0</v>
      </c>
    </row>
    <row r="179" spans="1:86" s="56" customFormat="1" x14ac:dyDescent="0.3">
      <c r="A179" s="150"/>
      <c r="B179" s="19" t="str">
        <f t="shared" si="216"/>
        <v>Conservation</v>
      </c>
      <c r="C179" s="19">
        <f t="shared" si="216"/>
        <v>0</v>
      </c>
      <c r="D179" s="19" t="str">
        <f t="shared" si="216"/>
        <v>Con</v>
      </c>
      <c r="E179" s="19" t="str">
        <f t="shared" si="216"/>
        <v>Conservation</v>
      </c>
      <c r="F179" s="19" t="str">
        <f t="shared" si="216"/>
        <v>Multiple</v>
      </c>
      <c r="G179" s="98">
        <f t="shared" ref="G179" si="228">G70</f>
        <v>41275</v>
      </c>
      <c r="H179" s="19">
        <f t="shared" si="224"/>
        <v>15</v>
      </c>
      <c r="I179" s="19">
        <f t="shared" ref="I179:K179" si="229">I70</f>
        <v>15</v>
      </c>
      <c r="J179" s="19">
        <f t="shared" si="229"/>
        <v>0</v>
      </c>
      <c r="K179" s="19">
        <f t="shared" si="229"/>
        <v>2013</v>
      </c>
      <c r="L179" s="55"/>
      <c r="M179" s="55"/>
      <c r="R179" s="57"/>
      <c r="S179" s="57"/>
      <c r="T179" s="101"/>
      <c r="U179" s="123">
        <f>IFERROR('CEB Allocators'!M70/SUM('CEB Allocators'!$M70:$BZ70),0)*SUM($U70:$CH70)</f>
        <v>0</v>
      </c>
      <c r="V179" s="123">
        <f>IFERROR('CEB Allocators'!N70/SUM('CEB Allocators'!$M70:$BZ70),0)*SUM($U70:$CH70)</f>
        <v>0</v>
      </c>
      <c r="W179" s="123">
        <f>IFERROR('CEB Allocators'!O70/SUM('CEB Allocators'!$M70:$BZ70),0)*SUM($U70:$CH70)</f>
        <v>0</v>
      </c>
      <c r="X179" s="123">
        <f>IFERROR('CEB Allocators'!P70/SUM('CEB Allocators'!$M70:$BZ70),0)*SUM($U70:$CH70)</f>
        <v>0</v>
      </c>
      <c r="Y179" s="123">
        <f>IFERROR('CEB Allocators'!Q70/SUM('CEB Allocators'!$M70:$BZ70),0)*SUM($U70:$CH70)</f>
        <v>0</v>
      </c>
      <c r="Z179" s="123">
        <f>IFERROR('CEB Allocators'!R70/SUM('CEB Allocators'!$M70:$BZ70),0)*SUM($U70:$CH70)</f>
        <v>0</v>
      </c>
      <c r="AA179" s="123">
        <f>IFERROR('CEB Allocators'!S70/SUM('CEB Allocators'!$M70:$BZ70),0)*SUM($U70:$CH70)</f>
        <v>0</v>
      </c>
      <c r="AB179" s="123">
        <f>IFERROR('CEB Allocators'!T70/SUM('CEB Allocators'!$M70:$BZ70),0)*SUM($U70:$CH70)</f>
        <v>0</v>
      </c>
      <c r="AC179" s="123">
        <f>IFERROR('CEB Allocators'!U70/SUM('CEB Allocators'!$M70:$BZ70),0)*SUM($U70:$CH70)</f>
        <v>19.209341036000001</v>
      </c>
      <c r="AD179" s="123">
        <f>IFERROR('CEB Allocators'!V70/SUM('CEB Allocators'!$M70:$BZ70),0)*SUM($U70:$CH70)</f>
        <v>19.209341036000001</v>
      </c>
      <c r="AE179" s="123">
        <f>IFERROR('CEB Allocators'!W70/SUM('CEB Allocators'!$M70:$BZ70),0)*SUM($U70:$CH70)</f>
        <v>19.209341036000001</v>
      </c>
      <c r="AF179" s="123">
        <f>IFERROR('CEB Allocators'!X70/SUM('CEB Allocators'!$M70:$BZ70),0)*SUM($U70:$CH70)</f>
        <v>19.209341036000001</v>
      </c>
      <c r="AG179" s="123">
        <f>IFERROR('CEB Allocators'!Y70/SUM('CEB Allocators'!$M70:$BZ70),0)*SUM($U70:$CH70)</f>
        <v>19.209341036000001</v>
      </c>
      <c r="AH179" s="123">
        <f>IFERROR('CEB Allocators'!Z70/SUM('CEB Allocators'!$M70:$BZ70),0)*SUM($U70:$CH70)</f>
        <v>19.209341036000001</v>
      </c>
      <c r="AI179" s="123">
        <f>IFERROR('CEB Allocators'!AA70/SUM('CEB Allocators'!$M70:$BZ70),0)*SUM($U70:$CH70)</f>
        <v>19.209341036000001</v>
      </c>
      <c r="AJ179" s="123">
        <f>IFERROR('CEB Allocators'!AB70/SUM('CEB Allocators'!$M70:$BZ70),0)*SUM($U70:$CH70)</f>
        <v>19.209341036000001</v>
      </c>
      <c r="AK179" s="123">
        <f>IFERROR('CEB Allocators'!AC70/SUM('CEB Allocators'!$M70:$BZ70),0)*SUM($U70:$CH70)</f>
        <v>19.209341036000001</v>
      </c>
      <c r="AL179" s="123">
        <f>IFERROR('CEB Allocators'!AD70/SUM('CEB Allocators'!$M70:$BZ70),0)*SUM($U70:$CH70)</f>
        <v>19.209341036000001</v>
      </c>
      <c r="AM179" s="123">
        <f>IFERROR('CEB Allocators'!AE70/SUM('CEB Allocators'!$M70:$BZ70),0)*SUM($U70:$CH70)</f>
        <v>19.209341036000001</v>
      </c>
      <c r="AN179" s="123">
        <f>IFERROR('CEB Allocators'!AF70/SUM('CEB Allocators'!$M70:$BZ70),0)*SUM($U70:$CH70)</f>
        <v>19.209341036000001</v>
      </c>
      <c r="AO179" s="123">
        <f>IFERROR('CEB Allocators'!AG70/SUM('CEB Allocators'!$M70:$BZ70),0)*SUM($U70:$CH70)</f>
        <v>19.209341036000001</v>
      </c>
      <c r="AP179" s="123">
        <f>IFERROR('CEB Allocators'!AH70/SUM('CEB Allocators'!$M70:$BZ70),0)*SUM($U70:$CH70)</f>
        <v>19.209341036000001</v>
      </c>
      <c r="AQ179" s="123">
        <f>IFERROR('CEB Allocators'!AI70/SUM('CEB Allocators'!$M70:$BZ70),0)*SUM($U70:$CH70)</f>
        <v>19.209341036000001</v>
      </c>
      <c r="AR179" s="123">
        <f>IFERROR('CEB Allocators'!AJ70/SUM('CEB Allocators'!$M70:$BZ70),0)*SUM($U70:$CH70)</f>
        <v>0</v>
      </c>
      <c r="AS179" s="123">
        <f>IFERROR('CEB Allocators'!AK70/SUM('CEB Allocators'!$M70:$BZ70),0)*SUM($U70:$CH70)</f>
        <v>0</v>
      </c>
      <c r="AT179" s="123">
        <f>IFERROR('CEB Allocators'!AL70/SUM('CEB Allocators'!$M70:$BZ70),0)*SUM($U70:$CH70)</f>
        <v>0</v>
      </c>
      <c r="AU179" s="123">
        <f>IFERROR('CEB Allocators'!AM70/SUM('CEB Allocators'!$M70:$BZ70),0)*SUM($U70:$CH70)</f>
        <v>0</v>
      </c>
      <c r="AV179" s="123">
        <f>IFERROR('CEB Allocators'!AN70/SUM('CEB Allocators'!$M70:$BZ70),0)*SUM($U70:$CH70)</f>
        <v>0</v>
      </c>
      <c r="AW179" s="123">
        <f>IFERROR('CEB Allocators'!AO70/SUM('CEB Allocators'!$M70:$BZ70),0)*SUM($U70:$CH70)</f>
        <v>0</v>
      </c>
      <c r="AX179" s="123">
        <f>IFERROR('CEB Allocators'!AP70/SUM('CEB Allocators'!$M70:$BZ70),0)*SUM($U70:$CH70)</f>
        <v>0</v>
      </c>
      <c r="AY179" s="123">
        <f>IFERROR('CEB Allocators'!AQ70/SUM('CEB Allocators'!$M70:$BZ70),0)*SUM($U70:$CH70)</f>
        <v>0</v>
      </c>
      <c r="AZ179" s="123">
        <f>IFERROR('CEB Allocators'!AR70/SUM('CEB Allocators'!$M70:$BZ70),0)*SUM($U70:$CH70)</f>
        <v>0</v>
      </c>
      <c r="BA179" s="123">
        <f>IFERROR('CEB Allocators'!AS70/SUM('CEB Allocators'!$M70:$BZ70),0)*SUM($U70:$CH70)</f>
        <v>0</v>
      </c>
      <c r="BB179" s="123">
        <f>IFERROR('CEB Allocators'!AT70/SUM('CEB Allocators'!$M70:$BZ70),0)*SUM($U70:$CH70)</f>
        <v>0</v>
      </c>
      <c r="BC179" s="123">
        <f>IFERROR('CEB Allocators'!AU70/SUM('CEB Allocators'!$M70:$BZ70),0)*SUM($U70:$CH70)</f>
        <v>0</v>
      </c>
      <c r="BD179" s="123">
        <f>IFERROR('CEB Allocators'!AV70/SUM('CEB Allocators'!$M70:$BZ70),0)*SUM($U70:$CH70)</f>
        <v>0</v>
      </c>
      <c r="BE179" s="123">
        <f>IFERROR('CEB Allocators'!AW70/SUM('CEB Allocators'!$M70:$BZ70),0)*SUM($U70:$CH70)</f>
        <v>0</v>
      </c>
      <c r="BF179" s="123">
        <f>IFERROR('CEB Allocators'!AX70/SUM('CEB Allocators'!$M70:$BZ70),0)*SUM($U70:$CH70)</f>
        <v>0</v>
      </c>
      <c r="BG179" s="123">
        <f>IFERROR('CEB Allocators'!AY70/SUM('CEB Allocators'!$M70:$BZ70),0)*SUM($U70:$CH70)</f>
        <v>0</v>
      </c>
      <c r="BH179" s="123">
        <f>IFERROR('CEB Allocators'!AZ70/SUM('CEB Allocators'!$M70:$BZ70),0)*SUM($U70:$CH70)</f>
        <v>0</v>
      </c>
      <c r="BI179" s="123">
        <f>IFERROR('CEB Allocators'!BA70/SUM('CEB Allocators'!$M70:$BZ70),0)*SUM($U70:$CH70)</f>
        <v>0</v>
      </c>
      <c r="BJ179" s="123">
        <f>IFERROR('CEB Allocators'!BB70/SUM('CEB Allocators'!$M70:$BZ70),0)*SUM($U70:$CH70)</f>
        <v>0</v>
      </c>
      <c r="BK179" s="123">
        <f>IFERROR('CEB Allocators'!BC70/SUM('CEB Allocators'!$M70:$BZ70),0)*SUM($U70:$CH70)</f>
        <v>0</v>
      </c>
      <c r="BL179" s="123">
        <f>IFERROR('CEB Allocators'!BD70/SUM('CEB Allocators'!$M70:$BZ70),0)*SUM($U70:$CH70)</f>
        <v>0</v>
      </c>
      <c r="BM179" s="123">
        <f>IFERROR('CEB Allocators'!BE70/SUM('CEB Allocators'!$M70:$BZ70),0)*SUM($U70:$CH70)</f>
        <v>0</v>
      </c>
      <c r="BN179" s="123">
        <f>IFERROR('CEB Allocators'!BF70/SUM('CEB Allocators'!$M70:$BZ70),0)*SUM($U70:$CH70)</f>
        <v>0</v>
      </c>
      <c r="BO179" s="123">
        <f>IFERROR('CEB Allocators'!BG70/SUM('CEB Allocators'!$M70:$BZ70),0)*SUM($U70:$CH70)</f>
        <v>0</v>
      </c>
      <c r="BP179" s="123">
        <f>IFERROR('CEB Allocators'!BH70/SUM('CEB Allocators'!$M70:$BZ70),0)*SUM($U70:$CH70)</f>
        <v>0</v>
      </c>
      <c r="BQ179" s="123">
        <f>IFERROR('CEB Allocators'!BI70/SUM('CEB Allocators'!$M70:$BZ70),0)*SUM($U70:$CH70)</f>
        <v>0</v>
      </c>
      <c r="BR179" s="123">
        <f>IFERROR('CEB Allocators'!BJ70/SUM('CEB Allocators'!$M70:$BZ70),0)*SUM($U70:$CH70)</f>
        <v>0</v>
      </c>
      <c r="BS179" s="123">
        <f>IFERROR('CEB Allocators'!BK70/SUM('CEB Allocators'!$M70:$BZ70),0)*SUM($U70:$CH70)</f>
        <v>0</v>
      </c>
      <c r="BT179" s="123">
        <f>IFERROR('CEB Allocators'!BL70/SUM('CEB Allocators'!$M70:$BZ70),0)*SUM($U70:$CH70)</f>
        <v>0</v>
      </c>
      <c r="BU179" s="123">
        <f>IFERROR('CEB Allocators'!BM70/SUM('CEB Allocators'!$M70:$BZ70),0)*SUM($U70:$CH70)</f>
        <v>0</v>
      </c>
      <c r="BV179" s="123">
        <f>IFERROR('CEB Allocators'!BN70/SUM('CEB Allocators'!$M70:$BZ70),0)*SUM($U70:$CH70)</f>
        <v>0</v>
      </c>
      <c r="BW179" s="123">
        <f>IFERROR('CEB Allocators'!BO70/SUM('CEB Allocators'!$M70:$BZ70),0)*SUM($U70:$CH70)</f>
        <v>0</v>
      </c>
      <c r="BX179" s="123">
        <f>IFERROR('CEB Allocators'!BP70/SUM('CEB Allocators'!$M70:$BZ70),0)*SUM($U70:$CH70)</f>
        <v>0</v>
      </c>
      <c r="BY179" s="123">
        <f>IFERROR('CEB Allocators'!BQ70/SUM('CEB Allocators'!$M70:$BZ70),0)*SUM($U70:$CH70)</f>
        <v>0</v>
      </c>
      <c r="BZ179" s="123">
        <f>IFERROR('CEB Allocators'!BR70/SUM('CEB Allocators'!$M70:$BZ70),0)*SUM($U70:$CH70)</f>
        <v>0</v>
      </c>
      <c r="CA179" s="123">
        <f>IFERROR('CEB Allocators'!BS70/SUM('CEB Allocators'!$M70:$BZ70),0)*SUM($U70:$CH70)</f>
        <v>0</v>
      </c>
      <c r="CB179" s="123">
        <f>IFERROR('CEB Allocators'!BT70/SUM('CEB Allocators'!$M70:$BZ70),0)*SUM($U70:$CH70)</f>
        <v>0</v>
      </c>
      <c r="CC179" s="123">
        <f>IFERROR('CEB Allocators'!BU70/SUM('CEB Allocators'!$M70:$BZ70),0)*SUM($U70:$CH70)</f>
        <v>0</v>
      </c>
      <c r="CD179" s="123">
        <f>IFERROR('CEB Allocators'!BV70/SUM('CEB Allocators'!$M70:$BZ70),0)*SUM($U70:$CH70)</f>
        <v>0</v>
      </c>
      <c r="CE179" s="123">
        <f>IFERROR('CEB Allocators'!BW70/SUM('CEB Allocators'!$M70:$BZ70),0)*SUM($U70:$CH70)</f>
        <v>0</v>
      </c>
      <c r="CF179" s="123">
        <f>IFERROR('CEB Allocators'!BX70/SUM('CEB Allocators'!$M70:$BZ70),0)*SUM($U70:$CH70)</f>
        <v>0</v>
      </c>
      <c r="CG179" s="123">
        <f>IFERROR('CEB Allocators'!BY70/SUM('CEB Allocators'!$M70:$BZ70),0)*SUM($U70:$CH70)</f>
        <v>0</v>
      </c>
      <c r="CH179" s="123">
        <f>IFERROR('CEB Allocators'!BZ70/SUM('CEB Allocators'!$M70:$BZ70),0)*SUM($U70:$CH70)</f>
        <v>0</v>
      </c>
    </row>
    <row r="180" spans="1:86" s="56" customFormat="1" x14ac:dyDescent="0.3">
      <c r="A180" s="150"/>
      <c r="B180" s="19" t="str">
        <f t="shared" si="216"/>
        <v>Conservation</v>
      </c>
      <c r="C180" s="19">
        <f t="shared" si="216"/>
        <v>0</v>
      </c>
      <c r="D180" s="19" t="str">
        <f t="shared" si="216"/>
        <v>Con</v>
      </c>
      <c r="E180" s="19" t="str">
        <f t="shared" si="216"/>
        <v>Conservation</v>
      </c>
      <c r="F180" s="19" t="str">
        <f t="shared" si="216"/>
        <v>Multiple</v>
      </c>
      <c r="G180" s="98">
        <f t="shared" ref="G180" si="230">G71</f>
        <v>41640</v>
      </c>
      <c r="H180" s="19">
        <f t="shared" si="224"/>
        <v>15</v>
      </c>
      <c r="I180" s="19">
        <f t="shared" ref="I180:K180" si="231">I71</f>
        <v>15</v>
      </c>
      <c r="J180" s="19">
        <f t="shared" si="231"/>
        <v>0</v>
      </c>
      <c r="K180" s="19">
        <f t="shared" si="231"/>
        <v>2014</v>
      </c>
      <c r="L180" s="55"/>
      <c r="M180" s="55"/>
      <c r="R180" s="57"/>
      <c r="S180" s="57"/>
      <c r="T180" s="101"/>
      <c r="U180" s="123">
        <f>IFERROR('CEB Allocators'!M71/SUM('CEB Allocators'!$M71:$BZ71),0)*SUM($U71:$CH71)</f>
        <v>0</v>
      </c>
      <c r="V180" s="123">
        <f>IFERROR('CEB Allocators'!N71/SUM('CEB Allocators'!$M71:$BZ71),0)*SUM($U71:$CH71)</f>
        <v>0</v>
      </c>
      <c r="W180" s="123">
        <f>IFERROR('CEB Allocators'!O71/SUM('CEB Allocators'!$M71:$BZ71),0)*SUM($U71:$CH71)</f>
        <v>0</v>
      </c>
      <c r="X180" s="123">
        <f>IFERROR('CEB Allocators'!P71/SUM('CEB Allocators'!$M71:$BZ71),0)*SUM($U71:$CH71)</f>
        <v>0</v>
      </c>
      <c r="Y180" s="123">
        <f>IFERROR('CEB Allocators'!Q71/SUM('CEB Allocators'!$M71:$BZ71),0)*SUM($U71:$CH71)</f>
        <v>0</v>
      </c>
      <c r="Z180" s="123">
        <f>IFERROR('CEB Allocators'!R71/SUM('CEB Allocators'!$M71:$BZ71),0)*SUM($U71:$CH71)</f>
        <v>0</v>
      </c>
      <c r="AA180" s="123">
        <f>IFERROR('CEB Allocators'!S71/SUM('CEB Allocators'!$M71:$BZ71),0)*SUM($U71:$CH71)</f>
        <v>0</v>
      </c>
      <c r="AB180" s="123">
        <f>IFERROR('CEB Allocators'!T71/SUM('CEB Allocators'!$M71:$BZ71),0)*SUM($U71:$CH71)</f>
        <v>0</v>
      </c>
      <c r="AC180" s="123">
        <f>IFERROR('CEB Allocators'!U71/SUM('CEB Allocators'!$M71:$BZ71),0)*SUM($U71:$CH71)</f>
        <v>0</v>
      </c>
      <c r="AD180" s="123">
        <f>IFERROR('CEB Allocators'!V71/SUM('CEB Allocators'!$M71:$BZ71),0)*SUM($U71:$CH71)</f>
        <v>18.863635215333328</v>
      </c>
      <c r="AE180" s="123">
        <f>IFERROR('CEB Allocators'!W71/SUM('CEB Allocators'!$M71:$BZ71),0)*SUM($U71:$CH71)</f>
        <v>18.863635215333328</v>
      </c>
      <c r="AF180" s="123">
        <f>IFERROR('CEB Allocators'!X71/SUM('CEB Allocators'!$M71:$BZ71),0)*SUM($U71:$CH71)</f>
        <v>18.863635215333328</v>
      </c>
      <c r="AG180" s="123">
        <f>IFERROR('CEB Allocators'!Y71/SUM('CEB Allocators'!$M71:$BZ71),0)*SUM($U71:$CH71)</f>
        <v>18.863635215333328</v>
      </c>
      <c r="AH180" s="123">
        <f>IFERROR('CEB Allocators'!Z71/SUM('CEB Allocators'!$M71:$BZ71),0)*SUM($U71:$CH71)</f>
        <v>18.863635215333328</v>
      </c>
      <c r="AI180" s="123">
        <f>IFERROR('CEB Allocators'!AA71/SUM('CEB Allocators'!$M71:$BZ71),0)*SUM($U71:$CH71)</f>
        <v>18.863635215333328</v>
      </c>
      <c r="AJ180" s="123">
        <f>IFERROR('CEB Allocators'!AB71/SUM('CEB Allocators'!$M71:$BZ71),0)*SUM($U71:$CH71)</f>
        <v>18.863635215333328</v>
      </c>
      <c r="AK180" s="123">
        <f>IFERROR('CEB Allocators'!AC71/SUM('CEB Allocators'!$M71:$BZ71),0)*SUM($U71:$CH71)</f>
        <v>18.863635215333328</v>
      </c>
      <c r="AL180" s="123">
        <f>IFERROR('CEB Allocators'!AD71/SUM('CEB Allocators'!$M71:$BZ71),0)*SUM($U71:$CH71)</f>
        <v>18.863635215333328</v>
      </c>
      <c r="AM180" s="123">
        <f>IFERROR('CEB Allocators'!AE71/SUM('CEB Allocators'!$M71:$BZ71),0)*SUM($U71:$CH71)</f>
        <v>18.863635215333328</v>
      </c>
      <c r="AN180" s="123">
        <f>IFERROR('CEB Allocators'!AF71/SUM('CEB Allocators'!$M71:$BZ71),0)*SUM($U71:$CH71)</f>
        <v>18.863635215333328</v>
      </c>
      <c r="AO180" s="123">
        <f>IFERROR('CEB Allocators'!AG71/SUM('CEB Allocators'!$M71:$BZ71),0)*SUM($U71:$CH71)</f>
        <v>18.863635215333328</v>
      </c>
      <c r="AP180" s="123">
        <f>IFERROR('CEB Allocators'!AH71/SUM('CEB Allocators'!$M71:$BZ71),0)*SUM($U71:$CH71)</f>
        <v>18.863635215333328</v>
      </c>
      <c r="AQ180" s="123">
        <f>IFERROR('CEB Allocators'!AI71/SUM('CEB Allocators'!$M71:$BZ71),0)*SUM($U71:$CH71)</f>
        <v>18.863635215333328</v>
      </c>
      <c r="AR180" s="123">
        <f>IFERROR('CEB Allocators'!AJ71/SUM('CEB Allocators'!$M71:$BZ71),0)*SUM($U71:$CH71)</f>
        <v>18.863635215333328</v>
      </c>
      <c r="AS180" s="123">
        <f>IFERROR('CEB Allocators'!AK71/SUM('CEB Allocators'!$M71:$BZ71),0)*SUM($U71:$CH71)</f>
        <v>0</v>
      </c>
      <c r="AT180" s="123">
        <f>IFERROR('CEB Allocators'!AL71/SUM('CEB Allocators'!$M71:$BZ71),0)*SUM($U71:$CH71)</f>
        <v>0</v>
      </c>
      <c r="AU180" s="123">
        <f>IFERROR('CEB Allocators'!AM71/SUM('CEB Allocators'!$M71:$BZ71),0)*SUM($U71:$CH71)</f>
        <v>0</v>
      </c>
      <c r="AV180" s="123">
        <f>IFERROR('CEB Allocators'!AN71/SUM('CEB Allocators'!$M71:$BZ71),0)*SUM($U71:$CH71)</f>
        <v>0</v>
      </c>
      <c r="AW180" s="123">
        <f>IFERROR('CEB Allocators'!AO71/SUM('CEB Allocators'!$M71:$BZ71),0)*SUM($U71:$CH71)</f>
        <v>0</v>
      </c>
      <c r="AX180" s="123">
        <f>IFERROR('CEB Allocators'!AP71/SUM('CEB Allocators'!$M71:$BZ71),0)*SUM($U71:$CH71)</f>
        <v>0</v>
      </c>
      <c r="AY180" s="123">
        <f>IFERROR('CEB Allocators'!AQ71/SUM('CEB Allocators'!$M71:$BZ71),0)*SUM($U71:$CH71)</f>
        <v>0</v>
      </c>
      <c r="AZ180" s="123">
        <f>IFERROR('CEB Allocators'!AR71/SUM('CEB Allocators'!$M71:$BZ71),0)*SUM($U71:$CH71)</f>
        <v>0</v>
      </c>
      <c r="BA180" s="123">
        <f>IFERROR('CEB Allocators'!AS71/SUM('CEB Allocators'!$M71:$BZ71),0)*SUM($U71:$CH71)</f>
        <v>0</v>
      </c>
      <c r="BB180" s="123">
        <f>IFERROR('CEB Allocators'!AT71/SUM('CEB Allocators'!$M71:$BZ71),0)*SUM($U71:$CH71)</f>
        <v>0</v>
      </c>
      <c r="BC180" s="123">
        <f>IFERROR('CEB Allocators'!AU71/SUM('CEB Allocators'!$M71:$BZ71),0)*SUM($U71:$CH71)</f>
        <v>0</v>
      </c>
      <c r="BD180" s="123">
        <f>IFERROR('CEB Allocators'!AV71/SUM('CEB Allocators'!$M71:$BZ71),0)*SUM($U71:$CH71)</f>
        <v>0</v>
      </c>
      <c r="BE180" s="123">
        <f>IFERROR('CEB Allocators'!AW71/SUM('CEB Allocators'!$M71:$BZ71),0)*SUM($U71:$CH71)</f>
        <v>0</v>
      </c>
      <c r="BF180" s="123">
        <f>IFERROR('CEB Allocators'!AX71/SUM('CEB Allocators'!$M71:$BZ71),0)*SUM($U71:$CH71)</f>
        <v>0</v>
      </c>
      <c r="BG180" s="123">
        <f>IFERROR('CEB Allocators'!AY71/SUM('CEB Allocators'!$M71:$BZ71),0)*SUM($U71:$CH71)</f>
        <v>0</v>
      </c>
      <c r="BH180" s="123">
        <f>IFERROR('CEB Allocators'!AZ71/SUM('CEB Allocators'!$M71:$BZ71),0)*SUM($U71:$CH71)</f>
        <v>0</v>
      </c>
      <c r="BI180" s="123">
        <f>IFERROR('CEB Allocators'!BA71/SUM('CEB Allocators'!$M71:$BZ71),0)*SUM($U71:$CH71)</f>
        <v>0</v>
      </c>
      <c r="BJ180" s="123">
        <f>IFERROR('CEB Allocators'!BB71/SUM('CEB Allocators'!$M71:$BZ71),0)*SUM($U71:$CH71)</f>
        <v>0</v>
      </c>
      <c r="BK180" s="123">
        <f>IFERROR('CEB Allocators'!BC71/SUM('CEB Allocators'!$M71:$BZ71),0)*SUM($U71:$CH71)</f>
        <v>0</v>
      </c>
      <c r="BL180" s="123">
        <f>IFERROR('CEB Allocators'!BD71/SUM('CEB Allocators'!$M71:$BZ71),0)*SUM($U71:$CH71)</f>
        <v>0</v>
      </c>
      <c r="BM180" s="123">
        <f>IFERROR('CEB Allocators'!BE71/SUM('CEB Allocators'!$M71:$BZ71),0)*SUM($U71:$CH71)</f>
        <v>0</v>
      </c>
      <c r="BN180" s="123">
        <f>IFERROR('CEB Allocators'!BF71/SUM('CEB Allocators'!$M71:$BZ71),0)*SUM($U71:$CH71)</f>
        <v>0</v>
      </c>
      <c r="BO180" s="123">
        <f>IFERROR('CEB Allocators'!BG71/SUM('CEB Allocators'!$M71:$BZ71),0)*SUM($U71:$CH71)</f>
        <v>0</v>
      </c>
      <c r="BP180" s="123">
        <f>IFERROR('CEB Allocators'!BH71/SUM('CEB Allocators'!$M71:$BZ71),0)*SUM($U71:$CH71)</f>
        <v>0</v>
      </c>
      <c r="BQ180" s="123">
        <f>IFERROR('CEB Allocators'!BI71/SUM('CEB Allocators'!$M71:$BZ71),0)*SUM($U71:$CH71)</f>
        <v>0</v>
      </c>
      <c r="BR180" s="123">
        <f>IFERROR('CEB Allocators'!BJ71/SUM('CEB Allocators'!$M71:$BZ71),0)*SUM($U71:$CH71)</f>
        <v>0</v>
      </c>
      <c r="BS180" s="123">
        <f>IFERROR('CEB Allocators'!BK71/SUM('CEB Allocators'!$M71:$BZ71),0)*SUM($U71:$CH71)</f>
        <v>0</v>
      </c>
      <c r="BT180" s="123">
        <f>IFERROR('CEB Allocators'!BL71/SUM('CEB Allocators'!$M71:$BZ71),0)*SUM($U71:$CH71)</f>
        <v>0</v>
      </c>
      <c r="BU180" s="123">
        <f>IFERROR('CEB Allocators'!BM71/SUM('CEB Allocators'!$M71:$BZ71),0)*SUM($U71:$CH71)</f>
        <v>0</v>
      </c>
      <c r="BV180" s="123">
        <f>IFERROR('CEB Allocators'!BN71/SUM('CEB Allocators'!$M71:$BZ71),0)*SUM($U71:$CH71)</f>
        <v>0</v>
      </c>
      <c r="BW180" s="123">
        <f>IFERROR('CEB Allocators'!BO71/SUM('CEB Allocators'!$M71:$BZ71),0)*SUM($U71:$CH71)</f>
        <v>0</v>
      </c>
      <c r="BX180" s="123">
        <f>IFERROR('CEB Allocators'!BP71/SUM('CEB Allocators'!$M71:$BZ71),0)*SUM($U71:$CH71)</f>
        <v>0</v>
      </c>
      <c r="BY180" s="123">
        <f>IFERROR('CEB Allocators'!BQ71/SUM('CEB Allocators'!$M71:$BZ71),0)*SUM($U71:$CH71)</f>
        <v>0</v>
      </c>
      <c r="BZ180" s="123">
        <f>IFERROR('CEB Allocators'!BR71/SUM('CEB Allocators'!$M71:$BZ71),0)*SUM($U71:$CH71)</f>
        <v>0</v>
      </c>
      <c r="CA180" s="123">
        <f>IFERROR('CEB Allocators'!BS71/SUM('CEB Allocators'!$M71:$BZ71),0)*SUM($U71:$CH71)</f>
        <v>0</v>
      </c>
      <c r="CB180" s="123">
        <f>IFERROR('CEB Allocators'!BT71/SUM('CEB Allocators'!$M71:$BZ71),0)*SUM($U71:$CH71)</f>
        <v>0</v>
      </c>
      <c r="CC180" s="123">
        <f>IFERROR('CEB Allocators'!BU71/SUM('CEB Allocators'!$M71:$BZ71),0)*SUM($U71:$CH71)</f>
        <v>0</v>
      </c>
      <c r="CD180" s="123">
        <f>IFERROR('CEB Allocators'!BV71/SUM('CEB Allocators'!$M71:$BZ71),0)*SUM($U71:$CH71)</f>
        <v>0</v>
      </c>
      <c r="CE180" s="123">
        <f>IFERROR('CEB Allocators'!BW71/SUM('CEB Allocators'!$M71:$BZ71),0)*SUM($U71:$CH71)</f>
        <v>0</v>
      </c>
      <c r="CF180" s="123">
        <f>IFERROR('CEB Allocators'!BX71/SUM('CEB Allocators'!$M71:$BZ71),0)*SUM($U71:$CH71)</f>
        <v>0</v>
      </c>
      <c r="CG180" s="123">
        <f>IFERROR('CEB Allocators'!BY71/SUM('CEB Allocators'!$M71:$BZ71),0)*SUM($U71:$CH71)</f>
        <v>0</v>
      </c>
      <c r="CH180" s="123">
        <f>IFERROR('CEB Allocators'!BZ71/SUM('CEB Allocators'!$M71:$BZ71),0)*SUM($U71:$CH71)</f>
        <v>0</v>
      </c>
    </row>
    <row r="181" spans="1:86" s="56" customFormat="1" x14ac:dyDescent="0.3">
      <c r="A181" s="150"/>
      <c r="B181" s="19" t="str">
        <f t="shared" si="216"/>
        <v>Conservation</v>
      </c>
      <c r="C181" s="19">
        <f t="shared" si="216"/>
        <v>0</v>
      </c>
      <c r="D181" s="19" t="str">
        <f t="shared" si="216"/>
        <v>Con</v>
      </c>
      <c r="E181" s="19" t="str">
        <f t="shared" si="216"/>
        <v>Conservation</v>
      </c>
      <c r="F181" s="19" t="str">
        <f t="shared" si="216"/>
        <v>Multiple</v>
      </c>
      <c r="G181" s="98">
        <f t="shared" ref="G181" si="232">G72</f>
        <v>42005</v>
      </c>
      <c r="H181" s="19">
        <f t="shared" si="224"/>
        <v>15</v>
      </c>
      <c r="I181" s="19">
        <f t="shared" ref="I181:K181" si="233">I72</f>
        <v>15</v>
      </c>
      <c r="J181" s="19">
        <f t="shared" si="233"/>
        <v>0</v>
      </c>
      <c r="K181" s="19">
        <f t="shared" si="233"/>
        <v>2015</v>
      </c>
      <c r="L181" s="55"/>
      <c r="M181" s="55"/>
      <c r="R181" s="57"/>
      <c r="S181" s="57"/>
      <c r="T181" s="101"/>
      <c r="U181" s="123">
        <f>IFERROR('CEB Allocators'!M72/SUM('CEB Allocators'!$M72:$BZ72),0)*SUM($U72:$CH72)</f>
        <v>0</v>
      </c>
      <c r="V181" s="123">
        <f>IFERROR('CEB Allocators'!N72/SUM('CEB Allocators'!$M72:$BZ72),0)*SUM($U72:$CH72)</f>
        <v>0</v>
      </c>
      <c r="W181" s="123">
        <f>IFERROR('CEB Allocators'!O72/SUM('CEB Allocators'!$M72:$BZ72),0)*SUM($U72:$CH72)</f>
        <v>0</v>
      </c>
      <c r="X181" s="123">
        <f>IFERROR('CEB Allocators'!P72/SUM('CEB Allocators'!$M72:$BZ72),0)*SUM($U72:$CH72)</f>
        <v>0</v>
      </c>
      <c r="Y181" s="123">
        <f>IFERROR('CEB Allocators'!Q72/SUM('CEB Allocators'!$M72:$BZ72),0)*SUM($U72:$CH72)</f>
        <v>0</v>
      </c>
      <c r="Z181" s="123">
        <f>IFERROR('CEB Allocators'!R72/SUM('CEB Allocators'!$M72:$BZ72),0)*SUM($U72:$CH72)</f>
        <v>0</v>
      </c>
      <c r="AA181" s="123">
        <f>IFERROR('CEB Allocators'!S72/SUM('CEB Allocators'!$M72:$BZ72),0)*SUM($U72:$CH72)</f>
        <v>0</v>
      </c>
      <c r="AB181" s="123">
        <f>IFERROR('CEB Allocators'!T72/SUM('CEB Allocators'!$M72:$BZ72),0)*SUM($U72:$CH72)</f>
        <v>0</v>
      </c>
      <c r="AC181" s="123">
        <f>IFERROR('CEB Allocators'!U72/SUM('CEB Allocators'!$M72:$BZ72),0)*SUM($U72:$CH72)</f>
        <v>0</v>
      </c>
      <c r="AD181" s="123">
        <f>IFERROR('CEB Allocators'!V72/SUM('CEB Allocators'!$M72:$BZ72),0)*SUM($U72:$CH72)</f>
        <v>0</v>
      </c>
      <c r="AE181" s="123">
        <f>IFERROR('CEB Allocators'!W72/SUM('CEB Allocators'!$M72:$BZ72),0)*SUM($U72:$CH72)</f>
        <v>27.799673896666672</v>
      </c>
      <c r="AF181" s="123">
        <f>IFERROR('CEB Allocators'!X72/SUM('CEB Allocators'!$M72:$BZ72),0)*SUM($U72:$CH72)</f>
        <v>27.799673896666672</v>
      </c>
      <c r="AG181" s="123">
        <f>IFERROR('CEB Allocators'!Y72/SUM('CEB Allocators'!$M72:$BZ72),0)*SUM($U72:$CH72)</f>
        <v>27.799673896666672</v>
      </c>
      <c r="AH181" s="123">
        <f>IFERROR('CEB Allocators'!Z72/SUM('CEB Allocators'!$M72:$BZ72),0)*SUM($U72:$CH72)</f>
        <v>27.799673896666672</v>
      </c>
      <c r="AI181" s="123">
        <f>IFERROR('CEB Allocators'!AA72/SUM('CEB Allocators'!$M72:$BZ72),0)*SUM($U72:$CH72)</f>
        <v>27.799673896666672</v>
      </c>
      <c r="AJ181" s="123">
        <f>IFERROR('CEB Allocators'!AB72/SUM('CEB Allocators'!$M72:$BZ72),0)*SUM($U72:$CH72)</f>
        <v>27.799673896666672</v>
      </c>
      <c r="AK181" s="123">
        <f>IFERROR('CEB Allocators'!AC72/SUM('CEB Allocators'!$M72:$BZ72),0)*SUM($U72:$CH72)</f>
        <v>27.799673896666672</v>
      </c>
      <c r="AL181" s="123">
        <f>IFERROR('CEB Allocators'!AD72/SUM('CEB Allocators'!$M72:$BZ72),0)*SUM($U72:$CH72)</f>
        <v>27.799673896666672</v>
      </c>
      <c r="AM181" s="123">
        <f>IFERROR('CEB Allocators'!AE72/SUM('CEB Allocators'!$M72:$BZ72),0)*SUM($U72:$CH72)</f>
        <v>27.799673896666672</v>
      </c>
      <c r="AN181" s="123">
        <f>IFERROR('CEB Allocators'!AF72/SUM('CEB Allocators'!$M72:$BZ72),0)*SUM($U72:$CH72)</f>
        <v>27.799673896666672</v>
      </c>
      <c r="AO181" s="123">
        <f>IFERROR('CEB Allocators'!AG72/SUM('CEB Allocators'!$M72:$BZ72),0)*SUM($U72:$CH72)</f>
        <v>27.799673896666672</v>
      </c>
      <c r="AP181" s="123">
        <f>IFERROR('CEB Allocators'!AH72/SUM('CEB Allocators'!$M72:$BZ72),0)*SUM($U72:$CH72)</f>
        <v>27.799673896666672</v>
      </c>
      <c r="AQ181" s="123">
        <f>IFERROR('CEB Allocators'!AI72/SUM('CEB Allocators'!$M72:$BZ72),0)*SUM($U72:$CH72)</f>
        <v>27.799673896666672</v>
      </c>
      <c r="AR181" s="123">
        <f>IFERROR('CEB Allocators'!AJ72/SUM('CEB Allocators'!$M72:$BZ72),0)*SUM($U72:$CH72)</f>
        <v>27.799673896666672</v>
      </c>
      <c r="AS181" s="123">
        <f>IFERROR('CEB Allocators'!AK72/SUM('CEB Allocators'!$M72:$BZ72),0)*SUM($U72:$CH72)</f>
        <v>27.799673896666672</v>
      </c>
      <c r="AT181" s="123">
        <f>IFERROR('CEB Allocators'!AL72/SUM('CEB Allocators'!$M72:$BZ72),0)*SUM($U72:$CH72)</f>
        <v>0</v>
      </c>
      <c r="AU181" s="123">
        <f>IFERROR('CEB Allocators'!AM72/SUM('CEB Allocators'!$M72:$BZ72),0)*SUM($U72:$CH72)</f>
        <v>0</v>
      </c>
      <c r="AV181" s="123">
        <f>IFERROR('CEB Allocators'!AN72/SUM('CEB Allocators'!$M72:$BZ72),0)*SUM($U72:$CH72)</f>
        <v>0</v>
      </c>
      <c r="AW181" s="123">
        <f>IFERROR('CEB Allocators'!AO72/SUM('CEB Allocators'!$M72:$BZ72),0)*SUM($U72:$CH72)</f>
        <v>0</v>
      </c>
      <c r="AX181" s="123">
        <f>IFERROR('CEB Allocators'!AP72/SUM('CEB Allocators'!$M72:$BZ72),0)*SUM($U72:$CH72)</f>
        <v>0</v>
      </c>
      <c r="AY181" s="123">
        <f>IFERROR('CEB Allocators'!AQ72/SUM('CEB Allocators'!$M72:$BZ72),0)*SUM($U72:$CH72)</f>
        <v>0</v>
      </c>
      <c r="AZ181" s="123">
        <f>IFERROR('CEB Allocators'!AR72/SUM('CEB Allocators'!$M72:$BZ72),0)*SUM($U72:$CH72)</f>
        <v>0</v>
      </c>
      <c r="BA181" s="123">
        <f>IFERROR('CEB Allocators'!AS72/SUM('CEB Allocators'!$M72:$BZ72),0)*SUM($U72:$CH72)</f>
        <v>0</v>
      </c>
      <c r="BB181" s="123">
        <f>IFERROR('CEB Allocators'!AT72/SUM('CEB Allocators'!$M72:$BZ72),0)*SUM($U72:$CH72)</f>
        <v>0</v>
      </c>
      <c r="BC181" s="123">
        <f>IFERROR('CEB Allocators'!AU72/SUM('CEB Allocators'!$M72:$BZ72),0)*SUM($U72:$CH72)</f>
        <v>0</v>
      </c>
      <c r="BD181" s="123">
        <f>IFERROR('CEB Allocators'!AV72/SUM('CEB Allocators'!$M72:$BZ72),0)*SUM($U72:$CH72)</f>
        <v>0</v>
      </c>
      <c r="BE181" s="123">
        <f>IFERROR('CEB Allocators'!AW72/SUM('CEB Allocators'!$M72:$BZ72),0)*SUM($U72:$CH72)</f>
        <v>0</v>
      </c>
      <c r="BF181" s="123">
        <f>IFERROR('CEB Allocators'!AX72/SUM('CEB Allocators'!$M72:$BZ72),0)*SUM($U72:$CH72)</f>
        <v>0</v>
      </c>
      <c r="BG181" s="123">
        <f>IFERROR('CEB Allocators'!AY72/SUM('CEB Allocators'!$M72:$BZ72),0)*SUM($U72:$CH72)</f>
        <v>0</v>
      </c>
      <c r="BH181" s="123">
        <f>IFERROR('CEB Allocators'!AZ72/SUM('CEB Allocators'!$M72:$BZ72),0)*SUM($U72:$CH72)</f>
        <v>0</v>
      </c>
      <c r="BI181" s="123">
        <f>IFERROR('CEB Allocators'!BA72/SUM('CEB Allocators'!$M72:$BZ72),0)*SUM($U72:$CH72)</f>
        <v>0</v>
      </c>
      <c r="BJ181" s="123">
        <f>IFERROR('CEB Allocators'!BB72/SUM('CEB Allocators'!$M72:$BZ72),0)*SUM($U72:$CH72)</f>
        <v>0</v>
      </c>
      <c r="BK181" s="123">
        <f>IFERROR('CEB Allocators'!BC72/SUM('CEB Allocators'!$M72:$BZ72),0)*SUM($U72:$CH72)</f>
        <v>0</v>
      </c>
      <c r="BL181" s="123">
        <f>IFERROR('CEB Allocators'!BD72/SUM('CEB Allocators'!$M72:$BZ72),0)*SUM($U72:$CH72)</f>
        <v>0</v>
      </c>
      <c r="BM181" s="123">
        <f>IFERROR('CEB Allocators'!BE72/SUM('CEB Allocators'!$M72:$BZ72),0)*SUM($U72:$CH72)</f>
        <v>0</v>
      </c>
      <c r="BN181" s="123">
        <f>IFERROR('CEB Allocators'!BF72/SUM('CEB Allocators'!$M72:$BZ72),0)*SUM($U72:$CH72)</f>
        <v>0</v>
      </c>
      <c r="BO181" s="123">
        <f>IFERROR('CEB Allocators'!BG72/SUM('CEB Allocators'!$M72:$BZ72),0)*SUM($U72:$CH72)</f>
        <v>0</v>
      </c>
      <c r="BP181" s="123">
        <f>IFERROR('CEB Allocators'!BH72/SUM('CEB Allocators'!$M72:$BZ72),0)*SUM($U72:$CH72)</f>
        <v>0</v>
      </c>
      <c r="BQ181" s="123">
        <f>IFERROR('CEB Allocators'!BI72/SUM('CEB Allocators'!$M72:$BZ72),0)*SUM($U72:$CH72)</f>
        <v>0</v>
      </c>
      <c r="BR181" s="123">
        <f>IFERROR('CEB Allocators'!BJ72/SUM('CEB Allocators'!$M72:$BZ72),0)*SUM($U72:$CH72)</f>
        <v>0</v>
      </c>
      <c r="BS181" s="123">
        <f>IFERROR('CEB Allocators'!BK72/SUM('CEB Allocators'!$M72:$BZ72),0)*SUM($U72:$CH72)</f>
        <v>0</v>
      </c>
      <c r="BT181" s="123">
        <f>IFERROR('CEB Allocators'!BL72/SUM('CEB Allocators'!$M72:$BZ72),0)*SUM($U72:$CH72)</f>
        <v>0</v>
      </c>
      <c r="BU181" s="123">
        <f>IFERROR('CEB Allocators'!BM72/SUM('CEB Allocators'!$M72:$BZ72),0)*SUM($U72:$CH72)</f>
        <v>0</v>
      </c>
      <c r="BV181" s="123">
        <f>IFERROR('CEB Allocators'!BN72/SUM('CEB Allocators'!$M72:$BZ72),0)*SUM($U72:$CH72)</f>
        <v>0</v>
      </c>
      <c r="BW181" s="123">
        <f>IFERROR('CEB Allocators'!BO72/SUM('CEB Allocators'!$M72:$BZ72),0)*SUM($U72:$CH72)</f>
        <v>0</v>
      </c>
      <c r="BX181" s="123">
        <f>IFERROR('CEB Allocators'!BP72/SUM('CEB Allocators'!$M72:$BZ72),0)*SUM($U72:$CH72)</f>
        <v>0</v>
      </c>
      <c r="BY181" s="123">
        <f>IFERROR('CEB Allocators'!BQ72/SUM('CEB Allocators'!$M72:$BZ72),0)*SUM($U72:$CH72)</f>
        <v>0</v>
      </c>
      <c r="BZ181" s="123">
        <f>IFERROR('CEB Allocators'!BR72/SUM('CEB Allocators'!$M72:$BZ72),0)*SUM($U72:$CH72)</f>
        <v>0</v>
      </c>
      <c r="CA181" s="123">
        <f>IFERROR('CEB Allocators'!BS72/SUM('CEB Allocators'!$M72:$BZ72),0)*SUM($U72:$CH72)</f>
        <v>0</v>
      </c>
      <c r="CB181" s="123">
        <f>IFERROR('CEB Allocators'!BT72/SUM('CEB Allocators'!$M72:$BZ72),0)*SUM($U72:$CH72)</f>
        <v>0</v>
      </c>
      <c r="CC181" s="123">
        <f>IFERROR('CEB Allocators'!BU72/SUM('CEB Allocators'!$M72:$BZ72),0)*SUM($U72:$CH72)</f>
        <v>0</v>
      </c>
      <c r="CD181" s="123">
        <f>IFERROR('CEB Allocators'!BV72/SUM('CEB Allocators'!$M72:$BZ72),0)*SUM($U72:$CH72)</f>
        <v>0</v>
      </c>
      <c r="CE181" s="123">
        <f>IFERROR('CEB Allocators'!BW72/SUM('CEB Allocators'!$M72:$BZ72),0)*SUM($U72:$CH72)</f>
        <v>0</v>
      </c>
      <c r="CF181" s="123">
        <f>IFERROR('CEB Allocators'!BX72/SUM('CEB Allocators'!$M72:$BZ72),0)*SUM($U72:$CH72)</f>
        <v>0</v>
      </c>
      <c r="CG181" s="123">
        <f>IFERROR('CEB Allocators'!BY72/SUM('CEB Allocators'!$M72:$BZ72),0)*SUM($U72:$CH72)</f>
        <v>0</v>
      </c>
      <c r="CH181" s="123">
        <f>IFERROR('CEB Allocators'!BZ72/SUM('CEB Allocators'!$M72:$BZ72),0)*SUM($U72:$CH72)</f>
        <v>0</v>
      </c>
    </row>
    <row r="182" spans="1:86" s="56" customFormat="1" x14ac:dyDescent="0.3">
      <c r="A182" s="150"/>
      <c r="B182" s="19" t="str">
        <f t="shared" si="216"/>
        <v>Conservation</v>
      </c>
      <c r="C182" s="19">
        <f t="shared" si="216"/>
        <v>0</v>
      </c>
      <c r="D182" s="19" t="str">
        <f t="shared" si="216"/>
        <v>Con</v>
      </c>
      <c r="E182" s="19" t="str">
        <f t="shared" si="216"/>
        <v>Conservation</v>
      </c>
      <c r="F182" s="19" t="str">
        <f t="shared" si="216"/>
        <v>Multiple</v>
      </c>
      <c r="G182" s="98">
        <f t="shared" ref="G182" si="234">G73</f>
        <v>42370</v>
      </c>
      <c r="H182" s="19">
        <f t="shared" si="224"/>
        <v>15</v>
      </c>
      <c r="I182" s="19">
        <f t="shared" ref="I182:K182" si="235">I73</f>
        <v>15</v>
      </c>
      <c r="J182" s="19">
        <f t="shared" si="235"/>
        <v>0</v>
      </c>
      <c r="K182" s="19">
        <f t="shared" si="235"/>
        <v>2016</v>
      </c>
      <c r="L182" s="55"/>
      <c r="M182" s="55"/>
      <c r="R182" s="57"/>
      <c r="S182" s="57"/>
      <c r="T182" s="101"/>
      <c r="U182" s="123">
        <f>IFERROR('CEB Allocators'!M73/SUM('CEB Allocators'!$M73:$BZ73),0)*SUM($U73:$CH73)</f>
        <v>0</v>
      </c>
      <c r="V182" s="123">
        <f>IFERROR('CEB Allocators'!N73/SUM('CEB Allocators'!$M73:$BZ73),0)*SUM($U73:$CH73)</f>
        <v>0</v>
      </c>
      <c r="W182" s="123">
        <f>IFERROR('CEB Allocators'!O73/SUM('CEB Allocators'!$M73:$BZ73),0)*SUM($U73:$CH73)</f>
        <v>0</v>
      </c>
      <c r="X182" s="123">
        <f>IFERROR('CEB Allocators'!P73/SUM('CEB Allocators'!$M73:$BZ73),0)*SUM($U73:$CH73)</f>
        <v>0</v>
      </c>
      <c r="Y182" s="123">
        <f>IFERROR('CEB Allocators'!Q73/SUM('CEB Allocators'!$M73:$BZ73),0)*SUM($U73:$CH73)</f>
        <v>0</v>
      </c>
      <c r="Z182" s="123">
        <f>IFERROR('CEB Allocators'!R73/SUM('CEB Allocators'!$M73:$BZ73),0)*SUM($U73:$CH73)</f>
        <v>0</v>
      </c>
      <c r="AA182" s="123">
        <f>IFERROR('CEB Allocators'!S73/SUM('CEB Allocators'!$M73:$BZ73),0)*SUM($U73:$CH73)</f>
        <v>0</v>
      </c>
      <c r="AB182" s="123">
        <f>IFERROR('CEB Allocators'!T73/SUM('CEB Allocators'!$M73:$BZ73),0)*SUM($U73:$CH73)</f>
        <v>0</v>
      </c>
      <c r="AC182" s="123">
        <f>IFERROR('CEB Allocators'!U73/SUM('CEB Allocators'!$M73:$BZ73),0)*SUM($U73:$CH73)</f>
        <v>0</v>
      </c>
      <c r="AD182" s="123">
        <f>IFERROR('CEB Allocators'!V73/SUM('CEB Allocators'!$M73:$BZ73),0)*SUM($U73:$CH73)</f>
        <v>0</v>
      </c>
      <c r="AE182" s="123">
        <f>IFERROR('CEB Allocators'!W73/SUM('CEB Allocators'!$M73:$BZ73),0)*SUM($U73:$CH73)</f>
        <v>0</v>
      </c>
      <c r="AF182" s="123">
        <f>IFERROR('CEB Allocators'!X73/SUM('CEB Allocators'!$M73:$BZ73),0)*SUM($U73:$CH73)</f>
        <v>20.468845817333314</v>
      </c>
      <c r="AG182" s="123">
        <f>IFERROR('CEB Allocators'!Y73/SUM('CEB Allocators'!$M73:$BZ73),0)*SUM($U73:$CH73)</f>
        <v>20.468845817333314</v>
      </c>
      <c r="AH182" s="123">
        <f>IFERROR('CEB Allocators'!Z73/SUM('CEB Allocators'!$M73:$BZ73),0)*SUM($U73:$CH73)</f>
        <v>20.468845817333314</v>
      </c>
      <c r="AI182" s="123">
        <f>IFERROR('CEB Allocators'!AA73/SUM('CEB Allocators'!$M73:$BZ73),0)*SUM($U73:$CH73)</f>
        <v>20.468845817333314</v>
      </c>
      <c r="AJ182" s="123">
        <f>IFERROR('CEB Allocators'!AB73/SUM('CEB Allocators'!$M73:$BZ73),0)*SUM($U73:$CH73)</f>
        <v>20.468845817333314</v>
      </c>
      <c r="AK182" s="123">
        <f>IFERROR('CEB Allocators'!AC73/SUM('CEB Allocators'!$M73:$BZ73),0)*SUM($U73:$CH73)</f>
        <v>20.468845817333314</v>
      </c>
      <c r="AL182" s="123">
        <f>IFERROR('CEB Allocators'!AD73/SUM('CEB Allocators'!$M73:$BZ73),0)*SUM($U73:$CH73)</f>
        <v>20.468845817333314</v>
      </c>
      <c r="AM182" s="123">
        <f>IFERROR('CEB Allocators'!AE73/SUM('CEB Allocators'!$M73:$BZ73),0)*SUM($U73:$CH73)</f>
        <v>20.468845817333314</v>
      </c>
      <c r="AN182" s="123">
        <f>IFERROR('CEB Allocators'!AF73/SUM('CEB Allocators'!$M73:$BZ73),0)*SUM($U73:$CH73)</f>
        <v>20.468845817333314</v>
      </c>
      <c r="AO182" s="123">
        <f>IFERROR('CEB Allocators'!AG73/SUM('CEB Allocators'!$M73:$BZ73),0)*SUM($U73:$CH73)</f>
        <v>20.468845817333314</v>
      </c>
      <c r="AP182" s="123">
        <f>IFERROR('CEB Allocators'!AH73/SUM('CEB Allocators'!$M73:$BZ73),0)*SUM($U73:$CH73)</f>
        <v>20.468845817333314</v>
      </c>
      <c r="AQ182" s="123">
        <f>IFERROR('CEB Allocators'!AI73/SUM('CEB Allocators'!$M73:$BZ73),0)*SUM($U73:$CH73)</f>
        <v>20.468845817333314</v>
      </c>
      <c r="AR182" s="123">
        <f>IFERROR('CEB Allocators'!AJ73/SUM('CEB Allocators'!$M73:$BZ73),0)*SUM($U73:$CH73)</f>
        <v>20.468845817333314</v>
      </c>
      <c r="AS182" s="123">
        <f>IFERROR('CEB Allocators'!AK73/SUM('CEB Allocators'!$M73:$BZ73),0)*SUM($U73:$CH73)</f>
        <v>20.468845817333314</v>
      </c>
      <c r="AT182" s="123">
        <f>IFERROR('CEB Allocators'!AL73/SUM('CEB Allocators'!$M73:$BZ73),0)*SUM($U73:$CH73)</f>
        <v>20.468845817333314</v>
      </c>
      <c r="AU182" s="123">
        <f>IFERROR('CEB Allocators'!AM73/SUM('CEB Allocators'!$M73:$BZ73),0)*SUM($U73:$CH73)</f>
        <v>0</v>
      </c>
      <c r="AV182" s="123">
        <f>IFERROR('CEB Allocators'!AN73/SUM('CEB Allocators'!$M73:$BZ73),0)*SUM($U73:$CH73)</f>
        <v>0</v>
      </c>
      <c r="AW182" s="123">
        <f>IFERROR('CEB Allocators'!AO73/SUM('CEB Allocators'!$M73:$BZ73),0)*SUM($U73:$CH73)</f>
        <v>0</v>
      </c>
      <c r="AX182" s="123">
        <f>IFERROR('CEB Allocators'!AP73/SUM('CEB Allocators'!$M73:$BZ73),0)*SUM($U73:$CH73)</f>
        <v>0</v>
      </c>
      <c r="AY182" s="123">
        <f>IFERROR('CEB Allocators'!AQ73/SUM('CEB Allocators'!$M73:$BZ73),0)*SUM($U73:$CH73)</f>
        <v>0</v>
      </c>
      <c r="AZ182" s="123">
        <f>IFERROR('CEB Allocators'!AR73/SUM('CEB Allocators'!$M73:$BZ73),0)*SUM($U73:$CH73)</f>
        <v>0</v>
      </c>
      <c r="BA182" s="123">
        <f>IFERROR('CEB Allocators'!AS73/SUM('CEB Allocators'!$M73:$BZ73),0)*SUM($U73:$CH73)</f>
        <v>0</v>
      </c>
      <c r="BB182" s="123">
        <f>IFERROR('CEB Allocators'!AT73/SUM('CEB Allocators'!$M73:$BZ73),0)*SUM($U73:$CH73)</f>
        <v>0</v>
      </c>
      <c r="BC182" s="123">
        <f>IFERROR('CEB Allocators'!AU73/SUM('CEB Allocators'!$M73:$BZ73),0)*SUM($U73:$CH73)</f>
        <v>0</v>
      </c>
      <c r="BD182" s="123">
        <f>IFERROR('CEB Allocators'!AV73/SUM('CEB Allocators'!$M73:$BZ73),0)*SUM($U73:$CH73)</f>
        <v>0</v>
      </c>
      <c r="BE182" s="123">
        <f>IFERROR('CEB Allocators'!AW73/SUM('CEB Allocators'!$M73:$BZ73),0)*SUM($U73:$CH73)</f>
        <v>0</v>
      </c>
      <c r="BF182" s="123">
        <f>IFERROR('CEB Allocators'!AX73/SUM('CEB Allocators'!$M73:$BZ73),0)*SUM($U73:$CH73)</f>
        <v>0</v>
      </c>
      <c r="BG182" s="123">
        <f>IFERROR('CEB Allocators'!AY73/SUM('CEB Allocators'!$M73:$BZ73),0)*SUM($U73:$CH73)</f>
        <v>0</v>
      </c>
      <c r="BH182" s="123">
        <f>IFERROR('CEB Allocators'!AZ73/SUM('CEB Allocators'!$M73:$BZ73),0)*SUM($U73:$CH73)</f>
        <v>0</v>
      </c>
      <c r="BI182" s="123">
        <f>IFERROR('CEB Allocators'!BA73/SUM('CEB Allocators'!$M73:$BZ73),0)*SUM($U73:$CH73)</f>
        <v>0</v>
      </c>
      <c r="BJ182" s="123">
        <f>IFERROR('CEB Allocators'!BB73/SUM('CEB Allocators'!$M73:$BZ73),0)*SUM($U73:$CH73)</f>
        <v>0</v>
      </c>
      <c r="BK182" s="123">
        <f>IFERROR('CEB Allocators'!BC73/SUM('CEB Allocators'!$M73:$BZ73),0)*SUM($U73:$CH73)</f>
        <v>0</v>
      </c>
      <c r="BL182" s="123">
        <f>IFERROR('CEB Allocators'!BD73/SUM('CEB Allocators'!$M73:$BZ73),0)*SUM($U73:$CH73)</f>
        <v>0</v>
      </c>
      <c r="BM182" s="123">
        <f>IFERROR('CEB Allocators'!BE73/SUM('CEB Allocators'!$M73:$BZ73),0)*SUM($U73:$CH73)</f>
        <v>0</v>
      </c>
      <c r="BN182" s="123">
        <f>IFERROR('CEB Allocators'!BF73/SUM('CEB Allocators'!$M73:$BZ73),0)*SUM($U73:$CH73)</f>
        <v>0</v>
      </c>
      <c r="BO182" s="123">
        <f>IFERROR('CEB Allocators'!BG73/SUM('CEB Allocators'!$M73:$BZ73),0)*SUM($U73:$CH73)</f>
        <v>0</v>
      </c>
      <c r="BP182" s="123">
        <f>IFERROR('CEB Allocators'!BH73/SUM('CEB Allocators'!$M73:$BZ73),0)*SUM($U73:$CH73)</f>
        <v>0</v>
      </c>
      <c r="BQ182" s="123">
        <f>IFERROR('CEB Allocators'!BI73/SUM('CEB Allocators'!$M73:$BZ73),0)*SUM($U73:$CH73)</f>
        <v>0</v>
      </c>
      <c r="BR182" s="123">
        <f>IFERROR('CEB Allocators'!BJ73/SUM('CEB Allocators'!$M73:$BZ73),0)*SUM($U73:$CH73)</f>
        <v>0</v>
      </c>
      <c r="BS182" s="123">
        <f>IFERROR('CEB Allocators'!BK73/SUM('CEB Allocators'!$M73:$BZ73),0)*SUM($U73:$CH73)</f>
        <v>0</v>
      </c>
      <c r="BT182" s="123">
        <f>IFERROR('CEB Allocators'!BL73/SUM('CEB Allocators'!$M73:$BZ73),0)*SUM($U73:$CH73)</f>
        <v>0</v>
      </c>
      <c r="BU182" s="123">
        <f>IFERROR('CEB Allocators'!BM73/SUM('CEB Allocators'!$M73:$BZ73),0)*SUM($U73:$CH73)</f>
        <v>0</v>
      </c>
      <c r="BV182" s="123">
        <f>IFERROR('CEB Allocators'!BN73/SUM('CEB Allocators'!$M73:$BZ73),0)*SUM($U73:$CH73)</f>
        <v>0</v>
      </c>
      <c r="BW182" s="123">
        <f>IFERROR('CEB Allocators'!BO73/SUM('CEB Allocators'!$M73:$BZ73),0)*SUM($U73:$CH73)</f>
        <v>0</v>
      </c>
      <c r="BX182" s="123">
        <f>IFERROR('CEB Allocators'!BP73/SUM('CEB Allocators'!$M73:$BZ73),0)*SUM($U73:$CH73)</f>
        <v>0</v>
      </c>
      <c r="BY182" s="123">
        <f>IFERROR('CEB Allocators'!BQ73/SUM('CEB Allocators'!$M73:$BZ73),0)*SUM($U73:$CH73)</f>
        <v>0</v>
      </c>
      <c r="BZ182" s="123">
        <f>IFERROR('CEB Allocators'!BR73/SUM('CEB Allocators'!$M73:$BZ73),0)*SUM($U73:$CH73)</f>
        <v>0</v>
      </c>
      <c r="CA182" s="123">
        <f>IFERROR('CEB Allocators'!BS73/SUM('CEB Allocators'!$M73:$BZ73),0)*SUM($U73:$CH73)</f>
        <v>0</v>
      </c>
      <c r="CB182" s="123">
        <f>IFERROR('CEB Allocators'!BT73/SUM('CEB Allocators'!$M73:$BZ73),0)*SUM($U73:$CH73)</f>
        <v>0</v>
      </c>
      <c r="CC182" s="123">
        <f>IFERROR('CEB Allocators'!BU73/SUM('CEB Allocators'!$M73:$BZ73),0)*SUM($U73:$CH73)</f>
        <v>0</v>
      </c>
      <c r="CD182" s="123">
        <f>IFERROR('CEB Allocators'!BV73/SUM('CEB Allocators'!$M73:$BZ73),0)*SUM($U73:$CH73)</f>
        <v>0</v>
      </c>
      <c r="CE182" s="123">
        <f>IFERROR('CEB Allocators'!BW73/SUM('CEB Allocators'!$M73:$BZ73),0)*SUM($U73:$CH73)</f>
        <v>0</v>
      </c>
      <c r="CF182" s="123">
        <f>IFERROR('CEB Allocators'!BX73/SUM('CEB Allocators'!$M73:$BZ73),0)*SUM($U73:$CH73)</f>
        <v>0</v>
      </c>
      <c r="CG182" s="123">
        <f>IFERROR('CEB Allocators'!BY73/SUM('CEB Allocators'!$M73:$BZ73),0)*SUM($U73:$CH73)</f>
        <v>0</v>
      </c>
      <c r="CH182" s="123">
        <f>IFERROR('CEB Allocators'!BZ73/SUM('CEB Allocators'!$M73:$BZ73),0)*SUM($U73:$CH73)</f>
        <v>0</v>
      </c>
    </row>
    <row r="183" spans="1:86" s="56" customFormat="1" x14ac:dyDescent="0.3">
      <c r="A183" s="150"/>
      <c r="B183" s="19" t="str">
        <f t="shared" si="216"/>
        <v>Conservation</v>
      </c>
      <c r="C183" s="19">
        <f t="shared" si="216"/>
        <v>0</v>
      </c>
      <c r="D183" s="19" t="str">
        <f t="shared" si="216"/>
        <v>Con</v>
      </c>
      <c r="E183" s="19" t="str">
        <f t="shared" si="216"/>
        <v>Conservation</v>
      </c>
      <c r="F183" s="19" t="str">
        <f t="shared" si="216"/>
        <v>Multiple</v>
      </c>
      <c r="G183" s="98">
        <f t="shared" ref="G183" si="236">G74</f>
        <v>42736</v>
      </c>
      <c r="H183" s="19">
        <f t="shared" si="224"/>
        <v>15</v>
      </c>
      <c r="I183" s="19">
        <f t="shared" ref="I183:K183" si="237">I74</f>
        <v>15</v>
      </c>
      <c r="J183" s="19">
        <f t="shared" si="237"/>
        <v>0</v>
      </c>
      <c r="K183" s="19">
        <f t="shared" si="237"/>
        <v>2017</v>
      </c>
      <c r="L183" s="55"/>
      <c r="M183" s="55"/>
      <c r="R183" s="57"/>
      <c r="S183" s="57"/>
      <c r="T183" s="101"/>
      <c r="U183" s="123">
        <f>IFERROR('CEB Allocators'!M74/SUM('CEB Allocators'!$M74:$BZ74),0)*SUM($U74:$CH74)</f>
        <v>0</v>
      </c>
      <c r="V183" s="123">
        <f>IFERROR('CEB Allocators'!N74/SUM('CEB Allocators'!$M74:$BZ74),0)*SUM($U74:$CH74)</f>
        <v>0</v>
      </c>
      <c r="W183" s="123">
        <f>IFERROR('CEB Allocators'!O74/SUM('CEB Allocators'!$M74:$BZ74),0)*SUM($U74:$CH74)</f>
        <v>0</v>
      </c>
      <c r="X183" s="123">
        <f>IFERROR('CEB Allocators'!P74/SUM('CEB Allocators'!$M74:$BZ74),0)*SUM($U74:$CH74)</f>
        <v>0</v>
      </c>
      <c r="Y183" s="123">
        <f>IFERROR('CEB Allocators'!Q74/SUM('CEB Allocators'!$M74:$BZ74),0)*SUM($U74:$CH74)</f>
        <v>0</v>
      </c>
      <c r="Z183" s="123">
        <f>IFERROR('CEB Allocators'!R74/SUM('CEB Allocators'!$M74:$BZ74),0)*SUM($U74:$CH74)</f>
        <v>0</v>
      </c>
      <c r="AA183" s="123">
        <f>IFERROR('CEB Allocators'!S74/SUM('CEB Allocators'!$M74:$BZ74),0)*SUM($U74:$CH74)</f>
        <v>0</v>
      </c>
      <c r="AB183" s="123">
        <f>IFERROR('CEB Allocators'!T74/SUM('CEB Allocators'!$M74:$BZ74),0)*SUM($U74:$CH74)</f>
        <v>0</v>
      </c>
      <c r="AC183" s="123">
        <f>IFERROR('CEB Allocators'!U74/SUM('CEB Allocators'!$M74:$BZ74),0)*SUM($U74:$CH74)</f>
        <v>0</v>
      </c>
      <c r="AD183" s="123">
        <f>IFERROR('CEB Allocators'!V74/SUM('CEB Allocators'!$M74:$BZ74),0)*SUM($U74:$CH74)</f>
        <v>0</v>
      </c>
      <c r="AE183" s="123">
        <f>IFERROR('CEB Allocators'!W74/SUM('CEB Allocators'!$M74:$BZ74),0)*SUM($U74:$CH74)</f>
        <v>0</v>
      </c>
      <c r="AF183" s="123">
        <f>IFERROR('CEB Allocators'!X74/SUM('CEB Allocators'!$M74:$BZ74),0)*SUM($U74:$CH74)</f>
        <v>0</v>
      </c>
      <c r="AG183" s="123">
        <f>IFERROR('CEB Allocators'!Y74/SUM('CEB Allocators'!$M74:$BZ74),0)*SUM($U74:$CH74)</f>
        <v>22.927365797135923</v>
      </c>
      <c r="AH183" s="123">
        <f>IFERROR('CEB Allocators'!Z74/SUM('CEB Allocators'!$M74:$BZ74),0)*SUM($U74:$CH74)</f>
        <v>22.927365797135923</v>
      </c>
      <c r="AI183" s="123">
        <f>IFERROR('CEB Allocators'!AA74/SUM('CEB Allocators'!$M74:$BZ74),0)*SUM($U74:$CH74)</f>
        <v>22.927365797135923</v>
      </c>
      <c r="AJ183" s="123">
        <f>IFERROR('CEB Allocators'!AB74/SUM('CEB Allocators'!$M74:$BZ74),0)*SUM($U74:$CH74)</f>
        <v>22.927365797135923</v>
      </c>
      <c r="AK183" s="123">
        <f>IFERROR('CEB Allocators'!AC74/SUM('CEB Allocators'!$M74:$BZ74),0)*SUM($U74:$CH74)</f>
        <v>22.927365797135923</v>
      </c>
      <c r="AL183" s="123">
        <f>IFERROR('CEB Allocators'!AD74/SUM('CEB Allocators'!$M74:$BZ74),0)*SUM($U74:$CH74)</f>
        <v>22.927365797135923</v>
      </c>
      <c r="AM183" s="123">
        <f>IFERROR('CEB Allocators'!AE74/SUM('CEB Allocators'!$M74:$BZ74),0)*SUM($U74:$CH74)</f>
        <v>22.927365797135923</v>
      </c>
      <c r="AN183" s="123">
        <f>IFERROR('CEB Allocators'!AF74/SUM('CEB Allocators'!$M74:$BZ74),0)*SUM($U74:$CH74)</f>
        <v>22.927365797135923</v>
      </c>
      <c r="AO183" s="123">
        <f>IFERROR('CEB Allocators'!AG74/SUM('CEB Allocators'!$M74:$BZ74),0)*SUM($U74:$CH74)</f>
        <v>22.927365797135923</v>
      </c>
      <c r="AP183" s="123">
        <f>IFERROR('CEB Allocators'!AH74/SUM('CEB Allocators'!$M74:$BZ74),0)*SUM($U74:$CH74)</f>
        <v>22.927365797135923</v>
      </c>
      <c r="AQ183" s="123">
        <f>IFERROR('CEB Allocators'!AI74/SUM('CEB Allocators'!$M74:$BZ74),0)*SUM($U74:$CH74)</f>
        <v>22.927365797135923</v>
      </c>
      <c r="AR183" s="123">
        <f>IFERROR('CEB Allocators'!AJ74/SUM('CEB Allocators'!$M74:$BZ74),0)*SUM($U74:$CH74)</f>
        <v>22.927365797135923</v>
      </c>
      <c r="AS183" s="123">
        <f>IFERROR('CEB Allocators'!AK74/SUM('CEB Allocators'!$M74:$BZ74),0)*SUM($U74:$CH74)</f>
        <v>22.927365797135923</v>
      </c>
      <c r="AT183" s="123">
        <f>IFERROR('CEB Allocators'!AL74/SUM('CEB Allocators'!$M74:$BZ74),0)*SUM($U74:$CH74)</f>
        <v>22.927365797135923</v>
      </c>
      <c r="AU183" s="123">
        <f>IFERROR('CEB Allocators'!AM74/SUM('CEB Allocators'!$M74:$BZ74),0)*SUM($U74:$CH74)</f>
        <v>22.927365797135923</v>
      </c>
      <c r="AV183" s="123">
        <f>IFERROR('CEB Allocators'!AN74/SUM('CEB Allocators'!$M74:$BZ74),0)*SUM($U74:$CH74)</f>
        <v>0</v>
      </c>
      <c r="AW183" s="123">
        <f>IFERROR('CEB Allocators'!AO74/SUM('CEB Allocators'!$M74:$BZ74),0)*SUM($U74:$CH74)</f>
        <v>0</v>
      </c>
      <c r="AX183" s="123">
        <f>IFERROR('CEB Allocators'!AP74/SUM('CEB Allocators'!$M74:$BZ74),0)*SUM($U74:$CH74)</f>
        <v>0</v>
      </c>
      <c r="AY183" s="123">
        <f>IFERROR('CEB Allocators'!AQ74/SUM('CEB Allocators'!$M74:$BZ74),0)*SUM($U74:$CH74)</f>
        <v>0</v>
      </c>
      <c r="AZ183" s="123">
        <f>IFERROR('CEB Allocators'!AR74/SUM('CEB Allocators'!$M74:$BZ74),0)*SUM($U74:$CH74)</f>
        <v>0</v>
      </c>
      <c r="BA183" s="123">
        <f>IFERROR('CEB Allocators'!AS74/SUM('CEB Allocators'!$M74:$BZ74),0)*SUM($U74:$CH74)</f>
        <v>0</v>
      </c>
      <c r="BB183" s="123">
        <f>IFERROR('CEB Allocators'!AT74/SUM('CEB Allocators'!$M74:$BZ74),0)*SUM($U74:$CH74)</f>
        <v>0</v>
      </c>
      <c r="BC183" s="123">
        <f>IFERROR('CEB Allocators'!AU74/SUM('CEB Allocators'!$M74:$BZ74),0)*SUM($U74:$CH74)</f>
        <v>0</v>
      </c>
      <c r="BD183" s="123">
        <f>IFERROR('CEB Allocators'!AV74/SUM('CEB Allocators'!$M74:$BZ74),0)*SUM($U74:$CH74)</f>
        <v>0</v>
      </c>
      <c r="BE183" s="123">
        <f>IFERROR('CEB Allocators'!AW74/SUM('CEB Allocators'!$M74:$BZ74),0)*SUM($U74:$CH74)</f>
        <v>0</v>
      </c>
      <c r="BF183" s="123">
        <f>IFERROR('CEB Allocators'!AX74/SUM('CEB Allocators'!$M74:$BZ74),0)*SUM($U74:$CH74)</f>
        <v>0</v>
      </c>
      <c r="BG183" s="123">
        <f>IFERROR('CEB Allocators'!AY74/SUM('CEB Allocators'!$M74:$BZ74),0)*SUM($U74:$CH74)</f>
        <v>0</v>
      </c>
      <c r="BH183" s="123">
        <f>IFERROR('CEB Allocators'!AZ74/SUM('CEB Allocators'!$M74:$BZ74),0)*SUM($U74:$CH74)</f>
        <v>0</v>
      </c>
      <c r="BI183" s="123">
        <f>IFERROR('CEB Allocators'!BA74/SUM('CEB Allocators'!$M74:$BZ74),0)*SUM($U74:$CH74)</f>
        <v>0</v>
      </c>
      <c r="BJ183" s="123">
        <f>IFERROR('CEB Allocators'!BB74/SUM('CEB Allocators'!$M74:$BZ74),0)*SUM($U74:$CH74)</f>
        <v>0</v>
      </c>
      <c r="BK183" s="123">
        <f>IFERROR('CEB Allocators'!BC74/SUM('CEB Allocators'!$M74:$BZ74),0)*SUM($U74:$CH74)</f>
        <v>0</v>
      </c>
      <c r="BL183" s="123">
        <f>IFERROR('CEB Allocators'!BD74/SUM('CEB Allocators'!$M74:$BZ74),0)*SUM($U74:$CH74)</f>
        <v>0</v>
      </c>
      <c r="BM183" s="123">
        <f>IFERROR('CEB Allocators'!BE74/SUM('CEB Allocators'!$M74:$BZ74),0)*SUM($U74:$CH74)</f>
        <v>0</v>
      </c>
      <c r="BN183" s="123">
        <f>IFERROR('CEB Allocators'!BF74/SUM('CEB Allocators'!$M74:$BZ74),0)*SUM($U74:$CH74)</f>
        <v>0</v>
      </c>
      <c r="BO183" s="123">
        <f>IFERROR('CEB Allocators'!BG74/SUM('CEB Allocators'!$M74:$BZ74),0)*SUM($U74:$CH74)</f>
        <v>0</v>
      </c>
      <c r="BP183" s="123">
        <f>IFERROR('CEB Allocators'!BH74/SUM('CEB Allocators'!$M74:$BZ74),0)*SUM($U74:$CH74)</f>
        <v>0</v>
      </c>
      <c r="BQ183" s="123">
        <f>IFERROR('CEB Allocators'!BI74/SUM('CEB Allocators'!$M74:$BZ74),0)*SUM($U74:$CH74)</f>
        <v>0</v>
      </c>
      <c r="BR183" s="123">
        <f>IFERROR('CEB Allocators'!BJ74/SUM('CEB Allocators'!$M74:$BZ74),0)*SUM($U74:$CH74)</f>
        <v>0</v>
      </c>
      <c r="BS183" s="123">
        <f>IFERROR('CEB Allocators'!BK74/SUM('CEB Allocators'!$M74:$BZ74),0)*SUM($U74:$CH74)</f>
        <v>0</v>
      </c>
      <c r="BT183" s="123">
        <f>IFERROR('CEB Allocators'!BL74/SUM('CEB Allocators'!$M74:$BZ74),0)*SUM($U74:$CH74)</f>
        <v>0</v>
      </c>
      <c r="BU183" s="123">
        <f>IFERROR('CEB Allocators'!BM74/SUM('CEB Allocators'!$M74:$BZ74),0)*SUM($U74:$CH74)</f>
        <v>0</v>
      </c>
      <c r="BV183" s="123">
        <f>IFERROR('CEB Allocators'!BN74/SUM('CEB Allocators'!$M74:$BZ74),0)*SUM($U74:$CH74)</f>
        <v>0</v>
      </c>
      <c r="BW183" s="123">
        <f>IFERROR('CEB Allocators'!BO74/SUM('CEB Allocators'!$M74:$BZ74),0)*SUM($U74:$CH74)</f>
        <v>0</v>
      </c>
      <c r="BX183" s="123">
        <f>IFERROR('CEB Allocators'!BP74/SUM('CEB Allocators'!$M74:$BZ74),0)*SUM($U74:$CH74)</f>
        <v>0</v>
      </c>
      <c r="BY183" s="123">
        <f>IFERROR('CEB Allocators'!BQ74/SUM('CEB Allocators'!$M74:$BZ74),0)*SUM($U74:$CH74)</f>
        <v>0</v>
      </c>
      <c r="BZ183" s="123">
        <f>IFERROR('CEB Allocators'!BR74/SUM('CEB Allocators'!$M74:$BZ74),0)*SUM($U74:$CH74)</f>
        <v>0</v>
      </c>
      <c r="CA183" s="123">
        <f>IFERROR('CEB Allocators'!BS74/SUM('CEB Allocators'!$M74:$BZ74),0)*SUM($U74:$CH74)</f>
        <v>0</v>
      </c>
      <c r="CB183" s="123">
        <f>IFERROR('CEB Allocators'!BT74/SUM('CEB Allocators'!$M74:$BZ74),0)*SUM($U74:$CH74)</f>
        <v>0</v>
      </c>
      <c r="CC183" s="123">
        <f>IFERROR('CEB Allocators'!BU74/SUM('CEB Allocators'!$M74:$BZ74),0)*SUM($U74:$CH74)</f>
        <v>0</v>
      </c>
      <c r="CD183" s="123">
        <f>IFERROR('CEB Allocators'!BV74/SUM('CEB Allocators'!$M74:$BZ74),0)*SUM($U74:$CH74)</f>
        <v>0</v>
      </c>
      <c r="CE183" s="123">
        <f>IFERROR('CEB Allocators'!BW74/SUM('CEB Allocators'!$M74:$BZ74),0)*SUM($U74:$CH74)</f>
        <v>0</v>
      </c>
      <c r="CF183" s="123">
        <f>IFERROR('CEB Allocators'!BX74/SUM('CEB Allocators'!$M74:$BZ74),0)*SUM($U74:$CH74)</f>
        <v>0</v>
      </c>
      <c r="CG183" s="123">
        <f>IFERROR('CEB Allocators'!BY74/SUM('CEB Allocators'!$M74:$BZ74),0)*SUM($U74:$CH74)</f>
        <v>0</v>
      </c>
      <c r="CH183" s="123">
        <f>IFERROR('CEB Allocators'!BZ74/SUM('CEB Allocators'!$M74:$BZ74),0)*SUM($U74:$CH74)</f>
        <v>0</v>
      </c>
    </row>
    <row r="184" spans="1:86" s="56" customFormat="1" x14ac:dyDescent="0.3">
      <c r="A184" s="150"/>
      <c r="B184" s="19" t="str">
        <f t="shared" ref="B184:F193" si="238">B75</f>
        <v>Conservation</v>
      </c>
      <c r="C184" s="19">
        <f t="shared" si="238"/>
        <v>0</v>
      </c>
      <c r="D184" s="19" t="str">
        <f t="shared" si="238"/>
        <v>Con</v>
      </c>
      <c r="E184" s="19" t="str">
        <f t="shared" si="238"/>
        <v>Conservation</v>
      </c>
      <c r="F184" s="19" t="str">
        <f t="shared" si="238"/>
        <v>Multiple</v>
      </c>
      <c r="G184" s="98">
        <f t="shared" ref="G184" si="239">G75</f>
        <v>43101</v>
      </c>
      <c r="H184" s="19">
        <f t="shared" si="224"/>
        <v>15</v>
      </c>
      <c r="I184" s="19">
        <f t="shared" ref="I184:K184" si="240">I75</f>
        <v>15</v>
      </c>
      <c r="J184" s="19">
        <f t="shared" si="240"/>
        <v>0</v>
      </c>
      <c r="K184" s="19">
        <f t="shared" si="240"/>
        <v>2018</v>
      </c>
      <c r="L184" s="55"/>
      <c r="M184" s="55"/>
      <c r="R184" s="57"/>
      <c r="S184" s="57"/>
      <c r="T184" s="101"/>
      <c r="U184" s="123">
        <f>IFERROR('CEB Allocators'!M75/SUM('CEB Allocators'!$M75:$BZ75),0)*SUM($U75:$CH75)</f>
        <v>0</v>
      </c>
      <c r="V184" s="123">
        <f>IFERROR('CEB Allocators'!N75/SUM('CEB Allocators'!$M75:$BZ75),0)*SUM($U75:$CH75)</f>
        <v>0</v>
      </c>
      <c r="W184" s="123">
        <f>IFERROR('CEB Allocators'!O75/SUM('CEB Allocators'!$M75:$BZ75),0)*SUM($U75:$CH75)</f>
        <v>0</v>
      </c>
      <c r="X184" s="123">
        <f>IFERROR('CEB Allocators'!P75/SUM('CEB Allocators'!$M75:$BZ75),0)*SUM($U75:$CH75)</f>
        <v>0</v>
      </c>
      <c r="Y184" s="123">
        <f>IFERROR('CEB Allocators'!Q75/SUM('CEB Allocators'!$M75:$BZ75),0)*SUM($U75:$CH75)</f>
        <v>0</v>
      </c>
      <c r="Z184" s="123">
        <f>IFERROR('CEB Allocators'!R75/SUM('CEB Allocators'!$M75:$BZ75),0)*SUM($U75:$CH75)</f>
        <v>0</v>
      </c>
      <c r="AA184" s="123">
        <f>IFERROR('CEB Allocators'!S75/SUM('CEB Allocators'!$M75:$BZ75),0)*SUM($U75:$CH75)</f>
        <v>0</v>
      </c>
      <c r="AB184" s="123">
        <f>IFERROR('CEB Allocators'!T75/SUM('CEB Allocators'!$M75:$BZ75),0)*SUM($U75:$CH75)</f>
        <v>0</v>
      </c>
      <c r="AC184" s="123">
        <f>IFERROR('CEB Allocators'!U75/SUM('CEB Allocators'!$M75:$BZ75),0)*SUM($U75:$CH75)</f>
        <v>0</v>
      </c>
      <c r="AD184" s="123">
        <f>IFERROR('CEB Allocators'!V75/SUM('CEB Allocators'!$M75:$BZ75),0)*SUM($U75:$CH75)</f>
        <v>0</v>
      </c>
      <c r="AE184" s="123">
        <f>IFERROR('CEB Allocators'!W75/SUM('CEB Allocators'!$M75:$BZ75),0)*SUM($U75:$CH75)</f>
        <v>0</v>
      </c>
      <c r="AF184" s="123">
        <f>IFERROR('CEB Allocators'!X75/SUM('CEB Allocators'!$M75:$BZ75),0)*SUM($U75:$CH75)</f>
        <v>0</v>
      </c>
      <c r="AG184" s="123">
        <f>IFERROR('CEB Allocators'!Y75/SUM('CEB Allocators'!$M75:$BZ75),0)*SUM($U75:$CH75)</f>
        <v>0</v>
      </c>
      <c r="AH184" s="123">
        <f>IFERROR('CEB Allocators'!Z75/SUM('CEB Allocators'!$M75:$BZ75),0)*SUM($U75:$CH75)</f>
        <v>24.206601073786207</v>
      </c>
      <c r="AI184" s="123">
        <f>IFERROR('CEB Allocators'!AA75/SUM('CEB Allocators'!$M75:$BZ75),0)*SUM($U75:$CH75)</f>
        <v>24.206601073786207</v>
      </c>
      <c r="AJ184" s="123">
        <f>IFERROR('CEB Allocators'!AB75/SUM('CEB Allocators'!$M75:$BZ75),0)*SUM($U75:$CH75)</f>
        <v>24.206601073786207</v>
      </c>
      <c r="AK184" s="123">
        <f>IFERROR('CEB Allocators'!AC75/SUM('CEB Allocators'!$M75:$BZ75),0)*SUM($U75:$CH75)</f>
        <v>24.206601073786207</v>
      </c>
      <c r="AL184" s="123">
        <f>IFERROR('CEB Allocators'!AD75/SUM('CEB Allocators'!$M75:$BZ75),0)*SUM($U75:$CH75)</f>
        <v>24.206601073786207</v>
      </c>
      <c r="AM184" s="123">
        <f>IFERROR('CEB Allocators'!AE75/SUM('CEB Allocators'!$M75:$BZ75),0)*SUM($U75:$CH75)</f>
        <v>24.206601073786207</v>
      </c>
      <c r="AN184" s="123">
        <f>IFERROR('CEB Allocators'!AF75/SUM('CEB Allocators'!$M75:$BZ75),0)*SUM($U75:$CH75)</f>
        <v>24.206601073786207</v>
      </c>
      <c r="AO184" s="123">
        <f>IFERROR('CEB Allocators'!AG75/SUM('CEB Allocators'!$M75:$BZ75),0)*SUM($U75:$CH75)</f>
        <v>24.206601073786207</v>
      </c>
      <c r="AP184" s="123">
        <f>IFERROR('CEB Allocators'!AH75/SUM('CEB Allocators'!$M75:$BZ75),0)*SUM($U75:$CH75)</f>
        <v>24.206601073786207</v>
      </c>
      <c r="AQ184" s="123">
        <f>IFERROR('CEB Allocators'!AI75/SUM('CEB Allocators'!$M75:$BZ75),0)*SUM($U75:$CH75)</f>
        <v>24.206601073786207</v>
      </c>
      <c r="AR184" s="123">
        <f>IFERROR('CEB Allocators'!AJ75/SUM('CEB Allocators'!$M75:$BZ75),0)*SUM($U75:$CH75)</f>
        <v>24.206601073786207</v>
      </c>
      <c r="AS184" s="123">
        <f>IFERROR('CEB Allocators'!AK75/SUM('CEB Allocators'!$M75:$BZ75),0)*SUM($U75:$CH75)</f>
        <v>24.206601073786207</v>
      </c>
      <c r="AT184" s="123">
        <f>IFERROR('CEB Allocators'!AL75/SUM('CEB Allocators'!$M75:$BZ75),0)*SUM($U75:$CH75)</f>
        <v>24.206601073786207</v>
      </c>
      <c r="AU184" s="123">
        <f>IFERROR('CEB Allocators'!AM75/SUM('CEB Allocators'!$M75:$BZ75),0)*SUM($U75:$CH75)</f>
        <v>24.206601073786207</v>
      </c>
      <c r="AV184" s="123">
        <f>IFERROR('CEB Allocators'!AN75/SUM('CEB Allocators'!$M75:$BZ75),0)*SUM($U75:$CH75)</f>
        <v>24.206601073786207</v>
      </c>
      <c r="AW184" s="123">
        <f>IFERROR('CEB Allocators'!AO75/SUM('CEB Allocators'!$M75:$BZ75),0)*SUM($U75:$CH75)</f>
        <v>0</v>
      </c>
      <c r="AX184" s="123">
        <f>IFERROR('CEB Allocators'!AP75/SUM('CEB Allocators'!$M75:$BZ75),0)*SUM($U75:$CH75)</f>
        <v>0</v>
      </c>
      <c r="AY184" s="123">
        <f>IFERROR('CEB Allocators'!AQ75/SUM('CEB Allocators'!$M75:$BZ75),0)*SUM($U75:$CH75)</f>
        <v>0</v>
      </c>
      <c r="AZ184" s="123">
        <f>IFERROR('CEB Allocators'!AR75/SUM('CEB Allocators'!$M75:$BZ75),0)*SUM($U75:$CH75)</f>
        <v>0</v>
      </c>
      <c r="BA184" s="123">
        <f>IFERROR('CEB Allocators'!AS75/SUM('CEB Allocators'!$M75:$BZ75),0)*SUM($U75:$CH75)</f>
        <v>0</v>
      </c>
      <c r="BB184" s="123">
        <f>IFERROR('CEB Allocators'!AT75/SUM('CEB Allocators'!$M75:$BZ75),0)*SUM($U75:$CH75)</f>
        <v>0</v>
      </c>
      <c r="BC184" s="123">
        <f>IFERROR('CEB Allocators'!AU75/SUM('CEB Allocators'!$M75:$BZ75),0)*SUM($U75:$CH75)</f>
        <v>0</v>
      </c>
      <c r="BD184" s="123">
        <f>IFERROR('CEB Allocators'!AV75/SUM('CEB Allocators'!$M75:$BZ75),0)*SUM($U75:$CH75)</f>
        <v>0</v>
      </c>
      <c r="BE184" s="123">
        <f>IFERROR('CEB Allocators'!AW75/SUM('CEB Allocators'!$M75:$BZ75),0)*SUM($U75:$CH75)</f>
        <v>0</v>
      </c>
      <c r="BF184" s="123">
        <f>IFERROR('CEB Allocators'!AX75/SUM('CEB Allocators'!$M75:$BZ75),0)*SUM($U75:$CH75)</f>
        <v>0</v>
      </c>
      <c r="BG184" s="123">
        <f>IFERROR('CEB Allocators'!AY75/SUM('CEB Allocators'!$M75:$BZ75),0)*SUM($U75:$CH75)</f>
        <v>0</v>
      </c>
      <c r="BH184" s="123">
        <f>IFERROR('CEB Allocators'!AZ75/SUM('CEB Allocators'!$M75:$BZ75),0)*SUM($U75:$CH75)</f>
        <v>0</v>
      </c>
      <c r="BI184" s="123">
        <f>IFERROR('CEB Allocators'!BA75/SUM('CEB Allocators'!$M75:$BZ75),0)*SUM($U75:$CH75)</f>
        <v>0</v>
      </c>
      <c r="BJ184" s="123">
        <f>IFERROR('CEB Allocators'!BB75/SUM('CEB Allocators'!$M75:$BZ75),0)*SUM($U75:$CH75)</f>
        <v>0</v>
      </c>
      <c r="BK184" s="123">
        <f>IFERROR('CEB Allocators'!BC75/SUM('CEB Allocators'!$M75:$BZ75),0)*SUM($U75:$CH75)</f>
        <v>0</v>
      </c>
      <c r="BL184" s="123">
        <f>IFERROR('CEB Allocators'!BD75/SUM('CEB Allocators'!$M75:$BZ75),0)*SUM($U75:$CH75)</f>
        <v>0</v>
      </c>
      <c r="BM184" s="123">
        <f>IFERROR('CEB Allocators'!BE75/SUM('CEB Allocators'!$M75:$BZ75),0)*SUM($U75:$CH75)</f>
        <v>0</v>
      </c>
      <c r="BN184" s="123">
        <f>IFERROR('CEB Allocators'!BF75/SUM('CEB Allocators'!$M75:$BZ75),0)*SUM($U75:$CH75)</f>
        <v>0</v>
      </c>
      <c r="BO184" s="123">
        <f>IFERROR('CEB Allocators'!BG75/SUM('CEB Allocators'!$M75:$BZ75),0)*SUM($U75:$CH75)</f>
        <v>0</v>
      </c>
      <c r="BP184" s="123">
        <f>IFERROR('CEB Allocators'!BH75/SUM('CEB Allocators'!$M75:$BZ75),0)*SUM($U75:$CH75)</f>
        <v>0</v>
      </c>
      <c r="BQ184" s="123">
        <f>IFERROR('CEB Allocators'!BI75/SUM('CEB Allocators'!$M75:$BZ75),0)*SUM($U75:$CH75)</f>
        <v>0</v>
      </c>
      <c r="BR184" s="123">
        <f>IFERROR('CEB Allocators'!BJ75/SUM('CEB Allocators'!$M75:$BZ75),0)*SUM($U75:$CH75)</f>
        <v>0</v>
      </c>
      <c r="BS184" s="123">
        <f>IFERROR('CEB Allocators'!BK75/SUM('CEB Allocators'!$M75:$BZ75),0)*SUM($U75:$CH75)</f>
        <v>0</v>
      </c>
      <c r="BT184" s="123">
        <f>IFERROR('CEB Allocators'!BL75/SUM('CEB Allocators'!$M75:$BZ75),0)*SUM($U75:$CH75)</f>
        <v>0</v>
      </c>
      <c r="BU184" s="123">
        <f>IFERROR('CEB Allocators'!BM75/SUM('CEB Allocators'!$M75:$BZ75),0)*SUM($U75:$CH75)</f>
        <v>0</v>
      </c>
      <c r="BV184" s="123">
        <f>IFERROR('CEB Allocators'!BN75/SUM('CEB Allocators'!$M75:$BZ75),0)*SUM($U75:$CH75)</f>
        <v>0</v>
      </c>
      <c r="BW184" s="123">
        <f>IFERROR('CEB Allocators'!BO75/SUM('CEB Allocators'!$M75:$BZ75),0)*SUM($U75:$CH75)</f>
        <v>0</v>
      </c>
      <c r="BX184" s="123">
        <f>IFERROR('CEB Allocators'!BP75/SUM('CEB Allocators'!$M75:$BZ75),0)*SUM($U75:$CH75)</f>
        <v>0</v>
      </c>
      <c r="BY184" s="123">
        <f>IFERROR('CEB Allocators'!BQ75/SUM('CEB Allocators'!$M75:$BZ75),0)*SUM($U75:$CH75)</f>
        <v>0</v>
      </c>
      <c r="BZ184" s="123">
        <f>IFERROR('CEB Allocators'!BR75/SUM('CEB Allocators'!$M75:$BZ75),0)*SUM($U75:$CH75)</f>
        <v>0</v>
      </c>
      <c r="CA184" s="123">
        <f>IFERROR('CEB Allocators'!BS75/SUM('CEB Allocators'!$M75:$BZ75),0)*SUM($U75:$CH75)</f>
        <v>0</v>
      </c>
      <c r="CB184" s="123">
        <f>IFERROR('CEB Allocators'!BT75/SUM('CEB Allocators'!$M75:$BZ75),0)*SUM($U75:$CH75)</f>
        <v>0</v>
      </c>
      <c r="CC184" s="123">
        <f>IFERROR('CEB Allocators'!BU75/SUM('CEB Allocators'!$M75:$BZ75),0)*SUM($U75:$CH75)</f>
        <v>0</v>
      </c>
      <c r="CD184" s="123">
        <f>IFERROR('CEB Allocators'!BV75/SUM('CEB Allocators'!$M75:$BZ75),0)*SUM($U75:$CH75)</f>
        <v>0</v>
      </c>
      <c r="CE184" s="123">
        <f>IFERROR('CEB Allocators'!BW75/SUM('CEB Allocators'!$M75:$BZ75),0)*SUM($U75:$CH75)</f>
        <v>0</v>
      </c>
      <c r="CF184" s="123">
        <f>IFERROR('CEB Allocators'!BX75/SUM('CEB Allocators'!$M75:$BZ75),0)*SUM($U75:$CH75)</f>
        <v>0</v>
      </c>
      <c r="CG184" s="123">
        <f>IFERROR('CEB Allocators'!BY75/SUM('CEB Allocators'!$M75:$BZ75),0)*SUM($U75:$CH75)</f>
        <v>0</v>
      </c>
      <c r="CH184" s="123">
        <f>IFERROR('CEB Allocators'!BZ75/SUM('CEB Allocators'!$M75:$BZ75),0)*SUM($U75:$CH75)</f>
        <v>0</v>
      </c>
    </row>
    <row r="185" spans="1:86" s="56" customFormat="1" x14ac:dyDescent="0.3">
      <c r="A185" s="150"/>
      <c r="B185" s="19" t="str">
        <f t="shared" si="238"/>
        <v>Conservation</v>
      </c>
      <c r="C185" s="19">
        <f t="shared" si="238"/>
        <v>0</v>
      </c>
      <c r="D185" s="19" t="str">
        <f t="shared" si="238"/>
        <v>Con</v>
      </c>
      <c r="E185" s="19" t="str">
        <f t="shared" si="238"/>
        <v>Conservation</v>
      </c>
      <c r="F185" s="19" t="str">
        <f t="shared" si="238"/>
        <v>Multiple</v>
      </c>
      <c r="G185" s="98">
        <f t="shared" ref="G185" si="241">G76</f>
        <v>43466</v>
      </c>
      <c r="H185" s="19">
        <f t="shared" si="224"/>
        <v>15</v>
      </c>
      <c r="I185" s="19">
        <f t="shared" ref="I185:K185" si="242">I76</f>
        <v>15</v>
      </c>
      <c r="J185" s="19">
        <f t="shared" si="242"/>
        <v>0</v>
      </c>
      <c r="K185" s="19">
        <f t="shared" si="242"/>
        <v>2019</v>
      </c>
      <c r="L185" s="55"/>
      <c r="M185" s="55"/>
      <c r="R185" s="57"/>
      <c r="S185" s="57"/>
      <c r="T185" s="101"/>
      <c r="U185" s="123">
        <f>IFERROR('CEB Allocators'!M76/SUM('CEB Allocators'!$M76:$BZ76),0)*SUM($U76:$CH76)</f>
        <v>0</v>
      </c>
      <c r="V185" s="123">
        <f>IFERROR('CEB Allocators'!N76/SUM('CEB Allocators'!$M76:$BZ76),0)*SUM($U76:$CH76)</f>
        <v>0</v>
      </c>
      <c r="W185" s="123">
        <f>IFERROR('CEB Allocators'!O76/SUM('CEB Allocators'!$M76:$BZ76),0)*SUM($U76:$CH76)</f>
        <v>0</v>
      </c>
      <c r="X185" s="123">
        <f>IFERROR('CEB Allocators'!P76/SUM('CEB Allocators'!$M76:$BZ76),0)*SUM($U76:$CH76)</f>
        <v>0</v>
      </c>
      <c r="Y185" s="123">
        <f>IFERROR('CEB Allocators'!Q76/SUM('CEB Allocators'!$M76:$BZ76),0)*SUM($U76:$CH76)</f>
        <v>0</v>
      </c>
      <c r="Z185" s="123">
        <f>IFERROR('CEB Allocators'!R76/SUM('CEB Allocators'!$M76:$BZ76),0)*SUM($U76:$CH76)</f>
        <v>0</v>
      </c>
      <c r="AA185" s="123">
        <f>IFERROR('CEB Allocators'!S76/SUM('CEB Allocators'!$M76:$BZ76),0)*SUM($U76:$CH76)</f>
        <v>0</v>
      </c>
      <c r="AB185" s="123">
        <f>IFERROR('CEB Allocators'!T76/SUM('CEB Allocators'!$M76:$BZ76),0)*SUM($U76:$CH76)</f>
        <v>0</v>
      </c>
      <c r="AC185" s="123">
        <f>IFERROR('CEB Allocators'!U76/SUM('CEB Allocators'!$M76:$BZ76),0)*SUM($U76:$CH76)</f>
        <v>0</v>
      </c>
      <c r="AD185" s="123">
        <f>IFERROR('CEB Allocators'!V76/SUM('CEB Allocators'!$M76:$BZ76),0)*SUM($U76:$CH76)</f>
        <v>0</v>
      </c>
      <c r="AE185" s="123">
        <f>IFERROR('CEB Allocators'!W76/SUM('CEB Allocators'!$M76:$BZ76),0)*SUM($U76:$CH76)</f>
        <v>0</v>
      </c>
      <c r="AF185" s="123">
        <f>IFERROR('CEB Allocators'!X76/SUM('CEB Allocators'!$M76:$BZ76),0)*SUM($U76:$CH76)</f>
        <v>0</v>
      </c>
      <c r="AG185" s="123">
        <f>IFERROR('CEB Allocators'!Y76/SUM('CEB Allocators'!$M76:$BZ76),0)*SUM($U76:$CH76)</f>
        <v>0</v>
      </c>
      <c r="AH185" s="123">
        <f>IFERROR('CEB Allocators'!Z76/SUM('CEB Allocators'!$M76:$BZ76),0)*SUM($U76:$CH76)</f>
        <v>0</v>
      </c>
      <c r="AI185" s="123">
        <f>IFERROR('CEB Allocators'!AA76/SUM('CEB Allocators'!$M76:$BZ76),0)*SUM($U76:$CH76)</f>
        <v>24.690733095261926</v>
      </c>
      <c r="AJ185" s="123">
        <f>IFERROR('CEB Allocators'!AB76/SUM('CEB Allocators'!$M76:$BZ76),0)*SUM($U76:$CH76)</f>
        <v>24.690733095261926</v>
      </c>
      <c r="AK185" s="123">
        <f>IFERROR('CEB Allocators'!AC76/SUM('CEB Allocators'!$M76:$BZ76),0)*SUM($U76:$CH76)</f>
        <v>24.690733095261926</v>
      </c>
      <c r="AL185" s="123">
        <f>IFERROR('CEB Allocators'!AD76/SUM('CEB Allocators'!$M76:$BZ76),0)*SUM($U76:$CH76)</f>
        <v>24.690733095261926</v>
      </c>
      <c r="AM185" s="123">
        <f>IFERROR('CEB Allocators'!AE76/SUM('CEB Allocators'!$M76:$BZ76),0)*SUM($U76:$CH76)</f>
        <v>24.690733095261926</v>
      </c>
      <c r="AN185" s="123">
        <f>IFERROR('CEB Allocators'!AF76/SUM('CEB Allocators'!$M76:$BZ76),0)*SUM($U76:$CH76)</f>
        <v>24.690733095261926</v>
      </c>
      <c r="AO185" s="123">
        <f>IFERROR('CEB Allocators'!AG76/SUM('CEB Allocators'!$M76:$BZ76),0)*SUM($U76:$CH76)</f>
        <v>24.690733095261926</v>
      </c>
      <c r="AP185" s="123">
        <f>IFERROR('CEB Allocators'!AH76/SUM('CEB Allocators'!$M76:$BZ76),0)*SUM($U76:$CH76)</f>
        <v>24.690733095261926</v>
      </c>
      <c r="AQ185" s="123">
        <f>IFERROR('CEB Allocators'!AI76/SUM('CEB Allocators'!$M76:$BZ76),0)*SUM($U76:$CH76)</f>
        <v>24.690733095261926</v>
      </c>
      <c r="AR185" s="123">
        <f>IFERROR('CEB Allocators'!AJ76/SUM('CEB Allocators'!$M76:$BZ76),0)*SUM($U76:$CH76)</f>
        <v>24.690733095261926</v>
      </c>
      <c r="AS185" s="123">
        <f>IFERROR('CEB Allocators'!AK76/SUM('CEB Allocators'!$M76:$BZ76),0)*SUM($U76:$CH76)</f>
        <v>24.690733095261926</v>
      </c>
      <c r="AT185" s="123">
        <f>IFERROR('CEB Allocators'!AL76/SUM('CEB Allocators'!$M76:$BZ76),0)*SUM($U76:$CH76)</f>
        <v>24.690733095261926</v>
      </c>
      <c r="AU185" s="123">
        <f>IFERROR('CEB Allocators'!AM76/SUM('CEB Allocators'!$M76:$BZ76),0)*SUM($U76:$CH76)</f>
        <v>24.690733095261926</v>
      </c>
      <c r="AV185" s="123">
        <f>IFERROR('CEB Allocators'!AN76/SUM('CEB Allocators'!$M76:$BZ76),0)*SUM($U76:$CH76)</f>
        <v>24.690733095261926</v>
      </c>
      <c r="AW185" s="123">
        <f>IFERROR('CEB Allocators'!AO76/SUM('CEB Allocators'!$M76:$BZ76),0)*SUM($U76:$CH76)</f>
        <v>24.690733095261926</v>
      </c>
      <c r="AX185" s="123">
        <f>IFERROR('CEB Allocators'!AP76/SUM('CEB Allocators'!$M76:$BZ76),0)*SUM($U76:$CH76)</f>
        <v>0</v>
      </c>
      <c r="AY185" s="123">
        <f>IFERROR('CEB Allocators'!AQ76/SUM('CEB Allocators'!$M76:$BZ76),0)*SUM($U76:$CH76)</f>
        <v>0</v>
      </c>
      <c r="AZ185" s="123">
        <f>IFERROR('CEB Allocators'!AR76/SUM('CEB Allocators'!$M76:$BZ76),0)*SUM($U76:$CH76)</f>
        <v>0</v>
      </c>
      <c r="BA185" s="123">
        <f>IFERROR('CEB Allocators'!AS76/SUM('CEB Allocators'!$M76:$BZ76),0)*SUM($U76:$CH76)</f>
        <v>0</v>
      </c>
      <c r="BB185" s="123">
        <f>IFERROR('CEB Allocators'!AT76/SUM('CEB Allocators'!$M76:$BZ76),0)*SUM($U76:$CH76)</f>
        <v>0</v>
      </c>
      <c r="BC185" s="123">
        <f>IFERROR('CEB Allocators'!AU76/SUM('CEB Allocators'!$M76:$BZ76),0)*SUM($U76:$CH76)</f>
        <v>0</v>
      </c>
      <c r="BD185" s="123">
        <f>IFERROR('CEB Allocators'!AV76/SUM('CEB Allocators'!$M76:$BZ76),0)*SUM($U76:$CH76)</f>
        <v>0</v>
      </c>
      <c r="BE185" s="123">
        <f>IFERROR('CEB Allocators'!AW76/SUM('CEB Allocators'!$M76:$BZ76),0)*SUM($U76:$CH76)</f>
        <v>0</v>
      </c>
      <c r="BF185" s="123">
        <f>IFERROR('CEB Allocators'!AX76/SUM('CEB Allocators'!$M76:$BZ76),0)*SUM($U76:$CH76)</f>
        <v>0</v>
      </c>
      <c r="BG185" s="123">
        <f>IFERROR('CEB Allocators'!AY76/SUM('CEB Allocators'!$M76:$BZ76),0)*SUM($U76:$CH76)</f>
        <v>0</v>
      </c>
      <c r="BH185" s="123">
        <f>IFERROR('CEB Allocators'!AZ76/SUM('CEB Allocators'!$M76:$BZ76),0)*SUM($U76:$CH76)</f>
        <v>0</v>
      </c>
      <c r="BI185" s="123">
        <f>IFERROR('CEB Allocators'!BA76/SUM('CEB Allocators'!$M76:$BZ76),0)*SUM($U76:$CH76)</f>
        <v>0</v>
      </c>
      <c r="BJ185" s="123">
        <f>IFERROR('CEB Allocators'!BB76/SUM('CEB Allocators'!$M76:$BZ76),0)*SUM($U76:$CH76)</f>
        <v>0</v>
      </c>
      <c r="BK185" s="123">
        <f>IFERROR('CEB Allocators'!BC76/SUM('CEB Allocators'!$M76:$BZ76),0)*SUM($U76:$CH76)</f>
        <v>0</v>
      </c>
      <c r="BL185" s="123">
        <f>IFERROR('CEB Allocators'!BD76/SUM('CEB Allocators'!$M76:$BZ76),0)*SUM($U76:$CH76)</f>
        <v>0</v>
      </c>
      <c r="BM185" s="123">
        <f>IFERROR('CEB Allocators'!BE76/SUM('CEB Allocators'!$M76:$BZ76),0)*SUM($U76:$CH76)</f>
        <v>0</v>
      </c>
      <c r="BN185" s="123">
        <f>IFERROR('CEB Allocators'!BF76/SUM('CEB Allocators'!$M76:$BZ76),0)*SUM($U76:$CH76)</f>
        <v>0</v>
      </c>
      <c r="BO185" s="123">
        <f>IFERROR('CEB Allocators'!BG76/SUM('CEB Allocators'!$M76:$BZ76),0)*SUM($U76:$CH76)</f>
        <v>0</v>
      </c>
      <c r="BP185" s="123">
        <f>IFERROR('CEB Allocators'!BH76/SUM('CEB Allocators'!$M76:$BZ76),0)*SUM($U76:$CH76)</f>
        <v>0</v>
      </c>
      <c r="BQ185" s="123">
        <f>IFERROR('CEB Allocators'!BI76/SUM('CEB Allocators'!$M76:$BZ76),0)*SUM($U76:$CH76)</f>
        <v>0</v>
      </c>
      <c r="BR185" s="123">
        <f>IFERROR('CEB Allocators'!BJ76/SUM('CEB Allocators'!$M76:$BZ76),0)*SUM($U76:$CH76)</f>
        <v>0</v>
      </c>
      <c r="BS185" s="123">
        <f>IFERROR('CEB Allocators'!BK76/SUM('CEB Allocators'!$M76:$BZ76),0)*SUM($U76:$CH76)</f>
        <v>0</v>
      </c>
      <c r="BT185" s="123">
        <f>IFERROR('CEB Allocators'!BL76/SUM('CEB Allocators'!$M76:$BZ76),0)*SUM($U76:$CH76)</f>
        <v>0</v>
      </c>
      <c r="BU185" s="123">
        <f>IFERROR('CEB Allocators'!BM76/SUM('CEB Allocators'!$M76:$BZ76),0)*SUM($U76:$CH76)</f>
        <v>0</v>
      </c>
      <c r="BV185" s="123">
        <f>IFERROR('CEB Allocators'!BN76/SUM('CEB Allocators'!$M76:$BZ76),0)*SUM($U76:$CH76)</f>
        <v>0</v>
      </c>
      <c r="BW185" s="123">
        <f>IFERROR('CEB Allocators'!BO76/SUM('CEB Allocators'!$M76:$BZ76),0)*SUM($U76:$CH76)</f>
        <v>0</v>
      </c>
      <c r="BX185" s="123">
        <f>IFERROR('CEB Allocators'!BP76/SUM('CEB Allocators'!$M76:$BZ76),0)*SUM($U76:$CH76)</f>
        <v>0</v>
      </c>
      <c r="BY185" s="123">
        <f>IFERROR('CEB Allocators'!BQ76/SUM('CEB Allocators'!$M76:$BZ76),0)*SUM($U76:$CH76)</f>
        <v>0</v>
      </c>
      <c r="BZ185" s="123">
        <f>IFERROR('CEB Allocators'!BR76/SUM('CEB Allocators'!$M76:$BZ76),0)*SUM($U76:$CH76)</f>
        <v>0</v>
      </c>
      <c r="CA185" s="123">
        <f>IFERROR('CEB Allocators'!BS76/SUM('CEB Allocators'!$M76:$BZ76),0)*SUM($U76:$CH76)</f>
        <v>0</v>
      </c>
      <c r="CB185" s="123">
        <f>IFERROR('CEB Allocators'!BT76/SUM('CEB Allocators'!$M76:$BZ76),0)*SUM($U76:$CH76)</f>
        <v>0</v>
      </c>
      <c r="CC185" s="123">
        <f>IFERROR('CEB Allocators'!BU76/SUM('CEB Allocators'!$M76:$BZ76),0)*SUM($U76:$CH76)</f>
        <v>0</v>
      </c>
      <c r="CD185" s="123">
        <f>IFERROR('CEB Allocators'!BV76/SUM('CEB Allocators'!$M76:$BZ76),0)*SUM($U76:$CH76)</f>
        <v>0</v>
      </c>
      <c r="CE185" s="123">
        <f>IFERROR('CEB Allocators'!BW76/SUM('CEB Allocators'!$M76:$BZ76),0)*SUM($U76:$CH76)</f>
        <v>0</v>
      </c>
      <c r="CF185" s="123">
        <f>IFERROR('CEB Allocators'!BX76/SUM('CEB Allocators'!$M76:$BZ76),0)*SUM($U76:$CH76)</f>
        <v>0</v>
      </c>
      <c r="CG185" s="123">
        <f>IFERROR('CEB Allocators'!BY76/SUM('CEB Allocators'!$M76:$BZ76),0)*SUM($U76:$CH76)</f>
        <v>0</v>
      </c>
      <c r="CH185" s="123">
        <f>IFERROR('CEB Allocators'!BZ76/SUM('CEB Allocators'!$M76:$BZ76),0)*SUM($U76:$CH76)</f>
        <v>0</v>
      </c>
    </row>
    <row r="186" spans="1:86" s="56" customFormat="1" x14ac:dyDescent="0.3">
      <c r="A186" s="150"/>
      <c r="B186" s="19" t="str">
        <f t="shared" si="238"/>
        <v>Conservation</v>
      </c>
      <c r="C186" s="19">
        <f t="shared" si="238"/>
        <v>0</v>
      </c>
      <c r="D186" s="19" t="str">
        <f t="shared" si="238"/>
        <v>Con</v>
      </c>
      <c r="E186" s="19" t="str">
        <f t="shared" si="238"/>
        <v>Conservation</v>
      </c>
      <c r="F186" s="19" t="str">
        <f t="shared" si="238"/>
        <v>Multiple</v>
      </c>
      <c r="G186" s="98">
        <f t="shared" ref="G186" si="243">G77</f>
        <v>43831</v>
      </c>
      <c r="H186" s="19">
        <f t="shared" si="224"/>
        <v>15</v>
      </c>
      <c r="I186" s="19">
        <f t="shared" ref="I186:K186" si="244">I77</f>
        <v>15</v>
      </c>
      <c r="J186" s="19">
        <f t="shared" si="244"/>
        <v>0</v>
      </c>
      <c r="K186" s="19">
        <f t="shared" si="244"/>
        <v>2020</v>
      </c>
      <c r="L186" s="55"/>
      <c r="M186" s="55"/>
      <c r="R186" s="57"/>
      <c r="S186" s="57"/>
      <c r="T186" s="101"/>
      <c r="U186" s="123">
        <f>IFERROR('CEB Allocators'!M77/SUM('CEB Allocators'!$M77:$BZ77),0)*SUM($U77:$CH77)</f>
        <v>0</v>
      </c>
      <c r="V186" s="123">
        <f>IFERROR('CEB Allocators'!N77/SUM('CEB Allocators'!$M77:$BZ77),0)*SUM($U77:$CH77)</f>
        <v>0</v>
      </c>
      <c r="W186" s="123">
        <f>IFERROR('CEB Allocators'!O77/SUM('CEB Allocators'!$M77:$BZ77),0)*SUM($U77:$CH77)</f>
        <v>0</v>
      </c>
      <c r="X186" s="123">
        <f>IFERROR('CEB Allocators'!P77/SUM('CEB Allocators'!$M77:$BZ77),0)*SUM($U77:$CH77)</f>
        <v>0</v>
      </c>
      <c r="Y186" s="123">
        <f>IFERROR('CEB Allocators'!Q77/SUM('CEB Allocators'!$M77:$BZ77),0)*SUM($U77:$CH77)</f>
        <v>0</v>
      </c>
      <c r="Z186" s="123">
        <f>IFERROR('CEB Allocators'!R77/SUM('CEB Allocators'!$M77:$BZ77),0)*SUM($U77:$CH77)</f>
        <v>0</v>
      </c>
      <c r="AA186" s="123">
        <f>IFERROR('CEB Allocators'!S77/SUM('CEB Allocators'!$M77:$BZ77),0)*SUM($U77:$CH77)</f>
        <v>0</v>
      </c>
      <c r="AB186" s="123">
        <f>IFERROR('CEB Allocators'!T77/SUM('CEB Allocators'!$M77:$BZ77),0)*SUM($U77:$CH77)</f>
        <v>0</v>
      </c>
      <c r="AC186" s="123">
        <f>IFERROR('CEB Allocators'!U77/SUM('CEB Allocators'!$M77:$BZ77),0)*SUM($U77:$CH77)</f>
        <v>0</v>
      </c>
      <c r="AD186" s="123">
        <f>IFERROR('CEB Allocators'!V77/SUM('CEB Allocators'!$M77:$BZ77),0)*SUM($U77:$CH77)</f>
        <v>0</v>
      </c>
      <c r="AE186" s="123">
        <f>IFERROR('CEB Allocators'!W77/SUM('CEB Allocators'!$M77:$BZ77),0)*SUM($U77:$CH77)</f>
        <v>0</v>
      </c>
      <c r="AF186" s="123">
        <f>IFERROR('CEB Allocators'!X77/SUM('CEB Allocators'!$M77:$BZ77),0)*SUM($U77:$CH77)</f>
        <v>0</v>
      </c>
      <c r="AG186" s="123">
        <f>IFERROR('CEB Allocators'!Y77/SUM('CEB Allocators'!$M77:$BZ77),0)*SUM($U77:$CH77)</f>
        <v>0</v>
      </c>
      <c r="AH186" s="123">
        <f>IFERROR('CEB Allocators'!Z77/SUM('CEB Allocators'!$M77:$BZ77),0)*SUM($U77:$CH77)</f>
        <v>0</v>
      </c>
      <c r="AI186" s="123">
        <f>IFERROR('CEB Allocators'!AA77/SUM('CEB Allocators'!$M77:$BZ77),0)*SUM($U77:$CH77)</f>
        <v>0</v>
      </c>
      <c r="AJ186" s="123">
        <f>IFERROR('CEB Allocators'!AB77/SUM('CEB Allocators'!$M77:$BZ77),0)*SUM($U77:$CH77)</f>
        <v>25.184547757167163</v>
      </c>
      <c r="AK186" s="123">
        <f>IFERROR('CEB Allocators'!AC77/SUM('CEB Allocators'!$M77:$BZ77),0)*SUM($U77:$CH77)</f>
        <v>25.184547757167163</v>
      </c>
      <c r="AL186" s="123">
        <f>IFERROR('CEB Allocators'!AD77/SUM('CEB Allocators'!$M77:$BZ77),0)*SUM($U77:$CH77)</f>
        <v>25.184547757167163</v>
      </c>
      <c r="AM186" s="123">
        <f>IFERROR('CEB Allocators'!AE77/SUM('CEB Allocators'!$M77:$BZ77),0)*SUM($U77:$CH77)</f>
        <v>25.184547757167163</v>
      </c>
      <c r="AN186" s="123">
        <f>IFERROR('CEB Allocators'!AF77/SUM('CEB Allocators'!$M77:$BZ77),0)*SUM($U77:$CH77)</f>
        <v>25.184547757167163</v>
      </c>
      <c r="AO186" s="123">
        <f>IFERROR('CEB Allocators'!AG77/SUM('CEB Allocators'!$M77:$BZ77),0)*SUM($U77:$CH77)</f>
        <v>25.184547757167163</v>
      </c>
      <c r="AP186" s="123">
        <f>IFERROR('CEB Allocators'!AH77/SUM('CEB Allocators'!$M77:$BZ77),0)*SUM($U77:$CH77)</f>
        <v>25.184547757167163</v>
      </c>
      <c r="AQ186" s="123">
        <f>IFERROR('CEB Allocators'!AI77/SUM('CEB Allocators'!$M77:$BZ77),0)*SUM($U77:$CH77)</f>
        <v>25.184547757167163</v>
      </c>
      <c r="AR186" s="123">
        <f>IFERROR('CEB Allocators'!AJ77/SUM('CEB Allocators'!$M77:$BZ77),0)*SUM($U77:$CH77)</f>
        <v>25.184547757167163</v>
      </c>
      <c r="AS186" s="123">
        <f>IFERROR('CEB Allocators'!AK77/SUM('CEB Allocators'!$M77:$BZ77),0)*SUM($U77:$CH77)</f>
        <v>25.184547757167163</v>
      </c>
      <c r="AT186" s="123">
        <f>IFERROR('CEB Allocators'!AL77/SUM('CEB Allocators'!$M77:$BZ77),0)*SUM($U77:$CH77)</f>
        <v>25.184547757167163</v>
      </c>
      <c r="AU186" s="123">
        <f>IFERROR('CEB Allocators'!AM77/SUM('CEB Allocators'!$M77:$BZ77),0)*SUM($U77:$CH77)</f>
        <v>25.184547757167163</v>
      </c>
      <c r="AV186" s="123">
        <f>IFERROR('CEB Allocators'!AN77/SUM('CEB Allocators'!$M77:$BZ77),0)*SUM($U77:$CH77)</f>
        <v>25.184547757167163</v>
      </c>
      <c r="AW186" s="123">
        <f>IFERROR('CEB Allocators'!AO77/SUM('CEB Allocators'!$M77:$BZ77),0)*SUM($U77:$CH77)</f>
        <v>25.184547757167163</v>
      </c>
      <c r="AX186" s="123">
        <f>IFERROR('CEB Allocators'!AP77/SUM('CEB Allocators'!$M77:$BZ77),0)*SUM($U77:$CH77)</f>
        <v>25.184547757167163</v>
      </c>
      <c r="AY186" s="123">
        <f>IFERROR('CEB Allocators'!AQ77/SUM('CEB Allocators'!$M77:$BZ77),0)*SUM($U77:$CH77)</f>
        <v>0</v>
      </c>
      <c r="AZ186" s="123">
        <f>IFERROR('CEB Allocators'!AR77/SUM('CEB Allocators'!$M77:$BZ77),0)*SUM($U77:$CH77)</f>
        <v>0</v>
      </c>
      <c r="BA186" s="123">
        <f>IFERROR('CEB Allocators'!AS77/SUM('CEB Allocators'!$M77:$BZ77),0)*SUM($U77:$CH77)</f>
        <v>0</v>
      </c>
      <c r="BB186" s="123">
        <f>IFERROR('CEB Allocators'!AT77/SUM('CEB Allocators'!$M77:$BZ77),0)*SUM($U77:$CH77)</f>
        <v>0</v>
      </c>
      <c r="BC186" s="123">
        <f>IFERROR('CEB Allocators'!AU77/SUM('CEB Allocators'!$M77:$BZ77),0)*SUM($U77:$CH77)</f>
        <v>0</v>
      </c>
      <c r="BD186" s="123">
        <f>IFERROR('CEB Allocators'!AV77/SUM('CEB Allocators'!$M77:$BZ77),0)*SUM($U77:$CH77)</f>
        <v>0</v>
      </c>
      <c r="BE186" s="123">
        <f>IFERROR('CEB Allocators'!AW77/SUM('CEB Allocators'!$M77:$BZ77),0)*SUM($U77:$CH77)</f>
        <v>0</v>
      </c>
      <c r="BF186" s="123">
        <f>IFERROR('CEB Allocators'!AX77/SUM('CEB Allocators'!$M77:$BZ77),0)*SUM($U77:$CH77)</f>
        <v>0</v>
      </c>
      <c r="BG186" s="123">
        <f>IFERROR('CEB Allocators'!AY77/SUM('CEB Allocators'!$M77:$BZ77),0)*SUM($U77:$CH77)</f>
        <v>0</v>
      </c>
      <c r="BH186" s="123">
        <f>IFERROR('CEB Allocators'!AZ77/SUM('CEB Allocators'!$M77:$BZ77),0)*SUM($U77:$CH77)</f>
        <v>0</v>
      </c>
      <c r="BI186" s="123">
        <f>IFERROR('CEB Allocators'!BA77/SUM('CEB Allocators'!$M77:$BZ77),0)*SUM($U77:$CH77)</f>
        <v>0</v>
      </c>
      <c r="BJ186" s="123">
        <f>IFERROR('CEB Allocators'!BB77/SUM('CEB Allocators'!$M77:$BZ77),0)*SUM($U77:$CH77)</f>
        <v>0</v>
      </c>
      <c r="BK186" s="123">
        <f>IFERROR('CEB Allocators'!BC77/SUM('CEB Allocators'!$M77:$BZ77),0)*SUM($U77:$CH77)</f>
        <v>0</v>
      </c>
      <c r="BL186" s="123">
        <f>IFERROR('CEB Allocators'!BD77/SUM('CEB Allocators'!$M77:$BZ77),0)*SUM($U77:$CH77)</f>
        <v>0</v>
      </c>
      <c r="BM186" s="123">
        <f>IFERROR('CEB Allocators'!BE77/SUM('CEB Allocators'!$M77:$BZ77),0)*SUM($U77:$CH77)</f>
        <v>0</v>
      </c>
      <c r="BN186" s="123">
        <f>IFERROR('CEB Allocators'!BF77/SUM('CEB Allocators'!$M77:$BZ77),0)*SUM($U77:$CH77)</f>
        <v>0</v>
      </c>
      <c r="BO186" s="123">
        <f>IFERROR('CEB Allocators'!BG77/SUM('CEB Allocators'!$M77:$BZ77),0)*SUM($U77:$CH77)</f>
        <v>0</v>
      </c>
      <c r="BP186" s="123">
        <f>IFERROR('CEB Allocators'!BH77/SUM('CEB Allocators'!$M77:$BZ77),0)*SUM($U77:$CH77)</f>
        <v>0</v>
      </c>
      <c r="BQ186" s="123">
        <f>IFERROR('CEB Allocators'!BI77/SUM('CEB Allocators'!$M77:$BZ77),0)*SUM($U77:$CH77)</f>
        <v>0</v>
      </c>
      <c r="BR186" s="123">
        <f>IFERROR('CEB Allocators'!BJ77/SUM('CEB Allocators'!$M77:$BZ77),0)*SUM($U77:$CH77)</f>
        <v>0</v>
      </c>
      <c r="BS186" s="123">
        <f>IFERROR('CEB Allocators'!BK77/SUM('CEB Allocators'!$M77:$BZ77),0)*SUM($U77:$CH77)</f>
        <v>0</v>
      </c>
      <c r="BT186" s="123">
        <f>IFERROR('CEB Allocators'!BL77/SUM('CEB Allocators'!$M77:$BZ77),0)*SUM($U77:$CH77)</f>
        <v>0</v>
      </c>
      <c r="BU186" s="123">
        <f>IFERROR('CEB Allocators'!BM77/SUM('CEB Allocators'!$M77:$BZ77),0)*SUM($U77:$CH77)</f>
        <v>0</v>
      </c>
      <c r="BV186" s="123">
        <f>IFERROR('CEB Allocators'!BN77/SUM('CEB Allocators'!$M77:$BZ77),0)*SUM($U77:$CH77)</f>
        <v>0</v>
      </c>
      <c r="BW186" s="123">
        <f>IFERROR('CEB Allocators'!BO77/SUM('CEB Allocators'!$M77:$BZ77),0)*SUM($U77:$CH77)</f>
        <v>0</v>
      </c>
      <c r="BX186" s="123">
        <f>IFERROR('CEB Allocators'!BP77/SUM('CEB Allocators'!$M77:$BZ77),0)*SUM($U77:$CH77)</f>
        <v>0</v>
      </c>
      <c r="BY186" s="123">
        <f>IFERROR('CEB Allocators'!BQ77/SUM('CEB Allocators'!$M77:$BZ77),0)*SUM($U77:$CH77)</f>
        <v>0</v>
      </c>
      <c r="BZ186" s="123">
        <f>IFERROR('CEB Allocators'!BR77/SUM('CEB Allocators'!$M77:$BZ77),0)*SUM($U77:$CH77)</f>
        <v>0</v>
      </c>
      <c r="CA186" s="123">
        <f>IFERROR('CEB Allocators'!BS77/SUM('CEB Allocators'!$M77:$BZ77),0)*SUM($U77:$CH77)</f>
        <v>0</v>
      </c>
      <c r="CB186" s="123">
        <f>IFERROR('CEB Allocators'!BT77/SUM('CEB Allocators'!$M77:$BZ77),0)*SUM($U77:$CH77)</f>
        <v>0</v>
      </c>
      <c r="CC186" s="123">
        <f>IFERROR('CEB Allocators'!BU77/SUM('CEB Allocators'!$M77:$BZ77),0)*SUM($U77:$CH77)</f>
        <v>0</v>
      </c>
      <c r="CD186" s="123">
        <f>IFERROR('CEB Allocators'!BV77/SUM('CEB Allocators'!$M77:$BZ77),0)*SUM($U77:$CH77)</f>
        <v>0</v>
      </c>
      <c r="CE186" s="123">
        <f>IFERROR('CEB Allocators'!BW77/SUM('CEB Allocators'!$M77:$BZ77),0)*SUM($U77:$CH77)</f>
        <v>0</v>
      </c>
      <c r="CF186" s="123">
        <f>IFERROR('CEB Allocators'!BX77/SUM('CEB Allocators'!$M77:$BZ77),0)*SUM($U77:$CH77)</f>
        <v>0</v>
      </c>
      <c r="CG186" s="123">
        <f>IFERROR('CEB Allocators'!BY77/SUM('CEB Allocators'!$M77:$BZ77),0)*SUM($U77:$CH77)</f>
        <v>0</v>
      </c>
      <c r="CH186" s="123">
        <f>IFERROR('CEB Allocators'!BZ77/SUM('CEB Allocators'!$M77:$BZ77),0)*SUM($U77:$CH77)</f>
        <v>0</v>
      </c>
    </row>
    <row r="187" spans="1:86" s="56" customFormat="1" x14ac:dyDescent="0.3">
      <c r="A187" s="150"/>
      <c r="B187" s="19" t="str">
        <f t="shared" si="238"/>
        <v>Conservation</v>
      </c>
      <c r="C187" s="19">
        <f t="shared" si="238"/>
        <v>0</v>
      </c>
      <c r="D187" s="19" t="str">
        <f t="shared" si="238"/>
        <v>Con</v>
      </c>
      <c r="E187" s="19" t="str">
        <f t="shared" si="238"/>
        <v>Conservation</v>
      </c>
      <c r="F187" s="19" t="str">
        <f t="shared" si="238"/>
        <v>Multiple</v>
      </c>
      <c r="G187" s="98">
        <f t="shared" ref="G187" si="245">G78</f>
        <v>44197</v>
      </c>
      <c r="H187" s="19">
        <f t="shared" si="224"/>
        <v>15</v>
      </c>
      <c r="I187" s="19">
        <f t="shared" ref="I187:K187" si="246">I78</f>
        <v>15</v>
      </c>
      <c r="J187" s="19">
        <f t="shared" si="246"/>
        <v>0</v>
      </c>
      <c r="K187" s="19">
        <f t="shared" si="246"/>
        <v>2021</v>
      </c>
      <c r="L187" s="55"/>
      <c r="M187" s="55"/>
      <c r="R187" s="57"/>
      <c r="S187" s="57"/>
      <c r="T187" s="101"/>
      <c r="U187" s="123">
        <f>IFERROR('CEB Allocators'!M78/SUM('CEB Allocators'!$M78:$BZ78),0)*SUM($U78:$CH78)</f>
        <v>0</v>
      </c>
      <c r="V187" s="123">
        <f>IFERROR('CEB Allocators'!N78/SUM('CEB Allocators'!$M78:$BZ78),0)*SUM($U78:$CH78)</f>
        <v>0</v>
      </c>
      <c r="W187" s="123">
        <f>IFERROR('CEB Allocators'!O78/SUM('CEB Allocators'!$M78:$BZ78),0)*SUM($U78:$CH78)</f>
        <v>0</v>
      </c>
      <c r="X187" s="123">
        <f>IFERROR('CEB Allocators'!P78/SUM('CEB Allocators'!$M78:$BZ78),0)*SUM($U78:$CH78)</f>
        <v>0</v>
      </c>
      <c r="Y187" s="123">
        <f>IFERROR('CEB Allocators'!Q78/SUM('CEB Allocators'!$M78:$BZ78),0)*SUM($U78:$CH78)</f>
        <v>0</v>
      </c>
      <c r="Z187" s="123">
        <f>IFERROR('CEB Allocators'!R78/SUM('CEB Allocators'!$M78:$BZ78),0)*SUM($U78:$CH78)</f>
        <v>0</v>
      </c>
      <c r="AA187" s="123">
        <f>IFERROR('CEB Allocators'!S78/SUM('CEB Allocators'!$M78:$BZ78),0)*SUM($U78:$CH78)</f>
        <v>0</v>
      </c>
      <c r="AB187" s="123">
        <f>IFERROR('CEB Allocators'!T78/SUM('CEB Allocators'!$M78:$BZ78),0)*SUM($U78:$CH78)</f>
        <v>0</v>
      </c>
      <c r="AC187" s="123">
        <f>IFERROR('CEB Allocators'!U78/SUM('CEB Allocators'!$M78:$BZ78),0)*SUM($U78:$CH78)</f>
        <v>0</v>
      </c>
      <c r="AD187" s="123">
        <f>IFERROR('CEB Allocators'!V78/SUM('CEB Allocators'!$M78:$BZ78),0)*SUM($U78:$CH78)</f>
        <v>0</v>
      </c>
      <c r="AE187" s="123">
        <f>IFERROR('CEB Allocators'!W78/SUM('CEB Allocators'!$M78:$BZ78),0)*SUM($U78:$CH78)</f>
        <v>0</v>
      </c>
      <c r="AF187" s="123">
        <f>IFERROR('CEB Allocators'!X78/SUM('CEB Allocators'!$M78:$BZ78),0)*SUM($U78:$CH78)</f>
        <v>0</v>
      </c>
      <c r="AG187" s="123">
        <f>IFERROR('CEB Allocators'!Y78/SUM('CEB Allocators'!$M78:$BZ78),0)*SUM($U78:$CH78)</f>
        <v>0</v>
      </c>
      <c r="AH187" s="123">
        <f>IFERROR('CEB Allocators'!Z78/SUM('CEB Allocators'!$M78:$BZ78),0)*SUM($U78:$CH78)</f>
        <v>0</v>
      </c>
      <c r="AI187" s="123">
        <f>IFERROR('CEB Allocators'!AA78/SUM('CEB Allocators'!$M78:$BZ78),0)*SUM($U78:$CH78)</f>
        <v>0</v>
      </c>
      <c r="AJ187" s="123">
        <f>IFERROR('CEB Allocators'!AB78/SUM('CEB Allocators'!$M78:$BZ78),0)*SUM($U78:$CH78)</f>
        <v>0</v>
      </c>
      <c r="AK187" s="123">
        <f>IFERROR('CEB Allocators'!AC78/SUM('CEB Allocators'!$M78:$BZ78),0)*SUM($U78:$CH78)</f>
        <v>25.688238712310511</v>
      </c>
      <c r="AL187" s="123">
        <f>IFERROR('CEB Allocators'!AD78/SUM('CEB Allocators'!$M78:$BZ78),0)*SUM($U78:$CH78)</f>
        <v>25.688238712310511</v>
      </c>
      <c r="AM187" s="123">
        <f>IFERROR('CEB Allocators'!AE78/SUM('CEB Allocators'!$M78:$BZ78),0)*SUM($U78:$CH78)</f>
        <v>25.688238712310511</v>
      </c>
      <c r="AN187" s="123">
        <f>IFERROR('CEB Allocators'!AF78/SUM('CEB Allocators'!$M78:$BZ78),0)*SUM($U78:$CH78)</f>
        <v>25.688238712310511</v>
      </c>
      <c r="AO187" s="123">
        <f>IFERROR('CEB Allocators'!AG78/SUM('CEB Allocators'!$M78:$BZ78),0)*SUM($U78:$CH78)</f>
        <v>25.688238712310511</v>
      </c>
      <c r="AP187" s="123">
        <f>IFERROR('CEB Allocators'!AH78/SUM('CEB Allocators'!$M78:$BZ78),0)*SUM($U78:$CH78)</f>
        <v>25.688238712310511</v>
      </c>
      <c r="AQ187" s="123">
        <f>IFERROR('CEB Allocators'!AI78/SUM('CEB Allocators'!$M78:$BZ78),0)*SUM($U78:$CH78)</f>
        <v>25.688238712310511</v>
      </c>
      <c r="AR187" s="123">
        <f>IFERROR('CEB Allocators'!AJ78/SUM('CEB Allocators'!$M78:$BZ78),0)*SUM($U78:$CH78)</f>
        <v>25.688238712310511</v>
      </c>
      <c r="AS187" s="123">
        <f>IFERROR('CEB Allocators'!AK78/SUM('CEB Allocators'!$M78:$BZ78),0)*SUM($U78:$CH78)</f>
        <v>25.688238712310511</v>
      </c>
      <c r="AT187" s="123">
        <f>IFERROR('CEB Allocators'!AL78/SUM('CEB Allocators'!$M78:$BZ78),0)*SUM($U78:$CH78)</f>
        <v>25.688238712310511</v>
      </c>
      <c r="AU187" s="123">
        <f>IFERROR('CEB Allocators'!AM78/SUM('CEB Allocators'!$M78:$BZ78),0)*SUM($U78:$CH78)</f>
        <v>25.688238712310511</v>
      </c>
      <c r="AV187" s="123">
        <f>IFERROR('CEB Allocators'!AN78/SUM('CEB Allocators'!$M78:$BZ78),0)*SUM($U78:$CH78)</f>
        <v>25.688238712310511</v>
      </c>
      <c r="AW187" s="123">
        <f>IFERROR('CEB Allocators'!AO78/SUM('CEB Allocators'!$M78:$BZ78),0)*SUM($U78:$CH78)</f>
        <v>25.688238712310511</v>
      </c>
      <c r="AX187" s="123">
        <f>IFERROR('CEB Allocators'!AP78/SUM('CEB Allocators'!$M78:$BZ78),0)*SUM($U78:$CH78)</f>
        <v>25.688238712310511</v>
      </c>
      <c r="AY187" s="123">
        <f>IFERROR('CEB Allocators'!AQ78/SUM('CEB Allocators'!$M78:$BZ78),0)*SUM($U78:$CH78)</f>
        <v>25.688238712310511</v>
      </c>
      <c r="AZ187" s="123">
        <f>IFERROR('CEB Allocators'!AR78/SUM('CEB Allocators'!$M78:$BZ78),0)*SUM($U78:$CH78)</f>
        <v>0</v>
      </c>
      <c r="BA187" s="123">
        <f>IFERROR('CEB Allocators'!AS78/SUM('CEB Allocators'!$M78:$BZ78),0)*SUM($U78:$CH78)</f>
        <v>0</v>
      </c>
      <c r="BB187" s="123">
        <f>IFERROR('CEB Allocators'!AT78/SUM('CEB Allocators'!$M78:$BZ78),0)*SUM($U78:$CH78)</f>
        <v>0</v>
      </c>
      <c r="BC187" s="123">
        <f>IFERROR('CEB Allocators'!AU78/SUM('CEB Allocators'!$M78:$BZ78),0)*SUM($U78:$CH78)</f>
        <v>0</v>
      </c>
      <c r="BD187" s="123">
        <f>IFERROR('CEB Allocators'!AV78/SUM('CEB Allocators'!$M78:$BZ78),0)*SUM($U78:$CH78)</f>
        <v>0</v>
      </c>
      <c r="BE187" s="123">
        <f>IFERROR('CEB Allocators'!AW78/SUM('CEB Allocators'!$M78:$BZ78),0)*SUM($U78:$CH78)</f>
        <v>0</v>
      </c>
      <c r="BF187" s="123">
        <f>IFERROR('CEB Allocators'!AX78/SUM('CEB Allocators'!$M78:$BZ78),0)*SUM($U78:$CH78)</f>
        <v>0</v>
      </c>
      <c r="BG187" s="123">
        <f>IFERROR('CEB Allocators'!AY78/SUM('CEB Allocators'!$M78:$BZ78),0)*SUM($U78:$CH78)</f>
        <v>0</v>
      </c>
      <c r="BH187" s="123">
        <f>IFERROR('CEB Allocators'!AZ78/SUM('CEB Allocators'!$M78:$BZ78),0)*SUM($U78:$CH78)</f>
        <v>0</v>
      </c>
      <c r="BI187" s="123">
        <f>IFERROR('CEB Allocators'!BA78/SUM('CEB Allocators'!$M78:$BZ78),0)*SUM($U78:$CH78)</f>
        <v>0</v>
      </c>
      <c r="BJ187" s="123">
        <f>IFERROR('CEB Allocators'!BB78/SUM('CEB Allocators'!$M78:$BZ78),0)*SUM($U78:$CH78)</f>
        <v>0</v>
      </c>
      <c r="BK187" s="123">
        <f>IFERROR('CEB Allocators'!BC78/SUM('CEB Allocators'!$M78:$BZ78),0)*SUM($U78:$CH78)</f>
        <v>0</v>
      </c>
      <c r="BL187" s="123">
        <f>IFERROR('CEB Allocators'!BD78/SUM('CEB Allocators'!$M78:$BZ78),0)*SUM($U78:$CH78)</f>
        <v>0</v>
      </c>
      <c r="BM187" s="123">
        <f>IFERROR('CEB Allocators'!BE78/SUM('CEB Allocators'!$M78:$BZ78),0)*SUM($U78:$CH78)</f>
        <v>0</v>
      </c>
      <c r="BN187" s="123">
        <f>IFERROR('CEB Allocators'!BF78/SUM('CEB Allocators'!$M78:$BZ78),0)*SUM($U78:$CH78)</f>
        <v>0</v>
      </c>
      <c r="BO187" s="123">
        <f>IFERROR('CEB Allocators'!BG78/SUM('CEB Allocators'!$M78:$BZ78),0)*SUM($U78:$CH78)</f>
        <v>0</v>
      </c>
      <c r="BP187" s="123">
        <f>IFERROR('CEB Allocators'!BH78/SUM('CEB Allocators'!$M78:$BZ78),0)*SUM($U78:$CH78)</f>
        <v>0</v>
      </c>
      <c r="BQ187" s="123">
        <f>IFERROR('CEB Allocators'!BI78/SUM('CEB Allocators'!$M78:$BZ78),0)*SUM($U78:$CH78)</f>
        <v>0</v>
      </c>
      <c r="BR187" s="123">
        <f>IFERROR('CEB Allocators'!BJ78/SUM('CEB Allocators'!$M78:$BZ78),0)*SUM($U78:$CH78)</f>
        <v>0</v>
      </c>
      <c r="BS187" s="123">
        <f>IFERROR('CEB Allocators'!BK78/SUM('CEB Allocators'!$M78:$BZ78),0)*SUM($U78:$CH78)</f>
        <v>0</v>
      </c>
      <c r="BT187" s="123">
        <f>IFERROR('CEB Allocators'!BL78/SUM('CEB Allocators'!$M78:$BZ78),0)*SUM($U78:$CH78)</f>
        <v>0</v>
      </c>
      <c r="BU187" s="123">
        <f>IFERROR('CEB Allocators'!BM78/SUM('CEB Allocators'!$M78:$BZ78),0)*SUM($U78:$CH78)</f>
        <v>0</v>
      </c>
      <c r="BV187" s="123">
        <f>IFERROR('CEB Allocators'!BN78/SUM('CEB Allocators'!$M78:$BZ78),0)*SUM($U78:$CH78)</f>
        <v>0</v>
      </c>
      <c r="BW187" s="123">
        <f>IFERROR('CEB Allocators'!BO78/SUM('CEB Allocators'!$M78:$BZ78),0)*SUM($U78:$CH78)</f>
        <v>0</v>
      </c>
      <c r="BX187" s="123">
        <f>IFERROR('CEB Allocators'!BP78/SUM('CEB Allocators'!$M78:$BZ78),0)*SUM($U78:$CH78)</f>
        <v>0</v>
      </c>
      <c r="BY187" s="123">
        <f>IFERROR('CEB Allocators'!BQ78/SUM('CEB Allocators'!$M78:$BZ78),0)*SUM($U78:$CH78)</f>
        <v>0</v>
      </c>
      <c r="BZ187" s="123">
        <f>IFERROR('CEB Allocators'!BR78/SUM('CEB Allocators'!$M78:$BZ78),0)*SUM($U78:$CH78)</f>
        <v>0</v>
      </c>
      <c r="CA187" s="123">
        <f>IFERROR('CEB Allocators'!BS78/SUM('CEB Allocators'!$M78:$BZ78),0)*SUM($U78:$CH78)</f>
        <v>0</v>
      </c>
      <c r="CB187" s="123">
        <f>IFERROR('CEB Allocators'!BT78/SUM('CEB Allocators'!$M78:$BZ78),0)*SUM($U78:$CH78)</f>
        <v>0</v>
      </c>
      <c r="CC187" s="123">
        <f>IFERROR('CEB Allocators'!BU78/SUM('CEB Allocators'!$M78:$BZ78),0)*SUM($U78:$CH78)</f>
        <v>0</v>
      </c>
      <c r="CD187" s="123">
        <f>IFERROR('CEB Allocators'!BV78/SUM('CEB Allocators'!$M78:$BZ78),0)*SUM($U78:$CH78)</f>
        <v>0</v>
      </c>
      <c r="CE187" s="123">
        <f>IFERROR('CEB Allocators'!BW78/SUM('CEB Allocators'!$M78:$BZ78),0)*SUM($U78:$CH78)</f>
        <v>0</v>
      </c>
      <c r="CF187" s="123">
        <f>IFERROR('CEB Allocators'!BX78/SUM('CEB Allocators'!$M78:$BZ78),0)*SUM($U78:$CH78)</f>
        <v>0</v>
      </c>
      <c r="CG187" s="123">
        <f>IFERROR('CEB Allocators'!BY78/SUM('CEB Allocators'!$M78:$BZ78),0)*SUM($U78:$CH78)</f>
        <v>0</v>
      </c>
      <c r="CH187" s="123">
        <f>IFERROR('CEB Allocators'!BZ78/SUM('CEB Allocators'!$M78:$BZ78),0)*SUM($U78:$CH78)</f>
        <v>0</v>
      </c>
    </row>
    <row r="188" spans="1:86" s="56" customFormat="1" x14ac:dyDescent="0.3">
      <c r="A188" s="150"/>
      <c r="B188" s="19" t="str">
        <f t="shared" si="238"/>
        <v>Conservation</v>
      </c>
      <c r="C188" s="19">
        <f t="shared" si="238"/>
        <v>0</v>
      </c>
      <c r="D188" s="19" t="str">
        <f t="shared" si="238"/>
        <v>Con</v>
      </c>
      <c r="E188" s="19" t="str">
        <f t="shared" si="238"/>
        <v>Conservation</v>
      </c>
      <c r="F188" s="19" t="str">
        <f t="shared" si="238"/>
        <v>Multiple</v>
      </c>
      <c r="G188" s="98">
        <f t="shared" ref="G188" si="247">G79</f>
        <v>44562</v>
      </c>
      <c r="H188" s="19">
        <f t="shared" si="224"/>
        <v>15</v>
      </c>
      <c r="I188" s="19">
        <f t="shared" ref="I188:K188" si="248">I79</f>
        <v>15</v>
      </c>
      <c r="J188" s="19">
        <f t="shared" si="248"/>
        <v>0</v>
      </c>
      <c r="K188" s="19">
        <f t="shared" si="248"/>
        <v>2022</v>
      </c>
      <c r="L188" s="55"/>
      <c r="M188" s="55"/>
      <c r="R188" s="57"/>
      <c r="S188" s="57"/>
      <c r="T188" s="101"/>
      <c r="U188" s="123">
        <f>IFERROR('CEB Allocators'!M79/SUM('CEB Allocators'!$M79:$BZ79),0)*SUM($U79:$CH79)</f>
        <v>0</v>
      </c>
      <c r="V188" s="123">
        <f>IFERROR('CEB Allocators'!N79/SUM('CEB Allocators'!$M79:$BZ79),0)*SUM($U79:$CH79)</f>
        <v>0</v>
      </c>
      <c r="W188" s="123">
        <f>IFERROR('CEB Allocators'!O79/SUM('CEB Allocators'!$M79:$BZ79),0)*SUM($U79:$CH79)</f>
        <v>0</v>
      </c>
      <c r="X188" s="123">
        <f>IFERROR('CEB Allocators'!P79/SUM('CEB Allocators'!$M79:$BZ79),0)*SUM($U79:$CH79)</f>
        <v>0</v>
      </c>
      <c r="Y188" s="123">
        <f>IFERROR('CEB Allocators'!Q79/SUM('CEB Allocators'!$M79:$BZ79),0)*SUM($U79:$CH79)</f>
        <v>0</v>
      </c>
      <c r="Z188" s="123">
        <f>IFERROR('CEB Allocators'!R79/SUM('CEB Allocators'!$M79:$BZ79),0)*SUM($U79:$CH79)</f>
        <v>0</v>
      </c>
      <c r="AA188" s="123">
        <f>IFERROR('CEB Allocators'!S79/SUM('CEB Allocators'!$M79:$BZ79),0)*SUM($U79:$CH79)</f>
        <v>0</v>
      </c>
      <c r="AB188" s="123">
        <f>IFERROR('CEB Allocators'!T79/SUM('CEB Allocators'!$M79:$BZ79),0)*SUM($U79:$CH79)</f>
        <v>0</v>
      </c>
      <c r="AC188" s="123">
        <f>IFERROR('CEB Allocators'!U79/SUM('CEB Allocators'!$M79:$BZ79),0)*SUM($U79:$CH79)</f>
        <v>0</v>
      </c>
      <c r="AD188" s="123">
        <f>IFERROR('CEB Allocators'!V79/SUM('CEB Allocators'!$M79:$BZ79),0)*SUM($U79:$CH79)</f>
        <v>0</v>
      </c>
      <c r="AE188" s="123">
        <f>IFERROR('CEB Allocators'!W79/SUM('CEB Allocators'!$M79:$BZ79),0)*SUM($U79:$CH79)</f>
        <v>0</v>
      </c>
      <c r="AF188" s="123">
        <f>IFERROR('CEB Allocators'!X79/SUM('CEB Allocators'!$M79:$BZ79),0)*SUM($U79:$CH79)</f>
        <v>0</v>
      </c>
      <c r="AG188" s="123">
        <f>IFERROR('CEB Allocators'!Y79/SUM('CEB Allocators'!$M79:$BZ79),0)*SUM($U79:$CH79)</f>
        <v>0</v>
      </c>
      <c r="AH188" s="123">
        <f>IFERROR('CEB Allocators'!Z79/SUM('CEB Allocators'!$M79:$BZ79),0)*SUM($U79:$CH79)</f>
        <v>0</v>
      </c>
      <c r="AI188" s="123">
        <f>IFERROR('CEB Allocators'!AA79/SUM('CEB Allocators'!$M79:$BZ79),0)*SUM($U79:$CH79)</f>
        <v>0</v>
      </c>
      <c r="AJ188" s="123">
        <f>IFERROR('CEB Allocators'!AB79/SUM('CEB Allocators'!$M79:$BZ79),0)*SUM($U79:$CH79)</f>
        <v>0</v>
      </c>
      <c r="AK188" s="123">
        <f>IFERROR('CEB Allocators'!AC79/SUM('CEB Allocators'!$M79:$BZ79),0)*SUM($U79:$CH79)</f>
        <v>0</v>
      </c>
      <c r="AL188" s="123">
        <f>IFERROR('CEB Allocators'!AD79/SUM('CEB Allocators'!$M79:$BZ79),0)*SUM($U79:$CH79)</f>
        <v>26.20200348655672</v>
      </c>
      <c r="AM188" s="123">
        <f>IFERROR('CEB Allocators'!AE79/SUM('CEB Allocators'!$M79:$BZ79),0)*SUM($U79:$CH79)</f>
        <v>26.20200348655672</v>
      </c>
      <c r="AN188" s="123">
        <f>IFERROR('CEB Allocators'!AF79/SUM('CEB Allocators'!$M79:$BZ79),0)*SUM($U79:$CH79)</f>
        <v>26.20200348655672</v>
      </c>
      <c r="AO188" s="123">
        <f>IFERROR('CEB Allocators'!AG79/SUM('CEB Allocators'!$M79:$BZ79),0)*SUM($U79:$CH79)</f>
        <v>26.20200348655672</v>
      </c>
      <c r="AP188" s="123">
        <f>IFERROR('CEB Allocators'!AH79/SUM('CEB Allocators'!$M79:$BZ79),0)*SUM($U79:$CH79)</f>
        <v>26.20200348655672</v>
      </c>
      <c r="AQ188" s="123">
        <f>IFERROR('CEB Allocators'!AI79/SUM('CEB Allocators'!$M79:$BZ79),0)*SUM($U79:$CH79)</f>
        <v>26.20200348655672</v>
      </c>
      <c r="AR188" s="123">
        <f>IFERROR('CEB Allocators'!AJ79/SUM('CEB Allocators'!$M79:$BZ79),0)*SUM($U79:$CH79)</f>
        <v>26.20200348655672</v>
      </c>
      <c r="AS188" s="123">
        <f>IFERROR('CEB Allocators'!AK79/SUM('CEB Allocators'!$M79:$BZ79),0)*SUM($U79:$CH79)</f>
        <v>26.20200348655672</v>
      </c>
      <c r="AT188" s="123">
        <f>IFERROR('CEB Allocators'!AL79/SUM('CEB Allocators'!$M79:$BZ79),0)*SUM($U79:$CH79)</f>
        <v>26.20200348655672</v>
      </c>
      <c r="AU188" s="123">
        <f>IFERROR('CEB Allocators'!AM79/SUM('CEB Allocators'!$M79:$BZ79),0)*SUM($U79:$CH79)</f>
        <v>26.20200348655672</v>
      </c>
      <c r="AV188" s="123">
        <f>IFERROR('CEB Allocators'!AN79/SUM('CEB Allocators'!$M79:$BZ79),0)*SUM($U79:$CH79)</f>
        <v>26.20200348655672</v>
      </c>
      <c r="AW188" s="123">
        <f>IFERROR('CEB Allocators'!AO79/SUM('CEB Allocators'!$M79:$BZ79),0)*SUM($U79:$CH79)</f>
        <v>26.20200348655672</v>
      </c>
      <c r="AX188" s="123">
        <f>IFERROR('CEB Allocators'!AP79/SUM('CEB Allocators'!$M79:$BZ79),0)*SUM($U79:$CH79)</f>
        <v>26.20200348655672</v>
      </c>
      <c r="AY188" s="123">
        <f>IFERROR('CEB Allocators'!AQ79/SUM('CEB Allocators'!$M79:$BZ79),0)*SUM($U79:$CH79)</f>
        <v>26.20200348655672</v>
      </c>
      <c r="AZ188" s="123">
        <f>IFERROR('CEB Allocators'!AR79/SUM('CEB Allocators'!$M79:$BZ79),0)*SUM($U79:$CH79)</f>
        <v>26.20200348655672</v>
      </c>
      <c r="BA188" s="123">
        <f>IFERROR('CEB Allocators'!AS79/SUM('CEB Allocators'!$M79:$BZ79),0)*SUM($U79:$CH79)</f>
        <v>0</v>
      </c>
      <c r="BB188" s="123">
        <f>IFERROR('CEB Allocators'!AT79/SUM('CEB Allocators'!$M79:$BZ79),0)*SUM($U79:$CH79)</f>
        <v>0</v>
      </c>
      <c r="BC188" s="123">
        <f>IFERROR('CEB Allocators'!AU79/SUM('CEB Allocators'!$M79:$BZ79),0)*SUM($U79:$CH79)</f>
        <v>0</v>
      </c>
      <c r="BD188" s="123">
        <f>IFERROR('CEB Allocators'!AV79/SUM('CEB Allocators'!$M79:$BZ79),0)*SUM($U79:$CH79)</f>
        <v>0</v>
      </c>
      <c r="BE188" s="123">
        <f>IFERROR('CEB Allocators'!AW79/SUM('CEB Allocators'!$M79:$BZ79),0)*SUM($U79:$CH79)</f>
        <v>0</v>
      </c>
      <c r="BF188" s="123">
        <f>IFERROR('CEB Allocators'!AX79/SUM('CEB Allocators'!$M79:$BZ79),0)*SUM($U79:$CH79)</f>
        <v>0</v>
      </c>
      <c r="BG188" s="123">
        <f>IFERROR('CEB Allocators'!AY79/SUM('CEB Allocators'!$M79:$BZ79),0)*SUM($U79:$CH79)</f>
        <v>0</v>
      </c>
      <c r="BH188" s="123">
        <f>IFERROR('CEB Allocators'!AZ79/SUM('CEB Allocators'!$M79:$BZ79),0)*SUM($U79:$CH79)</f>
        <v>0</v>
      </c>
      <c r="BI188" s="123">
        <f>IFERROR('CEB Allocators'!BA79/SUM('CEB Allocators'!$M79:$BZ79),0)*SUM($U79:$CH79)</f>
        <v>0</v>
      </c>
      <c r="BJ188" s="123">
        <f>IFERROR('CEB Allocators'!BB79/SUM('CEB Allocators'!$M79:$BZ79),0)*SUM($U79:$CH79)</f>
        <v>0</v>
      </c>
      <c r="BK188" s="123">
        <f>IFERROR('CEB Allocators'!BC79/SUM('CEB Allocators'!$M79:$BZ79),0)*SUM($U79:$CH79)</f>
        <v>0</v>
      </c>
      <c r="BL188" s="123">
        <f>IFERROR('CEB Allocators'!BD79/SUM('CEB Allocators'!$M79:$BZ79),0)*SUM($U79:$CH79)</f>
        <v>0</v>
      </c>
      <c r="BM188" s="123">
        <f>IFERROR('CEB Allocators'!BE79/SUM('CEB Allocators'!$M79:$BZ79),0)*SUM($U79:$CH79)</f>
        <v>0</v>
      </c>
      <c r="BN188" s="123">
        <f>IFERROR('CEB Allocators'!BF79/SUM('CEB Allocators'!$M79:$BZ79),0)*SUM($U79:$CH79)</f>
        <v>0</v>
      </c>
      <c r="BO188" s="123">
        <f>IFERROR('CEB Allocators'!BG79/SUM('CEB Allocators'!$M79:$BZ79),0)*SUM($U79:$CH79)</f>
        <v>0</v>
      </c>
      <c r="BP188" s="123">
        <f>IFERROR('CEB Allocators'!BH79/SUM('CEB Allocators'!$M79:$BZ79),0)*SUM($U79:$CH79)</f>
        <v>0</v>
      </c>
      <c r="BQ188" s="123">
        <f>IFERROR('CEB Allocators'!BI79/SUM('CEB Allocators'!$M79:$BZ79),0)*SUM($U79:$CH79)</f>
        <v>0</v>
      </c>
      <c r="BR188" s="123">
        <f>IFERROR('CEB Allocators'!BJ79/SUM('CEB Allocators'!$M79:$BZ79),0)*SUM($U79:$CH79)</f>
        <v>0</v>
      </c>
      <c r="BS188" s="123">
        <f>IFERROR('CEB Allocators'!BK79/SUM('CEB Allocators'!$M79:$BZ79),0)*SUM($U79:$CH79)</f>
        <v>0</v>
      </c>
      <c r="BT188" s="123">
        <f>IFERROR('CEB Allocators'!BL79/SUM('CEB Allocators'!$M79:$BZ79),0)*SUM($U79:$CH79)</f>
        <v>0</v>
      </c>
      <c r="BU188" s="123">
        <f>IFERROR('CEB Allocators'!BM79/SUM('CEB Allocators'!$M79:$BZ79),0)*SUM($U79:$CH79)</f>
        <v>0</v>
      </c>
      <c r="BV188" s="123">
        <f>IFERROR('CEB Allocators'!BN79/SUM('CEB Allocators'!$M79:$BZ79),0)*SUM($U79:$CH79)</f>
        <v>0</v>
      </c>
      <c r="BW188" s="123">
        <f>IFERROR('CEB Allocators'!BO79/SUM('CEB Allocators'!$M79:$BZ79),0)*SUM($U79:$CH79)</f>
        <v>0</v>
      </c>
      <c r="BX188" s="123">
        <f>IFERROR('CEB Allocators'!BP79/SUM('CEB Allocators'!$M79:$BZ79),0)*SUM($U79:$CH79)</f>
        <v>0</v>
      </c>
      <c r="BY188" s="123">
        <f>IFERROR('CEB Allocators'!BQ79/SUM('CEB Allocators'!$M79:$BZ79),0)*SUM($U79:$CH79)</f>
        <v>0</v>
      </c>
      <c r="BZ188" s="123">
        <f>IFERROR('CEB Allocators'!BR79/SUM('CEB Allocators'!$M79:$BZ79),0)*SUM($U79:$CH79)</f>
        <v>0</v>
      </c>
      <c r="CA188" s="123">
        <f>IFERROR('CEB Allocators'!BS79/SUM('CEB Allocators'!$M79:$BZ79),0)*SUM($U79:$CH79)</f>
        <v>0</v>
      </c>
      <c r="CB188" s="123">
        <f>IFERROR('CEB Allocators'!BT79/SUM('CEB Allocators'!$M79:$BZ79),0)*SUM($U79:$CH79)</f>
        <v>0</v>
      </c>
      <c r="CC188" s="123">
        <f>IFERROR('CEB Allocators'!BU79/SUM('CEB Allocators'!$M79:$BZ79),0)*SUM($U79:$CH79)</f>
        <v>0</v>
      </c>
      <c r="CD188" s="123">
        <f>IFERROR('CEB Allocators'!BV79/SUM('CEB Allocators'!$M79:$BZ79),0)*SUM($U79:$CH79)</f>
        <v>0</v>
      </c>
      <c r="CE188" s="123">
        <f>IFERROR('CEB Allocators'!BW79/SUM('CEB Allocators'!$M79:$BZ79),0)*SUM($U79:$CH79)</f>
        <v>0</v>
      </c>
      <c r="CF188" s="123">
        <f>IFERROR('CEB Allocators'!BX79/SUM('CEB Allocators'!$M79:$BZ79),0)*SUM($U79:$CH79)</f>
        <v>0</v>
      </c>
      <c r="CG188" s="123">
        <f>IFERROR('CEB Allocators'!BY79/SUM('CEB Allocators'!$M79:$BZ79),0)*SUM($U79:$CH79)</f>
        <v>0</v>
      </c>
      <c r="CH188" s="123">
        <f>IFERROR('CEB Allocators'!BZ79/SUM('CEB Allocators'!$M79:$BZ79),0)*SUM($U79:$CH79)</f>
        <v>0</v>
      </c>
    </row>
    <row r="189" spans="1:86" s="56" customFormat="1" x14ac:dyDescent="0.3">
      <c r="A189" s="150"/>
      <c r="B189" s="19" t="str">
        <f t="shared" si="238"/>
        <v>Conservation</v>
      </c>
      <c r="C189" s="19">
        <f t="shared" si="238"/>
        <v>0</v>
      </c>
      <c r="D189" s="19" t="str">
        <f t="shared" si="238"/>
        <v>Con</v>
      </c>
      <c r="E189" s="19" t="str">
        <f t="shared" si="238"/>
        <v>Conservation</v>
      </c>
      <c r="F189" s="19" t="str">
        <f t="shared" si="238"/>
        <v>Multiple</v>
      </c>
      <c r="G189" s="98">
        <f t="shared" ref="G189" si="249">G80</f>
        <v>44927</v>
      </c>
      <c r="H189" s="19">
        <f t="shared" si="224"/>
        <v>15</v>
      </c>
      <c r="I189" s="19">
        <f t="shared" ref="I189:K189" si="250">I80</f>
        <v>15</v>
      </c>
      <c r="J189" s="19">
        <f t="shared" si="250"/>
        <v>0</v>
      </c>
      <c r="K189" s="19">
        <f t="shared" si="250"/>
        <v>2023</v>
      </c>
      <c r="L189" s="55"/>
      <c r="M189" s="55"/>
      <c r="R189" s="57"/>
      <c r="S189" s="57"/>
      <c r="T189" s="101"/>
      <c r="U189" s="123">
        <f>IFERROR('CEB Allocators'!M80/SUM('CEB Allocators'!$M80:$BZ80),0)*SUM($U80:$CH80)</f>
        <v>0</v>
      </c>
      <c r="V189" s="123">
        <f>IFERROR('CEB Allocators'!N80/SUM('CEB Allocators'!$M80:$BZ80),0)*SUM($U80:$CH80)</f>
        <v>0</v>
      </c>
      <c r="W189" s="123">
        <f>IFERROR('CEB Allocators'!O80/SUM('CEB Allocators'!$M80:$BZ80),0)*SUM($U80:$CH80)</f>
        <v>0</v>
      </c>
      <c r="X189" s="123">
        <f>IFERROR('CEB Allocators'!P80/SUM('CEB Allocators'!$M80:$BZ80),0)*SUM($U80:$CH80)</f>
        <v>0</v>
      </c>
      <c r="Y189" s="123">
        <f>IFERROR('CEB Allocators'!Q80/SUM('CEB Allocators'!$M80:$BZ80),0)*SUM($U80:$CH80)</f>
        <v>0</v>
      </c>
      <c r="Z189" s="123">
        <f>IFERROR('CEB Allocators'!R80/SUM('CEB Allocators'!$M80:$BZ80),0)*SUM($U80:$CH80)</f>
        <v>0</v>
      </c>
      <c r="AA189" s="123">
        <f>IFERROR('CEB Allocators'!S80/SUM('CEB Allocators'!$M80:$BZ80),0)*SUM($U80:$CH80)</f>
        <v>0</v>
      </c>
      <c r="AB189" s="123">
        <f>IFERROR('CEB Allocators'!T80/SUM('CEB Allocators'!$M80:$BZ80),0)*SUM($U80:$CH80)</f>
        <v>0</v>
      </c>
      <c r="AC189" s="123">
        <f>IFERROR('CEB Allocators'!U80/SUM('CEB Allocators'!$M80:$BZ80),0)*SUM($U80:$CH80)</f>
        <v>0</v>
      </c>
      <c r="AD189" s="123">
        <f>IFERROR('CEB Allocators'!V80/SUM('CEB Allocators'!$M80:$BZ80),0)*SUM($U80:$CH80)</f>
        <v>0</v>
      </c>
      <c r="AE189" s="123">
        <f>IFERROR('CEB Allocators'!W80/SUM('CEB Allocators'!$M80:$BZ80),0)*SUM($U80:$CH80)</f>
        <v>0</v>
      </c>
      <c r="AF189" s="123">
        <f>IFERROR('CEB Allocators'!X80/SUM('CEB Allocators'!$M80:$BZ80),0)*SUM($U80:$CH80)</f>
        <v>0</v>
      </c>
      <c r="AG189" s="123">
        <f>IFERROR('CEB Allocators'!Y80/SUM('CEB Allocators'!$M80:$BZ80),0)*SUM($U80:$CH80)</f>
        <v>0</v>
      </c>
      <c r="AH189" s="123">
        <f>IFERROR('CEB Allocators'!Z80/SUM('CEB Allocators'!$M80:$BZ80),0)*SUM($U80:$CH80)</f>
        <v>0</v>
      </c>
      <c r="AI189" s="123">
        <f>IFERROR('CEB Allocators'!AA80/SUM('CEB Allocators'!$M80:$BZ80),0)*SUM($U80:$CH80)</f>
        <v>0</v>
      </c>
      <c r="AJ189" s="123">
        <f>IFERROR('CEB Allocators'!AB80/SUM('CEB Allocators'!$M80:$BZ80),0)*SUM($U80:$CH80)</f>
        <v>0</v>
      </c>
      <c r="AK189" s="123">
        <f>IFERROR('CEB Allocators'!AC80/SUM('CEB Allocators'!$M80:$BZ80),0)*SUM($U80:$CH80)</f>
        <v>0</v>
      </c>
      <c r="AL189" s="123">
        <f>IFERROR('CEB Allocators'!AD80/SUM('CEB Allocators'!$M80:$BZ80),0)*SUM($U80:$CH80)</f>
        <v>0</v>
      </c>
      <c r="AM189" s="123">
        <f>IFERROR('CEB Allocators'!AE80/SUM('CEB Allocators'!$M80:$BZ80),0)*SUM($U80:$CH80)</f>
        <v>26.726043556287856</v>
      </c>
      <c r="AN189" s="123">
        <f>IFERROR('CEB Allocators'!AF80/SUM('CEB Allocators'!$M80:$BZ80),0)*SUM($U80:$CH80)</f>
        <v>26.726043556287856</v>
      </c>
      <c r="AO189" s="123">
        <f>IFERROR('CEB Allocators'!AG80/SUM('CEB Allocators'!$M80:$BZ80),0)*SUM($U80:$CH80)</f>
        <v>26.726043556287856</v>
      </c>
      <c r="AP189" s="123">
        <f>IFERROR('CEB Allocators'!AH80/SUM('CEB Allocators'!$M80:$BZ80),0)*SUM($U80:$CH80)</f>
        <v>26.726043556287856</v>
      </c>
      <c r="AQ189" s="123">
        <f>IFERROR('CEB Allocators'!AI80/SUM('CEB Allocators'!$M80:$BZ80),0)*SUM($U80:$CH80)</f>
        <v>26.726043556287856</v>
      </c>
      <c r="AR189" s="123">
        <f>IFERROR('CEB Allocators'!AJ80/SUM('CEB Allocators'!$M80:$BZ80),0)*SUM($U80:$CH80)</f>
        <v>26.726043556287856</v>
      </c>
      <c r="AS189" s="123">
        <f>IFERROR('CEB Allocators'!AK80/SUM('CEB Allocators'!$M80:$BZ80),0)*SUM($U80:$CH80)</f>
        <v>26.726043556287856</v>
      </c>
      <c r="AT189" s="123">
        <f>IFERROR('CEB Allocators'!AL80/SUM('CEB Allocators'!$M80:$BZ80),0)*SUM($U80:$CH80)</f>
        <v>26.726043556287856</v>
      </c>
      <c r="AU189" s="123">
        <f>IFERROR('CEB Allocators'!AM80/SUM('CEB Allocators'!$M80:$BZ80),0)*SUM($U80:$CH80)</f>
        <v>26.726043556287856</v>
      </c>
      <c r="AV189" s="123">
        <f>IFERROR('CEB Allocators'!AN80/SUM('CEB Allocators'!$M80:$BZ80),0)*SUM($U80:$CH80)</f>
        <v>26.726043556287856</v>
      </c>
      <c r="AW189" s="123">
        <f>IFERROR('CEB Allocators'!AO80/SUM('CEB Allocators'!$M80:$BZ80),0)*SUM($U80:$CH80)</f>
        <v>26.726043556287856</v>
      </c>
      <c r="AX189" s="123">
        <f>IFERROR('CEB Allocators'!AP80/SUM('CEB Allocators'!$M80:$BZ80),0)*SUM($U80:$CH80)</f>
        <v>26.726043556287856</v>
      </c>
      <c r="AY189" s="123">
        <f>IFERROR('CEB Allocators'!AQ80/SUM('CEB Allocators'!$M80:$BZ80),0)*SUM($U80:$CH80)</f>
        <v>26.726043556287856</v>
      </c>
      <c r="AZ189" s="123">
        <f>IFERROR('CEB Allocators'!AR80/SUM('CEB Allocators'!$M80:$BZ80),0)*SUM($U80:$CH80)</f>
        <v>26.726043556287856</v>
      </c>
      <c r="BA189" s="123">
        <f>IFERROR('CEB Allocators'!AS80/SUM('CEB Allocators'!$M80:$BZ80),0)*SUM($U80:$CH80)</f>
        <v>26.726043556287856</v>
      </c>
      <c r="BB189" s="123">
        <f>IFERROR('CEB Allocators'!AT80/SUM('CEB Allocators'!$M80:$BZ80),0)*SUM($U80:$CH80)</f>
        <v>0</v>
      </c>
      <c r="BC189" s="123">
        <f>IFERROR('CEB Allocators'!AU80/SUM('CEB Allocators'!$M80:$BZ80),0)*SUM($U80:$CH80)</f>
        <v>0</v>
      </c>
      <c r="BD189" s="123">
        <f>IFERROR('CEB Allocators'!AV80/SUM('CEB Allocators'!$M80:$BZ80),0)*SUM($U80:$CH80)</f>
        <v>0</v>
      </c>
      <c r="BE189" s="123">
        <f>IFERROR('CEB Allocators'!AW80/SUM('CEB Allocators'!$M80:$BZ80),0)*SUM($U80:$CH80)</f>
        <v>0</v>
      </c>
      <c r="BF189" s="123">
        <f>IFERROR('CEB Allocators'!AX80/SUM('CEB Allocators'!$M80:$BZ80),0)*SUM($U80:$CH80)</f>
        <v>0</v>
      </c>
      <c r="BG189" s="123">
        <f>IFERROR('CEB Allocators'!AY80/SUM('CEB Allocators'!$M80:$BZ80),0)*SUM($U80:$CH80)</f>
        <v>0</v>
      </c>
      <c r="BH189" s="123">
        <f>IFERROR('CEB Allocators'!AZ80/SUM('CEB Allocators'!$M80:$BZ80),0)*SUM($U80:$CH80)</f>
        <v>0</v>
      </c>
      <c r="BI189" s="123">
        <f>IFERROR('CEB Allocators'!BA80/SUM('CEB Allocators'!$M80:$BZ80),0)*SUM($U80:$CH80)</f>
        <v>0</v>
      </c>
      <c r="BJ189" s="123">
        <f>IFERROR('CEB Allocators'!BB80/SUM('CEB Allocators'!$M80:$BZ80),0)*SUM($U80:$CH80)</f>
        <v>0</v>
      </c>
      <c r="BK189" s="123">
        <f>IFERROR('CEB Allocators'!BC80/SUM('CEB Allocators'!$M80:$BZ80),0)*SUM($U80:$CH80)</f>
        <v>0</v>
      </c>
      <c r="BL189" s="123">
        <f>IFERROR('CEB Allocators'!BD80/SUM('CEB Allocators'!$M80:$BZ80),0)*SUM($U80:$CH80)</f>
        <v>0</v>
      </c>
      <c r="BM189" s="123">
        <f>IFERROR('CEB Allocators'!BE80/SUM('CEB Allocators'!$M80:$BZ80),0)*SUM($U80:$CH80)</f>
        <v>0</v>
      </c>
      <c r="BN189" s="123">
        <f>IFERROR('CEB Allocators'!BF80/SUM('CEB Allocators'!$M80:$BZ80),0)*SUM($U80:$CH80)</f>
        <v>0</v>
      </c>
      <c r="BO189" s="123">
        <f>IFERROR('CEB Allocators'!BG80/SUM('CEB Allocators'!$M80:$BZ80),0)*SUM($U80:$CH80)</f>
        <v>0</v>
      </c>
      <c r="BP189" s="123">
        <f>IFERROR('CEB Allocators'!BH80/SUM('CEB Allocators'!$M80:$BZ80),0)*SUM($U80:$CH80)</f>
        <v>0</v>
      </c>
      <c r="BQ189" s="123">
        <f>IFERROR('CEB Allocators'!BI80/SUM('CEB Allocators'!$M80:$BZ80),0)*SUM($U80:$CH80)</f>
        <v>0</v>
      </c>
      <c r="BR189" s="123">
        <f>IFERROR('CEB Allocators'!BJ80/SUM('CEB Allocators'!$M80:$BZ80),0)*SUM($U80:$CH80)</f>
        <v>0</v>
      </c>
      <c r="BS189" s="123">
        <f>IFERROR('CEB Allocators'!BK80/SUM('CEB Allocators'!$M80:$BZ80),0)*SUM($U80:$CH80)</f>
        <v>0</v>
      </c>
      <c r="BT189" s="123">
        <f>IFERROR('CEB Allocators'!BL80/SUM('CEB Allocators'!$M80:$BZ80),0)*SUM($U80:$CH80)</f>
        <v>0</v>
      </c>
      <c r="BU189" s="123">
        <f>IFERROR('CEB Allocators'!BM80/SUM('CEB Allocators'!$M80:$BZ80),0)*SUM($U80:$CH80)</f>
        <v>0</v>
      </c>
      <c r="BV189" s="123">
        <f>IFERROR('CEB Allocators'!BN80/SUM('CEB Allocators'!$M80:$BZ80),0)*SUM($U80:$CH80)</f>
        <v>0</v>
      </c>
      <c r="BW189" s="123">
        <f>IFERROR('CEB Allocators'!BO80/SUM('CEB Allocators'!$M80:$BZ80),0)*SUM($U80:$CH80)</f>
        <v>0</v>
      </c>
      <c r="BX189" s="123">
        <f>IFERROR('CEB Allocators'!BP80/SUM('CEB Allocators'!$M80:$BZ80),0)*SUM($U80:$CH80)</f>
        <v>0</v>
      </c>
      <c r="BY189" s="123">
        <f>IFERROR('CEB Allocators'!BQ80/SUM('CEB Allocators'!$M80:$BZ80),0)*SUM($U80:$CH80)</f>
        <v>0</v>
      </c>
      <c r="BZ189" s="123">
        <f>IFERROR('CEB Allocators'!BR80/SUM('CEB Allocators'!$M80:$BZ80),0)*SUM($U80:$CH80)</f>
        <v>0</v>
      </c>
      <c r="CA189" s="123">
        <f>IFERROR('CEB Allocators'!BS80/SUM('CEB Allocators'!$M80:$BZ80),0)*SUM($U80:$CH80)</f>
        <v>0</v>
      </c>
      <c r="CB189" s="123">
        <f>IFERROR('CEB Allocators'!BT80/SUM('CEB Allocators'!$M80:$BZ80),0)*SUM($U80:$CH80)</f>
        <v>0</v>
      </c>
      <c r="CC189" s="123">
        <f>IFERROR('CEB Allocators'!BU80/SUM('CEB Allocators'!$M80:$BZ80),0)*SUM($U80:$CH80)</f>
        <v>0</v>
      </c>
      <c r="CD189" s="123">
        <f>IFERROR('CEB Allocators'!BV80/SUM('CEB Allocators'!$M80:$BZ80),0)*SUM($U80:$CH80)</f>
        <v>0</v>
      </c>
      <c r="CE189" s="123">
        <f>IFERROR('CEB Allocators'!BW80/SUM('CEB Allocators'!$M80:$BZ80),0)*SUM($U80:$CH80)</f>
        <v>0</v>
      </c>
      <c r="CF189" s="123">
        <f>IFERROR('CEB Allocators'!BX80/SUM('CEB Allocators'!$M80:$BZ80),0)*SUM($U80:$CH80)</f>
        <v>0</v>
      </c>
      <c r="CG189" s="123">
        <f>IFERROR('CEB Allocators'!BY80/SUM('CEB Allocators'!$M80:$BZ80),0)*SUM($U80:$CH80)</f>
        <v>0</v>
      </c>
      <c r="CH189" s="123">
        <f>IFERROR('CEB Allocators'!BZ80/SUM('CEB Allocators'!$M80:$BZ80),0)*SUM($U80:$CH80)</f>
        <v>0</v>
      </c>
    </row>
    <row r="190" spans="1:86" s="56" customFormat="1" x14ac:dyDescent="0.3">
      <c r="A190" s="150"/>
      <c r="B190" s="19" t="str">
        <f t="shared" si="238"/>
        <v>Conservation</v>
      </c>
      <c r="C190" s="19">
        <f t="shared" si="238"/>
        <v>0</v>
      </c>
      <c r="D190" s="19" t="str">
        <f t="shared" si="238"/>
        <v>Con</v>
      </c>
      <c r="E190" s="19" t="str">
        <f t="shared" si="238"/>
        <v>Conservation</v>
      </c>
      <c r="F190" s="19" t="str">
        <f t="shared" si="238"/>
        <v>Multiple</v>
      </c>
      <c r="G190" s="98">
        <f t="shared" ref="G190" si="251">G81</f>
        <v>45292</v>
      </c>
      <c r="H190" s="19">
        <f t="shared" si="224"/>
        <v>15</v>
      </c>
      <c r="I190" s="19">
        <f t="shared" ref="I190:K190" si="252">I81</f>
        <v>15</v>
      </c>
      <c r="J190" s="19">
        <f t="shared" si="252"/>
        <v>0</v>
      </c>
      <c r="K190" s="19">
        <f t="shared" si="252"/>
        <v>2024</v>
      </c>
      <c r="L190" s="55"/>
      <c r="M190" s="55"/>
      <c r="R190" s="57"/>
      <c r="S190" s="57"/>
      <c r="T190" s="101"/>
      <c r="U190" s="123">
        <f>IFERROR('CEB Allocators'!M81/SUM('CEB Allocators'!$M81:$BZ81),0)*SUM($U81:$CH81)</f>
        <v>0</v>
      </c>
      <c r="V190" s="123">
        <f>IFERROR('CEB Allocators'!N81/SUM('CEB Allocators'!$M81:$BZ81),0)*SUM($U81:$CH81)</f>
        <v>0</v>
      </c>
      <c r="W190" s="123">
        <f>IFERROR('CEB Allocators'!O81/SUM('CEB Allocators'!$M81:$BZ81),0)*SUM($U81:$CH81)</f>
        <v>0</v>
      </c>
      <c r="X190" s="123">
        <f>IFERROR('CEB Allocators'!P81/SUM('CEB Allocators'!$M81:$BZ81),0)*SUM($U81:$CH81)</f>
        <v>0</v>
      </c>
      <c r="Y190" s="123">
        <f>IFERROR('CEB Allocators'!Q81/SUM('CEB Allocators'!$M81:$BZ81),0)*SUM($U81:$CH81)</f>
        <v>0</v>
      </c>
      <c r="Z190" s="123">
        <f>IFERROR('CEB Allocators'!R81/SUM('CEB Allocators'!$M81:$BZ81),0)*SUM($U81:$CH81)</f>
        <v>0</v>
      </c>
      <c r="AA190" s="123">
        <f>IFERROR('CEB Allocators'!S81/SUM('CEB Allocators'!$M81:$BZ81),0)*SUM($U81:$CH81)</f>
        <v>0</v>
      </c>
      <c r="AB190" s="123">
        <f>IFERROR('CEB Allocators'!T81/SUM('CEB Allocators'!$M81:$BZ81),0)*SUM($U81:$CH81)</f>
        <v>0</v>
      </c>
      <c r="AC190" s="123">
        <f>IFERROR('CEB Allocators'!U81/SUM('CEB Allocators'!$M81:$BZ81),0)*SUM($U81:$CH81)</f>
        <v>0</v>
      </c>
      <c r="AD190" s="123">
        <f>IFERROR('CEB Allocators'!V81/SUM('CEB Allocators'!$M81:$BZ81),0)*SUM($U81:$CH81)</f>
        <v>0</v>
      </c>
      <c r="AE190" s="123">
        <f>IFERROR('CEB Allocators'!W81/SUM('CEB Allocators'!$M81:$BZ81),0)*SUM($U81:$CH81)</f>
        <v>0</v>
      </c>
      <c r="AF190" s="123">
        <f>IFERROR('CEB Allocators'!X81/SUM('CEB Allocators'!$M81:$BZ81),0)*SUM($U81:$CH81)</f>
        <v>0</v>
      </c>
      <c r="AG190" s="123">
        <f>IFERROR('CEB Allocators'!Y81/SUM('CEB Allocators'!$M81:$BZ81),0)*SUM($U81:$CH81)</f>
        <v>0</v>
      </c>
      <c r="AH190" s="123">
        <f>IFERROR('CEB Allocators'!Z81/SUM('CEB Allocators'!$M81:$BZ81),0)*SUM($U81:$CH81)</f>
        <v>0</v>
      </c>
      <c r="AI190" s="123">
        <f>IFERROR('CEB Allocators'!AA81/SUM('CEB Allocators'!$M81:$BZ81),0)*SUM($U81:$CH81)</f>
        <v>0</v>
      </c>
      <c r="AJ190" s="123">
        <f>IFERROR('CEB Allocators'!AB81/SUM('CEB Allocators'!$M81:$BZ81),0)*SUM($U81:$CH81)</f>
        <v>0</v>
      </c>
      <c r="AK190" s="123">
        <f>IFERROR('CEB Allocators'!AC81/SUM('CEB Allocators'!$M81:$BZ81),0)*SUM($U81:$CH81)</f>
        <v>0</v>
      </c>
      <c r="AL190" s="123">
        <f>IFERROR('CEB Allocators'!AD81/SUM('CEB Allocators'!$M81:$BZ81),0)*SUM($U81:$CH81)</f>
        <v>0</v>
      </c>
      <c r="AM190" s="123">
        <f>IFERROR('CEB Allocators'!AE81/SUM('CEB Allocators'!$M81:$BZ81),0)*SUM($U81:$CH81)</f>
        <v>0</v>
      </c>
      <c r="AN190" s="123">
        <f>IFERROR('CEB Allocators'!AF81/SUM('CEB Allocators'!$M81:$BZ81),0)*SUM($U81:$CH81)</f>
        <v>27.260564427413613</v>
      </c>
      <c r="AO190" s="123">
        <f>IFERROR('CEB Allocators'!AG81/SUM('CEB Allocators'!$M81:$BZ81),0)*SUM($U81:$CH81)</f>
        <v>27.260564427413613</v>
      </c>
      <c r="AP190" s="123">
        <f>IFERROR('CEB Allocators'!AH81/SUM('CEB Allocators'!$M81:$BZ81),0)*SUM($U81:$CH81)</f>
        <v>27.260564427413613</v>
      </c>
      <c r="AQ190" s="123">
        <f>IFERROR('CEB Allocators'!AI81/SUM('CEB Allocators'!$M81:$BZ81),0)*SUM($U81:$CH81)</f>
        <v>27.260564427413613</v>
      </c>
      <c r="AR190" s="123">
        <f>IFERROR('CEB Allocators'!AJ81/SUM('CEB Allocators'!$M81:$BZ81),0)*SUM($U81:$CH81)</f>
        <v>27.260564427413613</v>
      </c>
      <c r="AS190" s="123">
        <f>IFERROR('CEB Allocators'!AK81/SUM('CEB Allocators'!$M81:$BZ81),0)*SUM($U81:$CH81)</f>
        <v>27.260564427413613</v>
      </c>
      <c r="AT190" s="123">
        <f>IFERROR('CEB Allocators'!AL81/SUM('CEB Allocators'!$M81:$BZ81),0)*SUM($U81:$CH81)</f>
        <v>27.260564427413613</v>
      </c>
      <c r="AU190" s="123">
        <f>IFERROR('CEB Allocators'!AM81/SUM('CEB Allocators'!$M81:$BZ81),0)*SUM($U81:$CH81)</f>
        <v>27.260564427413613</v>
      </c>
      <c r="AV190" s="123">
        <f>IFERROR('CEB Allocators'!AN81/SUM('CEB Allocators'!$M81:$BZ81),0)*SUM($U81:$CH81)</f>
        <v>27.260564427413613</v>
      </c>
      <c r="AW190" s="123">
        <f>IFERROR('CEB Allocators'!AO81/SUM('CEB Allocators'!$M81:$BZ81),0)*SUM($U81:$CH81)</f>
        <v>27.260564427413613</v>
      </c>
      <c r="AX190" s="123">
        <f>IFERROR('CEB Allocators'!AP81/SUM('CEB Allocators'!$M81:$BZ81),0)*SUM($U81:$CH81)</f>
        <v>27.260564427413613</v>
      </c>
      <c r="AY190" s="123">
        <f>IFERROR('CEB Allocators'!AQ81/SUM('CEB Allocators'!$M81:$BZ81),0)*SUM($U81:$CH81)</f>
        <v>27.260564427413613</v>
      </c>
      <c r="AZ190" s="123">
        <f>IFERROR('CEB Allocators'!AR81/SUM('CEB Allocators'!$M81:$BZ81),0)*SUM($U81:$CH81)</f>
        <v>27.260564427413613</v>
      </c>
      <c r="BA190" s="123">
        <f>IFERROR('CEB Allocators'!AS81/SUM('CEB Allocators'!$M81:$BZ81),0)*SUM($U81:$CH81)</f>
        <v>27.260564427413613</v>
      </c>
      <c r="BB190" s="123">
        <f>IFERROR('CEB Allocators'!AT81/SUM('CEB Allocators'!$M81:$BZ81),0)*SUM($U81:$CH81)</f>
        <v>27.260564427413613</v>
      </c>
      <c r="BC190" s="123">
        <f>IFERROR('CEB Allocators'!AU81/SUM('CEB Allocators'!$M81:$BZ81),0)*SUM($U81:$CH81)</f>
        <v>0</v>
      </c>
      <c r="BD190" s="123">
        <f>IFERROR('CEB Allocators'!AV81/SUM('CEB Allocators'!$M81:$BZ81),0)*SUM($U81:$CH81)</f>
        <v>0</v>
      </c>
      <c r="BE190" s="123">
        <f>IFERROR('CEB Allocators'!AW81/SUM('CEB Allocators'!$M81:$BZ81),0)*SUM($U81:$CH81)</f>
        <v>0</v>
      </c>
      <c r="BF190" s="123">
        <f>IFERROR('CEB Allocators'!AX81/SUM('CEB Allocators'!$M81:$BZ81),0)*SUM($U81:$CH81)</f>
        <v>0</v>
      </c>
      <c r="BG190" s="123">
        <f>IFERROR('CEB Allocators'!AY81/SUM('CEB Allocators'!$M81:$BZ81),0)*SUM($U81:$CH81)</f>
        <v>0</v>
      </c>
      <c r="BH190" s="123">
        <f>IFERROR('CEB Allocators'!AZ81/SUM('CEB Allocators'!$M81:$BZ81),0)*SUM($U81:$CH81)</f>
        <v>0</v>
      </c>
      <c r="BI190" s="123">
        <f>IFERROR('CEB Allocators'!BA81/SUM('CEB Allocators'!$M81:$BZ81),0)*SUM($U81:$CH81)</f>
        <v>0</v>
      </c>
      <c r="BJ190" s="123">
        <f>IFERROR('CEB Allocators'!BB81/SUM('CEB Allocators'!$M81:$BZ81),0)*SUM($U81:$CH81)</f>
        <v>0</v>
      </c>
      <c r="BK190" s="123">
        <f>IFERROR('CEB Allocators'!BC81/SUM('CEB Allocators'!$M81:$BZ81),0)*SUM($U81:$CH81)</f>
        <v>0</v>
      </c>
      <c r="BL190" s="123">
        <f>IFERROR('CEB Allocators'!BD81/SUM('CEB Allocators'!$M81:$BZ81),0)*SUM($U81:$CH81)</f>
        <v>0</v>
      </c>
      <c r="BM190" s="123">
        <f>IFERROR('CEB Allocators'!BE81/SUM('CEB Allocators'!$M81:$BZ81),0)*SUM($U81:$CH81)</f>
        <v>0</v>
      </c>
      <c r="BN190" s="123">
        <f>IFERROR('CEB Allocators'!BF81/SUM('CEB Allocators'!$M81:$BZ81),0)*SUM($U81:$CH81)</f>
        <v>0</v>
      </c>
      <c r="BO190" s="123">
        <f>IFERROR('CEB Allocators'!BG81/SUM('CEB Allocators'!$M81:$BZ81),0)*SUM($U81:$CH81)</f>
        <v>0</v>
      </c>
      <c r="BP190" s="123">
        <f>IFERROR('CEB Allocators'!BH81/SUM('CEB Allocators'!$M81:$BZ81),0)*SUM($U81:$CH81)</f>
        <v>0</v>
      </c>
      <c r="BQ190" s="123">
        <f>IFERROR('CEB Allocators'!BI81/SUM('CEB Allocators'!$M81:$BZ81),0)*SUM($U81:$CH81)</f>
        <v>0</v>
      </c>
      <c r="BR190" s="123">
        <f>IFERROR('CEB Allocators'!BJ81/SUM('CEB Allocators'!$M81:$BZ81),0)*SUM($U81:$CH81)</f>
        <v>0</v>
      </c>
      <c r="BS190" s="123">
        <f>IFERROR('CEB Allocators'!BK81/SUM('CEB Allocators'!$M81:$BZ81),0)*SUM($U81:$CH81)</f>
        <v>0</v>
      </c>
      <c r="BT190" s="123">
        <f>IFERROR('CEB Allocators'!BL81/SUM('CEB Allocators'!$M81:$BZ81),0)*SUM($U81:$CH81)</f>
        <v>0</v>
      </c>
      <c r="BU190" s="123">
        <f>IFERROR('CEB Allocators'!BM81/SUM('CEB Allocators'!$M81:$BZ81),0)*SUM($U81:$CH81)</f>
        <v>0</v>
      </c>
      <c r="BV190" s="123">
        <f>IFERROR('CEB Allocators'!BN81/SUM('CEB Allocators'!$M81:$BZ81),0)*SUM($U81:$CH81)</f>
        <v>0</v>
      </c>
      <c r="BW190" s="123">
        <f>IFERROR('CEB Allocators'!BO81/SUM('CEB Allocators'!$M81:$BZ81),0)*SUM($U81:$CH81)</f>
        <v>0</v>
      </c>
      <c r="BX190" s="123">
        <f>IFERROR('CEB Allocators'!BP81/SUM('CEB Allocators'!$M81:$BZ81),0)*SUM($U81:$CH81)</f>
        <v>0</v>
      </c>
      <c r="BY190" s="123">
        <f>IFERROR('CEB Allocators'!BQ81/SUM('CEB Allocators'!$M81:$BZ81),0)*SUM($U81:$CH81)</f>
        <v>0</v>
      </c>
      <c r="BZ190" s="123">
        <f>IFERROR('CEB Allocators'!BR81/SUM('CEB Allocators'!$M81:$BZ81),0)*SUM($U81:$CH81)</f>
        <v>0</v>
      </c>
      <c r="CA190" s="123">
        <f>IFERROR('CEB Allocators'!BS81/SUM('CEB Allocators'!$M81:$BZ81),0)*SUM($U81:$CH81)</f>
        <v>0</v>
      </c>
      <c r="CB190" s="123">
        <f>IFERROR('CEB Allocators'!BT81/SUM('CEB Allocators'!$M81:$BZ81),0)*SUM($U81:$CH81)</f>
        <v>0</v>
      </c>
      <c r="CC190" s="123">
        <f>IFERROR('CEB Allocators'!BU81/SUM('CEB Allocators'!$M81:$BZ81),0)*SUM($U81:$CH81)</f>
        <v>0</v>
      </c>
      <c r="CD190" s="123">
        <f>IFERROR('CEB Allocators'!BV81/SUM('CEB Allocators'!$M81:$BZ81),0)*SUM($U81:$CH81)</f>
        <v>0</v>
      </c>
      <c r="CE190" s="123">
        <f>IFERROR('CEB Allocators'!BW81/SUM('CEB Allocators'!$M81:$BZ81),0)*SUM($U81:$CH81)</f>
        <v>0</v>
      </c>
      <c r="CF190" s="123">
        <f>IFERROR('CEB Allocators'!BX81/SUM('CEB Allocators'!$M81:$BZ81),0)*SUM($U81:$CH81)</f>
        <v>0</v>
      </c>
      <c r="CG190" s="123">
        <f>IFERROR('CEB Allocators'!BY81/SUM('CEB Allocators'!$M81:$BZ81),0)*SUM($U81:$CH81)</f>
        <v>0</v>
      </c>
      <c r="CH190" s="123">
        <f>IFERROR('CEB Allocators'!BZ81/SUM('CEB Allocators'!$M81:$BZ81),0)*SUM($U81:$CH81)</f>
        <v>0</v>
      </c>
    </row>
    <row r="191" spans="1:86" s="56" customFormat="1" x14ac:dyDescent="0.3">
      <c r="A191" s="150"/>
      <c r="B191" s="19" t="str">
        <f t="shared" si="238"/>
        <v>Conservation</v>
      </c>
      <c r="C191" s="19">
        <f t="shared" si="238"/>
        <v>0</v>
      </c>
      <c r="D191" s="19" t="str">
        <f t="shared" si="238"/>
        <v>Con</v>
      </c>
      <c r="E191" s="19" t="str">
        <f t="shared" si="238"/>
        <v>Conservation</v>
      </c>
      <c r="F191" s="19" t="str">
        <f t="shared" si="238"/>
        <v>Multiple</v>
      </c>
      <c r="G191" s="98">
        <f t="shared" ref="G191" si="253">G82</f>
        <v>45658</v>
      </c>
      <c r="H191" s="19">
        <f t="shared" si="224"/>
        <v>15</v>
      </c>
      <c r="I191" s="19">
        <f t="shared" ref="I191:K191" si="254">I82</f>
        <v>15</v>
      </c>
      <c r="J191" s="19">
        <f t="shared" si="254"/>
        <v>0</v>
      </c>
      <c r="K191" s="19">
        <f t="shared" si="254"/>
        <v>2025</v>
      </c>
      <c r="L191" s="55"/>
      <c r="M191" s="55"/>
      <c r="R191" s="57"/>
      <c r="S191" s="57"/>
      <c r="T191" s="101"/>
      <c r="U191" s="123">
        <f>IFERROR('CEB Allocators'!M82/SUM('CEB Allocators'!$M82:$BZ82),0)*SUM($U82:$CH82)</f>
        <v>0</v>
      </c>
      <c r="V191" s="123">
        <f>IFERROR('CEB Allocators'!N82/SUM('CEB Allocators'!$M82:$BZ82),0)*SUM($U82:$CH82)</f>
        <v>0</v>
      </c>
      <c r="W191" s="123">
        <f>IFERROR('CEB Allocators'!O82/SUM('CEB Allocators'!$M82:$BZ82),0)*SUM($U82:$CH82)</f>
        <v>0</v>
      </c>
      <c r="X191" s="123">
        <f>IFERROR('CEB Allocators'!P82/SUM('CEB Allocators'!$M82:$BZ82),0)*SUM($U82:$CH82)</f>
        <v>0</v>
      </c>
      <c r="Y191" s="123">
        <f>IFERROR('CEB Allocators'!Q82/SUM('CEB Allocators'!$M82:$BZ82),0)*SUM($U82:$CH82)</f>
        <v>0</v>
      </c>
      <c r="Z191" s="123">
        <f>IFERROR('CEB Allocators'!R82/SUM('CEB Allocators'!$M82:$BZ82),0)*SUM($U82:$CH82)</f>
        <v>0</v>
      </c>
      <c r="AA191" s="123">
        <f>IFERROR('CEB Allocators'!S82/SUM('CEB Allocators'!$M82:$BZ82),0)*SUM($U82:$CH82)</f>
        <v>0</v>
      </c>
      <c r="AB191" s="123">
        <f>IFERROR('CEB Allocators'!T82/SUM('CEB Allocators'!$M82:$BZ82),0)*SUM($U82:$CH82)</f>
        <v>0</v>
      </c>
      <c r="AC191" s="123">
        <f>IFERROR('CEB Allocators'!U82/SUM('CEB Allocators'!$M82:$BZ82),0)*SUM($U82:$CH82)</f>
        <v>0</v>
      </c>
      <c r="AD191" s="123">
        <f>IFERROR('CEB Allocators'!V82/SUM('CEB Allocators'!$M82:$BZ82),0)*SUM($U82:$CH82)</f>
        <v>0</v>
      </c>
      <c r="AE191" s="123">
        <f>IFERROR('CEB Allocators'!W82/SUM('CEB Allocators'!$M82:$BZ82),0)*SUM($U82:$CH82)</f>
        <v>0</v>
      </c>
      <c r="AF191" s="123">
        <f>IFERROR('CEB Allocators'!X82/SUM('CEB Allocators'!$M82:$BZ82),0)*SUM($U82:$CH82)</f>
        <v>0</v>
      </c>
      <c r="AG191" s="123">
        <f>IFERROR('CEB Allocators'!Y82/SUM('CEB Allocators'!$M82:$BZ82),0)*SUM($U82:$CH82)</f>
        <v>0</v>
      </c>
      <c r="AH191" s="123">
        <f>IFERROR('CEB Allocators'!Z82/SUM('CEB Allocators'!$M82:$BZ82),0)*SUM($U82:$CH82)</f>
        <v>0</v>
      </c>
      <c r="AI191" s="123">
        <f>IFERROR('CEB Allocators'!AA82/SUM('CEB Allocators'!$M82:$BZ82),0)*SUM($U82:$CH82)</f>
        <v>0</v>
      </c>
      <c r="AJ191" s="123">
        <f>IFERROR('CEB Allocators'!AB82/SUM('CEB Allocators'!$M82:$BZ82),0)*SUM($U82:$CH82)</f>
        <v>0</v>
      </c>
      <c r="AK191" s="123">
        <f>IFERROR('CEB Allocators'!AC82/SUM('CEB Allocators'!$M82:$BZ82),0)*SUM($U82:$CH82)</f>
        <v>0</v>
      </c>
      <c r="AL191" s="123">
        <f>IFERROR('CEB Allocators'!AD82/SUM('CEB Allocators'!$M82:$BZ82),0)*SUM($U82:$CH82)</f>
        <v>0</v>
      </c>
      <c r="AM191" s="123">
        <f>IFERROR('CEB Allocators'!AE82/SUM('CEB Allocators'!$M82:$BZ82),0)*SUM($U82:$CH82)</f>
        <v>0</v>
      </c>
      <c r="AN191" s="123">
        <f>IFERROR('CEB Allocators'!AF82/SUM('CEB Allocators'!$M82:$BZ82),0)*SUM($U82:$CH82)</f>
        <v>0</v>
      </c>
      <c r="AO191" s="123">
        <f>IFERROR('CEB Allocators'!AG82/SUM('CEB Allocators'!$M82:$BZ82),0)*SUM($U82:$CH82)</f>
        <v>27.805775715961889</v>
      </c>
      <c r="AP191" s="123">
        <f>IFERROR('CEB Allocators'!AH82/SUM('CEB Allocators'!$M82:$BZ82),0)*SUM($U82:$CH82)</f>
        <v>27.805775715961889</v>
      </c>
      <c r="AQ191" s="123">
        <f>IFERROR('CEB Allocators'!AI82/SUM('CEB Allocators'!$M82:$BZ82),0)*SUM($U82:$CH82)</f>
        <v>27.805775715961889</v>
      </c>
      <c r="AR191" s="123">
        <f>IFERROR('CEB Allocators'!AJ82/SUM('CEB Allocators'!$M82:$BZ82),0)*SUM($U82:$CH82)</f>
        <v>27.805775715961889</v>
      </c>
      <c r="AS191" s="123">
        <f>IFERROR('CEB Allocators'!AK82/SUM('CEB Allocators'!$M82:$BZ82),0)*SUM($U82:$CH82)</f>
        <v>27.805775715961889</v>
      </c>
      <c r="AT191" s="123">
        <f>IFERROR('CEB Allocators'!AL82/SUM('CEB Allocators'!$M82:$BZ82),0)*SUM($U82:$CH82)</f>
        <v>27.805775715961889</v>
      </c>
      <c r="AU191" s="123">
        <f>IFERROR('CEB Allocators'!AM82/SUM('CEB Allocators'!$M82:$BZ82),0)*SUM($U82:$CH82)</f>
        <v>27.805775715961889</v>
      </c>
      <c r="AV191" s="123">
        <f>IFERROR('CEB Allocators'!AN82/SUM('CEB Allocators'!$M82:$BZ82),0)*SUM($U82:$CH82)</f>
        <v>27.805775715961889</v>
      </c>
      <c r="AW191" s="123">
        <f>IFERROR('CEB Allocators'!AO82/SUM('CEB Allocators'!$M82:$BZ82),0)*SUM($U82:$CH82)</f>
        <v>27.805775715961889</v>
      </c>
      <c r="AX191" s="123">
        <f>IFERROR('CEB Allocators'!AP82/SUM('CEB Allocators'!$M82:$BZ82),0)*SUM($U82:$CH82)</f>
        <v>27.805775715961889</v>
      </c>
      <c r="AY191" s="123">
        <f>IFERROR('CEB Allocators'!AQ82/SUM('CEB Allocators'!$M82:$BZ82),0)*SUM($U82:$CH82)</f>
        <v>27.805775715961889</v>
      </c>
      <c r="AZ191" s="123">
        <f>IFERROR('CEB Allocators'!AR82/SUM('CEB Allocators'!$M82:$BZ82),0)*SUM($U82:$CH82)</f>
        <v>27.805775715961889</v>
      </c>
      <c r="BA191" s="123">
        <f>IFERROR('CEB Allocators'!AS82/SUM('CEB Allocators'!$M82:$BZ82),0)*SUM($U82:$CH82)</f>
        <v>27.805775715961889</v>
      </c>
      <c r="BB191" s="123">
        <f>IFERROR('CEB Allocators'!AT82/SUM('CEB Allocators'!$M82:$BZ82),0)*SUM($U82:$CH82)</f>
        <v>27.805775715961889</v>
      </c>
      <c r="BC191" s="123">
        <f>IFERROR('CEB Allocators'!AU82/SUM('CEB Allocators'!$M82:$BZ82),0)*SUM($U82:$CH82)</f>
        <v>27.805775715961889</v>
      </c>
      <c r="BD191" s="123">
        <f>IFERROR('CEB Allocators'!AV82/SUM('CEB Allocators'!$M82:$BZ82),0)*SUM($U82:$CH82)</f>
        <v>0</v>
      </c>
      <c r="BE191" s="123">
        <f>IFERROR('CEB Allocators'!AW82/SUM('CEB Allocators'!$M82:$BZ82),0)*SUM($U82:$CH82)</f>
        <v>0</v>
      </c>
      <c r="BF191" s="123">
        <f>IFERROR('CEB Allocators'!AX82/SUM('CEB Allocators'!$M82:$BZ82),0)*SUM($U82:$CH82)</f>
        <v>0</v>
      </c>
      <c r="BG191" s="123">
        <f>IFERROR('CEB Allocators'!AY82/SUM('CEB Allocators'!$M82:$BZ82),0)*SUM($U82:$CH82)</f>
        <v>0</v>
      </c>
      <c r="BH191" s="123">
        <f>IFERROR('CEB Allocators'!AZ82/SUM('CEB Allocators'!$M82:$BZ82),0)*SUM($U82:$CH82)</f>
        <v>0</v>
      </c>
      <c r="BI191" s="123">
        <f>IFERROR('CEB Allocators'!BA82/SUM('CEB Allocators'!$M82:$BZ82),0)*SUM($U82:$CH82)</f>
        <v>0</v>
      </c>
      <c r="BJ191" s="123">
        <f>IFERROR('CEB Allocators'!BB82/SUM('CEB Allocators'!$M82:$BZ82),0)*SUM($U82:$CH82)</f>
        <v>0</v>
      </c>
      <c r="BK191" s="123">
        <f>IFERROR('CEB Allocators'!BC82/SUM('CEB Allocators'!$M82:$BZ82),0)*SUM($U82:$CH82)</f>
        <v>0</v>
      </c>
      <c r="BL191" s="123">
        <f>IFERROR('CEB Allocators'!BD82/SUM('CEB Allocators'!$M82:$BZ82),0)*SUM($U82:$CH82)</f>
        <v>0</v>
      </c>
      <c r="BM191" s="123">
        <f>IFERROR('CEB Allocators'!BE82/SUM('CEB Allocators'!$M82:$BZ82),0)*SUM($U82:$CH82)</f>
        <v>0</v>
      </c>
      <c r="BN191" s="123">
        <f>IFERROR('CEB Allocators'!BF82/SUM('CEB Allocators'!$M82:$BZ82),0)*SUM($U82:$CH82)</f>
        <v>0</v>
      </c>
      <c r="BO191" s="123">
        <f>IFERROR('CEB Allocators'!BG82/SUM('CEB Allocators'!$M82:$BZ82),0)*SUM($U82:$CH82)</f>
        <v>0</v>
      </c>
      <c r="BP191" s="123">
        <f>IFERROR('CEB Allocators'!BH82/SUM('CEB Allocators'!$M82:$BZ82),0)*SUM($U82:$CH82)</f>
        <v>0</v>
      </c>
      <c r="BQ191" s="123">
        <f>IFERROR('CEB Allocators'!BI82/SUM('CEB Allocators'!$M82:$BZ82),0)*SUM($U82:$CH82)</f>
        <v>0</v>
      </c>
      <c r="BR191" s="123">
        <f>IFERROR('CEB Allocators'!BJ82/SUM('CEB Allocators'!$M82:$BZ82),0)*SUM($U82:$CH82)</f>
        <v>0</v>
      </c>
      <c r="BS191" s="123">
        <f>IFERROR('CEB Allocators'!BK82/SUM('CEB Allocators'!$M82:$BZ82),0)*SUM($U82:$CH82)</f>
        <v>0</v>
      </c>
      <c r="BT191" s="123">
        <f>IFERROR('CEB Allocators'!BL82/SUM('CEB Allocators'!$M82:$BZ82),0)*SUM($U82:$CH82)</f>
        <v>0</v>
      </c>
      <c r="BU191" s="123">
        <f>IFERROR('CEB Allocators'!BM82/SUM('CEB Allocators'!$M82:$BZ82),0)*SUM($U82:$CH82)</f>
        <v>0</v>
      </c>
      <c r="BV191" s="123">
        <f>IFERROR('CEB Allocators'!BN82/SUM('CEB Allocators'!$M82:$BZ82),0)*SUM($U82:$CH82)</f>
        <v>0</v>
      </c>
      <c r="BW191" s="123">
        <f>IFERROR('CEB Allocators'!BO82/SUM('CEB Allocators'!$M82:$BZ82),0)*SUM($U82:$CH82)</f>
        <v>0</v>
      </c>
      <c r="BX191" s="123">
        <f>IFERROR('CEB Allocators'!BP82/SUM('CEB Allocators'!$M82:$BZ82),0)*SUM($U82:$CH82)</f>
        <v>0</v>
      </c>
      <c r="BY191" s="123">
        <f>IFERROR('CEB Allocators'!BQ82/SUM('CEB Allocators'!$M82:$BZ82),0)*SUM($U82:$CH82)</f>
        <v>0</v>
      </c>
      <c r="BZ191" s="123">
        <f>IFERROR('CEB Allocators'!BR82/SUM('CEB Allocators'!$M82:$BZ82),0)*SUM($U82:$CH82)</f>
        <v>0</v>
      </c>
      <c r="CA191" s="123">
        <f>IFERROR('CEB Allocators'!BS82/SUM('CEB Allocators'!$M82:$BZ82),0)*SUM($U82:$CH82)</f>
        <v>0</v>
      </c>
      <c r="CB191" s="123">
        <f>IFERROR('CEB Allocators'!BT82/SUM('CEB Allocators'!$M82:$BZ82),0)*SUM($U82:$CH82)</f>
        <v>0</v>
      </c>
      <c r="CC191" s="123">
        <f>IFERROR('CEB Allocators'!BU82/SUM('CEB Allocators'!$M82:$BZ82),0)*SUM($U82:$CH82)</f>
        <v>0</v>
      </c>
      <c r="CD191" s="123">
        <f>IFERROR('CEB Allocators'!BV82/SUM('CEB Allocators'!$M82:$BZ82),0)*SUM($U82:$CH82)</f>
        <v>0</v>
      </c>
      <c r="CE191" s="123">
        <f>IFERROR('CEB Allocators'!BW82/SUM('CEB Allocators'!$M82:$BZ82),0)*SUM($U82:$CH82)</f>
        <v>0</v>
      </c>
      <c r="CF191" s="123">
        <f>IFERROR('CEB Allocators'!BX82/SUM('CEB Allocators'!$M82:$BZ82),0)*SUM($U82:$CH82)</f>
        <v>0</v>
      </c>
      <c r="CG191" s="123">
        <f>IFERROR('CEB Allocators'!BY82/SUM('CEB Allocators'!$M82:$BZ82),0)*SUM($U82:$CH82)</f>
        <v>0</v>
      </c>
      <c r="CH191" s="123">
        <f>IFERROR('CEB Allocators'!BZ82/SUM('CEB Allocators'!$M82:$BZ82),0)*SUM($U82:$CH82)</f>
        <v>0</v>
      </c>
    </row>
    <row r="192" spans="1:86" s="56" customFormat="1" x14ac:dyDescent="0.3">
      <c r="A192" s="150"/>
      <c r="B192" s="19" t="str">
        <f t="shared" si="238"/>
        <v>Conservation</v>
      </c>
      <c r="C192" s="19">
        <f t="shared" si="238"/>
        <v>0</v>
      </c>
      <c r="D192" s="19" t="str">
        <f t="shared" si="238"/>
        <v>Con</v>
      </c>
      <c r="E192" s="19" t="str">
        <f t="shared" si="238"/>
        <v>Conservation</v>
      </c>
      <c r="F192" s="19" t="str">
        <f t="shared" si="238"/>
        <v>Multiple</v>
      </c>
      <c r="G192" s="98">
        <f t="shared" ref="G192" si="255">G83</f>
        <v>46023</v>
      </c>
      <c r="H192" s="19">
        <f t="shared" si="224"/>
        <v>15</v>
      </c>
      <c r="I192" s="19">
        <f t="shared" ref="I192:K192" si="256">I83</f>
        <v>15</v>
      </c>
      <c r="J192" s="19">
        <f t="shared" si="256"/>
        <v>0</v>
      </c>
      <c r="K192" s="19">
        <f t="shared" si="256"/>
        <v>2026</v>
      </c>
      <c r="L192" s="55"/>
      <c r="M192" s="55"/>
      <c r="R192" s="57"/>
      <c r="S192" s="57"/>
      <c r="T192" s="101"/>
      <c r="U192" s="123">
        <f>IFERROR('CEB Allocators'!M83/SUM('CEB Allocators'!$M83:$BZ83),0)*SUM($U83:$CH83)</f>
        <v>0</v>
      </c>
      <c r="V192" s="123">
        <f>IFERROR('CEB Allocators'!N83/SUM('CEB Allocators'!$M83:$BZ83),0)*SUM($U83:$CH83)</f>
        <v>0</v>
      </c>
      <c r="W192" s="123">
        <f>IFERROR('CEB Allocators'!O83/SUM('CEB Allocators'!$M83:$BZ83),0)*SUM($U83:$CH83)</f>
        <v>0</v>
      </c>
      <c r="X192" s="123">
        <f>IFERROR('CEB Allocators'!P83/SUM('CEB Allocators'!$M83:$BZ83),0)*SUM($U83:$CH83)</f>
        <v>0</v>
      </c>
      <c r="Y192" s="123">
        <f>IFERROR('CEB Allocators'!Q83/SUM('CEB Allocators'!$M83:$BZ83),0)*SUM($U83:$CH83)</f>
        <v>0</v>
      </c>
      <c r="Z192" s="123">
        <f>IFERROR('CEB Allocators'!R83/SUM('CEB Allocators'!$M83:$BZ83),0)*SUM($U83:$CH83)</f>
        <v>0</v>
      </c>
      <c r="AA192" s="123">
        <f>IFERROR('CEB Allocators'!S83/SUM('CEB Allocators'!$M83:$BZ83),0)*SUM($U83:$CH83)</f>
        <v>0</v>
      </c>
      <c r="AB192" s="123">
        <f>IFERROR('CEB Allocators'!T83/SUM('CEB Allocators'!$M83:$BZ83),0)*SUM($U83:$CH83)</f>
        <v>0</v>
      </c>
      <c r="AC192" s="123">
        <f>IFERROR('CEB Allocators'!U83/SUM('CEB Allocators'!$M83:$BZ83),0)*SUM($U83:$CH83)</f>
        <v>0</v>
      </c>
      <c r="AD192" s="123">
        <f>IFERROR('CEB Allocators'!V83/SUM('CEB Allocators'!$M83:$BZ83),0)*SUM($U83:$CH83)</f>
        <v>0</v>
      </c>
      <c r="AE192" s="123">
        <f>IFERROR('CEB Allocators'!W83/SUM('CEB Allocators'!$M83:$BZ83),0)*SUM($U83:$CH83)</f>
        <v>0</v>
      </c>
      <c r="AF192" s="123">
        <f>IFERROR('CEB Allocators'!X83/SUM('CEB Allocators'!$M83:$BZ83),0)*SUM($U83:$CH83)</f>
        <v>0</v>
      </c>
      <c r="AG192" s="123">
        <f>IFERROR('CEB Allocators'!Y83/SUM('CEB Allocators'!$M83:$BZ83),0)*SUM($U83:$CH83)</f>
        <v>0</v>
      </c>
      <c r="AH192" s="123">
        <f>IFERROR('CEB Allocators'!Z83/SUM('CEB Allocators'!$M83:$BZ83),0)*SUM($U83:$CH83)</f>
        <v>0</v>
      </c>
      <c r="AI192" s="123">
        <f>IFERROR('CEB Allocators'!AA83/SUM('CEB Allocators'!$M83:$BZ83),0)*SUM($U83:$CH83)</f>
        <v>0</v>
      </c>
      <c r="AJ192" s="123">
        <f>IFERROR('CEB Allocators'!AB83/SUM('CEB Allocators'!$M83:$BZ83),0)*SUM($U83:$CH83)</f>
        <v>0</v>
      </c>
      <c r="AK192" s="123">
        <f>IFERROR('CEB Allocators'!AC83/SUM('CEB Allocators'!$M83:$BZ83),0)*SUM($U83:$CH83)</f>
        <v>0</v>
      </c>
      <c r="AL192" s="123">
        <f>IFERROR('CEB Allocators'!AD83/SUM('CEB Allocators'!$M83:$BZ83),0)*SUM($U83:$CH83)</f>
        <v>0</v>
      </c>
      <c r="AM192" s="123">
        <f>IFERROR('CEB Allocators'!AE83/SUM('CEB Allocators'!$M83:$BZ83),0)*SUM($U83:$CH83)</f>
        <v>0</v>
      </c>
      <c r="AN192" s="123">
        <f>IFERROR('CEB Allocators'!AF83/SUM('CEB Allocators'!$M83:$BZ83),0)*SUM($U83:$CH83)</f>
        <v>0</v>
      </c>
      <c r="AO192" s="123">
        <f>IFERROR('CEB Allocators'!AG83/SUM('CEB Allocators'!$M83:$BZ83),0)*SUM($U83:$CH83)</f>
        <v>0</v>
      </c>
      <c r="AP192" s="123">
        <f>IFERROR('CEB Allocators'!AH83/SUM('CEB Allocators'!$M83:$BZ83),0)*SUM($U83:$CH83)</f>
        <v>28.361891230281124</v>
      </c>
      <c r="AQ192" s="123">
        <f>IFERROR('CEB Allocators'!AI83/SUM('CEB Allocators'!$M83:$BZ83),0)*SUM($U83:$CH83)</f>
        <v>28.361891230281124</v>
      </c>
      <c r="AR192" s="123">
        <f>IFERROR('CEB Allocators'!AJ83/SUM('CEB Allocators'!$M83:$BZ83),0)*SUM($U83:$CH83)</f>
        <v>28.361891230281124</v>
      </c>
      <c r="AS192" s="123">
        <f>IFERROR('CEB Allocators'!AK83/SUM('CEB Allocators'!$M83:$BZ83),0)*SUM($U83:$CH83)</f>
        <v>28.361891230281124</v>
      </c>
      <c r="AT192" s="123">
        <f>IFERROR('CEB Allocators'!AL83/SUM('CEB Allocators'!$M83:$BZ83),0)*SUM($U83:$CH83)</f>
        <v>28.361891230281124</v>
      </c>
      <c r="AU192" s="123">
        <f>IFERROR('CEB Allocators'!AM83/SUM('CEB Allocators'!$M83:$BZ83),0)*SUM($U83:$CH83)</f>
        <v>28.361891230281124</v>
      </c>
      <c r="AV192" s="123">
        <f>IFERROR('CEB Allocators'!AN83/SUM('CEB Allocators'!$M83:$BZ83),0)*SUM($U83:$CH83)</f>
        <v>28.361891230281124</v>
      </c>
      <c r="AW192" s="123">
        <f>IFERROR('CEB Allocators'!AO83/SUM('CEB Allocators'!$M83:$BZ83),0)*SUM($U83:$CH83)</f>
        <v>28.361891230281124</v>
      </c>
      <c r="AX192" s="123">
        <f>IFERROR('CEB Allocators'!AP83/SUM('CEB Allocators'!$M83:$BZ83),0)*SUM($U83:$CH83)</f>
        <v>28.361891230281124</v>
      </c>
      <c r="AY192" s="123">
        <f>IFERROR('CEB Allocators'!AQ83/SUM('CEB Allocators'!$M83:$BZ83),0)*SUM($U83:$CH83)</f>
        <v>28.361891230281124</v>
      </c>
      <c r="AZ192" s="123">
        <f>IFERROR('CEB Allocators'!AR83/SUM('CEB Allocators'!$M83:$BZ83),0)*SUM($U83:$CH83)</f>
        <v>28.361891230281124</v>
      </c>
      <c r="BA192" s="123">
        <f>IFERROR('CEB Allocators'!AS83/SUM('CEB Allocators'!$M83:$BZ83),0)*SUM($U83:$CH83)</f>
        <v>28.361891230281124</v>
      </c>
      <c r="BB192" s="123">
        <f>IFERROR('CEB Allocators'!AT83/SUM('CEB Allocators'!$M83:$BZ83),0)*SUM($U83:$CH83)</f>
        <v>28.361891230281124</v>
      </c>
      <c r="BC192" s="123">
        <f>IFERROR('CEB Allocators'!AU83/SUM('CEB Allocators'!$M83:$BZ83),0)*SUM($U83:$CH83)</f>
        <v>28.361891230281124</v>
      </c>
      <c r="BD192" s="123">
        <f>IFERROR('CEB Allocators'!AV83/SUM('CEB Allocators'!$M83:$BZ83),0)*SUM($U83:$CH83)</f>
        <v>28.361891230281124</v>
      </c>
      <c r="BE192" s="123">
        <f>IFERROR('CEB Allocators'!AW83/SUM('CEB Allocators'!$M83:$BZ83),0)*SUM($U83:$CH83)</f>
        <v>0</v>
      </c>
      <c r="BF192" s="123">
        <f>IFERROR('CEB Allocators'!AX83/SUM('CEB Allocators'!$M83:$BZ83),0)*SUM($U83:$CH83)</f>
        <v>0</v>
      </c>
      <c r="BG192" s="123">
        <f>IFERROR('CEB Allocators'!AY83/SUM('CEB Allocators'!$M83:$BZ83),0)*SUM($U83:$CH83)</f>
        <v>0</v>
      </c>
      <c r="BH192" s="123">
        <f>IFERROR('CEB Allocators'!AZ83/SUM('CEB Allocators'!$M83:$BZ83),0)*SUM($U83:$CH83)</f>
        <v>0</v>
      </c>
      <c r="BI192" s="123">
        <f>IFERROR('CEB Allocators'!BA83/SUM('CEB Allocators'!$M83:$BZ83),0)*SUM($U83:$CH83)</f>
        <v>0</v>
      </c>
      <c r="BJ192" s="123">
        <f>IFERROR('CEB Allocators'!BB83/SUM('CEB Allocators'!$M83:$BZ83),0)*SUM($U83:$CH83)</f>
        <v>0</v>
      </c>
      <c r="BK192" s="123">
        <f>IFERROR('CEB Allocators'!BC83/SUM('CEB Allocators'!$M83:$BZ83),0)*SUM($U83:$CH83)</f>
        <v>0</v>
      </c>
      <c r="BL192" s="123">
        <f>IFERROR('CEB Allocators'!BD83/SUM('CEB Allocators'!$M83:$BZ83),0)*SUM($U83:$CH83)</f>
        <v>0</v>
      </c>
      <c r="BM192" s="123">
        <f>IFERROR('CEB Allocators'!BE83/SUM('CEB Allocators'!$M83:$BZ83),0)*SUM($U83:$CH83)</f>
        <v>0</v>
      </c>
      <c r="BN192" s="123">
        <f>IFERROR('CEB Allocators'!BF83/SUM('CEB Allocators'!$M83:$BZ83),0)*SUM($U83:$CH83)</f>
        <v>0</v>
      </c>
      <c r="BO192" s="123">
        <f>IFERROR('CEB Allocators'!BG83/SUM('CEB Allocators'!$M83:$BZ83),0)*SUM($U83:$CH83)</f>
        <v>0</v>
      </c>
      <c r="BP192" s="123">
        <f>IFERROR('CEB Allocators'!BH83/SUM('CEB Allocators'!$M83:$BZ83),0)*SUM($U83:$CH83)</f>
        <v>0</v>
      </c>
      <c r="BQ192" s="123">
        <f>IFERROR('CEB Allocators'!BI83/SUM('CEB Allocators'!$M83:$BZ83),0)*SUM($U83:$CH83)</f>
        <v>0</v>
      </c>
      <c r="BR192" s="123">
        <f>IFERROR('CEB Allocators'!BJ83/SUM('CEB Allocators'!$M83:$BZ83),0)*SUM($U83:$CH83)</f>
        <v>0</v>
      </c>
      <c r="BS192" s="123">
        <f>IFERROR('CEB Allocators'!BK83/SUM('CEB Allocators'!$M83:$BZ83),0)*SUM($U83:$CH83)</f>
        <v>0</v>
      </c>
      <c r="BT192" s="123">
        <f>IFERROR('CEB Allocators'!BL83/SUM('CEB Allocators'!$M83:$BZ83),0)*SUM($U83:$CH83)</f>
        <v>0</v>
      </c>
      <c r="BU192" s="123">
        <f>IFERROR('CEB Allocators'!BM83/SUM('CEB Allocators'!$M83:$BZ83),0)*SUM($U83:$CH83)</f>
        <v>0</v>
      </c>
      <c r="BV192" s="123">
        <f>IFERROR('CEB Allocators'!BN83/SUM('CEB Allocators'!$M83:$BZ83),0)*SUM($U83:$CH83)</f>
        <v>0</v>
      </c>
      <c r="BW192" s="123">
        <f>IFERROR('CEB Allocators'!BO83/SUM('CEB Allocators'!$M83:$BZ83),0)*SUM($U83:$CH83)</f>
        <v>0</v>
      </c>
      <c r="BX192" s="123">
        <f>IFERROR('CEB Allocators'!BP83/SUM('CEB Allocators'!$M83:$BZ83),0)*SUM($U83:$CH83)</f>
        <v>0</v>
      </c>
      <c r="BY192" s="123">
        <f>IFERROR('CEB Allocators'!BQ83/SUM('CEB Allocators'!$M83:$BZ83),0)*SUM($U83:$CH83)</f>
        <v>0</v>
      </c>
      <c r="BZ192" s="123">
        <f>IFERROR('CEB Allocators'!BR83/SUM('CEB Allocators'!$M83:$BZ83),0)*SUM($U83:$CH83)</f>
        <v>0</v>
      </c>
      <c r="CA192" s="123">
        <f>IFERROR('CEB Allocators'!BS83/SUM('CEB Allocators'!$M83:$BZ83),0)*SUM($U83:$CH83)</f>
        <v>0</v>
      </c>
      <c r="CB192" s="123">
        <f>IFERROR('CEB Allocators'!BT83/SUM('CEB Allocators'!$M83:$BZ83),0)*SUM($U83:$CH83)</f>
        <v>0</v>
      </c>
      <c r="CC192" s="123">
        <f>IFERROR('CEB Allocators'!BU83/SUM('CEB Allocators'!$M83:$BZ83),0)*SUM($U83:$CH83)</f>
        <v>0</v>
      </c>
      <c r="CD192" s="123">
        <f>IFERROR('CEB Allocators'!BV83/SUM('CEB Allocators'!$M83:$BZ83),0)*SUM($U83:$CH83)</f>
        <v>0</v>
      </c>
      <c r="CE192" s="123">
        <f>IFERROR('CEB Allocators'!BW83/SUM('CEB Allocators'!$M83:$BZ83),0)*SUM($U83:$CH83)</f>
        <v>0</v>
      </c>
      <c r="CF192" s="123">
        <f>IFERROR('CEB Allocators'!BX83/SUM('CEB Allocators'!$M83:$BZ83),0)*SUM($U83:$CH83)</f>
        <v>0</v>
      </c>
      <c r="CG192" s="123">
        <f>IFERROR('CEB Allocators'!BY83/SUM('CEB Allocators'!$M83:$BZ83),0)*SUM($U83:$CH83)</f>
        <v>0</v>
      </c>
      <c r="CH192" s="123">
        <f>IFERROR('CEB Allocators'!BZ83/SUM('CEB Allocators'!$M83:$BZ83),0)*SUM($U83:$CH83)</f>
        <v>0</v>
      </c>
    </row>
    <row r="193" spans="1:86" s="56" customFormat="1" x14ac:dyDescent="0.3">
      <c r="A193" s="150"/>
      <c r="B193" s="19" t="str">
        <f t="shared" si="238"/>
        <v>Conservation</v>
      </c>
      <c r="C193" s="19">
        <f t="shared" si="238"/>
        <v>0</v>
      </c>
      <c r="D193" s="19" t="str">
        <f t="shared" si="238"/>
        <v>Con</v>
      </c>
      <c r="E193" s="19" t="str">
        <f t="shared" si="238"/>
        <v>Conservation</v>
      </c>
      <c r="F193" s="19" t="str">
        <f t="shared" si="238"/>
        <v>Multiple</v>
      </c>
      <c r="G193" s="98">
        <f t="shared" ref="G193" si="257">G84</f>
        <v>46388</v>
      </c>
      <c r="H193" s="19">
        <f t="shared" si="224"/>
        <v>15</v>
      </c>
      <c r="I193" s="19">
        <f t="shared" ref="I193:K193" si="258">I84</f>
        <v>15</v>
      </c>
      <c r="J193" s="19">
        <f t="shared" si="258"/>
        <v>0</v>
      </c>
      <c r="K193" s="19">
        <f t="shared" si="258"/>
        <v>2027</v>
      </c>
      <c r="L193" s="55"/>
      <c r="M193" s="55"/>
      <c r="R193" s="57"/>
      <c r="S193" s="57"/>
      <c r="T193" s="101"/>
      <c r="U193" s="123">
        <f>IFERROR('CEB Allocators'!M84/SUM('CEB Allocators'!$M84:$BZ84),0)*SUM($U84:$CH84)</f>
        <v>0</v>
      </c>
      <c r="V193" s="123">
        <f>IFERROR('CEB Allocators'!N84/SUM('CEB Allocators'!$M84:$BZ84),0)*SUM($U84:$CH84)</f>
        <v>0</v>
      </c>
      <c r="W193" s="123">
        <f>IFERROR('CEB Allocators'!O84/SUM('CEB Allocators'!$M84:$BZ84),0)*SUM($U84:$CH84)</f>
        <v>0</v>
      </c>
      <c r="X193" s="123">
        <f>IFERROR('CEB Allocators'!P84/SUM('CEB Allocators'!$M84:$BZ84),0)*SUM($U84:$CH84)</f>
        <v>0</v>
      </c>
      <c r="Y193" s="123">
        <f>IFERROR('CEB Allocators'!Q84/SUM('CEB Allocators'!$M84:$BZ84),0)*SUM($U84:$CH84)</f>
        <v>0</v>
      </c>
      <c r="Z193" s="123">
        <f>IFERROR('CEB Allocators'!R84/SUM('CEB Allocators'!$M84:$BZ84),0)*SUM($U84:$CH84)</f>
        <v>0</v>
      </c>
      <c r="AA193" s="123">
        <f>IFERROR('CEB Allocators'!S84/SUM('CEB Allocators'!$M84:$BZ84),0)*SUM($U84:$CH84)</f>
        <v>0</v>
      </c>
      <c r="AB193" s="123">
        <f>IFERROR('CEB Allocators'!T84/SUM('CEB Allocators'!$M84:$BZ84),0)*SUM($U84:$CH84)</f>
        <v>0</v>
      </c>
      <c r="AC193" s="123">
        <f>IFERROR('CEB Allocators'!U84/SUM('CEB Allocators'!$M84:$BZ84),0)*SUM($U84:$CH84)</f>
        <v>0</v>
      </c>
      <c r="AD193" s="123">
        <f>IFERROR('CEB Allocators'!V84/SUM('CEB Allocators'!$M84:$BZ84),0)*SUM($U84:$CH84)</f>
        <v>0</v>
      </c>
      <c r="AE193" s="123">
        <f>IFERROR('CEB Allocators'!W84/SUM('CEB Allocators'!$M84:$BZ84),0)*SUM($U84:$CH84)</f>
        <v>0</v>
      </c>
      <c r="AF193" s="123">
        <f>IFERROR('CEB Allocators'!X84/SUM('CEB Allocators'!$M84:$BZ84),0)*SUM($U84:$CH84)</f>
        <v>0</v>
      </c>
      <c r="AG193" s="123">
        <f>IFERROR('CEB Allocators'!Y84/SUM('CEB Allocators'!$M84:$BZ84),0)*SUM($U84:$CH84)</f>
        <v>0</v>
      </c>
      <c r="AH193" s="123">
        <f>IFERROR('CEB Allocators'!Z84/SUM('CEB Allocators'!$M84:$BZ84),0)*SUM($U84:$CH84)</f>
        <v>0</v>
      </c>
      <c r="AI193" s="123">
        <f>IFERROR('CEB Allocators'!AA84/SUM('CEB Allocators'!$M84:$BZ84),0)*SUM($U84:$CH84)</f>
        <v>0</v>
      </c>
      <c r="AJ193" s="123">
        <f>IFERROR('CEB Allocators'!AB84/SUM('CEB Allocators'!$M84:$BZ84),0)*SUM($U84:$CH84)</f>
        <v>0</v>
      </c>
      <c r="AK193" s="123">
        <f>IFERROR('CEB Allocators'!AC84/SUM('CEB Allocators'!$M84:$BZ84),0)*SUM($U84:$CH84)</f>
        <v>0</v>
      </c>
      <c r="AL193" s="123">
        <f>IFERROR('CEB Allocators'!AD84/SUM('CEB Allocators'!$M84:$BZ84),0)*SUM($U84:$CH84)</f>
        <v>0</v>
      </c>
      <c r="AM193" s="123">
        <f>IFERROR('CEB Allocators'!AE84/SUM('CEB Allocators'!$M84:$BZ84),0)*SUM($U84:$CH84)</f>
        <v>0</v>
      </c>
      <c r="AN193" s="123">
        <f>IFERROR('CEB Allocators'!AF84/SUM('CEB Allocators'!$M84:$BZ84),0)*SUM($U84:$CH84)</f>
        <v>0</v>
      </c>
      <c r="AO193" s="123">
        <f>IFERROR('CEB Allocators'!AG84/SUM('CEB Allocators'!$M84:$BZ84),0)*SUM($U84:$CH84)</f>
        <v>0</v>
      </c>
      <c r="AP193" s="123">
        <f>IFERROR('CEB Allocators'!AH84/SUM('CEB Allocators'!$M84:$BZ84),0)*SUM($U84:$CH84)</f>
        <v>0</v>
      </c>
      <c r="AQ193" s="123">
        <f>IFERROR('CEB Allocators'!AI84/SUM('CEB Allocators'!$M84:$BZ84),0)*SUM($U84:$CH84)</f>
        <v>28.929129054886747</v>
      </c>
      <c r="AR193" s="123">
        <f>IFERROR('CEB Allocators'!AJ84/SUM('CEB Allocators'!$M84:$BZ84),0)*SUM($U84:$CH84)</f>
        <v>28.929129054886747</v>
      </c>
      <c r="AS193" s="123">
        <f>IFERROR('CEB Allocators'!AK84/SUM('CEB Allocators'!$M84:$BZ84),0)*SUM($U84:$CH84)</f>
        <v>28.929129054886747</v>
      </c>
      <c r="AT193" s="123">
        <f>IFERROR('CEB Allocators'!AL84/SUM('CEB Allocators'!$M84:$BZ84),0)*SUM($U84:$CH84)</f>
        <v>28.929129054886747</v>
      </c>
      <c r="AU193" s="123">
        <f>IFERROR('CEB Allocators'!AM84/SUM('CEB Allocators'!$M84:$BZ84),0)*SUM($U84:$CH84)</f>
        <v>28.929129054886747</v>
      </c>
      <c r="AV193" s="123">
        <f>IFERROR('CEB Allocators'!AN84/SUM('CEB Allocators'!$M84:$BZ84),0)*SUM($U84:$CH84)</f>
        <v>28.929129054886747</v>
      </c>
      <c r="AW193" s="123">
        <f>IFERROR('CEB Allocators'!AO84/SUM('CEB Allocators'!$M84:$BZ84),0)*SUM($U84:$CH84)</f>
        <v>28.929129054886747</v>
      </c>
      <c r="AX193" s="123">
        <f>IFERROR('CEB Allocators'!AP84/SUM('CEB Allocators'!$M84:$BZ84),0)*SUM($U84:$CH84)</f>
        <v>28.929129054886747</v>
      </c>
      <c r="AY193" s="123">
        <f>IFERROR('CEB Allocators'!AQ84/SUM('CEB Allocators'!$M84:$BZ84),0)*SUM($U84:$CH84)</f>
        <v>28.929129054886747</v>
      </c>
      <c r="AZ193" s="123">
        <f>IFERROR('CEB Allocators'!AR84/SUM('CEB Allocators'!$M84:$BZ84),0)*SUM($U84:$CH84)</f>
        <v>28.929129054886747</v>
      </c>
      <c r="BA193" s="123">
        <f>IFERROR('CEB Allocators'!AS84/SUM('CEB Allocators'!$M84:$BZ84),0)*SUM($U84:$CH84)</f>
        <v>28.929129054886747</v>
      </c>
      <c r="BB193" s="123">
        <f>IFERROR('CEB Allocators'!AT84/SUM('CEB Allocators'!$M84:$BZ84),0)*SUM($U84:$CH84)</f>
        <v>28.929129054886747</v>
      </c>
      <c r="BC193" s="123">
        <f>IFERROR('CEB Allocators'!AU84/SUM('CEB Allocators'!$M84:$BZ84),0)*SUM($U84:$CH84)</f>
        <v>28.929129054886747</v>
      </c>
      <c r="BD193" s="123">
        <f>IFERROR('CEB Allocators'!AV84/SUM('CEB Allocators'!$M84:$BZ84),0)*SUM($U84:$CH84)</f>
        <v>28.929129054886747</v>
      </c>
      <c r="BE193" s="123">
        <f>IFERROR('CEB Allocators'!AW84/SUM('CEB Allocators'!$M84:$BZ84),0)*SUM($U84:$CH84)</f>
        <v>28.929129054886747</v>
      </c>
      <c r="BF193" s="123">
        <f>IFERROR('CEB Allocators'!AX84/SUM('CEB Allocators'!$M84:$BZ84),0)*SUM($U84:$CH84)</f>
        <v>0</v>
      </c>
      <c r="BG193" s="123">
        <f>IFERROR('CEB Allocators'!AY84/SUM('CEB Allocators'!$M84:$BZ84),0)*SUM($U84:$CH84)</f>
        <v>0</v>
      </c>
      <c r="BH193" s="123">
        <f>IFERROR('CEB Allocators'!AZ84/SUM('CEB Allocators'!$M84:$BZ84),0)*SUM($U84:$CH84)</f>
        <v>0</v>
      </c>
      <c r="BI193" s="123">
        <f>IFERROR('CEB Allocators'!BA84/SUM('CEB Allocators'!$M84:$BZ84),0)*SUM($U84:$CH84)</f>
        <v>0</v>
      </c>
      <c r="BJ193" s="123">
        <f>IFERROR('CEB Allocators'!BB84/SUM('CEB Allocators'!$M84:$BZ84),0)*SUM($U84:$CH84)</f>
        <v>0</v>
      </c>
      <c r="BK193" s="123">
        <f>IFERROR('CEB Allocators'!BC84/SUM('CEB Allocators'!$M84:$BZ84),0)*SUM($U84:$CH84)</f>
        <v>0</v>
      </c>
      <c r="BL193" s="123">
        <f>IFERROR('CEB Allocators'!BD84/SUM('CEB Allocators'!$M84:$BZ84),0)*SUM($U84:$CH84)</f>
        <v>0</v>
      </c>
      <c r="BM193" s="123">
        <f>IFERROR('CEB Allocators'!BE84/SUM('CEB Allocators'!$M84:$BZ84),0)*SUM($U84:$CH84)</f>
        <v>0</v>
      </c>
      <c r="BN193" s="123">
        <f>IFERROR('CEB Allocators'!BF84/SUM('CEB Allocators'!$M84:$BZ84),0)*SUM($U84:$CH84)</f>
        <v>0</v>
      </c>
      <c r="BO193" s="123">
        <f>IFERROR('CEB Allocators'!BG84/SUM('CEB Allocators'!$M84:$BZ84),0)*SUM($U84:$CH84)</f>
        <v>0</v>
      </c>
      <c r="BP193" s="123">
        <f>IFERROR('CEB Allocators'!BH84/SUM('CEB Allocators'!$M84:$BZ84),0)*SUM($U84:$CH84)</f>
        <v>0</v>
      </c>
      <c r="BQ193" s="123">
        <f>IFERROR('CEB Allocators'!BI84/SUM('CEB Allocators'!$M84:$BZ84),0)*SUM($U84:$CH84)</f>
        <v>0</v>
      </c>
      <c r="BR193" s="123">
        <f>IFERROR('CEB Allocators'!BJ84/SUM('CEB Allocators'!$M84:$BZ84),0)*SUM($U84:$CH84)</f>
        <v>0</v>
      </c>
      <c r="BS193" s="123">
        <f>IFERROR('CEB Allocators'!BK84/SUM('CEB Allocators'!$M84:$BZ84),0)*SUM($U84:$CH84)</f>
        <v>0</v>
      </c>
      <c r="BT193" s="123">
        <f>IFERROR('CEB Allocators'!BL84/SUM('CEB Allocators'!$M84:$BZ84),0)*SUM($U84:$CH84)</f>
        <v>0</v>
      </c>
      <c r="BU193" s="123">
        <f>IFERROR('CEB Allocators'!BM84/SUM('CEB Allocators'!$M84:$BZ84),0)*SUM($U84:$CH84)</f>
        <v>0</v>
      </c>
      <c r="BV193" s="123">
        <f>IFERROR('CEB Allocators'!BN84/SUM('CEB Allocators'!$M84:$BZ84),0)*SUM($U84:$CH84)</f>
        <v>0</v>
      </c>
      <c r="BW193" s="123">
        <f>IFERROR('CEB Allocators'!BO84/SUM('CEB Allocators'!$M84:$BZ84),0)*SUM($U84:$CH84)</f>
        <v>0</v>
      </c>
      <c r="BX193" s="123">
        <f>IFERROR('CEB Allocators'!BP84/SUM('CEB Allocators'!$M84:$BZ84),0)*SUM($U84:$CH84)</f>
        <v>0</v>
      </c>
      <c r="BY193" s="123">
        <f>IFERROR('CEB Allocators'!BQ84/SUM('CEB Allocators'!$M84:$BZ84),0)*SUM($U84:$CH84)</f>
        <v>0</v>
      </c>
      <c r="BZ193" s="123">
        <f>IFERROR('CEB Allocators'!BR84/SUM('CEB Allocators'!$M84:$BZ84),0)*SUM($U84:$CH84)</f>
        <v>0</v>
      </c>
      <c r="CA193" s="123">
        <f>IFERROR('CEB Allocators'!BS84/SUM('CEB Allocators'!$M84:$BZ84),0)*SUM($U84:$CH84)</f>
        <v>0</v>
      </c>
      <c r="CB193" s="123">
        <f>IFERROR('CEB Allocators'!BT84/SUM('CEB Allocators'!$M84:$BZ84),0)*SUM($U84:$CH84)</f>
        <v>0</v>
      </c>
      <c r="CC193" s="123">
        <f>IFERROR('CEB Allocators'!BU84/SUM('CEB Allocators'!$M84:$BZ84),0)*SUM($U84:$CH84)</f>
        <v>0</v>
      </c>
      <c r="CD193" s="123">
        <f>IFERROR('CEB Allocators'!BV84/SUM('CEB Allocators'!$M84:$BZ84),0)*SUM($U84:$CH84)</f>
        <v>0</v>
      </c>
      <c r="CE193" s="123">
        <f>IFERROR('CEB Allocators'!BW84/SUM('CEB Allocators'!$M84:$BZ84),0)*SUM($U84:$CH84)</f>
        <v>0</v>
      </c>
      <c r="CF193" s="123">
        <f>IFERROR('CEB Allocators'!BX84/SUM('CEB Allocators'!$M84:$BZ84),0)*SUM($U84:$CH84)</f>
        <v>0</v>
      </c>
      <c r="CG193" s="123">
        <f>IFERROR('CEB Allocators'!BY84/SUM('CEB Allocators'!$M84:$BZ84),0)*SUM($U84:$CH84)</f>
        <v>0</v>
      </c>
      <c r="CH193" s="123">
        <f>IFERROR('CEB Allocators'!BZ84/SUM('CEB Allocators'!$M84:$BZ84),0)*SUM($U84:$CH84)</f>
        <v>0</v>
      </c>
    </row>
    <row r="194" spans="1:86" s="56" customFormat="1" x14ac:dyDescent="0.3">
      <c r="A194" s="150"/>
      <c r="B194" s="19" t="str">
        <f t="shared" ref="B194:F203" si="259">B85</f>
        <v>Conservation</v>
      </c>
      <c r="C194" s="19">
        <f t="shared" si="259"/>
        <v>0</v>
      </c>
      <c r="D194" s="19" t="str">
        <f t="shared" si="259"/>
        <v>Con</v>
      </c>
      <c r="E194" s="19" t="str">
        <f t="shared" si="259"/>
        <v>Conservation</v>
      </c>
      <c r="F194" s="19" t="str">
        <f t="shared" si="259"/>
        <v>Multiple</v>
      </c>
      <c r="G194" s="98">
        <f t="shared" ref="G194" si="260">G85</f>
        <v>46753</v>
      </c>
      <c r="H194" s="19">
        <f t="shared" si="224"/>
        <v>15</v>
      </c>
      <c r="I194" s="19">
        <f t="shared" ref="I194:K194" si="261">I85</f>
        <v>15</v>
      </c>
      <c r="J194" s="19">
        <f t="shared" si="261"/>
        <v>0</v>
      </c>
      <c r="K194" s="19">
        <f t="shared" si="261"/>
        <v>2028</v>
      </c>
      <c r="L194" s="55"/>
      <c r="M194" s="55"/>
      <c r="R194" s="57"/>
      <c r="S194" s="57"/>
      <c r="T194" s="101"/>
      <c r="U194" s="123">
        <f>IFERROR('CEB Allocators'!M85/SUM('CEB Allocators'!$M85:$BZ85),0)*SUM($U85:$CH85)</f>
        <v>0</v>
      </c>
      <c r="V194" s="123">
        <f>IFERROR('CEB Allocators'!N85/SUM('CEB Allocators'!$M85:$BZ85),0)*SUM($U85:$CH85)</f>
        <v>0</v>
      </c>
      <c r="W194" s="123">
        <f>IFERROR('CEB Allocators'!O85/SUM('CEB Allocators'!$M85:$BZ85),0)*SUM($U85:$CH85)</f>
        <v>0</v>
      </c>
      <c r="X194" s="123">
        <f>IFERROR('CEB Allocators'!P85/SUM('CEB Allocators'!$M85:$BZ85),0)*SUM($U85:$CH85)</f>
        <v>0</v>
      </c>
      <c r="Y194" s="123">
        <f>IFERROR('CEB Allocators'!Q85/SUM('CEB Allocators'!$M85:$BZ85),0)*SUM($U85:$CH85)</f>
        <v>0</v>
      </c>
      <c r="Z194" s="123">
        <f>IFERROR('CEB Allocators'!R85/SUM('CEB Allocators'!$M85:$BZ85),0)*SUM($U85:$CH85)</f>
        <v>0</v>
      </c>
      <c r="AA194" s="123">
        <f>IFERROR('CEB Allocators'!S85/SUM('CEB Allocators'!$M85:$BZ85),0)*SUM($U85:$CH85)</f>
        <v>0</v>
      </c>
      <c r="AB194" s="123">
        <f>IFERROR('CEB Allocators'!T85/SUM('CEB Allocators'!$M85:$BZ85),0)*SUM($U85:$CH85)</f>
        <v>0</v>
      </c>
      <c r="AC194" s="123">
        <f>IFERROR('CEB Allocators'!U85/SUM('CEB Allocators'!$M85:$BZ85),0)*SUM($U85:$CH85)</f>
        <v>0</v>
      </c>
      <c r="AD194" s="123">
        <f>IFERROR('CEB Allocators'!V85/SUM('CEB Allocators'!$M85:$BZ85),0)*SUM($U85:$CH85)</f>
        <v>0</v>
      </c>
      <c r="AE194" s="123">
        <f>IFERROR('CEB Allocators'!W85/SUM('CEB Allocators'!$M85:$BZ85),0)*SUM($U85:$CH85)</f>
        <v>0</v>
      </c>
      <c r="AF194" s="123">
        <f>IFERROR('CEB Allocators'!X85/SUM('CEB Allocators'!$M85:$BZ85),0)*SUM($U85:$CH85)</f>
        <v>0</v>
      </c>
      <c r="AG194" s="123">
        <f>IFERROR('CEB Allocators'!Y85/SUM('CEB Allocators'!$M85:$BZ85),0)*SUM($U85:$CH85)</f>
        <v>0</v>
      </c>
      <c r="AH194" s="123">
        <f>IFERROR('CEB Allocators'!Z85/SUM('CEB Allocators'!$M85:$BZ85),0)*SUM($U85:$CH85)</f>
        <v>0</v>
      </c>
      <c r="AI194" s="123">
        <f>IFERROR('CEB Allocators'!AA85/SUM('CEB Allocators'!$M85:$BZ85),0)*SUM($U85:$CH85)</f>
        <v>0</v>
      </c>
      <c r="AJ194" s="123">
        <f>IFERROR('CEB Allocators'!AB85/SUM('CEB Allocators'!$M85:$BZ85),0)*SUM($U85:$CH85)</f>
        <v>0</v>
      </c>
      <c r="AK194" s="123">
        <f>IFERROR('CEB Allocators'!AC85/SUM('CEB Allocators'!$M85:$BZ85),0)*SUM($U85:$CH85)</f>
        <v>0</v>
      </c>
      <c r="AL194" s="123">
        <f>IFERROR('CEB Allocators'!AD85/SUM('CEB Allocators'!$M85:$BZ85),0)*SUM($U85:$CH85)</f>
        <v>0</v>
      </c>
      <c r="AM194" s="123">
        <f>IFERROR('CEB Allocators'!AE85/SUM('CEB Allocators'!$M85:$BZ85),0)*SUM($U85:$CH85)</f>
        <v>0</v>
      </c>
      <c r="AN194" s="123">
        <f>IFERROR('CEB Allocators'!AF85/SUM('CEB Allocators'!$M85:$BZ85),0)*SUM($U85:$CH85)</f>
        <v>0</v>
      </c>
      <c r="AO194" s="123">
        <f>IFERROR('CEB Allocators'!AG85/SUM('CEB Allocators'!$M85:$BZ85),0)*SUM($U85:$CH85)</f>
        <v>0</v>
      </c>
      <c r="AP194" s="123">
        <f>IFERROR('CEB Allocators'!AH85/SUM('CEB Allocators'!$M85:$BZ85),0)*SUM($U85:$CH85)</f>
        <v>0</v>
      </c>
      <c r="AQ194" s="123">
        <f>IFERROR('CEB Allocators'!AI85/SUM('CEB Allocators'!$M85:$BZ85),0)*SUM($U85:$CH85)</f>
        <v>0</v>
      </c>
      <c r="AR194" s="123">
        <f>IFERROR('CEB Allocators'!AJ85/SUM('CEB Allocators'!$M85:$BZ85),0)*SUM($U85:$CH85)</f>
        <v>29.507711635984485</v>
      </c>
      <c r="AS194" s="123">
        <f>IFERROR('CEB Allocators'!AK85/SUM('CEB Allocators'!$M85:$BZ85),0)*SUM($U85:$CH85)</f>
        <v>29.507711635984485</v>
      </c>
      <c r="AT194" s="123">
        <f>IFERROR('CEB Allocators'!AL85/SUM('CEB Allocators'!$M85:$BZ85),0)*SUM($U85:$CH85)</f>
        <v>29.507711635984485</v>
      </c>
      <c r="AU194" s="123">
        <f>IFERROR('CEB Allocators'!AM85/SUM('CEB Allocators'!$M85:$BZ85),0)*SUM($U85:$CH85)</f>
        <v>29.507711635984485</v>
      </c>
      <c r="AV194" s="123">
        <f>IFERROR('CEB Allocators'!AN85/SUM('CEB Allocators'!$M85:$BZ85),0)*SUM($U85:$CH85)</f>
        <v>29.507711635984485</v>
      </c>
      <c r="AW194" s="123">
        <f>IFERROR('CEB Allocators'!AO85/SUM('CEB Allocators'!$M85:$BZ85),0)*SUM($U85:$CH85)</f>
        <v>29.507711635984485</v>
      </c>
      <c r="AX194" s="123">
        <f>IFERROR('CEB Allocators'!AP85/SUM('CEB Allocators'!$M85:$BZ85),0)*SUM($U85:$CH85)</f>
        <v>29.507711635984485</v>
      </c>
      <c r="AY194" s="123">
        <f>IFERROR('CEB Allocators'!AQ85/SUM('CEB Allocators'!$M85:$BZ85),0)*SUM($U85:$CH85)</f>
        <v>29.507711635984485</v>
      </c>
      <c r="AZ194" s="123">
        <f>IFERROR('CEB Allocators'!AR85/SUM('CEB Allocators'!$M85:$BZ85),0)*SUM($U85:$CH85)</f>
        <v>29.507711635984485</v>
      </c>
      <c r="BA194" s="123">
        <f>IFERROR('CEB Allocators'!AS85/SUM('CEB Allocators'!$M85:$BZ85),0)*SUM($U85:$CH85)</f>
        <v>29.507711635984485</v>
      </c>
      <c r="BB194" s="123">
        <f>IFERROR('CEB Allocators'!AT85/SUM('CEB Allocators'!$M85:$BZ85),0)*SUM($U85:$CH85)</f>
        <v>29.507711635984485</v>
      </c>
      <c r="BC194" s="123">
        <f>IFERROR('CEB Allocators'!AU85/SUM('CEB Allocators'!$M85:$BZ85),0)*SUM($U85:$CH85)</f>
        <v>29.507711635984485</v>
      </c>
      <c r="BD194" s="123">
        <f>IFERROR('CEB Allocators'!AV85/SUM('CEB Allocators'!$M85:$BZ85),0)*SUM($U85:$CH85)</f>
        <v>29.507711635984485</v>
      </c>
      <c r="BE194" s="123">
        <f>IFERROR('CEB Allocators'!AW85/SUM('CEB Allocators'!$M85:$BZ85),0)*SUM($U85:$CH85)</f>
        <v>29.507711635984485</v>
      </c>
      <c r="BF194" s="123">
        <f>IFERROR('CEB Allocators'!AX85/SUM('CEB Allocators'!$M85:$BZ85),0)*SUM($U85:$CH85)</f>
        <v>29.507711635984485</v>
      </c>
      <c r="BG194" s="123">
        <f>IFERROR('CEB Allocators'!AY85/SUM('CEB Allocators'!$M85:$BZ85),0)*SUM($U85:$CH85)</f>
        <v>0</v>
      </c>
      <c r="BH194" s="123">
        <f>IFERROR('CEB Allocators'!AZ85/SUM('CEB Allocators'!$M85:$BZ85),0)*SUM($U85:$CH85)</f>
        <v>0</v>
      </c>
      <c r="BI194" s="123">
        <f>IFERROR('CEB Allocators'!BA85/SUM('CEB Allocators'!$M85:$BZ85),0)*SUM($U85:$CH85)</f>
        <v>0</v>
      </c>
      <c r="BJ194" s="123">
        <f>IFERROR('CEB Allocators'!BB85/SUM('CEB Allocators'!$M85:$BZ85),0)*SUM($U85:$CH85)</f>
        <v>0</v>
      </c>
      <c r="BK194" s="123">
        <f>IFERROR('CEB Allocators'!BC85/SUM('CEB Allocators'!$M85:$BZ85),0)*SUM($U85:$CH85)</f>
        <v>0</v>
      </c>
      <c r="BL194" s="123">
        <f>IFERROR('CEB Allocators'!BD85/SUM('CEB Allocators'!$M85:$BZ85),0)*SUM($U85:$CH85)</f>
        <v>0</v>
      </c>
      <c r="BM194" s="123">
        <f>IFERROR('CEB Allocators'!BE85/SUM('CEB Allocators'!$M85:$BZ85),0)*SUM($U85:$CH85)</f>
        <v>0</v>
      </c>
      <c r="BN194" s="123">
        <f>IFERROR('CEB Allocators'!BF85/SUM('CEB Allocators'!$M85:$BZ85),0)*SUM($U85:$CH85)</f>
        <v>0</v>
      </c>
      <c r="BO194" s="123">
        <f>IFERROR('CEB Allocators'!BG85/SUM('CEB Allocators'!$M85:$BZ85),0)*SUM($U85:$CH85)</f>
        <v>0</v>
      </c>
      <c r="BP194" s="123">
        <f>IFERROR('CEB Allocators'!BH85/SUM('CEB Allocators'!$M85:$BZ85),0)*SUM($U85:$CH85)</f>
        <v>0</v>
      </c>
      <c r="BQ194" s="123">
        <f>IFERROR('CEB Allocators'!BI85/SUM('CEB Allocators'!$M85:$BZ85),0)*SUM($U85:$CH85)</f>
        <v>0</v>
      </c>
      <c r="BR194" s="123">
        <f>IFERROR('CEB Allocators'!BJ85/SUM('CEB Allocators'!$M85:$BZ85),0)*SUM($U85:$CH85)</f>
        <v>0</v>
      </c>
      <c r="BS194" s="123">
        <f>IFERROR('CEB Allocators'!BK85/SUM('CEB Allocators'!$M85:$BZ85),0)*SUM($U85:$CH85)</f>
        <v>0</v>
      </c>
      <c r="BT194" s="123">
        <f>IFERROR('CEB Allocators'!BL85/SUM('CEB Allocators'!$M85:$BZ85),0)*SUM($U85:$CH85)</f>
        <v>0</v>
      </c>
      <c r="BU194" s="123">
        <f>IFERROR('CEB Allocators'!BM85/SUM('CEB Allocators'!$M85:$BZ85),0)*SUM($U85:$CH85)</f>
        <v>0</v>
      </c>
      <c r="BV194" s="123">
        <f>IFERROR('CEB Allocators'!BN85/SUM('CEB Allocators'!$M85:$BZ85),0)*SUM($U85:$CH85)</f>
        <v>0</v>
      </c>
      <c r="BW194" s="123">
        <f>IFERROR('CEB Allocators'!BO85/SUM('CEB Allocators'!$M85:$BZ85),0)*SUM($U85:$CH85)</f>
        <v>0</v>
      </c>
      <c r="BX194" s="123">
        <f>IFERROR('CEB Allocators'!BP85/SUM('CEB Allocators'!$M85:$BZ85),0)*SUM($U85:$CH85)</f>
        <v>0</v>
      </c>
      <c r="BY194" s="123">
        <f>IFERROR('CEB Allocators'!BQ85/SUM('CEB Allocators'!$M85:$BZ85),0)*SUM($U85:$CH85)</f>
        <v>0</v>
      </c>
      <c r="BZ194" s="123">
        <f>IFERROR('CEB Allocators'!BR85/SUM('CEB Allocators'!$M85:$BZ85),0)*SUM($U85:$CH85)</f>
        <v>0</v>
      </c>
      <c r="CA194" s="123">
        <f>IFERROR('CEB Allocators'!BS85/SUM('CEB Allocators'!$M85:$BZ85),0)*SUM($U85:$CH85)</f>
        <v>0</v>
      </c>
      <c r="CB194" s="123">
        <f>IFERROR('CEB Allocators'!BT85/SUM('CEB Allocators'!$M85:$BZ85),0)*SUM($U85:$CH85)</f>
        <v>0</v>
      </c>
      <c r="CC194" s="123">
        <f>IFERROR('CEB Allocators'!BU85/SUM('CEB Allocators'!$M85:$BZ85),0)*SUM($U85:$CH85)</f>
        <v>0</v>
      </c>
      <c r="CD194" s="123">
        <f>IFERROR('CEB Allocators'!BV85/SUM('CEB Allocators'!$M85:$BZ85),0)*SUM($U85:$CH85)</f>
        <v>0</v>
      </c>
      <c r="CE194" s="123">
        <f>IFERROR('CEB Allocators'!BW85/SUM('CEB Allocators'!$M85:$BZ85),0)*SUM($U85:$CH85)</f>
        <v>0</v>
      </c>
      <c r="CF194" s="123">
        <f>IFERROR('CEB Allocators'!BX85/SUM('CEB Allocators'!$M85:$BZ85),0)*SUM($U85:$CH85)</f>
        <v>0</v>
      </c>
      <c r="CG194" s="123">
        <f>IFERROR('CEB Allocators'!BY85/SUM('CEB Allocators'!$M85:$BZ85),0)*SUM($U85:$CH85)</f>
        <v>0</v>
      </c>
      <c r="CH194" s="123">
        <f>IFERROR('CEB Allocators'!BZ85/SUM('CEB Allocators'!$M85:$BZ85),0)*SUM($U85:$CH85)</f>
        <v>0</v>
      </c>
    </row>
    <row r="195" spans="1:86" s="56" customFormat="1" x14ac:dyDescent="0.3">
      <c r="A195" s="150"/>
      <c r="B195" s="19" t="str">
        <f t="shared" si="259"/>
        <v>Conservation</v>
      </c>
      <c r="C195" s="19">
        <f t="shared" si="259"/>
        <v>0</v>
      </c>
      <c r="D195" s="19" t="str">
        <f t="shared" si="259"/>
        <v>Con</v>
      </c>
      <c r="E195" s="19" t="str">
        <f t="shared" si="259"/>
        <v>Conservation</v>
      </c>
      <c r="F195" s="19" t="str">
        <f t="shared" si="259"/>
        <v>Multiple</v>
      </c>
      <c r="G195" s="98">
        <f t="shared" ref="G195" si="262">G86</f>
        <v>47119</v>
      </c>
      <c r="H195" s="19">
        <f t="shared" si="224"/>
        <v>15</v>
      </c>
      <c r="I195" s="19">
        <f t="shared" ref="I195:K195" si="263">I86</f>
        <v>15</v>
      </c>
      <c r="J195" s="19">
        <f t="shared" si="263"/>
        <v>0</v>
      </c>
      <c r="K195" s="19">
        <f t="shared" si="263"/>
        <v>2029</v>
      </c>
      <c r="L195" s="55"/>
      <c r="M195" s="55"/>
      <c r="R195" s="57"/>
      <c r="S195" s="57"/>
      <c r="T195" s="101"/>
      <c r="U195" s="123">
        <f>IFERROR('CEB Allocators'!M86/SUM('CEB Allocators'!$M86:$BZ86),0)*SUM($U86:$CH86)</f>
        <v>0</v>
      </c>
      <c r="V195" s="123">
        <f>IFERROR('CEB Allocators'!N86/SUM('CEB Allocators'!$M86:$BZ86),0)*SUM($U86:$CH86)</f>
        <v>0</v>
      </c>
      <c r="W195" s="123">
        <f>IFERROR('CEB Allocators'!O86/SUM('CEB Allocators'!$M86:$BZ86),0)*SUM($U86:$CH86)</f>
        <v>0</v>
      </c>
      <c r="X195" s="123">
        <f>IFERROR('CEB Allocators'!P86/SUM('CEB Allocators'!$M86:$BZ86),0)*SUM($U86:$CH86)</f>
        <v>0</v>
      </c>
      <c r="Y195" s="123">
        <f>IFERROR('CEB Allocators'!Q86/SUM('CEB Allocators'!$M86:$BZ86),0)*SUM($U86:$CH86)</f>
        <v>0</v>
      </c>
      <c r="Z195" s="123">
        <f>IFERROR('CEB Allocators'!R86/SUM('CEB Allocators'!$M86:$BZ86),0)*SUM($U86:$CH86)</f>
        <v>0</v>
      </c>
      <c r="AA195" s="123">
        <f>IFERROR('CEB Allocators'!S86/SUM('CEB Allocators'!$M86:$BZ86),0)*SUM($U86:$CH86)</f>
        <v>0</v>
      </c>
      <c r="AB195" s="123">
        <f>IFERROR('CEB Allocators'!T86/SUM('CEB Allocators'!$M86:$BZ86),0)*SUM($U86:$CH86)</f>
        <v>0</v>
      </c>
      <c r="AC195" s="123">
        <f>IFERROR('CEB Allocators'!U86/SUM('CEB Allocators'!$M86:$BZ86),0)*SUM($U86:$CH86)</f>
        <v>0</v>
      </c>
      <c r="AD195" s="123">
        <f>IFERROR('CEB Allocators'!V86/SUM('CEB Allocators'!$M86:$BZ86),0)*SUM($U86:$CH86)</f>
        <v>0</v>
      </c>
      <c r="AE195" s="123">
        <f>IFERROR('CEB Allocators'!W86/SUM('CEB Allocators'!$M86:$BZ86),0)*SUM($U86:$CH86)</f>
        <v>0</v>
      </c>
      <c r="AF195" s="123">
        <f>IFERROR('CEB Allocators'!X86/SUM('CEB Allocators'!$M86:$BZ86),0)*SUM($U86:$CH86)</f>
        <v>0</v>
      </c>
      <c r="AG195" s="123">
        <f>IFERROR('CEB Allocators'!Y86/SUM('CEB Allocators'!$M86:$BZ86),0)*SUM($U86:$CH86)</f>
        <v>0</v>
      </c>
      <c r="AH195" s="123">
        <f>IFERROR('CEB Allocators'!Z86/SUM('CEB Allocators'!$M86:$BZ86),0)*SUM($U86:$CH86)</f>
        <v>0</v>
      </c>
      <c r="AI195" s="123">
        <f>IFERROR('CEB Allocators'!AA86/SUM('CEB Allocators'!$M86:$BZ86),0)*SUM($U86:$CH86)</f>
        <v>0</v>
      </c>
      <c r="AJ195" s="123">
        <f>IFERROR('CEB Allocators'!AB86/SUM('CEB Allocators'!$M86:$BZ86),0)*SUM($U86:$CH86)</f>
        <v>0</v>
      </c>
      <c r="AK195" s="123">
        <f>IFERROR('CEB Allocators'!AC86/SUM('CEB Allocators'!$M86:$BZ86),0)*SUM($U86:$CH86)</f>
        <v>0</v>
      </c>
      <c r="AL195" s="123">
        <f>IFERROR('CEB Allocators'!AD86/SUM('CEB Allocators'!$M86:$BZ86),0)*SUM($U86:$CH86)</f>
        <v>0</v>
      </c>
      <c r="AM195" s="123">
        <f>IFERROR('CEB Allocators'!AE86/SUM('CEB Allocators'!$M86:$BZ86),0)*SUM($U86:$CH86)</f>
        <v>0</v>
      </c>
      <c r="AN195" s="123">
        <f>IFERROR('CEB Allocators'!AF86/SUM('CEB Allocators'!$M86:$BZ86),0)*SUM($U86:$CH86)</f>
        <v>0</v>
      </c>
      <c r="AO195" s="123">
        <f>IFERROR('CEB Allocators'!AG86/SUM('CEB Allocators'!$M86:$BZ86),0)*SUM($U86:$CH86)</f>
        <v>0</v>
      </c>
      <c r="AP195" s="123">
        <f>IFERROR('CEB Allocators'!AH86/SUM('CEB Allocators'!$M86:$BZ86),0)*SUM($U86:$CH86)</f>
        <v>0</v>
      </c>
      <c r="AQ195" s="123">
        <f>IFERROR('CEB Allocators'!AI86/SUM('CEB Allocators'!$M86:$BZ86),0)*SUM($U86:$CH86)</f>
        <v>0</v>
      </c>
      <c r="AR195" s="123">
        <f>IFERROR('CEB Allocators'!AJ86/SUM('CEB Allocators'!$M86:$BZ86),0)*SUM($U86:$CH86)</f>
        <v>0</v>
      </c>
      <c r="AS195" s="123">
        <f>IFERROR('CEB Allocators'!AK86/SUM('CEB Allocators'!$M86:$BZ86),0)*SUM($U86:$CH86)</f>
        <v>30.097865868704172</v>
      </c>
      <c r="AT195" s="123">
        <f>IFERROR('CEB Allocators'!AL86/SUM('CEB Allocators'!$M86:$BZ86),0)*SUM($U86:$CH86)</f>
        <v>30.097865868704172</v>
      </c>
      <c r="AU195" s="123">
        <f>IFERROR('CEB Allocators'!AM86/SUM('CEB Allocators'!$M86:$BZ86),0)*SUM($U86:$CH86)</f>
        <v>30.097865868704172</v>
      </c>
      <c r="AV195" s="123">
        <f>IFERROR('CEB Allocators'!AN86/SUM('CEB Allocators'!$M86:$BZ86),0)*SUM($U86:$CH86)</f>
        <v>30.097865868704172</v>
      </c>
      <c r="AW195" s="123">
        <f>IFERROR('CEB Allocators'!AO86/SUM('CEB Allocators'!$M86:$BZ86),0)*SUM($U86:$CH86)</f>
        <v>30.097865868704172</v>
      </c>
      <c r="AX195" s="123">
        <f>IFERROR('CEB Allocators'!AP86/SUM('CEB Allocators'!$M86:$BZ86),0)*SUM($U86:$CH86)</f>
        <v>30.097865868704172</v>
      </c>
      <c r="AY195" s="123">
        <f>IFERROR('CEB Allocators'!AQ86/SUM('CEB Allocators'!$M86:$BZ86),0)*SUM($U86:$CH86)</f>
        <v>30.097865868704172</v>
      </c>
      <c r="AZ195" s="123">
        <f>IFERROR('CEB Allocators'!AR86/SUM('CEB Allocators'!$M86:$BZ86),0)*SUM($U86:$CH86)</f>
        <v>30.097865868704172</v>
      </c>
      <c r="BA195" s="123">
        <f>IFERROR('CEB Allocators'!AS86/SUM('CEB Allocators'!$M86:$BZ86),0)*SUM($U86:$CH86)</f>
        <v>30.097865868704172</v>
      </c>
      <c r="BB195" s="123">
        <f>IFERROR('CEB Allocators'!AT86/SUM('CEB Allocators'!$M86:$BZ86),0)*SUM($U86:$CH86)</f>
        <v>30.097865868704172</v>
      </c>
      <c r="BC195" s="123">
        <f>IFERROR('CEB Allocators'!AU86/SUM('CEB Allocators'!$M86:$BZ86),0)*SUM($U86:$CH86)</f>
        <v>30.097865868704172</v>
      </c>
      <c r="BD195" s="123">
        <f>IFERROR('CEB Allocators'!AV86/SUM('CEB Allocators'!$M86:$BZ86),0)*SUM($U86:$CH86)</f>
        <v>30.097865868704172</v>
      </c>
      <c r="BE195" s="123">
        <f>IFERROR('CEB Allocators'!AW86/SUM('CEB Allocators'!$M86:$BZ86),0)*SUM($U86:$CH86)</f>
        <v>30.097865868704172</v>
      </c>
      <c r="BF195" s="123">
        <f>IFERROR('CEB Allocators'!AX86/SUM('CEB Allocators'!$M86:$BZ86),0)*SUM($U86:$CH86)</f>
        <v>30.097865868704172</v>
      </c>
      <c r="BG195" s="123">
        <f>IFERROR('CEB Allocators'!AY86/SUM('CEB Allocators'!$M86:$BZ86),0)*SUM($U86:$CH86)</f>
        <v>30.097865868704172</v>
      </c>
      <c r="BH195" s="123">
        <f>IFERROR('CEB Allocators'!AZ86/SUM('CEB Allocators'!$M86:$BZ86),0)*SUM($U86:$CH86)</f>
        <v>0</v>
      </c>
      <c r="BI195" s="123">
        <f>IFERROR('CEB Allocators'!BA86/SUM('CEB Allocators'!$M86:$BZ86),0)*SUM($U86:$CH86)</f>
        <v>0</v>
      </c>
      <c r="BJ195" s="123">
        <f>IFERROR('CEB Allocators'!BB86/SUM('CEB Allocators'!$M86:$BZ86),0)*SUM($U86:$CH86)</f>
        <v>0</v>
      </c>
      <c r="BK195" s="123">
        <f>IFERROR('CEB Allocators'!BC86/SUM('CEB Allocators'!$M86:$BZ86),0)*SUM($U86:$CH86)</f>
        <v>0</v>
      </c>
      <c r="BL195" s="123">
        <f>IFERROR('CEB Allocators'!BD86/SUM('CEB Allocators'!$M86:$BZ86),0)*SUM($U86:$CH86)</f>
        <v>0</v>
      </c>
      <c r="BM195" s="123">
        <f>IFERROR('CEB Allocators'!BE86/SUM('CEB Allocators'!$M86:$BZ86),0)*SUM($U86:$CH86)</f>
        <v>0</v>
      </c>
      <c r="BN195" s="123">
        <f>IFERROR('CEB Allocators'!BF86/SUM('CEB Allocators'!$M86:$BZ86),0)*SUM($U86:$CH86)</f>
        <v>0</v>
      </c>
      <c r="BO195" s="123">
        <f>IFERROR('CEB Allocators'!BG86/SUM('CEB Allocators'!$M86:$BZ86),0)*SUM($U86:$CH86)</f>
        <v>0</v>
      </c>
      <c r="BP195" s="123">
        <f>IFERROR('CEB Allocators'!BH86/SUM('CEB Allocators'!$M86:$BZ86),0)*SUM($U86:$CH86)</f>
        <v>0</v>
      </c>
      <c r="BQ195" s="123">
        <f>IFERROR('CEB Allocators'!BI86/SUM('CEB Allocators'!$M86:$BZ86),0)*SUM($U86:$CH86)</f>
        <v>0</v>
      </c>
      <c r="BR195" s="123">
        <f>IFERROR('CEB Allocators'!BJ86/SUM('CEB Allocators'!$M86:$BZ86),0)*SUM($U86:$CH86)</f>
        <v>0</v>
      </c>
      <c r="BS195" s="123">
        <f>IFERROR('CEB Allocators'!BK86/SUM('CEB Allocators'!$M86:$BZ86),0)*SUM($U86:$CH86)</f>
        <v>0</v>
      </c>
      <c r="BT195" s="123">
        <f>IFERROR('CEB Allocators'!BL86/SUM('CEB Allocators'!$M86:$BZ86),0)*SUM($U86:$CH86)</f>
        <v>0</v>
      </c>
      <c r="BU195" s="123">
        <f>IFERROR('CEB Allocators'!BM86/SUM('CEB Allocators'!$M86:$BZ86),0)*SUM($U86:$CH86)</f>
        <v>0</v>
      </c>
      <c r="BV195" s="123">
        <f>IFERROR('CEB Allocators'!BN86/SUM('CEB Allocators'!$M86:$BZ86),0)*SUM($U86:$CH86)</f>
        <v>0</v>
      </c>
      <c r="BW195" s="123">
        <f>IFERROR('CEB Allocators'!BO86/SUM('CEB Allocators'!$M86:$BZ86),0)*SUM($U86:$CH86)</f>
        <v>0</v>
      </c>
      <c r="BX195" s="123">
        <f>IFERROR('CEB Allocators'!BP86/SUM('CEB Allocators'!$M86:$BZ86),0)*SUM($U86:$CH86)</f>
        <v>0</v>
      </c>
      <c r="BY195" s="123">
        <f>IFERROR('CEB Allocators'!BQ86/SUM('CEB Allocators'!$M86:$BZ86),0)*SUM($U86:$CH86)</f>
        <v>0</v>
      </c>
      <c r="BZ195" s="123">
        <f>IFERROR('CEB Allocators'!BR86/SUM('CEB Allocators'!$M86:$BZ86),0)*SUM($U86:$CH86)</f>
        <v>0</v>
      </c>
      <c r="CA195" s="123">
        <f>IFERROR('CEB Allocators'!BS86/SUM('CEB Allocators'!$M86:$BZ86),0)*SUM($U86:$CH86)</f>
        <v>0</v>
      </c>
      <c r="CB195" s="123">
        <f>IFERROR('CEB Allocators'!BT86/SUM('CEB Allocators'!$M86:$BZ86),0)*SUM($U86:$CH86)</f>
        <v>0</v>
      </c>
      <c r="CC195" s="123">
        <f>IFERROR('CEB Allocators'!BU86/SUM('CEB Allocators'!$M86:$BZ86),0)*SUM($U86:$CH86)</f>
        <v>0</v>
      </c>
      <c r="CD195" s="123">
        <f>IFERROR('CEB Allocators'!BV86/SUM('CEB Allocators'!$M86:$BZ86),0)*SUM($U86:$CH86)</f>
        <v>0</v>
      </c>
      <c r="CE195" s="123">
        <f>IFERROR('CEB Allocators'!BW86/SUM('CEB Allocators'!$M86:$BZ86),0)*SUM($U86:$CH86)</f>
        <v>0</v>
      </c>
      <c r="CF195" s="123">
        <f>IFERROR('CEB Allocators'!BX86/SUM('CEB Allocators'!$M86:$BZ86),0)*SUM($U86:$CH86)</f>
        <v>0</v>
      </c>
      <c r="CG195" s="123">
        <f>IFERROR('CEB Allocators'!BY86/SUM('CEB Allocators'!$M86:$BZ86),0)*SUM($U86:$CH86)</f>
        <v>0</v>
      </c>
      <c r="CH195" s="123">
        <f>IFERROR('CEB Allocators'!BZ86/SUM('CEB Allocators'!$M86:$BZ86),0)*SUM($U86:$CH86)</f>
        <v>0</v>
      </c>
    </row>
    <row r="196" spans="1:86" s="56" customFormat="1" x14ac:dyDescent="0.3">
      <c r="A196" s="150"/>
      <c r="B196" s="19" t="str">
        <f t="shared" si="259"/>
        <v>Conservation</v>
      </c>
      <c r="C196" s="19">
        <f t="shared" si="259"/>
        <v>0</v>
      </c>
      <c r="D196" s="19" t="str">
        <f t="shared" si="259"/>
        <v>Con</v>
      </c>
      <c r="E196" s="19" t="str">
        <f t="shared" si="259"/>
        <v>Conservation</v>
      </c>
      <c r="F196" s="19" t="str">
        <f t="shared" si="259"/>
        <v>Multiple</v>
      </c>
      <c r="G196" s="98">
        <f t="shared" ref="G196" si="264">G87</f>
        <v>47484</v>
      </c>
      <c r="H196" s="19">
        <f t="shared" si="224"/>
        <v>15</v>
      </c>
      <c r="I196" s="19">
        <f t="shared" ref="I196:K196" si="265">I87</f>
        <v>15</v>
      </c>
      <c r="J196" s="19">
        <f t="shared" si="265"/>
        <v>0</v>
      </c>
      <c r="K196" s="19">
        <f t="shared" si="265"/>
        <v>2030</v>
      </c>
      <c r="L196" s="55"/>
      <c r="M196" s="55"/>
      <c r="R196" s="57"/>
      <c r="S196" s="57"/>
      <c r="T196" s="101"/>
      <c r="U196" s="123">
        <f>IFERROR('CEB Allocators'!M87/SUM('CEB Allocators'!$M87:$BZ87),0)*SUM($U87:$CH87)</f>
        <v>0</v>
      </c>
      <c r="V196" s="123">
        <f>IFERROR('CEB Allocators'!N87/SUM('CEB Allocators'!$M87:$BZ87),0)*SUM($U87:$CH87)</f>
        <v>0</v>
      </c>
      <c r="W196" s="123">
        <f>IFERROR('CEB Allocators'!O87/SUM('CEB Allocators'!$M87:$BZ87),0)*SUM($U87:$CH87)</f>
        <v>0</v>
      </c>
      <c r="X196" s="123">
        <f>IFERROR('CEB Allocators'!P87/SUM('CEB Allocators'!$M87:$BZ87),0)*SUM($U87:$CH87)</f>
        <v>0</v>
      </c>
      <c r="Y196" s="123">
        <f>IFERROR('CEB Allocators'!Q87/SUM('CEB Allocators'!$M87:$BZ87),0)*SUM($U87:$CH87)</f>
        <v>0</v>
      </c>
      <c r="Z196" s="123">
        <f>IFERROR('CEB Allocators'!R87/SUM('CEB Allocators'!$M87:$BZ87),0)*SUM($U87:$CH87)</f>
        <v>0</v>
      </c>
      <c r="AA196" s="123">
        <f>IFERROR('CEB Allocators'!S87/SUM('CEB Allocators'!$M87:$BZ87),0)*SUM($U87:$CH87)</f>
        <v>0</v>
      </c>
      <c r="AB196" s="123">
        <f>IFERROR('CEB Allocators'!T87/SUM('CEB Allocators'!$M87:$BZ87),0)*SUM($U87:$CH87)</f>
        <v>0</v>
      </c>
      <c r="AC196" s="123">
        <f>IFERROR('CEB Allocators'!U87/SUM('CEB Allocators'!$M87:$BZ87),0)*SUM($U87:$CH87)</f>
        <v>0</v>
      </c>
      <c r="AD196" s="123">
        <f>IFERROR('CEB Allocators'!V87/SUM('CEB Allocators'!$M87:$BZ87),0)*SUM($U87:$CH87)</f>
        <v>0</v>
      </c>
      <c r="AE196" s="123">
        <f>IFERROR('CEB Allocators'!W87/SUM('CEB Allocators'!$M87:$BZ87),0)*SUM($U87:$CH87)</f>
        <v>0</v>
      </c>
      <c r="AF196" s="123">
        <f>IFERROR('CEB Allocators'!X87/SUM('CEB Allocators'!$M87:$BZ87),0)*SUM($U87:$CH87)</f>
        <v>0</v>
      </c>
      <c r="AG196" s="123">
        <f>IFERROR('CEB Allocators'!Y87/SUM('CEB Allocators'!$M87:$BZ87),0)*SUM($U87:$CH87)</f>
        <v>0</v>
      </c>
      <c r="AH196" s="123">
        <f>IFERROR('CEB Allocators'!Z87/SUM('CEB Allocators'!$M87:$BZ87),0)*SUM($U87:$CH87)</f>
        <v>0</v>
      </c>
      <c r="AI196" s="123">
        <f>IFERROR('CEB Allocators'!AA87/SUM('CEB Allocators'!$M87:$BZ87),0)*SUM($U87:$CH87)</f>
        <v>0</v>
      </c>
      <c r="AJ196" s="123">
        <f>IFERROR('CEB Allocators'!AB87/SUM('CEB Allocators'!$M87:$BZ87),0)*SUM($U87:$CH87)</f>
        <v>0</v>
      </c>
      <c r="AK196" s="123">
        <f>IFERROR('CEB Allocators'!AC87/SUM('CEB Allocators'!$M87:$BZ87),0)*SUM($U87:$CH87)</f>
        <v>0</v>
      </c>
      <c r="AL196" s="123">
        <f>IFERROR('CEB Allocators'!AD87/SUM('CEB Allocators'!$M87:$BZ87),0)*SUM($U87:$CH87)</f>
        <v>0</v>
      </c>
      <c r="AM196" s="123">
        <f>IFERROR('CEB Allocators'!AE87/SUM('CEB Allocators'!$M87:$BZ87),0)*SUM($U87:$CH87)</f>
        <v>0</v>
      </c>
      <c r="AN196" s="123">
        <f>IFERROR('CEB Allocators'!AF87/SUM('CEB Allocators'!$M87:$BZ87),0)*SUM($U87:$CH87)</f>
        <v>0</v>
      </c>
      <c r="AO196" s="123">
        <f>IFERROR('CEB Allocators'!AG87/SUM('CEB Allocators'!$M87:$BZ87),0)*SUM($U87:$CH87)</f>
        <v>0</v>
      </c>
      <c r="AP196" s="123">
        <f>IFERROR('CEB Allocators'!AH87/SUM('CEB Allocators'!$M87:$BZ87),0)*SUM($U87:$CH87)</f>
        <v>0</v>
      </c>
      <c r="AQ196" s="123">
        <f>IFERROR('CEB Allocators'!AI87/SUM('CEB Allocators'!$M87:$BZ87),0)*SUM($U87:$CH87)</f>
        <v>0</v>
      </c>
      <c r="AR196" s="123">
        <f>IFERROR('CEB Allocators'!AJ87/SUM('CEB Allocators'!$M87:$BZ87),0)*SUM($U87:$CH87)</f>
        <v>0</v>
      </c>
      <c r="AS196" s="123">
        <f>IFERROR('CEB Allocators'!AK87/SUM('CEB Allocators'!$M87:$BZ87),0)*SUM($U87:$CH87)</f>
        <v>0</v>
      </c>
      <c r="AT196" s="123">
        <f>IFERROR('CEB Allocators'!AL87/SUM('CEB Allocators'!$M87:$BZ87),0)*SUM($U87:$CH87)</f>
        <v>30.699823186078252</v>
      </c>
      <c r="AU196" s="123">
        <f>IFERROR('CEB Allocators'!AM87/SUM('CEB Allocators'!$M87:$BZ87),0)*SUM($U87:$CH87)</f>
        <v>30.699823186078252</v>
      </c>
      <c r="AV196" s="123">
        <f>IFERROR('CEB Allocators'!AN87/SUM('CEB Allocators'!$M87:$BZ87),0)*SUM($U87:$CH87)</f>
        <v>30.699823186078252</v>
      </c>
      <c r="AW196" s="123">
        <f>IFERROR('CEB Allocators'!AO87/SUM('CEB Allocators'!$M87:$BZ87),0)*SUM($U87:$CH87)</f>
        <v>30.699823186078252</v>
      </c>
      <c r="AX196" s="123">
        <f>IFERROR('CEB Allocators'!AP87/SUM('CEB Allocators'!$M87:$BZ87),0)*SUM($U87:$CH87)</f>
        <v>30.699823186078252</v>
      </c>
      <c r="AY196" s="123">
        <f>IFERROR('CEB Allocators'!AQ87/SUM('CEB Allocators'!$M87:$BZ87),0)*SUM($U87:$CH87)</f>
        <v>30.699823186078252</v>
      </c>
      <c r="AZ196" s="123">
        <f>IFERROR('CEB Allocators'!AR87/SUM('CEB Allocators'!$M87:$BZ87),0)*SUM($U87:$CH87)</f>
        <v>30.699823186078252</v>
      </c>
      <c r="BA196" s="123">
        <f>IFERROR('CEB Allocators'!AS87/SUM('CEB Allocators'!$M87:$BZ87),0)*SUM($U87:$CH87)</f>
        <v>30.699823186078252</v>
      </c>
      <c r="BB196" s="123">
        <f>IFERROR('CEB Allocators'!AT87/SUM('CEB Allocators'!$M87:$BZ87),0)*SUM($U87:$CH87)</f>
        <v>30.699823186078252</v>
      </c>
      <c r="BC196" s="123">
        <f>IFERROR('CEB Allocators'!AU87/SUM('CEB Allocators'!$M87:$BZ87),0)*SUM($U87:$CH87)</f>
        <v>30.699823186078252</v>
      </c>
      <c r="BD196" s="123">
        <f>IFERROR('CEB Allocators'!AV87/SUM('CEB Allocators'!$M87:$BZ87),0)*SUM($U87:$CH87)</f>
        <v>30.699823186078252</v>
      </c>
      <c r="BE196" s="123">
        <f>IFERROR('CEB Allocators'!AW87/SUM('CEB Allocators'!$M87:$BZ87),0)*SUM($U87:$CH87)</f>
        <v>30.699823186078252</v>
      </c>
      <c r="BF196" s="123">
        <f>IFERROR('CEB Allocators'!AX87/SUM('CEB Allocators'!$M87:$BZ87),0)*SUM($U87:$CH87)</f>
        <v>30.699823186078252</v>
      </c>
      <c r="BG196" s="123">
        <f>IFERROR('CEB Allocators'!AY87/SUM('CEB Allocators'!$M87:$BZ87),0)*SUM($U87:$CH87)</f>
        <v>30.699823186078252</v>
      </c>
      <c r="BH196" s="123">
        <f>IFERROR('CEB Allocators'!AZ87/SUM('CEB Allocators'!$M87:$BZ87),0)*SUM($U87:$CH87)</f>
        <v>30.699823186078252</v>
      </c>
      <c r="BI196" s="123">
        <f>IFERROR('CEB Allocators'!BA87/SUM('CEB Allocators'!$M87:$BZ87),0)*SUM($U87:$CH87)</f>
        <v>0</v>
      </c>
      <c r="BJ196" s="123">
        <f>IFERROR('CEB Allocators'!BB87/SUM('CEB Allocators'!$M87:$BZ87),0)*SUM($U87:$CH87)</f>
        <v>0</v>
      </c>
      <c r="BK196" s="123">
        <f>IFERROR('CEB Allocators'!BC87/SUM('CEB Allocators'!$M87:$BZ87),0)*SUM($U87:$CH87)</f>
        <v>0</v>
      </c>
      <c r="BL196" s="123">
        <f>IFERROR('CEB Allocators'!BD87/SUM('CEB Allocators'!$M87:$BZ87),0)*SUM($U87:$CH87)</f>
        <v>0</v>
      </c>
      <c r="BM196" s="123">
        <f>IFERROR('CEB Allocators'!BE87/SUM('CEB Allocators'!$M87:$BZ87),0)*SUM($U87:$CH87)</f>
        <v>0</v>
      </c>
      <c r="BN196" s="123">
        <f>IFERROR('CEB Allocators'!BF87/SUM('CEB Allocators'!$M87:$BZ87),0)*SUM($U87:$CH87)</f>
        <v>0</v>
      </c>
      <c r="BO196" s="123">
        <f>IFERROR('CEB Allocators'!BG87/SUM('CEB Allocators'!$M87:$BZ87),0)*SUM($U87:$CH87)</f>
        <v>0</v>
      </c>
      <c r="BP196" s="123">
        <f>IFERROR('CEB Allocators'!BH87/SUM('CEB Allocators'!$M87:$BZ87),0)*SUM($U87:$CH87)</f>
        <v>0</v>
      </c>
      <c r="BQ196" s="123">
        <f>IFERROR('CEB Allocators'!BI87/SUM('CEB Allocators'!$M87:$BZ87),0)*SUM($U87:$CH87)</f>
        <v>0</v>
      </c>
      <c r="BR196" s="123">
        <f>IFERROR('CEB Allocators'!BJ87/SUM('CEB Allocators'!$M87:$BZ87),0)*SUM($U87:$CH87)</f>
        <v>0</v>
      </c>
      <c r="BS196" s="123">
        <f>IFERROR('CEB Allocators'!BK87/SUM('CEB Allocators'!$M87:$BZ87),0)*SUM($U87:$CH87)</f>
        <v>0</v>
      </c>
      <c r="BT196" s="123">
        <f>IFERROR('CEB Allocators'!BL87/SUM('CEB Allocators'!$M87:$BZ87),0)*SUM($U87:$CH87)</f>
        <v>0</v>
      </c>
      <c r="BU196" s="123">
        <f>IFERROR('CEB Allocators'!BM87/SUM('CEB Allocators'!$M87:$BZ87),0)*SUM($U87:$CH87)</f>
        <v>0</v>
      </c>
      <c r="BV196" s="123">
        <f>IFERROR('CEB Allocators'!BN87/SUM('CEB Allocators'!$M87:$BZ87),0)*SUM($U87:$CH87)</f>
        <v>0</v>
      </c>
      <c r="BW196" s="123">
        <f>IFERROR('CEB Allocators'!BO87/SUM('CEB Allocators'!$M87:$BZ87),0)*SUM($U87:$CH87)</f>
        <v>0</v>
      </c>
      <c r="BX196" s="123">
        <f>IFERROR('CEB Allocators'!BP87/SUM('CEB Allocators'!$M87:$BZ87),0)*SUM($U87:$CH87)</f>
        <v>0</v>
      </c>
      <c r="BY196" s="123">
        <f>IFERROR('CEB Allocators'!BQ87/SUM('CEB Allocators'!$M87:$BZ87),0)*SUM($U87:$CH87)</f>
        <v>0</v>
      </c>
      <c r="BZ196" s="123">
        <f>IFERROR('CEB Allocators'!BR87/SUM('CEB Allocators'!$M87:$BZ87),0)*SUM($U87:$CH87)</f>
        <v>0</v>
      </c>
      <c r="CA196" s="123">
        <f>IFERROR('CEB Allocators'!BS87/SUM('CEB Allocators'!$M87:$BZ87),0)*SUM($U87:$CH87)</f>
        <v>0</v>
      </c>
      <c r="CB196" s="123">
        <f>IFERROR('CEB Allocators'!BT87/SUM('CEB Allocators'!$M87:$BZ87),0)*SUM($U87:$CH87)</f>
        <v>0</v>
      </c>
      <c r="CC196" s="123">
        <f>IFERROR('CEB Allocators'!BU87/SUM('CEB Allocators'!$M87:$BZ87),0)*SUM($U87:$CH87)</f>
        <v>0</v>
      </c>
      <c r="CD196" s="123">
        <f>IFERROR('CEB Allocators'!BV87/SUM('CEB Allocators'!$M87:$BZ87),0)*SUM($U87:$CH87)</f>
        <v>0</v>
      </c>
      <c r="CE196" s="123">
        <f>IFERROR('CEB Allocators'!BW87/SUM('CEB Allocators'!$M87:$BZ87),0)*SUM($U87:$CH87)</f>
        <v>0</v>
      </c>
      <c r="CF196" s="123">
        <f>IFERROR('CEB Allocators'!BX87/SUM('CEB Allocators'!$M87:$BZ87),0)*SUM($U87:$CH87)</f>
        <v>0</v>
      </c>
      <c r="CG196" s="123">
        <f>IFERROR('CEB Allocators'!BY87/SUM('CEB Allocators'!$M87:$BZ87),0)*SUM($U87:$CH87)</f>
        <v>0</v>
      </c>
      <c r="CH196" s="123">
        <f>IFERROR('CEB Allocators'!BZ87/SUM('CEB Allocators'!$M87:$BZ87),0)*SUM($U87:$CH87)</f>
        <v>0</v>
      </c>
    </row>
    <row r="197" spans="1:86" s="56" customFormat="1" x14ac:dyDescent="0.3">
      <c r="A197" s="150"/>
      <c r="B197" s="19" t="str">
        <f t="shared" si="259"/>
        <v>Conservation</v>
      </c>
      <c r="C197" s="19">
        <f t="shared" si="259"/>
        <v>0</v>
      </c>
      <c r="D197" s="19" t="str">
        <f t="shared" si="259"/>
        <v>Con</v>
      </c>
      <c r="E197" s="19" t="str">
        <f t="shared" si="259"/>
        <v>Conservation</v>
      </c>
      <c r="F197" s="19" t="str">
        <f t="shared" si="259"/>
        <v>Multiple</v>
      </c>
      <c r="G197" s="98">
        <f t="shared" ref="G197" si="266">G88</f>
        <v>47849</v>
      </c>
      <c r="H197" s="19">
        <f t="shared" si="224"/>
        <v>15</v>
      </c>
      <c r="I197" s="19">
        <f t="shared" ref="I197:K197" si="267">I88</f>
        <v>15</v>
      </c>
      <c r="J197" s="19">
        <f t="shared" si="267"/>
        <v>0</v>
      </c>
      <c r="K197" s="19">
        <f t="shared" si="267"/>
        <v>2031</v>
      </c>
      <c r="L197" s="55"/>
      <c r="M197" s="55"/>
      <c r="R197" s="57"/>
      <c r="S197" s="57"/>
      <c r="T197" s="101"/>
      <c r="U197" s="123">
        <f>IFERROR('CEB Allocators'!M88/SUM('CEB Allocators'!$M88:$BZ88),0)*SUM($U88:$CH88)</f>
        <v>0</v>
      </c>
      <c r="V197" s="123">
        <f>IFERROR('CEB Allocators'!N88/SUM('CEB Allocators'!$M88:$BZ88),0)*SUM($U88:$CH88)</f>
        <v>0</v>
      </c>
      <c r="W197" s="123">
        <f>IFERROR('CEB Allocators'!O88/SUM('CEB Allocators'!$M88:$BZ88),0)*SUM($U88:$CH88)</f>
        <v>0</v>
      </c>
      <c r="X197" s="123">
        <f>IFERROR('CEB Allocators'!P88/SUM('CEB Allocators'!$M88:$BZ88),0)*SUM($U88:$CH88)</f>
        <v>0</v>
      </c>
      <c r="Y197" s="123">
        <f>IFERROR('CEB Allocators'!Q88/SUM('CEB Allocators'!$M88:$BZ88),0)*SUM($U88:$CH88)</f>
        <v>0</v>
      </c>
      <c r="Z197" s="123">
        <f>IFERROR('CEB Allocators'!R88/SUM('CEB Allocators'!$M88:$BZ88),0)*SUM($U88:$CH88)</f>
        <v>0</v>
      </c>
      <c r="AA197" s="123">
        <f>IFERROR('CEB Allocators'!S88/SUM('CEB Allocators'!$M88:$BZ88),0)*SUM($U88:$CH88)</f>
        <v>0</v>
      </c>
      <c r="AB197" s="123">
        <f>IFERROR('CEB Allocators'!T88/SUM('CEB Allocators'!$M88:$BZ88),0)*SUM($U88:$CH88)</f>
        <v>0</v>
      </c>
      <c r="AC197" s="123">
        <f>IFERROR('CEB Allocators'!U88/SUM('CEB Allocators'!$M88:$BZ88),0)*SUM($U88:$CH88)</f>
        <v>0</v>
      </c>
      <c r="AD197" s="123">
        <f>IFERROR('CEB Allocators'!V88/SUM('CEB Allocators'!$M88:$BZ88),0)*SUM($U88:$CH88)</f>
        <v>0</v>
      </c>
      <c r="AE197" s="123">
        <f>IFERROR('CEB Allocators'!W88/SUM('CEB Allocators'!$M88:$BZ88),0)*SUM($U88:$CH88)</f>
        <v>0</v>
      </c>
      <c r="AF197" s="123">
        <f>IFERROR('CEB Allocators'!X88/SUM('CEB Allocators'!$M88:$BZ88),0)*SUM($U88:$CH88)</f>
        <v>0</v>
      </c>
      <c r="AG197" s="123">
        <f>IFERROR('CEB Allocators'!Y88/SUM('CEB Allocators'!$M88:$BZ88),0)*SUM($U88:$CH88)</f>
        <v>0</v>
      </c>
      <c r="AH197" s="123">
        <f>IFERROR('CEB Allocators'!Z88/SUM('CEB Allocators'!$M88:$BZ88),0)*SUM($U88:$CH88)</f>
        <v>0</v>
      </c>
      <c r="AI197" s="123">
        <f>IFERROR('CEB Allocators'!AA88/SUM('CEB Allocators'!$M88:$BZ88),0)*SUM($U88:$CH88)</f>
        <v>0</v>
      </c>
      <c r="AJ197" s="123">
        <f>IFERROR('CEB Allocators'!AB88/SUM('CEB Allocators'!$M88:$BZ88),0)*SUM($U88:$CH88)</f>
        <v>0</v>
      </c>
      <c r="AK197" s="123">
        <f>IFERROR('CEB Allocators'!AC88/SUM('CEB Allocators'!$M88:$BZ88),0)*SUM($U88:$CH88)</f>
        <v>0</v>
      </c>
      <c r="AL197" s="123">
        <f>IFERROR('CEB Allocators'!AD88/SUM('CEB Allocators'!$M88:$BZ88),0)*SUM($U88:$CH88)</f>
        <v>0</v>
      </c>
      <c r="AM197" s="123">
        <f>IFERROR('CEB Allocators'!AE88/SUM('CEB Allocators'!$M88:$BZ88),0)*SUM($U88:$CH88)</f>
        <v>0</v>
      </c>
      <c r="AN197" s="123">
        <f>IFERROR('CEB Allocators'!AF88/SUM('CEB Allocators'!$M88:$BZ88),0)*SUM($U88:$CH88)</f>
        <v>0</v>
      </c>
      <c r="AO197" s="123">
        <f>IFERROR('CEB Allocators'!AG88/SUM('CEB Allocators'!$M88:$BZ88),0)*SUM($U88:$CH88)</f>
        <v>0</v>
      </c>
      <c r="AP197" s="123">
        <f>IFERROR('CEB Allocators'!AH88/SUM('CEB Allocators'!$M88:$BZ88),0)*SUM($U88:$CH88)</f>
        <v>0</v>
      </c>
      <c r="AQ197" s="123">
        <f>IFERROR('CEB Allocators'!AI88/SUM('CEB Allocators'!$M88:$BZ88),0)*SUM($U88:$CH88)</f>
        <v>0</v>
      </c>
      <c r="AR197" s="123">
        <f>IFERROR('CEB Allocators'!AJ88/SUM('CEB Allocators'!$M88:$BZ88),0)*SUM($U88:$CH88)</f>
        <v>0</v>
      </c>
      <c r="AS197" s="123">
        <f>IFERROR('CEB Allocators'!AK88/SUM('CEB Allocators'!$M88:$BZ88),0)*SUM($U88:$CH88)</f>
        <v>0</v>
      </c>
      <c r="AT197" s="123">
        <f>IFERROR('CEB Allocators'!AL88/SUM('CEB Allocators'!$M88:$BZ88),0)*SUM($U88:$CH88)</f>
        <v>0</v>
      </c>
      <c r="AU197" s="123">
        <f>IFERROR('CEB Allocators'!AM88/SUM('CEB Allocators'!$M88:$BZ88),0)*SUM($U88:$CH88)</f>
        <v>31.313819649799822</v>
      </c>
      <c r="AV197" s="123">
        <f>IFERROR('CEB Allocators'!AN88/SUM('CEB Allocators'!$M88:$BZ88),0)*SUM($U88:$CH88)</f>
        <v>31.313819649799822</v>
      </c>
      <c r="AW197" s="123">
        <f>IFERROR('CEB Allocators'!AO88/SUM('CEB Allocators'!$M88:$BZ88),0)*SUM($U88:$CH88)</f>
        <v>31.313819649799822</v>
      </c>
      <c r="AX197" s="123">
        <f>IFERROR('CEB Allocators'!AP88/SUM('CEB Allocators'!$M88:$BZ88),0)*SUM($U88:$CH88)</f>
        <v>31.313819649799822</v>
      </c>
      <c r="AY197" s="123">
        <f>IFERROR('CEB Allocators'!AQ88/SUM('CEB Allocators'!$M88:$BZ88),0)*SUM($U88:$CH88)</f>
        <v>31.313819649799822</v>
      </c>
      <c r="AZ197" s="123">
        <f>IFERROR('CEB Allocators'!AR88/SUM('CEB Allocators'!$M88:$BZ88),0)*SUM($U88:$CH88)</f>
        <v>31.313819649799822</v>
      </c>
      <c r="BA197" s="123">
        <f>IFERROR('CEB Allocators'!AS88/SUM('CEB Allocators'!$M88:$BZ88),0)*SUM($U88:$CH88)</f>
        <v>31.313819649799822</v>
      </c>
      <c r="BB197" s="123">
        <f>IFERROR('CEB Allocators'!AT88/SUM('CEB Allocators'!$M88:$BZ88),0)*SUM($U88:$CH88)</f>
        <v>31.313819649799822</v>
      </c>
      <c r="BC197" s="123">
        <f>IFERROR('CEB Allocators'!AU88/SUM('CEB Allocators'!$M88:$BZ88),0)*SUM($U88:$CH88)</f>
        <v>31.313819649799822</v>
      </c>
      <c r="BD197" s="123">
        <f>IFERROR('CEB Allocators'!AV88/SUM('CEB Allocators'!$M88:$BZ88),0)*SUM($U88:$CH88)</f>
        <v>31.313819649799822</v>
      </c>
      <c r="BE197" s="123">
        <f>IFERROR('CEB Allocators'!AW88/SUM('CEB Allocators'!$M88:$BZ88),0)*SUM($U88:$CH88)</f>
        <v>31.313819649799822</v>
      </c>
      <c r="BF197" s="123">
        <f>IFERROR('CEB Allocators'!AX88/SUM('CEB Allocators'!$M88:$BZ88),0)*SUM($U88:$CH88)</f>
        <v>31.313819649799822</v>
      </c>
      <c r="BG197" s="123">
        <f>IFERROR('CEB Allocators'!AY88/SUM('CEB Allocators'!$M88:$BZ88),0)*SUM($U88:$CH88)</f>
        <v>31.313819649799822</v>
      </c>
      <c r="BH197" s="123">
        <f>IFERROR('CEB Allocators'!AZ88/SUM('CEB Allocators'!$M88:$BZ88),0)*SUM($U88:$CH88)</f>
        <v>31.313819649799822</v>
      </c>
      <c r="BI197" s="123">
        <f>IFERROR('CEB Allocators'!BA88/SUM('CEB Allocators'!$M88:$BZ88),0)*SUM($U88:$CH88)</f>
        <v>31.313819649799822</v>
      </c>
      <c r="BJ197" s="123">
        <f>IFERROR('CEB Allocators'!BB88/SUM('CEB Allocators'!$M88:$BZ88),0)*SUM($U88:$CH88)</f>
        <v>0</v>
      </c>
      <c r="BK197" s="123">
        <f>IFERROR('CEB Allocators'!BC88/SUM('CEB Allocators'!$M88:$BZ88),0)*SUM($U88:$CH88)</f>
        <v>0</v>
      </c>
      <c r="BL197" s="123">
        <f>IFERROR('CEB Allocators'!BD88/SUM('CEB Allocators'!$M88:$BZ88),0)*SUM($U88:$CH88)</f>
        <v>0</v>
      </c>
      <c r="BM197" s="123">
        <f>IFERROR('CEB Allocators'!BE88/SUM('CEB Allocators'!$M88:$BZ88),0)*SUM($U88:$CH88)</f>
        <v>0</v>
      </c>
      <c r="BN197" s="123">
        <f>IFERROR('CEB Allocators'!BF88/SUM('CEB Allocators'!$M88:$BZ88),0)*SUM($U88:$CH88)</f>
        <v>0</v>
      </c>
      <c r="BO197" s="123">
        <f>IFERROR('CEB Allocators'!BG88/SUM('CEB Allocators'!$M88:$BZ88),0)*SUM($U88:$CH88)</f>
        <v>0</v>
      </c>
      <c r="BP197" s="123">
        <f>IFERROR('CEB Allocators'!BH88/SUM('CEB Allocators'!$M88:$BZ88),0)*SUM($U88:$CH88)</f>
        <v>0</v>
      </c>
      <c r="BQ197" s="123">
        <f>IFERROR('CEB Allocators'!BI88/SUM('CEB Allocators'!$M88:$BZ88),0)*SUM($U88:$CH88)</f>
        <v>0</v>
      </c>
      <c r="BR197" s="123">
        <f>IFERROR('CEB Allocators'!BJ88/SUM('CEB Allocators'!$M88:$BZ88),0)*SUM($U88:$CH88)</f>
        <v>0</v>
      </c>
      <c r="BS197" s="123">
        <f>IFERROR('CEB Allocators'!BK88/SUM('CEB Allocators'!$M88:$BZ88),0)*SUM($U88:$CH88)</f>
        <v>0</v>
      </c>
      <c r="BT197" s="123">
        <f>IFERROR('CEB Allocators'!BL88/SUM('CEB Allocators'!$M88:$BZ88),0)*SUM($U88:$CH88)</f>
        <v>0</v>
      </c>
      <c r="BU197" s="123">
        <f>IFERROR('CEB Allocators'!BM88/SUM('CEB Allocators'!$M88:$BZ88),0)*SUM($U88:$CH88)</f>
        <v>0</v>
      </c>
      <c r="BV197" s="123">
        <f>IFERROR('CEB Allocators'!BN88/SUM('CEB Allocators'!$M88:$BZ88),0)*SUM($U88:$CH88)</f>
        <v>0</v>
      </c>
      <c r="BW197" s="123">
        <f>IFERROR('CEB Allocators'!BO88/SUM('CEB Allocators'!$M88:$BZ88),0)*SUM($U88:$CH88)</f>
        <v>0</v>
      </c>
      <c r="BX197" s="123">
        <f>IFERROR('CEB Allocators'!BP88/SUM('CEB Allocators'!$M88:$BZ88),0)*SUM($U88:$CH88)</f>
        <v>0</v>
      </c>
      <c r="BY197" s="123">
        <f>IFERROR('CEB Allocators'!BQ88/SUM('CEB Allocators'!$M88:$BZ88),0)*SUM($U88:$CH88)</f>
        <v>0</v>
      </c>
      <c r="BZ197" s="123">
        <f>IFERROR('CEB Allocators'!BR88/SUM('CEB Allocators'!$M88:$BZ88),0)*SUM($U88:$CH88)</f>
        <v>0</v>
      </c>
      <c r="CA197" s="123">
        <f>IFERROR('CEB Allocators'!BS88/SUM('CEB Allocators'!$M88:$BZ88),0)*SUM($U88:$CH88)</f>
        <v>0</v>
      </c>
      <c r="CB197" s="123">
        <f>IFERROR('CEB Allocators'!BT88/SUM('CEB Allocators'!$M88:$BZ88),0)*SUM($U88:$CH88)</f>
        <v>0</v>
      </c>
      <c r="CC197" s="123">
        <f>IFERROR('CEB Allocators'!BU88/SUM('CEB Allocators'!$M88:$BZ88),0)*SUM($U88:$CH88)</f>
        <v>0</v>
      </c>
      <c r="CD197" s="123">
        <f>IFERROR('CEB Allocators'!BV88/SUM('CEB Allocators'!$M88:$BZ88),0)*SUM($U88:$CH88)</f>
        <v>0</v>
      </c>
      <c r="CE197" s="123">
        <f>IFERROR('CEB Allocators'!BW88/SUM('CEB Allocators'!$M88:$BZ88),0)*SUM($U88:$CH88)</f>
        <v>0</v>
      </c>
      <c r="CF197" s="123">
        <f>IFERROR('CEB Allocators'!BX88/SUM('CEB Allocators'!$M88:$BZ88),0)*SUM($U88:$CH88)</f>
        <v>0</v>
      </c>
      <c r="CG197" s="123">
        <f>IFERROR('CEB Allocators'!BY88/SUM('CEB Allocators'!$M88:$BZ88),0)*SUM($U88:$CH88)</f>
        <v>0</v>
      </c>
      <c r="CH197" s="123">
        <f>IFERROR('CEB Allocators'!BZ88/SUM('CEB Allocators'!$M88:$BZ88),0)*SUM($U88:$CH88)</f>
        <v>0</v>
      </c>
    </row>
    <row r="198" spans="1:86" s="56" customFormat="1" x14ac:dyDescent="0.3">
      <c r="A198" s="150"/>
      <c r="B198" s="19" t="str">
        <f t="shared" si="259"/>
        <v>Conservation</v>
      </c>
      <c r="C198" s="19">
        <f t="shared" si="259"/>
        <v>0</v>
      </c>
      <c r="D198" s="19" t="str">
        <f t="shared" si="259"/>
        <v>Con</v>
      </c>
      <c r="E198" s="19" t="str">
        <f t="shared" si="259"/>
        <v>Conservation</v>
      </c>
      <c r="F198" s="19" t="str">
        <f t="shared" si="259"/>
        <v>Multiple</v>
      </c>
      <c r="G198" s="98">
        <f t="shared" ref="G198" si="268">G89</f>
        <v>48214</v>
      </c>
      <c r="H198" s="19">
        <f t="shared" si="224"/>
        <v>15</v>
      </c>
      <c r="I198" s="19">
        <f t="shared" ref="I198:K198" si="269">I89</f>
        <v>15</v>
      </c>
      <c r="J198" s="19">
        <f t="shared" si="269"/>
        <v>0</v>
      </c>
      <c r="K198" s="19">
        <f t="shared" si="269"/>
        <v>2032</v>
      </c>
      <c r="L198" s="55"/>
      <c r="M198" s="55"/>
      <c r="R198" s="57"/>
      <c r="S198" s="57"/>
      <c r="T198" s="101"/>
      <c r="U198" s="123">
        <f>IFERROR('CEB Allocators'!M89/SUM('CEB Allocators'!$M89:$BZ89),0)*SUM($U89:$CH89)</f>
        <v>0</v>
      </c>
      <c r="V198" s="123">
        <f>IFERROR('CEB Allocators'!N89/SUM('CEB Allocators'!$M89:$BZ89),0)*SUM($U89:$CH89)</f>
        <v>0</v>
      </c>
      <c r="W198" s="123">
        <f>IFERROR('CEB Allocators'!O89/SUM('CEB Allocators'!$M89:$BZ89),0)*SUM($U89:$CH89)</f>
        <v>0</v>
      </c>
      <c r="X198" s="123">
        <f>IFERROR('CEB Allocators'!P89/SUM('CEB Allocators'!$M89:$BZ89),0)*SUM($U89:$CH89)</f>
        <v>0</v>
      </c>
      <c r="Y198" s="123">
        <f>IFERROR('CEB Allocators'!Q89/SUM('CEB Allocators'!$M89:$BZ89),0)*SUM($U89:$CH89)</f>
        <v>0</v>
      </c>
      <c r="Z198" s="123">
        <f>IFERROR('CEB Allocators'!R89/SUM('CEB Allocators'!$M89:$BZ89),0)*SUM($U89:$CH89)</f>
        <v>0</v>
      </c>
      <c r="AA198" s="123">
        <f>IFERROR('CEB Allocators'!S89/SUM('CEB Allocators'!$M89:$BZ89),0)*SUM($U89:$CH89)</f>
        <v>0</v>
      </c>
      <c r="AB198" s="123">
        <f>IFERROR('CEB Allocators'!T89/SUM('CEB Allocators'!$M89:$BZ89),0)*SUM($U89:$CH89)</f>
        <v>0</v>
      </c>
      <c r="AC198" s="123">
        <f>IFERROR('CEB Allocators'!U89/SUM('CEB Allocators'!$M89:$BZ89),0)*SUM($U89:$CH89)</f>
        <v>0</v>
      </c>
      <c r="AD198" s="123">
        <f>IFERROR('CEB Allocators'!V89/SUM('CEB Allocators'!$M89:$BZ89),0)*SUM($U89:$CH89)</f>
        <v>0</v>
      </c>
      <c r="AE198" s="123">
        <f>IFERROR('CEB Allocators'!W89/SUM('CEB Allocators'!$M89:$BZ89),0)*SUM($U89:$CH89)</f>
        <v>0</v>
      </c>
      <c r="AF198" s="123">
        <f>IFERROR('CEB Allocators'!X89/SUM('CEB Allocators'!$M89:$BZ89),0)*SUM($U89:$CH89)</f>
        <v>0</v>
      </c>
      <c r="AG198" s="123">
        <f>IFERROR('CEB Allocators'!Y89/SUM('CEB Allocators'!$M89:$BZ89),0)*SUM($U89:$CH89)</f>
        <v>0</v>
      </c>
      <c r="AH198" s="123">
        <f>IFERROR('CEB Allocators'!Z89/SUM('CEB Allocators'!$M89:$BZ89),0)*SUM($U89:$CH89)</f>
        <v>0</v>
      </c>
      <c r="AI198" s="123">
        <f>IFERROR('CEB Allocators'!AA89/SUM('CEB Allocators'!$M89:$BZ89),0)*SUM($U89:$CH89)</f>
        <v>0</v>
      </c>
      <c r="AJ198" s="123">
        <f>IFERROR('CEB Allocators'!AB89/SUM('CEB Allocators'!$M89:$BZ89),0)*SUM($U89:$CH89)</f>
        <v>0</v>
      </c>
      <c r="AK198" s="123">
        <f>IFERROR('CEB Allocators'!AC89/SUM('CEB Allocators'!$M89:$BZ89),0)*SUM($U89:$CH89)</f>
        <v>0</v>
      </c>
      <c r="AL198" s="123">
        <f>IFERROR('CEB Allocators'!AD89/SUM('CEB Allocators'!$M89:$BZ89),0)*SUM($U89:$CH89)</f>
        <v>0</v>
      </c>
      <c r="AM198" s="123">
        <f>IFERROR('CEB Allocators'!AE89/SUM('CEB Allocators'!$M89:$BZ89),0)*SUM($U89:$CH89)</f>
        <v>0</v>
      </c>
      <c r="AN198" s="123">
        <f>IFERROR('CEB Allocators'!AF89/SUM('CEB Allocators'!$M89:$BZ89),0)*SUM($U89:$CH89)</f>
        <v>0</v>
      </c>
      <c r="AO198" s="123">
        <f>IFERROR('CEB Allocators'!AG89/SUM('CEB Allocators'!$M89:$BZ89),0)*SUM($U89:$CH89)</f>
        <v>0</v>
      </c>
      <c r="AP198" s="123">
        <f>IFERROR('CEB Allocators'!AH89/SUM('CEB Allocators'!$M89:$BZ89),0)*SUM($U89:$CH89)</f>
        <v>0</v>
      </c>
      <c r="AQ198" s="123">
        <f>IFERROR('CEB Allocators'!AI89/SUM('CEB Allocators'!$M89:$BZ89),0)*SUM($U89:$CH89)</f>
        <v>0</v>
      </c>
      <c r="AR198" s="123">
        <f>IFERROR('CEB Allocators'!AJ89/SUM('CEB Allocators'!$M89:$BZ89),0)*SUM($U89:$CH89)</f>
        <v>0</v>
      </c>
      <c r="AS198" s="123">
        <f>IFERROR('CEB Allocators'!AK89/SUM('CEB Allocators'!$M89:$BZ89),0)*SUM($U89:$CH89)</f>
        <v>0</v>
      </c>
      <c r="AT198" s="123">
        <f>IFERROR('CEB Allocators'!AL89/SUM('CEB Allocators'!$M89:$BZ89),0)*SUM($U89:$CH89)</f>
        <v>0</v>
      </c>
      <c r="AU198" s="123">
        <f>IFERROR('CEB Allocators'!AM89/SUM('CEB Allocators'!$M89:$BZ89),0)*SUM($U89:$CH89)</f>
        <v>0</v>
      </c>
      <c r="AV198" s="123">
        <f>IFERROR('CEB Allocators'!AN89/SUM('CEB Allocators'!$M89:$BZ89),0)*SUM($U89:$CH89)</f>
        <v>31.940096042795819</v>
      </c>
      <c r="AW198" s="123">
        <f>IFERROR('CEB Allocators'!AO89/SUM('CEB Allocators'!$M89:$BZ89),0)*SUM($U89:$CH89)</f>
        <v>31.940096042795819</v>
      </c>
      <c r="AX198" s="123">
        <f>IFERROR('CEB Allocators'!AP89/SUM('CEB Allocators'!$M89:$BZ89),0)*SUM($U89:$CH89)</f>
        <v>31.940096042795819</v>
      </c>
      <c r="AY198" s="123">
        <f>IFERROR('CEB Allocators'!AQ89/SUM('CEB Allocators'!$M89:$BZ89),0)*SUM($U89:$CH89)</f>
        <v>31.940096042795819</v>
      </c>
      <c r="AZ198" s="123">
        <f>IFERROR('CEB Allocators'!AR89/SUM('CEB Allocators'!$M89:$BZ89),0)*SUM($U89:$CH89)</f>
        <v>31.940096042795819</v>
      </c>
      <c r="BA198" s="123">
        <f>IFERROR('CEB Allocators'!AS89/SUM('CEB Allocators'!$M89:$BZ89),0)*SUM($U89:$CH89)</f>
        <v>31.940096042795819</v>
      </c>
      <c r="BB198" s="123">
        <f>IFERROR('CEB Allocators'!AT89/SUM('CEB Allocators'!$M89:$BZ89),0)*SUM($U89:$CH89)</f>
        <v>31.940096042795819</v>
      </c>
      <c r="BC198" s="123">
        <f>IFERROR('CEB Allocators'!AU89/SUM('CEB Allocators'!$M89:$BZ89),0)*SUM($U89:$CH89)</f>
        <v>31.940096042795819</v>
      </c>
      <c r="BD198" s="123">
        <f>IFERROR('CEB Allocators'!AV89/SUM('CEB Allocators'!$M89:$BZ89),0)*SUM($U89:$CH89)</f>
        <v>31.940096042795819</v>
      </c>
      <c r="BE198" s="123">
        <f>IFERROR('CEB Allocators'!AW89/SUM('CEB Allocators'!$M89:$BZ89),0)*SUM($U89:$CH89)</f>
        <v>31.940096042795819</v>
      </c>
      <c r="BF198" s="123">
        <f>IFERROR('CEB Allocators'!AX89/SUM('CEB Allocators'!$M89:$BZ89),0)*SUM($U89:$CH89)</f>
        <v>31.940096042795819</v>
      </c>
      <c r="BG198" s="123">
        <f>IFERROR('CEB Allocators'!AY89/SUM('CEB Allocators'!$M89:$BZ89),0)*SUM($U89:$CH89)</f>
        <v>31.940096042795819</v>
      </c>
      <c r="BH198" s="123">
        <f>IFERROR('CEB Allocators'!AZ89/SUM('CEB Allocators'!$M89:$BZ89),0)*SUM($U89:$CH89)</f>
        <v>31.940096042795819</v>
      </c>
      <c r="BI198" s="123">
        <f>IFERROR('CEB Allocators'!BA89/SUM('CEB Allocators'!$M89:$BZ89),0)*SUM($U89:$CH89)</f>
        <v>31.940096042795819</v>
      </c>
      <c r="BJ198" s="123">
        <f>IFERROR('CEB Allocators'!BB89/SUM('CEB Allocators'!$M89:$BZ89),0)*SUM($U89:$CH89)</f>
        <v>31.940096042795819</v>
      </c>
      <c r="BK198" s="123">
        <f>IFERROR('CEB Allocators'!BC89/SUM('CEB Allocators'!$M89:$BZ89),0)*SUM($U89:$CH89)</f>
        <v>0</v>
      </c>
      <c r="BL198" s="123">
        <f>IFERROR('CEB Allocators'!BD89/SUM('CEB Allocators'!$M89:$BZ89),0)*SUM($U89:$CH89)</f>
        <v>0</v>
      </c>
      <c r="BM198" s="123">
        <f>IFERROR('CEB Allocators'!BE89/SUM('CEB Allocators'!$M89:$BZ89),0)*SUM($U89:$CH89)</f>
        <v>0</v>
      </c>
      <c r="BN198" s="123">
        <f>IFERROR('CEB Allocators'!BF89/SUM('CEB Allocators'!$M89:$BZ89),0)*SUM($U89:$CH89)</f>
        <v>0</v>
      </c>
      <c r="BO198" s="123">
        <f>IFERROR('CEB Allocators'!BG89/SUM('CEB Allocators'!$M89:$BZ89),0)*SUM($U89:$CH89)</f>
        <v>0</v>
      </c>
      <c r="BP198" s="123">
        <f>IFERROR('CEB Allocators'!BH89/SUM('CEB Allocators'!$M89:$BZ89),0)*SUM($U89:$CH89)</f>
        <v>0</v>
      </c>
      <c r="BQ198" s="123">
        <f>IFERROR('CEB Allocators'!BI89/SUM('CEB Allocators'!$M89:$BZ89),0)*SUM($U89:$CH89)</f>
        <v>0</v>
      </c>
      <c r="BR198" s="123">
        <f>IFERROR('CEB Allocators'!BJ89/SUM('CEB Allocators'!$M89:$BZ89),0)*SUM($U89:$CH89)</f>
        <v>0</v>
      </c>
      <c r="BS198" s="123">
        <f>IFERROR('CEB Allocators'!BK89/SUM('CEB Allocators'!$M89:$BZ89),0)*SUM($U89:$CH89)</f>
        <v>0</v>
      </c>
      <c r="BT198" s="123">
        <f>IFERROR('CEB Allocators'!BL89/SUM('CEB Allocators'!$M89:$BZ89),0)*SUM($U89:$CH89)</f>
        <v>0</v>
      </c>
      <c r="BU198" s="123">
        <f>IFERROR('CEB Allocators'!BM89/SUM('CEB Allocators'!$M89:$BZ89),0)*SUM($U89:$CH89)</f>
        <v>0</v>
      </c>
      <c r="BV198" s="123">
        <f>IFERROR('CEB Allocators'!BN89/SUM('CEB Allocators'!$M89:$BZ89),0)*SUM($U89:$CH89)</f>
        <v>0</v>
      </c>
      <c r="BW198" s="123">
        <f>IFERROR('CEB Allocators'!BO89/SUM('CEB Allocators'!$M89:$BZ89),0)*SUM($U89:$CH89)</f>
        <v>0</v>
      </c>
      <c r="BX198" s="123">
        <f>IFERROR('CEB Allocators'!BP89/SUM('CEB Allocators'!$M89:$BZ89),0)*SUM($U89:$CH89)</f>
        <v>0</v>
      </c>
      <c r="BY198" s="123">
        <f>IFERROR('CEB Allocators'!BQ89/SUM('CEB Allocators'!$M89:$BZ89),0)*SUM($U89:$CH89)</f>
        <v>0</v>
      </c>
      <c r="BZ198" s="123">
        <f>IFERROR('CEB Allocators'!BR89/SUM('CEB Allocators'!$M89:$BZ89),0)*SUM($U89:$CH89)</f>
        <v>0</v>
      </c>
      <c r="CA198" s="123">
        <f>IFERROR('CEB Allocators'!BS89/SUM('CEB Allocators'!$M89:$BZ89),0)*SUM($U89:$CH89)</f>
        <v>0</v>
      </c>
      <c r="CB198" s="123">
        <f>IFERROR('CEB Allocators'!BT89/SUM('CEB Allocators'!$M89:$BZ89),0)*SUM($U89:$CH89)</f>
        <v>0</v>
      </c>
      <c r="CC198" s="123">
        <f>IFERROR('CEB Allocators'!BU89/SUM('CEB Allocators'!$M89:$BZ89),0)*SUM($U89:$CH89)</f>
        <v>0</v>
      </c>
      <c r="CD198" s="123">
        <f>IFERROR('CEB Allocators'!BV89/SUM('CEB Allocators'!$M89:$BZ89),0)*SUM($U89:$CH89)</f>
        <v>0</v>
      </c>
      <c r="CE198" s="123">
        <f>IFERROR('CEB Allocators'!BW89/SUM('CEB Allocators'!$M89:$BZ89),0)*SUM($U89:$CH89)</f>
        <v>0</v>
      </c>
      <c r="CF198" s="123">
        <f>IFERROR('CEB Allocators'!BX89/SUM('CEB Allocators'!$M89:$BZ89),0)*SUM($U89:$CH89)</f>
        <v>0</v>
      </c>
      <c r="CG198" s="123">
        <f>IFERROR('CEB Allocators'!BY89/SUM('CEB Allocators'!$M89:$BZ89),0)*SUM($U89:$CH89)</f>
        <v>0</v>
      </c>
      <c r="CH198" s="123">
        <f>IFERROR('CEB Allocators'!BZ89/SUM('CEB Allocators'!$M89:$BZ89),0)*SUM($U89:$CH89)</f>
        <v>0</v>
      </c>
    </row>
    <row r="199" spans="1:86" s="56" customFormat="1" x14ac:dyDescent="0.3">
      <c r="A199" s="150"/>
      <c r="B199" s="19" t="str">
        <f t="shared" si="259"/>
        <v>Conservation</v>
      </c>
      <c r="C199" s="19">
        <f t="shared" si="259"/>
        <v>0</v>
      </c>
      <c r="D199" s="19" t="str">
        <f t="shared" si="259"/>
        <v>Con</v>
      </c>
      <c r="E199" s="19" t="str">
        <f t="shared" si="259"/>
        <v>Conservation</v>
      </c>
      <c r="F199" s="19" t="str">
        <f t="shared" si="259"/>
        <v>Multiple</v>
      </c>
      <c r="G199" s="98">
        <f t="shared" ref="G199" si="270">G90</f>
        <v>48580</v>
      </c>
      <c r="H199" s="19">
        <f t="shared" si="224"/>
        <v>15</v>
      </c>
      <c r="I199" s="19">
        <f t="shared" ref="I199:K199" si="271">I90</f>
        <v>15</v>
      </c>
      <c r="J199" s="19">
        <f t="shared" si="271"/>
        <v>0</v>
      </c>
      <c r="K199" s="19">
        <f t="shared" si="271"/>
        <v>2033</v>
      </c>
      <c r="L199" s="55"/>
      <c r="M199" s="55"/>
      <c r="R199" s="57"/>
      <c r="S199" s="57"/>
      <c r="T199" s="101"/>
      <c r="U199" s="123">
        <f>IFERROR('CEB Allocators'!M90/SUM('CEB Allocators'!$M90:$BZ90),0)*SUM($U90:$CH90)</f>
        <v>0</v>
      </c>
      <c r="V199" s="123">
        <f>IFERROR('CEB Allocators'!N90/SUM('CEB Allocators'!$M90:$BZ90),0)*SUM($U90:$CH90)</f>
        <v>0</v>
      </c>
      <c r="W199" s="123">
        <f>IFERROR('CEB Allocators'!O90/SUM('CEB Allocators'!$M90:$BZ90),0)*SUM($U90:$CH90)</f>
        <v>0</v>
      </c>
      <c r="X199" s="123">
        <f>IFERROR('CEB Allocators'!P90/SUM('CEB Allocators'!$M90:$BZ90),0)*SUM($U90:$CH90)</f>
        <v>0</v>
      </c>
      <c r="Y199" s="123">
        <f>IFERROR('CEB Allocators'!Q90/SUM('CEB Allocators'!$M90:$BZ90),0)*SUM($U90:$CH90)</f>
        <v>0</v>
      </c>
      <c r="Z199" s="123">
        <f>IFERROR('CEB Allocators'!R90/SUM('CEB Allocators'!$M90:$BZ90),0)*SUM($U90:$CH90)</f>
        <v>0</v>
      </c>
      <c r="AA199" s="123">
        <f>IFERROR('CEB Allocators'!S90/SUM('CEB Allocators'!$M90:$BZ90),0)*SUM($U90:$CH90)</f>
        <v>0</v>
      </c>
      <c r="AB199" s="123">
        <f>IFERROR('CEB Allocators'!T90/SUM('CEB Allocators'!$M90:$BZ90),0)*SUM($U90:$CH90)</f>
        <v>0</v>
      </c>
      <c r="AC199" s="123">
        <f>IFERROR('CEB Allocators'!U90/SUM('CEB Allocators'!$M90:$BZ90),0)*SUM($U90:$CH90)</f>
        <v>0</v>
      </c>
      <c r="AD199" s="123">
        <f>IFERROR('CEB Allocators'!V90/SUM('CEB Allocators'!$M90:$BZ90),0)*SUM($U90:$CH90)</f>
        <v>0</v>
      </c>
      <c r="AE199" s="123">
        <f>IFERROR('CEB Allocators'!W90/SUM('CEB Allocators'!$M90:$BZ90),0)*SUM($U90:$CH90)</f>
        <v>0</v>
      </c>
      <c r="AF199" s="123">
        <f>IFERROR('CEB Allocators'!X90/SUM('CEB Allocators'!$M90:$BZ90),0)*SUM($U90:$CH90)</f>
        <v>0</v>
      </c>
      <c r="AG199" s="123">
        <f>IFERROR('CEB Allocators'!Y90/SUM('CEB Allocators'!$M90:$BZ90),0)*SUM($U90:$CH90)</f>
        <v>0</v>
      </c>
      <c r="AH199" s="123">
        <f>IFERROR('CEB Allocators'!Z90/SUM('CEB Allocators'!$M90:$BZ90),0)*SUM($U90:$CH90)</f>
        <v>0</v>
      </c>
      <c r="AI199" s="123">
        <f>IFERROR('CEB Allocators'!AA90/SUM('CEB Allocators'!$M90:$BZ90),0)*SUM($U90:$CH90)</f>
        <v>0</v>
      </c>
      <c r="AJ199" s="123">
        <f>IFERROR('CEB Allocators'!AB90/SUM('CEB Allocators'!$M90:$BZ90),0)*SUM($U90:$CH90)</f>
        <v>0</v>
      </c>
      <c r="AK199" s="123">
        <f>IFERROR('CEB Allocators'!AC90/SUM('CEB Allocators'!$M90:$BZ90),0)*SUM($U90:$CH90)</f>
        <v>0</v>
      </c>
      <c r="AL199" s="123">
        <f>IFERROR('CEB Allocators'!AD90/SUM('CEB Allocators'!$M90:$BZ90),0)*SUM($U90:$CH90)</f>
        <v>0</v>
      </c>
      <c r="AM199" s="123">
        <f>IFERROR('CEB Allocators'!AE90/SUM('CEB Allocators'!$M90:$BZ90),0)*SUM($U90:$CH90)</f>
        <v>0</v>
      </c>
      <c r="AN199" s="123">
        <f>IFERROR('CEB Allocators'!AF90/SUM('CEB Allocators'!$M90:$BZ90),0)*SUM($U90:$CH90)</f>
        <v>0</v>
      </c>
      <c r="AO199" s="123">
        <f>IFERROR('CEB Allocators'!AG90/SUM('CEB Allocators'!$M90:$BZ90),0)*SUM($U90:$CH90)</f>
        <v>0</v>
      </c>
      <c r="AP199" s="123">
        <f>IFERROR('CEB Allocators'!AH90/SUM('CEB Allocators'!$M90:$BZ90),0)*SUM($U90:$CH90)</f>
        <v>0</v>
      </c>
      <c r="AQ199" s="123">
        <f>IFERROR('CEB Allocators'!AI90/SUM('CEB Allocators'!$M90:$BZ90),0)*SUM($U90:$CH90)</f>
        <v>0</v>
      </c>
      <c r="AR199" s="123">
        <f>IFERROR('CEB Allocators'!AJ90/SUM('CEB Allocators'!$M90:$BZ90),0)*SUM($U90:$CH90)</f>
        <v>0</v>
      </c>
      <c r="AS199" s="123">
        <f>IFERROR('CEB Allocators'!AK90/SUM('CEB Allocators'!$M90:$BZ90),0)*SUM($U90:$CH90)</f>
        <v>0</v>
      </c>
      <c r="AT199" s="123">
        <f>IFERROR('CEB Allocators'!AL90/SUM('CEB Allocators'!$M90:$BZ90),0)*SUM($U90:$CH90)</f>
        <v>0</v>
      </c>
      <c r="AU199" s="123">
        <f>IFERROR('CEB Allocators'!AM90/SUM('CEB Allocators'!$M90:$BZ90),0)*SUM($U90:$CH90)</f>
        <v>0</v>
      </c>
      <c r="AV199" s="123">
        <f>IFERROR('CEB Allocators'!AN90/SUM('CEB Allocators'!$M90:$BZ90),0)*SUM($U90:$CH90)</f>
        <v>0</v>
      </c>
      <c r="AW199" s="123">
        <f>IFERROR('CEB Allocators'!AO90/SUM('CEB Allocators'!$M90:$BZ90),0)*SUM($U90:$CH90)</f>
        <v>32.578897963651734</v>
      </c>
      <c r="AX199" s="123">
        <f>IFERROR('CEB Allocators'!AP90/SUM('CEB Allocators'!$M90:$BZ90),0)*SUM($U90:$CH90)</f>
        <v>32.578897963651734</v>
      </c>
      <c r="AY199" s="123">
        <f>IFERROR('CEB Allocators'!AQ90/SUM('CEB Allocators'!$M90:$BZ90),0)*SUM($U90:$CH90)</f>
        <v>32.578897963651734</v>
      </c>
      <c r="AZ199" s="123">
        <f>IFERROR('CEB Allocators'!AR90/SUM('CEB Allocators'!$M90:$BZ90),0)*SUM($U90:$CH90)</f>
        <v>32.578897963651734</v>
      </c>
      <c r="BA199" s="123">
        <f>IFERROR('CEB Allocators'!AS90/SUM('CEB Allocators'!$M90:$BZ90),0)*SUM($U90:$CH90)</f>
        <v>32.578897963651734</v>
      </c>
      <c r="BB199" s="123">
        <f>IFERROR('CEB Allocators'!AT90/SUM('CEB Allocators'!$M90:$BZ90),0)*SUM($U90:$CH90)</f>
        <v>32.578897963651734</v>
      </c>
      <c r="BC199" s="123">
        <f>IFERROR('CEB Allocators'!AU90/SUM('CEB Allocators'!$M90:$BZ90),0)*SUM($U90:$CH90)</f>
        <v>32.578897963651734</v>
      </c>
      <c r="BD199" s="123">
        <f>IFERROR('CEB Allocators'!AV90/SUM('CEB Allocators'!$M90:$BZ90),0)*SUM($U90:$CH90)</f>
        <v>32.578897963651734</v>
      </c>
      <c r="BE199" s="123">
        <f>IFERROR('CEB Allocators'!AW90/SUM('CEB Allocators'!$M90:$BZ90),0)*SUM($U90:$CH90)</f>
        <v>32.578897963651734</v>
      </c>
      <c r="BF199" s="123">
        <f>IFERROR('CEB Allocators'!AX90/SUM('CEB Allocators'!$M90:$BZ90),0)*SUM($U90:$CH90)</f>
        <v>32.578897963651734</v>
      </c>
      <c r="BG199" s="123">
        <f>IFERROR('CEB Allocators'!AY90/SUM('CEB Allocators'!$M90:$BZ90),0)*SUM($U90:$CH90)</f>
        <v>32.578897963651734</v>
      </c>
      <c r="BH199" s="123">
        <f>IFERROR('CEB Allocators'!AZ90/SUM('CEB Allocators'!$M90:$BZ90),0)*SUM($U90:$CH90)</f>
        <v>32.578897963651734</v>
      </c>
      <c r="BI199" s="123">
        <f>IFERROR('CEB Allocators'!BA90/SUM('CEB Allocators'!$M90:$BZ90),0)*SUM($U90:$CH90)</f>
        <v>32.578897963651734</v>
      </c>
      <c r="BJ199" s="123">
        <f>IFERROR('CEB Allocators'!BB90/SUM('CEB Allocators'!$M90:$BZ90),0)*SUM($U90:$CH90)</f>
        <v>32.578897963651734</v>
      </c>
      <c r="BK199" s="123">
        <f>IFERROR('CEB Allocators'!BC90/SUM('CEB Allocators'!$M90:$BZ90),0)*SUM($U90:$CH90)</f>
        <v>32.578897963651734</v>
      </c>
      <c r="BL199" s="123">
        <f>IFERROR('CEB Allocators'!BD90/SUM('CEB Allocators'!$M90:$BZ90),0)*SUM($U90:$CH90)</f>
        <v>0</v>
      </c>
      <c r="BM199" s="123">
        <f>IFERROR('CEB Allocators'!BE90/SUM('CEB Allocators'!$M90:$BZ90),0)*SUM($U90:$CH90)</f>
        <v>0</v>
      </c>
      <c r="BN199" s="123">
        <f>IFERROR('CEB Allocators'!BF90/SUM('CEB Allocators'!$M90:$BZ90),0)*SUM($U90:$CH90)</f>
        <v>0</v>
      </c>
      <c r="BO199" s="123">
        <f>IFERROR('CEB Allocators'!BG90/SUM('CEB Allocators'!$M90:$BZ90),0)*SUM($U90:$CH90)</f>
        <v>0</v>
      </c>
      <c r="BP199" s="123">
        <f>IFERROR('CEB Allocators'!BH90/SUM('CEB Allocators'!$M90:$BZ90),0)*SUM($U90:$CH90)</f>
        <v>0</v>
      </c>
      <c r="BQ199" s="123">
        <f>IFERROR('CEB Allocators'!BI90/SUM('CEB Allocators'!$M90:$BZ90),0)*SUM($U90:$CH90)</f>
        <v>0</v>
      </c>
      <c r="BR199" s="123">
        <f>IFERROR('CEB Allocators'!BJ90/SUM('CEB Allocators'!$M90:$BZ90),0)*SUM($U90:$CH90)</f>
        <v>0</v>
      </c>
      <c r="BS199" s="123">
        <f>IFERROR('CEB Allocators'!BK90/SUM('CEB Allocators'!$M90:$BZ90),0)*SUM($U90:$CH90)</f>
        <v>0</v>
      </c>
      <c r="BT199" s="123">
        <f>IFERROR('CEB Allocators'!BL90/SUM('CEB Allocators'!$M90:$BZ90),0)*SUM($U90:$CH90)</f>
        <v>0</v>
      </c>
      <c r="BU199" s="123">
        <f>IFERROR('CEB Allocators'!BM90/SUM('CEB Allocators'!$M90:$BZ90),0)*SUM($U90:$CH90)</f>
        <v>0</v>
      </c>
      <c r="BV199" s="123">
        <f>IFERROR('CEB Allocators'!BN90/SUM('CEB Allocators'!$M90:$BZ90),0)*SUM($U90:$CH90)</f>
        <v>0</v>
      </c>
      <c r="BW199" s="123">
        <f>IFERROR('CEB Allocators'!BO90/SUM('CEB Allocators'!$M90:$BZ90),0)*SUM($U90:$CH90)</f>
        <v>0</v>
      </c>
      <c r="BX199" s="123">
        <f>IFERROR('CEB Allocators'!BP90/SUM('CEB Allocators'!$M90:$BZ90),0)*SUM($U90:$CH90)</f>
        <v>0</v>
      </c>
      <c r="BY199" s="123">
        <f>IFERROR('CEB Allocators'!BQ90/SUM('CEB Allocators'!$M90:$BZ90),0)*SUM($U90:$CH90)</f>
        <v>0</v>
      </c>
      <c r="BZ199" s="123">
        <f>IFERROR('CEB Allocators'!BR90/SUM('CEB Allocators'!$M90:$BZ90),0)*SUM($U90:$CH90)</f>
        <v>0</v>
      </c>
      <c r="CA199" s="123">
        <f>IFERROR('CEB Allocators'!BS90/SUM('CEB Allocators'!$M90:$BZ90),0)*SUM($U90:$CH90)</f>
        <v>0</v>
      </c>
      <c r="CB199" s="123">
        <f>IFERROR('CEB Allocators'!BT90/SUM('CEB Allocators'!$M90:$BZ90),0)*SUM($U90:$CH90)</f>
        <v>0</v>
      </c>
      <c r="CC199" s="123">
        <f>IFERROR('CEB Allocators'!BU90/SUM('CEB Allocators'!$M90:$BZ90),0)*SUM($U90:$CH90)</f>
        <v>0</v>
      </c>
      <c r="CD199" s="123">
        <f>IFERROR('CEB Allocators'!BV90/SUM('CEB Allocators'!$M90:$BZ90),0)*SUM($U90:$CH90)</f>
        <v>0</v>
      </c>
      <c r="CE199" s="123">
        <f>IFERROR('CEB Allocators'!BW90/SUM('CEB Allocators'!$M90:$BZ90),0)*SUM($U90:$CH90)</f>
        <v>0</v>
      </c>
      <c r="CF199" s="123">
        <f>IFERROR('CEB Allocators'!BX90/SUM('CEB Allocators'!$M90:$BZ90),0)*SUM($U90:$CH90)</f>
        <v>0</v>
      </c>
      <c r="CG199" s="123">
        <f>IFERROR('CEB Allocators'!BY90/SUM('CEB Allocators'!$M90:$BZ90),0)*SUM($U90:$CH90)</f>
        <v>0</v>
      </c>
      <c r="CH199" s="123">
        <f>IFERROR('CEB Allocators'!BZ90/SUM('CEB Allocators'!$M90:$BZ90),0)*SUM($U90:$CH90)</f>
        <v>0</v>
      </c>
    </row>
    <row r="200" spans="1:86" s="56" customFormat="1" x14ac:dyDescent="0.3">
      <c r="A200" s="150"/>
      <c r="B200" s="19" t="str">
        <f t="shared" si="259"/>
        <v>Conservation</v>
      </c>
      <c r="C200" s="19">
        <f t="shared" si="259"/>
        <v>0</v>
      </c>
      <c r="D200" s="19" t="str">
        <f t="shared" si="259"/>
        <v>Con</v>
      </c>
      <c r="E200" s="19" t="str">
        <f t="shared" si="259"/>
        <v>Conservation</v>
      </c>
      <c r="F200" s="19" t="str">
        <f t="shared" si="259"/>
        <v>Multiple</v>
      </c>
      <c r="G200" s="98">
        <f t="shared" ref="G200" si="272">G91</f>
        <v>48945</v>
      </c>
      <c r="H200" s="19">
        <f t="shared" si="224"/>
        <v>15</v>
      </c>
      <c r="I200" s="19">
        <f t="shared" ref="I200:K200" si="273">I91</f>
        <v>15</v>
      </c>
      <c r="J200" s="19">
        <f t="shared" si="273"/>
        <v>0</v>
      </c>
      <c r="K200" s="19">
        <f t="shared" si="273"/>
        <v>2034</v>
      </c>
      <c r="L200" s="55"/>
      <c r="M200" s="55"/>
      <c r="R200" s="57"/>
      <c r="S200" s="57"/>
      <c r="T200" s="101"/>
      <c r="U200" s="123">
        <f>IFERROR('CEB Allocators'!M91/SUM('CEB Allocators'!$M91:$BZ91),0)*SUM($U91:$CH91)</f>
        <v>0</v>
      </c>
      <c r="V200" s="123">
        <f>IFERROR('CEB Allocators'!N91/SUM('CEB Allocators'!$M91:$BZ91),0)*SUM($U91:$CH91)</f>
        <v>0</v>
      </c>
      <c r="W200" s="123">
        <f>IFERROR('CEB Allocators'!O91/SUM('CEB Allocators'!$M91:$BZ91),0)*SUM($U91:$CH91)</f>
        <v>0</v>
      </c>
      <c r="X200" s="123">
        <f>IFERROR('CEB Allocators'!P91/SUM('CEB Allocators'!$M91:$BZ91),0)*SUM($U91:$CH91)</f>
        <v>0</v>
      </c>
      <c r="Y200" s="123">
        <f>IFERROR('CEB Allocators'!Q91/SUM('CEB Allocators'!$M91:$BZ91),0)*SUM($U91:$CH91)</f>
        <v>0</v>
      </c>
      <c r="Z200" s="123">
        <f>IFERROR('CEB Allocators'!R91/SUM('CEB Allocators'!$M91:$BZ91),0)*SUM($U91:$CH91)</f>
        <v>0</v>
      </c>
      <c r="AA200" s="123">
        <f>IFERROR('CEB Allocators'!S91/SUM('CEB Allocators'!$M91:$BZ91),0)*SUM($U91:$CH91)</f>
        <v>0</v>
      </c>
      <c r="AB200" s="123">
        <f>IFERROR('CEB Allocators'!T91/SUM('CEB Allocators'!$M91:$BZ91),0)*SUM($U91:$CH91)</f>
        <v>0</v>
      </c>
      <c r="AC200" s="123">
        <f>IFERROR('CEB Allocators'!U91/SUM('CEB Allocators'!$M91:$BZ91),0)*SUM($U91:$CH91)</f>
        <v>0</v>
      </c>
      <c r="AD200" s="123">
        <f>IFERROR('CEB Allocators'!V91/SUM('CEB Allocators'!$M91:$BZ91),0)*SUM($U91:$CH91)</f>
        <v>0</v>
      </c>
      <c r="AE200" s="123">
        <f>IFERROR('CEB Allocators'!W91/SUM('CEB Allocators'!$M91:$BZ91),0)*SUM($U91:$CH91)</f>
        <v>0</v>
      </c>
      <c r="AF200" s="123">
        <f>IFERROR('CEB Allocators'!X91/SUM('CEB Allocators'!$M91:$BZ91),0)*SUM($U91:$CH91)</f>
        <v>0</v>
      </c>
      <c r="AG200" s="123">
        <f>IFERROR('CEB Allocators'!Y91/SUM('CEB Allocators'!$M91:$BZ91),0)*SUM($U91:$CH91)</f>
        <v>0</v>
      </c>
      <c r="AH200" s="123">
        <f>IFERROR('CEB Allocators'!Z91/SUM('CEB Allocators'!$M91:$BZ91),0)*SUM($U91:$CH91)</f>
        <v>0</v>
      </c>
      <c r="AI200" s="123">
        <f>IFERROR('CEB Allocators'!AA91/SUM('CEB Allocators'!$M91:$BZ91),0)*SUM($U91:$CH91)</f>
        <v>0</v>
      </c>
      <c r="AJ200" s="123">
        <f>IFERROR('CEB Allocators'!AB91/SUM('CEB Allocators'!$M91:$BZ91),0)*SUM($U91:$CH91)</f>
        <v>0</v>
      </c>
      <c r="AK200" s="123">
        <f>IFERROR('CEB Allocators'!AC91/SUM('CEB Allocators'!$M91:$BZ91),0)*SUM($U91:$CH91)</f>
        <v>0</v>
      </c>
      <c r="AL200" s="123">
        <f>IFERROR('CEB Allocators'!AD91/SUM('CEB Allocators'!$M91:$BZ91),0)*SUM($U91:$CH91)</f>
        <v>0</v>
      </c>
      <c r="AM200" s="123">
        <f>IFERROR('CEB Allocators'!AE91/SUM('CEB Allocators'!$M91:$BZ91),0)*SUM($U91:$CH91)</f>
        <v>0</v>
      </c>
      <c r="AN200" s="123">
        <f>IFERROR('CEB Allocators'!AF91/SUM('CEB Allocators'!$M91:$BZ91),0)*SUM($U91:$CH91)</f>
        <v>0</v>
      </c>
      <c r="AO200" s="123">
        <f>IFERROR('CEB Allocators'!AG91/SUM('CEB Allocators'!$M91:$BZ91),0)*SUM($U91:$CH91)</f>
        <v>0</v>
      </c>
      <c r="AP200" s="123">
        <f>IFERROR('CEB Allocators'!AH91/SUM('CEB Allocators'!$M91:$BZ91),0)*SUM($U91:$CH91)</f>
        <v>0</v>
      </c>
      <c r="AQ200" s="123">
        <f>IFERROR('CEB Allocators'!AI91/SUM('CEB Allocators'!$M91:$BZ91),0)*SUM($U91:$CH91)</f>
        <v>0</v>
      </c>
      <c r="AR200" s="123">
        <f>IFERROR('CEB Allocators'!AJ91/SUM('CEB Allocators'!$M91:$BZ91),0)*SUM($U91:$CH91)</f>
        <v>0</v>
      </c>
      <c r="AS200" s="123">
        <f>IFERROR('CEB Allocators'!AK91/SUM('CEB Allocators'!$M91:$BZ91),0)*SUM($U91:$CH91)</f>
        <v>0</v>
      </c>
      <c r="AT200" s="123">
        <f>IFERROR('CEB Allocators'!AL91/SUM('CEB Allocators'!$M91:$BZ91),0)*SUM($U91:$CH91)</f>
        <v>0</v>
      </c>
      <c r="AU200" s="123">
        <f>IFERROR('CEB Allocators'!AM91/SUM('CEB Allocators'!$M91:$BZ91),0)*SUM($U91:$CH91)</f>
        <v>0</v>
      </c>
      <c r="AV200" s="123">
        <f>IFERROR('CEB Allocators'!AN91/SUM('CEB Allocators'!$M91:$BZ91),0)*SUM($U91:$CH91)</f>
        <v>0</v>
      </c>
      <c r="AW200" s="123">
        <f>IFERROR('CEB Allocators'!AO91/SUM('CEB Allocators'!$M91:$BZ91),0)*SUM($U91:$CH91)</f>
        <v>0</v>
      </c>
      <c r="AX200" s="123">
        <f>IFERROR('CEB Allocators'!AP91/SUM('CEB Allocators'!$M91:$BZ91),0)*SUM($U91:$CH91)</f>
        <v>33.230475922924775</v>
      </c>
      <c r="AY200" s="123">
        <f>IFERROR('CEB Allocators'!AQ91/SUM('CEB Allocators'!$M91:$BZ91),0)*SUM($U91:$CH91)</f>
        <v>33.230475922924775</v>
      </c>
      <c r="AZ200" s="123">
        <f>IFERROR('CEB Allocators'!AR91/SUM('CEB Allocators'!$M91:$BZ91),0)*SUM($U91:$CH91)</f>
        <v>33.230475922924775</v>
      </c>
      <c r="BA200" s="123">
        <f>IFERROR('CEB Allocators'!AS91/SUM('CEB Allocators'!$M91:$BZ91),0)*SUM($U91:$CH91)</f>
        <v>33.230475922924775</v>
      </c>
      <c r="BB200" s="123">
        <f>IFERROR('CEB Allocators'!AT91/SUM('CEB Allocators'!$M91:$BZ91),0)*SUM($U91:$CH91)</f>
        <v>33.230475922924775</v>
      </c>
      <c r="BC200" s="123">
        <f>IFERROR('CEB Allocators'!AU91/SUM('CEB Allocators'!$M91:$BZ91),0)*SUM($U91:$CH91)</f>
        <v>33.230475922924775</v>
      </c>
      <c r="BD200" s="123">
        <f>IFERROR('CEB Allocators'!AV91/SUM('CEB Allocators'!$M91:$BZ91),0)*SUM($U91:$CH91)</f>
        <v>33.230475922924775</v>
      </c>
      <c r="BE200" s="123">
        <f>IFERROR('CEB Allocators'!AW91/SUM('CEB Allocators'!$M91:$BZ91),0)*SUM($U91:$CH91)</f>
        <v>33.230475922924775</v>
      </c>
      <c r="BF200" s="123">
        <f>IFERROR('CEB Allocators'!AX91/SUM('CEB Allocators'!$M91:$BZ91),0)*SUM($U91:$CH91)</f>
        <v>33.230475922924775</v>
      </c>
      <c r="BG200" s="123">
        <f>IFERROR('CEB Allocators'!AY91/SUM('CEB Allocators'!$M91:$BZ91),0)*SUM($U91:$CH91)</f>
        <v>33.230475922924775</v>
      </c>
      <c r="BH200" s="123">
        <f>IFERROR('CEB Allocators'!AZ91/SUM('CEB Allocators'!$M91:$BZ91),0)*SUM($U91:$CH91)</f>
        <v>33.230475922924775</v>
      </c>
      <c r="BI200" s="123">
        <f>IFERROR('CEB Allocators'!BA91/SUM('CEB Allocators'!$M91:$BZ91),0)*SUM($U91:$CH91)</f>
        <v>33.230475922924775</v>
      </c>
      <c r="BJ200" s="123">
        <f>IFERROR('CEB Allocators'!BB91/SUM('CEB Allocators'!$M91:$BZ91),0)*SUM($U91:$CH91)</f>
        <v>33.230475922924775</v>
      </c>
      <c r="BK200" s="123">
        <f>IFERROR('CEB Allocators'!BC91/SUM('CEB Allocators'!$M91:$BZ91),0)*SUM($U91:$CH91)</f>
        <v>33.230475922924775</v>
      </c>
      <c r="BL200" s="123">
        <f>IFERROR('CEB Allocators'!BD91/SUM('CEB Allocators'!$M91:$BZ91),0)*SUM($U91:$CH91)</f>
        <v>33.230475922924775</v>
      </c>
      <c r="BM200" s="123">
        <f>IFERROR('CEB Allocators'!BE91/SUM('CEB Allocators'!$M91:$BZ91),0)*SUM($U91:$CH91)</f>
        <v>0</v>
      </c>
      <c r="BN200" s="123">
        <f>IFERROR('CEB Allocators'!BF91/SUM('CEB Allocators'!$M91:$BZ91),0)*SUM($U91:$CH91)</f>
        <v>0</v>
      </c>
      <c r="BO200" s="123">
        <f>IFERROR('CEB Allocators'!BG91/SUM('CEB Allocators'!$M91:$BZ91),0)*SUM($U91:$CH91)</f>
        <v>0</v>
      </c>
      <c r="BP200" s="123">
        <f>IFERROR('CEB Allocators'!BH91/SUM('CEB Allocators'!$M91:$BZ91),0)*SUM($U91:$CH91)</f>
        <v>0</v>
      </c>
      <c r="BQ200" s="123">
        <f>IFERROR('CEB Allocators'!BI91/SUM('CEB Allocators'!$M91:$BZ91),0)*SUM($U91:$CH91)</f>
        <v>0</v>
      </c>
      <c r="BR200" s="123">
        <f>IFERROR('CEB Allocators'!BJ91/SUM('CEB Allocators'!$M91:$BZ91),0)*SUM($U91:$CH91)</f>
        <v>0</v>
      </c>
      <c r="BS200" s="123">
        <f>IFERROR('CEB Allocators'!BK91/SUM('CEB Allocators'!$M91:$BZ91),0)*SUM($U91:$CH91)</f>
        <v>0</v>
      </c>
      <c r="BT200" s="123">
        <f>IFERROR('CEB Allocators'!BL91/SUM('CEB Allocators'!$M91:$BZ91),0)*SUM($U91:$CH91)</f>
        <v>0</v>
      </c>
      <c r="BU200" s="123">
        <f>IFERROR('CEB Allocators'!BM91/SUM('CEB Allocators'!$M91:$BZ91),0)*SUM($U91:$CH91)</f>
        <v>0</v>
      </c>
      <c r="BV200" s="123">
        <f>IFERROR('CEB Allocators'!BN91/SUM('CEB Allocators'!$M91:$BZ91),0)*SUM($U91:$CH91)</f>
        <v>0</v>
      </c>
      <c r="BW200" s="123">
        <f>IFERROR('CEB Allocators'!BO91/SUM('CEB Allocators'!$M91:$BZ91),0)*SUM($U91:$CH91)</f>
        <v>0</v>
      </c>
      <c r="BX200" s="123">
        <f>IFERROR('CEB Allocators'!BP91/SUM('CEB Allocators'!$M91:$BZ91),0)*SUM($U91:$CH91)</f>
        <v>0</v>
      </c>
      <c r="BY200" s="123">
        <f>IFERROR('CEB Allocators'!BQ91/SUM('CEB Allocators'!$M91:$BZ91),0)*SUM($U91:$CH91)</f>
        <v>0</v>
      </c>
      <c r="BZ200" s="123">
        <f>IFERROR('CEB Allocators'!BR91/SUM('CEB Allocators'!$M91:$BZ91),0)*SUM($U91:$CH91)</f>
        <v>0</v>
      </c>
      <c r="CA200" s="123">
        <f>IFERROR('CEB Allocators'!BS91/SUM('CEB Allocators'!$M91:$BZ91),0)*SUM($U91:$CH91)</f>
        <v>0</v>
      </c>
      <c r="CB200" s="123">
        <f>IFERROR('CEB Allocators'!BT91/SUM('CEB Allocators'!$M91:$BZ91),0)*SUM($U91:$CH91)</f>
        <v>0</v>
      </c>
      <c r="CC200" s="123">
        <f>IFERROR('CEB Allocators'!BU91/SUM('CEB Allocators'!$M91:$BZ91),0)*SUM($U91:$CH91)</f>
        <v>0</v>
      </c>
      <c r="CD200" s="123">
        <f>IFERROR('CEB Allocators'!BV91/SUM('CEB Allocators'!$M91:$BZ91),0)*SUM($U91:$CH91)</f>
        <v>0</v>
      </c>
      <c r="CE200" s="123">
        <f>IFERROR('CEB Allocators'!BW91/SUM('CEB Allocators'!$M91:$BZ91),0)*SUM($U91:$CH91)</f>
        <v>0</v>
      </c>
      <c r="CF200" s="123">
        <f>IFERROR('CEB Allocators'!BX91/SUM('CEB Allocators'!$M91:$BZ91),0)*SUM($U91:$CH91)</f>
        <v>0</v>
      </c>
      <c r="CG200" s="123">
        <f>IFERROR('CEB Allocators'!BY91/SUM('CEB Allocators'!$M91:$BZ91),0)*SUM($U91:$CH91)</f>
        <v>0</v>
      </c>
      <c r="CH200" s="123">
        <f>IFERROR('CEB Allocators'!BZ91/SUM('CEB Allocators'!$M91:$BZ91),0)*SUM($U91:$CH91)</f>
        <v>0</v>
      </c>
    </row>
    <row r="201" spans="1:86" s="56" customFormat="1" x14ac:dyDescent="0.3">
      <c r="A201" s="150"/>
      <c r="B201" s="19" t="str">
        <f t="shared" si="259"/>
        <v>Conservation</v>
      </c>
      <c r="C201" s="19">
        <f t="shared" si="259"/>
        <v>0</v>
      </c>
      <c r="D201" s="19" t="str">
        <f t="shared" si="259"/>
        <v>Con</v>
      </c>
      <c r="E201" s="19" t="str">
        <f t="shared" si="259"/>
        <v>Conservation</v>
      </c>
      <c r="F201" s="19" t="str">
        <f t="shared" si="259"/>
        <v>Multiple</v>
      </c>
      <c r="G201" s="98">
        <f t="shared" ref="G201" si="274">G92</f>
        <v>49310</v>
      </c>
      <c r="H201" s="19">
        <f t="shared" si="224"/>
        <v>15</v>
      </c>
      <c r="I201" s="19">
        <f t="shared" ref="I201:K201" si="275">I92</f>
        <v>15</v>
      </c>
      <c r="J201" s="19">
        <f t="shared" si="275"/>
        <v>0</v>
      </c>
      <c r="K201" s="19">
        <f t="shared" si="275"/>
        <v>2035</v>
      </c>
      <c r="L201" s="55"/>
      <c r="M201" s="55"/>
      <c r="R201" s="57"/>
      <c r="S201" s="57"/>
      <c r="T201" s="101"/>
      <c r="U201" s="123">
        <f>IFERROR('CEB Allocators'!M92/SUM('CEB Allocators'!$M92:$BZ92),0)*SUM($U92:$CH92)</f>
        <v>0</v>
      </c>
      <c r="V201" s="123">
        <f>IFERROR('CEB Allocators'!N92/SUM('CEB Allocators'!$M92:$BZ92),0)*SUM($U92:$CH92)</f>
        <v>0</v>
      </c>
      <c r="W201" s="123">
        <f>IFERROR('CEB Allocators'!O92/SUM('CEB Allocators'!$M92:$BZ92),0)*SUM($U92:$CH92)</f>
        <v>0</v>
      </c>
      <c r="X201" s="123">
        <f>IFERROR('CEB Allocators'!P92/SUM('CEB Allocators'!$M92:$BZ92),0)*SUM($U92:$CH92)</f>
        <v>0</v>
      </c>
      <c r="Y201" s="123">
        <f>IFERROR('CEB Allocators'!Q92/SUM('CEB Allocators'!$M92:$BZ92),0)*SUM($U92:$CH92)</f>
        <v>0</v>
      </c>
      <c r="Z201" s="123">
        <f>IFERROR('CEB Allocators'!R92/SUM('CEB Allocators'!$M92:$BZ92),0)*SUM($U92:$CH92)</f>
        <v>0</v>
      </c>
      <c r="AA201" s="123">
        <f>IFERROR('CEB Allocators'!S92/SUM('CEB Allocators'!$M92:$BZ92),0)*SUM($U92:$CH92)</f>
        <v>0</v>
      </c>
      <c r="AB201" s="123">
        <f>IFERROR('CEB Allocators'!T92/SUM('CEB Allocators'!$M92:$BZ92),0)*SUM($U92:$CH92)</f>
        <v>0</v>
      </c>
      <c r="AC201" s="123">
        <f>IFERROR('CEB Allocators'!U92/SUM('CEB Allocators'!$M92:$BZ92),0)*SUM($U92:$CH92)</f>
        <v>0</v>
      </c>
      <c r="AD201" s="123">
        <f>IFERROR('CEB Allocators'!V92/SUM('CEB Allocators'!$M92:$BZ92),0)*SUM($U92:$CH92)</f>
        <v>0</v>
      </c>
      <c r="AE201" s="123">
        <f>IFERROR('CEB Allocators'!W92/SUM('CEB Allocators'!$M92:$BZ92),0)*SUM($U92:$CH92)</f>
        <v>0</v>
      </c>
      <c r="AF201" s="123">
        <f>IFERROR('CEB Allocators'!X92/SUM('CEB Allocators'!$M92:$BZ92),0)*SUM($U92:$CH92)</f>
        <v>0</v>
      </c>
      <c r="AG201" s="123">
        <f>IFERROR('CEB Allocators'!Y92/SUM('CEB Allocators'!$M92:$BZ92),0)*SUM($U92:$CH92)</f>
        <v>0</v>
      </c>
      <c r="AH201" s="123">
        <f>IFERROR('CEB Allocators'!Z92/SUM('CEB Allocators'!$M92:$BZ92),0)*SUM($U92:$CH92)</f>
        <v>0</v>
      </c>
      <c r="AI201" s="123">
        <f>IFERROR('CEB Allocators'!AA92/SUM('CEB Allocators'!$M92:$BZ92),0)*SUM($U92:$CH92)</f>
        <v>0</v>
      </c>
      <c r="AJ201" s="123">
        <f>IFERROR('CEB Allocators'!AB92/SUM('CEB Allocators'!$M92:$BZ92),0)*SUM($U92:$CH92)</f>
        <v>0</v>
      </c>
      <c r="AK201" s="123">
        <f>IFERROR('CEB Allocators'!AC92/SUM('CEB Allocators'!$M92:$BZ92),0)*SUM($U92:$CH92)</f>
        <v>0</v>
      </c>
      <c r="AL201" s="123">
        <f>IFERROR('CEB Allocators'!AD92/SUM('CEB Allocators'!$M92:$BZ92),0)*SUM($U92:$CH92)</f>
        <v>0</v>
      </c>
      <c r="AM201" s="123">
        <f>IFERROR('CEB Allocators'!AE92/SUM('CEB Allocators'!$M92:$BZ92),0)*SUM($U92:$CH92)</f>
        <v>0</v>
      </c>
      <c r="AN201" s="123">
        <f>IFERROR('CEB Allocators'!AF92/SUM('CEB Allocators'!$M92:$BZ92),0)*SUM($U92:$CH92)</f>
        <v>0</v>
      </c>
      <c r="AO201" s="123">
        <f>IFERROR('CEB Allocators'!AG92/SUM('CEB Allocators'!$M92:$BZ92),0)*SUM($U92:$CH92)</f>
        <v>0</v>
      </c>
      <c r="AP201" s="123">
        <f>IFERROR('CEB Allocators'!AH92/SUM('CEB Allocators'!$M92:$BZ92),0)*SUM($U92:$CH92)</f>
        <v>0</v>
      </c>
      <c r="AQ201" s="123">
        <f>IFERROR('CEB Allocators'!AI92/SUM('CEB Allocators'!$M92:$BZ92),0)*SUM($U92:$CH92)</f>
        <v>0</v>
      </c>
      <c r="AR201" s="123">
        <f>IFERROR('CEB Allocators'!AJ92/SUM('CEB Allocators'!$M92:$BZ92),0)*SUM($U92:$CH92)</f>
        <v>0</v>
      </c>
      <c r="AS201" s="123">
        <f>IFERROR('CEB Allocators'!AK92/SUM('CEB Allocators'!$M92:$BZ92),0)*SUM($U92:$CH92)</f>
        <v>0</v>
      </c>
      <c r="AT201" s="123">
        <f>IFERROR('CEB Allocators'!AL92/SUM('CEB Allocators'!$M92:$BZ92),0)*SUM($U92:$CH92)</f>
        <v>0</v>
      </c>
      <c r="AU201" s="123">
        <f>IFERROR('CEB Allocators'!AM92/SUM('CEB Allocators'!$M92:$BZ92),0)*SUM($U92:$CH92)</f>
        <v>0</v>
      </c>
      <c r="AV201" s="123">
        <f>IFERROR('CEB Allocators'!AN92/SUM('CEB Allocators'!$M92:$BZ92),0)*SUM($U92:$CH92)</f>
        <v>0</v>
      </c>
      <c r="AW201" s="123">
        <f>IFERROR('CEB Allocators'!AO92/SUM('CEB Allocators'!$M92:$BZ92),0)*SUM($U92:$CH92)</f>
        <v>0</v>
      </c>
      <c r="AX201" s="123">
        <f>IFERROR('CEB Allocators'!AP92/SUM('CEB Allocators'!$M92:$BZ92),0)*SUM($U92:$CH92)</f>
        <v>0</v>
      </c>
      <c r="AY201" s="123">
        <f>IFERROR('CEB Allocators'!AQ92/SUM('CEB Allocators'!$M92:$BZ92),0)*SUM($U92:$CH92)</f>
        <v>33.895085441383273</v>
      </c>
      <c r="AZ201" s="123">
        <f>IFERROR('CEB Allocators'!AR92/SUM('CEB Allocators'!$M92:$BZ92),0)*SUM($U92:$CH92)</f>
        <v>33.895085441383273</v>
      </c>
      <c r="BA201" s="123">
        <f>IFERROR('CEB Allocators'!AS92/SUM('CEB Allocators'!$M92:$BZ92),0)*SUM($U92:$CH92)</f>
        <v>33.895085441383273</v>
      </c>
      <c r="BB201" s="123">
        <f>IFERROR('CEB Allocators'!AT92/SUM('CEB Allocators'!$M92:$BZ92),0)*SUM($U92:$CH92)</f>
        <v>33.895085441383273</v>
      </c>
      <c r="BC201" s="123">
        <f>IFERROR('CEB Allocators'!AU92/SUM('CEB Allocators'!$M92:$BZ92),0)*SUM($U92:$CH92)</f>
        <v>33.895085441383273</v>
      </c>
      <c r="BD201" s="123">
        <f>IFERROR('CEB Allocators'!AV92/SUM('CEB Allocators'!$M92:$BZ92),0)*SUM($U92:$CH92)</f>
        <v>33.895085441383273</v>
      </c>
      <c r="BE201" s="123">
        <f>IFERROR('CEB Allocators'!AW92/SUM('CEB Allocators'!$M92:$BZ92),0)*SUM($U92:$CH92)</f>
        <v>33.895085441383273</v>
      </c>
      <c r="BF201" s="123">
        <f>IFERROR('CEB Allocators'!AX92/SUM('CEB Allocators'!$M92:$BZ92),0)*SUM($U92:$CH92)</f>
        <v>33.895085441383273</v>
      </c>
      <c r="BG201" s="123">
        <f>IFERROR('CEB Allocators'!AY92/SUM('CEB Allocators'!$M92:$BZ92),0)*SUM($U92:$CH92)</f>
        <v>33.895085441383273</v>
      </c>
      <c r="BH201" s="123">
        <f>IFERROR('CEB Allocators'!AZ92/SUM('CEB Allocators'!$M92:$BZ92),0)*SUM($U92:$CH92)</f>
        <v>33.895085441383273</v>
      </c>
      <c r="BI201" s="123">
        <f>IFERROR('CEB Allocators'!BA92/SUM('CEB Allocators'!$M92:$BZ92),0)*SUM($U92:$CH92)</f>
        <v>33.895085441383273</v>
      </c>
      <c r="BJ201" s="123">
        <f>IFERROR('CEB Allocators'!BB92/SUM('CEB Allocators'!$M92:$BZ92),0)*SUM($U92:$CH92)</f>
        <v>33.895085441383273</v>
      </c>
      <c r="BK201" s="123">
        <f>IFERROR('CEB Allocators'!BC92/SUM('CEB Allocators'!$M92:$BZ92),0)*SUM($U92:$CH92)</f>
        <v>33.895085441383273</v>
      </c>
      <c r="BL201" s="123">
        <f>IFERROR('CEB Allocators'!BD92/SUM('CEB Allocators'!$M92:$BZ92),0)*SUM($U92:$CH92)</f>
        <v>33.895085441383273</v>
      </c>
      <c r="BM201" s="123">
        <f>IFERROR('CEB Allocators'!BE92/SUM('CEB Allocators'!$M92:$BZ92),0)*SUM($U92:$CH92)</f>
        <v>33.895085441383273</v>
      </c>
      <c r="BN201" s="123">
        <f>IFERROR('CEB Allocators'!BF92/SUM('CEB Allocators'!$M92:$BZ92),0)*SUM($U92:$CH92)</f>
        <v>0</v>
      </c>
      <c r="BO201" s="123">
        <f>IFERROR('CEB Allocators'!BG92/SUM('CEB Allocators'!$M92:$BZ92),0)*SUM($U92:$CH92)</f>
        <v>0</v>
      </c>
      <c r="BP201" s="123">
        <f>IFERROR('CEB Allocators'!BH92/SUM('CEB Allocators'!$M92:$BZ92),0)*SUM($U92:$CH92)</f>
        <v>0</v>
      </c>
      <c r="BQ201" s="123">
        <f>IFERROR('CEB Allocators'!BI92/SUM('CEB Allocators'!$M92:$BZ92),0)*SUM($U92:$CH92)</f>
        <v>0</v>
      </c>
      <c r="BR201" s="123">
        <f>IFERROR('CEB Allocators'!BJ92/SUM('CEB Allocators'!$M92:$BZ92),0)*SUM($U92:$CH92)</f>
        <v>0</v>
      </c>
      <c r="BS201" s="123">
        <f>IFERROR('CEB Allocators'!BK92/SUM('CEB Allocators'!$M92:$BZ92),0)*SUM($U92:$CH92)</f>
        <v>0</v>
      </c>
      <c r="BT201" s="123">
        <f>IFERROR('CEB Allocators'!BL92/SUM('CEB Allocators'!$M92:$BZ92),0)*SUM($U92:$CH92)</f>
        <v>0</v>
      </c>
      <c r="BU201" s="123">
        <f>IFERROR('CEB Allocators'!BM92/SUM('CEB Allocators'!$M92:$BZ92),0)*SUM($U92:$CH92)</f>
        <v>0</v>
      </c>
      <c r="BV201" s="123">
        <f>IFERROR('CEB Allocators'!BN92/SUM('CEB Allocators'!$M92:$BZ92),0)*SUM($U92:$CH92)</f>
        <v>0</v>
      </c>
      <c r="BW201" s="123">
        <f>IFERROR('CEB Allocators'!BO92/SUM('CEB Allocators'!$M92:$BZ92),0)*SUM($U92:$CH92)</f>
        <v>0</v>
      </c>
      <c r="BX201" s="123">
        <f>IFERROR('CEB Allocators'!BP92/SUM('CEB Allocators'!$M92:$BZ92),0)*SUM($U92:$CH92)</f>
        <v>0</v>
      </c>
      <c r="BY201" s="123">
        <f>IFERROR('CEB Allocators'!BQ92/SUM('CEB Allocators'!$M92:$BZ92),0)*SUM($U92:$CH92)</f>
        <v>0</v>
      </c>
      <c r="BZ201" s="123">
        <f>IFERROR('CEB Allocators'!BR92/SUM('CEB Allocators'!$M92:$BZ92),0)*SUM($U92:$CH92)</f>
        <v>0</v>
      </c>
      <c r="CA201" s="123">
        <f>IFERROR('CEB Allocators'!BS92/SUM('CEB Allocators'!$M92:$BZ92),0)*SUM($U92:$CH92)</f>
        <v>0</v>
      </c>
      <c r="CB201" s="123">
        <f>IFERROR('CEB Allocators'!BT92/SUM('CEB Allocators'!$M92:$BZ92),0)*SUM($U92:$CH92)</f>
        <v>0</v>
      </c>
      <c r="CC201" s="123">
        <f>IFERROR('CEB Allocators'!BU92/SUM('CEB Allocators'!$M92:$BZ92),0)*SUM($U92:$CH92)</f>
        <v>0</v>
      </c>
      <c r="CD201" s="123">
        <f>IFERROR('CEB Allocators'!BV92/SUM('CEB Allocators'!$M92:$BZ92),0)*SUM($U92:$CH92)</f>
        <v>0</v>
      </c>
      <c r="CE201" s="123">
        <f>IFERROR('CEB Allocators'!BW92/SUM('CEB Allocators'!$M92:$BZ92),0)*SUM($U92:$CH92)</f>
        <v>0</v>
      </c>
      <c r="CF201" s="123">
        <f>IFERROR('CEB Allocators'!BX92/SUM('CEB Allocators'!$M92:$BZ92),0)*SUM($U92:$CH92)</f>
        <v>0</v>
      </c>
      <c r="CG201" s="123">
        <f>IFERROR('CEB Allocators'!BY92/SUM('CEB Allocators'!$M92:$BZ92),0)*SUM($U92:$CH92)</f>
        <v>0</v>
      </c>
      <c r="CH201" s="123">
        <f>IFERROR('CEB Allocators'!BZ92/SUM('CEB Allocators'!$M92:$BZ92),0)*SUM($U92:$CH92)</f>
        <v>0</v>
      </c>
    </row>
    <row r="202" spans="1:86" s="56" customFormat="1" x14ac:dyDescent="0.3">
      <c r="A202" s="150"/>
      <c r="B202" s="19" t="str">
        <f t="shared" si="259"/>
        <v>Conservation</v>
      </c>
      <c r="C202" s="19">
        <f t="shared" si="259"/>
        <v>0</v>
      </c>
      <c r="D202" s="19" t="str">
        <f t="shared" si="259"/>
        <v>Con</v>
      </c>
      <c r="E202" s="19" t="str">
        <f t="shared" si="259"/>
        <v>Conservation</v>
      </c>
      <c r="F202" s="19" t="str">
        <f t="shared" si="259"/>
        <v>Multiple</v>
      </c>
      <c r="G202" s="98">
        <f t="shared" ref="G202" si="276">G93</f>
        <v>49675</v>
      </c>
      <c r="H202" s="19">
        <f t="shared" si="224"/>
        <v>15</v>
      </c>
      <c r="I202" s="19">
        <f t="shared" ref="I202:K202" si="277">I93</f>
        <v>15</v>
      </c>
      <c r="J202" s="19">
        <f t="shared" si="277"/>
        <v>0</v>
      </c>
      <c r="K202" s="19">
        <f t="shared" si="277"/>
        <v>2036</v>
      </c>
      <c r="L202" s="55"/>
      <c r="M202" s="55"/>
      <c r="R202" s="57"/>
      <c r="S202" s="57"/>
      <c r="T202" s="101"/>
      <c r="U202" s="123">
        <f>IFERROR('CEB Allocators'!M93/SUM('CEB Allocators'!$M93:$BZ93),0)*SUM($U93:$CH93)</f>
        <v>0</v>
      </c>
      <c r="V202" s="123">
        <f>IFERROR('CEB Allocators'!N93/SUM('CEB Allocators'!$M93:$BZ93),0)*SUM($U93:$CH93)</f>
        <v>0</v>
      </c>
      <c r="W202" s="123">
        <f>IFERROR('CEB Allocators'!O93/SUM('CEB Allocators'!$M93:$BZ93),0)*SUM($U93:$CH93)</f>
        <v>0</v>
      </c>
      <c r="X202" s="123">
        <f>IFERROR('CEB Allocators'!P93/SUM('CEB Allocators'!$M93:$BZ93),0)*SUM($U93:$CH93)</f>
        <v>0</v>
      </c>
      <c r="Y202" s="123">
        <f>IFERROR('CEB Allocators'!Q93/SUM('CEB Allocators'!$M93:$BZ93),0)*SUM($U93:$CH93)</f>
        <v>0</v>
      </c>
      <c r="Z202" s="123">
        <f>IFERROR('CEB Allocators'!R93/SUM('CEB Allocators'!$M93:$BZ93),0)*SUM($U93:$CH93)</f>
        <v>0</v>
      </c>
      <c r="AA202" s="123">
        <f>IFERROR('CEB Allocators'!S93/SUM('CEB Allocators'!$M93:$BZ93),0)*SUM($U93:$CH93)</f>
        <v>0</v>
      </c>
      <c r="AB202" s="123">
        <f>IFERROR('CEB Allocators'!T93/SUM('CEB Allocators'!$M93:$BZ93),0)*SUM($U93:$CH93)</f>
        <v>0</v>
      </c>
      <c r="AC202" s="123">
        <f>IFERROR('CEB Allocators'!U93/SUM('CEB Allocators'!$M93:$BZ93),0)*SUM($U93:$CH93)</f>
        <v>0</v>
      </c>
      <c r="AD202" s="123">
        <f>IFERROR('CEB Allocators'!V93/SUM('CEB Allocators'!$M93:$BZ93),0)*SUM($U93:$CH93)</f>
        <v>0</v>
      </c>
      <c r="AE202" s="123">
        <f>IFERROR('CEB Allocators'!W93/SUM('CEB Allocators'!$M93:$BZ93),0)*SUM($U93:$CH93)</f>
        <v>0</v>
      </c>
      <c r="AF202" s="123">
        <f>IFERROR('CEB Allocators'!X93/SUM('CEB Allocators'!$M93:$BZ93),0)*SUM($U93:$CH93)</f>
        <v>0</v>
      </c>
      <c r="AG202" s="123">
        <f>IFERROR('CEB Allocators'!Y93/SUM('CEB Allocators'!$M93:$BZ93),0)*SUM($U93:$CH93)</f>
        <v>0</v>
      </c>
      <c r="AH202" s="123">
        <f>IFERROR('CEB Allocators'!Z93/SUM('CEB Allocators'!$M93:$BZ93),0)*SUM($U93:$CH93)</f>
        <v>0</v>
      </c>
      <c r="AI202" s="123">
        <f>IFERROR('CEB Allocators'!AA93/SUM('CEB Allocators'!$M93:$BZ93),0)*SUM($U93:$CH93)</f>
        <v>0</v>
      </c>
      <c r="AJ202" s="123">
        <f>IFERROR('CEB Allocators'!AB93/SUM('CEB Allocators'!$M93:$BZ93),0)*SUM($U93:$CH93)</f>
        <v>0</v>
      </c>
      <c r="AK202" s="123">
        <f>IFERROR('CEB Allocators'!AC93/SUM('CEB Allocators'!$M93:$BZ93),0)*SUM($U93:$CH93)</f>
        <v>0</v>
      </c>
      <c r="AL202" s="123">
        <f>IFERROR('CEB Allocators'!AD93/SUM('CEB Allocators'!$M93:$BZ93),0)*SUM($U93:$CH93)</f>
        <v>0</v>
      </c>
      <c r="AM202" s="123">
        <f>IFERROR('CEB Allocators'!AE93/SUM('CEB Allocators'!$M93:$BZ93),0)*SUM($U93:$CH93)</f>
        <v>0</v>
      </c>
      <c r="AN202" s="123">
        <f>IFERROR('CEB Allocators'!AF93/SUM('CEB Allocators'!$M93:$BZ93),0)*SUM($U93:$CH93)</f>
        <v>0</v>
      </c>
      <c r="AO202" s="123">
        <f>IFERROR('CEB Allocators'!AG93/SUM('CEB Allocators'!$M93:$BZ93),0)*SUM($U93:$CH93)</f>
        <v>0</v>
      </c>
      <c r="AP202" s="123">
        <f>IFERROR('CEB Allocators'!AH93/SUM('CEB Allocators'!$M93:$BZ93),0)*SUM($U93:$CH93)</f>
        <v>0</v>
      </c>
      <c r="AQ202" s="123">
        <f>IFERROR('CEB Allocators'!AI93/SUM('CEB Allocators'!$M93:$BZ93),0)*SUM($U93:$CH93)</f>
        <v>0</v>
      </c>
      <c r="AR202" s="123">
        <f>IFERROR('CEB Allocators'!AJ93/SUM('CEB Allocators'!$M93:$BZ93),0)*SUM($U93:$CH93)</f>
        <v>0</v>
      </c>
      <c r="AS202" s="123">
        <f>IFERROR('CEB Allocators'!AK93/SUM('CEB Allocators'!$M93:$BZ93),0)*SUM($U93:$CH93)</f>
        <v>0</v>
      </c>
      <c r="AT202" s="123">
        <f>IFERROR('CEB Allocators'!AL93/SUM('CEB Allocators'!$M93:$BZ93),0)*SUM($U93:$CH93)</f>
        <v>0</v>
      </c>
      <c r="AU202" s="123">
        <f>IFERROR('CEB Allocators'!AM93/SUM('CEB Allocators'!$M93:$BZ93),0)*SUM($U93:$CH93)</f>
        <v>0</v>
      </c>
      <c r="AV202" s="123">
        <f>IFERROR('CEB Allocators'!AN93/SUM('CEB Allocators'!$M93:$BZ93),0)*SUM($U93:$CH93)</f>
        <v>0</v>
      </c>
      <c r="AW202" s="123">
        <f>IFERROR('CEB Allocators'!AO93/SUM('CEB Allocators'!$M93:$BZ93),0)*SUM($U93:$CH93)</f>
        <v>0</v>
      </c>
      <c r="AX202" s="123">
        <f>IFERROR('CEB Allocators'!AP93/SUM('CEB Allocators'!$M93:$BZ93),0)*SUM($U93:$CH93)</f>
        <v>0</v>
      </c>
      <c r="AY202" s="123">
        <f>IFERROR('CEB Allocators'!AQ93/SUM('CEB Allocators'!$M93:$BZ93),0)*SUM($U93:$CH93)</f>
        <v>0</v>
      </c>
      <c r="AZ202" s="123">
        <f>IFERROR('CEB Allocators'!AR93/SUM('CEB Allocators'!$M93:$BZ93),0)*SUM($U93:$CH93)</f>
        <v>34.572987150210935</v>
      </c>
      <c r="BA202" s="123">
        <f>IFERROR('CEB Allocators'!AS93/SUM('CEB Allocators'!$M93:$BZ93),0)*SUM($U93:$CH93)</f>
        <v>34.572987150210935</v>
      </c>
      <c r="BB202" s="123">
        <f>IFERROR('CEB Allocators'!AT93/SUM('CEB Allocators'!$M93:$BZ93),0)*SUM($U93:$CH93)</f>
        <v>34.572987150210935</v>
      </c>
      <c r="BC202" s="123">
        <f>IFERROR('CEB Allocators'!AU93/SUM('CEB Allocators'!$M93:$BZ93),0)*SUM($U93:$CH93)</f>
        <v>34.572987150210935</v>
      </c>
      <c r="BD202" s="123">
        <f>IFERROR('CEB Allocators'!AV93/SUM('CEB Allocators'!$M93:$BZ93),0)*SUM($U93:$CH93)</f>
        <v>34.572987150210935</v>
      </c>
      <c r="BE202" s="123">
        <f>IFERROR('CEB Allocators'!AW93/SUM('CEB Allocators'!$M93:$BZ93),0)*SUM($U93:$CH93)</f>
        <v>34.572987150210935</v>
      </c>
      <c r="BF202" s="123">
        <f>IFERROR('CEB Allocators'!AX93/SUM('CEB Allocators'!$M93:$BZ93),0)*SUM($U93:$CH93)</f>
        <v>34.572987150210935</v>
      </c>
      <c r="BG202" s="123">
        <f>IFERROR('CEB Allocators'!AY93/SUM('CEB Allocators'!$M93:$BZ93),0)*SUM($U93:$CH93)</f>
        <v>34.572987150210935</v>
      </c>
      <c r="BH202" s="123">
        <f>IFERROR('CEB Allocators'!AZ93/SUM('CEB Allocators'!$M93:$BZ93),0)*SUM($U93:$CH93)</f>
        <v>34.572987150210935</v>
      </c>
      <c r="BI202" s="123">
        <f>IFERROR('CEB Allocators'!BA93/SUM('CEB Allocators'!$M93:$BZ93),0)*SUM($U93:$CH93)</f>
        <v>34.572987150210935</v>
      </c>
      <c r="BJ202" s="123">
        <f>IFERROR('CEB Allocators'!BB93/SUM('CEB Allocators'!$M93:$BZ93),0)*SUM($U93:$CH93)</f>
        <v>34.572987150210935</v>
      </c>
      <c r="BK202" s="123">
        <f>IFERROR('CEB Allocators'!BC93/SUM('CEB Allocators'!$M93:$BZ93),0)*SUM($U93:$CH93)</f>
        <v>34.572987150210935</v>
      </c>
      <c r="BL202" s="123">
        <f>IFERROR('CEB Allocators'!BD93/SUM('CEB Allocators'!$M93:$BZ93),0)*SUM($U93:$CH93)</f>
        <v>34.572987150210935</v>
      </c>
      <c r="BM202" s="123">
        <f>IFERROR('CEB Allocators'!BE93/SUM('CEB Allocators'!$M93:$BZ93),0)*SUM($U93:$CH93)</f>
        <v>34.572987150210935</v>
      </c>
      <c r="BN202" s="123">
        <f>IFERROR('CEB Allocators'!BF93/SUM('CEB Allocators'!$M93:$BZ93),0)*SUM($U93:$CH93)</f>
        <v>34.572987150210935</v>
      </c>
      <c r="BO202" s="123">
        <f>IFERROR('CEB Allocators'!BG93/SUM('CEB Allocators'!$M93:$BZ93),0)*SUM($U93:$CH93)</f>
        <v>0</v>
      </c>
      <c r="BP202" s="123">
        <f>IFERROR('CEB Allocators'!BH93/SUM('CEB Allocators'!$M93:$BZ93),0)*SUM($U93:$CH93)</f>
        <v>0</v>
      </c>
      <c r="BQ202" s="123">
        <f>IFERROR('CEB Allocators'!BI93/SUM('CEB Allocators'!$M93:$BZ93),0)*SUM($U93:$CH93)</f>
        <v>0</v>
      </c>
      <c r="BR202" s="123">
        <f>IFERROR('CEB Allocators'!BJ93/SUM('CEB Allocators'!$M93:$BZ93),0)*SUM($U93:$CH93)</f>
        <v>0</v>
      </c>
      <c r="BS202" s="123">
        <f>IFERROR('CEB Allocators'!BK93/SUM('CEB Allocators'!$M93:$BZ93),0)*SUM($U93:$CH93)</f>
        <v>0</v>
      </c>
      <c r="BT202" s="123">
        <f>IFERROR('CEB Allocators'!BL93/SUM('CEB Allocators'!$M93:$BZ93),0)*SUM($U93:$CH93)</f>
        <v>0</v>
      </c>
      <c r="BU202" s="123">
        <f>IFERROR('CEB Allocators'!BM93/SUM('CEB Allocators'!$M93:$BZ93),0)*SUM($U93:$CH93)</f>
        <v>0</v>
      </c>
      <c r="BV202" s="123">
        <f>IFERROR('CEB Allocators'!BN93/SUM('CEB Allocators'!$M93:$BZ93),0)*SUM($U93:$CH93)</f>
        <v>0</v>
      </c>
      <c r="BW202" s="123">
        <f>IFERROR('CEB Allocators'!BO93/SUM('CEB Allocators'!$M93:$BZ93),0)*SUM($U93:$CH93)</f>
        <v>0</v>
      </c>
      <c r="BX202" s="123">
        <f>IFERROR('CEB Allocators'!BP93/SUM('CEB Allocators'!$M93:$BZ93),0)*SUM($U93:$CH93)</f>
        <v>0</v>
      </c>
      <c r="BY202" s="123">
        <f>IFERROR('CEB Allocators'!BQ93/SUM('CEB Allocators'!$M93:$BZ93),0)*SUM($U93:$CH93)</f>
        <v>0</v>
      </c>
      <c r="BZ202" s="123">
        <f>IFERROR('CEB Allocators'!BR93/SUM('CEB Allocators'!$M93:$BZ93),0)*SUM($U93:$CH93)</f>
        <v>0</v>
      </c>
      <c r="CA202" s="123">
        <f>IFERROR('CEB Allocators'!BS93/SUM('CEB Allocators'!$M93:$BZ93),0)*SUM($U93:$CH93)</f>
        <v>0</v>
      </c>
      <c r="CB202" s="123">
        <f>IFERROR('CEB Allocators'!BT93/SUM('CEB Allocators'!$M93:$BZ93),0)*SUM($U93:$CH93)</f>
        <v>0</v>
      </c>
      <c r="CC202" s="123">
        <f>IFERROR('CEB Allocators'!BU93/SUM('CEB Allocators'!$M93:$BZ93),0)*SUM($U93:$CH93)</f>
        <v>0</v>
      </c>
      <c r="CD202" s="123">
        <f>IFERROR('CEB Allocators'!BV93/SUM('CEB Allocators'!$M93:$BZ93),0)*SUM($U93:$CH93)</f>
        <v>0</v>
      </c>
      <c r="CE202" s="123">
        <f>IFERROR('CEB Allocators'!BW93/SUM('CEB Allocators'!$M93:$BZ93),0)*SUM($U93:$CH93)</f>
        <v>0</v>
      </c>
      <c r="CF202" s="123">
        <f>IFERROR('CEB Allocators'!BX93/SUM('CEB Allocators'!$M93:$BZ93),0)*SUM($U93:$CH93)</f>
        <v>0</v>
      </c>
      <c r="CG202" s="123">
        <f>IFERROR('CEB Allocators'!BY93/SUM('CEB Allocators'!$M93:$BZ93),0)*SUM($U93:$CH93)</f>
        <v>0</v>
      </c>
      <c r="CH202" s="123">
        <f>IFERROR('CEB Allocators'!BZ93/SUM('CEB Allocators'!$M93:$BZ93),0)*SUM($U93:$CH93)</f>
        <v>0</v>
      </c>
    </row>
    <row r="203" spans="1:86" s="56" customFormat="1" x14ac:dyDescent="0.3">
      <c r="A203" s="150"/>
      <c r="B203" s="19" t="str">
        <f t="shared" si="259"/>
        <v>Conservation</v>
      </c>
      <c r="C203" s="19">
        <f t="shared" si="259"/>
        <v>0</v>
      </c>
      <c r="D203" s="19" t="str">
        <f t="shared" si="259"/>
        <v>Con</v>
      </c>
      <c r="E203" s="19" t="str">
        <f t="shared" si="259"/>
        <v>Conservation</v>
      </c>
      <c r="F203" s="19" t="str">
        <f t="shared" si="259"/>
        <v>Multiple</v>
      </c>
      <c r="G203" s="98">
        <f t="shared" ref="G203" si="278">G94</f>
        <v>50041</v>
      </c>
      <c r="H203" s="19">
        <f t="shared" si="224"/>
        <v>15</v>
      </c>
      <c r="I203" s="19">
        <f t="shared" ref="I203:K203" si="279">I94</f>
        <v>15</v>
      </c>
      <c r="J203" s="19">
        <f t="shared" si="279"/>
        <v>0</v>
      </c>
      <c r="K203" s="19">
        <f t="shared" si="279"/>
        <v>2037</v>
      </c>
      <c r="L203" s="55"/>
      <c r="M203" s="55"/>
      <c r="R203" s="57"/>
      <c r="S203" s="57"/>
      <c r="T203" s="101"/>
      <c r="U203" s="123">
        <f>IFERROR('CEB Allocators'!M94/SUM('CEB Allocators'!$M94:$BZ94),0)*SUM($U94:$CH94)</f>
        <v>0</v>
      </c>
      <c r="V203" s="123">
        <f>IFERROR('CEB Allocators'!N94/SUM('CEB Allocators'!$M94:$BZ94),0)*SUM($U94:$CH94)</f>
        <v>0</v>
      </c>
      <c r="W203" s="123">
        <f>IFERROR('CEB Allocators'!O94/SUM('CEB Allocators'!$M94:$BZ94),0)*SUM($U94:$CH94)</f>
        <v>0</v>
      </c>
      <c r="X203" s="123">
        <f>IFERROR('CEB Allocators'!P94/SUM('CEB Allocators'!$M94:$BZ94),0)*SUM($U94:$CH94)</f>
        <v>0</v>
      </c>
      <c r="Y203" s="123">
        <f>IFERROR('CEB Allocators'!Q94/SUM('CEB Allocators'!$M94:$BZ94),0)*SUM($U94:$CH94)</f>
        <v>0</v>
      </c>
      <c r="Z203" s="123">
        <f>IFERROR('CEB Allocators'!R94/SUM('CEB Allocators'!$M94:$BZ94),0)*SUM($U94:$CH94)</f>
        <v>0</v>
      </c>
      <c r="AA203" s="123">
        <f>IFERROR('CEB Allocators'!S94/SUM('CEB Allocators'!$M94:$BZ94),0)*SUM($U94:$CH94)</f>
        <v>0</v>
      </c>
      <c r="AB203" s="123">
        <f>IFERROR('CEB Allocators'!T94/SUM('CEB Allocators'!$M94:$BZ94),0)*SUM($U94:$CH94)</f>
        <v>0</v>
      </c>
      <c r="AC203" s="123">
        <f>IFERROR('CEB Allocators'!U94/SUM('CEB Allocators'!$M94:$BZ94),0)*SUM($U94:$CH94)</f>
        <v>0</v>
      </c>
      <c r="AD203" s="123">
        <f>IFERROR('CEB Allocators'!V94/SUM('CEB Allocators'!$M94:$BZ94),0)*SUM($U94:$CH94)</f>
        <v>0</v>
      </c>
      <c r="AE203" s="123">
        <f>IFERROR('CEB Allocators'!W94/SUM('CEB Allocators'!$M94:$BZ94),0)*SUM($U94:$CH94)</f>
        <v>0</v>
      </c>
      <c r="AF203" s="123">
        <f>IFERROR('CEB Allocators'!X94/SUM('CEB Allocators'!$M94:$BZ94),0)*SUM($U94:$CH94)</f>
        <v>0</v>
      </c>
      <c r="AG203" s="123">
        <f>IFERROR('CEB Allocators'!Y94/SUM('CEB Allocators'!$M94:$BZ94),0)*SUM($U94:$CH94)</f>
        <v>0</v>
      </c>
      <c r="AH203" s="123">
        <f>IFERROR('CEB Allocators'!Z94/SUM('CEB Allocators'!$M94:$BZ94),0)*SUM($U94:$CH94)</f>
        <v>0</v>
      </c>
      <c r="AI203" s="123">
        <f>IFERROR('CEB Allocators'!AA94/SUM('CEB Allocators'!$M94:$BZ94),0)*SUM($U94:$CH94)</f>
        <v>0</v>
      </c>
      <c r="AJ203" s="123">
        <f>IFERROR('CEB Allocators'!AB94/SUM('CEB Allocators'!$M94:$BZ94),0)*SUM($U94:$CH94)</f>
        <v>0</v>
      </c>
      <c r="AK203" s="123">
        <f>IFERROR('CEB Allocators'!AC94/SUM('CEB Allocators'!$M94:$BZ94),0)*SUM($U94:$CH94)</f>
        <v>0</v>
      </c>
      <c r="AL203" s="123">
        <f>IFERROR('CEB Allocators'!AD94/SUM('CEB Allocators'!$M94:$BZ94),0)*SUM($U94:$CH94)</f>
        <v>0</v>
      </c>
      <c r="AM203" s="123">
        <f>IFERROR('CEB Allocators'!AE94/SUM('CEB Allocators'!$M94:$BZ94),0)*SUM($U94:$CH94)</f>
        <v>0</v>
      </c>
      <c r="AN203" s="123">
        <f>IFERROR('CEB Allocators'!AF94/SUM('CEB Allocators'!$M94:$BZ94),0)*SUM($U94:$CH94)</f>
        <v>0</v>
      </c>
      <c r="AO203" s="123">
        <f>IFERROR('CEB Allocators'!AG94/SUM('CEB Allocators'!$M94:$BZ94),0)*SUM($U94:$CH94)</f>
        <v>0</v>
      </c>
      <c r="AP203" s="123">
        <f>IFERROR('CEB Allocators'!AH94/SUM('CEB Allocators'!$M94:$BZ94),0)*SUM($U94:$CH94)</f>
        <v>0</v>
      </c>
      <c r="AQ203" s="123">
        <f>IFERROR('CEB Allocators'!AI94/SUM('CEB Allocators'!$M94:$BZ94),0)*SUM($U94:$CH94)</f>
        <v>0</v>
      </c>
      <c r="AR203" s="123">
        <f>IFERROR('CEB Allocators'!AJ94/SUM('CEB Allocators'!$M94:$BZ94),0)*SUM($U94:$CH94)</f>
        <v>0</v>
      </c>
      <c r="AS203" s="123">
        <f>IFERROR('CEB Allocators'!AK94/SUM('CEB Allocators'!$M94:$BZ94),0)*SUM($U94:$CH94)</f>
        <v>0</v>
      </c>
      <c r="AT203" s="123">
        <f>IFERROR('CEB Allocators'!AL94/SUM('CEB Allocators'!$M94:$BZ94),0)*SUM($U94:$CH94)</f>
        <v>0</v>
      </c>
      <c r="AU203" s="123">
        <f>IFERROR('CEB Allocators'!AM94/SUM('CEB Allocators'!$M94:$BZ94),0)*SUM($U94:$CH94)</f>
        <v>0</v>
      </c>
      <c r="AV203" s="123">
        <f>IFERROR('CEB Allocators'!AN94/SUM('CEB Allocators'!$M94:$BZ94),0)*SUM($U94:$CH94)</f>
        <v>0</v>
      </c>
      <c r="AW203" s="123">
        <f>IFERROR('CEB Allocators'!AO94/SUM('CEB Allocators'!$M94:$BZ94),0)*SUM($U94:$CH94)</f>
        <v>0</v>
      </c>
      <c r="AX203" s="123">
        <f>IFERROR('CEB Allocators'!AP94/SUM('CEB Allocators'!$M94:$BZ94),0)*SUM($U94:$CH94)</f>
        <v>0</v>
      </c>
      <c r="AY203" s="123">
        <f>IFERROR('CEB Allocators'!AQ94/SUM('CEB Allocators'!$M94:$BZ94),0)*SUM($U94:$CH94)</f>
        <v>0</v>
      </c>
      <c r="AZ203" s="123">
        <f>IFERROR('CEB Allocators'!AR94/SUM('CEB Allocators'!$M94:$BZ94),0)*SUM($U94:$CH94)</f>
        <v>0</v>
      </c>
      <c r="BA203" s="123">
        <f>IFERROR('CEB Allocators'!AS94/SUM('CEB Allocators'!$M94:$BZ94),0)*SUM($U94:$CH94)</f>
        <v>35.264446893215151</v>
      </c>
      <c r="BB203" s="123">
        <f>IFERROR('CEB Allocators'!AT94/SUM('CEB Allocators'!$M94:$BZ94),0)*SUM($U94:$CH94)</f>
        <v>35.264446893215151</v>
      </c>
      <c r="BC203" s="123">
        <f>IFERROR('CEB Allocators'!AU94/SUM('CEB Allocators'!$M94:$BZ94),0)*SUM($U94:$CH94)</f>
        <v>35.264446893215151</v>
      </c>
      <c r="BD203" s="123">
        <f>IFERROR('CEB Allocators'!AV94/SUM('CEB Allocators'!$M94:$BZ94),0)*SUM($U94:$CH94)</f>
        <v>35.264446893215151</v>
      </c>
      <c r="BE203" s="123">
        <f>IFERROR('CEB Allocators'!AW94/SUM('CEB Allocators'!$M94:$BZ94),0)*SUM($U94:$CH94)</f>
        <v>35.264446893215151</v>
      </c>
      <c r="BF203" s="123">
        <f>IFERROR('CEB Allocators'!AX94/SUM('CEB Allocators'!$M94:$BZ94),0)*SUM($U94:$CH94)</f>
        <v>35.264446893215151</v>
      </c>
      <c r="BG203" s="123">
        <f>IFERROR('CEB Allocators'!AY94/SUM('CEB Allocators'!$M94:$BZ94),0)*SUM($U94:$CH94)</f>
        <v>35.264446893215151</v>
      </c>
      <c r="BH203" s="123">
        <f>IFERROR('CEB Allocators'!AZ94/SUM('CEB Allocators'!$M94:$BZ94),0)*SUM($U94:$CH94)</f>
        <v>35.264446893215151</v>
      </c>
      <c r="BI203" s="123">
        <f>IFERROR('CEB Allocators'!BA94/SUM('CEB Allocators'!$M94:$BZ94),0)*SUM($U94:$CH94)</f>
        <v>35.264446893215151</v>
      </c>
      <c r="BJ203" s="123">
        <f>IFERROR('CEB Allocators'!BB94/SUM('CEB Allocators'!$M94:$BZ94),0)*SUM($U94:$CH94)</f>
        <v>35.264446893215151</v>
      </c>
      <c r="BK203" s="123">
        <f>IFERROR('CEB Allocators'!BC94/SUM('CEB Allocators'!$M94:$BZ94),0)*SUM($U94:$CH94)</f>
        <v>35.264446893215151</v>
      </c>
      <c r="BL203" s="123">
        <f>IFERROR('CEB Allocators'!BD94/SUM('CEB Allocators'!$M94:$BZ94),0)*SUM($U94:$CH94)</f>
        <v>35.264446893215151</v>
      </c>
      <c r="BM203" s="123">
        <f>IFERROR('CEB Allocators'!BE94/SUM('CEB Allocators'!$M94:$BZ94),0)*SUM($U94:$CH94)</f>
        <v>35.264446893215151</v>
      </c>
      <c r="BN203" s="123">
        <f>IFERROR('CEB Allocators'!BF94/SUM('CEB Allocators'!$M94:$BZ94),0)*SUM($U94:$CH94)</f>
        <v>35.264446893215151</v>
      </c>
      <c r="BO203" s="123">
        <f>IFERROR('CEB Allocators'!BG94/SUM('CEB Allocators'!$M94:$BZ94),0)*SUM($U94:$CH94)</f>
        <v>35.264446893215151</v>
      </c>
      <c r="BP203" s="123">
        <f>IFERROR('CEB Allocators'!BH94/SUM('CEB Allocators'!$M94:$BZ94),0)*SUM($U94:$CH94)</f>
        <v>0</v>
      </c>
      <c r="BQ203" s="123">
        <f>IFERROR('CEB Allocators'!BI94/SUM('CEB Allocators'!$M94:$BZ94),0)*SUM($U94:$CH94)</f>
        <v>0</v>
      </c>
      <c r="BR203" s="123">
        <f>IFERROR('CEB Allocators'!BJ94/SUM('CEB Allocators'!$M94:$BZ94),0)*SUM($U94:$CH94)</f>
        <v>0</v>
      </c>
      <c r="BS203" s="123">
        <f>IFERROR('CEB Allocators'!BK94/SUM('CEB Allocators'!$M94:$BZ94),0)*SUM($U94:$CH94)</f>
        <v>0</v>
      </c>
      <c r="BT203" s="123">
        <f>IFERROR('CEB Allocators'!BL94/SUM('CEB Allocators'!$M94:$BZ94),0)*SUM($U94:$CH94)</f>
        <v>0</v>
      </c>
      <c r="BU203" s="123">
        <f>IFERROR('CEB Allocators'!BM94/SUM('CEB Allocators'!$M94:$BZ94),0)*SUM($U94:$CH94)</f>
        <v>0</v>
      </c>
      <c r="BV203" s="123">
        <f>IFERROR('CEB Allocators'!BN94/SUM('CEB Allocators'!$M94:$BZ94),0)*SUM($U94:$CH94)</f>
        <v>0</v>
      </c>
      <c r="BW203" s="123">
        <f>IFERROR('CEB Allocators'!BO94/SUM('CEB Allocators'!$M94:$BZ94),0)*SUM($U94:$CH94)</f>
        <v>0</v>
      </c>
      <c r="BX203" s="123">
        <f>IFERROR('CEB Allocators'!BP94/SUM('CEB Allocators'!$M94:$BZ94),0)*SUM($U94:$CH94)</f>
        <v>0</v>
      </c>
      <c r="BY203" s="123">
        <f>IFERROR('CEB Allocators'!BQ94/SUM('CEB Allocators'!$M94:$BZ94),0)*SUM($U94:$CH94)</f>
        <v>0</v>
      </c>
      <c r="BZ203" s="123">
        <f>IFERROR('CEB Allocators'!BR94/SUM('CEB Allocators'!$M94:$BZ94),0)*SUM($U94:$CH94)</f>
        <v>0</v>
      </c>
      <c r="CA203" s="123">
        <f>IFERROR('CEB Allocators'!BS94/SUM('CEB Allocators'!$M94:$BZ94),0)*SUM($U94:$CH94)</f>
        <v>0</v>
      </c>
      <c r="CB203" s="123">
        <f>IFERROR('CEB Allocators'!BT94/SUM('CEB Allocators'!$M94:$BZ94),0)*SUM($U94:$CH94)</f>
        <v>0</v>
      </c>
      <c r="CC203" s="123">
        <f>IFERROR('CEB Allocators'!BU94/SUM('CEB Allocators'!$M94:$BZ94),0)*SUM($U94:$CH94)</f>
        <v>0</v>
      </c>
      <c r="CD203" s="123">
        <f>IFERROR('CEB Allocators'!BV94/SUM('CEB Allocators'!$M94:$BZ94),0)*SUM($U94:$CH94)</f>
        <v>0</v>
      </c>
      <c r="CE203" s="123">
        <f>IFERROR('CEB Allocators'!BW94/SUM('CEB Allocators'!$M94:$BZ94),0)*SUM($U94:$CH94)</f>
        <v>0</v>
      </c>
      <c r="CF203" s="123">
        <f>IFERROR('CEB Allocators'!BX94/SUM('CEB Allocators'!$M94:$BZ94),0)*SUM($U94:$CH94)</f>
        <v>0</v>
      </c>
      <c r="CG203" s="123">
        <f>IFERROR('CEB Allocators'!BY94/SUM('CEB Allocators'!$M94:$BZ94),0)*SUM($U94:$CH94)</f>
        <v>0</v>
      </c>
      <c r="CH203" s="123">
        <f>IFERROR('CEB Allocators'!BZ94/SUM('CEB Allocators'!$M94:$BZ94),0)*SUM($U94:$CH94)</f>
        <v>0</v>
      </c>
    </row>
    <row r="204" spans="1:86" s="56" customFormat="1" x14ac:dyDescent="0.3">
      <c r="A204" s="150"/>
      <c r="B204" s="19" t="str">
        <f t="shared" ref="B204:F213" si="280">B95</f>
        <v>Conservation</v>
      </c>
      <c r="C204" s="19">
        <f t="shared" si="280"/>
        <v>0</v>
      </c>
      <c r="D204" s="19" t="str">
        <f t="shared" si="280"/>
        <v>Con</v>
      </c>
      <c r="E204" s="19" t="str">
        <f t="shared" si="280"/>
        <v>Conservation</v>
      </c>
      <c r="F204" s="19" t="str">
        <f t="shared" si="280"/>
        <v>Multiple</v>
      </c>
      <c r="G204" s="98">
        <f t="shared" ref="G204" si="281">G95</f>
        <v>50406</v>
      </c>
      <c r="H204" s="19">
        <f t="shared" si="224"/>
        <v>15</v>
      </c>
      <c r="I204" s="19">
        <f t="shared" ref="I204:K204" si="282">I95</f>
        <v>15</v>
      </c>
      <c r="J204" s="19">
        <f t="shared" si="282"/>
        <v>0</v>
      </c>
      <c r="K204" s="19">
        <f t="shared" si="282"/>
        <v>2038</v>
      </c>
      <c r="L204" s="55"/>
      <c r="M204" s="55"/>
      <c r="R204" s="57"/>
      <c r="S204" s="57"/>
      <c r="T204" s="101"/>
      <c r="U204" s="123">
        <f>IFERROR('CEB Allocators'!M95/SUM('CEB Allocators'!$M95:$BZ95),0)*SUM($U95:$CH95)</f>
        <v>0</v>
      </c>
      <c r="V204" s="123">
        <f>IFERROR('CEB Allocators'!N95/SUM('CEB Allocators'!$M95:$BZ95),0)*SUM($U95:$CH95)</f>
        <v>0</v>
      </c>
      <c r="W204" s="123">
        <f>IFERROR('CEB Allocators'!O95/SUM('CEB Allocators'!$M95:$BZ95),0)*SUM($U95:$CH95)</f>
        <v>0</v>
      </c>
      <c r="X204" s="123">
        <f>IFERROR('CEB Allocators'!P95/SUM('CEB Allocators'!$M95:$BZ95),0)*SUM($U95:$CH95)</f>
        <v>0</v>
      </c>
      <c r="Y204" s="123">
        <f>IFERROR('CEB Allocators'!Q95/SUM('CEB Allocators'!$M95:$BZ95),0)*SUM($U95:$CH95)</f>
        <v>0</v>
      </c>
      <c r="Z204" s="123">
        <f>IFERROR('CEB Allocators'!R95/SUM('CEB Allocators'!$M95:$BZ95),0)*SUM($U95:$CH95)</f>
        <v>0</v>
      </c>
      <c r="AA204" s="123">
        <f>IFERROR('CEB Allocators'!S95/SUM('CEB Allocators'!$M95:$BZ95),0)*SUM($U95:$CH95)</f>
        <v>0</v>
      </c>
      <c r="AB204" s="123">
        <f>IFERROR('CEB Allocators'!T95/SUM('CEB Allocators'!$M95:$BZ95),0)*SUM($U95:$CH95)</f>
        <v>0</v>
      </c>
      <c r="AC204" s="123">
        <f>IFERROR('CEB Allocators'!U95/SUM('CEB Allocators'!$M95:$BZ95),0)*SUM($U95:$CH95)</f>
        <v>0</v>
      </c>
      <c r="AD204" s="123">
        <f>IFERROR('CEB Allocators'!V95/SUM('CEB Allocators'!$M95:$BZ95),0)*SUM($U95:$CH95)</f>
        <v>0</v>
      </c>
      <c r="AE204" s="123">
        <f>IFERROR('CEB Allocators'!W95/SUM('CEB Allocators'!$M95:$BZ95),0)*SUM($U95:$CH95)</f>
        <v>0</v>
      </c>
      <c r="AF204" s="123">
        <f>IFERROR('CEB Allocators'!X95/SUM('CEB Allocators'!$M95:$BZ95),0)*SUM($U95:$CH95)</f>
        <v>0</v>
      </c>
      <c r="AG204" s="123">
        <f>IFERROR('CEB Allocators'!Y95/SUM('CEB Allocators'!$M95:$BZ95),0)*SUM($U95:$CH95)</f>
        <v>0</v>
      </c>
      <c r="AH204" s="123">
        <f>IFERROR('CEB Allocators'!Z95/SUM('CEB Allocators'!$M95:$BZ95),0)*SUM($U95:$CH95)</f>
        <v>0</v>
      </c>
      <c r="AI204" s="123">
        <f>IFERROR('CEB Allocators'!AA95/SUM('CEB Allocators'!$M95:$BZ95),0)*SUM($U95:$CH95)</f>
        <v>0</v>
      </c>
      <c r="AJ204" s="123">
        <f>IFERROR('CEB Allocators'!AB95/SUM('CEB Allocators'!$M95:$BZ95),0)*SUM($U95:$CH95)</f>
        <v>0</v>
      </c>
      <c r="AK204" s="123">
        <f>IFERROR('CEB Allocators'!AC95/SUM('CEB Allocators'!$M95:$BZ95),0)*SUM($U95:$CH95)</f>
        <v>0</v>
      </c>
      <c r="AL204" s="123">
        <f>IFERROR('CEB Allocators'!AD95/SUM('CEB Allocators'!$M95:$BZ95),0)*SUM($U95:$CH95)</f>
        <v>0</v>
      </c>
      <c r="AM204" s="123">
        <f>IFERROR('CEB Allocators'!AE95/SUM('CEB Allocators'!$M95:$BZ95),0)*SUM($U95:$CH95)</f>
        <v>0</v>
      </c>
      <c r="AN204" s="123">
        <f>IFERROR('CEB Allocators'!AF95/SUM('CEB Allocators'!$M95:$BZ95),0)*SUM($U95:$CH95)</f>
        <v>0</v>
      </c>
      <c r="AO204" s="123">
        <f>IFERROR('CEB Allocators'!AG95/SUM('CEB Allocators'!$M95:$BZ95),0)*SUM($U95:$CH95)</f>
        <v>0</v>
      </c>
      <c r="AP204" s="123">
        <f>IFERROR('CEB Allocators'!AH95/SUM('CEB Allocators'!$M95:$BZ95),0)*SUM($U95:$CH95)</f>
        <v>0</v>
      </c>
      <c r="AQ204" s="123">
        <f>IFERROR('CEB Allocators'!AI95/SUM('CEB Allocators'!$M95:$BZ95),0)*SUM($U95:$CH95)</f>
        <v>0</v>
      </c>
      <c r="AR204" s="123">
        <f>IFERROR('CEB Allocators'!AJ95/SUM('CEB Allocators'!$M95:$BZ95),0)*SUM($U95:$CH95)</f>
        <v>0</v>
      </c>
      <c r="AS204" s="123">
        <f>IFERROR('CEB Allocators'!AK95/SUM('CEB Allocators'!$M95:$BZ95),0)*SUM($U95:$CH95)</f>
        <v>0</v>
      </c>
      <c r="AT204" s="123">
        <f>IFERROR('CEB Allocators'!AL95/SUM('CEB Allocators'!$M95:$BZ95),0)*SUM($U95:$CH95)</f>
        <v>0</v>
      </c>
      <c r="AU204" s="123">
        <f>IFERROR('CEB Allocators'!AM95/SUM('CEB Allocators'!$M95:$BZ95),0)*SUM($U95:$CH95)</f>
        <v>0</v>
      </c>
      <c r="AV204" s="123">
        <f>IFERROR('CEB Allocators'!AN95/SUM('CEB Allocators'!$M95:$BZ95),0)*SUM($U95:$CH95)</f>
        <v>0</v>
      </c>
      <c r="AW204" s="123">
        <f>IFERROR('CEB Allocators'!AO95/SUM('CEB Allocators'!$M95:$BZ95),0)*SUM($U95:$CH95)</f>
        <v>0</v>
      </c>
      <c r="AX204" s="123">
        <f>IFERROR('CEB Allocators'!AP95/SUM('CEB Allocators'!$M95:$BZ95),0)*SUM($U95:$CH95)</f>
        <v>0</v>
      </c>
      <c r="AY204" s="123">
        <f>IFERROR('CEB Allocators'!AQ95/SUM('CEB Allocators'!$M95:$BZ95),0)*SUM($U95:$CH95)</f>
        <v>0</v>
      </c>
      <c r="AZ204" s="123">
        <f>IFERROR('CEB Allocators'!AR95/SUM('CEB Allocators'!$M95:$BZ95),0)*SUM($U95:$CH95)</f>
        <v>0</v>
      </c>
      <c r="BA204" s="123">
        <f>IFERROR('CEB Allocators'!AS95/SUM('CEB Allocators'!$M95:$BZ95),0)*SUM($U95:$CH95)</f>
        <v>0</v>
      </c>
      <c r="BB204" s="123">
        <f>IFERROR('CEB Allocators'!AT95/SUM('CEB Allocators'!$M95:$BZ95),0)*SUM($U95:$CH95)</f>
        <v>35.969735831079461</v>
      </c>
      <c r="BC204" s="123">
        <f>IFERROR('CEB Allocators'!AU95/SUM('CEB Allocators'!$M95:$BZ95),0)*SUM($U95:$CH95)</f>
        <v>35.969735831079461</v>
      </c>
      <c r="BD204" s="123">
        <f>IFERROR('CEB Allocators'!AV95/SUM('CEB Allocators'!$M95:$BZ95),0)*SUM($U95:$CH95)</f>
        <v>35.969735831079461</v>
      </c>
      <c r="BE204" s="123">
        <f>IFERROR('CEB Allocators'!AW95/SUM('CEB Allocators'!$M95:$BZ95),0)*SUM($U95:$CH95)</f>
        <v>35.969735831079461</v>
      </c>
      <c r="BF204" s="123">
        <f>IFERROR('CEB Allocators'!AX95/SUM('CEB Allocators'!$M95:$BZ95),0)*SUM($U95:$CH95)</f>
        <v>35.969735831079461</v>
      </c>
      <c r="BG204" s="123">
        <f>IFERROR('CEB Allocators'!AY95/SUM('CEB Allocators'!$M95:$BZ95),0)*SUM($U95:$CH95)</f>
        <v>35.969735831079461</v>
      </c>
      <c r="BH204" s="123">
        <f>IFERROR('CEB Allocators'!AZ95/SUM('CEB Allocators'!$M95:$BZ95),0)*SUM($U95:$CH95)</f>
        <v>35.969735831079461</v>
      </c>
      <c r="BI204" s="123">
        <f>IFERROR('CEB Allocators'!BA95/SUM('CEB Allocators'!$M95:$BZ95),0)*SUM($U95:$CH95)</f>
        <v>35.969735831079461</v>
      </c>
      <c r="BJ204" s="123">
        <f>IFERROR('CEB Allocators'!BB95/SUM('CEB Allocators'!$M95:$BZ95),0)*SUM($U95:$CH95)</f>
        <v>35.969735831079461</v>
      </c>
      <c r="BK204" s="123">
        <f>IFERROR('CEB Allocators'!BC95/SUM('CEB Allocators'!$M95:$BZ95),0)*SUM($U95:$CH95)</f>
        <v>35.969735831079461</v>
      </c>
      <c r="BL204" s="123">
        <f>IFERROR('CEB Allocators'!BD95/SUM('CEB Allocators'!$M95:$BZ95),0)*SUM($U95:$CH95)</f>
        <v>35.969735831079461</v>
      </c>
      <c r="BM204" s="123">
        <f>IFERROR('CEB Allocators'!BE95/SUM('CEB Allocators'!$M95:$BZ95),0)*SUM($U95:$CH95)</f>
        <v>35.969735831079461</v>
      </c>
      <c r="BN204" s="123">
        <f>IFERROR('CEB Allocators'!BF95/SUM('CEB Allocators'!$M95:$BZ95),0)*SUM($U95:$CH95)</f>
        <v>35.969735831079461</v>
      </c>
      <c r="BO204" s="123">
        <f>IFERROR('CEB Allocators'!BG95/SUM('CEB Allocators'!$M95:$BZ95),0)*SUM($U95:$CH95)</f>
        <v>35.969735831079461</v>
      </c>
      <c r="BP204" s="123">
        <f>IFERROR('CEB Allocators'!BH95/SUM('CEB Allocators'!$M95:$BZ95),0)*SUM($U95:$CH95)</f>
        <v>35.969735831079461</v>
      </c>
      <c r="BQ204" s="123">
        <f>IFERROR('CEB Allocators'!BI95/SUM('CEB Allocators'!$M95:$BZ95),0)*SUM($U95:$CH95)</f>
        <v>0</v>
      </c>
      <c r="BR204" s="123">
        <f>IFERROR('CEB Allocators'!BJ95/SUM('CEB Allocators'!$M95:$BZ95),0)*SUM($U95:$CH95)</f>
        <v>0</v>
      </c>
      <c r="BS204" s="123">
        <f>IFERROR('CEB Allocators'!BK95/SUM('CEB Allocators'!$M95:$BZ95),0)*SUM($U95:$CH95)</f>
        <v>0</v>
      </c>
      <c r="BT204" s="123">
        <f>IFERROR('CEB Allocators'!BL95/SUM('CEB Allocators'!$M95:$BZ95),0)*SUM($U95:$CH95)</f>
        <v>0</v>
      </c>
      <c r="BU204" s="123">
        <f>IFERROR('CEB Allocators'!BM95/SUM('CEB Allocators'!$M95:$BZ95),0)*SUM($U95:$CH95)</f>
        <v>0</v>
      </c>
      <c r="BV204" s="123">
        <f>IFERROR('CEB Allocators'!BN95/SUM('CEB Allocators'!$M95:$BZ95),0)*SUM($U95:$CH95)</f>
        <v>0</v>
      </c>
      <c r="BW204" s="123">
        <f>IFERROR('CEB Allocators'!BO95/SUM('CEB Allocators'!$M95:$BZ95),0)*SUM($U95:$CH95)</f>
        <v>0</v>
      </c>
      <c r="BX204" s="123">
        <f>IFERROR('CEB Allocators'!BP95/SUM('CEB Allocators'!$M95:$BZ95),0)*SUM($U95:$CH95)</f>
        <v>0</v>
      </c>
      <c r="BY204" s="123">
        <f>IFERROR('CEB Allocators'!BQ95/SUM('CEB Allocators'!$M95:$BZ95),0)*SUM($U95:$CH95)</f>
        <v>0</v>
      </c>
      <c r="BZ204" s="123">
        <f>IFERROR('CEB Allocators'!BR95/SUM('CEB Allocators'!$M95:$BZ95),0)*SUM($U95:$CH95)</f>
        <v>0</v>
      </c>
      <c r="CA204" s="123">
        <f>IFERROR('CEB Allocators'!BS95/SUM('CEB Allocators'!$M95:$BZ95),0)*SUM($U95:$CH95)</f>
        <v>0</v>
      </c>
      <c r="CB204" s="123">
        <f>IFERROR('CEB Allocators'!BT95/SUM('CEB Allocators'!$M95:$BZ95),0)*SUM($U95:$CH95)</f>
        <v>0</v>
      </c>
      <c r="CC204" s="123">
        <f>IFERROR('CEB Allocators'!BU95/SUM('CEB Allocators'!$M95:$BZ95),0)*SUM($U95:$CH95)</f>
        <v>0</v>
      </c>
      <c r="CD204" s="123">
        <f>IFERROR('CEB Allocators'!BV95/SUM('CEB Allocators'!$M95:$BZ95),0)*SUM($U95:$CH95)</f>
        <v>0</v>
      </c>
      <c r="CE204" s="123">
        <f>IFERROR('CEB Allocators'!BW95/SUM('CEB Allocators'!$M95:$BZ95),0)*SUM($U95:$CH95)</f>
        <v>0</v>
      </c>
      <c r="CF204" s="123">
        <f>IFERROR('CEB Allocators'!BX95/SUM('CEB Allocators'!$M95:$BZ95),0)*SUM($U95:$CH95)</f>
        <v>0</v>
      </c>
      <c r="CG204" s="123">
        <f>IFERROR('CEB Allocators'!BY95/SUM('CEB Allocators'!$M95:$BZ95),0)*SUM($U95:$CH95)</f>
        <v>0</v>
      </c>
      <c r="CH204" s="123">
        <f>IFERROR('CEB Allocators'!BZ95/SUM('CEB Allocators'!$M95:$BZ95),0)*SUM($U95:$CH95)</f>
        <v>0</v>
      </c>
    </row>
    <row r="205" spans="1:86" s="56" customFormat="1" x14ac:dyDescent="0.3">
      <c r="A205" s="150"/>
      <c r="B205" s="19" t="str">
        <f t="shared" si="280"/>
        <v>Conservation</v>
      </c>
      <c r="C205" s="19">
        <f t="shared" si="280"/>
        <v>0</v>
      </c>
      <c r="D205" s="19" t="str">
        <f t="shared" si="280"/>
        <v>Con</v>
      </c>
      <c r="E205" s="19" t="str">
        <f t="shared" si="280"/>
        <v>Conservation</v>
      </c>
      <c r="F205" s="19" t="str">
        <f t="shared" si="280"/>
        <v>Multiple</v>
      </c>
      <c r="G205" s="98">
        <f t="shared" ref="G205" si="283">G96</f>
        <v>50771</v>
      </c>
      <c r="H205" s="19">
        <f t="shared" si="224"/>
        <v>15</v>
      </c>
      <c r="I205" s="19">
        <f t="shared" ref="I205:K205" si="284">I96</f>
        <v>15</v>
      </c>
      <c r="J205" s="19">
        <f t="shared" si="284"/>
        <v>0</v>
      </c>
      <c r="K205" s="19">
        <f t="shared" si="284"/>
        <v>2039</v>
      </c>
      <c r="L205" s="55"/>
      <c r="M205" s="55"/>
      <c r="R205" s="57"/>
      <c r="S205" s="57"/>
      <c r="T205" s="101"/>
      <c r="U205" s="123">
        <f>IFERROR('CEB Allocators'!M96/SUM('CEB Allocators'!$M96:$BZ96),0)*SUM($U96:$CH96)</f>
        <v>0</v>
      </c>
      <c r="V205" s="123">
        <f>IFERROR('CEB Allocators'!N96/SUM('CEB Allocators'!$M96:$BZ96),0)*SUM($U96:$CH96)</f>
        <v>0</v>
      </c>
      <c r="W205" s="123">
        <f>IFERROR('CEB Allocators'!O96/SUM('CEB Allocators'!$M96:$BZ96),0)*SUM($U96:$CH96)</f>
        <v>0</v>
      </c>
      <c r="X205" s="123">
        <f>IFERROR('CEB Allocators'!P96/SUM('CEB Allocators'!$M96:$BZ96),0)*SUM($U96:$CH96)</f>
        <v>0</v>
      </c>
      <c r="Y205" s="123">
        <f>IFERROR('CEB Allocators'!Q96/SUM('CEB Allocators'!$M96:$BZ96),0)*SUM($U96:$CH96)</f>
        <v>0</v>
      </c>
      <c r="Z205" s="123">
        <f>IFERROR('CEB Allocators'!R96/SUM('CEB Allocators'!$M96:$BZ96),0)*SUM($U96:$CH96)</f>
        <v>0</v>
      </c>
      <c r="AA205" s="123">
        <f>IFERROR('CEB Allocators'!S96/SUM('CEB Allocators'!$M96:$BZ96),0)*SUM($U96:$CH96)</f>
        <v>0</v>
      </c>
      <c r="AB205" s="123">
        <f>IFERROR('CEB Allocators'!T96/SUM('CEB Allocators'!$M96:$BZ96),0)*SUM($U96:$CH96)</f>
        <v>0</v>
      </c>
      <c r="AC205" s="123">
        <f>IFERROR('CEB Allocators'!U96/SUM('CEB Allocators'!$M96:$BZ96),0)*SUM($U96:$CH96)</f>
        <v>0</v>
      </c>
      <c r="AD205" s="123">
        <f>IFERROR('CEB Allocators'!V96/SUM('CEB Allocators'!$M96:$BZ96),0)*SUM($U96:$CH96)</f>
        <v>0</v>
      </c>
      <c r="AE205" s="123">
        <f>IFERROR('CEB Allocators'!W96/SUM('CEB Allocators'!$M96:$BZ96),0)*SUM($U96:$CH96)</f>
        <v>0</v>
      </c>
      <c r="AF205" s="123">
        <f>IFERROR('CEB Allocators'!X96/SUM('CEB Allocators'!$M96:$BZ96),0)*SUM($U96:$CH96)</f>
        <v>0</v>
      </c>
      <c r="AG205" s="123">
        <f>IFERROR('CEB Allocators'!Y96/SUM('CEB Allocators'!$M96:$BZ96),0)*SUM($U96:$CH96)</f>
        <v>0</v>
      </c>
      <c r="AH205" s="123">
        <f>IFERROR('CEB Allocators'!Z96/SUM('CEB Allocators'!$M96:$BZ96),0)*SUM($U96:$CH96)</f>
        <v>0</v>
      </c>
      <c r="AI205" s="123">
        <f>IFERROR('CEB Allocators'!AA96/SUM('CEB Allocators'!$M96:$BZ96),0)*SUM($U96:$CH96)</f>
        <v>0</v>
      </c>
      <c r="AJ205" s="123">
        <f>IFERROR('CEB Allocators'!AB96/SUM('CEB Allocators'!$M96:$BZ96),0)*SUM($U96:$CH96)</f>
        <v>0</v>
      </c>
      <c r="AK205" s="123">
        <f>IFERROR('CEB Allocators'!AC96/SUM('CEB Allocators'!$M96:$BZ96),0)*SUM($U96:$CH96)</f>
        <v>0</v>
      </c>
      <c r="AL205" s="123">
        <f>IFERROR('CEB Allocators'!AD96/SUM('CEB Allocators'!$M96:$BZ96),0)*SUM($U96:$CH96)</f>
        <v>0</v>
      </c>
      <c r="AM205" s="123">
        <f>IFERROR('CEB Allocators'!AE96/SUM('CEB Allocators'!$M96:$BZ96),0)*SUM($U96:$CH96)</f>
        <v>0</v>
      </c>
      <c r="AN205" s="123">
        <f>IFERROR('CEB Allocators'!AF96/SUM('CEB Allocators'!$M96:$BZ96),0)*SUM($U96:$CH96)</f>
        <v>0</v>
      </c>
      <c r="AO205" s="123">
        <f>IFERROR('CEB Allocators'!AG96/SUM('CEB Allocators'!$M96:$BZ96),0)*SUM($U96:$CH96)</f>
        <v>0</v>
      </c>
      <c r="AP205" s="123">
        <f>IFERROR('CEB Allocators'!AH96/SUM('CEB Allocators'!$M96:$BZ96),0)*SUM($U96:$CH96)</f>
        <v>0</v>
      </c>
      <c r="AQ205" s="123">
        <f>IFERROR('CEB Allocators'!AI96/SUM('CEB Allocators'!$M96:$BZ96),0)*SUM($U96:$CH96)</f>
        <v>0</v>
      </c>
      <c r="AR205" s="123">
        <f>IFERROR('CEB Allocators'!AJ96/SUM('CEB Allocators'!$M96:$BZ96),0)*SUM($U96:$CH96)</f>
        <v>0</v>
      </c>
      <c r="AS205" s="123">
        <f>IFERROR('CEB Allocators'!AK96/SUM('CEB Allocators'!$M96:$BZ96),0)*SUM($U96:$CH96)</f>
        <v>0</v>
      </c>
      <c r="AT205" s="123">
        <f>IFERROR('CEB Allocators'!AL96/SUM('CEB Allocators'!$M96:$BZ96),0)*SUM($U96:$CH96)</f>
        <v>0</v>
      </c>
      <c r="AU205" s="123">
        <f>IFERROR('CEB Allocators'!AM96/SUM('CEB Allocators'!$M96:$BZ96),0)*SUM($U96:$CH96)</f>
        <v>0</v>
      </c>
      <c r="AV205" s="123">
        <f>IFERROR('CEB Allocators'!AN96/SUM('CEB Allocators'!$M96:$BZ96),0)*SUM($U96:$CH96)</f>
        <v>0</v>
      </c>
      <c r="AW205" s="123">
        <f>IFERROR('CEB Allocators'!AO96/SUM('CEB Allocators'!$M96:$BZ96),0)*SUM($U96:$CH96)</f>
        <v>0</v>
      </c>
      <c r="AX205" s="123">
        <f>IFERROR('CEB Allocators'!AP96/SUM('CEB Allocators'!$M96:$BZ96),0)*SUM($U96:$CH96)</f>
        <v>0</v>
      </c>
      <c r="AY205" s="123">
        <f>IFERROR('CEB Allocators'!AQ96/SUM('CEB Allocators'!$M96:$BZ96),0)*SUM($U96:$CH96)</f>
        <v>0</v>
      </c>
      <c r="AZ205" s="123">
        <f>IFERROR('CEB Allocators'!AR96/SUM('CEB Allocators'!$M96:$BZ96),0)*SUM($U96:$CH96)</f>
        <v>0</v>
      </c>
      <c r="BA205" s="123">
        <f>IFERROR('CEB Allocators'!AS96/SUM('CEB Allocators'!$M96:$BZ96),0)*SUM($U96:$CH96)</f>
        <v>0</v>
      </c>
      <c r="BB205" s="123">
        <f>IFERROR('CEB Allocators'!AT96/SUM('CEB Allocators'!$M96:$BZ96),0)*SUM($U96:$CH96)</f>
        <v>0</v>
      </c>
      <c r="BC205" s="123">
        <f>IFERROR('CEB Allocators'!AU96/SUM('CEB Allocators'!$M96:$BZ96),0)*SUM($U96:$CH96)</f>
        <v>36.689130547701055</v>
      </c>
      <c r="BD205" s="123">
        <f>IFERROR('CEB Allocators'!AV96/SUM('CEB Allocators'!$M96:$BZ96),0)*SUM($U96:$CH96)</f>
        <v>36.689130547701055</v>
      </c>
      <c r="BE205" s="123">
        <f>IFERROR('CEB Allocators'!AW96/SUM('CEB Allocators'!$M96:$BZ96),0)*SUM($U96:$CH96)</f>
        <v>36.689130547701055</v>
      </c>
      <c r="BF205" s="123">
        <f>IFERROR('CEB Allocators'!AX96/SUM('CEB Allocators'!$M96:$BZ96),0)*SUM($U96:$CH96)</f>
        <v>36.689130547701055</v>
      </c>
      <c r="BG205" s="123">
        <f>IFERROR('CEB Allocators'!AY96/SUM('CEB Allocators'!$M96:$BZ96),0)*SUM($U96:$CH96)</f>
        <v>36.689130547701055</v>
      </c>
      <c r="BH205" s="123">
        <f>IFERROR('CEB Allocators'!AZ96/SUM('CEB Allocators'!$M96:$BZ96),0)*SUM($U96:$CH96)</f>
        <v>36.689130547701055</v>
      </c>
      <c r="BI205" s="123">
        <f>IFERROR('CEB Allocators'!BA96/SUM('CEB Allocators'!$M96:$BZ96),0)*SUM($U96:$CH96)</f>
        <v>36.689130547701055</v>
      </c>
      <c r="BJ205" s="123">
        <f>IFERROR('CEB Allocators'!BB96/SUM('CEB Allocators'!$M96:$BZ96),0)*SUM($U96:$CH96)</f>
        <v>36.689130547701055</v>
      </c>
      <c r="BK205" s="123">
        <f>IFERROR('CEB Allocators'!BC96/SUM('CEB Allocators'!$M96:$BZ96),0)*SUM($U96:$CH96)</f>
        <v>36.689130547701055</v>
      </c>
      <c r="BL205" s="123">
        <f>IFERROR('CEB Allocators'!BD96/SUM('CEB Allocators'!$M96:$BZ96),0)*SUM($U96:$CH96)</f>
        <v>36.689130547701055</v>
      </c>
      <c r="BM205" s="123">
        <f>IFERROR('CEB Allocators'!BE96/SUM('CEB Allocators'!$M96:$BZ96),0)*SUM($U96:$CH96)</f>
        <v>36.689130547701055</v>
      </c>
      <c r="BN205" s="123">
        <f>IFERROR('CEB Allocators'!BF96/SUM('CEB Allocators'!$M96:$BZ96),0)*SUM($U96:$CH96)</f>
        <v>36.689130547701055</v>
      </c>
      <c r="BO205" s="123">
        <f>IFERROR('CEB Allocators'!BG96/SUM('CEB Allocators'!$M96:$BZ96),0)*SUM($U96:$CH96)</f>
        <v>36.689130547701055</v>
      </c>
      <c r="BP205" s="123">
        <f>IFERROR('CEB Allocators'!BH96/SUM('CEB Allocators'!$M96:$BZ96),0)*SUM($U96:$CH96)</f>
        <v>36.689130547701055</v>
      </c>
      <c r="BQ205" s="123">
        <f>IFERROR('CEB Allocators'!BI96/SUM('CEB Allocators'!$M96:$BZ96),0)*SUM($U96:$CH96)</f>
        <v>36.689130547701055</v>
      </c>
      <c r="BR205" s="123">
        <f>IFERROR('CEB Allocators'!BJ96/SUM('CEB Allocators'!$M96:$BZ96),0)*SUM($U96:$CH96)</f>
        <v>0</v>
      </c>
      <c r="BS205" s="123">
        <f>IFERROR('CEB Allocators'!BK96/SUM('CEB Allocators'!$M96:$BZ96),0)*SUM($U96:$CH96)</f>
        <v>0</v>
      </c>
      <c r="BT205" s="123">
        <f>IFERROR('CEB Allocators'!BL96/SUM('CEB Allocators'!$M96:$BZ96),0)*SUM($U96:$CH96)</f>
        <v>0</v>
      </c>
      <c r="BU205" s="123">
        <f>IFERROR('CEB Allocators'!BM96/SUM('CEB Allocators'!$M96:$BZ96),0)*SUM($U96:$CH96)</f>
        <v>0</v>
      </c>
      <c r="BV205" s="123">
        <f>IFERROR('CEB Allocators'!BN96/SUM('CEB Allocators'!$M96:$BZ96),0)*SUM($U96:$CH96)</f>
        <v>0</v>
      </c>
      <c r="BW205" s="123">
        <f>IFERROR('CEB Allocators'!BO96/SUM('CEB Allocators'!$M96:$BZ96),0)*SUM($U96:$CH96)</f>
        <v>0</v>
      </c>
      <c r="BX205" s="123">
        <f>IFERROR('CEB Allocators'!BP96/SUM('CEB Allocators'!$M96:$BZ96),0)*SUM($U96:$CH96)</f>
        <v>0</v>
      </c>
      <c r="BY205" s="123">
        <f>IFERROR('CEB Allocators'!BQ96/SUM('CEB Allocators'!$M96:$BZ96),0)*SUM($U96:$CH96)</f>
        <v>0</v>
      </c>
      <c r="BZ205" s="123">
        <f>IFERROR('CEB Allocators'!BR96/SUM('CEB Allocators'!$M96:$BZ96),0)*SUM($U96:$CH96)</f>
        <v>0</v>
      </c>
      <c r="CA205" s="123">
        <f>IFERROR('CEB Allocators'!BS96/SUM('CEB Allocators'!$M96:$BZ96),0)*SUM($U96:$CH96)</f>
        <v>0</v>
      </c>
      <c r="CB205" s="123">
        <f>IFERROR('CEB Allocators'!BT96/SUM('CEB Allocators'!$M96:$BZ96),0)*SUM($U96:$CH96)</f>
        <v>0</v>
      </c>
      <c r="CC205" s="123">
        <f>IFERROR('CEB Allocators'!BU96/SUM('CEB Allocators'!$M96:$BZ96),0)*SUM($U96:$CH96)</f>
        <v>0</v>
      </c>
      <c r="CD205" s="123">
        <f>IFERROR('CEB Allocators'!BV96/SUM('CEB Allocators'!$M96:$BZ96),0)*SUM($U96:$CH96)</f>
        <v>0</v>
      </c>
      <c r="CE205" s="123">
        <f>IFERROR('CEB Allocators'!BW96/SUM('CEB Allocators'!$M96:$BZ96),0)*SUM($U96:$CH96)</f>
        <v>0</v>
      </c>
      <c r="CF205" s="123">
        <f>IFERROR('CEB Allocators'!BX96/SUM('CEB Allocators'!$M96:$BZ96),0)*SUM($U96:$CH96)</f>
        <v>0</v>
      </c>
      <c r="CG205" s="123">
        <f>IFERROR('CEB Allocators'!BY96/SUM('CEB Allocators'!$M96:$BZ96),0)*SUM($U96:$CH96)</f>
        <v>0</v>
      </c>
      <c r="CH205" s="123">
        <f>IFERROR('CEB Allocators'!BZ96/SUM('CEB Allocators'!$M96:$BZ96),0)*SUM($U96:$CH96)</f>
        <v>0</v>
      </c>
    </row>
    <row r="206" spans="1:86" s="56" customFormat="1" x14ac:dyDescent="0.3">
      <c r="A206" s="150"/>
      <c r="B206" s="19" t="str">
        <f t="shared" si="280"/>
        <v>Conservation</v>
      </c>
      <c r="C206" s="19">
        <f t="shared" si="280"/>
        <v>0</v>
      </c>
      <c r="D206" s="19" t="str">
        <f t="shared" si="280"/>
        <v>Con</v>
      </c>
      <c r="E206" s="19" t="str">
        <f t="shared" si="280"/>
        <v>Conservation</v>
      </c>
      <c r="F206" s="19" t="str">
        <f t="shared" si="280"/>
        <v>Multiple</v>
      </c>
      <c r="G206" s="98">
        <f t="shared" ref="G206" si="285">G97</f>
        <v>51136</v>
      </c>
      <c r="H206" s="19">
        <f t="shared" si="224"/>
        <v>15</v>
      </c>
      <c r="I206" s="19">
        <f t="shared" ref="I206:K206" si="286">I97</f>
        <v>15</v>
      </c>
      <c r="J206" s="19">
        <f t="shared" si="286"/>
        <v>0</v>
      </c>
      <c r="K206" s="19">
        <f t="shared" si="286"/>
        <v>2040</v>
      </c>
      <c r="L206" s="55"/>
      <c r="M206" s="55"/>
      <c r="R206" s="57"/>
      <c r="S206" s="57"/>
      <c r="T206" s="101"/>
      <c r="U206" s="123">
        <f>IFERROR('CEB Allocators'!M97/SUM('CEB Allocators'!$M97:$BZ97),0)*SUM($U97:$CH97)</f>
        <v>0</v>
      </c>
      <c r="V206" s="123">
        <f>IFERROR('CEB Allocators'!N97/SUM('CEB Allocators'!$M97:$BZ97),0)*SUM($U97:$CH97)</f>
        <v>0</v>
      </c>
      <c r="W206" s="123">
        <f>IFERROR('CEB Allocators'!O97/SUM('CEB Allocators'!$M97:$BZ97),0)*SUM($U97:$CH97)</f>
        <v>0</v>
      </c>
      <c r="X206" s="123">
        <f>IFERROR('CEB Allocators'!P97/SUM('CEB Allocators'!$M97:$BZ97),0)*SUM($U97:$CH97)</f>
        <v>0</v>
      </c>
      <c r="Y206" s="123">
        <f>IFERROR('CEB Allocators'!Q97/SUM('CEB Allocators'!$M97:$BZ97),0)*SUM($U97:$CH97)</f>
        <v>0</v>
      </c>
      <c r="Z206" s="123">
        <f>IFERROR('CEB Allocators'!R97/SUM('CEB Allocators'!$M97:$BZ97),0)*SUM($U97:$CH97)</f>
        <v>0</v>
      </c>
      <c r="AA206" s="123">
        <f>IFERROR('CEB Allocators'!S97/SUM('CEB Allocators'!$M97:$BZ97),0)*SUM($U97:$CH97)</f>
        <v>0</v>
      </c>
      <c r="AB206" s="123">
        <f>IFERROR('CEB Allocators'!T97/SUM('CEB Allocators'!$M97:$BZ97),0)*SUM($U97:$CH97)</f>
        <v>0</v>
      </c>
      <c r="AC206" s="123">
        <f>IFERROR('CEB Allocators'!U97/SUM('CEB Allocators'!$M97:$BZ97),0)*SUM($U97:$CH97)</f>
        <v>0</v>
      </c>
      <c r="AD206" s="123">
        <f>IFERROR('CEB Allocators'!V97/SUM('CEB Allocators'!$M97:$BZ97),0)*SUM($U97:$CH97)</f>
        <v>0</v>
      </c>
      <c r="AE206" s="123">
        <f>IFERROR('CEB Allocators'!W97/SUM('CEB Allocators'!$M97:$BZ97),0)*SUM($U97:$CH97)</f>
        <v>0</v>
      </c>
      <c r="AF206" s="123">
        <f>IFERROR('CEB Allocators'!X97/SUM('CEB Allocators'!$M97:$BZ97),0)*SUM($U97:$CH97)</f>
        <v>0</v>
      </c>
      <c r="AG206" s="123">
        <f>IFERROR('CEB Allocators'!Y97/SUM('CEB Allocators'!$M97:$BZ97),0)*SUM($U97:$CH97)</f>
        <v>0</v>
      </c>
      <c r="AH206" s="123">
        <f>IFERROR('CEB Allocators'!Z97/SUM('CEB Allocators'!$M97:$BZ97),0)*SUM($U97:$CH97)</f>
        <v>0</v>
      </c>
      <c r="AI206" s="123">
        <f>IFERROR('CEB Allocators'!AA97/SUM('CEB Allocators'!$M97:$BZ97),0)*SUM($U97:$CH97)</f>
        <v>0</v>
      </c>
      <c r="AJ206" s="123">
        <f>IFERROR('CEB Allocators'!AB97/SUM('CEB Allocators'!$M97:$BZ97),0)*SUM($U97:$CH97)</f>
        <v>0</v>
      </c>
      <c r="AK206" s="123">
        <f>IFERROR('CEB Allocators'!AC97/SUM('CEB Allocators'!$M97:$BZ97),0)*SUM($U97:$CH97)</f>
        <v>0</v>
      </c>
      <c r="AL206" s="123">
        <f>IFERROR('CEB Allocators'!AD97/SUM('CEB Allocators'!$M97:$BZ97),0)*SUM($U97:$CH97)</f>
        <v>0</v>
      </c>
      <c r="AM206" s="123">
        <f>IFERROR('CEB Allocators'!AE97/SUM('CEB Allocators'!$M97:$BZ97),0)*SUM($U97:$CH97)</f>
        <v>0</v>
      </c>
      <c r="AN206" s="123">
        <f>IFERROR('CEB Allocators'!AF97/SUM('CEB Allocators'!$M97:$BZ97),0)*SUM($U97:$CH97)</f>
        <v>0</v>
      </c>
      <c r="AO206" s="123">
        <f>IFERROR('CEB Allocators'!AG97/SUM('CEB Allocators'!$M97:$BZ97),0)*SUM($U97:$CH97)</f>
        <v>0</v>
      </c>
      <c r="AP206" s="123">
        <f>IFERROR('CEB Allocators'!AH97/SUM('CEB Allocators'!$M97:$BZ97),0)*SUM($U97:$CH97)</f>
        <v>0</v>
      </c>
      <c r="AQ206" s="123">
        <f>IFERROR('CEB Allocators'!AI97/SUM('CEB Allocators'!$M97:$BZ97),0)*SUM($U97:$CH97)</f>
        <v>0</v>
      </c>
      <c r="AR206" s="123">
        <f>IFERROR('CEB Allocators'!AJ97/SUM('CEB Allocators'!$M97:$BZ97),0)*SUM($U97:$CH97)</f>
        <v>0</v>
      </c>
      <c r="AS206" s="123">
        <f>IFERROR('CEB Allocators'!AK97/SUM('CEB Allocators'!$M97:$BZ97),0)*SUM($U97:$CH97)</f>
        <v>0</v>
      </c>
      <c r="AT206" s="123">
        <f>IFERROR('CEB Allocators'!AL97/SUM('CEB Allocators'!$M97:$BZ97),0)*SUM($U97:$CH97)</f>
        <v>0</v>
      </c>
      <c r="AU206" s="123">
        <f>IFERROR('CEB Allocators'!AM97/SUM('CEB Allocators'!$M97:$BZ97),0)*SUM($U97:$CH97)</f>
        <v>0</v>
      </c>
      <c r="AV206" s="123">
        <f>IFERROR('CEB Allocators'!AN97/SUM('CEB Allocators'!$M97:$BZ97),0)*SUM($U97:$CH97)</f>
        <v>0</v>
      </c>
      <c r="AW206" s="123">
        <f>IFERROR('CEB Allocators'!AO97/SUM('CEB Allocators'!$M97:$BZ97),0)*SUM($U97:$CH97)</f>
        <v>0</v>
      </c>
      <c r="AX206" s="123">
        <f>IFERROR('CEB Allocators'!AP97/SUM('CEB Allocators'!$M97:$BZ97),0)*SUM($U97:$CH97)</f>
        <v>0</v>
      </c>
      <c r="AY206" s="123">
        <f>IFERROR('CEB Allocators'!AQ97/SUM('CEB Allocators'!$M97:$BZ97),0)*SUM($U97:$CH97)</f>
        <v>0</v>
      </c>
      <c r="AZ206" s="123">
        <f>IFERROR('CEB Allocators'!AR97/SUM('CEB Allocators'!$M97:$BZ97),0)*SUM($U97:$CH97)</f>
        <v>0</v>
      </c>
      <c r="BA206" s="123">
        <f>IFERROR('CEB Allocators'!AS97/SUM('CEB Allocators'!$M97:$BZ97),0)*SUM($U97:$CH97)</f>
        <v>0</v>
      </c>
      <c r="BB206" s="123">
        <f>IFERROR('CEB Allocators'!AT97/SUM('CEB Allocators'!$M97:$BZ97),0)*SUM($U97:$CH97)</f>
        <v>0</v>
      </c>
      <c r="BC206" s="123">
        <f>IFERROR('CEB Allocators'!AU97/SUM('CEB Allocators'!$M97:$BZ97),0)*SUM($U97:$CH97)</f>
        <v>0</v>
      </c>
      <c r="BD206" s="123">
        <f>IFERROR('CEB Allocators'!AV97/SUM('CEB Allocators'!$M97:$BZ97),0)*SUM($U97:$CH97)</f>
        <v>37.422913158655071</v>
      </c>
      <c r="BE206" s="123">
        <f>IFERROR('CEB Allocators'!AW97/SUM('CEB Allocators'!$M97:$BZ97),0)*SUM($U97:$CH97)</f>
        <v>37.422913158655071</v>
      </c>
      <c r="BF206" s="123">
        <f>IFERROR('CEB Allocators'!AX97/SUM('CEB Allocators'!$M97:$BZ97),0)*SUM($U97:$CH97)</f>
        <v>37.422913158655071</v>
      </c>
      <c r="BG206" s="123">
        <f>IFERROR('CEB Allocators'!AY97/SUM('CEB Allocators'!$M97:$BZ97),0)*SUM($U97:$CH97)</f>
        <v>37.422913158655071</v>
      </c>
      <c r="BH206" s="123">
        <f>IFERROR('CEB Allocators'!AZ97/SUM('CEB Allocators'!$M97:$BZ97),0)*SUM($U97:$CH97)</f>
        <v>37.422913158655071</v>
      </c>
      <c r="BI206" s="123">
        <f>IFERROR('CEB Allocators'!BA97/SUM('CEB Allocators'!$M97:$BZ97),0)*SUM($U97:$CH97)</f>
        <v>37.422913158655071</v>
      </c>
      <c r="BJ206" s="123">
        <f>IFERROR('CEB Allocators'!BB97/SUM('CEB Allocators'!$M97:$BZ97),0)*SUM($U97:$CH97)</f>
        <v>37.422913158655071</v>
      </c>
      <c r="BK206" s="123">
        <f>IFERROR('CEB Allocators'!BC97/SUM('CEB Allocators'!$M97:$BZ97),0)*SUM($U97:$CH97)</f>
        <v>37.422913158655071</v>
      </c>
      <c r="BL206" s="123">
        <f>IFERROR('CEB Allocators'!BD97/SUM('CEB Allocators'!$M97:$BZ97),0)*SUM($U97:$CH97)</f>
        <v>37.422913158655071</v>
      </c>
      <c r="BM206" s="123">
        <f>IFERROR('CEB Allocators'!BE97/SUM('CEB Allocators'!$M97:$BZ97),0)*SUM($U97:$CH97)</f>
        <v>37.422913158655071</v>
      </c>
      <c r="BN206" s="123">
        <f>IFERROR('CEB Allocators'!BF97/SUM('CEB Allocators'!$M97:$BZ97),0)*SUM($U97:$CH97)</f>
        <v>37.422913158655071</v>
      </c>
      <c r="BO206" s="123">
        <f>IFERROR('CEB Allocators'!BG97/SUM('CEB Allocators'!$M97:$BZ97),0)*SUM($U97:$CH97)</f>
        <v>37.422913158655071</v>
      </c>
      <c r="BP206" s="123">
        <f>IFERROR('CEB Allocators'!BH97/SUM('CEB Allocators'!$M97:$BZ97),0)*SUM($U97:$CH97)</f>
        <v>37.422913158655071</v>
      </c>
      <c r="BQ206" s="123">
        <f>IFERROR('CEB Allocators'!BI97/SUM('CEB Allocators'!$M97:$BZ97),0)*SUM($U97:$CH97)</f>
        <v>37.422913158655071</v>
      </c>
      <c r="BR206" s="123">
        <f>IFERROR('CEB Allocators'!BJ97/SUM('CEB Allocators'!$M97:$BZ97),0)*SUM($U97:$CH97)</f>
        <v>37.422913158655071</v>
      </c>
      <c r="BS206" s="123">
        <f>IFERROR('CEB Allocators'!BK97/SUM('CEB Allocators'!$M97:$BZ97),0)*SUM($U97:$CH97)</f>
        <v>0</v>
      </c>
      <c r="BT206" s="123">
        <f>IFERROR('CEB Allocators'!BL97/SUM('CEB Allocators'!$M97:$BZ97),0)*SUM($U97:$CH97)</f>
        <v>0</v>
      </c>
      <c r="BU206" s="123">
        <f>IFERROR('CEB Allocators'!BM97/SUM('CEB Allocators'!$M97:$BZ97),0)*SUM($U97:$CH97)</f>
        <v>0</v>
      </c>
      <c r="BV206" s="123">
        <f>IFERROR('CEB Allocators'!BN97/SUM('CEB Allocators'!$M97:$BZ97),0)*SUM($U97:$CH97)</f>
        <v>0</v>
      </c>
      <c r="BW206" s="123">
        <f>IFERROR('CEB Allocators'!BO97/SUM('CEB Allocators'!$M97:$BZ97),0)*SUM($U97:$CH97)</f>
        <v>0</v>
      </c>
      <c r="BX206" s="123">
        <f>IFERROR('CEB Allocators'!BP97/SUM('CEB Allocators'!$M97:$BZ97),0)*SUM($U97:$CH97)</f>
        <v>0</v>
      </c>
      <c r="BY206" s="123">
        <f>IFERROR('CEB Allocators'!BQ97/SUM('CEB Allocators'!$M97:$BZ97),0)*SUM($U97:$CH97)</f>
        <v>0</v>
      </c>
      <c r="BZ206" s="123">
        <f>IFERROR('CEB Allocators'!BR97/SUM('CEB Allocators'!$M97:$BZ97),0)*SUM($U97:$CH97)</f>
        <v>0</v>
      </c>
      <c r="CA206" s="123">
        <f>IFERROR('CEB Allocators'!BS97/SUM('CEB Allocators'!$M97:$BZ97),0)*SUM($U97:$CH97)</f>
        <v>0</v>
      </c>
      <c r="CB206" s="123">
        <f>IFERROR('CEB Allocators'!BT97/SUM('CEB Allocators'!$M97:$BZ97),0)*SUM($U97:$CH97)</f>
        <v>0</v>
      </c>
      <c r="CC206" s="123">
        <f>IFERROR('CEB Allocators'!BU97/SUM('CEB Allocators'!$M97:$BZ97),0)*SUM($U97:$CH97)</f>
        <v>0</v>
      </c>
      <c r="CD206" s="123">
        <f>IFERROR('CEB Allocators'!BV97/SUM('CEB Allocators'!$M97:$BZ97),0)*SUM($U97:$CH97)</f>
        <v>0</v>
      </c>
      <c r="CE206" s="123">
        <f>IFERROR('CEB Allocators'!BW97/SUM('CEB Allocators'!$M97:$BZ97),0)*SUM($U97:$CH97)</f>
        <v>0</v>
      </c>
      <c r="CF206" s="123">
        <f>IFERROR('CEB Allocators'!BX97/SUM('CEB Allocators'!$M97:$BZ97),0)*SUM($U97:$CH97)</f>
        <v>0</v>
      </c>
      <c r="CG206" s="123">
        <f>IFERROR('CEB Allocators'!BY97/SUM('CEB Allocators'!$M97:$BZ97),0)*SUM($U97:$CH97)</f>
        <v>0</v>
      </c>
      <c r="CH206" s="123">
        <f>IFERROR('CEB Allocators'!BZ97/SUM('CEB Allocators'!$M97:$BZ97),0)*SUM($U97:$CH97)</f>
        <v>0</v>
      </c>
    </row>
    <row r="207" spans="1:86" s="56" customFormat="1" x14ac:dyDescent="0.3">
      <c r="A207" s="150"/>
      <c r="B207" s="19" t="str">
        <f t="shared" si="280"/>
        <v>Conservation</v>
      </c>
      <c r="C207" s="19">
        <f t="shared" si="280"/>
        <v>0</v>
      </c>
      <c r="D207" s="19" t="str">
        <f t="shared" si="280"/>
        <v>Con</v>
      </c>
      <c r="E207" s="19" t="str">
        <f t="shared" si="280"/>
        <v>Conservation</v>
      </c>
      <c r="F207" s="19" t="str">
        <f t="shared" si="280"/>
        <v>Multiple</v>
      </c>
      <c r="G207" s="98">
        <f t="shared" ref="G207" si="287">G98</f>
        <v>51502</v>
      </c>
      <c r="H207" s="19">
        <f t="shared" si="224"/>
        <v>15</v>
      </c>
      <c r="I207" s="19">
        <f t="shared" ref="I207:K207" si="288">I98</f>
        <v>15</v>
      </c>
      <c r="J207" s="19">
        <f t="shared" si="288"/>
        <v>0</v>
      </c>
      <c r="K207" s="19">
        <f t="shared" si="288"/>
        <v>2041</v>
      </c>
      <c r="L207" s="55"/>
      <c r="M207" s="55"/>
      <c r="R207" s="57"/>
      <c r="S207" s="57"/>
      <c r="T207" s="101"/>
      <c r="U207" s="123">
        <f>IFERROR('CEB Allocators'!M98/SUM('CEB Allocators'!$M98:$BZ98),0)*SUM($U98:$CH98)</f>
        <v>0</v>
      </c>
      <c r="V207" s="123">
        <f>IFERROR('CEB Allocators'!N98/SUM('CEB Allocators'!$M98:$BZ98),0)*SUM($U98:$CH98)</f>
        <v>0</v>
      </c>
      <c r="W207" s="123">
        <f>IFERROR('CEB Allocators'!O98/SUM('CEB Allocators'!$M98:$BZ98),0)*SUM($U98:$CH98)</f>
        <v>0</v>
      </c>
      <c r="X207" s="123">
        <f>IFERROR('CEB Allocators'!P98/SUM('CEB Allocators'!$M98:$BZ98),0)*SUM($U98:$CH98)</f>
        <v>0</v>
      </c>
      <c r="Y207" s="123">
        <f>IFERROR('CEB Allocators'!Q98/SUM('CEB Allocators'!$M98:$BZ98),0)*SUM($U98:$CH98)</f>
        <v>0</v>
      </c>
      <c r="Z207" s="123">
        <f>IFERROR('CEB Allocators'!R98/SUM('CEB Allocators'!$M98:$BZ98),0)*SUM($U98:$CH98)</f>
        <v>0</v>
      </c>
      <c r="AA207" s="123">
        <f>IFERROR('CEB Allocators'!S98/SUM('CEB Allocators'!$M98:$BZ98),0)*SUM($U98:$CH98)</f>
        <v>0</v>
      </c>
      <c r="AB207" s="123">
        <f>IFERROR('CEB Allocators'!T98/SUM('CEB Allocators'!$M98:$BZ98),0)*SUM($U98:$CH98)</f>
        <v>0</v>
      </c>
      <c r="AC207" s="123">
        <f>IFERROR('CEB Allocators'!U98/SUM('CEB Allocators'!$M98:$BZ98),0)*SUM($U98:$CH98)</f>
        <v>0</v>
      </c>
      <c r="AD207" s="123">
        <f>IFERROR('CEB Allocators'!V98/SUM('CEB Allocators'!$M98:$BZ98),0)*SUM($U98:$CH98)</f>
        <v>0</v>
      </c>
      <c r="AE207" s="123">
        <f>IFERROR('CEB Allocators'!W98/SUM('CEB Allocators'!$M98:$BZ98),0)*SUM($U98:$CH98)</f>
        <v>0</v>
      </c>
      <c r="AF207" s="123">
        <f>IFERROR('CEB Allocators'!X98/SUM('CEB Allocators'!$M98:$BZ98),0)*SUM($U98:$CH98)</f>
        <v>0</v>
      </c>
      <c r="AG207" s="123">
        <f>IFERROR('CEB Allocators'!Y98/SUM('CEB Allocators'!$M98:$BZ98),0)*SUM($U98:$CH98)</f>
        <v>0</v>
      </c>
      <c r="AH207" s="123">
        <f>IFERROR('CEB Allocators'!Z98/SUM('CEB Allocators'!$M98:$BZ98),0)*SUM($U98:$CH98)</f>
        <v>0</v>
      </c>
      <c r="AI207" s="123">
        <f>IFERROR('CEB Allocators'!AA98/SUM('CEB Allocators'!$M98:$BZ98),0)*SUM($U98:$CH98)</f>
        <v>0</v>
      </c>
      <c r="AJ207" s="123">
        <f>IFERROR('CEB Allocators'!AB98/SUM('CEB Allocators'!$M98:$BZ98),0)*SUM($U98:$CH98)</f>
        <v>0</v>
      </c>
      <c r="AK207" s="123">
        <f>IFERROR('CEB Allocators'!AC98/SUM('CEB Allocators'!$M98:$BZ98),0)*SUM($U98:$CH98)</f>
        <v>0</v>
      </c>
      <c r="AL207" s="123">
        <f>IFERROR('CEB Allocators'!AD98/SUM('CEB Allocators'!$M98:$BZ98),0)*SUM($U98:$CH98)</f>
        <v>0</v>
      </c>
      <c r="AM207" s="123">
        <f>IFERROR('CEB Allocators'!AE98/SUM('CEB Allocators'!$M98:$BZ98),0)*SUM($U98:$CH98)</f>
        <v>0</v>
      </c>
      <c r="AN207" s="123">
        <f>IFERROR('CEB Allocators'!AF98/SUM('CEB Allocators'!$M98:$BZ98),0)*SUM($U98:$CH98)</f>
        <v>0</v>
      </c>
      <c r="AO207" s="123">
        <f>IFERROR('CEB Allocators'!AG98/SUM('CEB Allocators'!$M98:$BZ98),0)*SUM($U98:$CH98)</f>
        <v>0</v>
      </c>
      <c r="AP207" s="123">
        <f>IFERROR('CEB Allocators'!AH98/SUM('CEB Allocators'!$M98:$BZ98),0)*SUM($U98:$CH98)</f>
        <v>0</v>
      </c>
      <c r="AQ207" s="123">
        <f>IFERROR('CEB Allocators'!AI98/SUM('CEB Allocators'!$M98:$BZ98),0)*SUM($U98:$CH98)</f>
        <v>0</v>
      </c>
      <c r="AR207" s="123">
        <f>IFERROR('CEB Allocators'!AJ98/SUM('CEB Allocators'!$M98:$BZ98),0)*SUM($U98:$CH98)</f>
        <v>0</v>
      </c>
      <c r="AS207" s="123">
        <f>IFERROR('CEB Allocators'!AK98/SUM('CEB Allocators'!$M98:$BZ98),0)*SUM($U98:$CH98)</f>
        <v>0</v>
      </c>
      <c r="AT207" s="123">
        <f>IFERROR('CEB Allocators'!AL98/SUM('CEB Allocators'!$M98:$BZ98),0)*SUM($U98:$CH98)</f>
        <v>0</v>
      </c>
      <c r="AU207" s="123">
        <f>IFERROR('CEB Allocators'!AM98/SUM('CEB Allocators'!$M98:$BZ98),0)*SUM($U98:$CH98)</f>
        <v>0</v>
      </c>
      <c r="AV207" s="123">
        <f>IFERROR('CEB Allocators'!AN98/SUM('CEB Allocators'!$M98:$BZ98),0)*SUM($U98:$CH98)</f>
        <v>0</v>
      </c>
      <c r="AW207" s="123">
        <f>IFERROR('CEB Allocators'!AO98/SUM('CEB Allocators'!$M98:$BZ98),0)*SUM($U98:$CH98)</f>
        <v>0</v>
      </c>
      <c r="AX207" s="123">
        <f>IFERROR('CEB Allocators'!AP98/SUM('CEB Allocators'!$M98:$BZ98),0)*SUM($U98:$CH98)</f>
        <v>0</v>
      </c>
      <c r="AY207" s="123">
        <f>IFERROR('CEB Allocators'!AQ98/SUM('CEB Allocators'!$M98:$BZ98),0)*SUM($U98:$CH98)</f>
        <v>0</v>
      </c>
      <c r="AZ207" s="123">
        <f>IFERROR('CEB Allocators'!AR98/SUM('CEB Allocators'!$M98:$BZ98),0)*SUM($U98:$CH98)</f>
        <v>0</v>
      </c>
      <c r="BA207" s="123">
        <f>IFERROR('CEB Allocators'!AS98/SUM('CEB Allocators'!$M98:$BZ98),0)*SUM($U98:$CH98)</f>
        <v>0</v>
      </c>
      <c r="BB207" s="123">
        <f>IFERROR('CEB Allocators'!AT98/SUM('CEB Allocators'!$M98:$BZ98),0)*SUM($U98:$CH98)</f>
        <v>0</v>
      </c>
      <c r="BC207" s="123">
        <f>IFERROR('CEB Allocators'!AU98/SUM('CEB Allocators'!$M98:$BZ98),0)*SUM($U98:$CH98)</f>
        <v>0</v>
      </c>
      <c r="BD207" s="123">
        <f>IFERROR('CEB Allocators'!AV98/SUM('CEB Allocators'!$M98:$BZ98),0)*SUM($U98:$CH98)</f>
        <v>0</v>
      </c>
      <c r="BE207" s="123">
        <f>IFERROR('CEB Allocators'!AW98/SUM('CEB Allocators'!$M98:$BZ98),0)*SUM($U98:$CH98)</f>
        <v>38.171371421828177</v>
      </c>
      <c r="BF207" s="123">
        <f>IFERROR('CEB Allocators'!AX98/SUM('CEB Allocators'!$M98:$BZ98),0)*SUM($U98:$CH98)</f>
        <v>38.171371421828177</v>
      </c>
      <c r="BG207" s="123">
        <f>IFERROR('CEB Allocators'!AY98/SUM('CEB Allocators'!$M98:$BZ98),0)*SUM($U98:$CH98)</f>
        <v>38.171371421828177</v>
      </c>
      <c r="BH207" s="123">
        <f>IFERROR('CEB Allocators'!AZ98/SUM('CEB Allocators'!$M98:$BZ98),0)*SUM($U98:$CH98)</f>
        <v>38.171371421828177</v>
      </c>
      <c r="BI207" s="123">
        <f>IFERROR('CEB Allocators'!BA98/SUM('CEB Allocators'!$M98:$BZ98),0)*SUM($U98:$CH98)</f>
        <v>38.171371421828177</v>
      </c>
      <c r="BJ207" s="123">
        <f>IFERROR('CEB Allocators'!BB98/SUM('CEB Allocators'!$M98:$BZ98),0)*SUM($U98:$CH98)</f>
        <v>38.171371421828177</v>
      </c>
      <c r="BK207" s="123">
        <f>IFERROR('CEB Allocators'!BC98/SUM('CEB Allocators'!$M98:$BZ98),0)*SUM($U98:$CH98)</f>
        <v>38.171371421828177</v>
      </c>
      <c r="BL207" s="123">
        <f>IFERROR('CEB Allocators'!BD98/SUM('CEB Allocators'!$M98:$BZ98),0)*SUM($U98:$CH98)</f>
        <v>38.171371421828177</v>
      </c>
      <c r="BM207" s="123">
        <f>IFERROR('CEB Allocators'!BE98/SUM('CEB Allocators'!$M98:$BZ98),0)*SUM($U98:$CH98)</f>
        <v>38.171371421828177</v>
      </c>
      <c r="BN207" s="123">
        <f>IFERROR('CEB Allocators'!BF98/SUM('CEB Allocators'!$M98:$BZ98),0)*SUM($U98:$CH98)</f>
        <v>38.171371421828177</v>
      </c>
      <c r="BO207" s="123">
        <f>IFERROR('CEB Allocators'!BG98/SUM('CEB Allocators'!$M98:$BZ98),0)*SUM($U98:$CH98)</f>
        <v>38.171371421828177</v>
      </c>
      <c r="BP207" s="123">
        <f>IFERROR('CEB Allocators'!BH98/SUM('CEB Allocators'!$M98:$BZ98),0)*SUM($U98:$CH98)</f>
        <v>38.171371421828177</v>
      </c>
      <c r="BQ207" s="123">
        <f>IFERROR('CEB Allocators'!BI98/SUM('CEB Allocators'!$M98:$BZ98),0)*SUM($U98:$CH98)</f>
        <v>38.171371421828177</v>
      </c>
      <c r="BR207" s="123">
        <f>IFERROR('CEB Allocators'!BJ98/SUM('CEB Allocators'!$M98:$BZ98),0)*SUM($U98:$CH98)</f>
        <v>38.171371421828177</v>
      </c>
      <c r="BS207" s="123">
        <f>IFERROR('CEB Allocators'!BK98/SUM('CEB Allocators'!$M98:$BZ98),0)*SUM($U98:$CH98)</f>
        <v>38.171371421828177</v>
      </c>
      <c r="BT207" s="123">
        <f>IFERROR('CEB Allocators'!BL98/SUM('CEB Allocators'!$M98:$BZ98),0)*SUM($U98:$CH98)</f>
        <v>0</v>
      </c>
      <c r="BU207" s="123">
        <f>IFERROR('CEB Allocators'!BM98/SUM('CEB Allocators'!$M98:$BZ98),0)*SUM($U98:$CH98)</f>
        <v>0</v>
      </c>
      <c r="BV207" s="123">
        <f>IFERROR('CEB Allocators'!BN98/SUM('CEB Allocators'!$M98:$BZ98),0)*SUM($U98:$CH98)</f>
        <v>0</v>
      </c>
      <c r="BW207" s="123">
        <f>IFERROR('CEB Allocators'!BO98/SUM('CEB Allocators'!$M98:$BZ98),0)*SUM($U98:$CH98)</f>
        <v>0</v>
      </c>
      <c r="BX207" s="123">
        <f>IFERROR('CEB Allocators'!BP98/SUM('CEB Allocators'!$M98:$BZ98),0)*SUM($U98:$CH98)</f>
        <v>0</v>
      </c>
      <c r="BY207" s="123">
        <f>IFERROR('CEB Allocators'!BQ98/SUM('CEB Allocators'!$M98:$BZ98),0)*SUM($U98:$CH98)</f>
        <v>0</v>
      </c>
      <c r="BZ207" s="123">
        <f>IFERROR('CEB Allocators'!BR98/SUM('CEB Allocators'!$M98:$BZ98),0)*SUM($U98:$CH98)</f>
        <v>0</v>
      </c>
      <c r="CA207" s="123">
        <f>IFERROR('CEB Allocators'!BS98/SUM('CEB Allocators'!$M98:$BZ98),0)*SUM($U98:$CH98)</f>
        <v>0</v>
      </c>
      <c r="CB207" s="123">
        <f>IFERROR('CEB Allocators'!BT98/SUM('CEB Allocators'!$M98:$BZ98),0)*SUM($U98:$CH98)</f>
        <v>0</v>
      </c>
      <c r="CC207" s="123">
        <f>IFERROR('CEB Allocators'!BU98/SUM('CEB Allocators'!$M98:$BZ98),0)*SUM($U98:$CH98)</f>
        <v>0</v>
      </c>
      <c r="CD207" s="123">
        <f>IFERROR('CEB Allocators'!BV98/SUM('CEB Allocators'!$M98:$BZ98),0)*SUM($U98:$CH98)</f>
        <v>0</v>
      </c>
      <c r="CE207" s="123">
        <f>IFERROR('CEB Allocators'!BW98/SUM('CEB Allocators'!$M98:$BZ98),0)*SUM($U98:$CH98)</f>
        <v>0</v>
      </c>
      <c r="CF207" s="123">
        <f>IFERROR('CEB Allocators'!BX98/SUM('CEB Allocators'!$M98:$BZ98),0)*SUM($U98:$CH98)</f>
        <v>0</v>
      </c>
      <c r="CG207" s="123">
        <f>IFERROR('CEB Allocators'!BY98/SUM('CEB Allocators'!$M98:$BZ98),0)*SUM($U98:$CH98)</f>
        <v>0</v>
      </c>
      <c r="CH207" s="123">
        <f>IFERROR('CEB Allocators'!BZ98/SUM('CEB Allocators'!$M98:$BZ98),0)*SUM($U98:$CH98)</f>
        <v>0</v>
      </c>
    </row>
    <row r="208" spans="1:86" s="56" customFormat="1" x14ac:dyDescent="0.3">
      <c r="A208" s="150"/>
      <c r="B208" s="19" t="str">
        <f t="shared" si="280"/>
        <v>Conservation</v>
      </c>
      <c r="C208" s="19">
        <f t="shared" si="280"/>
        <v>0</v>
      </c>
      <c r="D208" s="19" t="str">
        <f t="shared" si="280"/>
        <v>Con</v>
      </c>
      <c r="E208" s="19" t="str">
        <f t="shared" si="280"/>
        <v>Conservation</v>
      </c>
      <c r="F208" s="19" t="str">
        <f t="shared" si="280"/>
        <v>Multiple</v>
      </c>
      <c r="G208" s="98">
        <f t="shared" ref="G208" si="289">G99</f>
        <v>51867</v>
      </c>
      <c r="H208" s="19">
        <f t="shared" si="224"/>
        <v>15</v>
      </c>
      <c r="I208" s="19">
        <f t="shared" ref="I208:K208" si="290">I99</f>
        <v>15</v>
      </c>
      <c r="J208" s="19">
        <f t="shared" si="290"/>
        <v>0</v>
      </c>
      <c r="K208" s="19">
        <f t="shared" si="290"/>
        <v>2042</v>
      </c>
      <c r="L208" s="55"/>
      <c r="M208" s="55"/>
      <c r="R208" s="57"/>
      <c r="S208" s="57"/>
      <c r="T208" s="101"/>
      <c r="U208" s="123">
        <f>IFERROR('CEB Allocators'!M99/SUM('CEB Allocators'!$M99:$BZ99),0)*SUM($U99:$CH99)</f>
        <v>0</v>
      </c>
      <c r="V208" s="123">
        <f>IFERROR('CEB Allocators'!N99/SUM('CEB Allocators'!$M99:$BZ99),0)*SUM($U99:$CH99)</f>
        <v>0</v>
      </c>
      <c r="W208" s="123">
        <f>IFERROR('CEB Allocators'!O99/SUM('CEB Allocators'!$M99:$BZ99),0)*SUM($U99:$CH99)</f>
        <v>0</v>
      </c>
      <c r="X208" s="123">
        <f>IFERROR('CEB Allocators'!P99/SUM('CEB Allocators'!$M99:$BZ99),0)*SUM($U99:$CH99)</f>
        <v>0</v>
      </c>
      <c r="Y208" s="123">
        <f>IFERROR('CEB Allocators'!Q99/SUM('CEB Allocators'!$M99:$BZ99),0)*SUM($U99:$CH99)</f>
        <v>0</v>
      </c>
      <c r="Z208" s="123">
        <f>IFERROR('CEB Allocators'!R99/SUM('CEB Allocators'!$M99:$BZ99),0)*SUM($U99:$CH99)</f>
        <v>0</v>
      </c>
      <c r="AA208" s="123">
        <f>IFERROR('CEB Allocators'!S99/SUM('CEB Allocators'!$M99:$BZ99),0)*SUM($U99:$CH99)</f>
        <v>0</v>
      </c>
      <c r="AB208" s="123">
        <f>IFERROR('CEB Allocators'!T99/SUM('CEB Allocators'!$M99:$BZ99),0)*SUM($U99:$CH99)</f>
        <v>0</v>
      </c>
      <c r="AC208" s="123">
        <f>IFERROR('CEB Allocators'!U99/SUM('CEB Allocators'!$M99:$BZ99),0)*SUM($U99:$CH99)</f>
        <v>0</v>
      </c>
      <c r="AD208" s="123">
        <f>IFERROR('CEB Allocators'!V99/SUM('CEB Allocators'!$M99:$BZ99),0)*SUM($U99:$CH99)</f>
        <v>0</v>
      </c>
      <c r="AE208" s="123">
        <f>IFERROR('CEB Allocators'!W99/SUM('CEB Allocators'!$M99:$BZ99),0)*SUM($U99:$CH99)</f>
        <v>0</v>
      </c>
      <c r="AF208" s="123">
        <f>IFERROR('CEB Allocators'!X99/SUM('CEB Allocators'!$M99:$BZ99),0)*SUM($U99:$CH99)</f>
        <v>0</v>
      </c>
      <c r="AG208" s="123">
        <f>IFERROR('CEB Allocators'!Y99/SUM('CEB Allocators'!$M99:$BZ99),0)*SUM($U99:$CH99)</f>
        <v>0</v>
      </c>
      <c r="AH208" s="123">
        <f>IFERROR('CEB Allocators'!Z99/SUM('CEB Allocators'!$M99:$BZ99),0)*SUM($U99:$CH99)</f>
        <v>0</v>
      </c>
      <c r="AI208" s="123">
        <f>IFERROR('CEB Allocators'!AA99/SUM('CEB Allocators'!$M99:$BZ99),0)*SUM($U99:$CH99)</f>
        <v>0</v>
      </c>
      <c r="AJ208" s="123">
        <f>IFERROR('CEB Allocators'!AB99/SUM('CEB Allocators'!$M99:$BZ99),0)*SUM($U99:$CH99)</f>
        <v>0</v>
      </c>
      <c r="AK208" s="123">
        <f>IFERROR('CEB Allocators'!AC99/SUM('CEB Allocators'!$M99:$BZ99),0)*SUM($U99:$CH99)</f>
        <v>0</v>
      </c>
      <c r="AL208" s="123">
        <f>IFERROR('CEB Allocators'!AD99/SUM('CEB Allocators'!$M99:$BZ99),0)*SUM($U99:$CH99)</f>
        <v>0</v>
      </c>
      <c r="AM208" s="123">
        <f>IFERROR('CEB Allocators'!AE99/SUM('CEB Allocators'!$M99:$BZ99),0)*SUM($U99:$CH99)</f>
        <v>0</v>
      </c>
      <c r="AN208" s="123">
        <f>IFERROR('CEB Allocators'!AF99/SUM('CEB Allocators'!$M99:$BZ99),0)*SUM($U99:$CH99)</f>
        <v>0</v>
      </c>
      <c r="AO208" s="123">
        <f>IFERROR('CEB Allocators'!AG99/SUM('CEB Allocators'!$M99:$BZ99),0)*SUM($U99:$CH99)</f>
        <v>0</v>
      </c>
      <c r="AP208" s="123">
        <f>IFERROR('CEB Allocators'!AH99/SUM('CEB Allocators'!$M99:$BZ99),0)*SUM($U99:$CH99)</f>
        <v>0</v>
      </c>
      <c r="AQ208" s="123">
        <f>IFERROR('CEB Allocators'!AI99/SUM('CEB Allocators'!$M99:$BZ99),0)*SUM($U99:$CH99)</f>
        <v>0</v>
      </c>
      <c r="AR208" s="123">
        <f>IFERROR('CEB Allocators'!AJ99/SUM('CEB Allocators'!$M99:$BZ99),0)*SUM($U99:$CH99)</f>
        <v>0</v>
      </c>
      <c r="AS208" s="123">
        <f>IFERROR('CEB Allocators'!AK99/SUM('CEB Allocators'!$M99:$BZ99),0)*SUM($U99:$CH99)</f>
        <v>0</v>
      </c>
      <c r="AT208" s="123">
        <f>IFERROR('CEB Allocators'!AL99/SUM('CEB Allocators'!$M99:$BZ99),0)*SUM($U99:$CH99)</f>
        <v>0</v>
      </c>
      <c r="AU208" s="123">
        <f>IFERROR('CEB Allocators'!AM99/SUM('CEB Allocators'!$M99:$BZ99),0)*SUM($U99:$CH99)</f>
        <v>0</v>
      </c>
      <c r="AV208" s="123">
        <f>IFERROR('CEB Allocators'!AN99/SUM('CEB Allocators'!$M99:$BZ99),0)*SUM($U99:$CH99)</f>
        <v>0</v>
      </c>
      <c r="AW208" s="123">
        <f>IFERROR('CEB Allocators'!AO99/SUM('CEB Allocators'!$M99:$BZ99),0)*SUM($U99:$CH99)</f>
        <v>0</v>
      </c>
      <c r="AX208" s="123">
        <f>IFERROR('CEB Allocators'!AP99/SUM('CEB Allocators'!$M99:$BZ99),0)*SUM($U99:$CH99)</f>
        <v>0</v>
      </c>
      <c r="AY208" s="123">
        <f>IFERROR('CEB Allocators'!AQ99/SUM('CEB Allocators'!$M99:$BZ99),0)*SUM($U99:$CH99)</f>
        <v>0</v>
      </c>
      <c r="AZ208" s="123">
        <f>IFERROR('CEB Allocators'!AR99/SUM('CEB Allocators'!$M99:$BZ99),0)*SUM($U99:$CH99)</f>
        <v>0</v>
      </c>
      <c r="BA208" s="123">
        <f>IFERROR('CEB Allocators'!AS99/SUM('CEB Allocators'!$M99:$BZ99),0)*SUM($U99:$CH99)</f>
        <v>0</v>
      </c>
      <c r="BB208" s="123">
        <f>IFERROR('CEB Allocators'!AT99/SUM('CEB Allocators'!$M99:$BZ99),0)*SUM($U99:$CH99)</f>
        <v>0</v>
      </c>
      <c r="BC208" s="123">
        <f>IFERROR('CEB Allocators'!AU99/SUM('CEB Allocators'!$M99:$BZ99),0)*SUM($U99:$CH99)</f>
        <v>0</v>
      </c>
      <c r="BD208" s="123">
        <f>IFERROR('CEB Allocators'!AV99/SUM('CEB Allocators'!$M99:$BZ99),0)*SUM($U99:$CH99)</f>
        <v>0</v>
      </c>
      <c r="BE208" s="123">
        <f>IFERROR('CEB Allocators'!AW99/SUM('CEB Allocators'!$M99:$BZ99),0)*SUM($U99:$CH99)</f>
        <v>0</v>
      </c>
      <c r="BF208" s="123">
        <f>IFERROR('CEB Allocators'!AX99/SUM('CEB Allocators'!$M99:$BZ99),0)*SUM($U99:$CH99)</f>
        <v>38.934798850264741</v>
      </c>
      <c r="BG208" s="123">
        <f>IFERROR('CEB Allocators'!AY99/SUM('CEB Allocators'!$M99:$BZ99),0)*SUM($U99:$CH99)</f>
        <v>38.934798850264741</v>
      </c>
      <c r="BH208" s="123">
        <f>IFERROR('CEB Allocators'!AZ99/SUM('CEB Allocators'!$M99:$BZ99),0)*SUM($U99:$CH99)</f>
        <v>38.934798850264741</v>
      </c>
      <c r="BI208" s="123">
        <f>IFERROR('CEB Allocators'!BA99/SUM('CEB Allocators'!$M99:$BZ99),0)*SUM($U99:$CH99)</f>
        <v>38.934798850264741</v>
      </c>
      <c r="BJ208" s="123">
        <f>IFERROR('CEB Allocators'!BB99/SUM('CEB Allocators'!$M99:$BZ99),0)*SUM($U99:$CH99)</f>
        <v>38.934798850264741</v>
      </c>
      <c r="BK208" s="123">
        <f>IFERROR('CEB Allocators'!BC99/SUM('CEB Allocators'!$M99:$BZ99),0)*SUM($U99:$CH99)</f>
        <v>38.934798850264741</v>
      </c>
      <c r="BL208" s="123">
        <f>IFERROR('CEB Allocators'!BD99/SUM('CEB Allocators'!$M99:$BZ99),0)*SUM($U99:$CH99)</f>
        <v>38.934798850264741</v>
      </c>
      <c r="BM208" s="123">
        <f>IFERROR('CEB Allocators'!BE99/SUM('CEB Allocators'!$M99:$BZ99),0)*SUM($U99:$CH99)</f>
        <v>38.934798850264741</v>
      </c>
      <c r="BN208" s="123">
        <f>IFERROR('CEB Allocators'!BF99/SUM('CEB Allocators'!$M99:$BZ99),0)*SUM($U99:$CH99)</f>
        <v>38.934798850264741</v>
      </c>
      <c r="BO208" s="123">
        <f>IFERROR('CEB Allocators'!BG99/SUM('CEB Allocators'!$M99:$BZ99),0)*SUM($U99:$CH99)</f>
        <v>38.934798850264741</v>
      </c>
      <c r="BP208" s="123">
        <f>IFERROR('CEB Allocators'!BH99/SUM('CEB Allocators'!$M99:$BZ99),0)*SUM($U99:$CH99)</f>
        <v>38.934798850264741</v>
      </c>
      <c r="BQ208" s="123">
        <f>IFERROR('CEB Allocators'!BI99/SUM('CEB Allocators'!$M99:$BZ99),0)*SUM($U99:$CH99)</f>
        <v>38.934798850264741</v>
      </c>
      <c r="BR208" s="123">
        <f>IFERROR('CEB Allocators'!BJ99/SUM('CEB Allocators'!$M99:$BZ99),0)*SUM($U99:$CH99)</f>
        <v>38.934798850264741</v>
      </c>
      <c r="BS208" s="123">
        <f>IFERROR('CEB Allocators'!BK99/SUM('CEB Allocators'!$M99:$BZ99),0)*SUM($U99:$CH99)</f>
        <v>38.934798850264741</v>
      </c>
      <c r="BT208" s="123">
        <f>IFERROR('CEB Allocators'!BL99/SUM('CEB Allocators'!$M99:$BZ99),0)*SUM($U99:$CH99)</f>
        <v>38.934798850264741</v>
      </c>
      <c r="BU208" s="123">
        <f>IFERROR('CEB Allocators'!BM99/SUM('CEB Allocators'!$M99:$BZ99),0)*SUM($U99:$CH99)</f>
        <v>0</v>
      </c>
      <c r="BV208" s="123">
        <f>IFERROR('CEB Allocators'!BN99/SUM('CEB Allocators'!$M99:$BZ99),0)*SUM($U99:$CH99)</f>
        <v>0</v>
      </c>
      <c r="BW208" s="123">
        <f>IFERROR('CEB Allocators'!BO99/SUM('CEB Allocators'!$M99:$BZ99),0)*SUM($U99:$CH99)</f>
        <v>0</v>
      </c>
      <c r="BX208" s="123">
        <f>IFERROR('CEB Allocators'!BP99/SUM('CEB Allocators'!$M99:$BZ99),0)*SUM($U99:$CH99)</f>
        <v>0</v>
      </c>
      <c r="BY208" s="123">
        <f>IFERROR('CEB Allocators'!BQ99/SUM('CEB Allocators'!$M99:$BZ99),0)*SUM($U99:$CH99)</f>
        <v>0</v>
      </c>
      <c r="BZ208" s="123">
        <f>IFERROR('CEB Allocators'!BR99/SUM('CEB Allocators'!$M99:$BZ99),0)*SUM($U99:$CH99)</f>
        <v>0</v>
      </c>
      <c r="CA208" s="123">
        <f>IFERROR('CEB Allocators'!BS99/SUM('CEB Allocators'!$M99:$BZ99),0)*SUM($U99:$CH99)</f>
        <v>0</v>
      </c>
      <c r="CB208" s="123">
        <f>IFERROR('CEB Allocators'!BT99/SUM('CEB Allocators'!$M99:$BZ99),0)*SUM($U99:$CH99)</f>
        <v>0</v>
      </c>
      <c r="CC208" s="123">
        <f>IFERROR('CEB Allocators'!BU99/SUM('CEB Allocators'!$M99:$BZ99),0)*SUM($U99:$CH99)</f>
        <v>0</v>
      </c>
      <c r="CD208" s="123">
        <f>IFERROR('CEB Allocators'!BV99/SUM('CEB Allocators'!$M99:$BZ99),0)*SUM($U99:$CH99)</f>
        <v>0</v>
      </c>
      <c r="CE208" s="123">
        <f>IFERROR('CEB Allocators'!BW99/SUM('CEB Allocators'!$M99:$BZ99),0)*SUM($U99:$CH99)</f>
        <v>0</v>
      </c>
      <c r="CF208" s="123">
        <f>IFERROR('CEB Allocators'!BX99/SUM('CEB Allocators'!$M99:$BZ99),0)*SUM($U99:$CH99)</f>
        <v>0</v>
      </c>
      <c r="CG208" s="123">
        <f>IFERROR('CEB Allocators'!BY99/SUM('CEB Allocators'!$M99:$BZ99),0)*SUM($U99:$CH99)</f>
        <v>0</v>
      </c>
      <c r="CH208" s="123">
        <f>IFERROR('CEB Allocators'!BZ99/SUM('CEB Allocators'!$M99:$BZ99),0)*SUM($U99:$CH99)</f>
        <v>0</v>
      </c>
    </row>
    <row r="209" spans="1:86" s="56" customFormat="1" x14ac:dyDescent="0.3">
      <c r="A209" s="150"/>
      <c r="B209" s="19" t="str">
        <f t="shared" si="280"/>
        <v>Conservation</v>
      </c>
      <c r="C209" s="19">
        <f t="shared" si="280"/>
        <v>0</v>
      </c>
      <c r="D209" s="19" t="str">
        <f t="shared" si="280"/>
        <v>Con</v>
      </c>
      <c r="E209" s="19" t="str">
        <f t="shared" si="280"/>
        <v>Conservation</v>
      </c>
      <c r="F209" s="19" t="str">
        <f t="shared" si="280"/>
        <v>Multiple</v>
      </c>
      <c r="G209" s="98">
        <f t="shared" ref="G209" si="291">G100</f>
        <v>52232</v>
      </c>
      <c r="H209" s="19">
        <f t="shared" si="224"/>
        <v>15</v>
      </c>
      <c r="I209" s="19">
        <f t="shared" ref="I209:K209" si="292">I100</f>
        <v>15</v>
      </c>
      <c r="J209" s="19">
        <f t="shared" si="292"/>
        <v>0</v>
      </c>
      <c r="K209" s="19">
        <f t="shared" si="292"/>
        <v>2043</v>
      </c>
      <c r="L209" s="55"/>
      <c r="M209" s="55"/>
      <c r="R209" s="57"/>
      <c r="S209" s="57"/>
      <c r="T209" s="101"/>
      <c r="U209" s="123">
        <f>IFERROR('CEB Allocators'!M100/SUM('CEB Allocators'!$M100:$BZ100),0)*SUM($U100:$CH100)</f>
        <v>0</v>
      </c>
      <c r="V209" s="123">
        <f>IFERROR('CEB Allocators'!N100/SUM('CEB Allocators'!$M100:$BZ100),0)*SUM($U100:$CH100)</f>
        <v>0</v>
      </c>
      <c r="W209" s="123">
        <f>IFERROR('CEB Allocators'!O100/SUM('CEB Allocators'!$M100:$BZ100),0)*SUM($U100:$CH100)</f>
        <v>0</v>
      </c>
      <c r="X209" s="123">
        <f>IFERROR('CEB Allocators'!P100/SUM('CEB Allocators'!$M100:$BZ100),0)*SUM($U100:$CH100)</f>
        <v>0</v>
      </c>
      <c r="Y209" s="123">
        <f>IFERROR('CEB Allocators'!Q100/SUM('CEB Allocators'!$M100:$BZ100),0)*SUM($U100:$CH100)</f>
        <v>0</v>
      </c>
      <c r="Z209" s="123">
        <f>IFERROR('CEB Allocators'!R100/SUM('CEB Allocators'!$M100:$BZ100),0)*SUM($U100:$CH100)</f>
        <v>0</v>
      </c>
      <c r="AA209" s="123">
        <f>IFERROR('CEB Allocators'!S100/SUM('CEB Allocators'!$M100:$BZ100),0)*SUM($U100:$CH100)</f>
        <v>0</v>
      </c>
      <c r="AB209" s="123">
        <f>IFERROR('CEB Allocators'!T100/SUM('CEB Allocators'!$M100:$BZ100),0)*SUM($U100:$CH100)</f>
        <v>0</v>
      </c>
      <c r="AC209" s="123">
        <f>IFERROR('CEB Allocators'!U100/SUM('CEB Allocators'!$M100:$BZ100),0)*SUM($U100:$CH100)</f>
        <v>0</v>
      </c>
      <c r="AD209" s="123">
        <f>IFERROR('CEB Allocators'!V100/SUM('CEB Allocators'!$M100:$BZ100),0)*SUM($U100:$CH100)</f>
        <v>0</v>
      </c>
      <c r="AE209" s="123">
        <f>IFERROR('CEB Allocators'!W100/SUM('CEB Allocators'!$M100:$BZ100),0)*SUM($U100:$CH100)</f>
        <v>0</v>
      </c>
      <c r="AF209" s="123">
        <f>IFERROR('CEB Allocators'!X100/SUM('CEB Allocators'!$M100:$BZ100),0)*SUM($U100:$CH100)</f>
        <v>0</v>
      </c>
      <c r="AG209" s="123">
        <f>IFERROR('CEB Allocators'!Y100/SUM('CEB Allocators'!$M100:$BZ100),0)*SUM($U100:$CH100)</f>
        <v>0</v>
      </c>
      <c r="AH209" s="123">
        <f>IFERROR('CEB Allocators'!Z100/SUM('CEB Allocators'!$M100:$BZ100),0)*SUM($U100:$CH100)</f>
        <v>0</v>
      </c>
      <c r="AI209" s="123">
        <f>IFERROR('CEB Allocators'!AA100/SUM('CEB Allocators'!$M100:$BZ100),0)*SUM($U100:$CH100)</f>
        <v>0</v>
      </c>
      <c r="AJ209" s="123">
        <f>IFERROR('CEB Allocators'!AB100/SUM('CEB Allocators'!$M100:$BZ100),0)*SUM($U100:$CH100)</f>
        <v>0</v>
      </c>
      <c r="AK209" s="123">
        <f>IFERROR('CEB Allocators'!AC100/SUM('CEB Allocators'!$M100:$BZ100),0)*SUM($U100:$CH100)</f>
        <v>0</v>
      </c>
      <c r="AL209" s="123">
        <f>IFERROR('CEB Allocators'!AD100/SUM('CEB Allocators'!$M100:$BZ100),0)*SUM($U100:$CH100)</f>
        <v>0</v>
      </c>
      <c r="AM209" s="123">
        <f>IFERROR('CEB Allocators'!AE100/SUM('CEB Allocators'!$M100:$BZ100),0)*SUM($U100:$CH100)</f>
        <v>0</v>
      </c>
      <c r="AN209" s="123">
        <f>IFERROR('CEB Allocators'!AF100/SUM('CEB Allocators'!$M100:$BZ100),0)*SUM($U100:$CH100)</f>
        <v>0</v>
      </c>
      <c r="AO209" s="123">
        <f>IFERROR('CEB Allocators'!AG100/SUM('CEB Allocators'!$M100:$BZ100),0)*SUM($U100:$CH100)</f>
        <v>0</v>
      </c>
      <c r="AP209" s="123">
        <f>IFERROR('CEB Allocators'!AH100/SUM('CEB Allocators'!$M100:$BZ100),0)*SUM($U100:$CH100)</f>
        <v>0</v>
      </c>
      <c r="AQ209" s="123">
        <f>IFERROR('CEB Allocators'!AI100/SUM('CEB Allocators'!$M100:$BZ100),0)*SUM($U100:$CH100)</f>
        <v>0</v>
      </c>
      <c r="AR209" s="123">
        <f>IFERROR('CEB Allocators'!AJ100/SUM('CEB Allocators'!$M100:$BZ100),0)*SUM($U100:$CH100)</f>
        <v>0</v>
      </c>
      <c r="AS209" s="123">
        <f>IFERROR('CEB Allocators'!AK100/SUM('CEB Allocators'!$M100:$BZ100),0)*SUM($U100:$CH100)</f>
        <v>0</v>
      </c>
      <c r="AT209" s="123">
        <f>IFERROR('CEB Allocators'!AL100/SUM('CEB Allocators'!$M100:$BZ100),0)*SUM($U100:$CH100)</f>
        <v>0</v>
      </c>
      <c r="AU209" s="123">
        <f>IFERROR('CEB Allocators'!AM100/SUM('CEB Allocators'!$M100:$BZ100),0)*SUM($U100:$CH100)</f>
        <v>0</v>
      </c>
      <c r="AV209" s="123">
        <f>IFERROR('CEB Allocators'!AN100/SUM('CEB Allocators'!$M100:$BZ100),0)*SUM($U100:$CH100)</f>
        <v>0</v>
      </c>
      <c r="AW209" s="123">
        <f>IFERROR('CEB Allocators'!AO100/SUM('CEB Allocators'!$M100:$BZ100),0)*SUM($U100:$CH100)</f>
        <v>0</v>
      </c>
      <c r="AX209" s="123">
        <f>IFERROR('CEB Allocators'!AP100/SUM('CEB Allocators'!$M100:$BZ100),0)*SUM($U100:$CH100)</f>
        <v>0</v>
      </c>
      <c r="AY209" s="123">
        <f>IFERROR('CEB Allocators'!AQ100/SUM('CEB Allocators'!$M100:$BZ100),0)*SUM($U100:$CH100)</f>
        <v>0</v>
      </c>
      <c r="AZ209" s="123">
        <f>IFERROR('CEB Allocators'!AR100/SUM('CEB Allocators'!$M100:$BZ100),0)*SUM($U100:$CH100)</f>
        <v>0</v>
      </c>
      <c r="BA209" s="123">
        <f>IFERROR('CEB Allocators'!AS100/SUM('CEB Allocators'!$M100:$BZ100),0)*SUM($U100:$CH100)</f>
        <v>0</v>
      </c>
      <c r="BB209" s="123">
        <f>IFERROR('CEB Allocators'!AT100/SUM('CEB Allocators'!$M100:$BZ100),0)*SUM($U100:$CH100)</f>
        <v>0</v>
      </c>
      <c r="BC209" s="123">
        <f>IFERROR('CEB Allocators'!AU100/SUM('CEB Allocators'!$M100:$BZ100),0)*SUM($U100:$CH100)</f>
        <v>0</v>
      </c>
      <c r="BD209" s="123">
        <f>IFERROR('CEB Allocators'!AV100/SUM('CEB Allocators'!$M100:$BZ100),0)*SUM($U100:$CH100)</f>
        <v>0</v>
      </c>
      <c r="BE209" s="123">
        <f>IFERROR('CEB Allocators'!AW100/SUM('CEB Allocators'!$M100:$BZ100),0)*SUM($U100:$CH100)</f>
        <v>0</v>
      </c>
      <c r="BF209" s="123">
        <f>IFERROR('CEB Allocators'!AX100/SUM('CEB Allocators'!$M100:$BZ100),0)*SUM($U100:$CH100)</f>
        <v>0</v>
      </c>
      <c r="BG209" s="123">
        <f>IFERROR('CEB Allocators'!AY100/SUM('CEB Allocators'!$M100:$BZ100),0)*SUM($U100:$CH100)</f>
        <v>39.713494827270026</v>
      </c>
      <c r="BH209" s="123">
        <f>IFERROR('CEB Allocators'!AZ100/SUM('CEB Allocators'!$M100:$BZ100),0)*SUM($U100:$CH100)</f>
        <v>39.713494827270026</v>
      </c>
      <c r="BI209" s="123">
        <f>IFERROR('CEB Allocators'!BA100/SUM('CEB Allocators'!$M100:$BZ100),0)*SUM($U100:$CH100)</f>
        <v>39.713494827270026</v>
      </c>
      <c r="BJ209" s="123">
        <f>IFERROR('CEB Allocators'!BB100/SUM('CEB Allocators'!$M100:$BZ100),0)*SUM($U100:$CH100)</f>
        <v>39.713494827270026</v>
      </c>
      <c r="BK209" s="123">
        <f>IFERROR('CEB Allocators'!BC100/SUM('CEB Allocators'!$M100:$BZ100),0)*SUM($U100:$CH100)</f>
        <v>39.713494827270026</v>
      </c>
      <c r="BL209" s="123">
        <f>IFERROR('CEB Allocators'!BD100/SUM('CEB Allocators'!$M100:$BZ100),0)*SUM($U100:$CH100)</f>
        <v>39.713494827270026</v>
      </c>
      <c r="BM209" s="123">
        <f>IFERROR('CEB Allocators'!BE100/SUM('CEB Allocators'!$M100:$BZ100),0)*SUM($U100:$CH100)</f>
        <v>39.713494827270026</v>
      </c>
      <c r="BN209" s="123">
        <f>IFERROR('CEB Allocators'!BF100/SUM('CEB Allocators'!$M100:$BZ100),0)*SUM($U100:$CH100)</f>
        <v>39.713494827270026</v>
      </c>
      <c r="BO209" s="123">
        <f>IFERROR('CEB Allocators'!BG100/SUM('CEB Allocators'!$M100:$BZ100),0)*SUM($U100:$CH100)</f>
        <v>39.713494827270026</v>
      </c>
      <c r="BP209" s="123">
        <f>IFERROR('CEB Allocators'!BH100/SUM('CEB Allocators'!$M100:$BZ100),0)*SUM($U100:$CH100)</f>
        <v>39.713494827270026</v>
      </c>
      <c r="BQ209" s="123">
        <f>IFERROR('CEB Allocators'!BI100/SUM('CEB Allocators'!$M100:$BZ100),0)*SUM($U100:$CH100)</f>
        <v>39.713494827270026</v>
      </c>
      <c r="BR209" s="123">
        <f>IFERROR('CEB Allocators'!BJ100/SUM('CEB Allocators'!$M100:$BZ100),0)*SUM($U100:$CH100)</f>
        <v>39.713494827270026</v>
      </c>
      <c r="BS209" s="123">
        <f>IFERROR('CEB Allocators'!BK100/SUM('CEB Allocators'!$M100:$BZ100),0)*SUM($U100:$CH100)</f>
        <v>39.713494827270026</v>
      </c>
      <c r="BT209" s="123">
        <f>IFERROR('CEB Allocators'!BL100/SUM('CEB Allocators'!$M100:$BZ100),0)*SUM($U100:$CH100)</f>
        <v>39.713494827270026</v>
      </c>
      <c r="BU209" s="123">
        <f>IFERROR('CEB Allocators'!BM100/SUM('CEB Allocators'!$M100:$BZ100),0)*SUM($U100:$CH100)</f>
        <v>39.713494827270026</v>
      </c>
      <c r="BV209" s="123">
        <f>IFERROR('CEB Allocators'!BN100/SUM('CEB Allocators'!$M100:$BZ100),0)*SUM($U100:$CH100)</f>
        <v>0</v>
      </c>
      <c r="BW209" s="123">
        <f>IFERROR('CEB Allocators'!BO100/SUM('CEB Allocators'!$M100:$BZ100),0)*SUM($U100:$CH100)</f>
        <v>0</v>
      </c>
      <c r="BX209" s="123">
        <f>IFERROR('CEB Allocators'!BP100/SUM('CEB Allocators'!$M100:$BZ100),0)*SUM($U100:$CH100)</f>
        <v>0</v>
      </c>
      <c r="BY209" s="123">
        <f>IFERROR('CEB Allocators'!BQ100/SUM('CEB Allocators'!$M100:$BZ100),0)*SUM($U100:$CH100)</f>
        <v>0</v>
      </c>
      <c r="BZ209" s="123">
        <f>IFERROR('CEB Allocators'!BR100/SUM('CEB Allocators'!$M100:$BZ100),0)*SUM($U100:$CH100)</f>
        <v>0</v>
      </c>
      <c r="CA209" s="123">
        <f>IFERROR('CEB Allocators'!BS100/SUM('CEB Allocators'!$M100:$BZ100),0)*SUM($U100:$CH100)</f>
        <v>0</v>
      </c>
      <c r="CB209" s="123">
        <f>IFERROR('CEB Allocators'!BT100/SUM('CEB Allocators'!$M100:$BZ100),0)*SUM($U100:$CH100)</f>
        <v>0</v>
      </c>
      <c r="CC209" s="123">
        <f>IFERROR('CEB Allocators'!BU100/SUM('CEB Allocators'!$M100:$BZ100),0)*SUM($U100:$CH100)</f>
        <v>0</v>
      </c>
      <c r="CD209" s="123">
        <f>IFERROR('CEB Allocators'!BV100/SUM('CEB Allocators'!$M100:$BZ100),0)*SUM($U100:$CH100)</f>
        <v>0</v>
      </c>
      <c r="CE209" s="123">
        <f>IFERROR('CEB Allocators'!BW100/SUM('CEB Allocators'!$M100:$BZ100),0)*SUM($U100:$CH100)</f>
        <v>0</v>
      </c>
      <c r="CF209" s="123">
        <f>IFERROR('CEB Allocators'!BX100/SUM('CEB Allocators'!$M100:$BZ100),0)*SUM($U100:$CH100)</f>
        <v>0</v>
      </c>
      <c r="CG209" s="123">
        <f>IFERROR('CEB Allocators'!BY100/SUM('CEB Allocators'!$M100:$BZ100),0)*SUM($U100:$CH100)</f>
        <v>0</v>
      </c>
      <c r="CH209" s="123">
        <f>IFERROR('CEB Allocators'!BZ100/SUM('CEB Allocators'!$M100:$BZ100),0)*SUM($U100:$CH100)</f>
        <v>0</v>
      </c>
    </row>
    <row r="210" spans="1:86" s="56" customFormat="1" x14ac:dyDescent="0.3">
      <c r="A210" s="150"/>
      <c r="B210" s="19" t="str">
        <f t="shared" si="280"/>
        <v>Conservation</v>
      </c>
      <c r="C210" s="19">
        <f t="shared" si="280"/>
        <v>0</v>
      </c>
      <c r="D210" s="19" t="str">
        <f t="shared" si="280"/>
        <v>Con</v>
      </c>
      <c r="E210" s="19" t="str">
        <f t="shared" si="280"/>
        <v>Conservation</v>
      </c>
      <c r="F210" s="19" t="str">
        <f t="shared" si="280"/>
        <v>Multiple</v>
      </c>
      <c r="G210" s="98">
        <f t="shared" ref="G210" si="293">G101</f>
        <v>52597</v>
      </c>
      <c r="H210" s="19">
        <f t="shared" si="224"/>
        <v>15</v>
      </c>
      <c r="I210" s="19">
        <f t="shared" ref="I210:K210" si="294">I101</f>
        <v>15</v>
      </c>
      <c r="J210" s="19">
        <f t="shared" si="294"/>
        <v>0</v>
      </c>
      <c r="K210" s="19">
        <f t="shared" si="294"/>
        <v>2044</v>
      </c>
      <c r="L210" s="55"/>
      <c r="M210" s="55"/>
      <c r="R210" s="57"/>
      <c r="S210" s="57"/>
      <c r="T210" s="101"/>
      <c r="U210" s="123">
        <f>IFERROR('CEB Allocators'!M101/SUM('CEB Allocators'!$M101:$BZ101),0)*SUM($U101:$CH101)</f>
        <v>0</v>
      </c>
      <c r="V210" s="123">
        <f>IFERROR('CEB Allocators'!N101/SUM('CEB Allocators'!$M101:$BZ101),0)*SUM($U101:$CH101)</f>
        <v>0</v>
      </c>
      <c r="W210" s="123">
        <f>IFERROR('CEB Allocators'!O101/SUM('CEB Allocators'!$M101:$BZ101),0)*SUM($U101:$CH101)</f>
        <v>0</v>
      </c>
      <c r="X210" s="123">
        <f>IFERROR('CEB Allocators'!P101/SUM('CEB Allocators'!$M101:$BZ101),0)*SUM($U101:$CH101)</f>
        <v>0</v>
      </c>
      <c r="Y210" s="123">
        <f>IFERROR('CEB Allocators'!Q101/SUM('CEB Allocators'!$M101:$BZ101),0)*SUM($U101:$CH101)</f>
        <v>0</v>
      </c>
      <c r="Z210" s="123">
        <f>IFERROR('CEB Allocators'!R101/SUM('CEB Allocators'!$M101:$BZ101),0)*SUM($U101:$CH101)</f>
        <v>0</v>
      </c>
      <c r="AA210" s="123">
        <f>IFERROR('CEB Allocators'!S101/SUM('CEB Allocators'!$M101:$BZ101),0)*SUM($U101:$CH101)</f>
        <v>0</v>
      </c>
      <c r="AB210" s="123">
        <f>IFERROR('CEB Allocators'!T101/SUM('CEB Allocators'!$M101:$BZ101),0)*SUM($U101:$CH101)</f>
        <v>0</v>
      </c>
      <c r="AC210" s="123">
        <f>IFERROR('CEB Allocators'!U101/SUM('CEB Allocators'!$M101:$BZ101),0)*SUM($U101:$CH101)</f>
        <v>0</v>
      </c>
      <c r="AD210" s="123">
        <f>IFERROR('CEB Allocators'!V101/SUM('CEB Allocators'!$M101:$BZ101),0)*SUM($U101:$CH101)</f>
        <v>0</v>
      </c>
      <c r="AE210" s="123">
        <f>IFERROR('CEB Allocators'!W101/SUM('CEB Allocators'!$M101:$BZ101),0)*SUM($U101:$CH101)</f>
        <v>0</v>
      </c>
      <c r="AF210" s="123">
        <f>IFERROR('CEB Allocators'!X101/SUM('CEB Allocators'!$M101:$BZ101),0)*SUM($U101:$CH101)</f>
        <v>0</v>
      </c>
      <c r="AG210" s="123">
        <f>IFERROR('CEB Allocators'!Y101/SUM('CEB Allocators'!$M101:$BZ101),0)*SUM($U101:$CH101)</f>
        <v>0</v>
      </c>
      <c r="AH210" s="123">
        <f>IFERROR('CEB Allocators'!Z101/SUM('CEB Allocators'!$M101:$BZ101),0)*SUM($U101:$CH101)</f>
        <v>0</v>
      </c>
      <c r="AI210" s="123">
        <f>IFERROR('CEB Allocators'!AA101/SUM('CEB Allocators'!$M101:$BZ101),0)*SUM($U101:$CH101)</f>
        <v>0</v>
      </c>
      <c r="AJ210" s="123">
        <f>IFERROR('CEB Allocators'!AB101/SUM('CEB Allocators'!$M101:$BZ101),0)*SUM($U101:$CH101)</f>
        <v>0</v>
      </c>
      <c r="AK210" s="123">
        <f>IFERROR('CEB Allocators'!AC101/SUM('CEB Allocators'!$M101:$BZ101),0)*SUM($U101:$CH101)</f>
        <v>0</v>
      </c>
      <c r="AL210" s="123">
        <f>IFERROR('CEB Allocators'!AD101/SUM('CEB Allocators'!$M101:$BZ101),0)*SUM($U101:$CH101)</f>
        <v>0</v>
      </c>
      <c r="AM210" s="123">
        <f>IFERROR('CEB Allocators'!AE101/SUM('CEB Allocators'!$M101:$BZ101),0)*SUM($U101:$CH101)</f>
        <v>0</v>
      </c>
      <c r="AN210" s="123">
        <f>IFERROR('CEB Allocators'!AF101/SUM('CEB Allocators'!$M101:$BZ101),0)*SUM($U101:$CH101)</f>
        <v>0</v>
      </c>
      <c r="AO210" s="123">
        <f>IFERROR('CEB Allocators'!AG101/SUM('CEB Allocators'!$M101:$BZ101),0)*SUM($U101:$CH101)</f>
        <v>0</v>
      </c>
      <c r="AP210" s="123">
        <f>IFERROR('CEB Allocators'!AH101/SUM('CEB Allocators'!$M101:$BZ101),0)*SUM($U101:$CH101)</f>
        <v>0</v>
      </c>
      <c r="AQ210" s="123">
        <f>IFERROR('CEB Allocators'!AI101/SUM('CEB Allocators'!$M101:$BZ101),0)*SUM($U101:$CH101)</f>
        <v>0</v>
      </c>
      <c r="AR210" s="123">
        <f>IFERROR('CEB Allocators'!AJ101/SUM('CEB Allocators'!$M101:$BZ101),0)*SUM($U101:$CH101)</f>
        <v>0</v>
      </c>
      <c r="AS210" s="123">
        <f>IFERROR('CEB Allocators'!AK101/SUM('CEB Allocators'!$M101:$BZ101),0)*SUM($U101:$CH101)</f>
        <v>0</v>
      </c>
      <c r="AT210" s="123">
        <f>IFERROR('CEB Allocators'!AL101/SUM('CEB Allocators'!$M101:$BZ101),0)*SUM($U101:$CH101)</f>
        <v>0</v>
      </c>
      <c r="AU210" s="123">
        <f>IFERROR('CEB Allocators'!AM101/SUM('CEB Allocators'!$M101:$BZ101),0)*SUM($U101:$CH101)</f>
        <v>0</v>
      </c>
      <c r="AV210" s="123">
        <f>IFERROR('CEB Allocators'!AN101/SUM('CEB Allocators'!$M101:$BZ101),0)*SUM($U101:$CH101)</f>
        <v>0</v>
      </c>
      <c r="AW210" s="123">
        <f>IFERROR('CEB Allocators'!AO101/SUM('CEB Allocators'!$M101:$BZ101),0)*SUM($U101:$CH101)</f>
        <v>0</v>
      </c>
      <c r="AX210" s="123">
        <f>IFERROR('CEB Allocators'!AP101/SUM('CEB Allocators'!$M101:$BZ101),0)*SUM($U101:$CH101)</f>
        <v>0</v>
      </c>
      <c r="AY210" s="123">
        <f>IFERROR('CEB Allocators'!AQ101/SUM('CEB Allocators'!$M101:$BZ101),0)*SUM($U101:$CH101)</f>
        <v>0</v>
      </c>
      <c r="AZ210" s="123">
        <f>IFERROR('CEB Allocators'!AR101/SUM('CEB Allocators'!$M101:$BZ101),0)*SUM($U101:$CH101)</f>
        <v>0</v>
      </c>
      <c r="BA210" s="123">
        <f>IFERROR('CEB Allocators'!AS101/SUM('CEB Allocators'!$M101:$BZ101),0)*SUM($U101:$CH101)</f>
        <v>0</v>
      </c>
      <c r="BB210" s="123">
        <f>IFERROR('CEB Allocators'!AT101/SUM('CEB Allocators'!$M101:$BZ101),0)*SUM($U101:$CH101)</f>
        <v>0</v>
      </c>
      <c r="BC210" s="123">
        <f>IFERROR('CEB Allocators'!AU101/SUM('CEB Allocators'!$M101:$BZ101),0)*SUM($U101:$CH101)</f>
        <v>0</v>
      </c>
      <c r="BD210" s="123">
        <f>IFERROR('CEB Allocators'!AV101/SUM('CEB Allocators'!$M101:$BZ101),0)*SUM($U101:$CH101)</f>
        <v>0</v>
      </c>
      <c r="BE210" s="123">
        <f>IFERROR('CEB Allocators'!AW101/SUM('CEB Allocators'!$M101:$BZ101),0)*SUM($U101:$CH101)</f>
        <v>0</v>
      </c>
      <c r="BF210" s="123">
        <f>IFERROR('CEB Allocators'!AX101/SUM('CEB Allocators'!$M101:$BZ101),0)*SUM($U101:$CH101)</f>
        <v>0</v>
      </c>
      <c r="BG210" s="123">
        <f>IFERROR('CEB Allocators'!AY101/SUM('CEB Allocators'!$M101:$BZ101),0)*SUM($U101:$CH101)</f>
        <v>0</v>
      </c>
      <c r="BH210" s="123">
        <f>IFERROR('CEB Allocators'!AZ101/SUM('CEB Allocators'!$M101:$BZ101),0)*SUM($U101:$CH101)</f>
        <v>40.507764723815434</v>
      </c>
      <c r="BI210" s="123">
        <f>IFERROR('CEB Allocators'!BA101/SUM('CEB Allocators'!$M101:$BZ101),0)*SUM($U101:$CH101)</f>
        <v>40.507764723815434</v>
      </c>
      <c r="BJ210" s="123">
        <f>IFERROR('CEB Allocators'!BB101/SUM('CEB Allocators'!$M101:$BZ101),0)*SUM($U101:$CH101)</f>
        <v>40.507764723815434</v>
      </c>
      <c r="BK210" s="123">
        <f>IFERROR('CEB Allocators'!BC101/SUM('CEB Allocators'!$M101:$BZ101),0)*SUM($U101:$CH101)</f>
        <v>40.507764723815434</v>
      </c>
      <c r="BL210" s="123">
        <f>IFERROR('CEB Allocators'!BD101/SUM('CEB Allocators'!$M101:$BZ101),0)*SUM($U101:$CH101)</f>
        <v>40.507764723815434</v>
      </c>
      <c r="BM210" s="123">
        <f>IFERROR('CEB Allocators'!BE101/SUM('CEB Allocators'!$M101:$BZ101),0)*SUM($U101:$CH101)</f>
        <v>40.507764723815434</v>
      </c>
      <c r="BN210" s="123">
        <f>IFERROR('CEB Allocators'!BF101/SUM('CEB Allocators'!$M101:$BZ101),0)*SUM($U101:$CH101)</f>
        <v>40.507764723815434</v>
      </c>
      <c r="BO210" s="123">
        <f>IFERROR('CEB Allocators'!BG101/SUM('CEB Allocators'!$M101:$BZ101),0)*SUM($U101:$CH101)</f>
        <v>40.507764723815434</v>
      </c>
      <c r="BP210" s="123">
        <f>IFERROR('CEB Allocators'!BH101/SUM('CEB Allocators'!$M101:$BZ101),0)*SUM($U101:$CH101)</f>
        <v>40.507764723815434</v>
      </c>
      <c r="BQ210" s="123">
        <f>IFERROR('CEB Allocators'!BI101/SUM('CEB Allocators'!$M101:$BZ101),0)*SUM($U101:$CH101)</f>
        <v>40.507764723815434</v>
      </c>
      <c r="BR210" s="123">
        <f>IFERROR('CEB Allocators'!BJ101/SUM('CEB Allocators'!$M101:$BZ101),0)*SUM($U101:$CH101)</f>
        <v>40.507764723815434</v>
      </c>
      <c r="BS210" s="123">
        <f>IFERROR('CEB Allocators'!BK101/SUM('CEB Allocators'!$M101:$BZ101),0)*SUM($U101:$CH101)</f>
        <v>40.507764723815434</v>
      </c>
      <c r="BT210" s="123">
        <f>IFERROR('CEB Allocators'!BL101/SUM('CEB Allocators'!$M101:$BZ101),0)*SUM($U101:$CH101)</f>
        <v>40.507764723815434</v>
      </c>
      <c r="BU210" s="123">
        <f>IFERROR('CEB Allocators'!BM101/SUM('CEB Allocators'!$M101:$BZ101),0)*SUM($U101:$CH101)</f>
        <v>40.507764723815434</v>
      </c>
      <c r="BV210" s="123">
        <f>IFERROR('CEB Allocators'!BN101/SUM('CEB Allocators'!$M101:$BZ101),0)*SUM($U101:$CH101)</f>
        <v>40.507764723815434</v>
      </c>
      <c r="BW210" s="123">
        <f>IFERROR('CEB Allocators'!BO101/SUM('CEB Allocators'!$M101:$BZ101),0)*SUM($U101:$CH101)</f>
        <v>0</v>
      </c>
      <c r="BX210" s="123">
        <f>IFERROR('CEB Allocators'!BP101/SUM('CEB Allocators'!$M101:$BZ101),0)*SUM($U101:$CH101)</f>
        <v>0</v>
      </c>
      <c r="BY210" s="123">
        <f>IFERROR('CEB Allocators'!BQ101/SUM('CEB Allocators'!$M101:$BZ101),0)*SUM($U101:$CH101)</f>
        <v>0</v>
      </c>
      <c r="BZ210" s="123">
        <f>IFERROR('CEB Allocators'!BR101/SUM('CEB Allocators'!$M101:$BZ101),0)*SUM($U101:$CH101)</f>
        <v>0</v>
      </c>
      <c r="CA210" s="123">
        <f>IFERROR('CEB Allocators'!BS101/SUM('CEB Allocators'!$M101:$BZ101),0)*SUM($U101:$CH101)</f>
        <v>0</v>
      </c>
      <c r="CB210" s="123">
        <f>IFERROR('CEB Allocators'!BT101/SUM('CEB Allocators'!$M101:$BZ101),0)*SUM($U101:$CH101)</f>
        <v>0</v>
      </c>
      <c r="CC210" s="123">
        <f>IFERROR('CEB Allocators'!BU101/SUM('CEB Allocators'!$M101:$BZ101),0)*SUM($U101:$CH101)</f>
        <v>0</v>
      </c>
      <c r="CD210" s="123">
        <f>IFERROR('CEB Allocators'!BV101/SUM('CEB Allocators'!$M101:$BZ101),0)*SUM($U101:$CH101)</f>
        <v>0</v>
      </c>
      <c r="CE210" s="123">
        <f>IFERROR('CEB Allocators'!BW101/SUM('CEB Allocators'!$M101:$BZ101),0)*SUM($U101:$CH101)</f>
        <v>0</v>
      </c>
      <c r="CF210" s="123">
        <f>IFERROR('CEB Allocators'!BX101/SUM('CEB Allocators'!$M101:$BZ101),0)*SUM($U101:$CH101)</f>
        <v>0</v>
      </c>
      <c r="CG210" s="123">
        <f>IFERROR('CEB Allocators'!BY101/SUM('CEB Allocators'!$M101:$BZ101),0)*SUM($U101:$CH101)</f>
        <v>0</v>
      </c>
      <c r="CH210" s="123">
        <f>IFERROR('CEB Allocators'!BZ101/SUM('CEB Allocators'!$M101:$BZ101),0)*SUM($U101:$CH101)</f>
        <v>0</v>
      </c>
    </row>
    <row r="211" spans="1:86" s="56" customFormat="1" x14ac:dyDescent="0.3">
      <c r="A211" s="150"/>
      <c r="B211" s="19" t="str">
        <f t="shared" si="280"/>
        <v>Conservation</v>
      </c>
      <c r="C211" s="19">
        <f t="shared" si="280"/>
        <v>0</v>
      </c>
      <c r="D211" s="19" t="str">
        <f t="shared" si="280"/>
        <v>Con</v>
      </c>
      <c r="E211" s="19" t="str">
        <f t="shared" si="280"/>
        <v>Conservation</v>
      </c>
      <c r="F211" s="19" t="str">
        <f t="shared" si="280"/>
        <v>Multiple</v>
      </c>
      <c r="G211" s="98">
        <f t="shared" ref="G211" si="295">G102</f>
        <v>52963</v>
      </c>
      <c r="H211" s="19">
        <f t="shared" si="224"/>
        <v>15</v>
      </c>
      <c r="I211" s="19">
        <f t="shared" ref="I211:K211" si="296">I102</f>
        <v>15</v>
      </c>
      <c r="J211" s="19">
        <f t="shared" si="296"/>
        <v>0</v>
      </c>
      <c r="K211" s="19">
        <f t="shared" si="296"/>
        <v>2045</v>
      </c>
      <c r="L211" s="55"/>
      <c r="M211" s="55"/>
      <c r="R211" s="57"/>
      <c r="S211" s="57"/>
      <c r="T211" s="101"/>
      <c r="U211" s="123">
        <f>IFERROR('CEB Allocators'!M102/SUM('CEB Allocators'!$M102:$BZ102),0)*SUM($U102:$CH102)</f>
        <v>0</v>
      </c>
      <c r="V211" s="123">
        <f>IFERROR('CEB Allocators'!N102/SUM('CEB Allocators'!$M102:$BZ102),0)*SUM($U102:$CH102)</f>
        <v>0</v>
      </c>
      <c r="W211" s="123">
        <f>IFERROR('CEB Allocators'!O102/SUM('CEB Allocators'!$M102:$BZ102),0)*SUM($U102:$CH102)</f>
        <v>0</v>
      </c>
      <c r="X211" s="123">
        <f>IFERROR('CEB Allocators'!P102/SUM('CEB Allocators'!$M102:$BZ102),0)*SUM($U102:$CH102)</f>
        <v>0</v>
      </c>
      <c r="Y211" s="123">
        <f>IFERROR('CEB Allocators'!Q102/SUM('CEB Allocators'!$M102:$BZ102),0)*SUM($U102:$CH102)</f>
        <v>0</v>
      </c>
      <c r="Z211" s="123">
        <f>IFERROR('CEB Allocators'!R102/SUM('CEB Allocators'!$M102:$BZ102),0)*SUM($U102:$CH102)</f>
        <v>0</v>
      </c>
      <c r="AA211" s="123">
        <f>IFERROR('CEB Allocators'!S102/SUM('CEB Allocators'!$M102:$BZ102),0)*SUM($U102:$CH102)</f>
        <v>0</v>
      </c>
      <c r="AB211" s="123">
        <f>IFERROR('CEB Allocators'!T102/SUM('CEB Allocators'!$M102:$BZ102),0)*SUM($U102:$CH102)</f>
        <v>0</v>
      </c>
      <c r="AC211" s="123">
        <f>IFERROR('CEB Allocators'!U102/SUM('CEB Allocators'!$M102:$BZ102),0)*SUM($U102:$CH102)</f>
        <v>0</v>
      </c>
      <c r="AD211" s="123">
        <f>IFERROR('CEB Allocators'!V102/SUM('CEB Allocators'!$M102:$BZ102),0)*SUM($U102:$CH102)</f>
        <v>0</v>
      </c>
      <c r="AE211" s="123">
        <f>IFERROR('CEB Allocators'!W102/SUM('CEB Allocators'!$M102:$BZ102),0)*SUM($U102:$CH102)</f>
        <v>0</v>
      </c>
      <c r="AF211" s="123">
        <f>IFERROR('CEB Allocators'!X102/SUM('CEB Allocators'!$M102:$BZ102),0)*SUM($U102:$CH102)</f>
        <v>0</v>
      </c>
      <c r="AG211" s="123">
        <f>IFERROR('CEB Allocators'!Y102/SUM('CEB Allocators'!$M102:$BZ102),0)*SUM($U102:$CH102)</f>
        <v>0</v>
      </c>
      <c r="AH211" s="123">
        <f>IFERROR('CEB Allocators'!Z102/SUM('CEB Allocators'!$M102:$BZ102),0)*SUM($U102:$CH102)</f>
        <v>0</v>
      </c>
      <c r="AI211" s="123">
        <f>IFERROR('CEB Allocators'!AA102/SUM('CEB Allocators'!$M102:$BZ102),0)*SUM($U102:$CH102)</f>
        <v>0</v>
      </c>
      <c r="AJ211" s="123">
        <f>IFERROR('CEB Allocators'!AB102/SUM('CEB Allocators'!$M102:$BZ102),0)*SUM($U102:$CH102)</f>
        <v>0</v>
      </c>
      <c r="AK211" s="123">
        <f>IFERROR('CEB Allocators'!AC102/SUM('CEB Allocators'!$M102:$BZ102),0)*SUM($U102:$CH102)</f>
        <v>0</v>
      </c>
      <c r="AL211" s="123">
        <f>IFERROR('CEB Allocators'!AD102/SUM('CEB Allocators'!$M102:$BZ102),0)*SUM($U102:$CH102)</f>
        <v>0</v>
      </c>
      <c r="AM211" s="123">
        <f>IFERROR('CEB Allocators'!AE102/SUM('CEB Allocators'!$M102:$BZ102),0)*SUM($U102:$CH102)</f>
        <v>0</v>
      </c>
      <c r="AN211" s="123">
        <f>IFERROR('CEB Allocators'!AF102/SUM('CEB Allocators'!$M102:$BZ102),0)*SUM($U102:$CH102)</f>
        <v>0</v>
      </c>
      <c r="AO211" s="123">
        <f>IFERROR('CEB Allocators'!AG102/SUM('CEB Allocators'!$M102:$BZ102),0)*SUM($U102:$CH102)</f>
        <v>0</v>
      </c>
      <c r="AP211" s="123">
        <f>IFERROR('CEB Allocators'!AH102/SUM('CEB Allocators'!$M102:$BZ102),0)*SUM($U102:$CH102)</f>
        <v>0</v>
      </c>
      <c r="AQ211" s="123">
        <f>IFERROR('CEB Allocators'!AI102/SUM('CEB Allocators'!$M102:$BZ102),0)*SUM($U102:$CH102)</f>
        <v>0</v>
      </c>
      <c r="AR211" s="123">
        <f>IFERROR('CEB Allocators'!AJ102/SUM('CEB Allocators'!$M102:$BZ102),0)*SUM($U102:$CH102)</f>
        <v>0</v>
      </c>
      <c r="AS211" s="123">
        <f>IFERROR('CEB Allocators'!AK102/SUM('CEB Allocators'!$M102:$BZ102),0)*SUM($U102:$CH102)</f>
        <v>0</v>
      </c>
      <c r="AT211" s="123">
        <f>IFERROR('CEB Allocators'!AL102/SUM('CEB Allocators'!$M102:$BZ102),0)*SUM($U102:$CH102)</f>
        <v>0</v>
      </c>
      <c r="AU211" s="123">
        <f>IFERROR('CEB Allocators'!AM102/SUM('CEB Allocators'!$M102:$BZ102),0)*SUM($U102:$CH102)</f>
        <v>0</v>
      </c>
      <c r="AV211" s="123">
        <f>IFERROR('CEB Allocators'!AN102/SUM('CEB Allocators'!$M102:$BZ102),0)*SUM($U102:$CH102)</f>
        <v>0</v>
      </c>
      <c r="AW211" s="123">
        <f>IFERROR('CEB Allocators'!AO102/SUM('CEB Allocators'!$M102:$BZ102),0)*SUM($U102:$CH102)</f>
        <v>0</v>
      </c>
      <c r="AX211" s="123">
        <f>IFERROR('CEB Allocators'!AP102/SUM('CEB Allocators'!$M102:$BZ102),0)*SUM($U102:$CH102)</f>
        <v>0</v>
      </c>
      <c r="AY211" s="123">
        <f>IFERROR('CEB Allocators'!AQ102/SUM('CEB Allocators'!$M102:$BZ102),0)*SUM($U102:$CH102)</f>
        <v>0</v>
      </c>
      <c r="AZ211" s="123">
        <f>IFERROR('CEB Allocators'!AR102/SUM('CEB Allocators'!$M102:$BZ102),0)*SUM($U102:$CH102)</f>
        <v>0</v>
      </c>
      <c r="BA211" s="123">
        <f>IFERROR('CEB Allocators'!AS102/SUM('CEB Allocators'!$M102:$BZ102),0)*SUM($U102:$CH102)</f>
        <v>0</v>
      </c>
      <c r="BB211" s="123">
        <f>IFERROR('CEB Allocators'!AT102/SUM('CEB Allocators'!$M102:$BZ102),0)*SUM($U102:$CH102)</f>
        <v>0</v>
      </c>
      <c r="BC211" s="123">
        <f>IFERROR('CEB Allocators'!AU102/SUM('CEB Allocators'!$M102:$BZ102),0)*SUM($U102:$CH102)</f>
        <v>0</v>
      </c>
      <c r="BD211" s="123">
        <f>IFERROR('CEB Allocators'!AV102/SUM('CEB Allocators'!$M102:$BZ102),0)*SUM($U102:$CH102)</f>
        <v>0</v>
      </c>
      <c r="BE211" s="123">
        <f>IFERROR('CEB Allocators'!AW102/SUM('CEB Allocators'!$M102:$BZ102),0)*SUM($U102:$CH102)</f>
        <v>0</v>
      </c>
      <c r="BF211" s="123">
        <f>IFERROR('CEB Allocators'!AX102/SUM('CEB Allocators'!$M102:$BZ102),0)*SUM($U102:$CH102)</f>
        <v>0</v>
      </c>
      <c r="BG211" s="123">
        <f>IFERROR('CEB Allocators'!AY102/SUM('CEB Allocators'!$M102:$BZ102),0)*SUM($U102:$CH102)</f>
        <v>0</v>
      </c>
      <c r="BH211" s="123">
        <f>IFERROR('CEB Allocators'!AZ102/SUM('CEB Allocators'!$M102:$BZ102),0)*SUM($U102:$CH102)</f>
        <v>0</v>
      </c>
      <c r="BI211" s="123">
        <f>IFERROR('CEB Allocators'!BA102/SUM('CEB Allocators'!$M102:$BZ102),0)*SUM($U102:$CH102)</f>
        <v>41.317920018291744</v>
      </c>
      <c r="BJ211" s="123">
        <f>IFERROR('CEB Allocators'!BB102/SUM('CEB Allocators'!$M102:$BZ102),0)*SUM($U102:$CH102)</f>
        <v>41.317920018291744</v>
      </c>
      <c r="BK211" s="123">
        <f>IFERROR('CEB Allocators'!BC102/SUM('CEB Allocators'!$M102:$BZ102),0)*SUM($U102:$CH102)</f>
        <v>41.317920018291744</v>
      </c>
      <c r="BL211" s="123">
        <f>IFERROR('CEB Allocators'!BD102/SUM('CEB Allocators'!$M102:$BZ102),0)*SUM($U102:$CH102)</f>
        <v>41.317920018291744</v>
      </c>
      <c r="BM211" s="123">
        <f>IFERROR('CEB Allocators'!BE102/SUM('CEB Allocators'!$M102:$BZ102),0)*SUM($U102:$CH102)</f>
        <v>41.317920018291744</v>
      </c>
      <c r="BN211" s="123">
        <f>IFERROR('CEB Allocators'!BF102/SUM('CEB Allocators'!$M102:$BZ102),0)*SUM($U102:$CH102)</f>
        <v>41.317920018291744</v>
      </c>
      <c r="BO211" s="123">
        <f>IFERROR('CEB Allocators'!BG102/SUM('CEB Allocators'!$M102:$BZ102),0)*SUM($U102:$CH102)</f>
        <v>41.317920018291744</v>
      </c>
      <c r="BP211" s="123">
        <f>IFERROR('CEB Allocators'!BH102/SUM('CEB Allocators'!$M102:$BZ102),0)*SUM($U102:$CH102)</f>
        <v>41.317920018291744</v>
      </c>
      <c r="BQ211" s="123">
        <f>IFERROR('CEB Allocators'!BI102/SUM('CEB Allocators'!$M102:$BZ102),0)*SUM($U102:$CH102)</f>
        <v>41.317920018291744</v>
      </c>
      <c r="BR211" s="123">
        <f>IFERROR('CEB Allocators'!BJ102/SUM('CEB Allocators'!$M102:$BZ102),0)*SUM($U102:$CH102)</f>
        <v>41.317920018291744</v>
      </c>
      <c r="BS211" s="123">
        <f>IFERROR('CEB Allocators'!BK102/SUM('CEB Allocators'!$M102:$BZ102),0)*SUM($U102:$CH102)</f>
        <v>41.317920018291744</v>
      </c>
      <c r="BT211" s="123">
        <f>IFERROR('CEB Allocators'!BL102/SUM('CEB Allocators'!$M102:$BZ102),0)*SUM($U102:$CH102)</f>
        <v>41.317920018291744</v>
      </c>
      <c r="BU211" s="123">
        <f>IFERROR('CEB Allocators'!BM102/SUM('CEB Allocators'!$M102:$BZ102),0)*SUM($U102:$CH102)</f>
        <v>41.317920018291744</v>
      </c>
      <c r="BV211" s="123">
        <f>IFERROR('CEB Allocators'!BN102/SUM('CEB Allocators'!$M102:$BZ102),0)*SUM($U102:$CH102)</f>
        <v>41.317920018291744</v>
      </c>
      <c r="BW211" s="123">
        <f>IFERROR('CEB Allocators'!BO102/SUM('CEB Allocators'!$M102:$BZ102),0)*SUM($U102:$CH102)</f>
        <v>41.317920018291744</v>
      </c>
      <c r="BX211" s="123">
        <f>IFERROR('CEB Allocators'!BP102/SUM('CEB Allocators'!$M102:$BZ102),0)*SUM($U102:$CH102)</f>
        <v>0</v>
      </c>
      <c r="BY211" s="123">
        <f>IFERROR('CEB Allocators'!BQ102/SUM('CEB Allocators'!$M102:$BZ102),0)*SUM($U102:$CH102)</f>
        <v>0</v>
      </c>
      <c r="BZ211" s="123">
        <f>IFERROR('CEB Allocators'!BR102/SUM('CEB Allocators'!$M102:$BZ102),0)*SUM($U102:$CH102)</f>
        <v>0</v>
      </c>
      <c r="CA211" s="123">
        <f>IFERROR('CEB Allocators'!BS102/SUM('CEB Allocators'!$M102:$BZ102),0)*SUM($U102:$CH102)</f>
        <v>0</v>
      </c>
      <c r="CB211" s="123">
        <f>IFERROR('CEB Allocators'!BT102/SUM('CEB Allocators'!$M102:$BZ102),0)*SUM($U102:$CH102)</f>
        <v>0</v>
      </c>
      <c r="CC211" s="123">
        <f>IFERROR('CEB Allocators'!BU102/SUM('CEB Allocators'!$M102:$BZ102),0)*SUM($U102:$CH102)</f>
        <v>0</v>
      </c>
      <c r="CD211" s="123">
        <f>IFERROR('CEB Allocators'!BV102/SUM('CEB Allocators'!$M102:$BZ102),0)*SUM($U102:$CH102)</f>
        <v>0</v>
      </c>
      <c r="CE211" s="123">
        <f>IFERROR('CEB Allocators'!BW102/SUM('CEB Allocators'!$M102:$BZ102),0)*SUM($U102:$CH102)</f>
        <v>0</v>
      </c>
      <c r="CF211" s="123">
        <f>IFERROR('CEB Allocators'!BX102/SUM('CEB Allocators'!$M102:$BZ102),0)*SUM($U102:$CH102)</f>
        <v>0</v>
      </c>
      <c r="CG211" s="123">
        <f>IFERROR('CEB Allocators'!BY102/SUM('CEB Allocators'!$M102:$BZ102),0)*SUM($U102:$CH102)</f>
        <v>0</v>
      </c>
      <c r="CH211" s="123">
        <f>IFERROR('CEB Allocators'!BZ102/SUM('CEB Allocators'!$M102:$BZ102),0)*SUM($U102:$CH102)</f>
        <v>0</v>
      </c>
    </row>
    <row r="212" spans="1:86" s="56" customFormat="1" x14ac:dyDescent="0.3">
      <c r="A212" s="150"/>
      <c r="B212" s="19" t="str">
        <f t="shared" si="280"/>
        <v>Conservation</v>
      </c>
      <c r="C212" s="19">
        <f t="shared" si="280"/>
        <v>0</v>
      </c>
      <c r="D212" s="19" t="str">
        <f t="shared" si="280"/>
        <v>Con</v>
      </c>
      <c r="E212" s="19" t="str">
        <f t="shared" si="280"/>
        <v>Conservation</v>
      </c>
      <c r="F212" s="19" t="str">
        <f t="shared" si="280"/>
        <v>Multiple</v>
      </c>
      <c r="G212" s="98">
        <f t="shared" ref="G212" si="297">G103</f>
        <v>53328</v>
      </c>
      <c r="H212" s="19">
        <f t="shared" si="224"/>
        <v>15</v>
      </c>
      <c r="I212" s="19">
        <f t="shared" ref="I212:K212" si="298">I103</f>
        <v>15</v>
      </c>
      <c r="J212" s="19">
        <f t="shared" si="298"/>
        <v>0</v>
      </c>
      <c r="K212" s="19">
        <f t="shared" si="298"/>
        <v>2046</v>
      </c>
      <c r="L212" s="55"/>
      <c r="M212" s="55"/>
      <c r="R212" s="57"/>
      <c r="S212" s="57"/>
      <c r="T212" s="101"/>
      <c r="U212" s="123">
        <f>IFERROR('CEB Allocators'!M103/SUM('CEB Allocators'!$M103:$BZ103),0)*SUM($U103:$CH103)</f>
        <v>0</v>
      </c>
      <c r="V212" s="123">
        <f>IFERROR('CEB Allocators'!N103/SUM('CEB Allocators'!$M103:$BZ103),0)*SUM($U103:$CH103)</f>
        <v>0</v>
      </c>
      <c r="W212" s="123">
        <f>IFERROR('CEB Allocators'!O103/SUM('CEB Allocators'!$M103:$BZ103),0)*SUM($U103:$CH103)</f>
        <v>0</v>
      </c>
      <c r="X212" s="123">
        <f>IFERROR('CEB Allocators'!P103/SUM('CEB Allocators'!$M103:$BZ103),0)*SUM($U103:$CH103)</f>
        <v>0</v>
      </c>
      <c r="Y212" s="123">
        <f>IFERROR('CEB Allocators'!Q103/SUM('CEB Allocators'!$M103:$BZ103),0)*SUM($U103:$CH103)</f>
        <v>0</v>
      </c>
      <c r="Z212" s="123">
        <f>IFERROR('CEB Allocators'!R103/SUM('CEB Allocators'!$M103:$BZ103),0)*SUM($U103:$CH103)</f>
        <v>0</v>
      </c>
      <c r="AA212" s="123">
        <f>IFERROR('CEB Allocators'!S103/SUM('CEB Allocators'!$M103:$BZ103),0)*SUM($U103:$CH103)</f>
        <v>0</v>
      </c>
      <c r="AB212" s="123">
        <f>IFERROR('CEB Allocators'!T103/SUM('CEB Allocators'!$M103:$BZ103),0)*SUM($U103:$CH103)</f>
        <v>0</v>
      </c>
      <c r="AC212" s="123">
        <f>IFERROR('CEB Allocators'!U103/SUM('CEB Allocators'!$M103:$BZ103),0)*SUM($U103:$CH103)</f>
        <v>0</v>
      </c>
      <c r="AD212" s="123">
        <f>IFERROR('CEB Allocators'!V103/SUM('CEB Allocators'!$M103:$BZ103),0)*SUM($U103:$CH103)</f>
        <v>0</v>
      </c>
      <c r="AE212" s="123">
        <f>IFERROR('CEB Allocators'!W103/SUM('CEB Allocators'!$M103:$BZ103),0)*SUM($U103:$CH103)</f>
        <v>0</v>
      </c>
      <c r="AF212" s="123">
        <f>IFERROR('CEB Allocators'!X103/SUM('CEB Allocators'!$M103:$BZ103),0)*SUM($U103:$CH103)</f>
        <v>0</v>
      </c>
      <c r="AG212" s="123">
        <f>IFERROR('CEB Allocators'!Y103/SUM('CEB Allocators'!$M103:$BZ103),0)*SUM($U103:$CH103)</f>
        <v>0</v>
      </c>
      <c r="AH212" s="123">
        <f>IFERROR('CEB Allocators'!Z103/SUM('CEB Allocators'!$M103:$BZ103),0)*SUM($U103:$CH103)</f>
        <v>0</v>
      </c>
      <c r="AI212" s="123">
        <f>IFERROR('CEB Allocators'!AA103/SUM('CEB Allocators'!$M103:$BZ103),0)*SUM($U103:$CH103)</f>
        <v>0</v>
      </c>
      <c r="AJ212" s="123">
        <f>IFERROR('CEB Allocators'!AB103/SUM('CEB Allocators'!$M103:$BZ103),0)*SUM($U103:$CH103)</f>
        <v>0</v>
      </c>
      <c r="AK212" s="123">
        <f>IFERROR('CEB Allocators'!AC103/SUM('CEB Allocators'!$M103:$BZ103),0)*SUM($U103:$CH103)</f>
        <v>0</v>
      </c>
      <c r="AL212" s="123">
        <f>IFERROR('CEB Allocators'!AD103/SUM('CEB Allocators'!$M103:$BZ103),0)*SUM($U103:$CH103)</f>
        <v>0</v>
      </c>
      <c r="AM212" s="123">
        <f>IFERROR('CEB Allocators'!AE103/SUM('CEB Allocators'!$M103:$BZ103),0)*SUM($U103:$CH103)</f>
        <v>0</v>
      </c>
      <c r="AN212" s="123">
        <f>IFERROR('CEB Allocators'!AF103/SUM('CEB Allocators'!$M103:$BZ103),0)*SUM($U103:$CH103)</f>
        <v>0</v>
      </c>
      <c r="AO212" s="123">
        <f>IFERROR('CEB Allocators'!AG103/SUM('CEB Allocators'!$M103:$BZ103),0)*SUM($U103:$CH103)</f>
        <v>0</v>
      </c>
      <c r="AP212" s="123">
        <f>IFERROR('CEB Allocators'!AH103/SUM('CEB Allocators'!$M103:$BZ103),0)*SUM($U103:$CH103)</f>
        <v>0</v>
      </c>
      <c r="AQ212" s="123">
        <f>IFERROR('CEB Allocators'!AI103/SUM('CEB Allocators'!$M103:$BZ103),0)*SUM($U103:$CH103)</f>
        <v>0</v>
      </c>
      <c r="AR212" s="123">
        <f>IFERROR('CEB Allocators'!AJ103/SUM('CEB Allocators'!$M103:$BZ103),0)*SUM($U103:$CH103)</f>
        <v>0</v>
      </c>
      <c r="AS212" s="123">
        <f>IFERROR('CEB Allocators'!AK103/SUM('CEB Allocators'!$M103:$BZ103),0)*SUM($U103:$CH103)</f>
        <v>0</v>
      </c>
      <c r="AT212" s="123">
        <f>IFERROR('CEB Allocators'!AL103/SUM('CEB Allocators'!$M103:$BZ103),0)*SUM($U103:$CH103)</f>
        <v>0</v>
      </c>
      <c r="AU212" s="123">
        <f>IFERROR('CEB Allocators'!AM103/SUM('CEB Allocators'!$M103:$BZ103),0)*SUM($U103:$CH103)</f>
        <v>0</v>
      </c>
      <c r="AV212" s="123">
        <f>IFERROR('CEB Allocators'!AN103/SUM('CEB Allocators'!$M103:$BZ103),0)*SUM($U103:$CH103)</f>
        <v>0</v>
      </c>
      <c r="AW212" s="123">
        <f>IFERROR('CEB Allocators'!AO103/SUM('CEB Allocators'!$M103:$BZ103),0)*SUM($U103:$CH103)</f>
        <v>0</v>
      </c>
      <c r="AX212" s="123">
        <f>IFERROR('CEB Allocators'!AP103/SUM('CEB Allocators'!$M103:$BZ103),0)*SUM($U103:$CH103)</f>
        <v>0</v>
      </c>
      <c r="AY212" s="123">
        <f>IFERROR('CEB Allocators'!AQ103/SUM('CEB Allocators'!$M103:$BZ103),0)*SUM($U103:$CH103)</f>
        <v>0</v>
      </c>
      <c r="AZ212" s="123">
        <f>IFERROR('CEB Allocators'!AR103/SUM('CEB Allocators'!$M103:$BZ103),0)*SUM($U103:$CH103)</f>
        <v>0</v>
      </c>
      <c r="BA212" s="123">
        <f>IFERROR('CEB Allocators'!AS103/SUM('CEB Allocators'!$M103:$BZ103),0)*SUM($U103:$CH103)</f>
        <v>0</v>
      </c>
      <c r="BB212" s="123">
        <f>IFERROR('CEB Allocators'!AT103/SUM('CEB Allocators'!$M103:$BZ103),0)*SUM($U103:$CH103)</f>
        <v>0</v>
      </c>
      <c r="BC212" s="123">
        <f>IFERROR('CEB Allocators'!AU103/SUM('CEB Allocators'!$M103:$BZ103),0)*SUM($U103:$CH103)</f>
        <v>0</v>
      </c>
      <c r="BD212" s="123">
        <f>IFERROR('CEB Allocators'!AV103/SUM('CEB Allocators'!$M103:$BZ103),0)*SUM($U103:$CH103)</f>
        <v>0</v>
      </c>
      <c r="BE212" s="123">
        <f>IFERROR('CEB Allocators'!AW103/SUM('CEB Allocators'!$M103:$BZ103),0)*SUM($U103:$CH103)</f>
        <v>0</v>
      </c>
      <c r="BF212" s="123">
        <f>IFERROR('CEB Allocators'!AX103/SUM('CEB Allocators'!$M103:$BZ103),0)*SUM($U103:$CH103)</f>
        <v>0</v>
      </c>
      <c r="BG212" s="123">
        <f>IFERROR('CEB Allocators'!AY103/SUM('CEB Allocators'!$M103:$BZ103),0)*SUM($U103:$CH103)</f>
        <v>0</v>
      </c>
      <c r="BH212" s="123">
        <f>IFERROR('CEB Allocators'!AZ103/SUM('CEB Allocators'!$M103:$BZ103),0)*SUM($U103:$CH103)</f>
        <v>0</v>
      </c>
      <c r="BI212" s="123">
        <f>IFERROR('CEB Allocators'!BA103/SUM('CEB Allocators'!$M103:$BZ103),0)*SUM($U103:$CH103)</f>
        <v>0</v>
      </c>
      <c r="BJ212" s="123">
        <f>IFERROR('CEB Allocators'!BB103/SUM('CEB Allocators'!$M103:$BZ103),0)*SUM($U103:$CH103)</f>
        <v>42.144278418657578</v>
      </c>
      <c r="BK212" s="123">
        <f>IFERROR('CEB Allocators'!BC103/SUM('CEB Allocators'!$M103:$BZ103),0)*SUM($U103:$CH103)</f>
        <v>42.144278418657578</v>
      </c>
      <c r="BL212" s="123">
        <f>IFERROR('CEB Allocators'!BD103/SUM('CEB Allocators'!$M103:$BZ103),0)*SUM($U103:$CH103)</f>
        <v>42.144278418657578</v>
      </c>
      <c r="BM212" s="123">
        <f>IFERROR('CEB Allocators'!BE103/SUM('CEB Allocators'!$M103:$BZ103),0)*SUM($U103:$CH103)</f>
        <v>42.144278418657578</v>
      </c>
      <c r="BN212" s="123">
        <f>IFERROR('CEB Allocators'!BF103/SUM('CEB Allocators'!$M103:$BZ103),0)*SUM($U103:$CH103)</f>
        <v>42.144278418657578</v>
      </c>
      <c r="BO212" s="123">
        <f>IFERROR('CEB Allocators'!BG103/SUM('CEB Allocators'!$M103:$BZ103),0)*SUM($U103:$CH103)</f>
        <v>42.144278418657578</v>
      </c>
      <c r="BP212" s="123">
        <f>IFERROR('CEB Allocators'!BH103/SUM('CEB Allocators'!$M103:$BZ103),0)*SUM($U103:$CH103)</f>
        <v>42.144278418657578</v>
      </c>
      <c r="BQ212" s="123">
        <f>IFERROR('CEB Allocators'!BI103/SUM('CEB Allocators'!$M103:$BZ103),0)*SUM($U103:$CH103)</f>
        <v>42.144278418657578</v>
      </c>
      <c r="BR212" s="123">
        <f>IFERROR('CEB Allocators'!BJ103/SUM('CEB Allocators'!$M103:$BZ103),0)*SUM($U103:$CH103)</f>
        <v>42.144278418657578</v>
      </c>
      <c r="BS212" s="123">
        <f>IFERROR('CEB Allocators'!BK103/SUM('CEB Allocators'!$M103:$BZ103),0)*SUM($U103:$CH103)</f>
        <v>42.144278418657578</v>
      </c>
      <c r="BT212" s="123">
        <f>IFERROR('CEB Allocators'!BL103/SUM('CEB Allocators'!$M103:$BZ103),0)*SUM($U103:$CH103)</f>
        <v>42.144278418657578</v>
      </c>
      <c r="BU212" s="123">
        <f>IFERROR('CEB Allocators'!BM103/SUM('CEB Allocators'!$M103:$BZ103),0)*SUM($U103:$CH103)</f>
        <v>42.144278418657578</v>
      </c>
      <c r="BV212" s="123">
        <f>IFERROR('CEB Allocators'!BN103/SUM('CEB Allocators'!$M103:$BZ103),0)*SUM($U103:$CH103)</f>
        <v>42.144278418657578</v>
      </c>
      <c r="BW212" s="123">
        <f>IFERROR('CEB Allocators'!BO103/SUM('CEB Allocators'!$M103:$BZ103),0)*SUM($U103:$CH103)</f>
        <v>42.144278418657578</v>
      </c>
      <c r="BX212" s="123">
        <f>IFERROR('CEB Allocators'!BP103/SUM('CEB Allocators'!$M103:$BZ103),0)*SUM($U103:$CH103)</f>
        <v>42.144278418657578</v>
      </c>
      <c r="BY212" s="123">
        <f>IFERROR('CEB Allocators'!BQ103/SUM('CEB Allocators'!$M103:$BZ103),0)*SUM($U103:$CH103)</f>
        <v>0</v>
      </c>
      <c r="BZ212" s="123">
        <f>IFERROR('CEB Allocators'!BR103/SUM('CEB Allocators'!$M103:$BZ103),0)*SUM($U103:$CH103)</f>
        <v>0</v>
      </c>
      <c r="CA212" s="123">
        <f>IFERROR('CEB Allocators'!BS103/SUM('CEB Allocators'!$M103:$BZ103),0)*SUM($U103:$CH103)</f>
        <v>0</v>
      </c>
      <c r="CB212" s="123">
        <f>IFERROR('CEB Allocators'!BT103/SUM('CEB Allocators'!$M103:$BZ103),0)*SUM($U103:$CH103)</f>
        <v>0</v>
      </c>
      <c r="CC212" s="123">
        <f>IFERROR('CEB Allocators'!BU103/SUM('CEB Allocators'!$M103:$BZ103),0)*SUM($U103:$CH103)</f>
        <v>0</v>
      </c>
      <c r="CD212" s="123">
        <f>IFERROR('CEB Allocators'!BV103/SUM('CEB Allocators'!$M103:$BZ103),0)*SUM($U103:$CH103)</f>
        <v>0</v>
      </c>
      <c r="CE212" s="123">
        <f>IFERROR('CEB Allocators'!BW103/SUM('CEB Allocators'!$M103:$BZ103),0)*SUM($U103:$CH103)</f>
        <v>0</v>
      </c>
      <c r="CF212" s="123">
        <f>IFERROR('CEB Allocators'!BX103/SUM('CEB Allocators'!$M103:$BZ103),0)*SUM($U103:$CH103)</f>
        <v>0</v>
      </c>
      <c r="CG212" s="123">
        <f>IFERROR('CEB Allocators'!BY103/SUM('CEB Allocators'!$M103:$BZ103),0)*SUM($U103:$CH103)</f>
        <v>0</v>
      </c>
      <c r="CH212" s="123">
        <f>IFERROR('CEB Allocators'!BZ103/SUM('CEB Allocators'!$M103:$BZ103),0)*SUM($U103:$CH103)</f>
        <v>0</v>
      </c>
    </row>
    <row r="213" spans="1:86" s="56" customFormat="1" x14ac:dyDescent="0.3">
      <c r="A213" s="150"/>
      <c r="B213" s="19" t="str">
        <f t="shared" si="280"/>
        <v>Conservation</v>
      </c>
      <c r="C213" s="19">
        <f t="shared" si="280"/>
        <v>0</v>
      </c>
      <c r="D213" s="19" t="str">
        <f t="shared" si="280"/>
        <v>Con</v>
      </c>
      <c r="E213" s="19" t="str">
        <f t="shared" si="280"/>
        <v>Conservation</v>
      </c>
      <c r="F213" s="19" t="str">
        <f t="shared" si="280"/>
        <v>Multiple</v>
      </c>
      <c r="G213" s="98">
        <f t="shared" ref="G213" si="299">G104</f>
        <v>53693</v>
      </c>
      <c r="H213" s="19">
        <f t="shared" si="224"/>
        <v>15</v>
      </c>
      <c r="I213" s="19">
        <f t="shared" ref="I213:K213" si="300">I104</f>
        <v>15</v>
      </c>
      <c r="J213" s="19">
        <f t="shared" si="300"/>
        <v>0</v>
      </c>
      <c r="K213" s="19">
        <f t="shared" si="300"/>
        <v>2047</v>
      </c>
      <c r="L213" s="55"/>
      <c r="M213" s="55"/>
      <c r="R213" s="57"/>
      <c r="S213" s="57"/>
      <c r="T213" s="101"/>
      <c r="U213" s="123">
        <f>IFERROR('CEB Allocators'!M104/SUM('CEB Allocators'!$M104:$BZ104),0)*SUM($U104:$CH104)</f>
        <v>0</v>
      </c>
      <c r="V213" s="123">
        <f>IFERROR('CEB Allocators'!N104/SUM('CEB Allocators'!$M104:$BZ104),0)*SUM($U104:$CH104)</f>
        <v>0</v>
      </c>
      <c r="W213" s="123">
        <f>IFERROR('CEB Allocators'!O104/SUM('CEB Allocators'!$M104:$BZ104),0)*SUM($U104:$CH104)</f>
        <v>0</v>
      </c>
      <c r="X213" s="123">
        <f>IFERROR('CEB Allocators'!P104/SUM('CEB Allocators'!$M104:$BZ104),0)*SUM($U104:$CH104)</f>
        <v>0</v>
      </c>
      <c r="Y213" s="123">
        <f>IFERROR('CEB Allocators'!Q104/SUM('CEB Allocators'!$M104:$BZ104),0)*SUM($U104:$CH104)</f>
        <v>0</v>
      </c>
      <c r="Z213" s="123">
        <f>IFERROR('CEB Allocators'!R104/SUM('CEB Allocators'!$M104:$BZ104),0)*SUM($U104:$CH104)</f>
        <v>0</v>
      </c>
      <c r="AA213" s="123">
        <f>IFERROR('CEB Allocators'!S104/SUM('CEB Allocators'!$M104:$BZ104),0)*SUM($U104:$CH104)</f>
        <v>0</v>
      </c>
      <c r="AB213" s="123">
        <f>IFERROR('CEB Allocators'!T104/SUM('CEB Allocators'!$M104:$BZ104),0)*SUM($U104:$CH104)</f>
        <v>0</v>
      </c>
      <c r="AC213" s="123">
        <f>IFERROR('CEB Allocators'!U104/SUM('CEB Allocators'!$M104:$BZ104),0)*SUM($U104:$CH104)</f>
        <v>0</v>
      </c>
      <c r="AD213" s="123">
        <f>IFERROR('CEB Allocators'!V104/SUM('CEB Allocators'!$M104:$BZ104),0)*SUM($U104:$CH104)</f>
        <v>0</v>
      </c>
      <c r="AE213" s="123">
        <f>IFERROR('CEB Allocators'!W104/SUM('CEB Allocators'!$M104:$BZ104),0)*SUM($U104:$CH104)</f>
        <v>0</v>
      </c>
      <c r="AF213" s="123">
        <f>IFERROR('CEB Allocators'!X104/SUM('CEB Allocators'!$M104:$BZ104),0)*SUM($U104:$CH104)</f>
        <v>0</v>
      </c>
      <c r="AG213" s="123">
        <f>IFERROR('CEB Allocators'!Y104/SUM('CEB Allocators'!$M104:$BZ104),0)*SUM($U104:$CH104)</f>
        <v>0</v>
      </c>
      <c r="AH213" s="123">
        <f>IFERROR('CEB Allocators'!Z104/SUM('CEB Allocators'!$M104:$BZ104),0)*SUM($U104:$CH104)</f>
        <v>0</v>
      </c>
      <c r="AI213" s="123">
        <f>IFERROR('CEB Allocators'!AA104/SUM('CEB Allocators'!$M104:$BZ104),0)*SUM($U104:$CH104)</f>
        <v>0</v>
      </c>
      <c r="AJ213" s="123">
        <f>IFERROR('CEB Allocators'!AB104/SUM('CEB Allocators'!$M104:$BZ104),0)*SUM($U104:$CH104)</f>
        <v>0</v>
      </c>
      <c r="AK213" s="123">
        <f>IFERROR('CEB Allocators'!AC104/SUM('CEB Allocators'!$M104:$BZ104),0)*SUM($U104:$CH104)</f>
        <v>0</v>
      </c>
      <c r="AL213" s="123">
        <f>IFERROR('CEB Allocators'!AD104/SUM('CEB Allocators'!$M104:$BZ104),0)*SUM($U104:$CH104)</f>
        <v>0</v>
      </c>
      <c r="AM213" s="123">
        <f>IFERROR('CEB Allocators'!AE104/SUM('CEB Allocators'!$M104:$BZ104),0)*SUM($U104:$CH104)</f>
        <v>0</v>
      </c>
      <c r="AN213" s="123">
        <f>IFERROR('CEB Allocators'!AF104/SUM('CEB Allocators'!$M104:$BZ104),0)*SUM($U104:$CH104)</f>
        <v>0</v>
      </c>
      <c r="AO213" s="123">
        <f>IFERROR('CEB Allocators'!AG104/SUM('CEB Allocators'!$M104:$BZ104),0)*SUM($U104:$CH104)</f>
        <v>0</v>
      </c>
      <c r="AP213" s="123">
        <f>IFERROR('CEB Allocators'!AH104/SUM('CEB Allocators'!$M104:$BZ104),0)*SUM($U104:$CH104)</f>
        <v>0</v>
      </c>
      <c r="AQ213" s="123">
        <f>IFERROR('CEB Allocators'!AI104/SUM('CEB Allocators'!$M104:$BZ104),0)*SUM($U104:$CH104)</f>
        <v>0</v>
      </c>
      <c r="AR213" s="123">
        <f>IFERROR('CEB Allocators'!AJ104/SUM('CEB Allocators'!$M104:$BZ104),0)*SUM($U104:$CH104)</f>
        <v>0</v>
      </c>
      <c r="AS213" s="123">
        <f>IFERROR('CEB Allocators'!AK104/SUM('CEB Allocators'!$M104:$BZ104),0)*SUM($U104:$CH104)</f>
        <v>0</v>
      </c>
      <c r="AT213" s="123">
        <f>IFERROR('CEB Allocators'!AL104/SUM('CEB Allocators'!$M104:$BZ104),0)*SUM($U104:$CH104)</f>
        <v>0</v>
      </c>
      <c r="AU213" s="123">
        <f>IFERROR('CEB Allocators'!AM104/SUM('CEB Allocators'!$M104:$BZ104),0)*SUM($U104:$CH104)</f>
        <v>0</v>
      </c>
      <c r="AV213" s="123">
        <f>IFERROR('CEB Allocators'!AN104/SUM('CEB Allocators'!$M104:$BZ104),0)*SUM($U104:$CH104)</f>
        <v>0</v>
      </c>
      <c r="AW213" s="123">
        <f>IFERROR('CEB Allocators'!AO104/SUM('CEB Allocators'!$M104:$BZ104),0)*SUM($U104:$CH104)</f>
        <v>0</v>
      </c>
      <c r="AX213" s="123">
        <f>IFERROR('CEB Allocators'!AP104/SUM('CEB Allocators'!$M104:$BZ104),0)*SUM($U104:$CH104)</f>
        <v>0</v>
      </c>
      <c r="AY213" s="123">
        <f>IFERROR('CEB Allocators'!AQ104/SUM('CEB Allocators'!$M104:$BZ104),0)*SUM($U104:$CH104)</f>
        <v>0</v>
      </c>
      <c r="AZ213" s="123">
        <f>IFERROR('CEB Allocators'!AR104/SUM('CEB Allocators'!$M104:$BZ104),0)*SUM($U104:$CH104)</f>
        <v>0</v>
      </c>
      <c r="BA213" s="123">
        <f>IFERROR('CEB Allocators'!AS104/SUM('CEB Allocators'!$M104:$BZ104),0)*SUM($U104:$CH104)</f>
        <v>0</v>
      </c>
      <c r="BB213" s="123">
        <f>IFERROR('CEB Allocators'!AT104/SUM('CEB Allocators'!$M104:$BZ104),0)*SUM($U104:$CH104)</f>
        <v>0</v>
      </c>
      <c r="BC213" s="123">
        <f>IFERROR('CEB Allocators'!AU104/SUM('CEB Allocators'!$M104:$BZ104),0)*SUM($U104:$CH104)</f>
        <v>0</v>
      </c>
      <c r="BD213" s="123">
        <f>IFERROR('CEB Allocators'!AV104/SUM('CEB Allocators'!$M104:$BZ104),0)*SUM($U104:$CH104)</f>
        <v>0</v>
      </c>
      <c r="BE213" s="123">
        <f>IFERROR('CEB Allocators'!AW104/SUM('CEB Allocators'!$M104:$BZ104),0)*SUM($U104:$CH104)</f>
        <v>0</v>
      </c>
      <c r="BF213" s="123">
        <f>IFERROR('CEB Allocators'!AX104/SUM('CEB Allocators'!$M104:$BZ104),0)*SUM($U104:$CH104)</f>
        <v>0</v>
      </c>
      <c r="BG213" s="123">
        <f>IFERROR('CEB Allocators'!AY104/SUM('CEB Allocators'!$M104:$BZ104),0)*SUM($U104:$CH104)</f>
        <v>0</v>
      </c>
      <c r="BH213" s="123">
        <f>IFERROR('CEB Allocators'!AZ104/SUM('CEB Allocators'!$M104:$BZ104),0)*SUM($U104:$CH104)</f>
        <v>0</v>
      </c>
      <c r="BI213" s="123">
        <f>IFERROR('CEB Allocators'!BA104/SUM('CEB Allocators'!$M104:$BZ104),0)*SUM($U104:$CH104)</f>
        <v>0</v>
      </c>
      <c r="BJ213" s="123">
        <f>IFERROR('CEB Allocators'!BB104/SUM('CEB Allocators'!$M104:$BZ104),0)*SUM($U104:$CH104)</f>
        <v>0</v>
      </c>
      <c r="BK213" s="123">
        <f>IFERROR('CEB Allocators'!BC104/SUM('CEB Allocators'!$M104:$BZ104),0)*SUM($U104:$CH104)</f>
        <v>42.987163987030733</v>
      </c>
      <c r="BL213" s="123">
        <f>IFERROR('CEB Allocators'!BD104/SUM('CEB Allocators'!$M104:$BZ104),0)*SUM($U104:$CH104)</f>
        <v>42.987163987030733</v>
      </c>
      <c r="BM213" s="123">
        <f>IFERROR('CEB Allocators'!BE104/SUM('CEB Allocators'!$M104:$BZ104),0)*SUM($U104:$CH104)</f>
        <v>42.987163987030733</v>
      </c>
      <c r="BN213" s="123">
        <f>IFERROR('CEB Allocators'!BF104/SUM('CEB Allocators'!$M104:$BZ104),0)*SUM($U104:$CH104)</f>
        <v>42.987163987030733</v>
      </c>
      <c r="BO213" s="123">
        <f>IFERROR('CEB Allocators'!BG104/SUM('CEB Allocators'!$M104:$BZ104),0)*SUM($U104:$CH104)</f>
        <v>42.987163987030733</v>
      </c>
      <c r="BP213" s="123">
        <f>IFERROR('CEB Allocators'!BH104/SUM('CEB Allocators'!$M104:$BZ104),0)*SUM($U104:$CH104)</f>
        <v>42.987163987030733</v>
      </c>
      <c r="BQ213" s="123">
        <f>IFERROR('CEB Allocators'!BI104/SUM('CEB Allocators'!$M104:$BZ104),0)*SUM($U104:$CH104)</f>
        <v>42.987163987030733</v>
      </c>
      <c r="BR213" s="123">
        <f>IFERROR('CEB Allocators'!BJ104/SUM('CEB Allocators'!$M104:$BZ104),0)*SUM($U104:$CH104)</f>
        <v>42.987163987030733</v>
      </c>
      <c r="BS213" s="123">
        <f>IFERROR('CEB Allocators'!BK104/SUM('CEB Allocators'!$M104:$BZ104),0)*SUM($U104:$CH104)</f>
        <v>42.987163987030733</v>
      </c>
      <c r="BT213" s="123">
        <f>IFERROR('CEB Allocators'!BL104/SUM('CEB Allocators'!$M104:$BZ104),0)*SUM($U104:$CH104)</f>
        <v>42.987163987030733</v>
      </c>
      <c r="BU213" s="123">
        <f>IFERROR('CEB Allocators'!BM104/SUM('CEB Allocators'!$M104:$BZ104),0)*SUM($U104:$CH104)</f>
        <v>42.987163987030733</v>
      </c>
      <c r="BV213" s="123">
        <f>IFERROR('CEB Allocators'!BN104/SUM('CEB Allocators'!$M104:$BZ104),0)*SUM($U104:$CH104)</f>
        <v>42.987163987030733</v>
      </c>
      <c r="BW213" s="123">
        <f>IFERROR('CEB Allocators'!BO104/SUM('CEB Allocators'!$M104:$BZ104),0)*SUM($U104:$CH104)</f>
        <v>42.987163987030733</v>
      </c>
      <c r="BX213" s="123">
        <f>IFERROR('CEB Allocators'!BP104/SUM('CEB Allocators'!$M104:$BZ104),0)*SUM($U104:$CH104)</f>
        <v>42.987163987030733</v>
      </c>
      <c r="BY213" s="123">
        <f>IFERROR('CEB Allocators'!BQ104/SUM('CEB Allocators'!$M104:$BZ104),0)*SUM($U104:$CH104)</f>
        <v>42.987163987030733</v>
      </c>
      <c r="BZ213" s="123">
        <f>IFERROR('CEB Allocators'!BR104/SUM('CEB Allocators'!$M104:$BZ104),0)*SUM($U104:$CH104)</f>
        <v>0</v>
      </c>
      <c r="CA213" s="123">
        <f>IFERROR('CEB Allocators'!BS104/SUM('CEB Allocators'!$M104:$BZ104),0)*SUM($U104:$CH104)</f>
        <v>0</v>
      </c>
      <c r="CB213" s="123">
        <f>IFERROR('CEB Allocators'!BT104/SUM('CEB Allocators'!$M104:$BZ104),0)*SUM($U104:$CH104)</f>
        <v>0</v>
      </c>
      <c r="CC213" s="123">
        <f>IFERROR('CEB Allocators'!BU104/SUM('CEB Allocators'!$M104:$BZ104),0)*SUM($U104:$CH104)</f>
        <v>0</v>
      </c>
      <c r="CD213" s="123">
        <f>IFERROR('CEB Allocators'!BV104/SUM('CEB Allocators'!$M104:$BZ104),0)*SUM($U104:$CH104)</f>
        <v>0</v>
      </c>
      <c r="CE213" s="123">
        <f>IFERROR('CEB Allocators'!BW104/SUM('CEB Allocators'!$M104:$BZ104),0)*SUM($U104:$CH104)</f>
        <v>0</v>
      </c>
      <c r="CF213" s="123">
        <f>IFERROR('CEB Allocators'!BX104/SUM('CEB Allocators'!$M104:$BZ104),0)*SUM($U104:$CH104)</f>
        <v>0</v>
      </c>
      <c r="CG213" s="123">
        <f>IFERROR('CEB Allocators'!BY104/SUM('CEB Allocators'!$M104:$BZ104),0)*SUM($U104:$CH104)</f>
        <v>0</v>
      </c>
      <c r="CH213" s="123">
        <f>IFERROR('CEB Allocators'!BZ104/SUM('CEB Allocators'!$M104:$BZ104),0)*SUM($U104:$CH104)</f>
        <v>0</v>
      </c>
    </row>
    <row r="214" spans="1:86" s="56" customFormat="1" x14ac:dyDescent="0.3">
      <c r="A214" s="150"/>
      <c r="B214" s="19" t="str">
        <f t="shared" ref="B214:F216" si="301">B105</f>
        <v>Conservation</v>
      </c>
      <c r="C214" s="19">
        <f t="shared" si="301"/>
        <v>0</v>
      </c>
      <c r="D214" s="19" t="str">
        <f t="shared" si="301"/>
        <v>Con</v>
      </c>
      <c r="E214" s="19" t="str">
        <f t="shared" si="301"/>
        <v>Conservation</v>
      </c>
      <c r="F214" s="19" t="str">
        <f t="shared" si="301"/>
        <v>Multiple</v>
      </c>
      <c r="G214" s="98">
        <f t="shared" ref="G214" si="302">G105</f>
        <v>54058</v>
      </c>
      <c r="H214" s="19">
        <f t="shared" si="224"/>
        <v>15</v>
      </c>
      <c r="I214" s="19">
        <f t="shared" ref="I214:K214" si="303">I105</f>
        <v>15</v>
      </c>
      <c r="J214" s="19">
        <f t="shared" si="303"/>
        <v>0</v>
      </c>
      <c r="K214" s="19">
        <f t="shared" si="303"/>
        <v>2048</v>
      </c>
      <c r="L214" s="55"/>
      <c r="M214" s="55"/>
      <c r="R214" s="57"/>
      <c r="S214" s="57"/>
      <c r="T214" s="101"/>
      <c r="U214" s="123">
        <f>IFERROR('CEB Allocators'!M105/SUM('CEB Allocators'!$M105:$BZ105),0)*SUM($U105:$CH105)</f>
        <v>0</v>
      </c>
      <c r="V214" s="123">
        <f>IFERROR('CEB Allocators'!N105/SUM('CEB Allocators'!$M105:$BZ105),0)*SUM($U105:$CH105)</f>
        <v>0</v>
      </c>
      <c r="W214" s="123">
        <f>IFERROR('CEB Allocators'!O105/SUM('CEB Allocators'!$M105:$BZ105),0)*SUM($U105:$CH105)</f>
        <v>0</v>
      </c>
      <c r="X214" s="123">
        <f>IFERROR('CEB Allocators'!P105/SUM('CEB Allocators'!$M105:$BZ105),0)*SUM($U105:$CH105)</f>
        <v>0</v>
      </c>
      <c r="Y214" s="123">
        <f>IFERROR('CEB Allocators'!Q105/SUM('CEB Allocators'!$M105:$BZ105),0)*SUM($U105:$CH105)</f>
        <v>0</v>
      </c>
      <c r="Z214" s="123">
        <f>IFERROR('CEB Allocators'!R105/SUM('CEB Allocators'!$M105:$BZ105),0)*SUM($U105:$CH105)</f>
        <v>0</v>
      </c>
      <c r="AA214" s="123">
        <f>IFERROR('CEB Allocators'!S105/SUM('CEB Allocators'!$M105:$BZ105),0)*SUM($U105:$CH105)</f>
        <v>0</v>
      </c>
      <c r="AB214" s="123">
        <f>IFERROR('CEB Allocators'!T105/SUM('CEB Allocators'!$M105:$BZ105),0)*SUM($U105:$CH105)</f>
        <v>0</v>
      </c>
      <c r="AC214" s="123">
        <f>IFERROR('CEB Allocators'!U105/SUM('CEB Allocators'!$M105:$BZ105),0)*SUM($U105:$CH105)</f>
        <v>0</v>
      </c>
      <c r="AD214" s="123">
        <f>IFERROR('CEB Allocators'!V105/SUM('CEB Allocators'!$M105:$BZ105),0)*SUM($U105:$CH105)</f>
        <v>0</v>
      </c>
      <c r="AE214" s="123">
        <f>IFERROR('CEB Allocators'!W105/SUM('CEB Allocators'!$M105:$BZ105),0)*SUM($U105:$CH105)</f>
        <v>0</v>
      </c>
      <c r="AF214" s="123">
        <f>IFERROR('CEB Allocators'!X105/SUM('CEB Allocators'!$M105:$BZ105),0)*SUM($U105:$CH105)</f>
        <v>0</v>
      </c>
      <c r="AG214" s="123">
        <f>IFERROR('CEB Allocators'!Y105/SUM('CEB Allocators'!$M105:$BZ105),0)*SUM($U105:$CH105)</f>
        <v>0</v>
      </c>
      <c r="AH214" s="123">
        <f>IFERROR('CEB Allocators'!Z105/SUM('CEB Allocators'!$M105:$BZ105),0)*SUM($U105:$CH105)</f>
        <v>0</v>
      </c>
      <c r="AI214" s="123">
        <f>IFERROR('CEB Allocators'!AA105/SUM('CEB Allocators'!$M105:$BZ105),0)*SUM($U105:$CH105)</f>
        <v>0</v>
      </c>
      <c r="AJ214" s="123">
        <f>IFERROR('CEB Allocators'!AB105/SUM('CEB Allocators'!$M105:$BZ105),0)*SUM($U105:$CH105)</f>
        <v>0</v>
      </c>
      <c r="AK214" s="123">
        <f>IFERROR('CEB Allocators'!AC105/SUM('CEB Allocators'!$M105:$BZ105),0)*SUM($U105:$CH105)</f>
        <v>0</v>
      </c>
      <c r="AL214" s="123">
        <f>IFERROR('CEB Allocators'!AD105/SUM('CEB Allocators'!$M105:$BZ105),0)*SUM($U105:$CH105)</f>
        <v>0</v>
      </c>
      <c r="AM214" s="123">
        <f>IFERROR('CEB Allocators'!AE105/SUM('CEB Allocators'!$M105:$BZ105),0)*SUM($U105:$CH105)</f>
        <v>0</v>
      </c>
      <c r="AN214" s="123">
        <f>IFERROR('CEB Allocators'!AF105/SUM('CEB Allocators'!$M105:$BZ105),0)*SUM($U105:$CH105)</f>
        <v>0</v>
      </c>
      <c r="AO214" s="123">
        <f>IFERROR('CEB Allocators'!AG105/SUM('CEB Allocators'!$M105:$BZ105),0)*SUM($U105:$CH105)</f>
        <v>0</v>
      </c>
      <c r="AP214" s="123">
        <f>IFERROR('CEB Allocators'!AH105/SUM('CEB Allocators'!$M105:$BZ105),0)*SUM($U105:$CH105)</f>
        <v>0</v>
      </c>
      <c r="AQ214" s="123">
        <f>IFERROR('CEB Allocators'!AI105/SUM('CEB Allocators'!$M105:$BZ105),0)*SUM($U105:$CH105)</f>
        <v>0</v>
      </c>
      <c r="AR214" s="123">
        <f>IFERROR('CEB Allocators'!AJ105/SUM('CEB Allocators'!$M105:$BZ105),0)*SUM($U105:$CH105)</f>
        <v>0</v>
      </c>
      <c r="AS214" s="123">
        <f>IFERROR('CEB Allocators'!AK105/SUM('CEB Allocators'!$M105:$BZ105),0)*SUM($U105:$CH105)</f>
        <v>0</v>
      </c>
      <c r="AT214" s="123">
        <f>IFERROR('CEB Allocators'!AL105/SUM('CEB Allocators'!$M105:$BZ105),0)*SUM($U105:$CH105)</f>
        <v>0</v>
      </c>
      <c r="AU214" s="123">
        <f>IFERROR('CEB Allocators'!AM105/SUM('CEB Allocators'!$M105:$BZ105),0)*SUM($U105:$CH105)</f>
        <v>0</v>
      </c>
      <c r="AV214" s="123">
        <f>IFERROR('CEB Allocators'!AN105/SUM('CEB Allocators'!$M105:$BZ105),0)*SUM($U105:$CH105)</f>
        <v>0</v>
      </c>
      <c r="AW214" s="123">
        <f>IFERROR('CEB Allocators'!AO105/SUM('CEB Allocators'!$M105:$BZ105),0)*SUM($U105:$CH105)</f>
        <v>0</v>
      </c>
      <c r="AX214" s="123">
        <f>IFERROR('CEB Allocators'!AP105/SUM('CEB Allocators'!$M105:$BZ105),0)*SUM($U105:$CH105)</f>
        <v>0</v>
      </c>
      <c r="AY214" s="123">
        <f>IFERROR('CEB Allocators'!AQ105/SUM('CEB Allocators'!$M105:$BZ105),0)*SUM($U105:$CH105)</f>
        <v>0</v>
      </c>
      <c r="AZ214" s="123">
        <f>IFERROR('CEB Allocators'!AR105/SUM('CEB Allocators'!$M105:$BZ105),0)*SUM($U105:$CH105)</f>
        <v>0</v>
      </c>
      <c r="BA214" s="123">
        <f>IFERROR('CEB Allocators'!AS105/SUM('CEB Allocators'!$M105:$BZ105),0)*SUM($U105:$CH105)</f>
        <v>0</v>
      </c>
      <c r="BB214" s="123">
        <f>IFERROR('CEB Allocators'!AT105/SUM('CEB Allocators'!$M105:$BZ105),0)*SUM($U105:$CH105)</f>
        <v>0</v>
      </c>
      <c r="BC214" s="123">
        <f>IFERROR('CEB Allocators'!AU105/SUM('CEB Allocators'!$M105:$BZ105),0)*SUM($U105:$CH105)</f>
        <v>0</v>
      </c>
      <c r="BD214" s="123">
        <f>IFERROR('CEB Allocators'!AV105/SUM('CEB Allocators'!$M105:$BZ105),0)*SUM($U105:$CH105)</f>
        <v>0</v>
      </c>
      <c r="BE214" s="123">
        <f>IFERROR('CEB Allocators'!AW105/SUM('CEB Allocators'!$M105:$BZ105),0)*SUM($U105:$CH105)</f>
        <v>0</v>
      </c>
      <c r="BF214" s="123">
        <f>IFERROR('CEB Allocators'!AX105/SUM('CEB Allocators'!$M105:$BZ105),0)*SUM($U105:$CH105)</f>
        <v>0</v>
      </c>
      <c r="BG214" s="123">
        <f>IFERROR('CEB Allocators'!AY105/SUM('CEB Allocators'!$M105:$BZ105),0)*SUM($U105:$CH105)</f>
        <v>0</v>
      </c>
      <c r="BH214" s="123">
        <f>IFERROR('CEB Allocators'!AZ105/SUM('CEB Allocators'!$M105:$BZ105),0)*SUM($U105:$CH105)</f>
        <v>0</v>
      </c>
      <c r="BI214" s="123">
        <f>IFERROR('CEB Allocators'!BA105/SUM('CEB Allocators'!$M105:$BZ105),0)*SUM($U105:$CH105)</f>
        <v>0</v>
      </c>
      <c r="BJ214" s="123">
        <f>IFERROR('CEB Allocators'!BB105/SUM('CEB Allocators'!$M105:$BZ105),0)*SUM($U105:$CH105)</f>
        <v>0</v>
      </c>
      <c r="BK214" s="123">
        <f>IFERROR('CEB Allocators'!BC105/SUM('CEB Allocators'!$M105:$BZ105),0)*SUM($U105:$CH105)</f>
        <v>0</v>
      </c>
      <c r="BL214" s="123">
        <f>IFERROR('CEB Allocators'!BD105/SUM('CEB Allocators'!$M105:$BZ105),0)*SUM($U105:$CH105)</f>
        <v>43.846907266771353</v>
      </c>
      <c r="BM214" s="123">
        <f>IFERROR('CEB Allocators'!BE105/SUM('CEB Allocators'!$M105:$BZ105),0)*SUM($U105:$CH105)</f>
        <v>43.846907266771353</v>
      </c>
      <c r="BN214" s="123">
        <f>IFERROR('CEB Allocators'!BF105/SUM('CEB Allocators'!$M105:$BZ105),0)*SUM($U105:$CH105)</f>
        <v>43.846907266771353</v>
      </c>
      <c r="BO214" s="123">
        <f>IFERROR('CEB Allocators'!BG105/SUM('CEB Allocators'!$M105:$BZ105),0)*SUM($U105:$CH105)</f>
        <v>43.846907266771353</v>
      </c>
      <c r="BP214" s="123">
        <f>IFERROR('CEB Allocators'!BH105/SUM('CEB Allocators'!$M105:$BZ105),0)*SUM($U105:$CH105)</f>
        <v>43.846907266771353</v>
      </c>
      <c r="BQ214" s="123">
        <f>IFERROR('CEB Allocators'!BI105/SUM('CEB Allocators'!$M105:$BZ105),0)*SUM($U105:$CH105)</f>
        <v>43.846907266771353</v>
      </c>
      <c r="BR214" s="123">
        <f>IFERROR('CEB Allocators'!BJ105/SUM('CEB Allocators'!$M105:$BZ105),0)*SUM($U105:$CH105)</f>
        <v>43.846907266771353</v>
      </c>
      <c r="BS214" s="123">
        <f>IFERROR('CEB Allocators'!BK105/SUM('CEB Allocators'!$M105:$BZ105),0)*SUM($U105:$CH105)</f>
        <v>43.846907266771353</v>
      </c>
      <c r="BT214" s="123">
        <f>IFERROR('CEB Allocators'!BL105/SUM('CEB Allocators'!$M105:$BZ105),0)*SUM($U105:$CH105)</f>
        <v>43.846907266771353</v>
      </c>
      <c r="BU214" s="123">
        <f>IFERROR('CEB Allocators'!BM105/SUM('CEB Allocators'!$M105:$BZ105),0)*SUM($U105:$CH105)</f>
        <v>43.846907266771353</v>
      </c>
      <c r="BV214" s="123">
        <f>IFERROR('CEB Allocators'!BN105/SUM('CEB Allocators'!$M105:$BZ105),0)*SUM($U105:$CH105)</f>
        <v>43.846907266771353</v>
      </c>
      <c r="BW214" s="123">
        <f>IFERROR('CEB Allocators'!BO105/SUM('CEB Allocators'!$M105:$BZ105),0)*SUM($U105:$CH105)</f>
        <v>43.846907266771353</v>
      </c>
      <c r="BX214" s="123">
        <f>IFERROR('CEB Allocators'!BP105/SUM('CEB Allocators'!$M105:$BZ105),0)*SUM($U105:$CH105)</f>
        <v>43.846907266771353</v>
      </c>
      <c r="BY214" s="123">
        <f>IFERROR('CEB Allocators'!BQ105/SUM('CEB Allocators'!$M105:$BZ105),0)*SUM($U105:$CH105)</f>
        <v>43.846907266771353</v>
      </c>
      <c r="BZ214" s="123">
        <f>IFERROR('CEB Allocators'!BR105/SUM('CEB Allocators'!$M105:$BZ105),0)*SUM($U105:$CH105)</f>
        <v>43.846907266771353</v>
      </c>
      <c r="CA214" s="123">
        <f>IFERROR('CEB Allocators'!BS105/SUM('CEB Allocators'!$M105:$BZ105),0)*SUM($U105:$CH105)</f>
        <v>0</v>
      </c>
      <c r="CB214" s="123">
        <f>IFERROR('CEB Allocators'!BT105/SUM('CEB Allocators'!$M105:$BZ105),0)*SUM($U105:$CH105)</f>
        <v>0</v>
      </c>
      <c r="CC214" s="123">
        <f>IFERROR('CEB Allocators'!BU105/SUM('CEB Allocators'!$M105:$BZ105),0)*SUM($U105:$CH105)</f>
        <v>0</v>
      </c>
      <c r="CD214" s="123">
        <f>IFERROR('CEB Allocators'!BV105/SUM('CEB Allocators'!$M105:$BZ105),0)*SUM($U105:$CH105)</f>
        <v>0</v>
      </c>
      <c r="CE214" s="123">
        <f>IFERROR('CEB Allocators'!BW105/SUM('CEB Allocators'!$M105:$BZ105),0)*SUM($U105:$CH105)</f>
        <v>0</v>
      </c>
      <c r="CF214" s="123">
        <f>IFERROR('CEB Allocators'!BX105/SUM('CEB Allocators'!$M105:$BZ105),0)*SUM($U105:$CH105)</f>
        <v>0</v>
      </c>
      <c r="CG214" s="123">
        <f>IFERROR('CEB Allocators'!BY105/SUM('CEB Allocators'!$M105:$BZ105),0)*SUM($U105:$CH105)</f>
        <v>0</v>
      </c>
      <c r="CH214" s="123">
        <f>IFERROR('CEB Allocators'!BZ105/SUM('CEB Allocators'!$M105:$BZ105),0)*SUM($U105:$CH105)</f>
        <v>0</v>
      </c>
    </row>
    <row r="215" spans="1:86" s="56" customFormat="1" x14ac:dyDescent="0.3">
      <c r="A215" s="150"/>
      <c r="B215" s="19" t="str">
        <f t="shared" si="301"/>
        <v>Conservation</v>
      </c>
      <c r="C215" s="19">
        <f t="shared" si="301"/>
        <v>0</v>
      </c>
      <c r="D215" s="19" t="str">
        <f t="shared" si="301"/>
        <v>Con</v>
      </c>
      <c r="E215" s="19" t="str">
        <f t="shared" si="301"/>
        <v>Conservation</v>
      </c>
      <c r="F215" s="19" t="str">
        <f t="shared" si="301"/>
        <v>Multiple</v>
      </c>
      <c r="G215" s="98">
        <f t="shared" ref="G215" si="304">G106</f>
        <v>54424</v>
      </c>
      <c r="H215" s="19">
        <f t="shared" si="224"/>
        <v>15</v>
      </c>
      <c r="I215" s="19">
        <f t="shared" ref="I215:K215" si="305">I106</f>
        <v>15</v>
      </c>
      <c r="J215" s="19">
        <f t="shared" si="305"/>
        <v>0</v>
      </c>
      <c r="K215" s="19">
        <f t="shared" si="305"/>
        <v>2049</v>
      </c>
      <c r="L215" s="55"/>
      <c r="M215" s="55"/>
      <c r="R215" s="57"/>
      <c r="S215" s="57"/>
      <c r="T215" s="101"/>
      <c r="U215" s="123">
        <f>IFERROR('CEB Allocators'!M106/SUM('CEB Allocators'!$M106:$BZ106),0)*SUM($U106:$CH106)</f>
        <v>0</v>
      </c>
      <c r="V215" s="123">
        <f>IFERROR('CEB Allocators'!N106/SUM('CEB Allocators'!$M106:$BZ106),0)*SUM($U106:$CH106)</f>
        <v>0</v>
      </c>
      <c r="W215" s="123">
        <f>IFERROR('CEB Allocators'!O106/SUM('CEB Allocators'!$M106:$BZ106),0)*SUM($U106:$CH106)</f>
        <v>0</v>
      </c>
      <c r="X215" s="123">
        <f>IFERROR('CEB Allocators'!P106/SUM('CEB Allocators'!$M106:$BZ106),0)*SUM($U106:$CH106)</f>
        <v>0</v>
      </c>
      <c r="Y215" s="123">
        <f>IFERROR('CEB Allocators'!Q106/SUM('CEB Allocators'!$M106:$BZ106),0)*SUM($U106:$CH106)</f>
        <v>0</v>
      </c>
      <c r="Z215" s="123">
        <f>IFERROR('CEB Allocators'!R106/SUM('CEB Allocators'!$M106:$BZ106),0)*SUM($U106:$CH106)</f>
        <v>0</v>
      </c>
      <c r="AA215" s="123">
        <f>IFERROR('CEB Allocators'!S106/SUM('CEB Allocators'!$M106:$BZ106),0)*SUM($U106:$CH106)</f>
        <v>0</v>
      </c>
      <c r="AB215" s="123">
        <f>IFERROR('CEB Allocators'!T106/SUM('CEB Allocators'!$M106:$BZ106),0)*SUM($U106:$CH106)</f>
        <v>0</v>
      </c>
      <c r="AC215" s="123">
        <f>IFERROR('CEB Allocators'!U106/SUM('CEB Allocators'!$M106:$BZ106),0)*SUM($U106:$CH106)</f>
        <v>0</v>
      </c>
      <c r="AD215" s="123">
        <f>IFERROR('CEB Allocators'!V106/SUM('CEB Allocators'!$M106:$BZ106),0)*SUM($U106:$CH106)</f>
        <v>0</v>
      </c>
      <c r="AE215" s="123">
        <f>IFERROR('CEB Allocators'!W106/SUM('CEB Allocators'!$M106:$BZ106),0)*SUM($U106:$CH106)</f>
        <v>0</v>
      </c>
      <c r="AF215" s="123">
        <f>IFERROR('CEB Allocators'!X106/SUM('CEB Allocators'!$M106:$BZ106),0)*SUM($U106:$CH106)</f>
        <v>0</v>
      </c>
      <c r="AG215" s="123">
        <f>IFERROR('CEB Allocators'!Y106/SUM('CEB Allocators'!$M106:$BZ106),0)*SUM($U106:$CH106)</f>
        <v>0</v>
      </c>
      <c r="AH215" s="123">
        <f>IFERROR('CEB Allocators'!Z106/SUM('CEB Allocators'!$M106:$BZ106),0)*SUM($U106:$CH106)</f>
        <v>0</v>
      </c>
      <c r="AI215" s="123">
        <f>IFERROR('CEB Allocators'!AA106/SUM('CEB Allocators'!$M106:$BZ106),0)*SUM($U106:$CH106)</f>
        <v>0</v>
      </c>
      <c r="AJ215" s="123">
        <f>IFERROR('CEB Allocators'!AB106/SUM('CEB Allocators'!$M106:$BZ106),0)*SUM($U106:$CH106)</f>
        <v>0</v>
      </c>
      <c r="AK215" s="123">
        <f>IFERROR('CEB Allocators'!AC106/SUM('CEB Allocators'!$M106:$BZ106),0)*SUM($U106:$CH106)</f>
        <v>0</v>
      </c>
      <c r="AL215" s="123">
        <f>IFERROR('CEB Allocators'!AD106/SUM('CEB Allocators'!$M106:$BZ106),0)*SUM($U106:$CH106)</f>
        <v>0</v>
      </c>
      <c r="AM215" s="123">
        <f>IFERROR('CEB Allocators'!AE106/SUM('CEB Allocators'!$M106:$BZ106),0)*SUM($U106:$CH106)</f>
        <v>0</v>
      </c>
      <c r="AN215" s="123">
        <f>IFERROR('CEB Allocators'!AF106/SUM('CEB Allocators'!$M106:$BZ106),0)*SUM($U106:$CH106)</f>
        <v>0</v>
      </c>
      <c r="AO215" s="123">
        <f>IFERROR('CEB Allocators'!AG106/SUM('CEB Allocators'!$M106:$BZ106),0)*SUM($U106:$CH106)</f>
        <v>0</v>
      </c>
      <c r="AP215" s="123">
        <f>IFERROR('CEB Allocators'!AH106/SUM('CEB Allocators'!$M106:$BZ106),0)*SUM($U106:$CH106)</f>
        <v>0</v>
      </c>
      <c r="AQ215" s="123">
        <f>IFERROR('CEB Allocators'!AI106/SUM('CEB Allocators'!$M106:$BZ106),0)*SUM($U106:$CH106)</f>
        <v>0</v>
      </c>
      <c r="AR215" s="123">
        <f>IFERROR('CEB Allocators'!AJ106/SUM('CEB Allocators'!$M106:$BZ106),0)*SUM($U106:$CH106)</f>
        <v>0</v>
      </c>
      <c r="AS215" s="123">
        <f>IFERROR('CEB Allocators'!AK106/SUM('CEB Allocators'!$M106:$BZ106),0)*SUM($U106:$CH106)</f>
        <v>0</v>
      </c>
      <c r="AT215" s="123">
        <f>IFERROR('CEB Allocators'!AL106/SUM('CEB Allocators'!$M106:$BZ106),0)*SUM($U106:$CH106)</f>
        <v>0</v>
      </c>
      <c r="AU215" s="123">
        <f>IFERROR('CEB Allocators'!AM106/SUM('CEB Allocators'!$M106:$BZ106),0)*SUM($U106:$CH106)</f>
        <v>0</v>
      </c>
      <c r="AV215" s="123">
        <f>IFERROR('CEB Allocators'!AN106/SUM('CEB Allocators'!$M106:$BZ106),0)*SUM($U106:$CH106)</f>
        <v>0</v>
      </c>
      <c r="AW215" s="123">
        <f>IFERROR('CEB Allocators'!AO106/SUM('CEB Allocators'!$M106:$BZ106),0)*SUM($U106:$CH106)</f>
        <v>0</v>
      </c>
      <c r="AX215" s="123">
        <f>IFERROR('CEB Allocators'!AP106/SUM('CEB Allocators'!$M106:$BZ106),0)*SUM($U106:$CH106)</f>
        <v>0</v>
      </c>
      <c r="AY215" s="123">
        <f>IFERROR('CEB Allocators'!AQ106/SUM('CEB Allocators'!$M106:$BZ106),0)*SUM($U106:$CH106)</f>
        <v>0</v>
      </c>
      <c r="AZ215" s="123">
        <f>IFERROR('CEB Allocators'!AR106/SUM('CEB Allocators'!$M106:$BZ106),0)*SUM($U106:$CH106)</f>
        <v>0</v>
      </c>
      <c r="BA215" s="123">
        <f>IFERROR('CEB Allocators'!AS106/SUM('CEB Allocators'!$M106:$BZ106),0)*SUM($U106:$CH106)</f>
        <v>0</v>
      </c>
      <c r="BB215" s="123">
        <f>IFERROR('CEB Allocators'!AT106/SUM('CEB Allocators'!$M106:$BZ106),0)*SUM($U106:$CH106)</f>
        <v>0</v>
      </c>
      <c r="BC215" s="123">
        <f>IFERROR('CEB Allocators'!AU106/SUM('CEB Allocators'!$M106:$BZ106),0)*SUM($U106:$CH106)</f>
        <v>0</v>
      </c>
      <c r="BD215" s="123">
        <f>IFERROR('CEB Allocators'!AV106/SUM('CEB Allocators'!$M106:$BZ106),0)*SUM($U106:$CH106)</f>
        <v>0</v>
      </c>
      <c r="BE215" s="123">
        <f>IFERROR('CEB Allocators'!AW106/SUM('CEB Allocators'!$M106:$BZ106),0)*SUM($U106:$CH106)</f>
        <v>0</v>
      </c>
      <c r="BF215" s="123">
        <f>IFERROR('CEB Allocators'!AX106/SUM('CEB Allocators'!$M106:$BZ106),0)*SUM($U106:$CH106)</f>
        <v>0</v>
      </c>
      <c r="BG215" s="123">
        <f>IFERROR('CEB Allocators'!AY106/SUM('CEB Allocators'!$M106:$BZ106),0)*SUM($U106:$CH106)</f>
        <v>0</v>
      </c>
      <c r="BH215" s="123">
        <f>IFERROR('CEB Allocators'!AZ106/SUM('CEB Allocators'!$M106:$BZ106),0)*SUM($U106:$CH106)</f>
        <v>0</v>
      </c>
      <c r="BI215" s="123">
        <f>IFERROR('CEB Allocators'!BA106/SUM('CEB Allocators'!$M106:$BZ106),0)*SUM($U106:$CH106)</f>
        <v>0</v>
      </c>
      <c r="BJ215" s="123">
        <f>IFERROR('CEB Allocators'!BB106/SUM('CEB Allocators'!$M106:$BZ106),0)*SUM($U106:$CH106)</f>
        <v>0</v>
      </c>
      <c r="BK215" s="123">
        <f>IFERROR('CEB Allocators'!BC106/SUM('CEB Allocators'!$M106:$BZ106),0)*SUM($U106:$CH106)</f>
        <v>0</v>
      </c>
      <c r="BL215" s="123">
        <f>IFERROR('CEB Allocators'!BD106/SUM('CEB Allocators'!$M106:$BZ106),0)*SUM($U106:$CH106)</f>
        <v>0</v>
      </c>
      <c r="BM215" s="123">
        <f>IFERROR('CEB Allocators'!BE106/SUM('CEB Allocators'!$M106:$BZ106),0)*SUM($U106:$CH106)</f>
        <v>44.723845412106783</v>
      </c>
      <c r="BN215" s="123">
        <f>IFERROR('CEB Allocators'!BF106/SUM('CEB Allocators'!$M106:$BZ106),0)*SUM($U106:$CH106)</f>
        <v>44.723845412106783</v>
      </c>
      <c r="BO215" s="123">
        <f>IFERROR('CEB Allocators'!BG106/SUM('CEB Allocators'!$M106:$BZ106),0)*SUM($U106:$CH106)</f>
        <v>44.723845412106783</v>
      </c>
      <c r="BP215" s="123">
        <f>IFERROR('CEB Allocators'!BH106/SUM('CEB Allocators'!$M106:$BZ106),0)*SUM($U106:$CH106)</f>
        <v>44.723845412106783</v>
      </c>
      <c r="BQ215" s="123">
        <f>IFERROR('CEB Allocators'!BI106/SUM('CEB Allocators'!$M106:$BZ106),0)*SUM($U106:$CH106)</f>
        <v>44.723845412106783</v>
      </c>
      <c r="BR215" s="123">
        <f>IFERROR('CEB Allocators'!BJ106/SUM('CEB Allocators'!$M106:$BZ106),0)*SUM($U106:$CH106)</f>
        <v>44.723845412106783</v>
      </c>
      <c r="BS215" s="123">
        <f>IFERROR('CEB Allocators'!BK106/SUM('CEB Allocators'!$M106:$BZ106),0)*SUM($U106:$CH106)</f>
        <v>44.723845412106783</v>
      </c>
      <c r="BT215" s="123">
        <f>IFERROR('CEB Allocators'!BL106/SUM('CEB Allocators'!$M106:$BZ106),0)*SUM($U106:$CH106)</f>
        <v>44.723845412106783</v>
      </c>
      <c r="BU215" s="123">
        <f>IFERROR('CEB Allocators'!BM106/SUM('CEB Allocators'!$M106:$BZ106),0)*SUM($U106:$CH106)</f>
        <v>44.723845412106783</v>
      </c>
      <c r="BV215" s="123">
        <f>IFERROR('CEB Allocators'!BN106/SUM('CEB Allocators'!$M106:$BZ106),0)*SUM($U106:$CH106)</f>
        <v>44.723845412106783</v>
      </c>
      <c r="BW215" s="123">
        <f>IFERROR('CEB Allocators'!BO106/SUM('CEB Allocators'!$M106:$BZ106),0)*SUM($U106:$CH106)</f>
        <v>44.723845412106783</v>
      </c>
      <c r="BX215" s="123">
        <f>IFERROR('CEB Allocators'!BP106/SUM('CEB Allocators'!$M106:$BZ106),0)*SUM($U106:$CH106)</f>
        <v>44.723845412106783</v>
      </c>
      <c r="BY215" s="123">
        <f>IFERROR('CEB Allocators'!BQ106/SUM('CEB Allocators'!$M106:$BZ106),0)*SUM($U106:$CH106)</f>
        <v>44.723845412106783</v>
      </c>
      <c r="BZ215" s="123">
        <f>IFERROR('CEB Allocators'!BR106/SUM('CEB Allocators'!$M106:$BZ106),0)*SUM($U106:$CH106)</f>
        <v>44.723845412106783</v>
      </c>
      <c r="CA215" s="123">
        <f>IFERROR('CEB Allocators'!BS106/SUM('CEB Allocators'!$M106:$BZ106),0)*SUM($U106:$CH106)</f>
        <v>44.723845412106783</v>
      </c>
      <c r="CB215" s="123">
        <f>IFERROR('CEB Allocators'!BT106/SUM('CEB Allocators'!$M106:$BZ106),0)*SUM($U106:$CH106)</f>
        <v>0</v>
      </c>
      <c r="CC215" s="123">
        <f>IFERROR('CEB Allocators'!BU106/SUM('CEB Allocators'!$M106:$BZ106),0)*SUM($U106:$CH106)</f>
        <v>0</v>
      </c>
      <c r="CD215" s="123">
        <f>IFERROR('CEB Allocators'!BV106/SUM('CEB Allocators'!$M106:$BZ106),0)*SUM($U106:$CH106)</f>
        <v>0</v>
      </c>
      <c r="CE215" s="123">
        <f>IFERROR('CEB Allocators'!BW106/SUM('CEB Allocators'!$M106:$BZ106),0)*SUM($U106:$CH106)</f>
        <v>0</v>
      </c>
      <c r="CF215" s="123">
        <f>IFERROR('CEB Allocators'!BX106/SUM('CEB Allocators'!$M106:$BZ106),0)*SUM($U106:$CH106)</f>
        <v>0</v>
      </c>
      <c r="CG215" s="123">
        <f>IFERROR('CEB Allocators'!BY106/SUM('CEB Allocators'!$M106:$BZ106),0)*SUM($U106:$CH106)</f>
        <v>0</v>
      </c>
      <c r="CH215" s="123">
        <f>IFERROR('CEB Allocators'!BZ106/SUM('CEB Allocators'!$M106:$BZ106),0)*SUM($U106:$CH106)</f>
        <v>0</v>
      </c>
    </row>
    <row r="216" spans="1:86" s="56" customFormat="1" x14ac:dyDescent="0.3">
      <c r="A216" s="150"/>
      <c r="B216" s="19" t="str">
        <f t="shared" si="301"/>
        <v>Conservation</v>
      </c>
      <c r="C216" s="19">
        <f t="shared" si="301"/>
        <v>0</v>
      </c>
      <c r="D216" s="19" t="str">
        <f t="shared" si="301"/>
        <v>Con</v>
      </c>
      <c r="E216" s="19" t="str">
        <f t="shared" si="301"/>
        <v>Conservation</v>
      </c>
      <c r="F216" s="19" t="str">
        <f t="shared" si="301"/>
        <v>Multiple</v>
      </c>
      <c r="G216" s="98">
        <f t="shared" ref="G216" si="306">G107</f>
        <v>54789</v>
      </c>
      <c r="H216" s="19">
        <f t="shared" si="224"/>
        <v>15</v>
      </c>
      <c r="I216" s="19">
        <f t="shared" ref="I216:K216" si="307">I107</f>
        <v>15</v>
      </c>
      <c r="J216" s="19">
        <f t="shared" si="307"/>
        <v>0</v>
      </c>
      <c r="K216" s="19">
        <f t="shared" si="307"/>
        <v>2050</v>
      </c>
      <c r="L216" s="55"/>
      <c r="M216" s="55"/>
      <c r="R216" s="57"/>
      <c r="S216" s="57"/>
      <c r="T216" s="101"/>
      <c r="U216" s="123">
        <f>IFERROR('CEB Allocators'!M107/SUM('CEB Allocators'!$M107:$BZ107),0)*SUM($U107:$CH107)</f>
        <v>0</v>
      </c>
      <c r="V216" s="123">
        <f>IFERROR('CEB Allocators'!N107/SUM('CEB Allocators'!$M107:$BZ107),0)*SUM($U107:$CH107)</f>
        <v>0</v>
      </c>
      <c r="W216" s="123">
        <f>IFERROR('CEB Allocators'!O107/SUM('CEB Allocators'!$M107:$BZ107),0)*SUM($U107:$CH107)</f>
        <v>0</v>
      </c>
      <c r="X216" s="123">
        <f>IFERROR('CEB Allocators'!P107/SUM('CEB Allocators'!$M107:$BZ107),0)*SUM($U107:$CH107)</f>
        <v>0</v>
      </c>
      <c r="Y216" s="123">
        <f>IFERROR('CEB Allocators'!Q107/SUM('CEB Allocators'!$M107:$BZ107),0)*SUM($U107:$CH107)</f>
        <v>0</v>
      </c>
      <c r="Z216" s="123">
        <f>IFERROR('CEB Allocators'!R107/SUM('CEB Allocators'!$M107:$BZ107),0)*SUM($U107:$CH107)</f>
        <v>0</v>
      </c>
      <c r="AA216" s="123">
        <f>IFERROR('CEB Allocators'!S107/SUM('CEB Allocators'!$M107:$BZ107),0)*SUM($U107:$CH107)</f>
        <v>0</v>
      </c>
      <c r="AB216" s="123">
        <f>IFERROR('CEB Allocators'!T107/SUM('CEB Allocators'!$M107:$BZ107),0)*SUM($U107:$CH107)</f>
        <v>0</v>
      </c>
      <c r="AC216" s="123">
        <f>IFERROR('CEB Allocators'!U107/SUM('CEB Allocators'!$M107:$BZ107),0)*SUM($U107:$CH107)</f>
        <v>0</v>
      </c>
      <c r="AD216" s="123">
        <f>IFERROR('CEB Allocators'!V107/SUM('CEB Allocators'!$M107:$BZ107),0)*SUM($U107:$CH107)</f>
        <v>0</v>
      </c>
      <c r="AE216" s="123">
        <f>IFERROR('CEB Allocators'!W107/SUM('CEB Allocators'!$M107:$BZ107),0)*SUM($U107:$CH107)</f>
        <v>0</v>
      </c>
      <c r="AF216" s="123">
        <f>IFERROR('CEB Allocators'!X107/SUM('CEB Allocators'!$M107:$BZ107),0)*SUM($U107:$CH107)</f>
        <v>0</v>
      </c>
      <c r="AG216" s="123">
        <f>IFERROR('CEB Allocators'!Y107/SUM('CEB Allocators'!$M107:$BZ107),0)*SUM($U107:$CH107)</f>
        <v>0</v>
      </c>
      <c r="AH216" s="123">
        <f>IFERROR('CEB Allocators'!Z107/SUM('CEB Allocators'!$M107:$BZ107),0)*SUM($U107:$CH107)</f>
        <v>0</v>
      </c>
      <c r="AI216" s="123">
        <f>IFERROR('CEB Allocators'!AA107/SUM('CEB Allocators'!$M107:$BZ107),0)*SUM($U107:$CH107)</f>
        <v>0</v>
      </c>
      <c r="AJ216" s="123">
        <f>IFERROR('CEB Allocators'!AB107/SUM('CEB Allocators'!$M107:$BZ107),0)*SUM($U107:$CH107)</f>
        <v>0</v>
      </c>
      <c r="AK216" s="123">
        <f>IFERROR('CEB Allocators'!AC107/SUM('CEB Allocators'!$M107:$BZ107),0)*SUM($U107:$CH107)</f>
        <v>0</v>
      </c>
      <c r="AL216" s="123">
        <f>IFERROR('CEB Allocators'!AD107/SUM('CEB Allocators'!$M107:$BZ107),0)*SUM($U107:$CH107)</f>
        <v>0</v>
      </c>
      <c r="AM216" s="123">
        <f>IFERROR('CEB Allocators'!AE107/SUM('CEB Allocators'!$M107:$BZ107),0)*SUM($U107:$CH107)</f>
        <v>0</v>
      </c>
      <c r="AN216" s="123">
        <f>IFERROR('CEB Allocators'!AF107/SUM('CEB Allocators'!$M107:$BZ107),0)*SUM($U107:$CH107)</f>
        <v>0</v>
      </c>
      <c r="AO216" s="123">
        <f>IFERROR('CEB Allocators'!AG107/SUM('CEB Allocators'!$M107:$BZ107),0)*SUM($U107:$CH107)</f>
        <v>0</v>
      </c>
      <c r="AP216" s="123">
        <f>IFERROR('CEB Allocators'!AH107/SUM('CEB Allocators'!$M107:$BZ107),0)*SUM($U107:$CH107)</f>
        <v>0</v>
      </c>
      <c r="AQ216" s="123">
        <f>IFERROR('CEB Allocators'!AI107/SUM('CEB Allocators'!$M107:$BZ107),0)*SUM($U107:$CH107)</f>
        <v>0</v>
      </c>
      <c r="AR216" s="123">
        <f>IFERROR('CEB Allocators'!AJ107/SUM('CEB Allocators'!$M107:$BZ107),0)*SUM($U107:$CH107)</f>
        <v>0</v>
      </c>
      <c r="AS216" s="123">
        <f>IFERROR('CEB Allocators'!AK107/SUM('CEB Allocators'!$M107:$BZ107),0)*SUM($U107:$CH107)</f>
        <v>0</v>
      </c>
      <c r="AT216" s="123">
        <f>IFERROR('CEB Allocators'!AL107/SUM('CEB Allocators'!$M107:$BZ107),0)*SUM($U107:$CH107)</f>
        <v>0</v>
      </c>
      <c r="AU216" s="123">
        <f>IFERROR('CEB Allocators'!AM107/SUM('CEB Allocators'!$M107:$BZ107),0)*SUM($U107:$CH107)</f>
        <v>0</v>
      </c>
      <c r="AV216" s="123">
        <f>IFERROR('CEB Allocators'!AN107/SUM('CEB Allocators'!$M107:$BZ107),0)*SUM($U107:$CH107)</f>
        <v>0</v>
      </c>
      <c r="AW216" s="123">
        <f>IFERROR('CEB Allocators'!AO107/SUM('CEB Allocators'!$M107:$BZ107),0)*SUM($U107:$CH107)</f>
        <v>0</v>
      </c>
      <c r="AX216" s="123">
        <f>IFERROR('CEB Allocators'!AP107/SUM('CEB Allocators'!$M107:$BZ107),0)*SUM($U107:$CH107)</f>
        <v>0</v>
      </c>
      <c r="AY216" s="123">
        <f>IFERROR('CEB Allocators'!AQ107/SUM('CEB Allocators'!$M107:$BZ107),0)*SUM($U107:$CH107)</f>
        <v>0</v>
      </c>
      <c r="AZ216" s="123">
        <f>IFERROR('CEB Allocators'!AR107/SUM('CEB Allocators'!$M107:$BZ107),0)*SUM($U107:$CH107)</f>
        <v>0</v>
      </c>
      <c r="BA216" s="123">
        <f>IFERROR('CEB Allocators'!AS107/SUM('CEB Allocators'!$M107:$BZ107),0)*SUM($U107:$CH107)</f>
        <v>0</v>
      </c>
      <c r="BB216" s="123">
        <f>IFERROR('CEB Allocators'!AT107/SUM('CEB Allocators'!$M107:$BZ107),0)*SUM($U107:$CH107)</f>
        <v>0</v>
      </c>
      <c r="BC216" s="123">
        <f>IFERROR('CEB Allocators'!AU107/SUM('CEB Allocators'!$M107:$BZ107),0)*SUM($U107:$CH107)</f>
        <v>0</v>
      </c>
      <c r="BD216" s="123">
        <f>IFERROR('CEB Allocators'!AV107/SUM('CEB Allocators'!$M107:$BZ107),0)*SUM($U107:$CH107)</f>
        <v>0</v>
      </c>
      <c r="BE216" s="123">
        <f>IFERROR('CEB Allocators'!AW107/SUM('CEB Allocators'!$M107:$BZ107),0)*SUM($U107:$CH107)</f>
        <v>0</v>
      </c>
      <c r="BF216" s="123">
        <f>IFERROR('CEB Allocators'!AX107/SUM('CEB Allocators'!$M107:$BZ107),0)*SUM($U107:$CH107)</f>
        <v>0</v>
      </c>
      <c r="BG216" s="123">
        <f>IFERROR('CEB Allocators'!AY107/SUM('CEB Allocators'!$M107:$BZ107),0)*SUM($U107:$CH107)</f>
        <v>0</v>
      </c>
      <c r="BH216" s="123">
        <f>IFERROR('CEB Allocators'!AZ107/SUM('CEB Allocators'!$M107:$BZ107),0)*SUM($U107:$CH107)</f>
        <v>0</v>
      </c>
      <c r="BI216" s="123">
        <f>IFERROR('CEB Allocators'!BA107/SUM('CEB Allocators'!$M107:$BZ107),0)*SUM($U107:$CH107)</f>
        <v>0</v>
      </c>
      <c r="BJ216" s="123">
        <f>IFERROR('CEB Allocators'!BB107/SUM('CEB Allocators'!$M107:$BZ107),0)*SUM($U107:$CH107)</f>
        <v>0</v>
      </c>
      <c r="BK216" s="123">
        <f>IFERROR('CEB Allocators'!BC107/SUM('CEB Allocators'!$M107:$BZ107),0)*SUM($U107:$CH107)</f>
        <v>0</v>
      </c>
      <c r="BL216" s="123">
        <f>IFERROR('CEB Allocators'!BD107/SUM('CEB Allocators'!$M107:$BZ107),0)*SUM($U107:$CH107)</f>
        <v>0</v>
      </c>
      <c r="BM216" s="123">
        <f>IFERROR('CEB Allocators'!BE107/SUM('CEB Allocators'!$M107:$BZ107),0)*SUM($U107:$CH107)</f>
        <v>0</v>
      </c>
      <c r="BN216" s="123">
        <f>IFERROR('CEB Allocators'!BF107/SUM('CEB Allocators'!$M107:$BZ107),0)*SUM($U107:$CH107)</f>
        <v>45.618322320348909</v>
      </c>
      <c r="BO216" s="123">
        <f>IFERROR('CEB Allocators'!BG107/SUM('CEB Allocators'!$M107:$BZ107),0)*SUM($U107:$CH107)</f>
        <v>45.618322320348909</v>
      </c>
      <c r="BP216" s="123">
        <f>IFERROR('CEB Allocators'!BH107/SUM('CEB Allocators'!$M107:$BZ107),0)*SUM($U107:$CH107)</f>
        <v>45.618322320348909</v>
      </c>
      <c r="BQ216" s="123">
        <f>IFERROR('CEB Allocators'!BI107/SUM('CEB Allocators'!$M107:$BZ107),0)*SUM($U107:$CH107)</f>
        <v>45.618322320348909</v>
      </c>
      <c r="BR216" s="123">
        <f>IFERROR('CEB Allocators'!BJ107/SUM('CEB Allocators'!$M107:$BZ107),0)*SUM($U107:$CH107)</f>
        <v>45.618322320348909</v>
      </c>
      <c r="BS216" s="123">
        <f>IFERROR('CEB Allocators'!BK107/SUM('CEB Allocators'!$M107:$BZ107),0)*SUM($U107:$CH107)</f>
        <v>45.618322320348909</v>
      </c>
      <c r="BT216" s="123">
        <f>IFERROR('CEB Allocators'!BL107/SUM('CEB Allocators'!$M107:$BZ107),0)*SUM($U107:$CH107)</f>
        <v>45.618322320348909</v>
      </c>
      <c r="BU216" s="123">
        <f>IFERROR('CEB Allocators'!BM107/SUM('CEB Allocators'!$M107:$BZ107),0)*SUM($U107:$CH107)</f>
        <v>45.618322320348909</v>
      </c>
      <c r="BV216" s="123">
        <f>IFERROR('CEB Allocators'!BN107/SUM('CEB Allocators'!$M107:$BZ107),0)*SUM($U107:$CH107)</f>
        <v>45.618322320348909</v>
      </c>
      <c r="BW216" s="123">
        <f>IFERROR('CEB Allocators'!BO107/SUM('CEB Allocators'!$M107:$BZ107),0)*SUM($U107:$CH107)</f>
        <v>45.618322320348909</v>
      </c>
      <c r="BX216" s="123">
        <f>IFERROR('CEB Allocators'!BP107/SUM('CEB Allocators'!$M107:$BZ107),0)*SUM($U107:$CH107)</f>
        <v>45.618322320348909</v>
      </c>
      <c r="BY216" s="123">
        <f>IFERROR('CEB Allocators'!BQ107/SUM('CEB Allocators'!$M107:$BZ107),0)*SUM($U107:$CH107)</f>
        <v>45.618322320348909</v>
      </c>
      <c r="BZ216" s="123">
        <f>IFERROR('CEB Allocators'!BR107/SUM('CEB Allocators'!$M107:$BZ107),0)*SUM($U107:$CH107)</f>
        <v>45.618322320348909</v>
      </c>
      <c r="CA216" s="123">
        <f>IFERROR('CEB Allocators'!BS107/SUM('CEB Allocators'!$M107:$BZ107),0)*SUM($U107:$CH107)</f>
        <v>45.618322320348909</v>
      </c>
      <c r="CB216" s="123">
        <f>IFERROR('CEB Allocators'!BT107/SUM('CEB Allocators'!$M107:$BZ107),0)*SUM($U107:$CH107)</f>
        <v>45.618322320348909</v>
      </c>
      <c r="CC216" s="123">
        <f>IFERROR('CEB Allocators'!BU107/SUM('CEB Allocators'!$M107:$BZ107),0)*SUM($U107:$CH107)</f>
        <v>0</v>
      </c>
      <c r="CD216" s="123">
        <f>IFERROR('CEB Allocators'!BV107/SUM('CEB Allocators'!$M107:$BZ107),0)*SUM($U107:$CH107)</f>
        <v>0</v>
      </c>
      <c r="CE216" s="123">
        <f>IFERROR('CEB Allocators'!BW107/SUM('CEB Allocators'!$M107:$BZ107),0)*SUM($U107:$CH107)</f>
        <v>0</v>
      </c>
      <c r="CF216" s="123">
        <f>IFERROR('CEB Allocators'!BX107/SUM('CEB Allocators'!$M107:$BZ107),0)*SUM($U107:$CH107)</f>
        <v>0</v>
      </c>
      <c r="CG216" s="123">
        <f>IFERROR('CEB Allocators'!BY107/SUM('CEB Allocators'!$M107:$BZ107),0)*SUM($U107:$CH107)</f>
        <v>0</v>
      </c>
      <c r="CH216" s="123">
        <f>IFERROR('CEB Allocators'!BZ107/SUM('CEB Allocators'!$M107:$BZ107),0)*SUM($U107:$CH107)</f>
        <v>0</v>
      </c>
    </row>
    <row r="217" spans="1:86" s="56" customFormat="1" x14ac:dyDescent="0.3">
      <c r="A217" s="71" t="s">
        <v>100</v>
      </c>
      <c r="B217" s="19"/>
      <c r="C217" s="19"/>
      <c r="D217" s="19"/>
      <c r="E217" s="19"/>
      <c r="F217" s="19"/>
      <c r="G217" s="98">
        <f t="shared" ref="G217" si="308">G108</f>
        <v>0</v>
      </c>
      <c r="H217" s="19"/>
      <c r="I217" s="19"/>
      <c r="J217" s="19"/>
      <c r="K217" s="19"/>
      <c r="L217" s="55"/>
      <c r="M217" s="55"/>
      <c r="R217" s="57"/>
      <c r="S217" s="57"/>
      <c r="T217" s="101" t="b">
        <f>SUM(U217:CH217)=SUM(U$108:CH$108)</f>
        <v>1</v>
      </c>
      <c r="U217" s="107">
        <f>SUM(U112:U216)</f>
        <v>0</v>
      </c>
      <c r="V217" s="107">
        <f t="shared" ref="V217:CG217" si="309">SUM(V112:V216)</f>
        <v>144.81437145351657</v>
      </c>
      <c r="W217" s="107">
        <f t="shared" si="309"/>
        <v>144.81437145351657</v>
      </c>
      <c r="X217" s="107">
        <f t="shared" si="309"/>
        <v>412.71568879261616</v>
      </c>
      <c r="Y217" s="107">
        <f t="shared" si="309"/>
        <v>681.79867928965609</v>
      </c>
      <c r="Z217" s="107">
        <f t="shared" si="309"/>
        <v>1188.9096566487099</v>
      </c>
      <c r="AA217" s="107">
        <f t="shared" si="309"/>
        <v>1236.969234166776</v>
      </c>
      <c r="AB217" s="107">
        <f t="shared" si="309"/>
        <v>1419.0846310042518</v>
      </c>
      <c r="AC217" s="107">
        <f t="shared" si="309"/>
        <v>1689.6913113610663</v>
      </c>
      <c r="AD217" s="107">
        <f t="shared" si="309"/>
        <v>2188.2369579922097</v>
      </c>
      <c r="AE217" s="107">
        <f t="shared" si="309"/>
        <v>2655.6598458380399</v>
      </c>
      <c r="AF217" s="107">
        <f t="shared" si="309"/>
        <v>2829.1207836065237</v>
      </c>
      <c r="AG217" s="107">
        <f t="shared" si="309"/>
        <v>2903.7412532059129</v>
      </c>
      <c r="AH217" s="107">
        <f t="shared" si="309"/>
        <v>3137.1820283280326</v>
      </c>
      <c r="AI217" s="107">
        <f t="shared" si="309"/>
        <v>3189.1505263117533</v>
      </c>
      <c r="AJ217" s="107">
        <f t="shared" si="309"/>
        <v>3299.4393105765348</v>
      </c>
      <c r="AK217" s="107">
        <f t="shared" si="309"/>
        <v>3325.1275492888453</v>
      </c>
      <c r="AL217" s="107">
        <f t="shared" si="309"/>
        <v>3351.3295527754021</v>
      </c>
      <c r="AM217" s="107">
        <f t="shared" si="309"/>
        <v>3378.0555963316901</v>
      </c>
      <c r="AN217" s="107">
        <f t="shared" si="309"/>
        <v>3392.0851886191035</v>
      </c>
      <c r="AO217" s="107">
        <f t="shared" si="309"/>
        <v>3404.7854764197318</v>
      </c>
      <c r="AP217" s="107">
        <f t="shared" si="309"/>
        <v>3415.1663709786799</v>
      </c>
      <c r="AQ217" s="107">
        <f t="shared" si="309"/>
        <v>3425.3849713848999</v>
      </c>
      <c r="AR217" s="107">
        <f t="shared" si="309"/>
        <v>3435.6833419848845</v>
      </c>
      <c r="AS217" s="107">
        <f t="shared" si="309"/>
        <v>3430.417572638255</v>
      </c>
      <c r="AT217" s="107">
        <f t="shared" si="309"/>
        <v>3417.8677219276669</v>
      </c>
      <c r="AU217" s="107">
        <f t="shared" si="309"/>
        <v>3410.5126957601337</v>
      </c>
      <c r="AV217" s="107">
        <f t="shared" si="309"/>
        <v>3405.2254260057935</v>
      </c>
      <c r="AW217" s="107">
        <f t="shared" si="309"/>
        <v>3396.347722895659</v>
      </c>
      <c r="AX217" s="107">
        <f t="shared" si="309"/>
        <v>3398.5374657233219</v>
      </c>
      <c r="AY217" s="107">
        <f t="shared" si="309"/>
        <v>3407.2480034075379</v>
      </c>
      <c r="AZ217" s="107">
        <f t="shared" si="309"/>
        <v>3416.1327518454382</v>
      </c>
      <c r="BA217" s="107">
        <f t="shared" si="309"/>
        <v>3425.1951952520967</v>
      </c>
      <c r="BB217" s="107">
        <f t="shared" si="309"/>
        <v>3434.4388875268883</v>
      </c>
      <c r="BC217" s="107">
        <f t="shared" si="309"/>
        <v>3443.8674536471758</v>
      </c>
      <c r="BD217" s="107">
        <f t="shared" si="309"/>
        <v>3453.4845910898689</v>
      </c>
      <c r="BE217" s="107">
        <f t="shared" si="309"/>
        <v>3463.2940712814157</v>
      </c>
      <c r="BF217" s="107">
        <f t="shared" si="309"/>
        <v>3473.2997410767935</v>
      </c>
      <c r="BG217" s="107">
        <f t="shared" si="309"/>
        <v>3483.5055242680792</v>
      </c>
      <c r="BH217" s="107">
        <f t="shared" si="309"/>
        <v>3493.9154231231905</v>
      </c>
      <c r="BI217" s="107">
        <f t="shared" si="309"/>
        <v>3504.5335199554038</v>
      </c>
      <c r="BJ217" s="107">
        <f t="shared" si="309"/>
        <v>3441.681250180985</v>
      </c>
      <c r="BK217" s="107">
        <f t="shared" si="309"/>
        <v>3452.7283181252201</v>
      </c>
      <c r="BL217" s="107">
        <f t="shared" si="309"/>
        <v>3384.9209266216076</v>
      </c>
      <c r="BM217" s="107">
        <f t="shared" si="309"/>
        <v>3157.0622777537501</v>
      </c>
      <c r="BN217" s="107">
        <f t="shared" si="309"/>
        <v>3036.5682892095911</v>
      </c>
      <c r="BO217" s="107">
        <f t="shared" si="309"/>
        <v>3001.9953020593803</v>
      </c>
      <c r="BP217" s="107">
        <f t="shared" si="309"/>
        <v>2936.0556297245867</v>
      </c>
      <c r="BQ217" s="107">
        <f t="shared" si="309"/>
        <v>2900.0858938935071</v>
      </c>
      <c r="BR217" s="107">
        <f t="shared" si="309"/>
        <v>2863.396763345806</v>
      </c>
      <c r="BS217" s="107">
        <f t="shared" si="309"/>
        <v>2825.9738501871511</v>
      </c>
      <c r="BT217" s="107">
        <f t="shared" si="309"/>
        <v>2716.6708358550832</v>
      </c>
      <c r="BU217" s="107">
        <f t="shared" si="309"/>
        <v>2647.5118995192438</v>
      </c>
      <c r="BV217" s="107">
        <f t="shared" si="309"/>
        <v>2319.8189751489408</v>
      </c>
      <c r="BW217" s="107">
        <f t="shared" si="309"/>
        <v>2279.3112104251254</v>
      </c>
      <c r="BX217" s="107">
        <f t="shared" si="309"/>
        <v>1893.6550263862387</v>
      </c>
      <c r="BY217" s="107">
        <f t="shared" si="309"/>
        <v>1839.6321671208477</v>
      </c>
      <c r="BZ217" s="107">
        <f t="shared" si="309"/>
        <v>1678.2153603865859</v>
      </c>
      <c r="CA217" s="107">
        <f t="shared" si="309"/>
        <v>1400.221113799</v>
      </c>
      <c r="CB217" s="107">
        <f t="shared" si="309"/>
        <v>882.16525697108318</v>
      </c>
      <c r="CC217" s="107">
        <f t="shared" si="309"/>
        <v>396.9237207015708</v>
      </c>
      <c r="CD217" s="107">
        <f t="shared" si="309"/>
        <v>243.93162875041997</v>
      </c>
      <c r="CE217" s="107">
        <f t="shared" si="309"/>
        <v>222.46266243374146</v>
      </c>
      <c r="CF217" s="107">
        <f t="shared" si="309"/>
        <v>112.38200139607312</v>
      </c>
      <c r="CG217" s="107">
        <f t="shared" si="309"/>
        <v>85.104236507614203</v>
      </c>
      <c r="CH217" s="107">
        <f t="shared" ref="CH217" si="310">SUM(CH112:CH216)</f>
        <v>0</v>
      </c>
    </row>
    <row r="221" spans="1:86" ht="11.4" x14ac:dyDescent="0.2">
      <c r="A221" s="56"/>
      <c r="B221" s="108" t="str">
        <f>B111</f>
        <v>Contract Type</v>
      </c>
      <c r="C221" s="108" t="str">
        <f t="shared" ref="C221:K221" si="311">C111</f>
        <v>Contract Capacity</v>
      </c>
      <c r="D221" s="108" t="str">
        <f t="shared" si="311"/>
        <v>Fuel Code</v>
      </c>
      <c r="E221" s="108" t="str">
        <f t="shared" si="311"/>
        <v>Fuel (Technology)</v>
      </c>
      <c r="F221" s="108" t="str">
        <f t="shared" si="311"/>
        <v>Project Name</v>
      </c>
      <c r="G221" s="108" t="str">
        <f t="shared" si="311"/>
        <v>COD</v>
      </c>
      <c r="H221" s="108" t="str">
        <f t="shared" si="311"/>
        <v>Term</v>
      </c>
      <c r="I221" s="108" t="str">
        <f t="shared" si="311"/>
        <v>Original Life</v>
      </c>
      <c r="J221" s="108" t="str">
        <f t="shared" si="311"/>
        <v>Repowered Life</v>
      </c>
      <c r="K221" s="108" t="str">
        <f t="shared" si="311"/>
        <v>Contract Y1</v>
      </c>
      <c r="L221" s="108"/>
      <c r="M221" s="108"/>
      <c r="N221" s="108"/>
      <c r="O221" s="108"/>
      <c r="P221" s="108"/>
      <c r="Q221" s="108"/>
      <c r="R221" s="108"/>
      <c r="S221" s="108"/>
      <c r="T221" s="108"/>
      <c r="U221" s="127">
        <f>U2</f>
        <v>2005</v>
      </c>
      <c r="V221" s="127">
        <f t="shared" ref="V221:CG221" si="312">V2</f>
        <v>2006</v>
      </c>
      <c r="W221" s="127">
        <f t="shared" si="312"/>
        <v>2007</v>
      </c>
      <c r="X221" s="127">
        <f t="shared" si="312"/>
        <v>2008</v>
      </c>
      <c r="Y221" s="127">
        <f t="shared" si="312"/>
        <v>2009</v>
      </c>
      <c r="Z221" s="127">
        <f t="shared" si="312"/>
        <v>2010</v>
      </c>
      <c r="AA221" s="127">
        <f t="shared" si="312"/>
        <v>2011</v>
      </c>
      <c r="AB221" s="127">
        <f t="shared" si="312"/>
        <v>2012</v>
      </c>
      <c r="AC221" s="127">
        <f t="shared" si="312"/>
        <v>2013</v>
      </c>
      <c r="AD221" s="127">
        <f t="shared" si="312"/>
        <v>2014</v>
      </c>
      <c r="AE221" s="127">
        <f t="shared" si="312"/>
        <v>2015</v>
      </c>
      <c r="AF221" s="127">
        <f t="shared" si="312"/>
        <v>2016</v>
      </c>
      <c r="AG221" s="127">
        <f t="shared" si="312"/>
        <v>2017</v>
      </c>
      <c r="AH221" s="127">
        <f t="shared" si="312"/>
        <v>2018</v>
      </c>
      <c r="AI221" s="127">
        <f t="shared" si="312"/>
        <v>2019</v>
      </c>
      <c r="AJ221" s="127">
        <f t="shared" si="312"/>
        <v>2020</v>
      </c>
      <c r="AK221" s="127">
        <f t="shared" si="312"/>
        <v>2021</v>
      </c>
      <c r="AL221" s="127">
        <f t="shared" si="312"/>
        <v>2022</v>
      </c>
      <c r="AM221" s="127">
        <f t="shared" si="312"/>
        <v>2023</v>
      </c>
      <c r="AN221" s="127">
        <f t="shared" si="312"/>
        <v>2024</v>
      </c>
      <c r="AO221" s="127">
        <f t="shared" si="312"/>
        <v>2025</v>
      </c>
      <c r="AP221" s="127">
        <f t="shared" si="312"/>
        <v>2026</v>
      </c>
      <c r="AQ221" s="127">
        <f t="shared" si="312"/>
        <v>2027</v>
      </c>
      <c r="AR221" s="127">
        <f t="shared" si="312"/>
        <v>2028</v>
      </c>
      <c r="AS221" s="127">
        <f t="shared" si="312"/>
        <v>2029</v>
      </c>
      <c r="AT221" s="127">
        <f t="shared" si="312"/>
        <v>2030</v>
      </c>
      <c r="AU221" s="127">
        <f t="shared" si="312"/>
        <v>2031</v>
      </c>
      <c r="AV221" s="127">
        <f t="shared" si="312"/>
        <v>2032</v>
      </c>
      <c r="AW221" s="127">
        <f t="shared" si="312"/>
        <v>2033</v>
      </c>
      <c r="AX221" s="127">
        <f t="shared" si="312"/>
        <v>2034</v>
      </c>
      <c r="AY221" s="127">
        <f t="shared" si="312"/>
        <v>2035</v>
      </c>
      <c r="AZ221" s="127">
        <f t="shared" si="312"/>
        <v>2036</v>
      </c>
      <c r="BA221" s="127">
        <f t="shared" si="312"/>
        <v>2037</v>
      </c>
      <c r="BB221" s="127">
        <f t="shared" si="312"/>
        <v>2038</v>
      </c>
      <c r="BC221" s="127">
        <f t="shared" si="312"/>
        <v>2039</v>
      </c>
      <c r="BD221" s="127">
        <f t="shared" si="312"/>
        <v>2040</v>
      </c>
      <c r="BE221" s="127">
        <f t="shared" si="312"/>
        <v>2041</v>
      </c>
      <c r="BF221" s="127">
        <f t="shared" si="312"/>
        <v>2042</v>
      </c>
      <c r="BG221" s="127">
        <f t="shared" si="312"/>
        <v>2043</v>
      </c>
      <c r="BH221" s="127">
        <f t="shared" si="312"/>
        <v>2044</v>
      </c>
      <c r="BI221" s="127">
        <f t="shared" si="312"/>
        <v>2045</v>
      </c>
      <c r="BJ221" s="127">
        <f t="shared" si="312"/>
        <v>2046</v>
      </c>
      <c r="BK221" s="127">
        <f t="shared" si="312"/>
        <v>2047</v>
      </c>
      <c r="BL221" s="127">
        <f t="shared" si="312"/>
        <v>2048</v>
      </c>
      <c r="BM221" s="127">
        <f t="shared" si="312"/>
        <v>2049</v>
      </c>
      <c r="BN221" s="127">
        <f t="shared" si="312"/>
        <v>2050</v>
      </c>
      <c r="BO221" s="127">
        <f t="shared" si="312"/>
        <v>2051</v>
      </c>
      <c r="BP221" s="127">
        <f t="shared" si="312"/>
        <v>2052</v>
      </c>
      <c r="BQ221" s="127">
        <f t="shared" si="312"/>
        <v>2053</v>
      </c>
      <c r="BR221" s="127">
        <f t="shared" si="312"/>
        <v>2054</v>
      </c>
      <c r="BS221" s="127">
        <f t="shared" si="312"/>
        <v>2055</v>
      </c>
      <c r="BT221" s="127">
        <f t="shared" si="312"/>
        <v>2056</v>
      </c>
      <c r="BU221" s="127">
        <f t="shared" si="312"/>
        <v>2057</v>
      </c>
      <c r="BV221" s="127">
        <f t="shared" si="312"/>
        <v>2058</v>
      </c>
      <c r="BW221" s="127">
        <f t="shared" si="312"/>
        <v>2059</v>
      </c>
      <c r="BX221" s="127">
        <f t="shared" si="312"/>
        <v>2060</v>
      </c>
      <c r="BY221" s="127">
        <f t="shared" si="312"/>
        <v>2061</v>
      </c>
      <c r="BZ221" s="127">
        <f t="shared" si="312"/>
        <v>2062</v>
      </c>
      <c r="CA221" s="127">
        <f t="shared" si="312"/>
        <v>2063</v>
      </c>
      <c r="CB221" s="127">
        <f t="shared" si="312"/>
        <v>2064</v>
      </c>
      <c r="CC221" s="127">
        <f t="shared" si="312"/>
        <v>2065</v>
      </c>
      <c r="CD221" s="127">
        <f t="shared" si="312"/>
        <v>2066</v>
      </c>
      <c r="CE221" s="127">
        <f t="shared" si="312"/>
        <v>2067</v>
      </c>
      <c r="CF221" s="127">
        <f t="shared" si="312"/>
        <v>2068</v>
      </c>
      <c r="CG221" s="127">
        <f t="shared" si="312"/>
        <v>2069</v>
      </c>
      <c r="CH221" s="127">
        <f t="shared" ref="CH221:CH222" si="313">CH2</f>
        <v>2070</v>
      </c>
    </row>
    <row r="222" spans="1:86" ht="11.4" customHeight="1" x14ac:dyDescent="0.2">
      <c r="A222" s="150" t="s">
        <v>155</v>
      </c>
      <c r="B222" s="19" t="str">
        <f t="shared" ref="B222:G222" si="314">B3</f>
        <v>ACES</v>
      </c>
      <c r="C222" s="97">
        <f t="shared" si="314"/>
        <v>942</v>
      </c>
      <c r="D222" s="97" t="str">
        <f t="shared" si="314"/>
        <v>Gas</v>
      </c>
      <c r="E222" s="97" t="str">
        <f t="shared" si="314"/>
        <v>Gas (CCGT)</v>
      </c>
      <c r="F222" s="19" t="str">
        <f t="shared" si="314"/>
        <v xml:space="preserve">Goreway Station </v>
      </c>
      <c r="G222" s="128">
        <f t="shared" si="314"/>
        <v>39968</v>
      </c>
      <c r="H222" s="19">
        <f>SUM(I222:J222)</f>
        <v>40</v>
      </c>
      <c r="I222" s="129">
        <f>I3</f>
        <v>40</v>
      </c>
      <c r="J222" s="129">
        <f>J3</f>
        <v>0</v>
      </c>
      <c r="K222" s="19">
        <f>K3</f>
        <v>2009</v>
      </c>
      <c r="L222" s="19"/>
      <c r="M222" s="19"/>
      <c r="N222" s="19"/>
      <c r="O222" s="19"/>
      <c r="P222" s="19"/>
      <c r="Q222" s="19"/>
      <c r="R222" s="19"/>
      <c r="S222" s="19"/>
      <c r="T222" s="19"/>
      <c r="U222" s="134">
        <f>IFERROR('CEB Allocators'!M3/SUM('CEB Allocators'!$M3:$BC3),0)*SUM($U3:$BK3)</f>
        <v>0</v>
      </c>
      <c r="V222" s="134">
        <f>IFERROR('CEB Allocators'!N3/SUM('CEB Allocators'!$M3:$BC3),0)*SUM($U3:$BK3)</f>
        <v>0</v>
      </c>
      <c r="W222" s="134">
        <f>IFERROR('CEB Allocators'!O3/SUM('CEB Allocators'!$M3:$BC3),0)*SUM($U3:$BK3)</f>
        <v>0</v>
      </c>
      <c r="X222" s="134">
        <f>IFERROR('CEB Allocators'!P3/SUM('CEB Allocators'!$M3:$BC3),0)*SUM($U3:$BK3)</f>
        <v>0</v>
      </c>
      <c r="Y222" s="134">
        <f>IFERROR('CEB Allocators'!Q3/SUM('CEB Allocators'!$M3:$BC3),0)*SUM($U3:$BK3)</f>
        <v>108.59749746687613</v>
      </c>
      <c r="Z222" s="134">
        <f>IFERROR('CEB Allocators'!R3/SUM('CEB Allocators'!$M3:$BC3),0)*SUM($U3:$BK3)</f>
        <v>108.59749746687613</v>
      </c>
      <c r="AA222" s="134">
        <f>IFERROR('CEB Allocators'!S3/SUM('CEB Allocators'!$M3:$BC3),0)*SUM($U3:$BK3)</f>
        <v>108.59749746687613</v>
      </c>
      <c r="AB222" s="134">
        <f>IFERROR('CEB Allocators'!T3/SUM('CEB Allocators'!$M3:$BC3),0)*SUM($U3:$BK3)</f>
        <v>108.59749746687613</v>
      </c>
      <c r="AC222" s="134">
        <f>IFERROR('CEB Allocators'!U3/SUM('CEB Allocators'!$M3:$BC3),0)*SUM($U3:$BK3)</f>
        <v>108.59749746687613</v>
      </c>
      <c r="AD222" s="134">
        <f>IFERROR('CEB Allocators'!V3/SUM('CEB Allocators'!$M3:$BC3),0)*SUM($U3:$BK3)</f>
        <v>108.59749746687613</v>
      </c>
      <c r="AE222" s="134">
        <f>IFERROR('CEB Allocators'!W3/SUM('CEB Allocators'!$M3:$BC3),0)*SUM($U3:$BK3)</f>
        <v>108.59749746687613</v>
      </c>
      <c r="AF222" s="134">
        <f>IFERROR('CEB Allocators'!X3/SUM('CEB Allocators'!$M3:$BC3),0)*SUM($U3:$BK3)</f>
        <v>108.59749746687613</v>
      </c>
      <c r="AG222" s="134">
        <f>IFERROR('CEB Allocators'!Y3/SUM('CEB Allocators'!$M3:$BC3),0)*SUM($U3:$BK3)</f>
        <v>108.59749746687613</v>
      </c>
      <c r="AH222" s="134">
        <f>IFERROR('CEB Allocators'!Z3/SUM('CEB Allocators'!$M3:$BC3),0)*SUM($U3:$BK3)</f>
        <v>108.59749746687613</v>
      </c>
      <c r="AI222" s="134">
        <f>IFERROR('CEB Allocators'!AA3/SUM('CEB Allocators'!$M3:$BC3),0)*SUM($U3:$BK3)</f>
        <v>108.59749746687613</v>
      </c>
      <c r="AJ222" s="134">
        <f>IFERROR('CEB Allocators'!AB3/SUM('CEB Allocators'!$M3:$BC3),0)*SUM($U3:$BK3)</f>
        <v>108.59749746687613</v>
      </c>
      <c r="AK222" s="134">
        <f>IFERROR('CEB Allocators'!AC3/SUM('CEB Allocators'!$M3:$BC3),0)*SUM($U3:$BK3)</f>
        <v>108.59749746687613</v>
      </c>
      <c r="AL222" s="134">
        <f>IFERROR('CEB Allocators'!AD3/SUM('CEB Allocators'!$M3:$BC3),0)*SUM($U3:$BK3)</f>
        <v>108.59749746687613</v>
      </c>
      <c r="AM222" s="134">
        <f>IFERROR('CEB Allocators'!AE3/SUM('CEB Allocators'!$M3:$BC3),0)*SUM($U3:$BK3)</f>
        <v>108.59749746687613</v>
      </c>
      <c r="AN222" s="134">
        <f>IFERROR('CEB Allocators'!AF3/SUM('CEB Allocators'!$M3:$BC3),0)*SUM($U3:$BK3)</f>
        <v>108.59749746687613</v>
      </c>
      <c r="AO222" s="134">
        <f>IFERROR('CEB Allocators'!AG3/SUM('CEB Allocators'!$M3:$BC3),0)*SUM($U3:$BK3)</f>
        <v>108.59749746687613</v>
      </c>
      <c r="AP222" s="134">
        <f>IFERROR('CEB Allocators'!AH3/SUM('CEB Allocators'!$M3:$BC3),0)*SUM($U3:$BK3)</f>
        <v>108.59749746687613</v>
      </c>
      <c r="AQ222" s="134">
        <f>IFERROR('CEB Allocators'!AI3/SUM('CEB Allocators'!$M3:$BC3),0)*SUM($U3:$BK3)</f>
        <v>108.59749746687613</v>
      </c>
      <c r="AR222" s="134">
        <f>IFERROR('CEB Allocators'!AJ3/SUM('CEB Allocators'!$M3:$BC3),0)*SUM($U3:$BK3)</f>
        <v>108.59749746687613</v>
      </c>
      <c r="AS222" s="134">
        <f>IFERROR('CEB Allocators'!AK3/SUM('CEB Allocators'!$M3:$BC3),0)*SUM($U3:$BK3)</f>
        <v>108.59749746687613</v>
      </c>
      <c r="AT222" s="134">
        <f>IFERROR('CEB Allocators'!AL3/SUM('CEB Allocators'!$M3:$BC3),0)*SUM($U3:$BK3)</f>
        <v>108.59749746687613</v>
      </c>
      <c r="AU222" s="134">
        <f>IFERROR('CEB Allocators'!AM3/SUM('CEB Allocators'!$M3:$BC3),0)*SUM($U3:$BK3)</f>
        <v>108.59749746687613</v>
      </c>
      <c r="AV222" s="134">
        <f>IFERROR('CEB Allocators'!AN3/SUM('CEB Allocators'!$M3:$BC3),0)*SUM($U3:$BK3)</f>
        <v>108.59749746687613</v>
      </c>
      <c r="AW222" s="134">
        <f>IFERROR('CEB Allocators'!AO3/SUM('CEB Allocators'!$M3:$BC3),0)*SUM($U3:$BK3)</f>
        <v>108.59749746687613</v>
      </c>
      <c r="AX222" s="134">
        <f>IFERROR('CEB Allocators'!AP3/SUM('CEB Allocators'!$M3:$BC3),0)*SUM($U3:$BK3)</f>
        <v>108.59749746687613</v>
      </c>
      <c r="AY222" s="134">
        <f>IFERROR('CEB Allocators'!AQ3/SUM('CEB Allocators'!$M3:$BC3),0)*SUM($U3:$BK3)</f>
        <v>108.59749746687613</v>
      </c>
      <c r="AZ222" s="134">
        <f>IFERROR('CEB Allocators'!AR3/SUM('CEB Allocators'!$M3:$BC3),0)*SUM($U3:$BK3)</f>
        <v>108.59749746687613</v>
      </c>
      <c r="BA222" s="134">
        <f>IFERROR('CEB Allocators'!AS3/SUM('CEB Allocators'!$M3:$BC3),0)*SUM($U3:$BK3)</f>
        <v>108.59749746687613</v>
      </c>
      <c r="BB222" s="134">
        <f>IFERROR('CEB Allocators'!AT3/SUM('CEB Allocators'!$M3:$BC3),0)*SUM($U3:$BK3)</f>
        <v>108.59749746687613</v>
      </c>
      <c r="BC222" s="134">
        <f>IFERROR('CEB Allocators'!AU3/SUM('CEB Allocators'!$M3:$BC3),0)*SUM($U3:$BK3)</f>
        <v>108.59749746687613</v>
      </c>
      <c r="BD222" s="134">
        <f>IFERROR('CEB Allocators'!AV3/SUM('CEB Allocators'!$M3:$BC3),0)*SUM($U3:$BK3)</f>
        <v>108.59749746687613</v>
      </c>
      <c r="BE222" s="134">
        <f>IFERROR('CEB Allocators'!AW3/SUM('CEB Allocators'!$M3:$BC3),0)*SUM($U3:$BK3)</f>
        <v>108.59749746687613</v>
      </c>
      <c r="BF222" s="134">
        <f>IFERROR('CEB Allocators'!AX3/SUM('CEB Allocators'!$M3:$BC3),0)*SUM($U3:$BK3)</f>
        <v>108.59749746687613</v>
      </c>
      <c r="BG222" s="134">
        <f>IFERROR('CEB Allocators'!AY3/SUM('CEB Allocators'!$M3:$BC3),0)*SUM($U3:$BK3)</f>
        <v>108.59749746687613</v>
      </c>
      <c r="BH222" s="134">
        <f>IFERROR('CEB Allocators'!AZ3/SUM('CEB Allocators'!$M3:$BC3),0)*SUM($U3:$BK3)</f>
        <v>108.59749746687613</v>
      </c>
      <c r="BI222" s="134">
        <f>IFERROR('CEB Allocators'!BA3/SUM('CEB Allocators'!$M3:$BC3),0)*SUM($U3:$BK3)</f>
        <v>108.59749746687613</v>
      </c>
      <c r="BJ222" s="134">
        <f>IFERROR('CEB Allocators'!BB3/SUM('CEB Allocators'!$M3:$BC3),0)*SUM($U3:$BK3)</f>
        <v>108.59749746687613</v>
      </c>
      <c r="BK222" s="134">
        <f>IFERROR('CEB Allocators'!BC3/SUM('CEB Allocators'!$M3:$BC3),0)*SUM($U3:$BK3)</f>
        <v>108.59749746687613</v>
      </c>
      <c r="BL222" s="134">
        <f>BL3</f>
        <v>41.776176608543167</v>
      </c>
      <c r="BM222" s="134">
        <f t="shared" ref="BM222:CH234" si="315">BM3</f>
        <v>0</v>
      </c>
      <c r="BN222" s="134">
        <f t="shared" si="315"/>
        <v>0</v>
      </c>
      <c r="BO222" s="134">
        <f t="shared" si="315"/>
        <v>0</v>
      </c>
      <c r="BP222" s="134">
        <f t="shared" si="315"/>
        <v>0</v>
      </c>
      <c r="BQ222" s="134">
        <f t="shared" si="315"/>
        <v>0</v>
      </c>
      <c r="BR222" s="134">
        <f t="shared" si="315"/>
        <v>0</v>
      </c>
      <c r="BS222" s="134">
        <f t="shared" si="315"/>
        <v>0</v>
      </c>
      <c r="BT222" s="134">
        <f t="shared" si="315"/>
        <v>0</v>
      </c>
      <c r="BU222" s="134">
        <f t="shared" si="315"/>
        <v>0</v>
      </c>
      <c r="BV222" s="134">
        <f t="shared" si="315"/>
        <v>0</v>
      </c>
      <c r="BW222" s="134">
        <f t="shared" si="315"/>
        <v>0</v>
      </c>
      <c r="BX222" s="134">
        <f t="shared" si="315"/>
        <v>0</v>
      </c>
      <c r="BY222" s="134">
        <f t="shared" si="315"/>
        <v>0</v>
      </c>
      <c r="BZ222" s="134">
        <f t="shared" si="315"/>
        <v>0</v>
      </c>
      <c r="CA222" s="134">
        <f t="shared" si="315"/>
        <v>0</v>
      </c>
      <c r="CB222" s="134">
        <f t="shared" si="315"/>
        <v>0</v>
      </c>
      <c r="CC222" s="134">
        <f t="shared" si="315"/>
        <v>0</v>
      </c>
      <c r="CD222" s="134">
        <f t="shared" si="315"/>
        <v>0</v>
      </c>
      <c r="CE222" s="134">
        <f t="shared" si="315"/>
        <v>0</v>
      </c>
      <c r="CF222" s="134">
        <f t="shared" si="315"/>
        <v>0</v>
      </c>
      <c r="CG222" s="134">
        <f t="shared" si="315"/>
        <v>0</v>
      </c>
      <c r="CH222" s="134">
        <f t="shared" si="313"/>
        <v>0</v>
      </c>
    </row>
    <row r="223" spans="1:86" ht="11.4" x14ac:dyDescent="0.2">
      <c r="A223" s="150"/>
      <c r="B223" s="19" t="str">
        <f t="shared" ref="B223:G223" si="316">B4</f>
        <v>ACES</v>
      </c>
      <c r="C223" s="97">
        <f t="shared" si="316"/>
        <v>640</v>
      </c>
      <c r="D223" s="97" t="str">
        <f t="shared" si="316"/>
        <v>Gas</v>
      </c>
      <c r="E223" s="97" t="str">
        <f t="shared" si="316"/>
        <v>Gas (CCGT)</v>
      </c>
      <c r="F223" s="19" t="str">
        <f t="shared" si="316"/>
        <v>Portlands Energy Centre</v>
      </c>
      <c r="G223" s="128">
        <f t="shared" si="316"/>
        <v>39925</v>
      </c>
      <c r="H223" s="19">
        <f t="shared" ref="H223:H286" si="317">SUM(I223:J223)</f>
        <v>40</v>
      </c>
      <c r="I223" s="129">
        <f t="shared" ref="I223:K223" si="318">I4</f>
        <v>26</v>
      </c>
      <c r="J223" s="129">
        <f t="shared" si="318"/>
        <v>14</v>
      </c>
      <c r="K223" s="19">
        <f t="shared" si="318"/>
        <v>2009</v>
      </c>
      <c r="L223" s="19"/>
      <c r="M223" s="19"/>
      <c r="N223" s="19"/>
      <c r="O223" s="19"/>
      <c r="P223" s="19"/>
      <c r="Q223" s="19"/>
      <c r="R223" s="19"/>
      <c r="S223" s="19"/>
      <c r="T223" s="19"/>
      <c r="U223" s="134">
        <f>IFERROR('CEB Allocators'!M4/SUM('CEB Allocators'!$M4:$BC4),0)*SUM($U4:$BK4)</f>
        <v>0</v>
      </c>
      <c r="V223" s="134">
        <f>IFERROR('CEB Allocators'!N4/SUM('CEB Allocators'!$M4:$BC4),0)*SUM($U4:$BK4)</f>
        <v>0</v>
      </c>
      <c r="W223" s="134">
        <f>IFERROR('CEB Allocators'!O4/SUM('CEB Allocators'!$M4:$BC4),0)*SUM($U4:$BK4)</f>
        <v>0</v>
      </c>
      <c r="X223" s="134">
        <f>IFERROR('CEB Allocators'!P4/SUM('CEB Allocators'!$M4:$BC4),0)*SUM($U4:$BK4)</f>
        <v>0</v>
      </c>
      <c r="Y223" s="134">
        <f>IFERROR('CEB Allocators'!Q4/SUM('CEB Allocators'!$M4:$BC4),0)*SUM($U4:$BK4)</f>
        <v>76.096597285361895</v>
      </c>
      <c r="Z223" s="134">
        <f>IFERROR('CEB Allocators'!R4/SUM('CEB Allocators'!$M4:$BC4),0)*SUM($U4:$BK4)</f>
        <v>76.096597285361895</v>
      </c>
      <c r="AA223" s="134">
        <f>IFERROR('CEB Allocators'!S4/SUM('CEB Allocators'!$M4:$BC4),0)*SUM($U4:$BK4)</f>
        <v>76.096597285361895</v>
      </c>
      <c r="AB223" s="134">
        <f>IFERROR('CEB Allocators'!T4/SUM('CEB Allocators'!$M4:$BC4),0)*SUM($U4:$BK4)</f>
        <v>76.096597285361895</v>
      </c>
      <c r="AC223" s="134">
        <f>IFERROR('CEB Allocators'!U4/SUM('CEB Allocators'!$M4:$BC4),0)*SUM($U4:$BK4)</f>
        <v>76.096597285361895</v>
      </c>
      <c r="AD223" s="134">
        <f>IFERROR('CEB Allocators'!V4/SUM('CEB Allocators'!$M4:$BC4),0)*SUM($U4:$BK4)</f>
        <v>76.096597285361895</v>
      </c>
      <c r="AE223" s="134">
        <f>IFERROR('CEB Allocators'!W4/SUM('CEB Allocators'!$M4:$BC4),0)*SUM($U4:$BK4)</f>
        <v>76.096597285361895</v>
      </c>
      <c r="AF223" s="134">
        <f>IFERROR('CEB Allocators'!X4/SUM('CEB Allocators'!$M4:$BC4),0)*SUM($U4:$BK4)</f>
        <v>76.096597285361895</v>
      </c>
      <c r="AG223" s="134">
        <f>IFERROR('CEB Allocators'!Y4/SUM('CEB Allocators'!$M4:$BC4),0)*SUM($U4:$BK4)</f>
        <v>76.096597285361895</v>
      </c>
      <c r="AH223" s="134">
        <f>IFERROR('CEB Allocators'!Z4/SUM('CEB Allocators'!$M4:$BC4),0)*SUM($U4:$BK4)</f>
        <v>76.096597285361895</v>
      </c>
      <c r="AI223" s="134">
        <f>IFERROR('CEB Allocators'!AA4/SUM('CEB Allocators'!$M4:$BC4),0)*SUM($U4:$BK4)</f>
        <v>76.096597285361895</v>
      </c>
      <c r="AJ223" s="134">
        <f>IFERROR('CEB Allocators'!AB4/SUM('CEB Allocators'!$M4:$BC4),0)*SUM($U4:$BK4)</f>
        <v>76.096597285361895</v>
      </c>
      <c r="AK223" s="134">
        <f>IFERROR('CEB Allocators'!AC4/SUM('CEB Allocators'!$M4:$BC4),0)*SUM($U4:$BK4)</f>
        <v>76.096597285361895</v>
      </c>
      <c r="AL223" s="134">
        <f>IFERROR('CEB Allocators'!AD4/SUM('CEB Allocators'!$M4:$BC4),0)*SUM($U4:$BK4)</f>
        <v>76.096597285361895</v>
      </c>
      <c r="AM223" s="134">
        <f>IFERROR('CEB Allocators'!AE4/SUM('CEB Allocators'!$M4:$BC4),0)*SUM($U4:$BK4)</f>
        <v>76.096597285361895</v>
      </c>
      <c r="AN223" s="134">
        <f>IFERROR('CEB Allocators'!AF4/SUM('CEB Allocators'!$M4:$BC4),0)*SUM($U4:$BK4)</f>
        <v>76.096597285361895</v>
      </c>
      <c r="AO223" s="134">
        <f>IFERROR('CEB Allocators'!AG4/SUM('CEB Allocators'!$M4:$BC4),0)*SUM($U4:$BK4)</f>
        <v>76.096597285361895</v>
      </c>
      <c r="AP223" s="134">
        <f>IFERROR('CEB Allocators'!AH4/SUM('CEB Allocators'!$M4:$BC4),0)*SUM($U4:$BK4)</f>
        <v>76.096597285361895</v>
      </c>
      <c r="AQ223" s="134">
        <f>IFERROR('CEB Allocators'!AI4/SUM('CEB Allocators'!$M4:$BC4),0)*SUM($U4:$BK4)</f>
        <v>76.096597285361895</v>
      </c>
      <c r="AR223" s="134">
        <f>IFERROR('CEB Allocators'!AJ4/SUM('CEB Allocators'!$M4:$BC4),0)*SUM($U4:$BK4)</f>
        <v>76.096597285361895</v>
      </c>
      <c r="AS223" s="134">
        <f>IFERROR('CEB Allocators'!AK4/SUM('CEB Allocators'!$M4:$BC4),0)*SUM($U4:$BK4)</f>
        <v>76.096597285361895</v>
      </c>
      <c r="AT223" s="134">
        <f>IFERROR('CEB Allocators'!AL4/SUM('CEB Allocators'!$M4:$BC4),0)*SUM($U4:$BK4)</f>
        <v>76.096597285361895</v>
      </c>
      <c r="AU223" s="134">
        <f>IFERROR('CEB Allocators'!AM4/SUM('CEB Allocators'!$M4:$BC4),0)*SUM($U4:$BK4)</f>
        <v>76.096597285361895</v>
      </c>
      <c r="AV223" s="134">
        <f>IFERROR('CEB Allocators'!AN4/SUM('CEB Allocators'!$M4:$BC4),0)*SUM($U4:$BK4)</f>
        <v>76.096597285361895</v>
      </c>
      <c r="AW223" s="134">
        <f>IFERROR('CEB Allocators'!AO4/SUM('CEB Allocators'!$M4:$BC4),0)*SUM($U4:$BK4)</f>
        <v>76.096597285361895</v>
      </c>
      <c r="AX223" s="134">
        <f>IFERROR('CEB Allocators'!AP4/SUM('CEB Allocators'!$M4:$BC4),0)*SUM($U4:$BK4)</f>
        <v>76.096597285361895</v>
      </c>
      <c r="AY223" s="134">
        <f>IFERROR('CEB Allocators'!AQ4/SUM('CEB Allocators'!$M4:$BC4),0)*SUM($U4:$BK4)</f>
        <v>76.096597285361895</v>
      </c>
      <c r="AZ223" s="134">
        <f>IFERROR('CEB Allocators'!AR4/SUM('CEB Allocators'!$M4:$BC4),0)*SUM($U4:$BK4)</f>
        <v>76.096597285361895</v>
      </c>
      <c r="BA223" s="134">
        <f>IFERROR('CEB Allocators'!AS4/SUM('CEB Allocators'!$M4:$BC4),0)*SUM($U4:$BK4)</f>
        <v>76.096597285361895</v>
      </c>
      <c r="BB223" s="134">
        <f>IFERROR('CEB Allocators'!AT4/SUM('CEB Allocators'!$M4:$BC4),0)*SUM($U4:$BK4)</f>
        <v>76.096597285361895</v>
      </c>
      <c r="BC223" s="134">
        <f>IFERROR('CEB Allocators'!AU4/SUM('CEB Allocators'!$M4:$BC4),0)*SUM($U4:$BK4)</f>
        <v>76.096597285361895</v>
      </c>
      <c r="BD223" s="134">
        <f>IFERROR('CEB Allocators'!AV4/SUM('CEB Allocators'!$M4:$BC4),0)*SUM($U4:$BK4)</f>
        <v>76.096597285361895</v>
      </c>
      <c r="BE223" s="134">
        <f>IFERROR('CEB Allocators'!AW4/SUM('CEB Allocators'!$M4:$BC4),0)*SUM($U4:$BK4)</f>
        <v>76.096597285361895</v>
      </c>
      <c r="BF223" s="134">
        <f>IFERROR('CEB Allocators'!AX4/SUM('CEB Allocators'!$M4:$BC4),0)*SUM($U4:$BK4)</f>
        <v>76.096597285361895</v>
      </c>
      <c r="BG223" s="134">
        <f>IFERROR('CEB Allocators'!AY4/SUM('CEB Allocators'!$M4:$BC4),0)*SUM($U4:$BK4)</f>
        <v>76.096597285361895</v>
      </c>
      <c r="BH223" s="134">
        <f>IFERROR('CEB Allocators'!AZ4/SUM('CEB Allocators'!$M4:$BC4),0)*SUM($U4:$BK4)</f>
        <v>76.096597285361895</v>
      </c>
      <c r="BI223" s="134">
        <f>IFERROR('CEB Allocators'!BA4/SUM('CEB Allocators'!$M4:$BC4),0)*SUM($U4:$BK4)</f>
        <v>76.096597285361895</v>
      </c>
      <c r="BJ223" s="134">
        <f>IFERROR('CEB Allocators'!BB4/SUM('CEB Allocators'!$M4:$BC4),0)*SUM($U4:$BK4)</f>
        <v>76.096597285361895</v>
      </c>
      <c r="BK223" s="134">
        <f>IFERROR('CEB Allocators'!BC4/SUM('CEB Allocators'!$M4:$BC4),0)*SUM($U4:$BK4)</f>
        <v>76.096597285361895</v>
      </c>
      <c r="BL223" s="134">
        <f t="shared" ref="BL223:CA286" si="319">BL4</f>
        <v>35.127131516950001</v>
      </c>
      <c r="BM223" s="134">
        <f t="shared" si="319"/>
        <v>0</v>
      </c>
      <c r="BN223" s="134">
        <f t="shared" si="319"/>
        <v>0</v>
      </c>
      <c r="BO223" s="134">
        <f t="shared" si="319"/>
        <v>0</v>
      </c>
      <c r="BP223" s="134">
        <f t="shared" si="319"/>
        <v>0</v>
      </c>
      <c r="BQ223" s="134">
        <f t="shared" si="319"/>
        <v>0</v>
      </c>
      <c r="BR223" s="134">
        <f t="shared" si="319"/>
        <v>0</v>
      </c>
      <c r="BS223" s="134">
        <f t="shared" si="319"/>
        <v>0</v>
      </c>
      <c r="BT223" s="134">
        <f t="shared" si="319"/>
        <v>0</v>
      </c>
      <c r="BU223" s="134">
        <f t="shared" si="319"/>
        <v>0</v>
      </c>
      <c r="BV223" s="134">
        <f t="shared" si="319"/>
        <v>0</v>
      </c>
      <c r="BW223" s="134">
        <f t="shared" si="319"/>
        <v>0</v>
      </c>
      <c r="BX223" s="134">
        <f t="shared" si="319"/>
        <v>0</v>
      </c>
      <c r="BY223" s="134">
        <f t="shared" si="319"/>
        <v>0</v>
      </c>
      <c r="BZ223" s="134">
        <f t="shared" si="319"/>
        <v>0</v>
      </c>
      <c r="CA223" s="134">
        <f t="shared" si="319"/>
        <v>0</v>
      </c>
      <c r="CB223" s="134">
        <f t="shared" si="315"/>
        <v>0</v>
      </c>
      <c r="CC223" s="134">
        <f t="shared" si="315"/>
        <v>0</v>
      </c>
      <c r="CD223" s="134">
        <f t="shared" si="315"/>
        <v>0</v>
      </c>
      <c r="CE223" s="134">
        <f t="shared" si="315"/>
        <v>0</v>
      </c>
      <c r="CF223" s="134">
        <f t="shared" si="315"/>
        <v>0</v>
      </c>
      <c r="CG223" s="134">
        <f t="shared" si="315"/>
        <v>0</v>
      </c>
      <c r="CH223" s="134">
        <f t="shared" si="315"/>
        <v>0</v>
      </c>
    </row>
    <row r="224" spans="1:86" ht="11.4" x14ac:dyDescent="0.2">
      <c r="A224" s="150"/>
      <c r="B224" s="19" t="str">
        <f t="shared" ref="B224:G224" si="320">B5</f>
        <v>ACES</v>
      </c>
      <c r="C224" s="97">
        <f t="shared" si="320"/>
        <v>705</v>
      </c>
      <c r="D224" s="97" t="str">
        <f t="shared" si="320"/>
        <v>Gas</v>
      </c>
      <c r="E224" s="97" t="str">
        <f t="shared" si="320"/>
        <v>Gas (CCGT)</v>
      </c>
      <c r="F224" s="19" t="str">
        <f t="shared" si="320"/>
        <v>Halton Hills Generating Station</v>
      </c>
      <c r="G224" s="128">
        <f t="shared" si="320"/>
        <v>40422</v>
      </c>
      <c r="H224" s="19">
        <f t="shared" si="317"/>
        <v>40</v>
      </c>
      <c r="I224" s="129">
        <f t="shared" ref="I224:K224" si="321">I5</f>
        <v>26</v>
      </c>
      <c r="J224" s="129">
        <f t="shared" si="321"/>
        <v>14</v>
      </c>
      <c r="K224" s="19">
        <f t="shared" si="321"/>
        <v>2010</v>
      </c>
      <c r="L224" s="19"/>
      <c r="M224" s="19"/>
      <c r="N224" s="19"/>
      <c r="O224" s="19"/>
      <c r="P224" s="19"/>
      <c r="Q224" s="19"/>
      <c r="R224" s="19"/>
      <c r="S224" s="19"/>
      <c r="T224" s="19"/>
      <c r="U224" s="134">
        <f>IFERROR('CEB Allocators'!M5/SUM('CEB Allocators'!$M5:$BC5),0)*SUM($U5:$BK5)</f>
        <v>0</v>
      </c>
      <c r="V224" s="134">
        <f>IFERROR('CEB Allocators'!N5/SUM('CEB Allocators'!$M5:$BC5),0)*SUM($U5:$BK5)</f>
        <v>0</v>
      </c>
      <c r="W224" s="134">
        <f>IFERROR('CEB Allocators'!O5/SUM('CEB Allocators'!$M5:$BC5),0)*SUM($U5:$BK5)</f>
        <v>0</v>
      </c>
      <c r="X224" s="134">
        <f>IFERROR('CEB Allocators'!P5/SUM('CEB Allocators'!$M5:$BC5),0)*SUM($U5:$BK5)</f>
        <v>0</v>
      </c>
      <c r="Y224" s="134">
        <f>IFERROR('CEB Allocators'!Q5/SUM('CEB Allocators'!$M5:$BC5),0)*SUM($U5:$BK5)</f>
        <v>0</v>
      </c>
      <c r="Z224" s="134">
        <f>IFERROR('CEB Allocators'!R5/SUM('CEB Allocators'!$M5:$BC5),0)*SUM($U5:$BK5)</f>
        <v>81.908250606515153</v>
      </c>
      <c r="AA224" s="134">
        <f>IFERROR('CEB Allocators'!S5/SUM('CEB Allocators'!$M5:$BC5),0)*SUM($U5:$BK5)</f>
        <v>81.908250606515153</v>
      </c>
      <c r="AB224" s="134">
        <f>IFERROR('CEB Allocators'!T5/SUM('CEB Allocators'!$M5:$BC5),0)*SUM($U5:$BK5)</f>
        <v>81.908250606515153</v>
      </c>
      <c r="AC224" s="134">
        <f>IFERROR('CEB Allocators'!U5/SUM('CEB Allocators'!$M5:$BC5),0)*SUM($U5:$BK5)</f>
        <v>81.908250606515153</v>
      </c>
      <c r="AD224" s="134">
        <f>IFERROR('CEB Allocators'!V5/SUM('CEB Allocators'!$M5:$BC5),0)*SUM($U5:$BK5)</f>
        <v>81.908250606515153</v>
      </c>
      <c r="AE224" s="134">
        <f>IFERROR('CEB Allocators'!W5/SUM('CEB Allocators'!$M5:$BC5),0)*SUM($U5:$BK5)</f>
        <v>81.908250606515153</v>
      </c>
      <c r="AF224" s="134">
        <f>IFERROR('CEB Allocators'!X5/SUM('CEB Allocators'!$M5:$BC5),0)*SUM($U5:$BK5)</f>
        <v>81.908250606515153</v>
      </c>
      <c r="AG224" s="134">
        <f>IFERROR('CEB Allocators'!Y5/SUM('CEB Allocators'!$M5:$BC5),0)*SUM($U5:$BK5)</f>
        <v>81.908250606515153</v>
      </c>
      <c r="AH224" s="134">
        <f>IFERROR('CEB Allocators'!Z5/SUM('CEB Allocators'!$M5:$BC5),0)*SUM($U5:$BK5)</f>
        <v>81.908250606515153</v>
      </c>
      <c r="AI224" s="134">
        <f>IFERROR('CEB Allocators'!AA5/SUM('CEB Allocators'!$M5:$BC5),0)*SUM($U5:$BK5)</f>
        <v>81.908250606515153</v>
      </c>
      <c r="AJ224" s="134">
        <f>IFERROR('CEB Allocators'!AB5/SUM('CEB Allocators'!$M5:$BC5),0)*SUM($U5:$BK5)</f>
        <v>81.908250606515153</v>
      </c>
      <c r="AK224" s="134">
        <f>IFERROR('CEB Allocators'!AC5/SUM('CEB Allocators'!$M5:$BC5),0)*SUM($U5:$BK5)</f>
        <v>81.908250606515153</v>
      </c>
      <c r="AL224" s="134">
        <f>IFERROR('CEB Allocators'!AD5/SUM('CEB Allocators'!$M5:$BC5),0)*SUM($U5:$BK5)</f>
        <v>81.908250606515153</v>
      </c>
      <c r="AM224" s="134">
        <f>IFERROR('CEB Allocators'!AE5/SUM('CEB Allocators'!$M5:$BC5),0)*SUM($U5:$BK5)</f>
        <v>81.908250606515153</v>
      </c>
      <c r="AN224" s="134">
        <f>IFERROR('CEB Allocators'!AF5/SUM('CEB Allocators'!$M5:$BC5),0)*SUM($U5:$BK5)</f>
        <v>81.908250606515153</v>
      </c>
      <c r="AO224" s="134">
        <f>IFERROR('CEB Allocators'!AG5/SUM('CEB Allocators'!$M5:$BC5),0)*SUM($U5:$BK5)</f>
        <v>81.908250606515153</v>
      </c>
      <c r="AP224" s="134">
        <f>IFERROR('CEB Allocators'!AH5/SUM('CEB Allocators'!$M5:$BC5),0)*SUM($U5:$BK5)</f>
        <v>81.908250606515153</v>
      </c>
      <c r="AQ224" s="134">
        <f>IFERROR('CEB Allocators'!AI5/SUM('CEB Allocators'!$M5:$BC5),0)*SUM($U5:$BK5)</f>
        <v>81.908250606515153</v>
      </c>
      <c r="AR224" s="134">
        <f>IFERROR('CEB Allocators'!AJ5/SUM('CEB Allocators'!$M5:$BC5),0)*SUM($U5:$BK5)</f>
        <v>81.908250606515153</v>
      </c>
      <c r="AS224" s="134">
        <f>IFERROR('CEB Allocators'!AK5/SUM('CEB Allocators'!$M5:$BC5),0)*SUM($U5:$BK5)</f>
        <v>81.908250606515153</v>
      </c>
      <c r="AT224" s="134">
        <f>IFERROR('CEB Allocators'!AL5/SUM('CEB Allocators'!$M5:$BC5),0)*SUM($U5:$BK5)</f>
        <v>81.908250606515153</v>
      </c>
      <c r="AU224" s="134">
        <f>IFERROR('CEB Allocators'!AM5/SUM('CEB Allocators'!$M5:$BC5),0)*SUM($U5:$BK5)</f>
        <v>81.908250606515153</v>
      </c>
      <c r="AV224" s="134">
        <f>IFERROR('CEB Allocators'!AN5/SUM('CEB Allocators'!$M5:$BC5),0)*SUM($U5:$BK5)</f>
        <v>81.908250606515153</v>
      </c>
      <c r="AW224" s="134">
        <f>IFERROR('CEB Allocators'!AO5/SUM('CEB Allocators'!$M5:$BC5),0)*SUM($U5:$BK5)</f>
        <v>81.908250606515153</v>
      </c>
      <c r="AX224" s="134">
        <f>IFERROR('CEB Allocators'!AP5/SUM('CEB Allocators'!$M5:$BC5),0)*SUM($U5:$BK5)</f>
        <v>81.908250606515153</v>
      </c>
      <c r="AY224" s="134">
        <f>IFERROR('CEB Allocators'!AQ5/SUM('CEB Allocators'!$M5:$BC5),0)*SUM($U5:$BK5)</f>
        <v>81.908250606515153</v>
      </c>
      <c r="AZ224" s="134">
        <f>IFERROR('CEB Allocators'!AR5/SUM('CEB Allocators'!$M5:$BC5),0)*SUM($U5:$BK5)</f>
        <v>81.908250606515153</v>
      </c>
      <c r="BA224" s="134">
        <f>IFERROR('CEB Allocators'!AS5/SUM('CEB Allocators'!$M5:$BC5),0)*SUM($U5:$BK5)</f>
        <v>81.908250606515153</v>
      </c>
      <c r="BB224" s="134">
        <f>IFERROR('CEB Allocators'!AT5/SUM('CEB Allocators'!$M5:$BC5),0)*SUM($U5:$BK5)</f>
        <v>81.908250606515153</v>
      </c>
      <c r="BC224" s="134">
        <f>IFERROR('CEB Allocators'!AU5/SUM('CEB Allocators'!$M5:$BC5),0)*SUM($U5:$BK5)</f>
        <v>81.908250606515153</v>
      </c>
      <c r="BD224" s="134">
        <f>IFERROR('CEB Allocators'!AV5/SUM('CEB Allocators'!$M5:$BC5),0)*SUM($U5:$BK5)</f>
        <v>81.908250606515153</v>
      </c>
      <c r="BE224" s="134">
        <f>IFERROR('CEB Allocators'!AW5/SUM('CEB Allocators'!$M5:$BC5),0)*SUM($U5:$BK5)</f>
        <v>81.908250606515153</v>
      </c>
      <c r="BF224" s="134">
        <f>IFERROR('CEB Allocators'!AX5/SUM('CEB Allocators'!$M5:$BC5),0)*SUM($U5:$BK5)</f>
        <v>81.908250606515153</v>
      </c>
      <c r="BG224" s="134">
        <f>IFERROR('CEB Allocators'!AY5/SUM('CEB Allocators'!$M5:$BC5),0)*SUM($U5:$BK5)</f>
        <v>81.908250606515153</v>
      </c>
      <c r="BH224" s="134">
        <f>IFERROR('CEB Allocators'!AZ5/SUM('CEB Allocators'!$M5:$BC5),0)*SUM($U5:$BK5)</f>
        <v>81.908250606515153</v>
      </c>
      <c r="BI224" s="134">
        <f>IFERROR('CEB Allocators'!BA5/SUM('CEB Allocators'!$M5:$BC5),0)*SUM($U5:$BK5)</f>
        <v>81.908250606515153</v>
      </c>
      <c r="BJ224" s="134">
        <f>IFERROR('CEB Allocators'!BB5/SUM('CEB Allocators'!$M5:$BC5),0)*SUM($U5:$BK5)</f>
        <v>81.908250606515153</v>
      </c>
      <c r="BK224" s="134">
        <f>IFERROR('CEB Allocators'!BC5/SUM('CEB Allocators'!$M5:$BC5),0)*SUM($U5:$BK5)</f>
        <v>81.908250606515153</v>
      </c>
      <c r="BL224" s="134">
        <f t="shared" si="319"/>
        <v>44.34268741448679</v>
      </c>
      <c r="BM224" s="134">
        <f t="shared" si="315"/>
        <v>45.111802929234948</v>
      </c>
      <c r="BN224" s="134">
        <f t="shared" si="315"/>
        <v>0</v>
      </c>
      <c r="BO224" s="134">
        <f t="shared" si="315"/>
        <v>0</v>
      </c>
      <c r="BP224" s="134">
        <f t="shared" si="315"/>
        <v>0</v>
      </c>
      <c r="BQ224" s="134">
        <f t="shared" si="315"/>
        <v>0</v>
      </c>
      <c r="BR224" s="134">
        <f t="shared" si="315"/>
        <v>0</v>
      </c>
      <c r="BS224" s="134">
        <f t="shared" si="315"/>
        <v>0</v>
      </c>
      <c r="BT224" s="134">
        <f t="shared" si="315"/>
        <v>0</v>
      </c>
      <c r="BU224" s="134">
        <f t="shared" si="315"/>
        <v>0</v>
      </c>
      <c r="BV224" s="134">
        <f t="shared" si="315"/>
        <v>0</v>
      </c>
      <c r="BW224" s="134">
        <f t="shared" si="315"/>
        <v>0</v>
      </c>
      <c r="BX224" s="134">
        <f t="shared" si="315"/>
        <v>0</v>
      </c>
      <c r="BY224" s="134">
        <f t="shared" si="315"/>
        <v>0</v>
      </c>
      <c r="BZ224" s="134">
        <f t="shared" si="315"/>
        <v>0</v>
      </c>
      <c r="CA224" s="134">
        <f t="shared" si="315"/>
        <v>0</v>
      </c>
      <c r="CB224" s="134">
        <f t="shared" si="315"/>
        <v>0</v>
      </c>
      <c r="CC224" s="134">
        <f t="shared" si="315"/>
        <v>0</v>
      </c>
      <c r="CD224" s="134">
        <f t="shared" si="315"/>
        <v>0</v>
      </c>
      <c r="CE224" s="134">
        <f t="shared" si="315"/>
        <v>0</v>
      </c>
      <c r="CF224" s="134">
        <f t="shared" si="315"/>
        <v>0</v>
      </c>
      <c r="CG224" s="134">
        <f t="shared" si="315"/>
        <v>0</v>
      </c>
      <c r="CH224" s="134">
        <f t="shared" si="315"/>
        <v>0</v>
      </c>
    </row>
    <row r="225" spans="1:86" ht="11.4" x14ac:dyDescent="0.2">
      <c r="A225" s="150"/>
      <c r="B225" s="19" t="str">
        <f t="shared" ref="B225:G225" si="322">B6</f>
        <v>CES</v>
      </c>
      <c r="C225" s="97">
        <f t="shared" si="322"/>
        <v>90</v>
      </c>
      <c r="D225" s="97" t="str">
        <f t="shared" si="322"/>
        <v>Gas</v>
      </c>
      <c r="E225" s="97" t="str">
        <f t="shared" si="322"/>
        <v>Gas (CHP)</v>
      </c>
      <c r="F225" s="19" t="str">
        <f t="shared" si="322"/>
        <v xml:space="preserve">GTAA Cogeneration Plant </v>
      </c>
      <c r="G225" s="128">
        <f t="shared" si="322"/>
        <v>38749</v>
      </c>
      <c r="H225" s="19">
        <f t="shared" si="317"/>
        <v>40</v>
      </c>
      <c r="I225" s="129">
        <f t="shared" ref="I225:K225" si="323">I6</f>
        <v>40</v>
      </c>
      <c r="J225" s="129">
        <f t="shared" si="323"/>
        <v>0</v>
      </c>
      <c r="K225" s="19">
        <f t="shared" si="323"/>
        <v>2006</v>
      </c>
      <c r="L225" s="19"/>
      <c r="M225" s="19"/>
      <c r="N225" s="19"/>
      <c r="O225" s="19"/>
      <c r="P225" s="19"/>
      <c r="Q225" s="19"/>
      <c r="R225" s="19"/>
      <c r="S225" s="19"/>
      <c r="T225" s="19"/>
      <c r="U225" s="134">
        <f>IFERROR('CEB Allocators'!M6/SUM('CEB Allocators'!$M6:$BC6),0)*SUM($U6:$BK6)</f>
        <v>0</v>
      </c>
      <c r="V225" s="134">
        <f>IFERROR('CEB Allocators'!N6/SUM('CEB Allocators'!$M6:$BC6),0)*SUM($U6:$BK6)</f>
        <v>5.5368514075137369</v>
      </c>
      <c r="W225" s="134">
        <f>IFERROR('CEB Allocators'!O6/SUM('CEB Allocators'!$M6:$BC6),0)*SUM($U6:$BK6)</f>
        <v>5.5368514075137369</v>
      </c>
      <c r="X225" s="134">
        <f>IFERROR('CEB Allocators'!P6/SUM('CEB Allocators'!$M6:$BC6),0)*SUM($U6:$BK6)</f>
        <v>5.5368514075137369</v>
      </c>
      <c r="Y225" s="134">
        <f>IFERROR('CEB Allocators'!Q6/SUM('CEB Allocators'!$M6:$BC6),0)*SUM($U6:$BK6)</f>
        <v>5.5368514075137369</v>
      </c>
      <c r="Z225" s="134">
        <f>IFERROR('CEB Allocators'!R6/SUM('CEB Allocators'!$M6:$BC6),0)*SUM($U6:$BK6)</f>
        <v>5.5368514075137369</v>
      </c>
      <c r="AA225" s="134">
        <f>IFERROR('CEB Allocators'!S6/SUM('CEB Allocators'!$M6:$BC6),0)*SUM($U6:$BK6)</f>
        <v>5.5368514075137369</v>
      </c>
      <c r="AB225" s="134">
        <f>IFERROR('CEB Allocators'!T6/SUM('CEB Allocators'!$M6:$BC6),0)*SUM($U6:$BK6)</f>
        <v>5.5368514075137369</v>
      </c>
      <c r="AC225" s="134">
        <f>IFERROR('CEB Allocators'!U6/SUM('CEB Allocators'!$M6:$BC6),0)*SUM($U6:$BK6)</f>
        <v>5.5368514075137369</v>
      </c>
      <c r="AD225" s="134">
        <f>IFERROR('CEB Allocators'!V6/SUM('CEB Allocators'!$M6:$BC6),0)*SUM($U6:$BK6)</f>
        <v>5.5368514075137369</v>
      </c>
      <c r="AE225" s="134">
        <f>IFERROR('CEB Allocators'!W6/SUM('CEB Allocators'!$M6:$BC6),0)*SUM($U6:$BK6)</f>
        <v>5.5368514075137369</v>
      </c>
      <c r="AF225" s="134">
        <f>IFERROR('CEB Allocators'!X6/SUM('CEB Allocators'!$M6:$BC6),0)*SUM($U6:$BK6)</f>
        <v>5.5368514075137369</v>
      </c>
      <c r="AG225" s="134">
        <f>IFERROR('CEB Allocators'!Y6/SUM('CEB Allocators'!$M6:$BC6),0)*SUM($U6:$BK6)</f>
        <v>5.5368514075137369</v>
      </c>
      <c r="AH225" s="134">
        <f>IFERROR('CEB Allocators'!Z6/SUM('CEB Allocators'!$M6:$BC6),0)*SUM($U6:$BK6)</f>
        <v>5.5368514075137369</v>
      </c>
      <c r="AI225" s="134">
        <f>IFERROR('CEB Allocators'!AA6/SUM('CEB Allocators'!$M6:$BC6),0)*SUM($U6:$BK6)</f>
        <v>5.5368514075137369</v>
      </c>
      <c r="AJ225" s="134">
        <f>IFERROR('CEB Allocators'!AB6/SUM('CEB Allocators'!$M6:$BC6),0)*SUM($U6:$BK6)</f>
        <v>5.5368514075137369</v>
      </c>
      <c r="AK225" s="134">
        <f>IFERROR('CEB Allocators'!AC6/SUM('CEB Allocators'!$M6:$BC6),0)*SUM($U6:$BK6)</f>
        <v>5.5368514075137369</v>
      </c>
      <c r="AL225" s="134">
        <f>IFERROR('CEB Allocators'!AD6/SUM('CEB Allocators'!$M6:$BC6),0)*SUM($U6:$BK6)</f>
        <v>5.5368514075137369</v>
      </c>
      <c r="AM225" s="134">
        <f>IFERROR('CEB Allocators'!AE6/SUM('CEB Allocators'!$M6:$BC6),0)*SUM($U6:$BK6)</f>
        <v>5.5368514075137369</v>
      </c>
      <c r="AN225" s="134">
        <f>IFERROR('CEB Allocators'!AF6/SUM('CEB Allocators'!$M6:$BC6),0)*SUM($U6:$BK6)</f>
        <v>5.5368514075137369</v>
      </c>
      <c r="AO225" s="134">
        <f>IFERROR('CEB Allocators'!AG6/SUM('CEB Allocators'!$M6:$BC6),0)*SUM($U6:$BK6)</f>
        <v>5.5368514075137369</v>
      </c>
      <c r="AP225" s="134">
        <f>IFERROR('CEB Allocators'!AH6/SUM('CEB Allocators'!$M6:$BC6),0)*SUM($U6:$BK6)</f>
        <v>5.5368514075137369</v>
      </c>
      <c r="AQ225" s="134">
        <f>IFERROR('CEB Allocators'!AI6/SUM('CEB Allocators'!$M6:$BC6),0)*SUM($U6:$BK6)</f>
        <v>5.5368514075137369</v>
      </c>
      <c r="AR225" s="134">
        <f>IFERROR('CEB Allocators'!AJ6/SUM('CEB Allocators'!$M6:$BC6),0)*SUM($U6:$BK6)</f>
        <v>5.5368514075137369</v>
      </c>
      <c r="AS225" s="134">
        <f>IFERROR('CEB Allocators'!AK6/SUM('CEB Allocators'!$M6:$BC6),0)*SUM($U6:$BK6)</f>
        <v>5.5368514075137369</v>
      </c>
      <c r="AT225" s="134">
        <f>IFERROR('CEB Allocators'!AL6/SUM('CEB Allocators'!$M6:$BC6),0)*SUM($U6:$BK6)</f>
        <v>5.5368514075137369</v>
      </c>
      <c r="AU225" s="134">
        <f>IFERROR('CEB Allocators'!AM6/SUM('CEB Allocators'!$M6:$BC6),0)*SUM($U6:$BK6)</f>
        <v>5.5368514075137369</v>
      </c>
      <c r="AV225" s="134">
        <f>IFERROR('CEB Allocators'!AN6/SUM('CEB Allocators'!$M6:$BC6),0)*SUM($U6:$BK6)</f>
        <v>5.5368514075137369</v>
      </c>
      <c r="AW225" s="134">
        <f>IFERROR('CEB Allocators'!AO6/SUM('CEB Allocators'!$M6:$BC6),0)*SUM($U6:$BK6)</f>
        <v>5.5368514075137369</v>
      </c>
      <c r="AX225" s="134">
        <f>IFERROR('CEB Allocators'!AP6/SUM('CEB Allocators'!$M6:$BC6),0)*SUM($U6:$BK6)</f>
        <v>5.5368514075137369</v>
      </c>
      <c r="AY225" s="134">
        <f>IFERROR('CEB Allocators'!AQ6/SUM('CEB Allocators'!$M6:$BC6),0)*SUM($U6:$BK6)</f>
        <v>5.5368514075137369</v>
      </c>
      <c r="AZ225" s="134">
        <f>IFERROR('CEB Allocators'!AR6/SUM('CEB Allocators'!$M6:$BC6),0)*SUM($U6:$BK6)</f>
        <v>5.5368514075137369</v>
      </c>
      <c r="BA225" s="134">
        <f>IFERROR('CEB Allocators'!AS6/SUM('CEB Allocators'!$M6:$BC6),0)*SUM($U6:$BK6)</f>
        <v>5.5368514075137369</v>
      </c>
      <c r="BB225" s="134">
        <f>IFERROR('CEB Allocators'!AT6/SUM('CEB Allocators'!$M6:$BC6),0)*SUM($U6:$BK6)</f>
        <v>5.5368514075137369</v>
      </c>
      <c r="BC225" s="134">
        <f>IFERROR('CEB Allocators'!AU6/SUM('CEB Allocators'!$M6:$BC6),0)*SUM($U6:$BK6)</f>
        <v>5.5368514075137369</v>
      </c>
      <c r="BD225" s="134">
        <f>IFERROR('CEB Allocators'!AV6/SUM('CEB Allocators'!$M6:$BC6),0)*SUM($U6:$BK6)</f>
        <v>5.5368514075137369</v>
      </c>
      <c r="BE225" s="134">
        <f>IFERROR('CEB Allocators'!AW6/SUM('CEB Allocators'!$M6:$BC6),0)*SUM($U6:$BK6)</f>
        <v>5.5368514075137369</v>
      </c>
      <c r="BF225" s="134">
        <f>IFERROR('CEB Allocators'!AX6/SUM('CEB Allocators'!$M6:$BC6),0)*SUM($U6:$BK6)</f>
        <v>5.5368514075137369</v>
      </c>
      <c r="BG225" s="134">
        <f>IFERROR('CEB Allocators'!AY6/SUM('CEB Allocators'!$M6:$BC6),0)*SUM($U6:$BK6)</f>
        <v>5.5368514075137369</v>
      </c>
      <c r="BH225" s="134">
        <f>IFERROR('CEB Allocators'!AZ6/SUM('CEB Allocators'!$M6:$BC6),0)*SUM($U6:$BK6)</f>
        <v>5.5368514075137369</v>
      </c>
      <c r="BI225" s="134">
        <f>IFERROR('CEB Allocators'!BA6/SUM('CEB Allocators'!$M6:$BC6),0)*SUM($U6:$BK6)</f>
        <v>5.5368514075137369</v>
      </c>
      <c r="BJ225" s="134">
        <f>IFERROR('CEB Allocators'!BB6/SUM('CEB Allocators'!$M6:$BC6),0)*SUM($U6:$BK6)</f>
        <v>0</v>
      </c>
      <c r="BK225" s="134">
        <f>IFERROR('CEB Allocators'!BC6/SUM('CEB Allocators'!$M6:$BC6),0)*SUM($U6:$BK6)</f>
        <v>0</v>
      </c>
      <c r="BL225" s="134">
        <f t="shared" si="319"/>
        <v>0</v>
      </c>
      <c r="BM225" s="134">
        <f t="shared" si="315"/>
        <v>0</v>
      </c>
      <c r="BN225" s="134">
        <f t="shared" si="315"/>
        <v>0</v>
      </c>
      <c r="BO225" s="134">
        <f t="shared" si="315"/>
        <v>0</v>
      </c>
      <c r="BP225" s="134">
        <f t="shared" si="315"/>
        <v>0</v>
      </c>
      <c r="BQ225" s="134">
        <f t="shared" si="315"/>
        <v>0</v>
      </c>
      <c r="BR225" s="134">
        <f t="shared" si="315"/>
        <v>0</v>
      </c>
      <c r="BS225" s="134">
        <f t="shared" si="315"/>
        <v>0</v>
      </c>
      <c r="BT225" s="134">
        <f t="shared" si="315"/>
        <v>0</v>
      </c>
      <c r="BU225" s="134">
        <f t="shared" si="315"/>
        <v>0</v>
      </c>
      <c r="BV225" s="134">
        <f t="shared" si="315"/>
        <v>0</v>
      </c>
      <c r="BW225" s="134">
        <f t="shared" si="315"/>
        <v>0</v>
      </c>
      <c r="BX225" s="134">
        <f t="shared" si="315"/>
        <v>0</v>
      </c>
      <c r="BY225" s="134">
        <f t="shared" si="315"/>
        <v>0</v>
      </c>
      <c r="BZ225" s="134">
        <f t="shared" si="315"/>
        <v>0</v>
      </c>
      <c r="CA225" s="134">
        <f t="shared" si="315"/>
        <v>0</v>
      </c>
      <c r="CB225" s="134">
        <f t="shared" si="315"/>
        <v>0</v>
      </c>
      <c r="CC225" s="134">
        <f t="shared" si="315"/>
        <v>0</v>
      </c>
      <c r="CD225" s="134">
        <f t="shared" si="315"/>
        <v>0</v>
      </c>
      <c r="CE225" s="134">
        <f t="shared" si="315"/>
        <v>0</v>
      </c>
      <c r="CF225" s="134">
        <f t="shared" si="315"/>
        <v>0</v>
      </c>
      <c r="CG225" s="134">
        <f t="shared" si="315"/>
        <v>0</v>
      </c>
      <c r="CH225" s="134">
        <f t="shared" si="315"/>
        <v>0</v>
      </c>
    </row>
    <row r="226" spans="1:86" ht="11.4" x14ac:dyDescent="0.2">
      <c r="A226" s="150"/>
      <c r="B226" s="19" t="str">
        <f t="shared" ref="B226:G226" si="324">B7</f>
        <v>CES</v>
      </c>
      <c r="C226" s="97">
        <f t="shared" si="324"/>
        <v>1005</v>
      </c>
      <c r="D226" s="97" t="str">
        <f t="shared" si="324"/>
        <v>Gas</v>
      </c>
      <c r="E226" s="97" t="str">
        <f t="shared" si="324"/>
        <v>Gas (CCGT)</v>
      </c>
      <c r="F226" s="19" t="str">
        <f t="shared" si="324"/>
        <v>Greenfield Energy Centre</v>
      </c>
      <c r="G226" s="128">
        <f t="shared" si="324"/>
        <v>39737</v>
      </c>
      <c r="H226" s="19">
        <f t="shared" si="317"/>
        <v>40</v>
      </c>
      <c r="I226" s="129">
        <f t="shared" ref="I226:K226" si="325">I7</f>
        <v>27</v>
      </c>
      <c r="J226" s="129">
        <f t="shared" si="325"/>
        <v>13</v>
      </c>
      <c r="K226" s="19">
        <f t="shared" si="325"/>
        <v>2008</v>
      </c>
      <c r="L226" s="19"/>
      <c r="M226" s="19"/>
      <c r="N226" s="19"/>
      <c r="O226" s="19"/>
      <c r="P226" s="19"/>
      <c r="Q226" s="19"/>
      <c r="R226" s="19"/>
      <c r="S226" s="19"/>
      <c r="T226" s="19"/>
      <c r="U226" s="134">
        <f>IFERROR('CEB Allocators'!M7/SUM('CEB Allocators'!$M7:$BC7),0)*SUM($U7:$BK7)</f>
        <v>0</v>
      </c>
      <c r="V226" s="134">
        <f>IFERROR('CEB Allocators'!N7/SUM('CEB Allocators'!$M7:$BC7),0)*SUM($U7:$BK7)</f>
        <v>0</v>
      </c>
      <c r="W226" s="134">
        <f>IFERROR('CEB Allocators'!O7/SUM('CEB Allocators'!$M7:$BC7),0)*SUM($U7:$BK7)</f>
        <v>0</v>
      </c>
      <c r="X226" s="134">
        <f>IFERROR('CEB Allocators'!P7/SUM('CEB Allocators'!$M7:$BC7),0)*SUM($U7:$BK7)</f>
        <v>79.075400806732006</v>
      </c>
      <c r="Y226" s="134">
        <f>IFERROR('CEB Allocators'!Q7/SUM('CEB Allocators'!$M7:$BC7),0)*SUM($U7:$BK7)</f>
        <v>79.075400806732006</v>
      </c>
      <c r="Z226" s="134">
        <f>IFERROR('CEB Allocators'!R7/SUM('CEB Allocators'!$M7:$BC7),0)*SUM($U7:$BK7)</f>
        <v>79.075400806732006</v>
      </c>
      <c r="AA226" s="134">
        <f>IFERROR('CEB Allocators'!S7/SUM('CEB Allocators'!$M7:$BC7),0)*SUM($U7:$BK7)</f>
        <v>79.075400806732006</v>
      </c>
      <c r="AB226" s="134">
        <f>IFERROR('CEB Allocators'!T7/SUM('CEB Allocators'!$M7:$BC7),0)*SUM($U7:$BK7)</f>
        <v>79.075400806732006</v>
      </c>
      <c r="AC226" s="134">
        <f>IFERROR('CEB Allocators'!U7/SUM('CEB Allocators'!$M7:$BC7),0)*SUM($U7:$BK7)</f>
        <v>79.075400806732006</v>
      </c>
      <c r="AD226" s="134">
        <f>IFERROR('CEB Allocators'!V7/SUM('CEB Allocators'!$M7:$BC7),0)*SUM($U7:$BK7)</f>
        <v>79.075400806732006</v>
      </c>
      <c r="AE226" s="134">
        <f>IFERROR('CEB Allocators'!W7/SUM('CEB Allocators'!$M7:$BC7),0)*SUM($U7:$BK7)</f>
        <v>79.075400806732006</v>
      </c>
      <c r="AF226" s="134">
        <f>IFERROR('CEB Allocators'!X7/SUM('CEB Allocators'!$M7:$BC7),0)*SUM($U7:$BK7)</f>
        <v>79.075400806732006</v>
      </c>
      <c r="AG226" s="134">
        <f>IFERROR('CEB Allocators'!Y7/SUM('CEB Allocators'!$M7:$BC7),0)*SUM($U7:$BK7)</f>
        <v>79.075400806732006</v>
      </c>
      <c r="AH226" s="134">
        <f>IFERROR('CEB Allocators'!Z7/SUM('CEB Allocators'!$M7:$BC7),0)*SUM($U7:$BK7)</f>
        <v>79.075400806732006</v>
      </c>
      <c r="AI226" s="134">
        <f>IFERROR('CEB Allocators'!AA7/SUM('CEB Allocators'!$M7:$BC7),0)*SUM($U7:$BK7)</f>
        <v>79.075400806732006</v>
      </c>
      <c r="AJ226" s="134">
        <f>IFERROR('CEB Allocators'!AB7/SUM('CEB Allocators'!$M7:$BC7),0)*SUM($U7:$BK7)</f>
        <v>79.075400806732006</v>
      </c>
      <c r="AK226" s="134">
        <f>IFERROR('CEB Allocators'!AC7/SUM('CEB Allocators'!$M7:$BC7),0)*SUM($U7:$BK7)</f>
        <v>79.075400806732006</v>
      </c>
      <c r="AL226" s="134">
        <f>IFERROR('CEB Allocators'!AD7/SUM('CEB Allocators'!$M7:$BC7),0)*SUM($U7:$BK7)</f>
        <v>79.075400806732006</v>
      </c>
      <c r="AM226" s="134">
        <f>IFERROR('CEB Allocators'!AE7/SUM('CEB Allocators'!$M7:$BC7),0)*SUM($U7:$BK7)</f>
        <v>79.075400806732006</v>
      </c>
      <c r="AN226" s="134">
        <f>IFERROR('CEB Allocators'!AF7/SUM('CEB Allocators'!$M7:$BC7),0)*SUM($U7:$BK7)</f>
        <v>79.075400806732006</v>
      </c>
      <c r="AO226" s="134">
        <f>IFERROR('CEB Allocators'!AG7/SUM('CEB Allocators'!$M7:$BC7),0)*SUM($U7:$BK7)</f>
        <v>79.075400806732006</v>
      </c>
      <c r="AP226" s="134">
        <f>IFERROR('CEB Allocators'!AH7/SUM('CEB Allocators'!$M7:$BC7),0)*SUM($U7:$BK7)</f>
        <v>79.075400806732006</v>
      </c>
      <c r="AQ226" s="134">
        <f>IFERROR('CEB Allocators'!AI7/SUM('CEB Allocators'!$M7:$BC7),0)*SUM($U7:$BK7)</f>
        <v>79.075400806732006</v>
      </c>
      <c r="AR226" s="134">
        <f>IFERROR('CEB Allocators'!AJ7/SUM('CEB Allocators'!$M7:$BC7),0)*SUM($U7:$BK7)</f>
        <v>79.075400806732006</v>
      </c>
      <c r="AS226" s="134">
        <f>IFERROR('CEB Allocators'!AK7/SUM('CEB Allocators'!$M7:$BC7),0)*SUM($U7:$BK7)</f>
        <v>79.075400806732006</v>
      </c>
      <c r="AT226" s="134">
        <f>IFERROR('CEB Allocators'!AL7/SUM('CEB Allocators'!$M7:$BC7),0)*SUM($U7:$BK7)</f>
        <v>79.075400806732006</v>
      </c>
      <c r="AU226" s="134">
        <f>IFERROR('CEB Allocators'!AM7/SUM('CEB Allocators'!$M7:$BC7),0)*SUM($U7:$BK7)</f>
        <v>79.075400806732006</v>
      </c>
      <c r="AV226" s="134">
        <f>IFERROR('CEB Allocators'!AN7/SUM('CEB Allocators'!$M7:$BC7),0)*SUM($U7:$BK7)</f>
        <v>79.075400806732006</v>
      </c>
      <c r="AW226" s="134">
        <f>IFERROR('CEB Allocators'!AO7/SUM('CEB Allocators'!$M7:$BC7),0)*SUM($U7:$BK7)</f>
        <v>79.075400806732006</v>
      </c>
      <c r="AX226" s="134">
        <f>IFERROR('CEB Allocators'!AP7/SUM('CEB Allocators'!$M7:$BC7),0)*SUM($U7:$BK7)</f>
        <v>79.075400806732006</v>
      </c>
      <c r="AY226" s="134">
        <f>IFERROR('CEB Allocators'!AQ7/SUM('CEB Allocators'!$M7:$BC7),0)*SUM($U7:$BK7)</f>
        <v>79.075400806732006</v>
      </c>
      <c r="AZ226" s="134">
        <f>IFERROR('CEB Allocators'!AR7/SUM('CEB Allocators'!$M7:$BC7),0)*SUM($U7:$BK7)</f>
        <v>79.075400806732006</v>
      </c>
      <c r="BA226" s="134">
        <f>IFERROR('CEB Allocators'!AS7/SUM('CEB Allocators'!$M7:$BC7),0)*SUM($U7:$BK7)</f>
        <v>79.075400806732006</v>
      </c>
      <c r="BB226" s="134">
        <f>IFERROR('CEB Allocators'!AT7/SUM('CEB Allocators'!$M7:$BC7),0)*SUM($U7:$BK7)</f>
        <v>79.075400806732006</v>
      </c>
      <c r="BC226" s="134">
        <f>IFERROR('CEB Allocators'!AU7/SUM('CEB Allocators'!$M7:$BC7),0)*SUM($U7:$BK7)</f>
        <v>79.075400806732006</v>
      </c>
      <c r="BD226" s="134">
        <f>IFERROR('CEB Allocators'!AV7/SUM('CEB Allocators'!$M7:$BC7),0)*SUM($U7:$BK7)</f>
        <v>79.075400806732006</v>
      </c>
      <c r="BE226" s="134">
        <f>IFERROR('CEB Allocators'!AW7/SUM('CEB Allocators'!$M7:$BC7),0)*SUM($U7:$BK7)</f>
        <v>79.075400806732006</v>
      </c>
      <c r="BF226" s="134">
        <f>IFERROR('CEB Allocators'!AX7/SUM('CEB Allocators'!$M7:$BC7),0)*SUM($U7:$BK7)</f>
        <v>79.075400806732006</v>
      </c>
      <c r="BG226" s="134">
        <f>IFERROR('CEB Allocators'!AY7/SUM('CEB Allocators'!$M7:$BC7),0)*SUM($U7:$BK7)</f>
        <v>79.075400806732006</v>
      </c>
      <c r="BH226" s="134">
        <f>IFERROR('CEB Allocators'!AZ7/SUM('CEB Allocators'!$M7:$BC7),0)*SUM($U7:$BK7)</f>
        <v>79.075400806732006</v>
      </c>
      <c r="BI226" s="134">
        <f>IFERROR('CEB Allocators'!BA7/SUM('CEB Allocators'!$M7:$BC7),0)*SUM($U7:$BK7)</f>
        <v>79.075400806732006</v>
      </c>
      <c r="BJ226" s="134">
        <f>IFERROR('CEB Allocators'!BB7/SUM('CEB Allocators'!$M7:$BC7),0)*SUM($U7:$BK7)</f>
        <v>79.075400806732006</v>
      </c>
      <c r="BK226" s="134">
        <f>IFERROR('CEB Allocators'!BC7/SUM('CEB Allocators'!$M7:$BC7),0)*SUM($U7:$BK7)</f>
        <v>79.075400806732006</v>
      </c>
      <c r="BL226" s="134">
        <f t="shared" si="319"/>
        <v>0</v>
      </c>
      <c r="BM226" s="134">
        <f t="shared" si="315"/>
        <v>0</v>
      </c>
      <c r="BN226" s="134">
        <f t="shared" si="315"/>
        <v>0</v>
      </c>
      <c r="BO226" s="134">
        <f t="shared" si="315"/>
        <v>0</v>
      </c>
      <c r="BP226" s="134">
        <f t="shared" si="315"/>
        <v>0</v>
      </c>
      <c r="BQ226" s="134">
        <f t="shared" si="315"/>
        <v>0</v>
      </c>
      <c r="BR226" s="134">
        <f t="shared" si="315"/>
        <v>0</v>
      </c>
      <c r="BS226" s="134">
        <f t="shared" si="315"/>
        <v>0</v>
      </c>
      <c r="BT226" s="134">
        <f t="shared" si="315"/>
        <v>0</v>
      </c>
      <c r="BU226" s="134">
        <f t="shared" si="315"/>
        <v>0</v>
      </c>
      <c r="BV226" s="134">
        <f t="shared" si="315"/>
        <v>0</v>
      </c>
      <c r="BW226" s="134">
        <f t="shared" si="315"/>
        <v>0</v>
      </c>
      <c r="BX226" s="134">
        <f t="shared" si="315"/>
        <v>0</v>
      </c>
      <c r="BY226" s="134">
        <f t="shared" si="315"/>
        <v>0</v>
      </c>
      <c r="BZ226" s="134">
        <f t="shared" si="315"/>
        <v>0</v>
      </c>
      <c r="CA226" s="134">
        <f t="shared" si="315"/>
        <v>0</v>
      </c>
      <c r="CB226" s="134">
        <f t="shared" si="315"/>
        <v>0</v>
      </c>
      <c r="CC226" s="134">
        <f t="shared" si="315"/>
        <v>0</v>
      </c>
      <c r="CD226" s="134">
        <f t="shared" si="315"/>
        <v>0</v>
      </c>
      <c r="CE226" s="134">
        <f t="shared" si="315"/>
        <v>0</v>
      </c>
      <c r="CF226" s="134">
        <f t="shared" si="315"/>
        <v>0</v>
      </c>
      <c r="CG226" s="134">
        <f t="shared" si="315"/>
        <v>0</v>
      </c>
      <c r="CH226" s="134">
        <f t="shared" si="315"/>
        <v>0</v>
      </c>
    </row>
    <row r="227" spans="1:86" ht="11.4" x14ac:dyDescent="0.2">
      <c r="A227" s="150"/>
      <c r="B227" s="19" t="str">
        <f t="shared" ref="B227:G227" si="326">B8</f>
        <v>CES</v>
      </c>
      <c r="C227" s="97">
        <f t="shared" si="326"/>
        <v>577</v>
      </c>
      <c r="D227" s="97" t="str">
        <f t="shared" si="326"/>
        <v>Gas</v>
      </c>
      <c r="E227" s="97" t="str">
        <f t="shared" si="326"/>
        <v>Gas (CCGT)</v>
      </c>
      <c r="F227" s="19" t="str">
        <f t="shared" si="326"/>
        <v>St. Clair Energy Centre</v>
      </c>
      <c r="G227" s="128">
        <f t="shared" si="326"/>
        <v>39902</v>
      </c>
      <c r="H227" s="19">
        <f t="shared" si="317"/>
        <v>40</v>
      </c>
      <c r="I227" s="129">
        <f t="shared" ref="I227:K227" si="327">I8</f>
        <v>29</v>
      </c>
      <c r="J227" s="129">
        <f t="shared" si="327"/>
        <v>11</v>
      </c>
      <c r="K227" s="19">
        <f t="shared" si="327"/>
        <v>2009</v>
      </c>
      <c r="L227" s="19"/>
      <c r="M227" s="19"/>
      <c r="N227" s="19"/>
      <c r="O227" s="19"/>
      <c r="P227" s="19"/>
      <c r="Q227" s="19"/>
      <c r="R227" s="19"/>
      <c r="S227" s="19"/>
      <c r="T227" s="19"/>
      <c r="U227" s="134">
        <f>IFERROR('CEB Allocators'!M8/SUM('CEB Allocators'!$M8:$BC8),0)*SUM($U8:$BK8)</f>
        <v>0</v>
      </c>
      <c r="V227" s="134">
        <f>IFERROR('CEB Allocators'!N8/SUM('CEB Allocators'!$M8:$BC8),0)*SUM($U8:$BK8)</f>
        <v>0</v>
      </c>
      <c r="W227" s="134">
        <f>IFERROR('CEB Allocators'!O8/SUM('CEB Allocators'!$M8:$BC8),0)*SUM($U8:$BK8)</f>
        <v>0</v>
      </c>
      <c r="X227" s="134">
        <f>IFERROR('CEB Allocators'!P8/SUM('CEB Allocators'!$M8:$BC8),0)*SUM($U8:$BK8)</f>
        <v>0</v>
      </c>
      <c r="Y227" s="134">
        <f>IFERROR('CEB Allocators'!Q8/SUM('CEB Allocators'!$M8:$BC8),0)*SUM($U8:$BK8)</f>
        <v>42.030307492772891</v>
      </c>
      <c r="Z227" s="134">
        <f>IFERROR('CEB Allocators'!R8/SUM('CEB Allocators'!$M8:$BC8),0)*SUM($U8:$BK8)</f>
        <v>42.030307492772891</v>
      </c>
      <c r="AA227" s="134">
        <f>IFERROR('CEB Allocators'!S8/SUM('CEB Allocators'!$M8:$BC8),0)*SUM($U8:$BK8)</f>
        <v>42.030307492772891</v>
      </c>
      <c r="AB227" s="134">
        <f>IFERROR('CEB Allocators'!T8/SUM('CEB Allocators'!$M8:$BC8),0)*SUM($U8:$BK8)</f>
        <v>42.030307492772891</v>
      </c>
      <c r="AC227" s="134">
        <f>IFERROR('CEB Allocators'!U8/SUM('CEB Allocators'!$M8:$BC8),0)*SUM($U8:$BK8)</f>
        <v>42.030307492772891</v>
      </c>
      <c r="AD227" s="134">
        <f>IFERROR('CEB Allocators'!V8/SUM('CEB Allocators'!$M8:$BC8),0)*SUM($U8:$BK8)</f>
        <v>42.030307492772891</v>
      </c>
      <c r="AE227" s="134">
        <f>IFERROR('CEB Allocators'!W8/SUM('CEB Allocators'!$M8:$BC8),0)*SUM($U8:$BK8)</f>
        <v>42.030307492772891</v>
      </c>
      <c r="AF227" s="134">
        <f>IFERROR('CEB Allocators'!X8/SUM('CEB Allocators'!$M8:$BC8),0)*SUM($U8:$BK8)</f>
        <v>42.030307492772891</v>
      </c>
      <c r="AG227" s="134">
        <f>IFERROR('CEB Allocators'!Y8/SUM('CEB Allocators'!$M8:$BC8),0)*SUM($U8:$BK8)</f>
        <v>42.030307492772891</v>
      </c>
      <c r="AH227" s="134">
        <f>IFERROR('CEB Allocators'!Z8/SUM('CEB Allocators'!$M8:$BC8),0)*SUM($U8:$BK8)</f>
        <v>42.030307492772891</v>
      </c>
      <c r="AI227" s="134">
        <f>IFERROR('CEB Allocators'!AA8/SUM('CEB Allocators'!$M8:$BC8),0)*SUM($U8:$BK8)</f>
        <v>42.030307492772891</v>
      </c>
      <c r="AJ227" s="134">
        <f>IFERROR('CEB Allocators'!AB8/SUM('CEB Allocators'!$M8:$BC8),0)*SUM($U8:$BK8)</f>
        <v>42.030307492772891</v>
      </c>
      <c r="AK227" s="134">
        <f>IFERROR('CEB Allocators'!AC8/SUM('CEB Allocators'!$M8:$BC8),0)*SUM($U8:$BK8)</f>
        <v>42.030307492772891</v>
      </c>
      <c r="AL227" s="134">
        <f>IFERROR('CEB Allocators'!AD8/SUM('CEB Allocators'!$M8:$BC8),0)*SUM($U8:$BK8)</f>
        <v>42.030307492772891</v>
      </c>
      <c r="AM227" s="134">
        <f>IFERROR('CEB Allocators'!AE8/SUM('CEB Allocators'!$M8:$BC8),0)*SUM($U8:$BK8)</f>
        <v>42.030307492772891</v>
      </c>
      <c r="AN227" s="134">
        <f>IFERROR('CEB Allocators'!AF8/SUM('CEB Allocators'!$M8:$BC8),0)*SUM($U8:$BK8)</f>
        <v>42.030307492772891</v>
      </c>
      <c r="AO227" s="134">
        <f>IFERROR('CEB Allocators'!AG8/SUM('CEB Allocators'!$M8:$BC8),0)*SUM($U8:$BK8)</f>
        <v>42.030307492772891</v>
      </c>
      <c r="AP227" s="134">
        <f>IFERROR('CEB Allocators'!AH8/SUM('CEB Allocators'!$M8:$BC8),0)*SUM($U8:$BK8)</f>
        <v>42.030307492772891</v>
      </c>
      <c r="AQ227" s="134">
        <f>IFERROR('CEB Allocators'!AI8/SUM('CEB Allocators'!$M8:$BC8),0)*SUM($U8:$BK8)</f>
        <v>42.030307492772891</v>
      </c>
      <c r="AR227" s="134">
        <f>IFERROR('CEB Allocators'!AJ8/SUM('CEB Allocators'!$M8:$BC8),0)*SUM($U8:$BK8)</f>
        <v>42.030307492772891</v>
      </c>
      <c r="AS227" s="134">
        <f>IFERROR('CEB Allocators'!AK8/SUM('CEB Allocators'!$M8:$BC8),0)*SUM($U8:$BK8)</f>
        <v>42.030307492772891</v>
      </c>
      <c r="AT227" s="134">
        <f>IFERROR('CEB Allocators'!AL8/SUM('CEB Allocators'!$M8:$BC8),0)*SUM($U8:$BK8)</f>
        <v>42.030307492772891</v>
      </c>
      <c r="AU227" s="134">
        <f>IFERROR('CEB Allocators'!AM8/SUM('CEB Allocators'!$M8:$BC8),0)*SUM($U8:$BK8)</f>
        <v>42.030307492772891</v>
      </c>
      <c r="AV227" s="134">
        <f>IFERROR('CEB Allocators'!AN8/SUM('CEB Allocators'!$M8:$BC8),0)*SUM($U8:$BK8)</f>
        <v>42.030307492772891</v>
      </c>
      <c r="AW227" s="134">
        <f>IFERROR('CEB Allocators'!AO8/SUM('CEB Allocators'!$M8:$BC8),0)*SUM($U8:$BK8)</f>
        <v>42.030307492772891</v>
      </c>
      <c r="AX227" s="134">
        <f>IFERROR('CEB Allocators'!AP8/SUM('CEB Allocators'!$M8:$BC8),0)*SUM($U8:$BK8)</f>
        <v>42.030307492772891</v>
      </c>
      <c r="AY227" s="134">
        <f>IFERROR('CEB Allocators'!AQ8/SUM('CEB Allocators'!$M8:$BC8),0)*SUM($U8:$BK8)</f>
        <v>42.030307492772891</v>
      </c>
      <c r="AZ227" s="134">
        <f>IFERROR('CEB Allocators'!AR8/SUM('CEB Allocators'!$M8:$BC8),0)*SUM($U8:$BK8)</f>
        <v>42.030307492772891</v>
      </c>
      <c r="BA227" s="134">
        <f>IFERROR('CEB Allocators'!AS8/SUM('CEB Allocators'!$M8:$BC8),0)*SUM($U8:$BK8)</f>
        <v>42.030307492772891</v>
      </c>
      <c r="BB227" s="134">
        <f>IFERROR('CEB Allocators'!AT8/SUM('CEB Allocators'!$M8:$BC8),0)*SUM($U8:$BK8)</f>
        <v>42.030307492772891</v>
      </c>
      <c r="BC227" s="134">
        <f>IFERROR('CEB Allocators'!AU8/SUM('CEB Allocators'!$M8:$BC8),0)*SUM($U8:$BK8)</f>
        <v>42.030307492772891</v>
      </c>
      <c r="BD227" s="134">
        <f>IFERROR('CEB Allocators'!AV8/SUM('CEB Allocators'!$M8:$BC8),0)*SUM($U8:$BK8)</f>
        <v>42.030307492772891</v>
      </c>
      <c r="BE227" s="134">
        <f>IFERROR('CEB Allocators'!AW8/SUM('CEB Allocators'!$M8:$BC8),0)*SUM($U8:$BK8)</f>
        <v>42.030307492772891</v>
      </c>
      <c r="BF227" s="134">
        <f>IFERROR('CEB Allocators'!AX8/SUM('CEB Allocators'!$M8:$BC8),0)*SUM($U8:$BK8)</f>
        <v>42.030307492772891</v>
      </c>
      <c r="BG227" s="134">
        <f>IFERROR('CEB Allocators'!AY8/SUM('CEB Allocators'!$M8:$BC8),0)*SUM($U8:$BK8)</f>
        <v>42.030307492772891</v>
      </c>
      <c r="BH227" s="134">
        <f>IFERROR('CEB Allocators'!AZ8/SUM('CEB Allocators'!$M8:$BC8),0)*SUM($U8:$BK8)</f>
        <v>42.030307492772891</v>
      </c>
      <c r="BI227" s="134">
        <f>IFERROR('CEB Allocators'!BA8/SUM('CEB Allocators'!$M8:$BC8),0)*SUM($U8:$BK8)</f>
        <v>42.030307492772891</v>
      </c>
      <c r="BJ227" s="134">
        <f>IFERROR('CEB Allocators'!BB8/SUM('CEB Allocators'!$M8:$BC8),0)*SUM($U8:$BK8)</f>
        <v>42.030307492772891</v>
      </c>
      <c r="BK227" s="134">
        <f>IFERROR('CEB Allocators'!BC8/SUM('CEB Allocators'!$M8:$BC8),0)*SUM($U8:$BK8)</f>
        <v>42.030307492772891</v>
      </c>
      <c r="BL227" s="134">
        <f t="shared" si="319"/>
        <v>28.068461297511739</v>
      </c>
      <c r="BM227" s="134">
        <f t="shared" si="315"/>
        <v>0</v>
      </c>
      <c r="BN227" s="134">
        <f t="shared" si="315"/>
        <v>0</v>
      </c>
      <c r="BO227" s="134">
        <f t="shared" si="315"/>
        <v>0</v>
      </c>
      <c r="BP227" s="134">
        <f t="shared" si="315"/>
        <v>0</v>
      </c>
      <c r="BQ227" s="134">
        <f t="shared" si="315"/>
        <v>0</v>
      </c>
      <c r="BR227" s="134">
        <f t="shared" si="315"/>
        <v>0</v>
      </c>
      <c r="BS227" s="134">
        <f t="shared" si="315"/>
        <v>0</v>
      </c>
      <c r="BT227" s="134">
        <f t="shared" si="315"/>
        <v>0</v>
      </c>
      <c r="BU227" s="134">
        <f t="shared" si="315"/>
        <v>0</v>
      </c>
      <c r="BV227" s="134">
        <f t="shared" si="315"/>
        <v>0</v>
      </c>
      <c r="BW227" s="134">
        <f t="shared" si="315"/>
        <v>0</v>
      </c>
      <c r="BX227" s="134">
        <f t="shared" si="315"/>
        <v>0</v>
      </c>
      <c r="BY227" s="134">
        <f t="shared" si="315"/>
        <v>0</v>
      </c>
      <c r="BZ227" s="134">
        <f t="shared" si="315"/>
        <v>0</v>
      </c>
      <c r="CA227" s="134">
        <f t="shared" si="315"/>
        <v>0</v>
      </c>
      <c r="CB227" s="134">
        <f t="shared" si="315"/>
        <v>0</v>
      </c>
      <c r="CC227" s="134">
        <f t="shared" si="315"/>
        <v>0</v>
      </c>
      <c r="CD227" s="134">
        <f t="shared" si="315"/>
        <v>0</v>
      </c>
      <c r="CE227" s="134">
        <f t="shared" si="315"/>
        <v>0</v>
      </c>
      <c r="CF227" s="134">
        <f t="shared" si="315"/>
        <v>0</v>
      </c>
      <c r="CG227" s="134">
        <f t="shared" si="315"/>
        <v>0</v>
      </c>
      <c r="CH227" s="134">
        <f t="shared" si="315"/>
        <v>0</v>
      </c>
    </row>
    <row r="228" spans="1:86" ht="11.4" x14ac:dyDescent="0.2">
      <c r="A228" s="150"/>
      <c r="B228" s="19" t="str">
        <f t="shared" ref="B228:G228" si="328">B9</f>
        <v>CES</v>
      </c>
      <c r="C228" s="97">
        <f t="shared" si="328"/>
        <v>314</v>
      </c>
      <c r="D228" s="97" t="str">
        <f t="shared" si="328"/>
        <v>Gas</v>
      </c>
      <c r="E228" s="97" t="str">
        <f t="shared" si="328"/>
        <v>Gas (CCGT)</v>
      </c>
      <c r="F228" s="19" t="str">
        <f t="shared" si="328"/>
        <v>Green Electron Power Plant</v>
      </c>
      <c r="G228" s="128">
        <f t="shared" si="328"/>
        <v>42979</v>
      </c>
      <c r="H228" s="19">
        <f t="shared" si="317"/>
        <v>40</v>
      </c>
      <c r="I228" s="129">
        <f t="shared" ref="I228:K228" si="329">I9</f>
        <v>40</v>
      </c>
      <c r="J228" s="129">
        <f t="shared" si="329"/>
        <v>0</v>
      </c>
      <c r="K228" s="19">
        <f t="shared" si="329"/>
        <v>2017</v>
      </c>
      <c r="L228" s="19"/>
      <c r="M228" s="19"/>
      <c r="N228" s="19"/>
      <c r="O228" s="19"/>
      <c r="P228" s="19"/>
      <c r="Q228" s="19"/>
      <c r="R228" s="19"/>
      <c r="S228" s="19"/>
      <c r="T228" s="19"/>
      <c r="U228" s="134">
        <f>IFERROR('CEB Allocators'!M9/SUM('CEB Allocators'!$M9:$BC9),0)*SUM($U9:$BK9)</f>
        <v>0</v>
      </c>
      <c r="V228" s="134">
        <f>IFERROR('CEB Allocators'!N9/SUM('CEB Allocators'!$M9:$BC9),0)*SUM($U9:$BK9)</f>
        <v>0</v>
      </c>
      <c r="W228" s="134">
        <f>IFERROR('CEB Allocators'!O9/SUM('CEB Allocators'!$M9:$BC9),0)*SUM($U9:$BK9)</f>
        <v>0</v>
      </c>
      <c r="X228" s="134">
        <f>IFERROR('CEB Allocators'!P9/SUM('CEB Allocators'!$M9:$BC9),0)*SUM($U9:$BK9)</f>
        <v>0</v>
      </c>
      <c r="Y228" s="134">
        <f>IFERROR('CEB Allocators'!Q9/SUM('CEB Allocators'!$M9:$BC9),0)*SUM($U9:$BK9)</f>
        <v>0</v>
      </c>
      <c r="Z228" s="134">
        <f>IFERROR('CEB Allocators'!R9/SUM('CEB Allocators'!$M9:$BC9),0)*SUM($U9:$BK9)</f>
        <v>0</v>
      </c>
      <c r="AA228" s="134">
        <f>IFERROR('CEB Allocators'!S9/SUM('CEB Allocators'!$M9:$BC9),0)*SUM($U9:$BK9)</f>
        <v>0</v>
      </c>
      <c r="AB228" s="134">
        <f>IFERROR('CEB Allocators'!T9/SUM('CEB Allocators'!$M9:$BC9),0)*SUM($U9:$BK9)</f>
        <v>0</v>
      </c>
      <c r="AC228" s="134">
        <f>IFERROR('CEB Allocators'!U9/SUM('CEB Allocators'!$M9:$BC9),0)*SUM($U9:$BK9)</f>
        <v>0</v>
      </c>
      <c r="AD228" s="134">
        <f>IFERROR('CEB Allocators'!V9/SUM('CEB Allocators'!$M9:$BC9),0)*SUM($U9:$BK9)</f>
        <v>0</v>
      </c>
      <c r="AE228" s="134">
        <f>IFERROR('CEB Allocators'!W9/SUM('CEB Allocators'!$M9:$BC9),0)*SUM($U9:$BK9)</f>
        <v>0</v>
      </c>
      <c r="AF228" s="134">
        <f>IFERROR('CEB Allocators'!X9/SUM('CEB Allocators'!$M9:$BC9),0)*SUM($U9:$BK9)</f>
        <v>0</v>
      </c>
      <c r="AG228" s="134">
        <f>IFERROR('CEB Allocators'!Y9/SUM('CEB Allocators'!$M9:$BC9),0)*SUM($U9:$BK9)</f>
        <v>35.225375085029171</v>
      </c>
      <c r="AH228" s="134">
        <f>IFERROR('CEB Allocators'!Z9/SUM('CEB Allocators'!$M9:$BC9),0)*SUM($U9:$BK9)</f>
        <v>35.225375085029171</v>
      </c>
      <c r="AI228" s="134">
        <f>IFERROR('CEB Allocators'!AA9/SUM('CEB Allocators'!$M9:$BC9),0)*SUM($U9:$BK9)</f>
        <v>35.225375085029171</v>
      </c>
      <c r="AJ228" s="134">
        <f>IFERROR('CEB Allocators'!AB9/SUM('CEB Allocators'!$M9:$BC9),0)*SUM($U9:$BK9)</f>
        <v>35.225375085029171</v>
      </c>
      <c r="AK228" s="134">
        <f>IFERROR('CEB Allocators'!AC9/SUM('CEB Allocators'!$M9:$BC9),0)*SUM($U9:$BK9)</f>
        <v>35.225375085029171</v>
      </c>
      <c r="AL228" s="134">
        <f>IFERROR('CEB Allocators'!AD9/SUM('CEB Allocators'!$M9:$BC9),0)*SUM($U9:$BK9)</f>
        <v>35.225375085029171</v>
      </c>
      <c r="AM228" s="134">
        <f>IFERROR('CEB Allocators'!AE9/SUM('CEB Allocators'!$M9:$BC9),0)*SUM($U9:$BK9)</f>
        <v>35.225375085029171</v>
      </c>
      <c r="AN228" s="134">
        <f>IFERROR('CEB Allocators'!AF9/SUM('CEB Allocators'!$M9:$BC9),0)*SUM($U9:$BK9)</f>
        <v>35.225375085029171</v>
      </c>
      <c r="AO228" s="134">
        <f>IFERROR('CEB Allocators'!AG9/SUM('CEB Allocators'!$M9:$BC9),0)*SUM($U9:$BK9)</f>
        <v>35.225375085029171</v>
      </c>
      <c r="AP228" s="134">
        <f>IFERROR('CEB Allocators'!AH9/SUM('CEB Allocators'!$M9:$BC9),0)*SUM($U9:$BK9)</f>
        <v>35.225375085029171</v>
      </c>
      <c r="AQ228" s="134">
        <f>IFERROR('CEB Allocators'!AI9/SUM('CEB Allocators'!$M9:$BC9),0)*SUM($U9:$BK9)</f>
        <v>35.225375085029171</v>
      </c>
      <c r="AR228" s="134">
        <f>IFERROR('CEB Allocators'!AJ9/SUM('CEB Allocators'!$M9:$BC9),0)*SUM($U9:$BK9)</f>
        <v>35.225375085029171</v>
      </c>
      <c r="AS228" s="134">
        <f>IFERROR('CEB Allocators'!AK9/SUM('CEB Allocators'!$M9:$BC9),0)*SUM($U9:$BK9)</f>
        <v>35.225375085029171</v>
      </c>
      <c r="AT228" s="134">
        <f>IFERROR('CEB Allocators'!AL9/SUM('CEB Allocators'!$M9:$BC9),0)*SUM($U9:$BK9)</f>
        <v>35.225375085029171</v>
      </c>
      <c r="AU228" s="134">
        <f>IFERROR('CEB Allocators'!AM9/SUM('CEB Allocators'!$M9:$BC9),0)*SUM($U9:$BK9)</f>
        <v>35.225375085029171</v>
      </c>
      <c r="AV228" s="134">
        <f>IFERROR('CEB Allocators'!AN9/SUM('CEB Allocators'!$M9:$BC9),0)*SUM($U9:$BK9)</f>
        <v>35.225375085029171</v>
      </c>
      <c r="AW228" s="134">
        <f>IFERROR('CEB Allocators'!AO9/SUM('CEB Allocators'!$M9:$BC9),0)*SUM($U9:$BK9)</f>
        <v>35.225375085029171</v>
      </c>
      <c r="AX228" s="134">
        <f>IFERROR('CEB Allocators'!AP9/SUM('CEB Allocators'!$M9:$BC9),0)*SUM($U9:$BK9)</f>
        <v>35.225375085029171</v>
      </c>
      <c r="AY228" s="134">
        <f>IFERROR('CEB Allocators'!AQ9/SUM('CEB Allocators'!$M9:$BC9),0)*SUM($U9:$BK9)</f>
        <v>35.225375085029171</v>
      </c>
      <c r="AZ228" s="134">
        <f>IFERROR('CEB Allocators'!AR9/SUM('CEB Allocators'!$M9:$BC9),0)*SUM($U9:$BK9)</f>
        <v>35.225375085029171</v>
      </c>
      <c r="BA228" s="134">
        <f>IFERROR('CEB Allocators'!AS9/SUM('CEB Allocators'!$M9:$BC9),0)*SUM($U9:$BK9)</f>
        <v>35.225375085029171</v>
      </c>
      <c r="BB228" s="134">
        <f>IFERROR('CEB Allocators'!AT9/SUM('CEB Allocators'!$M9:$BC9),0)*SUM($U9:$BK9)</f>
        <v>35.225375085029171</v>
      </c>
      <c r="BC228" s="134">
        <f>IFERROR('CEB Allocators'!AU9/SUM('CEB Allocators'!$M9:$BC9),0)*SUM($U9:$BK9)</f>
        <v>35.225375085029171</v>
      </c>
      <c r="BD228" s="134">
        <f>IFERROR('CEB Allocators'!AV9/SUM('CEB Allocators'!$M9:$BC9),0)*SUM($U9:$BK9)</f>
        <v>35.225375085029171</v>
      </c>
      <c r="BE228" s="134">
        <f>IFERROR('CEB Allocators'!AW9/SUM('CEB Allocators'!$M9:$BC9),0)*SUM($U9:$BK9)</f>
        <v>35.225375085029171</v>
      </c>
      <c r="BF228" s="134">
        <f>IFERROR('CEB Allocators'!AX9/SUM('CEB Allocators'!$M9:$BC9),0)*SUM($U9:$BK9)</f>
        <v>35.225375085029171</v>
      </c>
      <c r="BG228" s="134">
        <f>IFERROR('CEB Allocators'!AY9/SUM('CEB Allocators'!$M9:$BC9),0)*SUM($U9:$BK9)</f>
        <v>35.225375085029171</v>
      </c>
      <c r="BH228" s="134">
        <f>IFERROR('CEB Allocators'!AZ9/SUM('CEB Allocators'!$M9:$BC9),0)*SUM($U9:$BK9)</f>
        <v>35.225375085029171</v>
      </c>
      <c r="BI228" s="134">
        <f>IFERROR('CEB Allocators'!BA9/SUM('CEB Allocators'!$M9:$BC9),0)*SUM($U9:$BK9)</f>
        <v>35.225375085029171</v>
      </c>
      <c r="BJ228" s="134">
        <f>IFERROR('CEB Allocators'!BB9/SUM('CEB Allocators'!$M9:$BC9),0)*SUM($U9:$BK9)</f>
        <v>35.225375085029171</v>
      </c>
      <c r="BK228" s="134">
        <f>IFERROR('CEB Allocators'!BC9/SUM('CEB Allocators'!$M9:$BC9),0)*SUM($U9:$BK9)</f>
        <v>35.225375085029171</v>
      </c>
      <c r="BL228" s="134">
        <f t="shared" si="319"/>
        <v>11.992140204330955</v>
      </c>
      <c r="BM228" s="134">
        <f t="shared" si="315"/>
        <v>12.231983008417577</v>
      </c>
      <c r="BN228" s="134">
        <f t="shared" si="315"/>
        <v>12.476622668585927</v>
      </c>
      <c r="BO228" s="134">
        <f t="shared" si="315"/>
        <v>12.726155121957646</v>
      </c>
      <c r="BP228" s="134">
        <f t="shared" si="315"/>
        <v>12.980678224396799</v>
      </c>
      <c r="BQ228" s="134">
        <f t="shared" si="315"/>
        <v>13.240291788884734</v>
      </c>
      <c r="BR228" s="134">
        <f t="shared" si="315"/>
        <v>13.505097624662429</v>
      </c>
      <c r="BS228" s="134">
        <f t="shared" si="315"/>
        <v>13.775199577155677</v>
      </c>
      <c r="BT228" s="134">
        <f t="shared" si="315"/>
        <v>14.05070356869879</v>
      </c>
      <c r="BU228" s="134">
        <f t="shared" si="315"/>
        <v>0</v>
      </c>
      <c r="BV228" s="134">
        <f t="shared" si="315"/>
        <v>0</v>
      </c>
      <c r="BW228" s="134">
        <f t="shared" si="315"/>
        <v>0</v>
      </c>
      <c r="BX228" s="134">
        <f t="shared" si="315"/>
        <v>0</v>
      </c>
      <c r="BY228" s="134">
        <f t="shared" si="315"/>
        <v>0</v>
      </c>
      <c r="BZ228" s="134">
        <f t="shared" si="315"/>
        <v>0</v>
      </c>
      <c r="CA228" s="134">
        <f t="shared" si="315"/>
        <v>0</v>
      </c>
      <c r="CB228" s="134">
        <f t="shared" si="315"/>
        <v>0</v>
      </c>
      <c r="CC228" s="134">
        <f t="shared" si="315"/>
        <v>0</v>
      </c>
      <c r="CD228" s="134">
        <f t="shared" si="315"/>
        <v>0</v>
      </c>
      <c r="CE228" s="134">
        <f t="shared" si="315"/>
        <v>0</v>
      </c>
      <c r="CF228" s="134">
        <f t="shared" si="315"/>
        <v>0</v>
      </c>
      <c r="CG228" s="134">
        <f t="shared" si="315"/>
        <v>0</v>
      </c>
      <c r="CH228" s="134">
        <f t="shared" si="315"/>
        <v>0</v>
      </c>
    </row>
    <row r="229" spans="1:86" ht="11.4" x14ac:dyDescent="0.2">
      <c r="A229" s="150"/>
      <c r="B229" s="19" t="str">
        <f t="shared" ref="B229:G229" si="330">B10</f>
        <v>CES</v>
      </c>
      <c r="C229" s="97">
        <f t="shared" si="330"/>
        <v>900</v>
      </c>
      <c r="D229" s="97" t="str">
        <f t="shared" si="330"/>
        <v>Gas</v>
      </c>
      <c r="E229" s="97" t="str">
        <f t="shared" si="330"/>
        <v>Gas (CCGT)</v>
      </c>
      <c r="F229" s="19" t="str">
        <f t="shared" si="330"/>
        <v>Napanee Generating Station</v>
      </c>
      <c r="G229" s="128">
        <f t="shared" si="330"/>
        <v>43465</v>
      </c>
      <c r="H229" s="19">
        <f t="shared" si="317"/>
        <v>40</v>
      </c>
      <c r="I229" s="129">
        <f t="shared" ref="I229:K229" si="331">I10</f>
        <v>40</v>
      </c>
      <c r="J229" s="129">
        <f t="shared" si="331"/>
        <v>0</v>
      </c>
      <c r="K229" s="19">
        <f t="shared" si="331"/>
        <v>2018</v>
      </c>
      <c r="L229" s="19"/>
      <c r="M229" s="19"/>
      <c r="N229" s="19"/>
      <c r="O229" s="19"/>
      <c r="P229" s="19"/>
      <c r="Q229" s="19"/>
      <c r="R229" s="19"/>
      <c r="S229" s="19"/>
      <c r="T229" s="19"/>
      <c r="U229" s="134">
        <f>IFERROR('CEB Allocators'!M10/SUM('CEB Allocators'!$M10:$BC10),0)*SUM($U10:$BK10)</f>
        <v>0</v>
      </c>
      <c r="V229" s="134">
        <f>IFERROR('CEB Allocators'!N10/SUM('CEB Allocators'!$M10:$BC10),0)*SUM($U10:$BK10)</f>
        <v>0</v>
      </c>
      <c r="W229" s="134">
        <f>IFERROR('CEB Allocators'!O10/SUM('CEB Allocators'!$M10:$BC10),0)*SUM($U10:$BK10)</f>
        <v>0</v>
      </c>
      <c r="X229" s="134">
        <f>IFERROR('CEB Allocators'!P10/SUM('CEB Allocators'!$M10:$BC10),0)*SUM($U10:$BK10)</f>
        <v>0</v>
      </c>
      <c r="Y229" s="134">
        <f>IFERROR('CEB Allocators'!Q10/SUM('CEB Allocators'!$M10:$BC10),0)*SUM($U10:$BK10)</f>
        <v>0</v>
      </c>
      <c r="Z229" s="134">
        <f>IFERROR('CEB Allocators'!R10/SUM('CEB Allocators'!$M10:$BC10),0)*SUM($U10:$BK10)</f>
        <v>0</v>
      </c>
      <c r="AA229" s="134">
        <f>IFERROR('CEB Allocators'!S10/SUM('CEB Allocators'!$M10:$BC10),0)*SUM($U10:$BK10)</f>
        <v>0</v>
      </c>
      <c r="AB229" s="134">
        <f>IFERROR('CEB Allocators'!T10/SUM('CEB Allocators'!$M10:$BC10),0)*SUM($U10:$BK10)</f>
        <v>0</v>
      </c>
      <c r="AC229" s="134">
        <f>IFERROR('CEB Allocators'!U10/SUM('CEB Allocators'!$M10:$BC10),0)*SUM($U10:$BK10)</f>
        <v>0</v>
      </c>
      <c r="AD229" s="134">
        <f>IFERROR('CEB Allocators'!V10/SUM('CEB Allocators'!$M10:$BC10),0)*SUM($U10:$BK10)</f>
        <v>0</v>
      </c>
      <c r="AE229" s="134">
        <f>IFERROR('CEB Allocators'!W10/SUM('CEB Allocators'!$M10:$BC10),0)*SUM($U10:$BK10)</f>
        <v>0</v>
      </c>
      <c r="AF229" s="134">
        <f>IFERROR('CEB Allocators'!X10/SUM('CEB Allocators'!$M10:$BC10),0)*SUM($U10:$BK10)</f>
        <v>0</v>
      </c>
      <c r="AG229" s="134">
        <f>IFERROR('CEB Allocators'!Y10/SUM('CEB Allocators'!$M10:$BC10),0)*SUM($U10:$BK10)</f>
        <v>0</v>
      </c>
      <c r="AH229" s="134">
        <f>IFERROR('CEB Allocators'!Z10/SUM('CEB Allocators'!$M10:$BC10),0)*SUM($U10:$BK10)</f>
        <v>122.28260343902303</v>
      </c>
      <c r="AI229" s="134">
        <f>IFERROR('CEB Allocators'!AA10/SUM('CEB Allocators'!$M10:$BC10),0)*SUM($U10:$BK10)</f>
        <v>122.28260343902303</v>
      </c>
      <c r="AJ229" s="134">
        <f>IFERROR('CEB Allocators'!AB10/SUM('CEB Allocators'!$M10:$BC10),0)*SUM($U10:$BK10)</f>
        <v>122.28260343902303</v>
      </c>
      <c r="AK229" s="134">
        <f>IFERROR('CEB Allocators'!AC10/SUM('CEB Allocators'!$M10:$BC10),0)*SUM($U10:$BK10)</f>
        <v>122.28260343902303</v>
      </c>
      <c r="AL229" s="134">
        <f>IFERROR('CEB Allocators'!AD10/SUM('CEB Allocators'!$M10:$BC10),0)*SUM($U10:$BK10)</f>
        <v>122.28260343902303</v>
      </c>
      <c r="AM229" s="134">
        <f>IFERROR('CEB Allocators'!AE10/SUM('CEB Allocators'!$M10:$BC10),0)*SUM($U10:$BK10)</f>
        <v>122.28260343902303</v>
      </c>
      <c r="AN229" s="134">
        <f>IFERROR('CEB Allocators'!AF10/SUM('CEB Allocators'!$M10:$BC10),0)*SUM($U10:$BK10)</f>
        <v>122.28260343902303</v>
      </c>
      <c r="AO229" s="134">
        <f>IFERROR('CEB Allocators'!AG10/SUM('CEB Allocators'!$M10:$BC10),0)*SUM($U10:$BK10)</f>
        <v>122.28260343902303</v>
      </c>
      <c r="AP229" s="134">
        <f>IFERROR('CEB Allocators'!AH10/SUM('CEB Allocators'!$M10:$BC10),0)*SUM($U10:$BK10)</f>
        <v>122.28260343902303</v>
      </c>
      <c r="AQ229" s="134">
        <f>IFERROR('CEB Allocators'!AI10/SUM('CEB Allocators'!$M10:$BC10),0)*SUM($U10:$BK10)</f>
        <v>122.28260343902303</v>
      </c>
      <c r="AR229" s="134">
        <f>IFERROR('CEB Allocators'!AJ10/SUM('CEB Allocators'!$M10:$BC10),0)*SUM($U10:$BK10)</f>
        <v>122.28260343902303</v>
      </c>
      <c r="AS229" s="134">
        <f>IFERROR('CEB Allocators'!AK10/SUM('CEB Allocators'!$M10:$BC10),0)*SUM($U10:$BK10)</f>
        <v>122.28260343902303</v>
      </c>
      <c r="AT229" s="134">
        <f>IFERROR('CEB Allocators'!AL10/SUM('CEB Allocators'!$M10:$BC10),0)*SUM($U10:$BK10)</f>
        <v>122.28260343902303</v>
      </c>
      <c r="AU229" s="134">
        <f>IFERROR('CEB Allocators'!AM10/SUM('CEB Allocators'!$M10:$BC10),0)*SUM($U10:$BK10)</f>
        <v>122.28260343902303</v>
      </c>
      <c r="AV229" s="134">
        <f>IFERROR('CEB Allocators'!AN10/SUM('CEB Allocators'!$M10:$BC10),0)*SUM($U10:$BK10)</f>
        <v>122.28260343902303</v>
      </c>
      <c r="AW229" s="134">
        <f>IFERROR('CEB Allocators'!AO10/SUM('CEB Allocators'!$M10:$BC10),0)*SUM($U10:$BK10)</f>
        <v>122.28260343902303</v>
      </c>
      <c r="AX229" s="134">
        <f>IFERROR('CEB Allocators'!AP10/SUM('CEB Allocators'!$M10:$BC10),0)*SUM($U10:$BK10)</f>
        <v>122.28260343902303</v>
      </c>
      <c r="AY229" s="134">
        <f>IFERROR('CEB Allocators'!AQ10/SUM('CEB Allocators'!$M10:$BC10),0)*SUM($U10:$BK10)</f>
        <v>122.28260343902303</v>
      </c>
      <c r="AZ229" s="134">
        <f>IFERROR('CEB Allocators'!AR10/SUM('CEB Allocators'!$M10:$BC10),0)*SUM($U10:$BK10)</f>
        <v>122.28260343902303</v>
      </c>
      <c r="BA229" s="134">
        <f>IFERROR('CEB Allocators'!AS10/SUM('CEB Allocators'!$M10:$BC10),0)*SUM($U10:$BK10)</f>
        <v>122.28260343902303</v>
      </c>
      <c r="BB229" s="134">
        <f>IFERROR('CEB Allocators'!AT10/SUM('CEB Allocators'!$M10:$BC10),0)*SUM($U10:$BK10)</f>
        <v>122.28260343902303</v>
      </c>
      <c r="BC229" s="134">
        <f>IFERROR('CEB Allocators'!AU10/SUM('CEB Allocators'!$M10:$BC10),0)*SUM($U10:$BK10)</f>
        <v>122.28260343902303</v>
      </c>
      <c r="BD229" s="134">
        <f>IFERROR('CEB Allocators'!AV10/SUM('CEB Allocators'!$M10:$BC10),0)*SUM($U10:$BK10)</f>
        <v>122.28260343902303</v>
      </c>
      <c r="BE229" s="134">
        <f>IFERROR('CEB Allocators'!AW10/SUM('CEB Allocators'!$M10:$BC10),0)*SUM($U10:$BK10)</f>
        <v>122.28260343902303</v>
      </c>
      <c r="BF229" s="134">
        <f>IFERROR('CEB Allocators'!AX10/SUM('CEB Allocators'!$M10:$BC10),0)*SUM($U10:$BK10)</f>
        <v>122.28260343902303</v>
      </c>
      <c r="BG229" s="134">
        <f>IFERROR('CEB Allocators'!AY10/SUM('CEB Allocators'!$M10:$BC10),0)*SUM($U10:$BK10)</f>
        <v>122.28260343902303</v>
      </c>
      <c r="BH229" s="134">
        <f>IFERROR('CEB Allocators'!AZ10/SUM('CEB Allocators'!$M10:$BC10),0)*SUM($U10:$BK10)</f>
        <v>122.28260343902303</v>
      </c>
      <c r="BI229" s="134">
        <f>IFERROR('CEB Allocators'!BA10/SUM('CEB Allocators'!$M10:$BC10),0)*SUM($U10:$BK10)</f>
        <v>122.28260343902303</v>
      </c>
      <c r="BJ229" s="134">
        <f>IFERROR('CEB Allocators'!BB10/SUM('CEB Allocators'!$M10:$BC10),0)*SUM($U10:$BK10)</f>
        <v>122.28260343902303</v>
      </c>
      <c r="BK229" s="134">
        <f>IFERROR('CEB Allocators'!BC10/SUM('CEB Allocators'!$M10:$BC10),0)*SUM($U10:$BK10)</f>
        <v>122.28260343902303</v>
      </c>
      <c r="BL229" s="134">
        <f t="shared" si="319"/>
        <v>27.184475043980346</v>
      </c>
      <c r="BM229" s="134">
        <f t="shared" si="315"/>
        <v>27.728164544859954</v>
      </c>
      <c r="BN229" s="134">
        <f t="shared" si="315"/>
        <v>28.282727835757154</v>
      </c>
      <c r="BO229" s="134">
        <f t="shared" si="315"/>
        <v>28.848382392472296</v>
      </c>
      <c r="BP229" s="134">
        <f t="shared" si="315"/>
        <v>29.425350040321746</v>
      </c>
      <c r="BQ229" s="134">
        <f t="shared" si="315"/>
        <v>30.01385704112818</v>
      </c>
      <c r="BR229" s="134">
        <f t="shared" si="315"/>
        <v>30.61413418195075</v>
      </c>
      <c r="BS229" s="134">
        <f t="shared" si="315"/>
        <v>31.226416865589766</v>
      </c>
      <c r="BT229" s="134">
        <f t="shared" si="315"/>
        <v>31.85094520290156</v>
      </c>
      <c r="BU229" s="134">
        <f t="shared" si="315"/>
        <v>32.487964106959588</v>
      </c>
      <c r="BV229" s="134">
        <f t="shared" si="315"/>
        <v>0</v>
      </c>
      <c r="BW229" s="134">
        <f t="shared" si="315"/>
        <v>0</v>
      </c>
      <c r="BX229" s="134">
        <f t="shared" si="315"/>
        <v>0</v>
      </c>
      <c r="BY229" s="134">
        <f t="shared" si="315"/>
        <v>0</v>
      </c>
      <c r="BZ229" s="134">
        <f t="shared" si="315"/>
        <v>0</v>
      </c>
      <c r="CA229" s="134">
        <f t="shared" si="315"/>
        <v>0</v>
      </c>
      <c r="CB229" s="134">
        <f t="shared" si="315"/>
        <v>0</v>
      </c>
      <c r="CC229" s="134">
        <f t="shared" si="315"/>
        <v>0</v>
      </c>
      <c r="CD229" s="134">
        <f t="shared" si="315"/>
        <v>0</v>
      </c>
      <c r="CE229" s="134">
        <f t="shared" si="315"/>
        <v>0</v>
      </c>
      <c r="CF229" s="134">
        <f t="shared" si="315"/>
        <v>0</v>
      </c>
      <c r="CG229" s="134">
        <f t="shared" si="315"/>
        <v>0</v>
      </c>
      <c r="CH229" s="134">
        <f t="shared" si="315"/>
        <v>0</v>
      </c>
    </row>
    <row r="230" spans="1:86" ht="11.4" x14ac:dyDescent="0.2">
      <c r="A230" s="150"/>
      <c r="B230" s="19" t="str">
        <f t="shared" ref="B230:G230" si="332">B11</f>
        <v>CHP I</v>
      </c>
      <c r="C230" s="97">
        <f t="shared" si="332"/>
        <v>100</v>
      </c>
      <c r="D230" s="97" t="str">
        <f t="shared" si="332"/>
        <v>Gas</v>
      </c>
      <c r="E230" s="97" t="str">
        <f t="shared" si="332"/>
        <v>Gas (CHP)</v>
      </c>
      <c r="F230" s="19" t="str">
        <f t="shared" si="332"/>
        <v>East Windsor CoGen</v>
      </c>
      <c r="G230" s="128">
        <f t="shared" si="332"/>
        <v>40123</v>
      </c>
      <c r="H230" s="19">
        <f t="shared" si="317"/>
        <v>40</v>
      </c>
      <c r="I230" s="129">
        <f t="shared" ref="I230:K230" si="333">I11</f>
        <v>40</v>
      </c>
      <c r="J230" s="129">
        <f t="shared" si="333"/>
        <v>0</v>
      </c>
      <c r="K230" s="19">
        <f t="shared" si="333"/>
        <v>2009</v>
      </c>
      <c r="L230" s="19"/>
      <c r="M230" s="19"/>
      <c r="N230" s="19"/>
      <c r="O230" s="19"/>
      <c r="P230" s="19"/>
      <c r="Q230" s="19"/>
      <c r="R230" s="19"/>
      <c r="S230" s="19"/>
      <c r="T230" s="19"/>
      <c r="U230" s="134">
        <f>IFERROR('CEB Allocators'!M11/SUM('CEB Allocators'!$M11:$BC11),0)*SUM($U11:$BK11)</f>
        <v>0</v>
      </c>
      <c r="V230" s="134">
        <f>IFERROR('CEB Allocators'!N11/SUM('CEB Allocators'!$M11:$BC11),0)*SUM($U11:$BK11)</f>
        <v>0</v>
      </c>
      <c r="W230" s="134">
        <f>IFERROR('CEB Allocators'!O11/SUM('CEB Allocators'!$M11:$BC11),0)*SUM($U11:$BK11)</f>
        <v>0</v>
      </c>
      <c r="X230" s="134">
        <f>IFERROR('CEB Allocators'!P11/SUM('CEB Allocators'!$M11:$BC11),0)*SUM($U11:$BK11)</f>
        <v>0</v>
      </c>
      <c r="Y230" s="134">
        <f>IFERROR('CEB Allocators'!Q11/SUM('CEB Allocators'!$M11:$BC11),0)*SUM($U11:$BK11)</f>
        <v>16.032158411802012</v>
      </c>
      <c r="Z230" s="134">
        <f>IFERROR('CEB Allocators'!R11/SUM('CEB Allocators'!$M11:$BC11),0)*SUM($U11:$BK11)</f>
        <v>16.032158411802012</v>
      </c>
      <c r="AA230" s="134">
        <f>IFERROR('CEB Allocators'!S11/SUM('CEB Allocators'!$M11:$BC11),0)*SUM($U11:$BK11)</f>
        <v>16.032158411802012</v>
      </c>
      <c r="AB230" s="134">
        <f>IFERROR('CEB Allocators'!T11/SUM('CEB Allocators'!$M11:$BC11),0)*SUM($U11:$BK11)</f>
        <v>16.032158411802012</v>
      </c>
      <c r="AC230" s="134">
        <f>IFERROR('CEB Allocators'!U11/SUM('CEB Allocators'!$M11:$BC11),0)*SUM($U11:$BK11)</f>
        <v>16.032158411802012</v>
      </c>
      <c r="AD230" s="134">
        <f>IFERROR('CEB Allocators'!V11/SUM('CEB Allocators'!$M11:$BC11),0)*SUM($U11:$BK11)</f>
        <v>16.032158411802012</v>
      </c>
      <c r="AE230" s="134">
        <f>IFERROR('CEB Allocators'!W11/SUM('CEB Allocators'!$M11:$BC11),0)*SUM($U11:$BK11)</f>
        <v>16.032158411802012</v>
      </c>
      <c r="AF230" s="134">
        <f>IFERROR('CEB Allocators'!X11/SUM('CEB Allocators'!$M11:$BC11),0)*SUM($U11:$BK11)</f>
        <v>16.032158411802012</v>
      </c>
      <c r="AG230" s="134">
        <f>IFERROR('CEB Allocators'!Y11/SUM('CEB Allocators'!$M11:$BC11),0)*SUM($U11:$BK11)</f>
        <v>16.032158411802012</v>
      </c>
      <c r="AH230" s="134">
        <f>IFERROR('CEB Allocators'!Z11/SUM('CEB Allocators'!$M11:$BC11),0)*SUM($U11:$BK11)</f>
        <v>16.032158411802012</v>
      </c>
      <c r="AI230" s="134">
        <f>IFERROR('CEB Allocators'!AA11/SUM('CEB Allocators'!$M11:$BC11),0)*SUM($U11:$BK11)</f>
        <v>16.032158411802012</v>
      </c>
      <c r="AJ230" s="134">
        <f>IFERROR('CEB Allocators'!AB11/SUM('CEB Allocators'!$M11:$BC11),0)*SUM($U11:$BK11)</f>
        <v>16.032158411802012</v>
      </c>
      <c r="AK230" s="134">
        <f>IFERROR('CEB Allocators'!AC11/SUM('CEB Allocators'!$M11:$BC11),0)*SUM($U11:$BK11)</f>
        <v>16.032158411802012</v>
      </c>
      <c r="AL230" s="134">
        <f>IFERROR('CEB Allocators'!AD11/SUM('CEB Allocators'!$M11:$BC11),0)*SUM($U11:$BK11)</f>
        <v>16.032158411802012</v>
      </c>
      <c r="AM230" s="134">
        <f>IFERROR('CEB Allocators'!AE11/SUM('CEB Allocators'!$M11:$BC11),0)*SUM($U11:$BK11)</f>
        <v>16.032158411802012</v>
      </c>
      <c r="AN230" s="134">
        <f>IFERROR('CEB Allocators'!AF11/SUM('CEB Allocators'!$M11:$BC11),0)*SUM($U11:$BK11)</f>
        <v>16.032158411802012</v>
      </c>
      <c r="AO230" s="134">
        <f>IFERROR('CEB Allocators'!AG11/SUM('CEB Allocators'!$M11:$BC11),0)*SUM($U11:$BK11)</f>
        <v>16.032158411802012</v>
      </c>
      <c r="AP230" s="134">
        <f>IFERROR('CEB Allocators'!AH11/SUM('CEB Allocators'!$M11:$BC11),0)*SUM($U11:$BK11)</f>
        <v>16.032158411802012</v>
      </c>
      <c r="AQ230" s="134">
        <f>IFERROR('CEB Allocators'!AI11/SUM('CEB Allocators'!$M11:$BC11),0)*SUM($U11:$BK11)</f>
        <v>16.032158411802012</v>
      </c>
      <c r="AR230" s="134">
        <f>IFERROR('CEB Allocators'!AJ11/SUM('CEB Allocators'!$M11:$BC11),0)*SUM($U11:$BK11)</f>
        <v>16.032158411802012</v>
      </c>
      <c r="AS230" s="134">
        <f>IFERROR('CEB Allocators'!AK11/SUM('CEB Allocators'!$M11:$BC11),0)*SUM($U11:$BK11)</f>
        <v>16.032158411802012</v>
      </c>
      <c r="AT230" s="134">
        <f>IFERROR('CEB Allocators'!AL11/SUM('CEB Allocators'!$M11:$BC11),0)*SUM($U11:$BK11)</f>
        <v>16.032158411802012</v>
      </c>
      <c r="AU230" s="134">
        <f>IFERROR('CEB Allocators'!AM11/SUM('CEB Allocators'!$M11:$BC11),0)*SUM($U11:$BK11)</f>
        <v>16.032158411802012</v>
      </c>
      <c r="AV230" s="134">
        <f>IFERROR('CEB Allocators'!AN11/SUM('CEB Allocators'!$M11:$BC11),0)*SUM($U11:$BK11)</f>
        <v>16.032158411802012</v>
      </c>
      <c r="AW230" s="134">
        <f>IFERROR('CEB Allocators'!AO11/SUM('CEB Allocators'!$M11:$BC11),0)*SUM($U11:$BK11)</f>
        <v>16.032158411802012</v>
      </c>
      <c r="AX230" s="134">
        <f>IFERROR('CEB Allocators'!AP11/SUM('CEB Allocators'!$M11:$BC11),0)*SUM($U11:$BK11)</f>
        <v>16.032158411802012</v>
      </c>
      <c r="AY230" s="134">
        <f>IFERROR('CEB Allocators'!AQ11/SUM('CEB Allocators'!$M11:$BC11),0)*SUM($U11:$BK11)</f>
        <v>16.032158411802012</v>
      </c>
      <c r="AZ230" s="134">
        <f>IFERROR('CEB Allocators'!AR11/SUM('CEB Allocators'!$M11:$BC11),0)*SUM($U11:$BK11)</f>
        <v>16.032158411802012</v>
      </c>
      <c r="BA230" s="134">
        <f>IFERROR('CEB Allocators'!AS11/SUM('CEB Allocators'!$M11:$BC11),0)*SUM($U11:$BK11)</f>
        <v>16.032158411802012</v>
      </c>
      <c r="BB230" s="134">
        <f>IFERROR('CEB Allocators'!AT11/SUM('CEB Allocators'!$M11:$BC11),0)*SUM($U11:$BK11)</f>
        <v>16.032158411802012</v>
      </c>
      <c r="BC230" s="134">
        <f>IFERROR('CEB Allocators'!AU11/SUM('CEB Allocators'!$M11:$BC11),0)*SUM($U11:$BK11)</f>
        <v>16.032158411802012</v>
      </c>
      <c r="BD230" s="134">
        <f>IFERROR('CEB Allocators'!AV11/SUM('CEB Allocators'!$M11:$BC11),0)*SUM($U11:$BK11)</f>
        <v>16.032158411802012</v>
      </c>
      <c r="BE230" s="134">
        <f>IFERROR('CEB Allocators'!AW11/SUM('CEB Allocators'!$M11:$BC11),0)*SUM($U11:$BK11)</f>
        <v>16.032158411802012</v>
      </c>
      <c r="BF230" s="134">
        <f>IFERROR('CEB Allocators'!AX11/SUM('CEB Allocators'!$M11:$BC11),0)*SUM($U11:$BK11)</f>
        <v>16.032158411802012</v>
      </c>
      <c r="BG230" s="134">
        <f>IFERROR('CEB Allocators'!AY11/SUM('CEB Allocators'!$M11:$BC11),0)*SUM($U11:$BK11)</f>
        <v>16.032158411802012</v>
      </c>
      <c r="BH230" s="134">
        <f>IFERROR('CEB Allocators'!AZ11/SUM('CEB Allocators'!$M11:$BC11),0)*SUM($U11:$BK11)</f>
        <v>16.032158411802012</v>
      </c>
      <c r="BI230" s="134">
        <f>IFERROR('CEB Allocators'!BA11/SUM('CEB Allocators'!$M11:$BC11),0)*SUM($U11:$BK11)</f>
        <v>16.032158411802012</v>
      </c>
      <c r="BJ230" s="134">
        <f>IFERROR('CEB Allocators'!BB11/SUM('CEB Allocators'!$M11:$BC11),0)*SUM($U11:$BK11)</f>
        <v>16.032158411802012</v>
      </c>
      <c r="BK230" s="134">
        <f>IFERROR('CEB Allocators'!BC11/SUM('CEB Allocators'!$M11:$BC11),0)*SUM($U11:$BK11)</f>
        <v>16.032158411802012</v>
      </c>
      <c r="BL230" s="134">
        <f t="shared" si="319"/>
        <v>1.6030992428867623</v>
      </c>
      <c r="BM230" s="134">
        <f t="shared" si="315"/>
        <v>0</v>
      </c>
      <c r="BN230" s="134">
        <f t="shared" si="315"/>
        <v>0</v>
      </c>
      <c r="BO230" s="134">
        <f t="shared" si="315"/>
        <v>0</v>
      </c>
      <c r="BP230" s="134">
        <f t="shared" si="315"/>
        <v>0</v>
      </c>
      <c r="BQ230" s="134">
        <f t="shared" si="315"/>
        <v>0</v>
      </c>
      <c r="BR230" s="134">
        <f t="shared" si="315"/>
        <v>0</v>
      </c>
      <c r="BS230" s="134">
        <f t="shared" si="315"/>
        <v>0</v>
      </c>
      <c r="BT230" s="134">
        <f t="shared" si="315"/>
        <v>0</v>
      </c>
      <c r="BU230" s="134">
        <f t="shared" si="315"/>
        <v>0</v>
      </c>
      <c r="BV230" s="134">
        <f t="shared" si="315"/>
        <v>0</v>
      </c>
      <c r="BW230" s="134">
        <f t="shared" si="315"/>
        <v>0</v>
      </c>
      <c r="BX230" s="134">
        <f t="shared" si="315"/>
        <v>0</v>
      </c>
      <c r="BY230" s="134">
        <f t="shared" si="315"/>
        <v>0</v>
      </c>
      <c r="BZ230" s="134">
        <f t="shared" si="315"/>
        <v>0</v>
      </c>
      <c r="CA230" s="134">
        <f t="shared" si="315"/>
        <v>0</v>
      </c>
      <c r="CB230" s="134">
        <f t="shared" si="315"/>
        <v>0</v>
      </c>
      <c r="CC230" s="134">
        <f t="shared" si="315"/>
        <v>0</v>
      </c>
      <c r="CD230" s="134">
        <f t="shared" si="315"/>
        <v>0</v>
      </c>
      <c r="CE230" s="134">
        <f t="shared" si="315"/>
        <v>0</v>
      </c>
      <c r="CF230" s="134">
        <f t="shared" si="315"/>
        <v>0</v>
      </c>
      <c r="CG230" s="134">
        <f t="shared" si="315"/>
        <v>0</v>
      </c>
      <c r="CH230" s="134">
        <f t="shared" si="315"/>
        <v>0</v>
      </c>
    </row>
    <row r="231" spans="1:86" ht="11.4" x14ac:dyDescent="0.2">
      <c r="A231" s="150"/>
      <c r="B231" s="19" t="str">
        <f t="shared" ref="B231:G231" si="334">B12</f>
        <v>CHP I</v>
      </c>
      <c r="C231" s="97">
        <f t="shared" si="334"/>
        <v>287</v>
      </c>
      <c r="D231" s="97" t="str">
        <f t="shared" si="334"/>
        <v>Gas</v>
      </c>
      <c r="E231" s="97" t="str">
        <f t="shared" si="334"/>
        <v>Gas (CHP)</v>
      </c>
      <c r="F231" s="19" t="str">
        <f t="shared" si="334"/>
        <v>Thorold CoGen</v>
      </c>
      <c r="G231" s="128">
        <f t="shared" si="334"/>
        <v>40265</v>
      </c>
      <c r="H231" s="19">
        <f t="shared" si="317"/>
        <v>40</v>
      </c>
      <c r="I231" s="129">
        <f t="shared" ref="I231:K231" si="335">I12</f>
        <v>26</v>
      </c>
      <c r="J231" s="129">
        <f t="shared" si="335"/>
        <v>14</v>
      </c>
      <c r="K231" s="19">
        <f t="shared" si="335"/>
        <v>2010</v>
      </c>
      <c r="L231" s="19"/>
      <c r="M231" s="19"/>
      <c r="N231" s="19"/>
      <c r="O231" s="19"/>
      <c r="P231" s="19"/>
      <c r="Q231" s="19"/>
      <c r="R231" s="19"/>
      <c r="S231" s="19"/>
      <c r="T231" s="19"/>
      <c r="U231" s="134">
        <f>IFERROR('CEB Allocators'!M12/SUM('CEB Allocators'!$M12:$BC12),0)*SUM($U12:$BK12)</f>
        <v>0</v>
      </c>
      <c r="V231" s="134">
        <f>IFERROR('CEB Allocators'!N12/SUM('CEB Allocators'!$M12:$BC12),0)*SUM($U12:$BK12)</f>
        <v>0</v>
      </c>
      <c r="W231" s="134">
        <f>IFERROR('CEB Allocators'!O12/SUM('CEB Allocators'!$M12:$BC12),0)*SUM($U12:$BK12)</f>
        <v>0</v>
      </c>
      <c r="X231" s="134">
        <f>IFERROR('CEB Allocators'!P12/SUM('CEB Allocators'!$M12:$BC12),0)*SUM($U12:$BK12)</f>
        <v>0</v>
      </c>
      <c r="Y231" s="134">
        <f>IFERROR('CEB Allocators'!Q12/SUM('CEB Allocators'!$M12:$BC12),0)*SUM($U12:$BK12)</f>
        <v>0</v>
      </c>
      <c r="Z231" s="134">
        <f>IFERROR('CEB Allocators'!R12/SUM('CEB Allocators'!$M12:$BC12),0)*SUM($U12:$BK12)</f>
        <v>53.743195013566449</v>
      </c>
      <c r="AA231" s="134">
        <f>IFERROR('CEB Allocators'!S12/SUM('CEB Allocators'!$M12:$BC12),0)*SUM($U12:$BK12)</f>
        <v>53.743195013566449</v>
      </c>
      <c r="AB231" s="134">
        <f>IFERROR('CEB Allocators'!T12/SUM('CEB Allocators'!$M12:$BC12),0)*SUM($U12:$BK12)</f>
        <v>53.743195013566449</v>
      </c>
      <c r="AC231" s="134">
        <f>IFERROR('CEB Allocators'!U12/SUM('CEB Allocators'!$M12:$BC12),0)*SUM($U12:$BK12)</f>
        <v>53.743195013566449</v>
      </c>
      <c r="AD231" s="134">
        <f>IFERROR('CEB Allocators'!V12/SUM('CEB Allocators'!$M12:$BC12),0)*SUM($U12:$BK12)</f>
        <v>53.743195013566449</v>
      </c>
      <c r="AE231" s="134">
        <f>IFERROR('CEB Allocators'!W12/SUM('CEB Allocators'!$M12:$BC12),0)*SUM($U12:$BK12)</f>
        <v>53.743195013566449</v>
      </c>
      <c r="AF231" s="134">
        <f>IFERROR('CEB Allocators'!X12/SUM('CEB Allocators'!$M12:$BC12),0)*SUM($U12:$BK12)</f>
        <v>53.743195013566449</v>
      </c>
      <c r="AG231" s="134">
        <f>IFERROR('CEB Allocators'!Y12/SUM('CEB Allocators'!$M12:$BC12),0)*SUM($U12:$BK12)</f>
        <v>53.743195013566449</v>
      </c>
      <c r="AH231" s="134">
        <f>IFERROR('CEB Allocators'!Z12/SUM('CEB Allocators'!$M12:$BC12),0)*SUM($U12:$BK12)</f>
        <v>53.743195013566449</v>
      </c>
      <c r="AI231" s="134">
        <f>IFERROR('CEB Allocators'!AA12/SUM('CEB Allocators'!$M12:$BC12),0)*SUM($U12:$BK12)</f>
        <v>53.743195013566449</v>
      </c>
      <c r="AJ231" s="134">
        <f>IFERROR('CEB Allocators'!AB12/SUM('CEB Allocators'!$M12:$BC12),0)*SUM($U12:$BK12)</f>
        <v>53.743195013566449</v>
      </c>
      <c r="AK231" s="134">
        <f>IFERROR('CEB Allocators'!AC12/SUM('CEB Allocators'!$M12:$BC12),0)*SUM($U12:$BK12)</f>
        <v>53.743195013566449</v>
      </c>
      <c r="AL231" s="134">
        <f>IFERROR('CEB Allocators'!AD12/SUM('CEB Allocators'!$M12:$BC12),0)*SUM($U12:$BK12)</f>
        <v>53.743195013566449</v>
      </c>
      <c r="AM231" s="134">
        <f>IFERROR('CEB Allocators'!AE12/SUM('CEB Allocators'!$M12:$BC12),0)*SUM($U12:$BK12)</f>
        <v>53.743195013566449</v>
      </c>
      <c r="AN231" s="134">
        <f>IFERROR('CEB Allocators'!AF12/SUM('CEB Allocators'!$M12:$BC12),0)*SUM($U12:$BK12)</f>
        <v>53.743195013566449</v>
      </c>
      <c r="AO231" s="134">
        <f>IFERROR('CEB Allocators'!AG12/SUM('CEB Allocators'!$M12:$BC12),0)*SUM($U12:$BK12)</f>
        <v>53.743195013566449</v>
      </c>
      <c r="AP231" s="134">
        <f>IFERROR('CEB Allocators'!AH12/SUM('CEB Allocators'!$M12:$BC12),0)*SUM($U12:$BK12)</f>
        <v>53.743195013566449</v>
      </c>
      <c r="AQ231" s="134">
        <f>IFERROR('CEB Allocators'!AI12/SUM('CEB Allocators'!$M12:$BC12),0)*SUM($U12:$BK12)</f>
        <v>53.743195013566449</v>
      </c>
      <c r="AR231" s="134">
        <f>IFERROR('CEB Allocators'!AJ12/SUM('CEB Allocators'!$M12:$BC12),0)*SUM($U12:$BK12)</f>
        <v>53.743195013566449</v>
      </c>
      <c r="AS231" s="134">
        <f>IFERROR('CEB Allocators'!AK12/SUM('CEB Allocators'!$M12:$BC12),0)*SUM($U12:$BK12)</f>
        <v>53.743195013566449</v>
      </c>
      <c r="AT231" s="134">
        <f>IFERROR('CEB Allocators'!AL12/SUM('CEB Allocators'!$M12:$BC12),0)*SUM($U12:$BK12)</f>
        <v>53.743195013566449</v>
      </c>
      <c r="AU231" s="134">
        <f>IFERROR('CEB Allocators'!AM12/SUM('CEB Allocators'!$M12:$BC12),0)*SUM($U12:$BK12)</f>
        <v>53.743195013566449</v>
      </c>
      <c r="AV231" s="134">
        <f>IFERROR('CEB Allocators'!AN12/SUM('CEB Allocators'!$M12:$BC12),0)*SUM($U12:$BK12)</f>
        <v>53.743195013566449</v>
      </c>
      <c r="AW231" s="134">
        <f>IFERROR('CEB Allocators'!AO12/SUM('CEB Allocators'!$M12:$BC12),0)*SUM($U12:$BK12)</f>
        <v>53.743195013566449</v>
      </c>
      <c r="AX231" s="134">
        <f>IFERROR('CEB Allocators'!AP12/SUM('CEB Allocators'!$M12:$BC12),0)*SUM($U12:$BK12)</f>
        <v>53.743195013566449</v>
      </c>
      <c r="AY231" s="134">
        <f>IFERROR('CEB Allocators'!AQ12/SUM('CEB Allocators'!$M12:$BC12),0)*SUM($U12:$BK12)</f>
        <v>53.743195013566449</v>
      </c>
      <c r="AZ231" s="134">
        <f>IFERROR('CEB Allocators'!AR12/SUM('CEB Allocators'!$M12:$BC12),0)*SUM($U12:$BK12)</f>
        <v>53.743195013566449</v>
      </c>
      <c r="BA231" s="134">
        <f>IFERROR('CEB Allocators'!AS12/SUM('CEB Allocators'!$M12:$BC12),0)*SUM($U12:$BK12)</f>
        <v>53.743195013566449</v>
      </c>
      <c r="BB231" s="134">
        <f>IFERROR('CEB Allocators'!AT12/SUM('CEB Allocators'!$M12:$BC12),0)*SUM($U12:$BK12)</f>
        <v>53.743195013566449</v>
      </c>
      <c r="BC231" s="134">
        <f>IFERROR('CEB Allocators'!AU12/SUM('CEB Allocators'!$M12:$BC12),0)*SUM($U12:$BK12)</f>
        <v>53.743195013566449</v>
      </c>
      <c r="BD231" s="134">
        <f>IFERROR('CEB Allocators'!AV12/SUM('CEB Allocators'!$M12:$BC12),0)*SUM($U12:$BK12)</f>
        <v>53.743195013566449</v>
      </c>
      <c r="BE231" s="134">
        <f>IFERROR('CEB Allocators'!AW12/SUM('CEB Allocators'!$M12:$BC12),0)*SUM($U12:$BK12)</f>
        <v>53.743195013566449</v>
      </c>
      <c r="BF231" s="134">
        <f>IFERROR('CEB Allocators'!AX12/SUM('CEB Allocators'!$M12:$BC12),0)*SUM($U12:$BK12)</f>
        <v>53.743195013566449</v>
      </c>
      <c r="BG231" s="134">
        <f>IFERROR('CEB Allocators'!AY12/SUM('CEB Allocators'!$M12:$BC12),0)*SUM($U12:$BK12)</f>
        <v>53.743195013566449</v>
      </c>
      <c r="BH231" s="134">
        <f>IFERROR('CEB Allocators'!AZ12/SUM('CEB Allocators'!$M12:$BC12),0)*SUM($U12:$BK12)</f>
        <v>53.743195013566449</v>
      </c>
      <c r="BI231" s="134">
        <f>IFERROR('CEB Allocators'!BA12/SUM('CEB Allocators'!$M12:$BC12),0)*SUM($U12:$BK12)</f>
        <v>53.743195013566449</v>
      </c>
      <c r="BJ231" s="134">
        <f>IFERROR('CEB Allocators'!BB12/SUM('CEB Allocators'!$M12:$BC12),0)*SUM($U12:$BK12)</f>
        <v>53.743195013566449</v>
      </c>
      <c r="BK231" s="134">
        <f>IFERROR('CEB Allocators'!BC12/SUM('CEB Allocators'!$M12:$BC12),0)*SUM($U12:$BK12)</f>
        <v>53.743195013566449</v>
      </c>
      <c r="BL231" s="134">
        <f t="shared" si="319"/>
        <v>22.048743631157521</v>
      </c>
      <c r="BM231" s="134">
        <f t="shared" si="315"/>
        <v>22.430849387009882</v>
      </c>
      <c r="BN231" s="134">
        <f t="shared" si="315"/>
        <v>0</v>
      </c>
      <c r="BO231" s="134">
        <f t="shared" si="315"/>
        <v>0</v>
      </c>
      <c r="BP231" s="134">
        <f t="shared" si="315"/>
        <v>0</v>
      </c>
      <c r="BQ231" s="134">
        <f t="shared" si="315"/>
        <v>0</v>
      </c>
      <c r="BR231" s="134">
        <f t="shared" si="315"/>
        <v>0</v>
      </c>
      <c r="BS231" s="134">
        <f t="shared" si="315"/>
        <v>0</v>
      </c>
      <c r="BT231" s="134">
        <f t="shared" si="315"/>
        <v>0</v>
      </c>
      <c r="BU231" s="134">
        <f t="shared" si="315"/>
        <v>0</v>
      </c>
      <c r="BV231" s="134">
        <f t="shared" si="315"/>
        <v>0</v>
      </c>
      <c r="BW231" s="134">
        <f t="shared" si="315"/>
        <v>0</v>
      </c>
      <c r="BX231" s="134">
        <f t="shared" si="315"/>
        <v>0</v>
      </c>
      <c r="BY231" s="134">
        <f t="shared" si="315"/>
        <v>0</v>
      </c>
      <c r="BZ231" s="134">
        <f t="shared" si="315"/>
        <v>0</v>
      </c>
      <c r="CA231" s="134">
        <f t="shared" si="315"/>
        <v>0</v>
      </c>
      <c r="CB231" s="134">
        <f t="shared" si="315"/>
        <v>0</v>
      </c>
      <c r="CC231" s="134">
        <f t="shared" si="315"/>
        <v>0</v>
      </c>
      <c r="CD231" s="134">
        <f t="shared" si="315"/>
        <v>0</v>
      </c>
      <c r="CE231" s="134">
        <f t="shared" si="315"/>
        <v>0</v>
      </c>
      <c r="CF231" s="134">
        <f t="shared" si="315"/>
        <v>0</v>
      </c>
      <c r="CG231" s="134">
        <f t="shared" si="315"/>
        <v>0</v>
      </c>
      <c r="CH231" s="134">
        <f t="shared" si="315"/>
        <v>0</v>
      </c>
    </row>
    <row r="232" spans="1:86" ht="11.4" x14ac:dyDescent="0.2">
      <c r="A232" s="150"/>
      <c r="B232" s="19" t="str">
        <f t="shared" ref="B232:G232" si="336">B13</f>
        <v>EMCES</v>
      </c>
      <c r="C232" s="97">
        <f t="shared" si="336"/>
        <v>541.25</v>
      </c>
      <c r="D232" s="97" t="str">
        <f t="shared" si="336"/>
        <v>Gas</v>
      </c>
      <c r="E232" s="97" t="str">
        <f t="shared" si="336"/>
        <v>Gas (CCGT)</v>
      </c>
      <c r="F232" s="19" t="str">
        <f t="shared" si="336"/>
        <v>Brighton Beach Power Station</v>
      </c>
      <c r="G232" s="128">
        <f t="shared" si="336"/>
        <v>38718</v>
      </c>
      <c r="H232" s="19">
        <f t="shared" si="317"/>
        <v>40</v>
      </c>
      <c r="I232" s="129">
        <f t="shared" ref="I232:K232" si="337">I13</f>
        <v>40</v>
      </c>
      <c r="J232" s="129">
        <f t="shared" si="337"/>
        <v>0</v>
      </c>
      <c r="K232" s="19">
        <f t="shared" si="337"/>
        <v>2006</v>
      </c>
      <c r="L232" s="19"/>
      <c r="M232" s="19"/>
      <c r="N232" s="19"/>
      <c r="O232" s="19"/>
      <c r="P232" s="19"/>
      <c r="Q232" s="19"/>
      <c r="R232" s="19"/>
      <c r="S232" s="19"/>
      <c r="T232" s="19"/>
      <c r="U232" s="134">
        <f>IFERROR('CEB Allocators'!M13/SUM('CEB Allocators'!$M13:$BC13),0)*SUM($U13:$BK13)</f>
        <v>0</v>
      </c>
      <c r="V232" s="134">
        <f>IFERROR('CEB Allocators'!N13/SUM('CEB Allocators'!$M13:$BC13),0)*SUM($U13:$BK13)</f>
        <v>36.640546374566455</v>
      </c>
      <c r="W232" s="134">
        <f>IFERROR('CEB Allocators'!O13/SUM('CEB Allocators'!$M13:$BC13),0)*SUM($U13:$BK13)</f>
        <v>36.640546374566455</v>
      </c>
      <c r="X232" s="134">
        <f>IFERROR('CEB Allocators'!P13/SUM('CEB Allocators'!$M13:$BC13),0)*SUM($U13:$BK13)</f>
        <v>36.640546374566455</v>
      </c>
      <c r="Y232" s="134">
        <f>IFERROR('CEB Allocators'!Q13/SUM('CEB Allocators'!$M13:$BC13),0)*SUM($U13:$BK13)</f>
        <v>36.640546374566455</v>
      </c>
      <c r="Z232" s="134">
        <f>IFERROR('CEB Allocators'!R13/SUM('CEB Allocators'!$M13:$BC13),0)*SUM($U13:$BK13)</f>
        <v>36.640546374566455</v>
      </c>
      <c r="AA232" s="134">
        <f>IFERROR('CEB Allocators'!S13/SUM('CEB Allocators'!$M13:$BC13),0)*SUM($U13:$BK13)</f>
        <v>36.640546374566455</v>
      </c>
      <c r="AB232" s="134">
        <f>IFERROR('CEB Allocators'!T13/SUM('CEB Allocators'!$M13:$BC13),0)*SUM($U13:$BK13)</f>
        <v>36.640546374566455</v>
      </c>
      <c r="AC232" s="134">
        <f>IFERROR('CEB Allocators'!U13/SUM('CEB Allocators'!$M13:$BC13),0)*SUM($U13:$BK13)</f>
        <v>36.640546374566455</v>
      </c>
      <c r="AD232" s="134">
        <f>IFERROR('CEB Allocators'!V13/SUM('CEB Allocators'!$M13:$BC13),0)*SUM($U13:$BK13)</f>
        <v>36.640546374566455</v>
      </c>
      <c r="AE232" s="134">
        <f>IFERROR('CEB Allocators'!W13/SUM('CEB Allocators'!$M13:$BC13),0)*SUM($U13:$BK13)</f>
        <v>36.640546374566455</v>
      </c>
      <c r="AF232" s="134">
        <f>IFERROR('CEB Allocators'!X13/SUM('CEB Allocators'!$M13:$BC13),0)*SUM($U13:$BK13)</f>
        <v>36.640546374566455</v>
      </c>
      <c r="AG232" s="134">
        <f>IFERROR('CEB Allocators'!Y13/SUM('CEB Allocators'!$M13:$BC13),0)*SUM($U13:$BK13)</f>
        <v>36.640546374566455</v>
      </c>
      <c r="AH232" s="134">
        <f>IFERROR('CEB Allocators'!Z13/SUM('CEB Allocators'!$M13:$BC13),0)*SUM($U13:$BK13)</f>
        <v>36.640546374566455</v>
      </c>
      <c r="AI232" s="134">
        <f>IFERROR('CEB Allocators'!AA13/SUM('CEB Allocators'!$M13:$BC13),0)*SUM($U13:$BK13)</f>
        <v>36.640546374566455</v>
      </c>
      <c r="AJ232" s="134">
        <f>IFERROR('CEB Allocators'!AB13/SUM('CEB Allocators'!$M13:$BC13),0)*SUM($U13:$BK13)</f>
        <v>36.640546374566455</v>
      </c>
      <c r="AK232" s="134">
        <f>IFERROR('CEB Allocators'!AC13/SUM('CEB Allocators'!$M13:$BC13),0)*SUM($U13:$BK13)</f>
        <v>36.640546374566455</v>
      </c>
      <c r="AL232" s="134">
        <f>IFERROR('CEB Allocators'!AD13/SUM('CEB Allocators'!$M13:$BC13),0)*SUM($U13:$BK13)</f>
        <v>36.640546374566455</v>
      </c>
      <c r="AM232" s="134">
        <f>IFERROR('CEB Allocators'!AE13/SUM('CEB Allocators'!$M13:$BC13),0)*SUM($U13:$BK13)</f>
        <v>36.640546374566455</v>
      </c>
      <c r="AN232" s="134">
        <f>IFERROR('CEB Allocators'!AF13/SUM('CEB Allocators'!$M13:$BC13),0)*SUM($U13:$BK13)</f>
        <v>36.640546374566455</v>
      </c>
      <c r="AO232" s="134">
        <f>IFERROR('CEB Allocators'!AG13/SUM('CEB Allocators'!$M13:$BC13),0)*SUM($U13:$BK13)</f>
        <v>36.640546374566455</v>
      </c>
      <c r="AP232" s="134">
        <f>IFERROR('CEB Allocators'!AH13/SUM('CEB Allocators'!$M13:$BC13),0)*SUM($U13:$BK13)</f>
        <v>36.640546374566455</v>
      </c>
      <c r="AQ232" s="134">
        <f>IFERROR('CEB Allocators'!AI13/SUM('CEB Allocators'!$M13:$BC13),0)*SUM($U13:$BK13)</f>
        <v>36.640546374566455</v>
      </c>
      <c r="AR232" s="134">
        <f>IFERROR('CEB Allocators'!AJ13/SUM('CEB Allocators'!$M13:$BC13),0)*SUM($U13:$BK13)</f>
        <v>36.640546374566455</v>
      </c>
      <c r="AS232" s="134">
        <f>IFERROR('CEB Allocators'!AK13/SUM('CEB Allocators'!$M13:$BC13),0)*SUM($U13:$BK13)</f>
        <v>36.640546374566455</v>
      </c>
      <c r="AT232" s="134">
        <f>IFERROR('CEB Allocators'!AL13/SUM('CEB Allocators'!$M13:$BC13),0)*SUM($U13:$BK13)</f>
        <v>36.640546374566455</v>
      </c>
      <c r="AU232" s="134">
        <f>IFERROR('CEB Allocators'!AM13/SUM('CEB Allocators'!$M13:$BC13),0)*SUM($U13:$BK13)</f>
        <v>36.640546374566455</v>
      </c>
      <c r="AV232" s="134">
        <f>IFERROR('CEB Allocators'!AN13/SUM('CEB Allocators'!$M13:$BC13),0)*SUM($U13:$BK13)</f>
        <v>36.640546374566455</v>
      </c>
      <c r="AW232" s="134">
        <f>IFERROR('CEB Allocators'!AO13/SUM('CEB Allocators'!$M13:$BC13),0)*SUM($U13:$BK13)</f>
        <v>36.640546374566455</v>
      </c>
      <c r="AX232" s="134">
        <f>IFERROR('CEB Allocators'!AP13/SUM('CEB Allocators'!$M13:$BC13),0)*SUM($U13:$BK13)</f>
        <v>36.640546374566455</v>
      </c>
      <c r="AY232" s="134">
        <f>IFERROR('CEB Allocators'!AQ13/SUM('CEB Allocators'!$M13:$BC13),0)*SUM($U13:$BK13)</f>
        <v>36.640546374566455</v>
      </c>
      <c r="AZ232" s="134">
        <f>IFERROR('CEB Allocators'!AR13/SUM('CEB Allocators'!$M13:$BC13),0)*SUM($U13:$BK13)</f>
        <v>36.640546374566455</v>
      </c>
      <c r="BA232" s="134">
        <f>IFERROR('CEB Allocators'!AS13/SUM('CEB Allocators'!$M13:$BC13),0)*SUM($U13:$BK13)</f>
        <v>36.640546374566455</v>
      </c>
      <c r="BB232" s="134">
        <f>IFERROR('CEB Allocators'!AT13/SUM('CEB Allocators'!$M13:$BC13),0)*SUM($U13:$BK13)</f>
        <v>36.640546374566455</v>
      </c>
      <c r="BC232" s="134">
        <f>IFERROR('CEB Allocators'!AU13/SUM('CEB Allocators'!$M13:$BC13),0)*SUM($U13:$BK13)</f>
        <v>36.640546374566455</v>
      </c>
      <c r="BD232" s="134">
        <f>IFERROR('CEB Allocators'!AV13/SUM('CEB Allocators'!$M13:$BC13),0)*SUM($U13:$BK13)</f>
        <v>36.640546374566455</v>
      </c>
      <c r="BE232" s="134">
        <f>IFERROR('CEB Allocators'!AW13/SUM('CEB Allocators'!$M13:$BC13),0)*SUM($U13:$BK13)</f>
        <v>36.640546374566455</v>
      </c>
      <c r="BF232" s="134">
        <f>IFERROR('CEB Allocators'!AX13/SUM('CEB Allocators'!$M13:$BC13),0)*SUM($U13:$BK13)</f>
        <v>36.640546374566455</v>
      </c>
      <c r="BG232" s="134">
        <f>IFERROR('CEB Allocators'!AY13/SUM('CEB Allocators'!$M13:$BC13),0)*SUM($U13:$BK13)</f>
        <v>36.640546374566455</v>
      </c>
      <c r="BH232" s="134">
        <f>IFERROR('CEB Allocators'!AZ13/SUM('CEB Allocators'!$M13:$BC13),0)*SUM($U13:$BK13)</f>
        <v>36.640546374566455</v>
      </c>
      <c r="BI232" s="134">
        <f>IFERROR('CEB Allocators'!BA13/SUM('CEB Allocators'!$M13:$BC13),0)*SUM($U13:$BK13)</f>
        <v>36.640546374566455</v>
      </c>
      <c r="BJ232" s="134">
        <f>IFERROR('CEB Allocators'!BB13/SUM('CEB Allocators'!$M13:$BC13),0)*SUM($U13:$BK13)</f>
        <v>0</v>
      </c>
      <c r="BK232" s="134">
        <f>IFERROR('CEB Allocators'!BC13/SUM('CEB Allocators'!$M13:$BC13),0)*SUM($U13:$BK13)</f>
        <v>0</v>
      </c>
      <c r="BL232" s="134">
        <f t="shared" si="319"/>
        <v>0</v>
      </c>
      <c r="BM232" s="134">
        <f t="shared" si="315"/>
        <v>0</v>
      </c>
      <c r="BN232" s="134">
        <f t="shared" si="315"/>
        <v>0</v>
      </c>
      <c r="BO232" s="134">
        <f t="shared" si="315"/>
        <v>0</v>
      </c>
      <c r="BP232" s="134">
        <f t="shared" si="315"/>
        <v>0</v>
      </c>
      <c r="BQ232" s="134">
        <f t="shared" si="315"/>
        <v>0</v>
      </c>
      <c r="BR232" s="134">
        <f t="shared" si="315"/>
        <v>0</v>
      </c>
      <c r="BS232" s="134">
        <f t="shared" si="315"/>
        <v>0</v>
      </c>
      <c r="BT232" s="134">
        <f t="shared" si="315"/>
        <v>0</v>
      </c>
      <c r="BU232" s="134">
        <f t="shared" si="315"/>
        <v>0</v>
      </c>
      <c r="BV232" s="134">
        <f t="shared" si="315"/>
        <v>0</v>
      </c>
      <c r="BW232" s="134">
        <f t="shared" si="315"/>
        <v>0</v>
      </c>
      <c r="BX232" s="134">
        <f t="shared" si="315"/>
        <v>0</v>
      </c>
      <c r="BY232" s="134">
        <f t="shared" si="315"/>
        <v>0</v>
      </c>
      <c r="BZ232" s="134">
        <f t="shared" si="315"/>
        <v>0</v>
      </c>
      <c r="CA232" s="134">
        <f t="shared" si="315"/>
        <v>0</v>
      </c>
      <c r="CB232" s="134">
        <f t="shared" si="315"/>
        <v>0</v>
      </c>
      <c r="CC232" s="134">
        <f t="shared" si="315"/>
        <v>0</v>
      </c>
      <c r="CD232" s="134">
        <f t="shared" si="315"/>
        <v>0</v>
      </c>
      <c r="CE232" s="134">
        <f t="shared" si="315"/>
        <v>0</v>
      </c>
      <c r="CF232" s="134">
        <f t="shared" si="315"/>
        <v>0</v>
      </c>
      <c r="CG232" s="134">
        <f t="shared" si="315"/>
        <v>0</v>
      </c>
      <c r="CH232" s="134">
        <f t="shared" si="315"/>
        <v>0</v>
      </c>
    </row>
    <row r="233" spans="1:86" ht="11.4" x14ac:dyDescent="0.2">
      <c r="A233" s="150"/>
      <c r="B233" s="19" t="str">
        <f t="shared" ref="B233:G233" si="338">B14</f>
        <v>EMCES</v>
      </c>
      <c r="C233" s="97">
        <f t="shared" si="338"/>
        <v>444</v>
      </c>
      <c r="D233" s="97" t="str">
        <f t="shared" si="338"/>
        <v>Gas</v>
      </c>
      <c r="E233" s="97" t="str">
        <f t="shared" si="338"/>
        <v>Gas (CCGT)</v>
      </c>
      <c r="F233" s="19" t="str">
        <f t="shared" si="338"/>
        <v xml:space="preserve">Sarnia Cogeneration Plant </v>
      </c>
      <c r="G233" s="128">
        <f t="shared" si="338"/>
        <v>38718</v>
      </c>
      <c r="H233" s="19">
        <f t="shared" si="317"/>
        <v>40</v>
      </c>
      <c r="I233" s="129">
        <f t="shared" ref="I233:K233" si="339">I14</f>
        <v>21</v>
      </c>
      <c r="J233" s="129">
        <f t="shared" si="339"/>
        <v>19</v>
      </c>
      <c r="K233" s="19">
        <f t="shared" si="339"/>
        <v>2006</v>
      </c>
      <c r="L233" s="19"/>
      <c r="M233" s="19"/>
      <c r="N233" s="19"/>
      <c r="O233" s="19"/>
      <c r="P233" s="19"/>
      <c r="Q233" s="19"/>
      <c r="R233" s="19"/>
      <c r="S233" s="19"/>
      <c r="T233" s="19"/>
      <c r="U233" s="134">
        <f>IFERROR('CEB Allocators'!M14/SUM('CEB Allocators'!$M14:$BC14),0)*SUM($U14:$BK14)</f>
        <v>0</v>
      </c>
      <c r="V233" s="134">
        <f>IFERROR('CEB Allocators'!N14/SUM('CEB Allocators'!$M14:$BC14),0)*SUM($U14:$BK14)</f>
        <v>31.505330761196532</v>
      </c>
      <c r="W233" s="134">
        <f>IFERROR('CEB Allocators'!O14/SUM('CEB Allocators'!$M14:$BC14),0)*SUM($U14:$BK14)</f>
        <v>31.505330761196532</v>
      </c>
      <c r="X233" s="134">
        <f>IFERROR('CEB Allocators'!P14/SUM('CEB Allocators'!$M14:$BC14),0)*SUM($U14:$BK14)</f>
        <v>31.505330761196532</v>
      </c>
      <c r="Y233" s="134">
        <f>IFERROR('CEB Allocators'!Q14/SUM('CEB Allocators'!$M14:$BC14),0)*SUM($U14:$BK14)</f>
        <v>31.505330761196532</v>
      </c>
      <c r="Z233" s="134">
        <f>IFERROR('CEB Allocators'!R14/SUM('CEB Allocators'!$M14:$BC14),0)*SUM($U14:$BK14)</f>
        <v>31.505330761196532</v>
      </c>
      <c r="AA233" s="134">
        <f>IFERROR('CEB Allocators'!S14/SUM('CEB Allocators'!$M14:$BC14),0)*SUM($U14:$BK14)</f>
        <v>31.505330761196532</v>
      </c>
      <c r="AB233" s="134">
        <f>IFERROR('CEB Allocators'!T14/SUM('CEB Allocators'!$M14:$BC14),0)*SUM($U14:$BK14)</f>
        <v>31.505330761196532</v>
      </c>
      <c r="AC233" s="134">
        <f>IFERROR('CEB Allocators'!U14/SUM('CEB Allocators'!$M14:$BC14),0)*SUM($U14:$BK14)</f>
        <v>31.505330761196532</v>
      </c>
      <c r="AD233" s="134">
        <f>IFERROR('CEB Allocators'!V14/SUM('CEB Allocators'!$M14:$BC14),0)*SUM($U14:$BK14)</f>
        <v>31.505330761196532</v>
      </c>
      <c r="AE233" s="134">
        <f>IFERROR('CEB Allocators'!W14/SUM('CEB Allocators'!$M14:$BC14),0)*SUM($U14:$BK14)</f>
        <v>31.505330761196532</v>
      </c>
      <c r="AF233" s="134">
        <f>IFERROR('CEB Allocators'!X14/SUM('CEB Allocators'!$M14:$BC14),0)*SUM($U14:$BK14)</f>
        <v>31.505330761196532</v>
      </c>
      <c r="AG233" s="134">
        <f>IFERROR('CEB Allocators'!Y14/SUM('CEB Allocators'!$M14:$BC14),0)*SUM($U14:$BK14)</f>
        <v>31.505330761196532</v>
      </c>
      <c r="AH233" s="134">
        <f>IFERROR('CEB Allocators'!Z14/SUM('CEB Allocators'!$M14:$BC14),0)*SUM($U14:$BK14)</f>
        <v>31.505330761196532</v>
      </c>
      <c r="AI233" s="134">
        <f>IFERROR('CEB Allocators'!AA14/SUM('CEB Allocators'!$M14:$BC14),0)*SUM($U14:$BK14)</f>
        <v>31.505330761196532</v>
      </c>
      <c r="AJ233" s="134">
        <f>IFERROR('CEB Allocators'!AB14/SUM('CEB Allocators'!$M14:$BC14),0)*SUM($U14:$BK14)</f>
        <v>31.505330761196532</v>
      </c>
      <c r="AK233" s="134">
        <f>IFERROR('CEB Allocators'!AC14/SUM('CEB Allocators'!$M14:$BC14),0)*SUM($U14:$BK14)</f>
        <v>31.505330761196532</v>
      </c>
      <c r="AL233" s="134">
        <f>IFERROR('CEB Allocators'!AD14/SUM('CEB Allocators'!$M14:$BC14),0)*SUM($U14:$BK14)</f>
        <v>31.505330761196532</v>
      </c>
      <c r="AM233" s="134">
        <f>IFERROR('CEB Allocators'!AE14/SUM('CEB Allocators'!$M14:$BC14),0)*SUM($U14:$BK14)</f>
        <v>31.505330761196532</v>
      </c>
      <c r="AN233" s="134">
        <f>IFERROR('CEB Allocators'!AF14/SUM('CEB Allocators'!$M14:$BC14),0)*SUM($U14:$BK14)</f>
        <v>31.505330761196532</v>
      </c>
      <c r="AO233" s="134">
        <f>IFERROR('CEB Allocators'!AG14/SUM('CEB Allocators'!$M14:$BC14),0)*SUM($U14:$BK14)</f>
        <v>31.505330761196532</v>
      </c>
      <c r="AP233" s="134">
        <f>IFERROR('CEB Allocators'!AH14/SUM('CEB Allocators'!$M14:$BC14),0)*SUM($U14:$BK14)</f>
        <v>31.505330761196532</v>
      </c>
      <c r="AQ233" s="134">
        <f>IFERROR('CEB Allocators'!AI14/SUM('CEB Allocators'!$M14:$BC14),0)*SUM($U14:$BK14)</f>
        <v>31.505330761196532</v>
      </c>
      <c r="AR233" s="134">
        <f>IFERROR('CEB Allocators'!AJ14/SUM('CEB Allocators'!$M14:$BC14),0)*SUM($U14:$BK14)</f>
        <v>31.505330761196532</v>
      </c>
      <c r="AS233" s="134">
        <f>IFERROR('CEB Allocators'!AK14/SUM('CEB Allocators'!$M14:$BC14),0)*SUM($U14:$BK14)</f>
        <v>31.505330761196532</v>
      </c>
      <c r="AT233" s="134">
        <f>IFERROR('CEB Allocators'!AL14/SUM('CEB Allocators'!$M14:$BC14),0)*SUM($U14:$BK14)</f>
        <v>31.505330761196532</v>
      </c>
      <c r="AU233" s="134">
        <f>IFERROR('CEB Allocators'!AM14/SUM('CEB Allocators'!$M14:$BC14),0)*SUM($U14:$BK14)</f>
        <v>31.505330761196532</v>
      </c>
      <c r="AV233" s="134">
        <f>IFERROR('CEB Allocators'!AN14/SUM('CEB Allocators'!$M14:$BC14),0)*SUM($U14:$BK14)</f>
        <v>31.505330761196532</v>
      </c>
      <c r="AW233" s="134">
        <f>IFERROR('CEB Allocators'!AO14/SUM('CEB Allocators'!$M14:$BC14),0)*SUM($U14:$BK14)</f>
        <v>31.505330761196532</v>
      </c>
      <c r="AX233" s="134">
        <f>IFERROR('CEB Allocators'!AP14/SUM('CEB Allocators'!$M14:$BC14),0)*SUM($U14:$BK14)</f>
        <v>31.505330761196532</v>
      </c>
      <c r="AY233" s="134">
        <f>IFERROR('CEB Allocators'!AQ14/SUM('CEB Allocators'!$M14:$BC14),0)*SUM($U14:$BK14)</f>
        <v>31.505330761196532</v>
      </c>
      <c r="AZ233" s="134">
        <f>IFERROR('CEB Allocators'!AR14/SUM('CEB Allocators'!$M14:$BC14),0)*SUM($U14:$BK14)</f>
        <v>31.505330761196532</v>
      </c>
      <c r="BA233" s="134">
        <f>IFERROR('CEB Allocators'!AS14/SUM('CEB Allocators'!$M14:$BC14),0)*SUM($U14:$BK14)</f>
        <v>31.505330761196532</v>
      </c>
      <c r="BB233" s="134">
        <f>IFERROR('CEB Allocators'!AT14/SUM('CEB Allocators'!$M14:$BC14),0)*SUM($U14:$BK14)</f>
        <v>31.505330761196532</v>
      </c>
      <c r="BC233" s="134">
        <f>IFERROR('CEB Allocators'!AU14/SUM('CEB Allocators'!$M14:$BC14),0)*SUM($U14:$BK14)</f>
        <v>31.505330761196532</v>
      </c>
      <c r="BD233" s="134">
        <f>IFERROR('CEB Allocators'!AV14/SUM('CEB Allocators'!$M14:$BC14),0)*SUM($U14:$BK14)</f>
        <v>31.505330761196532</v>
      </c>
      <c r="BE233" s="134">
        <f>IFERROR('CEB Allocators'!AW14/SUM('CEB Allocators'!$M14:$BC14),0)*SUM($U14:$BK14)</f>
        <v>31.505330761196532</v>
      </c>
      <c r="BF233" s="134">
        <f>IFERROR('CEB Allocators'!AX14/SUM('CEB Allocators'!$M14:$BC14),0)*SUM($U14:$BK14)</f>
        <v>31.505330761196532</v>
      </c>
      <c r="BG233" s="134">
        <f>IFERROR('CEB Allocators'!AY14/SUM('CEB Allocators'!$M14:$BC14),0)*SUM($U14:$BK14)</f>
        <v>31.505330761196532</v>
      </c>
      <c r="BH233" s="134">
        <f>IFERROR('CEB Allocators'!AZ14/SUM('CEB Allocators'!$M14:$BC14),0)*SUM($U14:$BK14)</f>
        <v>31.505330761196532</v>
      </c>
      <c r="BI233" s="134">
        <f>IFERROR('CEB Allocators'!BA14/SUM('CEB Allocators'!$M14:$BC14),0)*SUM($U14:$BK14)</f>
        <v>31.505330761196532</v>
      </c>
      <c r="BJ233" s="134">
        <f>IFERROR('CEB Allocators'!BB14/SUM('CEB Allocators'!$M14:$BC14),0)*SUM($U14:$BK14)</f>
        <v>0</v>
      </c>
      <c r="BK233" s="134">
        <f>IFERROR('CEB Allocators'!BC14/SUM('CEB Allocators'!$M14:$BC14),0)*SUM($U14:$BK14)</f>
        <v>0</v>
      </c>
      <c r="BL233" s="134">
        <f t="shared" si="319"/>
        <v>0</v>
      </c>
      <c r="BM233" s="134">
        <f t="shared" si="315"/>
        <v>0</v>
      </c>
      <c r="BN233" s="134">
        <f t="shared" si="315"/>
        <v>0</v>
      </c>
      <c r="BO233" s="134">
        <f t="shared" si="315"/>
        <v>0</v>
      </c>
      <c r="BP233" s="134">
        <f t="shared" si="315"/>
        <v>0</v>
      </c>
      <c r="BQ233" s="134">
        <f t="shared" si="315"/>
        <v>0</v>
      </c>
      <c r="BR233" s="134">
        <f t="shared" si="315"/>
        <v>0</v>
      </c>
      <c r="BS233" s="134">
        <f t="shared" si="315"/>
        <v>0</v>
      </c>
      <c r="BT233" s="134">
        <f t="shared" si="315"/>
        <v>0</v>
      </c>
      <c r="BU233" s="134">
        <f t="shared" si="315"/>
        <v>0</v>
      </c>
      <c r="BV233" s="134">
        <f t="shared" si="315"/>
        <v>0</v>
      </c>
      <c r="BW233" s="134">
        <f t="shared" si="315"/>
        <v>0</v>
      </c>
      <c r="BX233" s="134">
        <f t="shared" si="315"/>
        <v>0</v>
      </c>
      <c r="BY233" s="134">
        <f t="shared" si="315"/>
        <v>0</v>
      </c>
      <c r="BZ233" s="134">
        <f t="shared" si="315"/>
        <v>0</v>
      </c>
      <c r="CA233" s="134">
        <f t="shared" si="315"/>
        <v>0</v>
      </c>
      <c r="CB233" s="134">
        <f t="shared" si="315"/>
        <v>0</v>
      </c>
      <c r="CC233" s="134">
        <f t="shared" si="315"/>
        <v>0</v>
      </c>
      <c r="CD233" s="134">
        <f t="shared" si="315"/>
        <v>0</v>
      </c>
      <c r="CE233" s="134">
        <f t="shared" si="315"/>
        <v>0</v>
      </c>
      <c r="CF233" s="134">
        <f t="shared" si="315"/>
        <v>0</v>
      </c>
      <c r="CG233" s="134">
        <f t="shared" si="315"/>
        <v>0</v>
      </c>
      <c r="CH233" s="134">
        <f t="shared" si="315"/>
        <v>0</v>
      </c>
    </row>
    <row r="234" spans="1:86" ht="11.4" x14ac:dyDescent="0.2">
      <c r="A234" s="150"/>
      <c r="B234" s="19" t="str">
        <f t="shared" ref="B234:G234" si="340">B15</f>
        <v>FIT I</v>
      </c>
      <c r="C234" s="97">
        <f t="shared" si="340"/>
        <v>30</v>
      </c>
      <c r="D234" s="97" t="str">
        <f t="shared" si="340"/>
        <v>Sol</v>
      </c>
      <c r="E234" s="97" t="str">
        <f t="shared" si="340"/>
        <v>Solar (Ground Mount, 10MW)</v>
      </c>
      <c r="F234" s="19" t="str">
        <f t="shared" si="340"/>
        <v>Multiple</v>
      </c>
      <c r="G234" s="128">
        <f t="shared" si="340"/>
        <v>40909</v>
      </c>
      <c r="H234" s="19">
        <f t="shared" si="317"/>
        <v>50</v>
      </c>
      <c r="I234" s="129">
        <f t="shared" ref="I234:K234" si="341">I15</f>
        <v>25</v>
      </c>
      <c r="J234" s="129">
        <f t="shared" si="341"/>
        <v>25</v>
      </c>
      <c r="K234" s="19">
        <f t="shared" si="341"/>
        <v>2012</v>
      </c>
      <c r="L234" s="19"/>
      <c r="M234" s="19"/>
      <c r="N234" s="19"/>
      <c r="O234" s="19"/>
      <c r="P234" s="19"/>
      <c r="Q234" s="19"/>
      <c r="R234" s="19"/>
      <c r="S234" s="19"/>
      <c r="T234" s="19"/>
      <c r="U234" s="134">
        <f>IFERROR('CEB Allocators'!M15/SUM('CEB Allocators'!$M15:$BC15),0)*SUM($U15:$BK15)</f>
        <v>0</v>
      </c>
      <c r="V234" s="134">
        <f>IFERROR('CEB Allocators'!N15/SUM('CEB Allocators'!$M15:$BC15),0)*SUM($U15:$BK15)</f>
        <v>0</v>
      </c>
      <c r="W234" s="134">
        <f>IFERROR('CEB Allocators'!O15/SUM('CEB Allocators'!$M15:$BC15),0)*SUM($U15:$BK15)</f>
        <v>0</v>
      </c>
      <c r="X234" s="134">
        <f>IFERROR('CEB Allocators'!P15/SUM('CEB Allocators'!$M15:$BC15),0)*SUM($U15:$BK15)</f>
        <v>0</v>
      </c>
      <c r="Y234" s="134">
        <f>IFERROR('CEB Allocators'!Q15/SUM('CEB Allocators'!$M15:$BC15),0)*SUM($U15:$BK15)</f>
        <v>0</v>
      </c>
      <c r="Z234" s="134">
        <f>IFERROR('CEB Allocators'!R15/SUM('CEB Allocators'!$M15:$BC15),0)*SUM($U15:$BK15)</f>
        <v>0</v>
      </c>
      <c r="AA234" s="134">
        <f>IFERROR('CEB Allocators'!S15/SUM('CEB Allocators'!$M15:$BC15),0)*SUM($U15:$BK15)</f>
        <v>0</v>
      </c>
      <c r="AB234" s="134">
        <f>IFERROR('CEB Allocators'!T15/SUM('CEB Allocators'!$M15:$BC15),0)*SUM($U15:$BK15)</f>
        <v>11.537062216792856</v>
      </c>
      <c r="AC234" s="134">
        <f>IFERROR('CEB Allocators'!U15/SUM('CEB Allocators'!$M15:$BC15),0)*SUM($U15:$BK15)</f>
        <v>11.537062216792856</v>
      </c>
      <c r="AD234" s="134">
        <f>IFERROR('CEB Allocators'!V15/SUM('CEB Allocators'!$M15:$BC15),0)*SUM($U15:$BK15)</f>
        <v>11.537062216792856</v>
      </c>
      <c r="AE234" s="134">
        <f>IFERROR('CEB Allocators'!W15/SUM('CEB Allocators'!$M15:$BC15),0)*SUM($U15:$BK15)</f>
        <v>11.537062216792856</v>
      </c>
      <c r="AF234" s="134">
        <f>IFERROR('CEB Allocators'!X15/SUM('CEB Allocators'!$M15:$BC15),0)*SUM($U15:$BK15)</f>
        <v>11.537062216792856</v>
      </c>
      <c r="AG234" s="134">
        <f>IFERROR('CEB Allocators'!Y15/SUM('CEB Allocators'!$M15:$BC15),0)*SUM($U15:$BK15)</f>
        <v>11.537062216792856</v>
      </c>
      <c r="AH234" s="134">
        <f>IFERROR('CEB Allocators'!Z15/SUM('CEB Allocators'!$M15:$BC15),0)*SUM($U15:$BK15)</f>
        <v>11.537062216792856</v>
      </c>
      <c r="AI234" s="134">
        <f>IFERROR('CEB Allocators'!AA15/SUM('CEB Allocators'!$M15:$BC15),0)*SUM($U15:$BK15)</f>
        <v>11.537062216792856</v>
      </c>
      <c r="AJ234" s="134">
        <f>IFERROR('CEB Allocators'!AB15/SUM('CEB Allocators'!$M15:$BC15),0)*SUM($U15:$BK15)</f>
        <v>11.537062216792856</v>
      </c>
      <c r="AK234" s="134">
        <f>IFERROR('CEB Allocators'!AC15/SUM('CEB Allocators'!$M15:$BC15),0)*SUM($U15:$BK15)</f>
        <v>11.537062216792856</v>
      </c>
      <c r="AL234" s="134">
        <f>IFERROR('CEB Allocators'!AD15/SUM('CEB Allocators'!$M15:$BC15),0)*SUM($U15:$BK15)</f>
        <v>11.537062216792856</v>
      </c>
      <c r="AM234" s="134">
        <f>IFERROR('CEB Allocators'!AE15/SUM('CEB Allocators'!$M15:$BC15),0)*SUM($U15:$BK15)</f>
        <v>11.537062216792856</v>
      </c>
      <c r="AN234" s="134">
        <f>IFERROR('CEB Allocators'!AF15/SUM('CEB Allocators'!$M15:$BC15),0)*SUM($U15:$BK15)</f>
        <v>11.537062216792856</v>
      </c>
      <c r="AO234" s="134">
        <f>IFERROR('CEB Allocators'!AG15/SUM('CEB Allocators'!$M15:$BC15),0)*SUM($U15:$BK15)</f>
        <v>11.537062216792856</v>
      </c>
      <c r="AP234" s="134">
        <f>IFERROR('CEB Allocators'!AH15/SUM('CEB Allocators'!$M15:$BC15),0)*SUM($U15:$BK15)</f>
        <v>11.537062216792856</v>
      </c>
      <c r="AQ234" s="134">
        <f>IFERROR('CEB Allocators'!AI15/SUM('CEB Allocators'!$M15:$BC15),0)*SUM($U15:$BK15)</f>
        <v>11.537062216792856</v>
      </c>
      <c r="AR234" s="134">
        <f>IFERROR('CEB Allocators'!AJ15/SUM('CEB Allocators'!$M15:$BC15),0)*SUM($U15:$BK15)</f>
        <v>11.537062216792856</v>
      </c>
      <c r="AS234" s="134">
        <f>IFERROR('CEB Allocators'!AK15/SUM('CEB Allocators'!$M15:$BC15),0)*SUM($U15:$BK15)</f>
        <v>11.537062216792856</v>
      </c>
      <c r="AT234" s="134">
        <f>IFERROR('CEB Allocators'!AL15/SUM('CEB Allocators'!$M15:$BC15),0)*SUM($U15:$BK15)</f>
        <v>11.537062216792856</v>
      </c>
      <c r="AU234" s="134">
        <f>IFERROR('CEB Allocators'!AM15/SUM('CEB Allocators'!$M15:$BC15),0)*SUM($U15:$BK15)</f>
        <v>11.537062216792856</v>
      </c>
      <c r="AV234" s="134">
        <f>IFERROR('CEB Allocators'!AN15/SUM('CEB Allocators'!$M15:$BC15),0)*SUM($U15:$BK15)</f>
        <v>11.537062216792856</v>
      </c>
      <c r="AW234" s="134">
        <f>IFERROR('CEB Allocators'!AO15/SUM('CEB Allocators'!$M15:$BC15),0)*SUM($U15:$BK15)</f>
        <v>11.537062216792856</v>
      </c>
      <c r="AX234" s="134">
        <f>IFERROR('CEB Allocators'!AP15/SUM('CEB Allocators'!$M15:$BC15),0)*SUM($U15:$BK15)</f>
        <v>11.537062216792856</v>
      </c>
      <c r="AY234" s="134">
        <f>IFERROR('CEB Allocators'!AQ15/SUM('CEB Allocators'!$M15:$BC15),0)*SUM($U15:$BK15)</f>
        <v>11.537062216792856</v>
      </c>
      <c r="AZ234" s="134">
        <f>IFERROR('CEB Allocators'!AR15/SUM('CEB Allocators'!$M15:$BC15),0)*SUM($U15:$BK15)</f>
        <v>11.537062216792856</v>
      </c>
      <c r="BA234" s="134">
        <f>IFERROR('CEB Allocators'!AS15/SUM('CEB Allocators'!$M15:$BC15),0)*SUM($U15:$BK15)</f>
        <v>11.537062216792856</v>
      </c>
      <c r="BB234" s="134">
        <f>IFERROR('CEB Allocators'!AT15/SUM('CEB Allocators'!$M15:$BC15),0)*SUM($U15:$BK15)</f>
        <v>11.537062216792856</v>
      </c>
      <c r="BC234" s="134">
        <f>IFERROR('CEB Allocators'!AU15/SUM('CEB Allocators'!$M15:$BC15),0)*SUM($U15:$BK15)</f>
        <v>11.537062216792856</v>
      </c>
      <c r="BD234" s="134">
        <f>IFERROR('CEB Allocators'!AV15/SUM('CEB Allocators'!$M15:$BC15),0)*SUM($U15:$BK15)</f>
        <v>11.537062216792856</v>
      </c>
      <c r="BE234" s="134">
        <f>IFERROR('CEB Allocators'!AW15/SUM('CEB Allocators'!$M15:$BC15),0)*SUM($U15:$BK15)</f>
        <v>11.537062216792856</v>
      </c>
      <c r="BF234" s="134">
        <f>IFERROR('CEB Allocators'!AX15/SUM('CEB Allocators'!$M15:$BC15),0)*SUM($U15:$BK15)</f>
        <v>11.537062216792856</v>
      </c>
      <c r="BG234" s="134">
        <f>IFERROR('CEB Allocators'!AY15/SUM('CEB Allocators'!$M15:$BC15),0)*SUM($U15:$BK15)</f>
        <v>11.537062216792856</v>
      </c>
      <c r="BH234" s="134">
        <f>IFERROR('CEB Allocators'!AZ15/SUM('CEB Allocators'!$M15:$BC15),0)*SUM($U15:$BK15)</f>
        <v>11.537062216792856</v>
      </c>
      <c r="BI234" s="134">
        <f>IFERROR('CEB Allocators'!BA15/SUM('CEB Allocators'!$M15:$BC15),0)*SUM($U15:$BK15)</f>
        <v>11.537062216792856</v>
      </c>
      <c r="BJ234" s="134">
        <f>IFERROR('CEB Allocators'!BB15/SUM('CEB Allocators'!$M15:$BC15),0)*SUM($U15:$BK15)</f>
        <v>11.537062216792856</v>
      </c>
      <c r="BK234" s="134">
        <f>IFERROR('CEB Allocators'!BC15/SUM('CEB Allocators'!$M15:$BC15),0)*SUM($U15:$BK15)</f>
        <v>11.537062216792856</v>
      </c>
      <c r="BL234" s="134">
        <f t="shared" si="319"/>
        <v>4.6857827309982873</v>
      </c>
      <c r="BM234" s="134">
        <f t="shared" si="315"/>
        <v>4.7157136698140123</v>
      </c>
      <c r="BN234" s="134">
        <f t="shared" si="315"/>
        <v>4.7462432274060502</v>
      </c>
      <c r="BO234" s="134">
        <f t="shared" si="315"/>
        <v>4.7773833761499294</v>
      </c>
      <c r="BP234" s="134">
        <f t="shared" si="315"/>
        <v>4.8091463278686852</v>
      </c>
      <c r="BQ234" s="134">
        <f t="shared" si="315"/>
        <v>4.8415445386218181</v>
      </c>
      <c r="BR234" s="134">
        <f t="shared" si="315"/>
        <v>4.8745907135900115</v>
      </c>
      <c r="BS234" s="134">
        <f t="shared" si="315"/>
        <v>4.9082978120575707</v>
      </c>
      <c r="BT234" s="134">
        <f t="shared" ref="BM234:CH245" si="342">BT15</f>
        <v>4.942679052494479</v>
      </c>
      <c r="BU234" s="134">
        <f t="shared" si="342"/>
        <v>4.9777479177401283</v>
      </c>
      <c r="BV234" s="134">
        <f t="shared" si="342"/>
        <v>5.022639572141081</v>
      </c>
      <c r="BW234" s="134">
        <f t="shared" si="342"/>
        <v>5.0593076477796606</v>
      </c>
      <c r="BX234" s="134">
        <f t="shared" si="342"/>
        <v>5.0967090849310113</v>
      </c>
      <c r="BY234" s="134">
        <f t="shared" si="342"/>
        <v>5.1348585508253901</v>
      </c>
      <c r="BZ234" s="134">
        <f t="shared" si="342"/>
        <v>0</v>
      </c>
      <c r="CA234" s="134">
        <f t="shared" si="342"/>
        <v>0</v>
      </c>
      <c r="CB234" s="134">
        <f t="shared" si="342"/>
        <v>0</v>
      </c>
      <c r="CC234" s="134">
        <f t="shared" si="342"/>
        <v>0</v>
      </c>
      <c r="CD234" s="134">
        <f t="shared" si="342"/>
        <v>0</v>
      </c>
      <c r="CE234" s="134">
        <f t="shared" si="342"/>
        <v>0</v>
      </c>
      <c r="CF234" s="134">
        <f t="shared" si="342"/>
        <v>0</v>
      </c>
      <c r="CG234" s="134">
        <f t="shared" si="342"/>
        <v>0</v>
      </c>
      <c r="CH234" s="134">
        <f t="shared" si="342"/>
        <v>0</v>
      </c>
    </row>
    <row r="235" spans="1:86" ht="11.4" x14ac:dyDescent="0.2">
      <c r="A235" s="150"/>
      <c r="B235" s="19" t="str">
        <f t="shared" ref="B235:G235" si="343">B16</f>
        <v>FIT I</v>
      </c>
      <c r="C235" s="97">
        <f t="shared" si="343"/>
        <v>190</v>
      </c>
      <c r="D235" s="97" t="str">
        <f t="shared" si="343"/>
        <v>Sol</v>
      </c>
      <c r="E235" s="97" t="str">
        <f t="shared" si="343"/>
        <v>Solar (Ground Mount, 10MW)</v>
      </c>
      <c r="F235" s="19" t="str">
        <f t="shared" si="343"/>
        <v>Multiple</v>
      </c>
      <c r="G235" s="128">
        <f t="shared" si="343"/>
        <v>41275</v>
      </c>
      <c r="H235" s="19">
        <f t="shared" si="317"/>
        <v>50</v>
      </c>
      <c r="I235" s="129">
        <f t="shared" ref="I235:K235" si="344">I16</f>
        <v>25</v>
      </c>
      <c r="J235" s="129">
        <f t="shared" si="344"/>
        <v>25</v>
      </c>
      <c r="K235" s="19">
        <f t="shared" si="344"/>
        <v>2013</v>
      </c>
      <c r="L235" s="19"/>
      <c r="M235" s="19"/>
      <c r="N235" s="19"/>
      <c r="O235" s="19"/>
      <c r="P235" s="19"/>
      <c r="Q235" s="19"/>
      <c r="R235" s="19"/>
      <c r="S235" s="19"/>
      <c r="T235" s="19"/>
      <c r="U235" s="134">
        <f>IFERROR('CEB Allocators'!M16/SUM('CEB Allocators'!$M16:$BC16),0)*SUM($U16:$BK16)</f>
        <v>0</v>
      </c>
      <c r="V235" s="134">
        <f>IFERROR('CEB Allocators'!N16/SUM('CEB Allocators'!$M16:$BC16),0)*SUM($U16:$BK16)</f>
        <v>0</v>
      </c>
      <c r="W235" s="134">
        <f>IFERROR('CEB Allocators'!O16/SUM('CEB Allocators'!$M16:$BC16),0)*SUM($U16:$BK16)</f>
        <v>0</v>
      </c>
      <c r="X235" s="134">
        <f>IFERROR('CEB Allocators'!P16/SUM('CEB Allocators'!$M16:$BC16),0)*SUM($U16:$BK16)</f>
        <v>0</v>
      </c>
      <c r="Y235" s="134">
        <f>IFERROR('CEB Allocators'!Q16/SUM('CEB Allocators'!$M16:$BC16),0)*SUM($U16:$BK16)</f>
        <v>0</v>
      </c>
      <c r="Z235" s="134">
        <f>IFERROR('CEB Allocators'!R16/SUM('CEB Allocators'!$M16:$BC16),0)*SUM($U16:$BK16)</f>
        <v>0</v>
      </c>
      <c r="AA235" s="134">
        <f>IFERROR('CEB Allocators'!S16/SUM('CEB Allocators'!$M16:$BC16),0)*SUM($U16:$BK16)</f>
        <v>0</v>
      </c>
      <c r="AB235" s="134">
        <f>IFERROR('CEB Allocators'!T16/SUM('CEB Allocators'!$M16:$BC16),0)*SUM($U16:$BK16)</f>
        <v>0</v>
      </c>
      <c r="AC235" s="134">
        <f>IFERROR('CEB Allocators'!U16/SUM('CEB Allocators'!$M16:$BC16),0)*SUM($U16:$BK16)</f>
        <v>74.239517757714452</v>
      </c>
      <c r="AD235" s="134">
        <f>IFERROR('CEB Allocators'!V16/SUM('CEB Allocators'!$M16:$BC16),0)*SUM($U16:$BK16)</f>
        <v>74.239517757714452</v>
      </c>
      <c r="AE235" s="134">
        <f>IFERROR('CEB Allocators'!W16/SUM('CEB Allocators'!$M16:$BC16),0)*SUM($U16:$BK16)</f>
        <v>74.239517757714452</v>
      </c>
      <c r="AF235" s="134">
        <f>IFERROR('CEB Allocators'!X16/SUM('CEB Allocators'!$M16:$BC16),0)*SUM($U16:$BK16)</f>
        <v>74.239517757714452</v>
      </c>
      <c r="AG235" s="134">
        <f>IFERROR('CEB Allocators'!Y16/SUM('CEB Allocators'!$M16:$BC16),0)*SUM($U16:$BK16)</f>
        <v>74.239517757714452</v>
      </c>
      <c r="AH235" s="134">
        <f>IFERROR('CEB Allocators'!Z16/SUM('CEB Allocators'!$M16:$BC16),0)*SUM($U16:$BK16)</f>
        <v>74.239517757714452</v>
      </c>
      <c r="AI235" s="134">
        <f>IFERROR('CEB Allocators'!AA16/SUM('CEB Allocators'!$M16:$BC16),0)*SUM($U16:$BK16)</f>
        <v>74.239517757714452</v>
      </c>
      <c r="AJ235" s="134">
        <f>IFERROR('CEB Allocators'!AB16/SUM('CEB Allocators'!$M16:$BC16),0)*SUM($U16:$BK16)</f>
        <v>74.239517757714452</v>
      </c>
      <c r="AK235" s="134">
        <f>IFERROR('CEB Allocators'!AC16/SUM('CEB Allocators'!$M16:$BC16),0)*SUM($U16:$BK16)</f>
        <v>74.239517757714452</v>
      </c>
      <c r="AL235" s="134">
        <f>IFERROR('CEB Allocators'!AD16/SUM('CEB Allocators'!$M16:$BC16),0)*SUM($U16:$BK16)</f>
        <v>74.239517757714452</v>
      </c>
      <c r="AM235" s="134">
        <f>IFERROR('CEB Allocators'!AE16/SUM('CEB Allocators'!$M16:$BC16),0)*SUM($U16:$BK16)</f>
        <v>74.239517757714452</v>
      </c>
      <c r="AN235" s="134">
        <f>IFERROR('CEB Allocators'!AF16/SUM('CEB Allocators'!$M16:$BC16),0)*SUM($U16:$BK16)</f>
        <v>74.239517757714452</v>
      </c>
      <c r="AO235" s="134">
        <f>IFERROR('CEB Allocators'!AG16/SUM('CEB Allocators'!$M16:$BC16),0)*SUM($U16:$BK16)</f>
        <v>74.239517757714452</v>
      </c>
      <c r="AP235" s="134">
        <f>IFERROR('CEB Allocators'!AH16/SUM('CEB Allocators'!$M16:$BC16),0)*SUM($U16:$BK16)</f>
        <v>74.239517757714452</v>
      </c>
      <c r="AQ235" s="134">
        <f>IFERROR('CEB Allocators'!AI16/SUM('CEB Allocators'!$M16:$BC16),0)*SUM($U16:$BK16)</f>
        <v>74.239517757714452</v>
      </c>
      <c r="AR235" s="134">
        <f>IFERROR('CEB Allocators'!AJ16/SUM('CEB Allocators'!$M16:$BC16),0)*SUM($U16:$BK16)</f>
        <v>74.239517757714452</v>
      </c>
      <c r="AS235" s="134">
        <f>IFERROR('CEB Allocators'!AK16/SUM('CEB Allocators'!$M16:$BC16),0)*SUM($U16:$BK16)</f>
        <v>74.239517757714452</v>
      </c>
      <c r="AT235" s="134">
        <f>IFERROR('CEB Allocators'!AL16/SUM('CEB Allocators'!$M16:$BC16),0)*SUM($U16:$BK16)</f>
        <v>74.239517757714452</v>
      </c>
      <c r="AU235" s="134">
        <f>IFERROR('CEB Allocators'!AM16/SUM('CEB Allocators'!$M16:$BC16),0)*SUM($U16:$BK16)</f>
        <v>74.239517757714452</v>
      </c>
      <c r="AV235" s="134">
        <f>IFERROR('CEB Allocators'!AN16/SUM('CEB Allocators'!$M16:$BC16),0)*SUM($U16:$BK16)</f>
        <v>74.239517757714452</v>
      </c>
      <c r="AW235" s="134">
        <f>IFERROR('CEB Allocators'!AO16/SUM('CEB Allocators'!$M16:$BC16),0)*SUM($U16:$BK16)</f>
        <v>74.239517757714452</v>
      </c>
      <c r="AX235" s="134">
        <f>IFERROR('CEB Allocators'!AP16/SUM('CEB Allocators'!$M16:$BC16),0)*SUM($U16:$BK16)</f>
        <v>74.239517757714452</v>
      </c>
      <c r="AY235" s="134">
        <f>IFERROR('CEB Allocators'!AQ16/SUM('CEB Allocators'!$M16:$BC16),0)*SUM($U16:$BK16)</f>
        <v>74.239517757714452</v>
      </c>
      <c r="AZ235" s="134">
        <f>IFERROR('CEB Allocators'!AR16/SUM('CEB Allocators'!$M16:$BC16),0)*SUM($U16:$BK16)</f>
        <v>74.239517757714452</v>
      </c>
      <c r="BA235" s="134">
        <f>IFERROR('CEB Allocators'!AS16/SUM('CEB Allocators'!$M16:$BC16),0)*SUM($U16:$BK16)</f>
        <v>74.239517757714452</v>
      </c>
      <c r="BB235" s="134">
        <f>IFERROR('CEB Allocators'!AT16/SUM('CEB Allocators'!$M16:$BC16),0)*SUM($U16:$BK16)</f>
        <v>74.239517757714452</v>
      </c>
      <c r="BC235" s="134">
        <f>IFERROR('CEB Allocators'!AU16/SUM('CEB Allocators'!$M16:$BC16),0)*SUM($U16:$BK16)</f>
        <v>74.239517757714452</v>
      </c>
      <c r="BD235" s="134">
        <f>IFERROR('CEB Allocators'!AV16/SUM('CEB Allocators'!$M16:$BC16),0)*SUM($U16:$BK16)</f>
        <v>74.239517757714452</v>
      </c>
      <c r="BE235" s="134">
        <f>IFERROR('CEB Allocators'!AW16/SUM('CEB Allocators'!$M16:$BC16),0)*SUM($U16:$BK16)</f>
        <v>74.239517757714452</v>
      </c>
      <c r="BF235" s="134">
        <f>IFERROR('CEB Allocators'!AX16/SUM('CEB Allocators'!$M16:$BC16),0)*SUM($U16:$BK16)</f>
        <v>74.239517757714452</v>
      </c>
      <c r="BG235" s="134">
        <f>IFERROR('CEB Allocators'!AY16/SUM('CEB Allocators'!$M16:$BC16),0)*SUM($U16:$BK16)</f>
        <v>74.239517757714452</v>
      </c>
      <c r="BH235" s="134">
        <f>IFERROR('CEB Allocators'!AZ16/SUM('CEB Allocators'!$M16:$BC16),0)*SUM($U16:$BK16)</f>
        <v>74.239517757714452</v>
      </c>
      <c r="BI235" s="134">
        <f>IFERROR('CEB Allocators'!BA16/SUM('CEB Allocators'!$M16:$BC16),0)*SUM($U16:$BK16)</f>
        <v>74.239517757714452</v>
      </c>
      <c r="BJ235" s="134">
        <f>IFERROR('CEB Allocators'!BB16/SUM('CEB Allocators'!$M16:$BC16),0)*SUM($U16:$BK16)</f>
        <v>74.239517757714452</v>
      </c>
      <c r="BK235" s="134">
        <f>IFERROR('CEB Allocators'!BC16/SUM('CEB Allocators'!$M16:$BC16),0)*SUM($U16:$BK16)</f>
        <v>74.239517757714452</v>
      </c>
      <c r="BL235" s="134">
        <f t="shared" si="319"/>
        <v>29.213372362527299</v>
      </c>
      <c r="BM235" s="134">
        <f t="shared" si="342"/>
        <v>29.402934975026884</v>
      </c>
      <c r="BN235" s="134">
        <f t="shared" si="342"/>
        <v>29.596288839776456</v>
      </c>
      <c r="BO235" s="134">
        <f t="shared" si="342"/>
        <v>29.793509781821026</v>
      </c>
      <c r="BP235" s="134">
        <f t="shared" si="342"/>
        <v>29.994675142706487</v>
      </c>
      <c r="BQ235" s="134">
        <f t="shared" si="342"/>
        <v>30.199863810809646</v>
      </c>
      <c r="BR235" s="134">
        <f t="shared" si="342"/>
        <v>30.40915625227488</v>
      </c>
      <c r="BS235" s="134">
        <f t="shared" si="342"/>
        <v>30.622634542569418</v>
      </c>
      <c r="BT235" s="134">
        <f t="shared" si="342"/>
        <v>30.840382398669846</v>
      </c>
      <c r="BU235" s="134">
        <f t="shared" si="342"/>
        <v>31.06248521189228</v>
      </c>
      <c r="BV235" s="134">
        <f t="shared" si="342"/>
        <v>31.28903008137916</v>
      </c>
      <c r="BW235" s="134">
        <f t="shared" si="342"/>
        <v>31.579030168809322</v>
      </c>
      <c r="BX235" s="134">
        <f t="shared" si="342"/>
        <v>31.81590593743455</v>
      </c>
      <c r="BY235" s="134">
        <f t="shared" si="342"/>
        <v>32.057519221432273</v>
      </c>
      <c r="BZ235" s="134">
        <f t="shared" si="342"/>
        <v>32.30396477110996</v>
      </c>
      <c r="CA235" s="134">
        <f t="shared" si="342"/>
        <v>0</v>
      </c>
      <c r="CB235" s="134">
        <f t="shared" si="342"/>
        <v>0</v>
      </c>
      <c r="CC235" s="134">
        <f t="shared" si="342"/>
        <v>0</v>
      </c>
      <c r="CD235" s="134">
        <f t="shared" si="342"/>
        <v>0</v>
      </c>
      <c r="CE235" s="134">
        <f t="shared" si="342"/>
        <v>0</v>
      </c>
      <c r="CF235" s="134">
        <f t="shared" si="342"/>
        <v>0</v>
      </c>
      <c r="CG235" s="134">
        <f t="shared" si="342"/>
        <v>0</v>
      </c>
      <c r="CH235" s="134">
        <f t="shared" si="342"/>
        <v>0</v>
      </c>
    </row>
    <row r="236" spans="1:86" ht="11.4" x14ac:dyDescent="0.2">
      <c r="A236" s="150"/>
      <c r="B236" s="19" t="str">
        <f t="shared" ref="B236:G236" si="345">B17</f>
        <v>FIT I</v>
      </c>
      <c r="C236" s="97">
        <f t="shared" si="345"/>
        <v>300</v>
      </c>
      <c r="D236" s="97" t="str">
        <f t="shared" si="345"/>
        <v>Sol</v>
      </c>
      <c r="E236" s="97" t="str">
        <f t="shared" si="345"/>
        <v>Solar (Ground Mount, 10MW)</v>
      </c>
      <c r="F236" s="19" t="str">
        <f t="shared" si="345"/>
        <v>Multiple</v>
      </c>
      <c r="G236" s="128">
        <f t="shared" si="345"/>
        <v>41640</v>
      </c>
      <c r="H236" s="19">
        <f t="shared" si="317"/>
        <v>50</v>
      </c>
      <c r="I236" s="129">
        <f t="shared" ref="I236:K236" si="346">I17</f>
        <v>25</v>
      </c>
      <c r="J236" s="129">
        <f t="shared" si="346"/>
        <v>25</v>
      </c>
      <c r="K236" s="19">
        <f t="shared" si="346"/>
        <v>2014</v>
      </c>
      <c r="L236" s="19"/>
      <c r="M236" s="19"/>
      <c r="N236" s="19"/>
      <c r="O236" s="19"/>
      <c r="P236" s="19"/>
      <c r="Q236" s="19"/>
      <c r="R236" s="19"/>
      <c r="S236" s="19"/>
      <c r="T236" s="19"/>
      <c r="U236" s="134">
        <f>IFERROR('CEB Allocators'!M17/SUM('CEB Allocators'!$M17:$BC17),0)*SUM($U17:$BK17)</f>
        <v>0</v>
      </c>
      <c r="V236" s="134">
        <f>IFERROR('CEB Allocators'!N17/SUM('CEB Allocators'!$M17:$BC17),0)*SUM($U17:$BK17)</f>
        <v>0</v>
      </c>
      <c r="W236" s="134">
        <f>IFERROR('CEB Allocators'!O17/SUM('CEB Allocators'!$M17:$BC17),0)*SUM($U17:$BK17)</f>
        <v>0</v>
      </c>
      <c r="X236" s="134">
        <f>IFERROR('CEB Allocators'!P17/SUM('CEB Allocators'!$M17:$BC17),0)*SUM($U17:$BK17)</f>
        <v>0</v>
      </c>
      <c r="Y236" s="134">
        <f>IFERROR('CEB Allocators'!Q17/SUM('CEB Allocators'!$M17:$BC17),0)*SUM($U17:$BK17)</f>
        <v>0</v>
      </c>
      <c r="Z236" s="134">
        <f>IFERROR('CEB Allocators'!R17/SUM('CEB Allocators'!$M17:$BC17),0)*SUM($U17:$BK17)</f>
        <v>0</v>
      </c>
      <c r="AA236" s="134">
        <f>IFERROR('CEB Allocators'!S17/SUM('CEB Allocators'!$M17:$BC17),0)*SUM($U17:$BK17)</f>
        <v>0</v>
      </c>
      <c r="AB236" s="134">
        <f>IFERROR('CEB Allocators'!T17/SUM('CEB Allocators'!$M17:$BC17),0)*SUM($U17:$BK17)</f>
        <v>0</v>
      </c>
      <c r="AC236" s="134">
        <f>IFERROR('CEB Allocators'!U17/SUM('CEB Allocators'!$M17:$BC17),0)*SUM($U17:$BK17)</f>
        <v>0</v>
      </c>
      <c r="AD236" s="134">
        <f>IFERROR('CEB Allocators'!V17/SUM('CEB Allocators'!$M17:$BC17),0)*SUM($U17:$BK17)</f>
        <v>119.24315121130385</v>
      </c>
      <c r="AE236" s="134">
        <f>IFERROR('CEB Allocators'!W17/SUM('CEB Allocators'!$M17:$BC17),0)*SUM($U17:$BK17)</f>
        <v>119.24315121130385</v>
      </c>
      <c r="AF236" s="134">
        <f>IFERROR('CEB Allocators'!X17/SUM('CEB Allocators'!$M17:$BC17),0)*SUM($U17:$BK17)</f>
        <v>119.24315121130385</v>
      </c>
      <c r="AG236" s="134">
        <f>IFERROR('CEB Allocators'!Y17/SUM('CEB Allocators'!$M17:$BC17),0)*SUM($U17:$BK17)</f>
        <v>119.24315121130385</v>
      </c>
      <c r="AH236" s="134">
        <f>IFERROR('CEB Allocators'!Z17/SUM('CEB Allocators'!$M17:$BC17),0)*SUM($U17:$BK17)</f>
        <v>119.24315121130385</v>
      </c>
      <c r="AI236" s="134">
        <f>IFERROR('CEB Allocators'!AA17/SUM('CEB Allocators'!$M17:$BC17),0)*SUM($U17:$BK17)</f>
        <v>119.24315121130385</v>
      </c>
      <c r="AJ236" s="134">
        <f>IFERROR('CEB Allocators'!AB17/SUM('CEB Allocators'!$M17:$BC17),0)*SUM($U17:$BK17)</f>
        <v>119.24315121130385</v>
      </c>
      <c r="AK236" s="134">
        <f>IFERROR('CEB Allocators'!AC17/SUM('CEB Allocators'!$M17:$BC17),0)*SUM($U17:$BK17)</f>
        <v>119.24315121130385</v>
      </c>
      <c r="AL236" s="134">
        <f>IFERROR('CEB Allocators'!AD17/SUM('CEB Allocators'!$M17:$BC17),0)*SUM($U17:$BK17)</f>
        <v>119.24315121130385</v>
      </c>
      <c r="AM236" s="134">
        <f>IFERROR('CEB Allocators'!AE17/SUM('CEB Allocators'!$M17:$BC17),0)*SUM($U17:$BK17)</f>
        <v>119.24315121130385</v>
      </c>
      <c r="AN236" s="134">
        <f>IFERROR('CEB Allocators'!AF17/SUM('CEB Allocators'!$M17:$BC17),0)*SUM($U17:$BK17)</f>
        <v>119.24315121130385</v>
      </c>
      <c r="AO236" s="134">
        <f>IFERROR('CEB Allocators'!AG17/SUM('CEB Allocators'!$M17:$BC17),0)*SUM($U17:$BK17)</f>
        <v>119.24315121130385</v>
      </c>
      <c r="AP236" s="134">
        <f>IFERROR('CEB Allocators'!AH17/SUM('CEB Allocators'!$M17:$BC17),0)*SUM($U17:$BK17)</f>
        <v>119.24315121130385</v>
      </c>
      <c r="AQ236" s="134">
        <f>IFERROR('CEB Allocators'!AI17/SUM('CEB Allocators'!$M17:$BC17),0)*SUM($U17:$BK17)</f>
        <v>119.24315121130385</v>
      </c>
      <c r="AR236" s="134">
        <f>IFERROR('CEB Allocators'!AJ17/SUM('CEB Allocators'!$M17:$BC17),0)*SUM($U17:$BK17)</f>
        <v>119.24315121130385</v>
      </c>
      <c r="AS236" s="134">
        <f>IFERROR('CEB Allocators'!AK17/SUM('CEB Allocators'!$M17:$BC17),0)*SUM($U17:$BK17)</f>
        <v>119.24315121130385</v>
      </c>
      <c r="AT236" s="134">
        <f>IFERROR('CEB Allocators'!AL17/SUM('CEB Allocators'!$M17:$BC17),0)*SUM($U17:$BK17)</f>
        <v>119.24315121130385</v>
      </c>
      <c r="AU236" s="134">
        <f>IFERROR('CEB Allocators'!AM17/SUM('CEB Allocators'!$M17:$BC17),0)*SUM($U17:$BK17)</f>
        <v>119.24315121130385</v>
      </c>
      <c r="AV236" s="134">
        <f>IFERROR('CEB Allocators'!AN17/SUM('CEB Allocators'!$M17:$BC17),0)*SUM($U17:$BK17)</f>
        <v>119.24315121130385</v>
      </c>
      <c r="AW236" s="134">
        <f>IFERROR('CEB Allocators'!AO17/SUM('CEB Allocators'!$M17:$BC17),0)*SUM($U17:$BK17)</f>
        <v>119.24315121130385</v>
      </c>
      <c r="AX236" s="134">
        <f>IFERROR('CEB Allocators'!AP17/SUM('CEB Allocators'!$M17:$BC17),0)*SUM($U17:$BK17)</f>
        <v>119.24315121130385</v>
      </c>
      <c r="AY236" s="134">
        <f>IFERROR('CEB Allocators'!AQ17/SUM('CEB Allocators'!$M17:$BC17),0)*SUM($U17:$BK17)</f>
        <v>119.24315121130385</v>
      </c>
      <c r="AZ236" s="134">
        <f>IFERROR('CEB Allocators'!AR17/SUM('CEB Allocators'!$M17:$BC17),0)*SUM($U17:$BK17)</f>
        <v>119.24315121130385</v>
      </c>
      <c r="BA236" s="134">
        <f>IFERROR('CEB Allocators'!AS17/SUM('CEB Allocators'!$M17:$BC17),0)*SUM($U17:$BK17)</f>
        <v>119.24315121130385</v>
      </c>
      <c r="BB236" s="134">
        <f>IFERROR('CEB Allocators'!AT17/SUM('CEB Allocators'!$M17:$BC17),0)*SUM($U17:$BK17)</f>
        <v>119.24315121130385</v>
      </c>
      <c r="BC236" s="134">
        <f>IFERROR('CEB Allocators'!AU17/SUM('CEB Allocators'!$M17:$BC17),0)*SUM($U17:$BK17)</f>
        <v>119.24315121130385</v>
      </c>
      <c r="BD236" s="134">
        <f>IFERROR('CEB Allocators'!AV17/SUM('CEB Allocators'!$M17:$BC17),0)*SUM($U17:$BK17)</f>
        <v>119.24315121130385</v>
      </c>
      <c r="BE236" s="134">
        <f>IFERROR('CEB Allocators'!AW17/SUM('CEB Allocators'!$M17:$BC17),0)*SUM($U17:$BK17)</f>
        <v>119.24315121130385</v>
      </c>
      <c r="BF236" s="134">
        <f>IFERROR('CEB Allocators'!AX17/SUM('CEB Allocators'!$M17:$BC17),0)*SUM($U17:$BK17)</f>
        <v>119.24315121130385</v>
      </c>
      <c r="BG236" s="134">
        <f>IFERROR('CEB Allocators'!AY17/SUM('CEB Allocators'!$M17:$BC17),0)*SUM($U17:$BK17)</f>
        <v>119.24315121130385</v>
      </c>
      <c r="BH236" s="134">
        <f>IFERROR('CEB Allocators'!AZ17/SUM('CEB Allocators'!$M17:$BC17),0)*SUM($U17:$BK17)</f>
        <v>119.24315121130385</v>
      </c>
      <c r="BI236" s="134">
        <f>IFERROR('CEB Allocators'!BA17/SUM('CEB Allocators'!$M17:$BC17),0)*SUM($U17:$BK17)</f>
        <v>119.24315121130385</v>
      </c>
      <c r="BJ236" s="134">
        <f>IFERROR('CEB Allocators'!BB17/SUM('CEB Allocators'!$M17:$BC17),0)*SUM($U17:$BK17)</f>
        <v>119.24315121130385</v>
      </c>
      <c r="BK236" s="134">
        <f>IFERROR('CEB Allocators'!BC17/SUM('CEB Allocators'!$M17:$BC17),0)*SUM($U17:$BK17)</f>
        <v>119.24315121130385</v>
      </c>
      <c r="BL236" s="134">
        <f t="shared" si="319"/>
        <v>45.419956807164176</v>
      </c>
      <c r="BM236" s="134">
        <f t="shared" si="342"/>
        <v>45.719266195321424</v>
      </c>
      <c r="BN236" s="134">
        <f t="shared" si="342"/>
        <v>46.024561771241807</v>
      </c>
      <c r="BO236" s="134">
        <f t="shared" si="342"/>
        <v>46.335963258680593</v>
      </c>
      <c r="BP236" s="134">
        <f t="shared" si="342"/>
        <v>46.653592775868162</v>
      </c>
      <c r="BQ236" s="134">
        <f t="shared" si="342"/>
        <v>46.977574883399477</v>
      </c>
      <c r="BR236" s="134">
        <f t="shared" si="342"/>
        <v>47.308036633081421</v>
      </c>
      <c r="BS236" s="134">
        <f t="shared" si="342"/>
        <v>47.645107617757006</v>
      </c>
      <c r="BT236" s="134">
        <f t="shared" si="342"/>
        <v>47.988920022126109</v>
      </c>
      <c r="BU236" s="134">
        <f t="shared" si="342"/>
        <v>48.339608674582578</v>
      </c>
      <c r="BV236" s="134">
        <f t="shared" si="342"/>
        <v>48.697311100088179</v>
      </c>
      <c r="BW236" s="134">
        <f t="shared" si="342"/>
        <v>49.06216757410391</v>
      </c>
      <c r="BX236" s="134">
        <f t="shared" si="342"/>
        <v>49.529220346491421</v>
      </c>
      <c r="BY236" s="134">
        <f t="shared" si="342"/>
        <v>49.910715005435208</v>
      </c>
      <c r="BZ236" s="134">
        <f t="shared" si="342"/>
        <v>50.29983955755786</v>
      </c>
      <c r="CA236" s="134">
        <f t="shared" si="342"/>
        <v>50.696746600722975</v>
      </c>
      <c r="CB236" s="134">
        <f t="shared" si="342"/>
        <v>0</v>
      </c>
      <c r="CC236" s="134">
        <f t="shared" si="342"/>
        <v>0</v>
      </c>
      <c r="CD236" s="134">
        <f t="shared" si="342"/>
        <v>0</v>
      </c>
      <c r="CE236" s="134">
        <f t="shared" si="342"/>
        <v>0</v>
      </c>
      <c r="CF236" s="134">
        <f t="shared" si="342"/>
        <v>0</v>
      </c>
      <c r="CG236" s="134">
        <f t="shared" si="342"/>
        <v>0</v>
      </c>
      <c r="CH236" s="134">
        <f t="shared" si="342"/>
        <v>0</v>
      </c>
    </row>
    <row r="237" spans="1:86" ht="11.4" x14ac:dyDescent="0.2">
      <c r="A237" s="150"/>
      <c r="B237" s="19" t="str">
        <f t="shared" ref="B237:G237" si="347">B18</f>
        <v>FIT I</v>
      </c>
      <c r="C237" s="97">
        <f t="shared" si="347"/>
        <v>190</v>
      </c>
      <c r="D237" s="97" t="str">
        <f t="shared" si="347"/>
        <v>Sol</v>
      </c>
      <c r="E237" s="97" t="str">
        <f t="shared" si="347"/>
        <v>Solar (Ground Mount, 10MW)</v>
      </c>
      <c r="F237" s="19" t="str">
        <f t="shared" si="347"/>
        <v>Multiple</v>
      </c>
      <c r="G237" s="128">
        <f t="shared" si="347"/>
        <v>42005</v>
      </c>
      <c r="H237" s="19">
        <f t="shared" si="317"/>
        <v>50</v>
      </c>
      <c r="I237" s="129">
        <f t="shared" ref="I237:K237" si="348">I18</f>
        <v>25</v>
      </c>
      <c r="J237" s="129">
        <f t="shared" si="348"/>
        <v>25</v>
      </c>
      <c r="K237" s="19">
        <f t="shared" si="348"/>
        <v>2015</v>
      </c>
      <c r="L237" s="19"/>
      <c r="M237" s="19"/>
      <c r="N237" s="19"/>
      <c r="O237" s="19"/>
      <c r="P237" s="19"/>
      <c r="Q237" s="19"/>
      <c r="R237" s="19"/>
      <c r="S237" s="19"/>
      <c r="T237" s="19"/>
      <c r="U237" s="134">
        <f>IFERROR('CEB Allocators'!M18/SUM('CEB Allocators'!$M18:$BC18),0)*SUM($U18:$BK18)</f>
        <v>0</v>
      </c>
      <c r="V237" s="134">
        <f>IFERROR('CEB Allocators'!N18/SUM('CEB Allocators'!$M18:$BC18),0)*SUM($U18:$BK18)</f>
        <v>0</v>
      </c>
      <c r="W237" s="134">
        <f>IFERROR('CEB Allocators'!O18/SUM('CEB Allocators'!$M18:$BC18),0)*SUM($U18:$BK18)</f>
        <v>0</v>
      </c>
      <c r="X237" s="134">
        <f>IFERROR('CEB Allocators'!P18/SUM('CEB Allocators'!$M18:$BC18),0)*SUM($U18:$BK18)</f>
        <v>0</v>
      </c>
      <c r="Y237" s="134">
        <f>IFERROR('CEB Allocators'!Q18/SUM('CEB Allocators'!$M18:$BC18),0)*SUM($U18:$BK18)</f>
        <v>0</v>
      </c>
      <c r="Z237" s="134">
        <f>IFERROR('CEB Allocators'!R18/SUM('CEB Allocators'!$M18:$BC18),0)*SUM($U18:$BK18)</f>
        <v>0</v>
      </c>
      <c r="AA237" s="134">
        <f>IFERROR('CEB Allocators'!S18/SUM('CEB Allocators'!$M18:$BC18),0)*SUM($U18:$BK18)</f>
        <v>0</v>
      </c>
      <c r="AB237" s="134">
        <f>IFERROR('CEB Allocators'!T18/SUM('CEB Allocators'!$M18:$BC18),0)*SUM($U18:$BK18)</f>
        <v>0</v>
      </c>
      <c r="AC237" s="134">
        <f>IFERROR('CEB Allocators'!U18/SUM('CEB Allocators'!$M18:$BC18),0)*SUM($U18:$BK18)</f>
        <v>0</v>
      </c>
      <c r="AD237" s="134">
        <f>IFERROR('CEB Allocators'!V18/SUM('CEB Allocators'!$M18:$BC18),0)*SUM($U18:$BK18)</f>
        <v>0</v>
      </c>
      <c r="AE237" s="134">
        <f>IFERROR('CEB Allocators'!W18/SUM('CEB Allocators'!$M18:$BC18),0)*SUM($U18:$BK18)</f>
        <v>61.9290569561485</v>
      </c>
      <c r="AF237" s="134">
        <f>IFERROR('CEB Allocators'!X18/SUM('CEB Allocators'!$M18:$BC18),0)*SUM($U18:$BK18)</f>
        <v>61.9290569561485</v>
      </c>
      <c r="AG237" s="134">
        <f>IFERROR('CEB Allocators'!Y18/SUM('CEB Allocators'!$M18:$BC18),0)*SUM($U18:$BK18)</f>
        <v>61.9290569561485</v>
      </c>
      <c r="AH237" s="134">
        <f>IFERROR('CEB Allocators'!Z18/SUM('CEB Allocators'!$M18:$BC18),0)*SUM($U18:$BK18)</f>
        <v>61.9290569561485</v>
      </c>
      <c r="AI237" s="134">
        <f>IFERROR('CEB Allocators'!AA18/SUM('CEB Allocators'!$M18:$BC18),0)*SUM($U18:$BK18)</f>
        <v>61.9290569561485</v>
      </c>
      <c r="AJ237" s="134">
        <f>IFERROR('CEB Allocators'!AB18/SUM('CEB Allocators'!$M18:$BC18),0)*SUM($U18:$BK18)</f>
        <v>61.9290569561485</v>
      </c>
      <c r="AK237" s="134">
        <f>IFERROR('CEB Allocators'!AC18/SUM('CEB Allocators'!$M18:$BC18),0)*SUM($U18:$BK18)</f>
        <v>61.9290569561485</v>
      </c>
      <c r="AL237" s="134">
        <f>IFERROR('CEB Allocators'!AD18/SUM('CEB Allocators'!$M18:$BC18),0)*SUM($U18:$BK18)</f>
        <v>61.9290569561485</v>
      </c>
      <c r="AM237" s="134">
        <f>IFERROR('CEB Allocators'!AE18/SUM('CEB Allocators'!$M18:$BC18),0)*SUM($U18:$BK18)</f>
        <v>61.9290569561485</v>
      </c>
      <c r="AN237" s="134">
        <f>IFERROR('CEB Allocators'!AF18/SUM('CEB Allocators'!$M18:$BC18),0)*SUM($U18:$BK18)</f>
        <v>61.9290569561485</v>
      </c>
      <c r="AO237" s="134">
        <f>IFERROR('CEB Allocators'!AG18/SUM('CEB Allocators'!$M18:$BC18),0)*SUM($U18:$BK18)</f>
        <v>61.9290569561485</v>
      </c>
      <c r="AP237" s="134">
        <f>IFERROR('CEB Allocators'!AH18/SUM('CEB Allocators'!$M18:$BC18),0)*SUM($U18:$BK18)</f>
        <v>61.9290569561485</v>
      </c>
      <c r="AQ237" s="134">
        <f>IFERROR('CEB Allocators'!AI18/SUM('CEB Allocators'!$M18:$BC18),0)*SUM($U18:$BK18)</f>
        <v>61.9290569561485</v>
      </c>
      <c r="AR237" s="134">
        <f>IFERROR('CEB Allocators'!AJ18/SUM('CEB Allocators'!$M18:$BC18),0)*SUM($U18:$BK18)</f>
        <v>61.9290569561485</v>
      </c>
      <c r="AS237" s="134">
        <f>IFERROR('CEB Allocators'!AK18/SUM('CEB Allocators'!$M18:$BC18),0)*SUM($U18:$BK18)</f>
        <v>61.9290569561485</v>
      </c>
      <c r="AT237" s="134">
        <f>IFERROR('CEB Allocators'!AL18/SUM('CEB Allocators'!$M18:$BC18),0)*SUM($U18:$BK18)</f>
        <v>61.9290569561485</v>
      </c>
      <c r="AU237" s="134">
        <f>IFERROR('CEB Allocators'!AM18/SUM('CEB Allocators'!$M18:$BC18),0)*SUM($U18:$BK18)</f>
        <v>61.9290569561485</v>
      </c>
      <c r="AV237" s="134">
        <f>IFERROR('CEB Allocators'!AN18/SUM('CEB Allocators'!$M18:$BC18),0)*SUM($U18:$BK18)</f>
        <v>61.9290569561485</v>
      </c>
      <c r="AW237" s="134">
        <f>IFERROR('CEB Allocators'!AO18/SUM('CEB Allocators'!$M18:$BC18),0)*SUM($U18:$BK18)</f>
        <v>61.9290569561485</v>
      </c>
      <c r="AX237" s="134">
        <f>IFERROR('CEB Allocators'!AP18/SUM('CEB Allocators'!$M18:$BC18),0)*SUM($U18:$BK18)</f>
        <v>61.9290569561485</v>
      </c>
      <c r="AY237" s="134">
        <f>IFERROR('CEB Allocators'!AQ18/SUM('CEB Allocators'!$M18:$BC18),0)*SUM($U18:$BK18)</f>
        <v>61.9290569561485</v>
      </c>
      <c r="AZ237" s="134">
        <f>IFERROR('CEB Allocators'!AR18/SUM('CEB Allocators'!$M18:$BC18),0)*SUM($U18:$BK18)</f>
        <v>61.9290569561485</v>
      </c>
      <c r="BA237" s="134">
        <f>IFERROR('CEB Allocators'!AS18/SUM('CEB Allocators'!$M18:$BC18),0)*SUM($U18:$BK18)</f>
        <v>61.9290569561485</v>
      </c>
      <c r="BB237" s="134">
        <f>IFERROR('CEB Allocators'!AT18/SUM('CEB Allocators'!$M18:$BC18),0)*SUM($U18:$BK18)</f>
        <v>61.9290569561485</v>
      </c>
      <c r="BC237" s="134">
        <f>IFERROR('CEB Allocators'!AU18/SUM('CEB Allocators'!$M18:$BC18),0)*SUM($U18:$BK18)</f>
        <v>61.9290569561485</v>
      </c>
      <c r="BD237" s="134">
        <f>IFERROR('CEB Allocators'!AV18/SUM('CEB Allocators'!$M18:$BC18),0)*SUM($U18:$BK18)</f>
        <v>61.9290569561485</v>
      </c>
      <c r="BE237" s="134">
        <f>IFERROR('CEB Allocators'!AW18/SUM('CEB Allocators'!$M18:$BC18),0)*SUM($U18:$BK18)</f>
        <v>61.9290569561485</v>
      </c>
      <c r="BF237" s="134">
        <f>IFERROR('CEB Allocators'!AX18/SUM('CEB Allocators'!$M18:$BC18),0)*SUM($U18:$BK18)</f>
        <v>61.9290569561485</v>
      </c>
      <c r="BG237" s="134">
        <f>IFERROR('CEB Allocators'!AY18/SUM('CEB Allocators'!$M18:$BC18),0)*SUM($U18:$BK18)</f>
        <v>61.9290569561485</v>
      </c>
      <c r="BH237" s="134">
        <f>IFERROR('CEB Allocators'!AZ18/SUM('CEB Allocators'!$M18:$BC18),0)*SUM($U18:$BK18)</f>
        <v>61.9290569561485</v>
      </c>
      <c r="BI237" s="134">
        <f>IFERROR('CEB Allocators'!BA18/SUM('CEB Allocators'!$M18:$BC18),0)*SUM($U18:$BK18)</f>
        <v>61.9290569561485</v>
      </c>
      <c r="BJ237" s="134">
        <f>IFERROR('CEB Allocators'!BB18/SUM('CEB Allocators'!$M18:$BC18),0)*SUM($U18:$BK18)</f>
        <v>61.9290569561485</v>
      </c>
      <c r="BK237" s="134">
        <f>IFERROR('CEB Allocators'!BC18/SUM('CEB Allocators'!$M18:$BC18),0)*SUM($U18:$BK18)</f>
        <v>61.9290569561485</v>
      </c>
      <c r="BL237" s="134">
        <f t="shared" si="319"/>
        <v>28.333423735958686</v>
      </c>
      <c r="BM237" s="134">
        <f t="shared" si="342"/>
        <v>28.522986348458268</v>
      </c>
      <c r="BN237" s="134">
        <f t="shared" si="342"/>
        <v>28.716340213207843</v>
      </c>
      <c r="BO237" s="134">
        <f t="shared" si="342"/>
        <v>28.913561155252413</v>
      </c>
      <c r="BP237" s="134">
        <f t="shared" si="342"/>
        <v>29.114726516137871</v>
      </c>
      <c r="BQ237" s="134">
        <f t="shared" si="342"/>
        <v>29.319915184241037</v>
      </c>
      <c r="BR237" s="134">
        <f t="shared" si="342"/>
        <v>29.52920762570627</v>
      </c>
      <c r="BS237" s="134">
        <f t="shared" si="342"/>
        <v>29.742685916000806</v>
      </c>
      <c r="BT237" s="134">
        <f t="shared" si="342"/>
        <v>29.960433772101226</v>
      </c>
      <c r="BU237" s="134">
        <f t="shared" si="342"/>
        <v>30.182536585323668</v>
      </c>
      <c r="BV237" s="134">
        <f t="shared" si="342"/>
        <v>30.409081454810547</v>
      </c>
      <c r="BW237" s="134">
        <f t="shared" si="342"/>
        <v>30.640157221687172</v>
      </c>
      <c r="BX237" s="134">
        <f t="shared" si="342"/>
        <v>30.87585450390133</v>
      </c>
      <c r="BY237" s="134">
        <f t="shared" si="342"/>
        <v>31.177570594863663</v>
      </c>
      <c r="BZ237" s="134">
        <f t="shared" si="342"/>
        <v>31.424016144541351</v>
      </c>
      <c r="CA237" s="134">
        <f t="shared" si="342"/>
        <v>31.675390605212584</v>
      </c>
      <c r="CB237" s="134">
        <f t="shared" si="342"/>
        <v>31.93179255509725</v>
      </c>
      <c r="CC237" s="134">
        <f t="shared" si="342"/>
        <v>0</v>
      </c>
      <c r="CD237" s="134">
        <f t="shared" si="342"/>
        <v>0</v>
      </c>
      <c r="CE237" s="134">
        <f t="shared" si="342"/>
        <v>0</v>
      </c>
      <c r="CF237" s="134">
        <f t="shared" si="342"/>
        <v>0</v>
      </c>
      <c r="CG237" s="134">
        <f t="shared" si="342"/>
        <v>0</v>
      </c>
      <c r="CH237" s="134">
        <f t="shared" si="342"/>
        <v>0</v>
      </c>
    </row>
    <row r="238" spans="1:86" ht="11.4" x14ac:dyDescent="0.2">
      <c r="A238" s="150"/>
      <c r="B238" s="19" t="str">
        <f t="shared" ref="B238:G238" si="349">B19</f>
        <v>FIT I</v>
      </c>
      <c r="C238" s="97">
        <f t="shared" si="349"/>
        <v>48</v>
      </c>
      <c r="D238" s="97" t="str">
        <f t="shared" si="349"/>
        <v>Sol</v>
      </c>
      <c r="E238" s="97" t="str">
        <f t="shared" si="349"/>
        <v>Solar (Ground Mounted, 0.5-10MW)</v>
      </c>
      <c r="F238" s="19" t="str">
        <f t="shared" si="349"/>
        <v>Multiple</v>
      </c>
      <c r="G238" s="128">
        <f t="shared" si="349"/>
        <v>41275</v>
      </c>
      <c r="H238" s="19">
        <f t="shared" si="317"/>
        <v>50</v>
      </c>
      <c r="I238" s="129">
        <f t="shared" ref="I238:K238" si="350">I19</f>
        <v>25</v>
      </c>
      <c r="J238" s="129">
        <f t="shared" si="350"/>
        <v>25</v>
      </c>
      <c r="K238" s="19">
        <f t="shared" si="350"/>
        <v>2013</v>
      </c>
      <c r="L238" s="19"/>
      <c r="M238" s="19"/>
      <c r="N238" s="19"/>
      <c r="O238" s="19"/>
      <c r="P238" s="19"/>
      <c r="Q238" s="19"/>
      <c r="R238" s="19"/>
      <c r="S238" s="19"/>
      <c r="T238" s="19"/>
      <c r="U238" s="134">
        <f>IFERROR('CEB Allocators'!M19/SUM('CEB Allocators'!$M19:$BC19),0)*SUM($U19:$BK19)</f>
        <v>0</v>
      </c>
      <c r="V238" s="134">
        <f>IFERROR('CEB Allocators'!N19/SUM('CEB Allocators'!$M19:$BC19),0)*SUM($U19:$BK19)</f>
        <v>0</v>
      </c>
      <c r="W238" s="134">
        <f>IFERROR('CEB Allocators'!O19/SUM('CEB Allocators'!$M19:$BC19),0)*SUM($U19:$BK19)</f>
        <v>0</v>
      </c>
      <c r="X238" s="134">
        <f>IFERROR('CEB Allocators'!P19/SUM('CEB Allocators'!$M19:$BC19),0)*SUM($U19:$BK19)</f>
        <v>0</v>
      </c>
      <c r="Y238" s="134">
        <f>IFERROR('CEB Allocators'!Q19/SUM('CEB Allocators'!$M19:$BC19),0)*SUM($U19:$BK19)</f>
        <v>0</v>
      </c>
      <c r="Z238" s="134">
        <f>IFERROR('CEB Allocators'!R19/SUM('CEB Allocators'!$M19:$BC19),0)*SUM($U19:$BK19)</f>
        <v>0</v>
      </c>
      <c r="AA238" s="134">
        <f>IFERROR('CEB Allocators'!S19/SUM('CEB Allocators'!$M19:$BC19),0)*SUM($U19:$BK19)</f>
        <v>0</v>
      </c>
      <c r="AB238" s="134">
        <f>IFERROR('CEB Allocators'!T19/SUM('CEB Allocators'!$M19:$BC19),0)*SUM($U19:$BK19)</f>
        <v>0</v>
      </c>
      <c r="AC238" s="134">
        <f>IFERROR('CEB Allocators'!U19/SUM('CEB Allocators'!$M19:$BC19),0)*SUM($U19:$BK19)</f>
        <v>18.755246591422587</v>
      </c>
      <c r="AD238" s="134">
        <f>IFERROR('CEB Allocators'!V19/SUM('CEB Allocators'!$M19:$BC19),0)*SUM($U19:$BK19)</f>
        <v>18.755246591422587</v>
      </c>
      <c r="AE238" s="134">
        <f>IFERROR('CEB Allocators'!W19/SUM('CEB Allocators'!$M19:$BC19),0)*SUM($U19:$BK19)</f>
        <v>18.755246591422587</v>
      </c>
      <c r="AF238" s="134">
        <f>IFERROR('CEB Allocators'!X19/SUM('CEB Allocators'!$M19:$BC19),0)*SUM($U19:$BK19)</f>
        <v>18.755246591422587</v>
      </c>
      <c r="AG238" s="134">
        <f>IFERROR('CEB Allocators'!Y19/SUM('CEB Allocators'!$M19:$BC19),0)*SUM($U19:$BK19)</f>
        <v>18.755246591422587</v>
      </c>
      <c r="AH238" s="134">
        <f>IFERROR('CEB Allocators'!Z19/SUM('CEB Allocators'!$M19:$BC19),0)*SUM($U19:$BK19)</f>
        <v>18.755246591422587</v>
      </c>
      <c r="AI238" s="134">
        <f>IFERROR('CEB Allocators'!AA19/SUM('CEB Allocators'!$M19:$BC19),0)*SUM($U19:$BK19)</f>
        <v>18.755246591422587</v>
      </c>
      <c r="AJ238" s="134">
        <f>IFERROR('CEB Allocators'!AB19/SUM('CEB Allocators'!$M19:$BC19),0)*SUM($U19:$BK19)</f>
        <v>18.755246591422587</v>
      </c>
      <c r="AK238" s="134">
        <f>IFERROR('CEB Allocators'!AC19/SUM('CEB Allocators'!$M19:$BC19),0)*SUM($U19:$BK19)</f>
        <v>18.755246591422587</v>
      </c>
      <c r="AL238" s="134">
        <f>IFERROR('CEB Allocators'!AD19/SUM('CEB Allocators'!$M19:$BC19),0)*SUM($U19:$BK19)</f>
        <v>18.755246591422587</v>
      </c>
      <c r="AM238" s="134">
        <f>IFERROR('CEB Allocators'!AE19/SUM('CEB Allocators'!$M19:$BC19),0)*SUM($U19:$BK19)</f>
        <v>18.755246591422587</v>
      </c>
      <c r="AN238" s="134">
        <f>IFERROR('CEB Allocators'!AF19/SUM('CEB Allocators'!$M19:$BC19),0)*SUM($U19:$BK19)</f>
        <v>18.755246591422587</v>
      </c>
      <c r="AO238" s="134">
        <f>IFERROR('CEB Allocators'!AG19/SUM('CEB Allocators'!$M19:$BC19),0)*SUM($U19:$BK19)</f>
        <v>18.755246591422587</v>
      </c>
      <c r="AP238" s="134">
        <f>IFERROR('CEB Allocators'!AH19/SUM('CEB Allocators'!$M19:$BC19),0)*SUM($U19:$BK19)</f>
        <v>18.755246591422587</v>
      </c>
      <c r="AQ238" s="134">
        <f>IFERROR('CEB Allocators'!AI19/SUM('CEB Allocators'!$M19:$BC19),0)*SUM($U19:$BK19)</f>
        <v>18.755246591422587</v>
      </c>
      <c r="AR238" s="134">
        <f>IFERROR('CEB Allocators'!AJ19/SUM('CEB Allocators'!$M19:$BC19),0)*SUM($U19:$BK19)</f>
        <v>18.755246591422587</v>
      </c>
      <c r="AS238" s="134">
        <f>IFERROR('CEB Allocators'!AK19/SUM('CEB Allocators'!$M19:$BC19),0)*SUM($U19:$BK19)</f>
        <v>18.755246591422587</v>
      </c>
      <c r="AT238" s="134">
        <f>IFERROR('CEB Allocators'!AL19/SUM('CEB Allocators'!$M19:$BC19),0)*SUM($U19:$BK19)</f>
        <v>18.755246591422587</v>
      </c>
      <c r="AU238" s="134">
        <f>IFERROR('CEB Allocators'!AM19/SUM('CEB Allocators'!$M19:$BC19),0)*SUM($U19:$BK19)</f>
        <v>18.755246591422587</v>
      </c>
      <c r="AV238" s="134">
        <f>IFERROR('CEB Allocators'!AN19/SUM('CEB Allocators'!$M19:$BC19),0)*SUM($U19:$BK19)</f>
        <v>18.755246591422587</v>
      </c>
      <c r="AW238" s="134">
        <f>IFERROR('CEB Allocators'!AO19/SUM('CEB Allocators'!$M19:$BC19),0)*SUM($U19:$BK19)</f>
        <v>18.755246591422587</v>
      </c>
      <c r="AX238" s="134">
        <f>IFERROR('CEB Allocators'!AP19/SUM('CEB Allocators'!$M19:$BC19),0)*SUM($U19:$BK19)</f>
        <v>18.755246591422587</v>
      </c>
      <c r="AY238" s="134">
        <f>IFERROR('CEB Allocators'!AQ19/SUM('CEB Allocators'!$M19:$BC19),0)*SUM($U19:$BK19)</f>
        <v>18.755246591422587</v>
      </c>
      <c r="AZ238" s="134">
        <f>IFERROR('CEB Allocators'!AR19/SUM('CEB Allocators'!$M19:$BC19),0)*SUM($U19:$BK19)</f>
        <v>18.755246591422587</v>
      </c>
      <c r="BA238" s="134">
        <f>IFERROR('CEB Allocators'!AS19/SUM('CEB Allocators'!$M19:$BC19),0)*SUM($U19:$BK19)</f>
        <v>18.755246591422587</v>
      </c>
      <c r="BB238" s="134">
        <f>IFERROR('CEB Allocators'!AT19/SUM('CEB Allocators'!$M19:$BC19),0)*SUM($U19:$BK19)</f>
        <v>18.755246591422587</v>
      </c>
      <c r="BC238" s="134">
        <f>IFERROR('CEB Allocators'!AU19/SUM('CEB Allocators'!$M19:$BC19),0)*SUM($U19:$BK19)</f>
        <v>18.755246591422587</v>
      </c>
      <c r="BD238" s="134">
        <f>IFERROR('CEB Allocators'!AV19/SUM('CEB Allocators'!$M19:$BC19),0)*SUM($U19:$BK19)</f>
        <v>18.755246591422587</v>
      </c>
      <c r="BE238" s="134">
        <f>IFERROR('CEB Allocators'!AW19/SUM('CEB Allocators'!$M19:$BC19),0)*SUM($U19:$BK19)</f>
        <v>18.755246591422587</v>
      </c>
      <c r="BF238" s="134">
        <f>IFERROR('CEB Allocators'!AX19/SUM('CEB Allocators'!$M19:$BC19),0)*SUM($U19:$BK19)</f>
        <v>18.755246591422587</v>
      </c>
      <c r="BG238" s="134">
        <f>IFERROR('CEB Allocators'!AY19/SUM('CEB Allocators'!$M19:$BC19),0)*SUM($U19:$BK19)</f>
        <v>18.755246591422587</v>
      </c>
      <c r="BH238" s="134">
        <f>IFERROR('CEB Allocators'!AZ19/SUM('CEB Allocators'!$M19:$BC19),0)*SUM($U19:$BK19)</f>
        <v>18.755246591422587</v>
      </c>
      <c r="BI238" s="134">
        <f>IFERROR('CEB Allocators'!BA19/SUM('CEB Allocators'!$M19:$BC19),0)*SUM($U19:$BK19)</f>
        <v>18.755246591422587</v>
      </c>
      <c r="BJ238" s="134">
        <f>IFERROR('CEB Allocators'!BB19/SUM('CEB Allocators'!$M19:$BC19),0)*SUM($U19:$BK19)</f>
        <v>18.755246591422587</v>
      </c>
      <c r="BK238" s="134">
        <f>IFERROR('CEB Allocators'!BC19/SUM('CEB Allocators'!$M19:$BC19),0)*SUM($U19:$BK19)</f>
        <v>18.755246591422587</v>
      </c>
      <c r="BL238" s="134">
        <f t="shared" si="319"/>
        <v>7.3802203863226863</v>
      </c>
      <c r="BM238" s="134">
        <f t="shared" si="342"/>
        <v>7.4281098884278443</v>
      </c>
      <c r="BN238" s="134">
        <f t="shared" si="342"/>
        <v>7.4769571805751047</v>
      </c>
      <c r="BO238" s="134">
        <f t="shared" si="342"/>
        <v>7.5267814185653128</v>
      </c>
      <c r="BP238" s="134">
        <f t="shared" si="342"/>
        <v>7.5776021413153227</v>
      </c>
      <c r="BQ238" s="134">
        <f t="shared" si="342"/>
        <v>7.6294392785203318</v>
      </c>
      <c r="BR238" s="134">
        <f t="shared" si="342"/>
        <v>7.6823131584694435</v>
      </c>
      <c r="BS238" s="134">
        <f t="shared" si="342"/>
        <v>7.7362445160175373</v>
      </c>
      <c r="BT238" s="134">
        <f t="shared" si="342"/>
        <v>7.791254500716593</v>
      </c>
      <c r="BU238" s="134">
        <f t="shared" si="342"/>
        <v>7.8473646851096284</v>
      </c>
      <c r="BV238" s="134">
        <f t="shared" si="342"/>
        <v>7.9045970731905255</v>
      </c>
      <c r="BW238" s="134">
        <f t="shared" si="342"/>
        <v>7.9778602531728815</v>
      </c>
      <c r="BX238" s="134">
        <f t="shared" si="342"/>
        <v>8.0377025526150447</v>
      </c>
      <c r="BY238" s="134">
        <f t="shared" si="342"/>
        <v>8.0987416980460498</v>
      </c>
      <c r="BZ238" s="134">
        <f t="shared" si="342"/>
        <v>8.1610016263856746</v>
      </c>
      <c r="CA238" s="134">
        <f t="shared" si="342"/>
        <v>0</v>
      </c>
      <c r="CB238" s="134">
        <f t="shared" si="342"/>
        <v>0</v>
      </c>
      <c r="CC238" s="134">
        <f t="shared" si="342"/>
        <v>0</v>
      </c>
      <c r="CD238" s="134">
        <f t="shared" si="342"/>
        <v>0</v>
      </c>
      <c r="CE238" s="134">
        <f t="shared" si="342"/>
        <v>0</v>
      </c>
      <c r="CF238" s="134">
        <f t="shared" si="342"/>
        <v>0</v>
      </c>
      <c r="CG238" s="134">
        <f t="shared" si="342"/>
        <v>0</v>
      </c>
      <c r="CH238" s="134">
        <f t="shared" si="342"/>
        <v>0</v>
      </c>
    </row>
    <row r="239" spans="1:86" ht="11.4" x14ac:dyDescent="0.2">
      <c r="A239" s="150"/>
      <c r="B239" s="19" t="str">
        <f t="shared" ref="B239:G239" si="351">B20</f>
        <v>FIT I</v>
      </c>
      <c r="C239" s="97">
        <f t="shared" si="351"/>
        <v>114.654</v>
      </c>
      <c r="D239" s="97" t="str">
        <f t="shared" si="351"/>
        <v>Sol</v>
      </c>
      <c r="E239" s="97" t="str">
        <f t="shared" si="351"/>
        <v>Solar (Ground Mounted, 0.5-10MW)</v>
      </c>
      <c r="F239" s="19" t="str">
        <f t="shared" si="351"/>
        <v>Multiple</v>
      </c>
      <c r="G239" s="128">
        <f t="shared" si="351"/>
        <v>41640</v>
      </c>
      <c r="H239" s="19">
        <f t="shared" si="317"/>
        <v>50</v>
      </c>
      <c r="I239" s="129">
        <f t="shared" ref="I239:K239" si="352">I20</f>
        <v>25</v>
      </c>
      <c r="J239" s="129">
        <f t="shared" si="352"/>
        <v>25</v>
      </c>
      <c r="K239" s="19">
        <f t="shared" si="352"/>
        <v>2014</v>
      </c>
      <c r="L239" s="19"/>
      <c r="M239" s="19"/>
      <c r="N239" s="19"/>
      <c r="O239" s="19"/>
      <c r="P239" s="19"/>
      <c r="Q239" s="19"/>
      <c r="R239" s="19"/>
      <c r="S239" s="19"/>
      <c r="T239" s="19"/>
      <c r="U239" s="134">
        <f>IFERROR('CEB Allocators'!M20/SUM('CEB Allocators'!$M20:$BC20),0)*SUM($U20:$BK20)</f>
        <v>0</v>
      </c>
      <c r="V239" s="134">
        <f>IFERROR('CEB Allocators'!N20/SUM('CEB Allocators'!$M20:$BC20),0)*SUM($U20:$BK20)</f>
        <v>0</v>
      </c>
      <c r="W239" s="134">
        <f>IFERROR('CEB Allocators'!O20/SUM('CEB Allocators'!$M20:$BC20),0)*SUM($U20:$BK20)</f>
        <v>0</v>
      </c>
      <c r="X239" s="134">
        <f>IFERROR('CEB Allocators'!P20/SUM('CEB Allocators'!$M20:$BC20),0)*SUM($U20:$BK20)</f>
        <v>0</v>
      </c>
      <c r="Y239" s="134">
        <f>IFERROR('CEB Allocators'!Q20/SUM('CEB Allocators'!$M20:$BC20),0)*SUM($U20:$BK20)</f>
        <v>0</v>
      </c>
      <c r="Z239" s="134">
        <f>IFERROR('CEB Allocators'!R20/SUM('CEB Allocators'!$M20:$BC20),0)*SUM($U20:$BK20)</f>
        <v>0</v>
      </c>
      <c r="AA239" s="134">
        <f>IFERROR('CEB Allocators'!S20/SUM('CEB Allocators'!$M20:$BC20),0)*SUM($U20:$BK20)</f>
        <v>0</v>
      </c>
      <c r="AB239" s="134">
        <f>IFERROR('CEB Allocators'!T20/SUM('CEB Allocators'!$M20:$BC20),0)*SUM($U20:$BK20)</f>
        <v>0</v>
      </c>
      <c r="AC239" s="134">
        <f>IFERROR('CEB Allocators'!U20/SUM('CEB Allocators'!$M20:$BC20),0)*SUM($U20:$BK20)</f>
        <v>0</v>
      </c>
      <c r="AD239" s="134">
        <f>IFERROR('CEB Allocators'!V20/SUM('CEB Allocators'!$M20:$BC20),0)*SUM($U20:$BK20)</f>
        <v>45.57234752993611</v>
      </c>
      <c r="AE239" s="134">
        <f>IFERROR('CEB Allocators'!W20/SUM('CEB Allocators'!$M20:$BC20),0)*SUM($U20:$BK20)</f>
        <v>45.57234752993611</v>
      </c>
      <c r="AF239" s="134">
        <f>IFERROR('CEB Allocators'!X20/SUM('CEB Allocators'!$M20:$BC20),0)*SUM($U20:$BK20)</f>
        <v>45.57234752993611</v>
      </c>
      <c r="AG239" s="134">
        <f>IFERROR('CEB Allocators'!Y20/SUM('CEB Allocators'!$M20:$BC20),0)*SUM($U20:$BK20)</f>
        <v>45.57234752993611</v>
      </c>
      <c r="AH239" s="134">
        <f>IFERROR('CEB Allocators'!Z20/SUM('CEB Allocators'!$M20:$BC20),0)*SUM($U20:$BK20)</f>
        <v>45.57234752993611</v>
      </c>
      <c r="AI239" s="134">
        <f>IFERROR('CEB Allocators'!AA20/SUM('CEB Allocators'!$M20:$BC20),0)*SUM($U20:$BK20)</f>
        <v>45.57234752993611</v>
      </c>
      <c r="AJ239" s="134">
        <f>IFERROR('CEB Allocators'!AB20/SUM('CEB Allocators'!$M20:$BC20),0)*SUM($U20:$BK20)</f>
        <v>45.57234752993611</v>
      </c>
      <c r="AK239" s="134">
        <f>IFERROR('CEB Allocators'!AC20/SUM('CEB Allocators'!$M20:$BC20),0)*SUM($U20:$BK20)</f>
        <v>45.57234752993611</v>
      </c>
      <c r="AL239" s="134">
        <f>IFERROR('CEB Allocators'!AD20/SUM('CEB Allocators'!$M20:$BC20),0)*SUM($U20:$BK20)</f>
        <v>45.57234752993611</v>
      </c>
      <c r="AM239" s="134">
        <f>IFERROR('CEB Allocators'!AE20/SUM('CEB Allocators'!$M20:$BC20),0)*SUM($U20:$BK20)</f>
        <v>45.57234752993611</v>
      </c>
      <c r="AN239" s="134">
        <f>IFERROR('CEB Allocators'!AF20/SUM('CEB Allocators'!$M20:$BC20),0)*SUM($U20:$BK20)</f>
        <v>45.57234752993611</v>
      </c>
      <c r="AO239" s="134">
        <f>IFERROR('CEB Allocators'!AG20/SUM('CEB Allocators'!$M20:$BC20),0)*SUM($U20:$BK20)</f>
        <v>45.57234752993611</v>
      </c>
      <c r="AP239" s="134">
        <f>IFERROR('CEB Allocators'!AH20/SUM('CEB Allocators'!$M20:$BC20),0)*SUM($U20:$BK20)</f>
        <v>45.57234752993611</v>
      </c>
      <c r="AQ239" s="134">
        <f>IFERROR('CEB Allocators'!AI20/SUM('CEB Allocators'!$M20:$BC20),0)*SUM($U20:$BK20)</f>
        <v>45.57234752993611</v>
      </c>
      <c r="AR239" s="134">
        <f>IFERROR('CEB Allocators'!AJ20/SUM('CEB Allocators'!$M20:$BC20),0)*SUM($U20:$BK20)</f>
        <v>45.57234752993611</v>
      </c>
      <c r="AS239" s="134">
        <f>IFERROR('CEB Allocators'!AK20/SUM('CEB Allocators'!$M20:$BC20),0)*SUM($U20:$BK20)</f>
        <v>45.57234752993611</v>
      </c>
      <c r="AT239" s="134">
        <f>IFERROR('CEB Allocators'!AL20/SUM('CEB Allocators'!$M20:$BC20),0)*SUM($U20:$BK20)</f>
        <v>45.57234752993611</v>
      </c>
      <c r="AU239" s="134">
        <f>IFERROR('CEB Allocators'!AM20/SUM('CEB Allocators'!$M20:$BC20),0)*SUM($U20:$BK20)</f>
        <v>45.57234752993611</v>
      </c>
      <c r="AV239" s="134">
        <f>IFERROR('CEB Allocators'!AN20/SUM('CEB Allocators'!$M20:$BC20),0)*SUM($U20:$BK20)</f>
        <v>45.57234752993611</v>
      </c>
      <c r="AW239" s="134">
        <f>IFERROR('CEB Allocators'!AO20/SUM('CEB Allocators'!$M20:$BC20),0)*SUM($U20:$BK20)</f>
        <v>45.57234752993611</v>
      </c>
      <c r="AX239" s="134">
        <f>IFERROR('CEB Allocators'!AP20/SUM('CEB Allocators'!$M20:$BC20),0)*SUM($U20:$BK20)</f>
        <v>45.57234752993611</v>
      </c>
      <c r="AY239" s="134">
        <f>IFERROR('CEB Allocators'!AQ20/SUM('CEB Allocators'!$M20:$BC20),0)*SUM($U20:$BK20)</f>
        <v>45.57234752993611</v>
      </c>
      <c r="AZ239" s="134">
        <f>IFERROR('CEB Allocators'!AR20/SUM('CEB Allocators'!$M20:$BC20),0)*SUM($U20:$BK20)</f>
        <v>45.57234752993611</v>
      </c>
      <c r="BA239" s="134">
        <f>IFERROR('CEB Allocators'!AS20/SUM('CEB Allocators'!$M20:$BC20),0)*SUM($U20:$BK20)</f>
        <v>45.57234752993611</v>
      </c>
      <c r="BB239" s="134">
        <f>IFERROR('CEB Allocators'!AT20/SUM('CEB Allocators'!$M20:$BC20),0)*SUM($U20:$BK20)</f>
        <v>45.57234752993611</v>
      </c>
      <c r="BC239" s="134">
        <f>IFERROR('CEB Allocators'!AU20/SUM('CEB Allocators'!$M20:$BC20),0)*SUM($U20:$BK20)</f>
        <v>45.57234752993611</v>
      </c>
      <c r="BD239" s="134">
        <f>IFERROR('CEB Allocators'!AV20/SUM('CEB Allocators'!$M20:$BC20),0)*SUM($U20:$BK20)</f>
        <v>45.57234752993611</v>
      </c>
      <c r="BE239" s="134">
        <f>IFERROR('CEB Allocators'!AW20/SUM('CEB Allocators'!$M20:$BC20),0)*SUM($U20:$BK20)</f>
        <v>45.57234752993611</v>
      </c>
      <c r="BF239" s="134">
        <f>IFERROR('CEB Allocators'!AX20/SUM('CEB Allocators'!$M20:$BC20),0)*SUM($U20:$BK20)</f>
        <v>45.57234752993611</v>
      </c>
      <c r="BG239" s="134">
        <f>IFERROR('CEB Allocators'!AY20/SUM('CEB Allocators'!$M20:$BC20),0)*SUM($U20:$BK20)</f>
        <v>45.57234752993611</v>
      </c>
      <c r="BH239" s="134">
        <f>IFERROR('CEB Allocators'!AZ20/SUM('CEB Allocators'!$M20:$BC20),0)*SUM($U20:$BK20)</f>
        <v>45.57234752993611</v>
      </c>
      <c r="BI239" s="134">
        <f>IFERROR('CEB Allocators'!BA20/SUM('CEB Allocators'!$M20:$BC20),0)*SUM($U20:$BK20)</f>
        <v>45.57234752993611</v>
      </c>
      <c r="BJ239" s="134">
        <f>IFERROR('CEB Allocators'!BB20/SUM('CEB Allocators'!$M20:$BC20),0)*SUM($U20:$BK20)</f>
        <v>45.57234752993611</v>
      </c>
      <c r="BK239" s="134">
        <f>IFERROR('CEB Allocators'!BC20/SUM('CEB Allocators'!$M20:$BC20),0)*SUM($U20:$BK20)</f>
        <v>45.57234752993611</v>
      </c>
      <c r="BL239" s="134">
        <f t="shared" si="319"/>
        <v>17.358599092562006</v>
      </c>
      <c r="BM239" s="134">
        <f t="shared" si="342"/>
        <v>17.472989154527941</v>
      </c>
      <c r="BN239" s="134">
        <f t="shared" si="342"/>
        <v>17.589667017733195</v>
      </c>
      <c r="BO239" s="134">
        <f t="shared" si="342"/>
        <v>17.708678438202547</v>
      </c>
      <c r="BP239" s="134">
        <f t="shared" si="342"/>
        <v>17.830070087081292</v>
      </c>
      <c r="BQ239" s="134">
        <f t="shared" si="342"/>
        <v>17.953889568937615</v>
      </c>
      <c r="BR239" s="134">
        <f t="shared" si="342"/>
        <v>18.080185440431055</v>
      </c>
      <c r="BS239" s="134">
        <f t="shared" si="342"/>
        <v>18.20900722935437</v>
      </c>
      <c r="BT239" s="134">
        <f t="shared" si="342"/>
        <v>18.340405454056153</v>
      </c>
      <c r="BU239" s="134">
        <f t="shared" si="342"/>
        <v>18.474431643251972</v>
      </c>
      <c r="BV239" s="134">
        <f t="shared" si="342"/>
        <v>18.611138356231702</v>
      </c>
      <c r="BW239" s="134">
        <f t="shared" si="342"/>
        <v>18.75057920347103</v>
      </c>
      <c r="BX239" s="134">
        <f t="shared" si="342"/>
        <v>18.92907743202209</v>
      </c>
      <c r="BY239" s="134">
        <f t="shared" si="342"/>
        <v>19.074877060777229</v>
      </c>
      <c r="BZ239" s="134">
        <f t="shared" si="342"/>
        <v>19.223592682107462</v>
      </c>
      <c r="CA239" s="134">
        <f t="shared" si="342"/>
        <v>19.375282615864307</v>
      </c>
      <c r="CB239" s="134">
        <f t="shared" si="342"/>
        <v>0</v>
      </c>
      <c r="CC239" s="134">
        <f t="shared" si="342"/>
        <v>0</v>
      </c>
      <c r="CD239" s="134">
        <f t="shared" si="342"/>
        <v>0</v>
      </c>
      <c r="CE239" s="134">
        <f t="shared" si="342"/>
        <v>0</v>
      </c>
      <c r="CF239" s="134">
        <f t="shared" si="342"/>
        <v>0</v>
      </c>
      <c r="CG239" s="134">
        <f t="shared" si="342"/>
        <v>0</v>
      </c>
      <c r="CH239" s="134">
        <f t="shared" si="342"/>
        <v>0</v>
      </c>
    </row>
    <row r="240" spans="1:86" ht="11.4" x14ac:dyDescent="0.2">
      <c r="A240" s="150"/>
      <c r="B240" s="19" t="str">
        <f t="shared" ref="B240:G240" si="353">B21</f>
        <v>FIT I</v>
      </c>
      <c r="C240" s="97">
        <f t="shared" si="353"/>
        <v>42.5</v>
      </c>
      <c r="D240" s="97" t="str">
        <f t="shared" si="353"/>
        <v>Sol</v>
      </c>
      <c r="E240" s="97" t="str">
        <f t="shared" si="353"/>
        <v>Solar (Ground Mounted, 0.5-10MW)</v>
      </c>
      <c r="F240" s="19" t="str">
        <f t="shared" si="353"/>
        <v>Multiple</v>
      </c>
      <c r="G240" s="128">
        <f t="shared" si="353"/>
        <v>42005</v>
      </c>
      <c r="H240" s="19">
        <f t="shared" si="317"/>
        <v>50</v>
      </c>
      <c r="I240" s="129">
        <f t="shared" ref="I240:K240" si="354">I21</f>
        <v>25</v>
      </c>
      <c r="J240" s="129">
        <f t="shared" si="354"/>
        <v>25</v>
      </c>
      <c r="K240" s="19">
        <f t="shared" si="354"/>
        <v>2015</v>
      </c>
      <c r="L240" s="19"/>
      <c r="M240" s="19"/>
      <c r="N240" s="19"/>
      <c r="O240" s="19"/>
      <c r="P240" s="19"/>
      <c r="Q240" s="19"/>
      <c r="R240" s="19"/>
      <c r="S240" s="19"/>
      <c r="T240" s="19"/>
      <c r="U240" s="134">
        <f>IFERROR('CEB Allocators'!M21/SUM('CEB Allocators'!$M21:$BC21),0)*SUM($U21:$BK21)</f>
        <v>0</v>
      </c>
      <c r="V240" s="134">
        <f>IFERROR('CEB Allocators'!N21/SUM('CEB Allocators'!$M21:$BC21),0)*SUM($U21:$BK21)</f>
        <v>0</v>
      </c>
      <c r="W240" s="134">
        <f>IFERROR('CEB Allocators'!O21/SUM('CEB Allocators'!$M21:$BC21),0)*SUM($U21:$BK21)</f>
        <v>0</v>
      </c>
      <c r="X240" s="134">
        <f>IFERROR('CEB Allocators'!P21/SUM('CEB Allocators'!$M21:$BC21),0)*SUM($U21:$BK21)</f>
        <v>0</v>
      </c>
      <c r="Y240" s="134">
        <f>IFERROR('CEB Allocators'!Q21/SUM('CEB Allocators'!$M21:$BC21),0)*SUM($U21:$BK21)</f>
        <v>0</v>
      </c>
      <c r="Z240" s="134">
        <f>IFERROR('CEB Allocators'!R21/SUM('CEB Allocators'!$M21:$BC21),0)*SUM($U21:$BK21)</f>
        <v>0</v>
      </c>
      <c r="AA240" s="134">
        <f>IFERROR('CEB Allocators'!S21/SUM('CEB Allocators'!$M21:$BC21),0)*SUM($U21:$BK21)</f>
        <v>0</v>
      </c>
      <c r="AB240" s="134">
        <f>IFERROR('CEB Allocators'!T21/SUM('CEB Allocators'!$M21:$BC21),0)*SUM($U21:$BK21)</f>
        <v>0</v>
      </c>
      <c r="AC240" s="134">
        <f>IFERROR('CEB Allocators'!U21/SUM('CEB Allocators'!$M21:$BC21),0)*SUM($U21:$BK21)</f>
        <v>0</v>
      </c>
      <c r="AD240" s="134">
        <f>IFERROR('CEB Allocators'!V21/SUM('CEB Allocators'!$M21:$BC21),0)*SUM($U21:$BK21)</f>
        <v>0</v>
      </c>
      <c r="AE240" s="134">
        <f>IFERROR('CEB Allocators'!W21/SUM('CEB Allocators'!$M21:$BC21),0)*SUM($U21:$BK21)</f>
        <v>13.852552213875324</v>
      </c>
      <c r="AF240" s="134">
        <f>IFERROR('CEB Allocators'!X21/SUM('CEB Allocators'!$M21:$BC21),0)*SUM($U21:$BK21)</f>
        <v>13.852552213875324</v>
      </c>
      <c r="AG240" s="134">
        <f>IFERROR('CEB Allocators'!Y21/SUM('CEB Allocators'!$M21:$BC21),0)*SUM($U21:$BK21)</f>
        <v>13.852552213875324</v>
      </c>
      <c r="AH240" s="134">
        <f>IFERROR('CEB Allocators'!Z21/SUM('CEB Allocators'!$M21:$BC21),0)*SUM($U21:$BK21)</f>
        <v>13.852552213875324</v>
      </c>
      <c r="AI240" s="134">
        <f>IFERROR('CEB Allocators'!AA21/SUM('CEB Allocators'!$M21:$BC21),0)*SUM($U21:$BK21)</f>
        <v>13.852552213875324</v>
      </c>
      <c r="AJ240" s="134">
        <f>IFERROR('CEB Allocators'!AB21/SUM('CEB Allocators'!$M21:$BC21),0)*SUM($U21:$BK21)</f>
        <v>13.852552213875324</v>
      </c>
      <c r="AK240" s="134">
        <f>IFERROR('CEB Allocators'!AC21/SUM('CEB Allocators'!$M21:$BC21),0)*SUM($U21:$BK21)</f>
        <v>13.852552213875324</v>
      </c>
      <c r="AL240" s="134">
        <f>IFERROR('CEB Allocators'!AD21/SUM('CEB Allocators'!$M21:$BC21),0)*SUM($U21:$BK21)</f>
        <v>13.852552213875324</v>
      </c>
      <c r="AM240" s="134">
        <f>IFERROR('CEB Allocators'!AE21/SUM('CEB Allocators'!$M21:$BC21),0)*SUM($U21:$BK21)</f>
        <v>13.852552213875324</v>
      </c>
      <c r="AN240" s="134">
        <f>IFERROR('CEB Allocators'!AF21/SUM('CEB Allocators'!$M21:$BC21),0)*SUM($U21:$BK21)</f>
        <v>13.852552213875324</v>
      </c>
      <c r="AO240" s="134">
        <f>IFERROR('CEB Allocators'!AG21/SUM('CEB Allocators'!$M21:$BC21),0)*SUM($U21:$BK21)</f>
        <v>13.852552213875324</v>
      </c>
      <c r="AP240" s="134">
        <f>IFERROR('CEB Allocators'!AH21/SUM('CEB Allocators'!$M21:$BC21),0)*SUM($U21:$BK21)</f>
        <v>13.852552213875324</v>
      </c>
      <c r="AQ240" s="134">
        <f>IFERROR('CEB Allocators'!AI21/SUM('CEB Allocators'!$M21:$BC21),0)*SUM($U21:$BK21)</f>
        <v>13.852552213875324</v>
      </c>
      <c r="AR240" s="134">
        <f>IFERROR('CEB Allocators'!AJ21/SUM('CEB Allocators'!$M21:$BC21),0)*SUM($U21:$BK21)</f>
        <v>13.852552213875324</v>
      </c>
      <c r="AS240" s="134">
        <f>IFERROR('CEB Allocators'!AK21/SUM('CEB Allocators'!$M21:$BC21),0)*SUM($U21:$BK21)</f>
        <v>13.852552213875324</v>
      </c>
      <c r="AT240" s="134">
        <f>IFERROR('CEB Allocators'!AL21/SUM('CEB Allocators'!$M21:$BC21),0)*SUM($U21:$BK21)</f>
        <v>13.852552213875324</v>
      </c>
      <c r="AU240" s="134">
        <f>IFERROR('CEB Allocators'!AM21/SUM('CEB Allocators'!$M21:$BC21),0)*SUM($U21:$BK21)</f>
        <v>13.852552213875324</v>
      </c>
      <c r="AV240" s="134">
        <f>IFERROR('CEB Allocators'!AN21/SUM('CEB Allocators'!$M21:$BC21),0)*SUM($U21:$BK21)</f>
        <v>13.852552213875324</v>
      </c>
      <c r="AW240" s="134">
        <f>IFERROR('CEB Allocators'!AO21/SUM('CEB Allocators'!$M21:$BC21),0)*SUM($U21:$BK21)</f>
        <v>13.852552213875324</v>
      </c>
      <c r="AX240" s="134">
        <f>IFERROR('CEB Allocators'!AP21/SUM('CEB Allocators'!$M21:$BC21),0)*SUM($U21:$BK21)</f>
        <v>13.852552213875324</v>
      </c>
      <c r="AY240" s="134">
        <f>IFERROR('CEB Allocators'!AQ21/SUM('CEB Allocators'!$M21:$BC21),0)*SUM($U21:$BK21)</f>
        <v>13.852552213875324</v>
      </c>
      <c r="AZ240" s="134">
        <f>IFERROR('CEB Allocators'!AR21/SUM('CEB Allocators'!$M21:$BC21),0)*SUM($U21:$BK21)</f>
        <v>13.852552213875324</v>
      </c>
      <c r="BA240" s="134">
        <f>IFERROR('CEB Allocators'!AS21/SUM('CEB Allocators'!$M21:$BC21),0)*SUM($U21:$BK21)</f>
        <v>13.852552213875324</v>
      </c>
      <c r="BB240" s="134">
        <f>IFERROR('CEB Allocators'!AT21/SUM('CEB Allocators'!$M21:$BC21),0)*SUM($U21:$BK21)</f>
        <v>13.852552213875324</v>
      </c>
      <c r="BC240" s="134">
        <f>IFERROR('CEB Allocators'!AU21/SUM('CEB Allocators'!$M21:$BC21),0)*SUM($U21:$BK21)</f>
        <v>13.852552213875324</v>
      </c>
      <c r="BD240" s="134">
        <f>IFERROR('CEB Allocators'!AV21/SUM('CEB Allocators'!$M21:$BC21),0)*SUM($U21:$BK21)</f>
        <v>13.852552213875324</v>
      </c>
      <c r="BE240" s="134">
        <f>IFERROR('CEB Allocators'!AW21/SUM('CEB Allocators'!$M21:$BC21),0)*SUM($U21:$BK21)</f>
        <v>13.852552213875324</v>
      </c>
      <c r="BF240" s="134">
        <f>IFERROR('CEB Allocators'!AX21/SUM('CEB Allocators'!$M21:$BC21),0)*SUM($U21:$BK21)</f>
        <v>13.852552213875324</v>
      </c>
      <c r="BG240" s="134">
        <f>IFERROR('CEB Allocators'!AY21/SUM('CEB Allocators'!$M21:$BC21),0)*SUM($U21:$BK21)</f>
        <v>13.852552213875324</v>
      </c>
      <c r="BH240" s="134">
        <f>IFERROR('CEB Allocators'!AZ21/SUM('CEB Allocators'!$M21:$BC21),0)*SUM($U21:$BK21)</f>
        <v>13.852552213875324</v>
      </c>
      <c r="BI240" s="134">
        <f>IFERROR('CEB Allocators'!BA21/SUM('CEB Allocators'!$M21:$BC21),0)*SUM($U21:$BK21)</f>
        <v>13.852552213875324</v>
      </c>
      <c r="BJ240" s="134">
        <f>IFERROR('CEB Allocators'!BB21/SUM('CEB Allocators'!$M21:$BC21),0)*SUM($U21:$BK21)</f>
        <v>13.852552213875324</v>
      </c>
      <c r="BK240" s="134">
        <f>IFERROR('CEB Allocators'!BC21/SUM('CEB Allocators'!$M21:$BC21),0)*SUM($U21:$BK21)</f>
        <v>13.852552213875324</v>
      </c>
      <c r="BL240" s="134">
        <f t="shared" si="319"/>
        <v>6.3377395198854956</v>
      </c>
      <c r="BM240" s="134">
        <f t="shared" si="342"/>
        <v>6.3801416832077704</v>
      </c>
      <c r="BN240" s="134">
        <f t="shared" si="342"/>
        <v>6.4233918897964921</v>
      </c>
      <c r="BO240" s="134">
        <f t="shared" si="342"/>
        <v>6.4675071005169871</v>
      </c>
      <c r="BP240" s="134">
        <f t="shared" si="342"/>
        <v>6.5125046154518929</v>
      </c>
      <c r="BQ240" s="134">
        <f t="shared" si="342"/>
        <v>6.5584020806854957</v>
      </c>
      <c r="BR240" s="134">
        <f t="shared" si="342"/>
        <v>6.605217495223771</v>
      </c>
      <c r="BS240" s="134">
        <f t="shared" si="342"/>
        <v>6.6529692180528119</v>
      </c>
      <c r="BT240" s="134">
        <f t="shared" si="342"/>
        <v>6.701675975338433</v>
      </c>
      <c r="BU240" s="134">
        <f t="shared" si="342"/>
        <v>6.7513568677697675</v>
      </c>
      <c r="BV240" s="134">
        <f t="shared" si="342"/>
        <v>6.8020313780497288</v>
      </c>
      <c r="BW240" s="134">
        <f t="shared" si="342"/>
        <v>6.8537193785352883</v>
      </c>
      <c r="BX240" s="134">
        <f t="shared" si="342"/>
        <v>6.9064411390305596</v>
      </c>
      <c r="BY240" s="134">
        <f t="shared" si="342"/>
        <v>6.9739302646405568</v>
      </c>
      <c r="BZ240" s="134">
        <f t="shared" si="342"/>
        <v>7.0290562428579344</v>
      </c>
      <c r="CA240" s="134">
        <f t="shared" si="342"/>
        <v>7.0852847406396569</v>
      </c>
      <c r="CB240" s="134">
        <f t="shared" si="342"/>
        <v>7.1426378083770166</v>
      </c>
      <c r="CC240" s="134">
        <f t="shared" si="342"/>
        <v>0</v>
      </c>
      <c r="CD240" s="134">
        <f t="shared" si="342"/>
        <v>0</v>
      </c>
      <c r="CE240" s="134">
        <f t="shared" si="342"/>
        <v>0</v>
      </c>
      <c r="CF240" s="134">
        <f t="shared" si="342"/>
        <v>0</v>
      </c>
      <c r="CG240" s="134">
        <f t="shared" si="342"/>
        <v>0</v>
      </c>
      <c r="CH240" s="134">
        <f t="shared" si="342"/>
        <v>0</v>
      </c>
    </row>
    <row r="241" spans="1:86" ht="11.4" x14ac:dyDescent="0.2">
      <c r="A241" s="150"/>
      <c r="B241" s="19" t="str">
        <f t="shared" ref="B241:G241" si="355">B22</f>
        <v>FIT I</v>
      </c>
      <c r="C241" s="97">
        <f t="shared" si="355"/>
        <v>27.8</v>
      </c>
      <c r="D241" s="97" t="str">
        <f t="shared" si="355"/>
        <v>Sol</v>
      </c>
      <c r="E241" s="97" t="str">
        <f t="shared" si="355"/>
        <v>Solar (Rooftop, &lt;0.5MW)</v>
      </c>
      <c r="F241" s="19" t="str">
        <f t="shared" si="355"/>
        <v>Multiple</v>
      </c>
      <c r="G241" s="128">
        <f t="shared" si="355"/>
        <v>40544</v>
      </c>
      <c r="H241" s="19">
        <f t="shared" si="317"/>
        <v>50</v>
      </c>
      <c r="I241" s="129">
        <f t="shared" ref="I241:K241" si="356">I22</f>
        <v>25</v>
      </c>
      <c r="J241" s="129">
        <f t="shared" si="356"/>
        <v>25</v>
      </c>
      <c r="K241" s="19">
        <f t="shared" si="356"/>
        <v>2011</v>
      </c>
      <c r="L241" s="19"/>
      <c r="M241" s="19"/>
      <c r="N241" s="19"/>
      <c r="O241" s="19"/>
      <c r="P241" s="19"/>
      <c r="Q241" s="19"/>
      <c r="R241" s="19"/>
      <c r="S241" s="19"/>
      <c r="T241" s="19"/>
      <c r="U241" s="134">
        <f>IFERROR('CEB Allocators'!M22/SUM('CEB Allocators'!$M22:$BC22),0)*SUM($U22:$BK22)</f>
        <v>0</v>
      </c>
      <c r="V241" s="134">
        <f>IFERROR('CEB Allocators'!N22/SUM('CEB Allocators'!$M22:$BC22),0)*SUM($U22:$BK22)</f>
        <v>0</v>
      </c>
      <c r="W241" s="134">
        <f>IFERROR('CEB Allocators'!O22/SUM('CEB Allocators'!$M22:$BC22),0)*SUM($U22:$BK22)</f>
        <v>0</v>
      </c>
      <c r="X241" s="134">
        <f>IFERROR('CEB Allocators'!P22/SUM('CEB Allocators'!$M22:$BC22),0)*SUM($U22:$BK22)</f>
        <v>0</v>
      </c>
      <c r="Y241" s="134">
        <f>IFERROR('CEB Allocators'!Q22/SUM('CEB Allocators'!$M22:$BC22),0)*SUM($U22:$BK22)</f>
        <v>0</v>
      </c>
      <c r="Z241" s="134">
        <f>IFERROR('CEB Allocators'!R22/SUM('CEB Allocators'!$M22:$BC22),0)*SUM($U22:$BK22)</f>
        <v>0</v>
      </c>
      <c r="AA241" s="134">
        <f>IFERROR('CEB Allocators'!S22/SUM('CEB Allocators'!$M22:$BC22),0)*SUM($U22:$BK22)</f>
        <v>14.437921642330474</v>
      </c>
      <c r="AB241" s="134">
        <f>IFERROR('CEB Allocators'!T22/SUM('CEB Allocators'!$M22:$BC22),0)*SUM($U22:$BK22)</f>
        <v>14.437921642330474</v>
      </c>
      <c r="AC241" s="134">
        <f>IFERROR('CEB Allocators'!U22/SUM('CEB Allocators'!$M22:$BC22),0)*SUM($U22:$BK22)</f>
        <v>14.437921642330474</v>
      </c>
      <c r="AD241" s="134">
        <f>IFERROR('CEB Allocators'!V22/SUM('CEB Allocators'!$M22:$BC22),0)*SUM($U22:$BK22)</f>
        <v>14.437921642330474</v>
      </c>
      <c r="AE241" s="134">
        <f>IFERROR('CEB Allocators'!W22/SUM('CEB Allocators'!$M22:$BC22),0)*SUM($U22:$BK22)</f>
        <v>14.437921642330474</v>
      </c>
      <c r="AF241" s="134">
        <f>IFERROR('CEB Allocators'!X22/SUM('CEB Allocators'!$M22:$BC22),0)*SUM($U22:$BK22)</f>
        <v>14.437921642330474</v>
      </c>
      <c r="AG241" s="134">
        <f>IFERROR('CEB Allocators'!Y22/SUM('CEB Allocators'!$M22:$BC22),0)*SUM($U22:$BK22)</f>
        <v>14.437921642330474</v>
      </c>
      <c r="AH241" s="134">
        <f>IFERROR('CEB Allocators'!Z22/SUM('CEB Allocators'!$M22:$BC22),0)*SUM($U22:$BK22)</f>
        <v>14.437921642330474</v>
      </c>
      <c r="AI241" s="134">
        <f>IFERROR('CEB Allocators'!AA22/SUM('CEB Allocators'!$M22:$BC22),0)*SUM($U22:$BK22)</f>
        <v>14.437921642330474</v>
      </c>
      <c r="AJ241" s="134">
        <f>IFERROR('CEB Allocators'!AB22/SUM('CEB Allocators'!$M22:$BC22),0)*SUM($U22:$BK22)</f>
        <v>14.437921642330474</v>
      </c>
      <c r="AK241" s="134">
        <f>IFERROR('CEB Allocators'!AC22/SUM('CEB Allocators'!$M22:$BC22),0)*SUM($U22:$BK22)</f>
        <v>14.437921642330474</v>
      </c>
      <c r="AL241" s="134">
        <f>IFERROR('CEB Allocators'!AD22/SUM('CEB Allocators'!$M22:$BC22),0)*SUM($U22:$BK22)</f>
        <v>14.437921642330474</v>
      </c>
      <c r="AM241" s="134">
        <f>IFERROR('CEB Allocators'!AE22/SUM('CEB Allocators'!$M22:$BC22),0)*SUM($U22:$BK22)</f>
        <v>14.437921642330474</v>
      </c>
      <c r="AN241" s="134">
        <f>IFERROR('CEB Allocators'!AF22/SUM('CEB Allocators'!$M22:$BC22),0)*SUM($U22:$BK22)</f>
        <v>14.437921642330474</v>
      </c>
      <c r="AO241" s="134">
        <f>IFERROR('CEB Allocators'!AG22/SUM('CEB Allocators'!$M22:$BC22),0)*SUM($U22:$BK22)</f>
        <v>14.437921642330474</v>
      </c>
      <c r="AP241" s="134">
        <f>IFERROR('CEB Allocators'!AH22/SUM('CEB Allocators'!$M22:$BC22),0)*SUM($U22:$BK22)</f>
        <v>14.437921642330474</v>
      </c>
      <c r="AQ241" s="134">
        <f>IFERROR('CEB Allocators'!AI22/SUM('CEB Allocators'!$M22:$BC22),0)*SUM($U22:$BK22)</f>
        <v>14.437921642330474</v>
      </c>
      <c r="AR241" s="134">
        <f>IFERROR('CEB Allocators'!AJ22/SUM('CEB Allocators'!$M22:$BC22),0)*SUM($U22:$BK22)</f>
        <v>14.437921642330474</v>
      </c>
      <c r="AS241" s="134">
        <f>IFERROR('CEB Allocators'!AK22/SUM('CEB Allocators'!$M22:$BC22),0)*SUM($U22:$BK22)</f>
        <v>14.437921642330474</v>
      </c>
      <c r="AT241" s="134">
        <f>IFERROR('CEB Allocators'!AL22/SUM('CEB Allocators'!$M22:$BC22),0)*SUM($U22:$BK22)</f>
        <v>14.437921642330474</v>
      </c>
      <c r="AU241" s="134">
        <f>IFERROR('CEB Allocators'!AM22/SUM('CEB Allocators'!$M22:$BC22),0)*SUM($U22:$BK22)</f>
        <v>14.437921642330474</v>
      </c>
      <c r="AV241" s="134">
        <f>IFERROR('CEB Allocators'!AN22/SUM('CEB Allocators'!$M22:$BC22),0)*SUM($U22:$BK22)</f>
        <v>14.437921642330474</v>
      </c>
      <c r="AW241" s="134">
        <f>IFERROR('CEB Allocators'!AO22/SUM('CEB Allocators'!$M22:$BC22),0)*SUM($U22:$BK22)</f>
        <v>14.437921642330474</v>
      </c>
      <c r="AX241" s="134">
        <f>IFERROR('CEB Allocators'!AP22/SUM('CEB Allocators'!$M22:$BC22),0)*SUM($U22:$BK22)</f>
        <v>14.437921642330474</v>
      </c>
      <c r="AY241" s="134">
        <f>IFERROR('CEB Allocators'!AQ22/SUM('CEB Allocators'!$M22:$BC22),0)*SUM($U22:$BK22)</f>
        <v>14.437921642330474</v>
      </c>
      <c r="AZ241" s="134">
        <f>IFERROR('CEB Allocators'!AR22/SUM('CEB Allocators'!$M22:$BC22),0)*SUM($U22:$BK22)</f>
        <v>14.437921642330474</v>
      </c>
      <c r="BA241" s="134">
        <f>IFERROR('CEB Allocators'!AS22/SUM('CEB Allocators'!$M22:$BC22),0)*SUM($U22:$BK22)</f>
        <v>14.437921642330474</v>
      </c>
      <c r="BB241" s="134">
        <f>IFERROR('CEB Allocators'!AT22/SUM('CEB Allocators'!$M22:$BC22),0)*SUM($U22:$BK22)</f>
        <v>14.437921642330474</v>
      </c>
      <c r="BC241" s="134">
        <f>IFERROR('CEB Allocators'!AU22/SUM('CEB Allocators'!$M22:$BC22),0)*SUM($U22:$BK22)</f>
        <v>14.437921642330474</v>
      </c>
      <c r="BD241" s="134">
        <f>IFERROR('CEB Allocators'!AV22/SUM('CEB Allocators'!$M22:$BC22),0)*SUM($U22:$BK22)</f>
        <v>14.437921642330474</v>
      </c>
      <c r="BE241" s="134">
        <f>IFERROR('CEB Allocators'!AW22/SUM('CEB Allocators'!$M22:$BC22),0)*SUM($U22:$BK22)</f>
        <v>14.437921642330474</v>
      </c>
      <c r="BF241" s="134">
        <f>IFERROR('CEB Allocators'!AX22/SUM('CEB Allocators'!$M22:$BC22),0)*SUM($U22:$BK22)</f>
        <v>14.437921642330474</v>
      </c>
      <c r="BG241" s="134">
        <f>IFERROR('CEB Allocators'!AY22/SUM('CEB Allocators'!$M22:$BC22),0)*SUM($U22:$BK22)</f>
        <v>14.437921642330474</v>
      </c>
      <c r="BH241" s="134">
        <f>IFERROR('CEB Allocators'!AZ22/SUM('CEB Allocators'!$M22:$BC22),0)*SUM($U22:$BK22)</f>
        <v>14.437921642330474</v>
      </c>
      <c r="BI241" s="134">
        <f>IFERROR('CEB Allocators'!BA22/SUM('CEB Allocators'!$M22:$BC22),0)*SUM($U22:$BK22)</f>
        <v>14.437921642330474</v>
      </c>
      <c r="BJ241" s="134">
        <f>IFERROR('CEB Allocators'!BB22/SUM('CEB Allocators'!$M22:$BC22),0)*SUM($U22:$BK22)</f>
        <v>14.437921642330474</v>
      </c>
      <c r="BK241" s="134">
        <f>IFERROR('CEB Allocators'!BC22/SUM('CEB Allocators'!$M22:$BC22),0)*SUM($U22:$BK22)</f>
        <v>14.437921642330474</v>
      </c>
      <c r="BL241" s="134">
        <f t="shared" si="319"/>
        <v>4.4124232852296563</v>
      </c>
      <c r="BM241" s="134">
        <f t="shared" si="342"/>
        <v>4.4401592885322261</v>
      </c>
      <c r="BN241" s="134">
        <f t="shared" si="342"/>
        <v>4.4684500119008499</v>
      </c>
      <c r="BO241" s="134">
        <f t="shared" si="342"/>
        <v>4.4973065497368427</v>
      </c>
      <c r="BP241" s="134">
        <f t="shared" si="342"/>
        <v>4.5267402183295582</v>
      </c>
      <c r="BQ241" s="134">
        <f t="shared" si="342"/>
        <v>4.5567625602941275</v>
      </c>
      <c r="BR241" s="134">
        <f t="shared" si="342"/>
        <v>4.5873853490979863</v>
      </c>
      <c r="BS241" s="134">
        <f t="shared" si="342"/>
        <v>4.6186205936779237</v>
      </c>
      <c r="BT241" s="134">
        <f t="shared" si="342"/>
        <v>4.6504805431494614</v>
      </c>
      <c r="BU241" s="134">
        <f t="shared" si="342"/>
        <v>4.6912644644679737</v>
      </c>
      <c r="BV241" s="134">
        <f t="shared" si="342"/>
        <v>4.7245772913553106</v>
      </c>
      <c r="BW241" s="134">
        <f t="shared" si="342"/>
        <v>4.7585563747803938</v>
      </c>
      <c r="BX241" s="134">
        <f t="shared" si="342"/>
        <v>4.7932150398739788</v>
      </c>
      <c r="BY241" s="134">
        <f t="shared" si="342"/>
        <v>0</v>
      </c>
      <c r="BZ241" s="134">
        <f t="shared" si="342"/>
        <v>0</v>
      </c>
      <c r="CA241" s="134">
        <f t="shared" si="342"/>
        <v>0</v>
      </c>
      <c r="CB241" s="134">
        <f t="shared" si="342"/>
        <v>0</v>
      </c>
      <c r="CC241" s="134">
        <f t="shared" si="342"/>
        <v>0</v>
      </c>
      <c r="CD241" s="134">
        <f t="shared" si="342"/>
        <v>0</v>
      </c>
      <c r="CE241" s="134">
        <f t="shared" si="342"/>
        <v>0</v>
      </c>
      <c r="CF241" s="134">
        <f t="shared" si="342"/>
        <v>0</v>
      </c>
      <c r="CG241" s="134">
        <f t="shared" si="342"/>
        <v>0</v>
      </c>
      <c r="CH241" s="134">
        <f t="shared" si="342"/>
        <v>0</v>
      </c>
    </row>
    <row r="242" spans="1:86" ht="11.4" x14ac:dyDescent="0.2">
      <c r="A242" s="150"/>
      <c r="B242" s="19" t="str">
        <f t="shared" ref="B242:G242" si="357">B23</f>
        <v>FIT I</v>
      </c>
      <c r="C242" s="97">
        <f t="shared" si="357"/>
        <v>55.487480000000026</v>
      </c>
      <c r="D242" s="97" t="str">
        <f t="shared" si="357"/>
        <v>Sol</v>
      </c>
      <c r="E242" s="97" t="str">
        <f t="shared" si="357"/>
        <v>Solar (Rooftop, &lt;0.5MW)</v>
      </c>
      <c r="F242" s="19" t="str">
        <f t="shared" si="357"/>
        <v>Multiple</v>
      </c>
      <c r="G242" s="128">
        <f t="shared" si="357"/>
        <v>40909</v>
      </c>
      <c r="H242" s="19">
        <f t="shared" si="317"/>
        <v>50</v>
      </c>
      <c r="I242" s="129">
        <f t="shared" ref="I242:K242" si="358">I23</f>
        <v>25</v>
      </c>
      <c r="J242" s="129">
        <f t="shared" si="358"/>
        <v>25</v>
      </c>
      <c r="K242" s="19">
        <f t="shared" si="358"/>
        <v>2012</v>
      </c>
      <c r="L242" s="19"/>
      <c r="M242" s="19"/>
      <c r="N242" s="19"/>
      <c r="O242" s="19"/>
      <c r="P242" s="19"/>
      <c r="Q242" s="19"/>
      <c r="R242" s="19"/>
      <c r="S242" s="19"/>
      <c r="T242" s="19"/>
      <c r="U242" s="134">
        <f>IFERROR('CEB Allocators'!M23/SUM('CEB Allocators'!$M23:$BC23),0)*SUM($U23:$BK23)</f>
        <v>0</v>
      </c>
      <c r="V242" s="134">
        <f>IFERROR('CEB Allocators'!N23/SUM('CEB Allocators'!$M23:$BC23),0)*SUM($U23:$BK23)</f>
        <v>0</v>
      </c>
      <c r="W242" s="134">
        <f>IFERROR('CEB Allocators'!O23/SUM('CEB Allocators'!$M23:$BC23),0)*SUM($U23:$BK23)</f>
        <v>0</v>
      </c>
      <c r="X242" s="134">
        <f>IFERROR('CEB Allocators'!P23/SUM('CEB Allocators'!$M23:$BC23),0)*SUM($U23:$BK23)</f>
        <v>0</v>
      </c>
      <c r="Y242" s="134">
        <f>IFERROR('CEB Allocators'!Q23/SUM('CEB Allocators'!$M23:$BC23),0)*SUM($U23:$BK23)</f>
        <v>0</v>
      </c>
      <c r="Z242" s="134">
        <f>IFERROR('CEB Allocators'!R23/SUM('CEB Allocators'!$M23:$BC23),0)*SUM($U23:$BK23)</f>
        <v>0</v>
      </c>
      <c r="AA242" s="134">
        <f>IFERROR('CEB Allocators'!S23/SUM('CEB Allocators'!$M23:$BC23),0)*SUM($U23:$BK23)</f>
        <v>0</v>
      </c>
      <c r="AB242" s="134">
        <f>IFERROR('CEB Allocators'!T23/SUM('CEB Allocators'!$M23:$BC23),0)*SUM($U23:$BK23)</f>
        <v>29.350797663997753</v>
      </c>
      <c r="AC242" s="134">
        <f>IFERROR('CEB Allocators'!U23/SUM('CEB Allocators'!$M23:$BC23),0)*SUM($U23:$BK23)</f>
        <v>29.350797663997753</v>
      </c>
      <c r="AD242" s="134">
        <f>IFERROR('CEB Allocators'!V23/SUM('CEB Allocators'!$M23:$BC23),0)*SUM($U23:$BK23)</f>
        <v>29.350797663997753</v>
      </c>
      <c r="AE242" s="134">
        <f>IFERROR('CEB Allocators'!W23/SUM('CEB Allocators'!$M23:$BC23),0)*SUM($U23:$BK23)</f>
        <v>29.350797663997753</v>
      </c>
      <c r="AF242" s="134">
        <f>IFERROR('CEB Allocators'!X23/SUM('CEB Allocators'!$M23:$BC23),0)*SUM($U23:$BK23)</f>
        <v>29.350797663997753</v>
      </c>
      <c r="AG242" s="134">
        <f>IFERROR('CEB Allocators'!Y23/SUM('CEB Allocators'!$M23:$BC23),0)*SUM($U23:$BK23)</f>
        <v>29.350797663997753</v>
      </c>
      <c r="AH242" s="134">
        <f>IFERROR('CEB Allocators'!Z23/SUM('CEB Allocators'!$M23:$BC23),0)*SUM($U23:$BK23)</f>
        <v>29.350797663997753</v>
      </c>
      <c r="AI242" s="134">
        <f>IFERROR('CEB Allocators'!AA23/SUM('CEB Allocators'!$M23:$BC23),0)*SUM($U23:$BK23)</f>
        <v>29.350797663997753</v>
      </c>
      <c r="AJ242" s="134">
        <f>IFERROR('CEB Allocators'!AB23/SUM('CEB Allocators'!$M23:$BC23),0)*SUM($U23:$BK23)</f>
        <v>29.350797663997753</v>
      </c>
      <c r="AK242" s="134">
        <f>IFERROR('CEB Allocators'!AC23/SUM('CEB Allocators'!$M23:$BC23),0)*SUM($U23:$BK23)</f>
        <v>29.350797663997753</v>
      </c>
      <c r="AL242" s="134">
        <f>IFERROR('CEB Allocators'!AD23/SUM('CEB Allocators'!$M23:$BC23),0)*SUM($U23:$BK23)</f>
        <v>29.350797663997753</v>
      </c>
      <c r="AM242" s="134">
        <f>IFERROR('CEB Allocators'!AE23/SUM('CEB Allocators'!$M23:$BC23),0)*SUM($U23:$BK23)</f>
        <v>29.350797663997753</v>
      </c>
      <c r="AN242" s="134">
        <f>IFERROR('CEB Allocators'!AF23/SUM('CEB Allocators'!$M23:$BC23),0)*SUM($U23:$BK23)</f>
        <v>29.350797663997753</v>
      </c>
      <c r="AO242" s="134">
        <f>IFERROR('CEB Allocators'!AG23/SUM('CEB Allocators'!$M23:$BC23),0)*SUM($U23:$BK23)</f>
        <v>29.350797663997753</v>
      </c>
      <c r="AP242" s="134">
        <f>IFERROR('CEB Allocators'!AH23/SUM('CEB Allocators'!$M23:$BC23),0)*SUM($U23:$BK23)</f>
        <v>29.350797663997753</v>
      </c>
      <c r="AQ242" s="134">
        <f>IFERROR('CEB Allocators'!AI23/SUM('CEB Allocators'!$M23:$BC23),0)*SUM($U23:$BK23)</f>
        <v>29.350797663997753</v>
      </c>
      <c r="AR242" s="134">
        <f>IFERROR('CEB Allocators'!AJ23/SUM('CEB Allocators'!$M23:$BC23),0)*SUM($U23:$BK23)</f>
        <v>29.350797663997753</v>
      </c>
      <c r="AS242" s="134">
        <f>IFERROR('CEB Allocators'!AK23/SUM('CEB Allocators'!$M23:$BC23),0)*SUM($U23:$BK23)</f>
        <v>29.350797663997753</v>
      </c>
      <c r="AT242" s="134">
        <f>IFERROR('CEB Allocators'!AL23/SUM('CEB Allocators'!$M23:$BC23),0)*SUM($U23:$BK23)</f>
        <v>29.350797663997753</v>
      </c>
      <c r="AU242" s="134">
        <f>IFERROR('CEB Allocators'!AM23/SUM('CEB Allocators'!$M23:$BC23),0)*SUM($U23:$BK23)</f>
        <v>29.350797663997753</v>
      </c>
      <c r="AV242" s="134">
        <f>IFERROR('CEB Allocators'!AN23/SUM('CEB Allocators'!$M23:$BC23),0)*SUM($U23:$BK23)</f>
        <v>29.350797663997753</v>
      </c>
      <c r="AW242" s="134">
        <f>IFERROR('CEB Allocators'!AO23/SUM('CEB Allocators'!$M23:$BC23),0)*SUM($U23:$BK23)</f>
        <v>29.350797663997753</v>
      </c>
      <c r="AX242" s="134">
        <f>IFERROR('CEB Allocators'!AP23/SUM('CEB Allocators'!$M23:$BC23),0)*SUM($U23:$BK23)</f>
        <v>29.350797663997753</v>
      </c>
      <c r="AY242" s="134">
        <f>IFERROR('CEB Allocators'!AQ23/SUM('CEB Allocators'!$M23:$BC23),0)*SUM($U23:$BK23)</f>
        <v>29.350797663997753</v>
      </c>
      <c r="AZ242" s="134">
        <f>IFERROR('CEB Allocators'!AR23/SUM('CEB Allocators'!$M23:$BC23),0)*SUM($U23:$BK23)</f>
        <v>29.350797663997753</v>
      </c>
      <c r="BA242" s="134">
        <f>IFERROR('CEB Allocators'!AS23/SUM('CEB Allocators'!$M23:$BC23),0)*SUM($U23:$BK23)</f>
        <v>29.350797663997753</v>
      </c>
      <c r="BB242" s="134">
        <f>IFERROR('CEB Allocators'!AT23/SUM('CEB Allocators'!$M23:$BC23),0)*SUM($U23:$BK23)</f>
        <v>29.350797663997753</v>
      </c>
      <c r="BC242" s="134">
        <f>IFERROR('CEB Allocators'!AU23/SUM('CEB Allocators'!$M23:$BC23),0)*SUM($U23:$BK23)</f>
        <v>29.350797663997753</v>
      </c>
      <c r="BD242" s="134">
        <f>IFERROR('CEB Allocators'!AV23/SUM('CEB Allocators'!$M23:$BC23),0)*SUM($U23:$BK23)</f>
        <v>29.350797663997753</v>
      </c>
      <c r="BE242" s="134">
        <f>IFERROR('CEB Allocators'!AW23/SUM('CEB Allocators'!$M23:$BC23),0)*SUM($U23:$BK23)</f>
        <v>29.350797663997753</v>
      </c>
      <c r="BF242" s="134">
        <f>IFERROR('CEB Allocators'!AX23/SUM('CEB Allocators'!$M23:$BC23),0)*SUM($U23:$BK23)</f>
        <v>29.350797663997753</v>
      </c>
      <c r="BG242" s="134">
        <f>IFERROR('CEB Allocators'!AY23/SUM('CEB Allocators'!$M23:$BC23),0)*SUM($U23:$BK23)</f>
        <v>29.350797663997753</v>
      </c>
      <c r="BH242" s="134">
        <f>IFERROR('CEB Allocators'!AZ23/SUM('CEB Allocators'!$M23:$BC23),0)*SUM($U23:$BK23)</f>
        <v>29.350797663997753</v>
      </c>
      <c r="BI242" s="134">
        <f>IFERROR('CEB Allocators'!BA23/SUM('CEB Allocators'!$M23:$BC23),0)*SUM($U23:$BK23)</f>
        <v>29.350797663997753</v>
      </c>
      <c r="BJ242" s="134">
        <f>IFERROR('CEB Allocators'!BB23/SUM('CEB Allocators'!$M23:$BC23),0)*SUM($U23:$BK23)</f>
        <v>29.350797663997753</v>
      </c>
      <c r="BK242" s="134">
        <f>IFERROR('CEB Allocators'!BC23/SUM('CEB Allocators'!$M23:$BC23),0)*SUM($U23:$BK23)</f>
        <v>29.350797663997753</v>
      </c>
      <c r="BL242" s="134">
        <f t="shared" si="319"/>
        <v>8.666742519020433</v>
      </c>
      <c r="BM242" s="134">
        <f t="shared" si="342"/>
        <v>8.7221022646510562</v>
      </c>
      <c r="BN242" s="134">
        <f t="shared" si="342"/>
        <v>8.7785692051942927</v>
      </c>
      <c r="BO242" s="134">
        <f t="shared" si="342"/>
        <v>8.8361654845483937</v>
      </c>
      <c r="BP242" s="134">
        <f t="shared" si="342"/>
        <v>8.8949136894895755</v>
      </c>
      <c r="BQ242" s="134">
        <f t="shared" si="342"/>
        <v>8.9548368585295819</v>
      </c>
      <c r="BR242" s="134">
        <f t="shared" si="342"/>
        <v>9.0159584909503874</v>
      </c>
      <c r="BS242" s="134">
        <f t="shared" si="342"/>
        <v>9.0783025560196098</v>
      </c>
      <c r="BT242" s="134">
        <f t="shared" si="342"/>
        <v>9.1418935023902179</v>
      </c>
      <c r="BU242" s="134">
        <f t="shared" si="342"/>
        <v>9.2067562676882364</v>
      </c>
      <c r="BV242" s="134">
        <f t="shared" si="342"/>
        <v>9.2897870935462308</v>
      </c>
      <c r="BW242" s="134">
        <f t="shared" si="342"/>
        <v>9.3576077306673699</v>
      </c>
      <c r="BX242" s="134">
        <f t="shared" si="342"/>
        <v>9.4267847805309319</v>
      </c>
      <c r="BY242" s="134">
        <f t="shared" si="342"/>
        <v>9.4973453713917664</v>
      </c>
      <c r="BZ242" s="134">
        <f t="shared" si="342"/>
        <v>0</v>
      </c>
      <c r="CA242" s="134">
        <f t="shared" si="342"/>
        <v>0</v>
      </c>
      <c r="CB242" s="134">
        <f t="shared" si="342"/>
        <v>0</v>
      </c>
      <c r="CC242" s="134">
        <f t="shared" si="342"/>
        <v>0</v>
      </c>
      <c r="CD242" s="134">
        <f t="shared" si="342"/>
        <v>0</v>
      </c>
      <c r="CE242" s="134">
        <f t="shared" si="342"/>
        <v>0</v>
      </c>
      <c r="CF242" s="134">
        <f t="shared" si="342"/>
        <v>0</v>
      </c>
      <c r="CG242" s="134">
        <f t="shared" si="342"/>
        <v>0</v>
      </c>
      <c r="CH242" s="134">
        <f t="shared" si="342"/>
        <v>0</v>
      </c>
    </row>
    <row r="243" spans="1:86" ht="11.4" x14ac:dyDescent="0.2">
      <c r="A243" s="150"/>
      <c r="B243" s="19" t="str">
        <f t="shared" ref="B243:G243" si="359">B24</f>
        <v>FIT I</v>
      </c>
      <c r="C243" s="97">
        <f t="shared" si="359"/>
        <v>55.339150000000075</v>
      </c>
      <c r="D243" s="97" t="str">
        <f t="shared" si="359"/>
        <v>Sol</v>
      </c>
      <c r="E243" s="97" t="str">
        <f t="shared" si="359"/>
        <v>Solar (Rooftop, &lt;0.5MW)</v>
      </c>
      <c r="F243" s="19" t="str">
        <f t="shared" si="359"/>
        <v>Multiple</v>
      </c>
      <c r="G243" s="128">
        <f t="shared" si="359"/>
        <v>41275</v>
      </c>
      <c r="H243" s="19">
        <f t="shared" si="317"/>
        <v>50</v>
      </c>
      <c r="I243" s="129">
        <f t="shared" ref="I243:K243" si="360">I24</f>
        <v>25</v>
      </c>
      <c r="J243" s="129">
        <f t="shared" si="360"/>
        <v>25</v>
      </c>
      <c r="K243" s="19">
        <f t="shared" si="360"/>
        <v>2013</v>
      </c>
      <c r="L243" s="19"/>
      <c r="M243" s="19"/>
      <c r="N243" s="19"/>
      <c r="O243" s="19"/>
      <c r="P243" s="19"/>
      <c r="Q243" s="19"/>
      <c r="R243" s="19"/>
      <c r="S243" s="19"/>
      <c r="T243" s="19"/>
      <c r="U243" s="134">
        <f>IFERROR('CEB Allocators'!M24/SUM('CEB Allocators'!$M24:$BC24),0)*SUM($U24:$BK24)</f>
        <v>0</v>
      </c>
      <c r="V243" s="134">
        <f>IFERROR('CEB Allocators'!N24/SUM('CEB Allocators'!$M24:$BC24),0)*SUM($U24:$BK24)</f>
        <v>0</v>
      </c>
      <c r="W243" s="134">
        <f>IFERROR('CEB Allocators'!O24/SUM('CEB Allocators'!$M24:$BC24),0)*SUM($U24:$BK24)</f>
        <v>0</v>
      </c>
      <c r="X243" s="134">
        <f>IFERROR('CEB Allocators'!P24/SUM('CEB Allocators'!$M24:$BC24),0)*SUM($U24:$BK24)</f>
        <v>0</v>
      </c>
      <c r="Y243" s="134">
        <f>IFERROR('CEB Allocators'!Q24/SUM('CEB Allocators'!$M24:$BC24),0)*SUM($U24:$BK24)</f>
        <v>0</v>
      </c>
      <c r="Z243" s="134">
        <f>IFERROR('CEB Allocators'!R24/SUM('CEB Allocators'!$M24:$BC24),0)*SUM($U24:$BK24)</f>
        <v>0</v>
      </c>
      <c r="AA243" s="134">
        <f>IFERROR('CEB Allocators'!S24/SUM('CEB Allocators'!$M24:$BC24),0)*SUM($U24:$BK24)</f>
        <v>0</v>
      </c>
      <c r="AB243" s="134">
        <f>IFERROR('CEB Allocators'!T24/SUM('CEB Allocators'!$M24:$BC24),0)*SUM($U24:$BK24)</f>
        <v>0</v>
      </c>
      <c r="AC243" s="134">
        <f>IFERROR('CEB Allocators'!U24/SUM('CEB Allocators'!$M24:$BC24),0)*SUM($U24:$BK24)</f>
        <v>29.841837389775613</v>
      </c>
      <c r="AD243" s="134">
        <f>IFERROR('CEB Allocators'!V24/SUM('CEB Allocators'!$M24:$BC24),0)*SUM($U24:$BK24)</f>
        <v>29.841837389775613</v>
      </c>
      <c r="AE243" s="134">
        <f>IFERROR('CEB Allocators'!W24/SUM('CEB Allocators'!$M24:$BC24),0)*SUM($U24:$BK24)</f>
        <v>29.841837389775613</v>
      </c>
      <c r="AF243" s="134">
        <f>IFERROR('CEB Allocators'!X24/SUM('CEB Allocators'!$M24:$BC24),0)*SUM($U24:$BK24)</f>
        <v>29.841837389775613</v>
      </c>
      <c r="AG243" s="134">
        <f>IFERROR('CEB Allocators'!Y24/SUM('CEB Allocators'!$M24:$BC24),0)*SUM($U24:$BK24)</f>
        <v>29.841837389775613</v>
      </c>
      <c r="AH243" s="134">
        <f>IFERROR('CEB Allocators'!Z24/SUM('CEB Allocators'!$M24:$BC24),0)*SUM($U24:$BK24)</f>
        <v>29.841837389775613</v>
      </c>
      <c r="AI243" s="134">
        <f>IFERROR('CEB Allocators'!AA24/SUM('CEB Allocators'!$M24:$BC24),0)*SUM($U24:$BK24)</f>
        <v>29.841837389775613</v>
      </c>
      <c r="AJ243" s="134">
        <f>IFERROR('CEB Allocators'!AB24/SUM('CEB Allocators'!$M24:$BC24),0)*SUM($U24:$BK24)</f>
        <v>29.841837389775613</v>
      </c>
      <c r="AK243" s="134">
        <f>IFERROR('CEB Allocators'!AC24/SUM('CEB Allocators'!$M24:$BC24),0)*SUM($U24:$BK24)</f>
        <v>29.841837389775613</v>
      </c>
      <c r="AL243" s="134">
        <f>IFERROR('CEB Allocators'!AD24/SUM('CEB Allocators'!$M24:$BC24),0)*SUM($U24:$BK24)</f>
        <v>29.841837389775613</v>
      </c>
      <c r="AM243" s="134">
        <f>IFERROR('CEB Allocators'!AE24/SUM('CEB Allocators'!$M24:$BC24),0)*SUM($U24:$BK24)</f>
        <v>29.841837389775613</v>
      </c>
      <c r="AN243" s="134">
        <f>IFERROR('CEB Allocators'!AF24/SUM('CEB Allocators'!$M24:$BC24),0)*SUM($U24:$BK24)</f>
        <v>29.841837389775613</v>
      </c>
      <c r="AO243" s="134">
        <f>IFERROR('CEB Allocators'!AG24/SUM('CEB Allocators'!$M24:$BC24),0)*SUM($U24:$BK24)</f>
        <v>29.841837389775613</v>
      </c>
      <c r="AP243" s="134">
        <f>IFERROR('CEB Allocators'!AH24/SUM('CEB Allocators'!$M24:$BC24),0)*SUM($U24:$BK24)</f>
        <v>29.841837389775613</v>
      </c>
      <c r="AQ243" s="134">
        <f>IFERROR('CEB Allocators'!AI24/SUM('CEB Allocators'!$M24:$BC24),0)*SUM($U24:$BK24)</f>
        <v>29.841837389775613</v>
      </c>
      <c r="AR243" s="134">
        <f>IFERROR('CEB Allocators'!AJ24/SUM('CEB Allocators'!$M24:$BC24),0)*SUM($U24:$BK24)</f>
        <v>29.841837389775613</v>
      </c>
      <c r="AS243" s="134">
        <f>IFERROR('CEB Allocators'!AK24/SUM('CEB Allocators'!$M24:$BC24),0)*SUM($U24:$BK24)</f>
        <v>29.841837389775613</v>
      </c>
      <c r="AT243" s="134">
        <f>IFERROR('CEB Allocators'!AL24/SUM('CEB Allocators'!$M24:$BC24),0)*SUM($U24:$BK24)</f>
        <v>29.841837389775613</v>
      </c>
      <c r="AU243" s="134">
        <f>IFERROR('CEB Allocators'!AM24/SUM('CEB Allocators'!$M24:$BC24),0)*SUM($U24:$BK24)</f>
        <v>29.841837389775613</v>
      </c>
      <c r="AV243" s="134">
        <f>IFERROR('CEB Allocators'!AN24/SUM('CEB Allocators'!$M24:$BC24),0)*SUM($U24:$BK24)</f>
        <v>29.841837389775613</v>
      </c>
      <c r="AW243" s="134">
        <f>IFERROR('CEB Allocators'!AO24/SUM('CEB Allocators'!$M24:$BC24),0)*SUM($U24:$BK24)</f>
        <v>29.841837389775613</v>
      </c>
      <c r="AX243" s="134">
        <f>IFERROR('CEB Allocators'!AP24/SUM('CEB Allocators'!$M24:$BC24),0)*SUM($U24:$BK24)</f>
        <v>29.841837389775613</v>
      </c>
      <c r="AY243" s="134">
        <f>IFERROR('CEB Allocators'!AQ24/SUM('CEB Allocators'!$M24:$BC24),0)*SUM($U24:$BK24)</f>
        <v>29.841837389775613</v>
      </c>
      <c r="AZ243" s="134">
        <f>IFERROR('CEB Allocators'!AR24/SUM('CEB Allocators'!$M24:$BC24),0)*SUM($U24:$BK24)</f>
        <v>29.841837389775613</v>
      </c>
      <c r="BA243" s="134">
        <f>IFERROR('CEB Allocators'!AS24/SUM('CEB Allocators'!$M24:$BC24),0)*SUM($U24:$BK24)</f>
        <v>29.841837389775613</v>
      </c>
      <c r="BB243" s="134">
        <f>IFERROR('CEB Allocators'!AT24/SUM('CEB Allocators'!$M24:$BC24),0)*SUM($U24:$BK24)</f>
        <v>29.841837389775613</v>
      </c>
      <c r="BC243" s="134">
        <f>IFERROR('CEB Allocators'!AU24/SUM('CEB Allocators'!$M24:$BC24),0)*SUM($U24:$BK24)</f>
        <v>29.841837389775613</v>
      </c>
      <c r="BD243" s="134">
        <f>IFERROR('CEB Allocators'!AV24/SUM('CEB Allocators'!$M24:$BC24),0)*SUM($U24:$BK24)</f>
        <v>29.841837389775613</v>
      </c>
      <c r="BE243" s="134">
        <f>IFERROR('CEB Allocators'!AW24/SUM('CEB Allocators'!$M24:$BC24),0)*SUM($U24:$BK24)</f>
        <v>29.841837389775613</v>
      </c>
      <c r="BF243" s="134">
        <f>IFERROR('CEB Allocators'!AX24/SUM('CEB Allocators'!$M24:$BC24),0)*SUM($U24:$BK24)</f>
        <v>29.841837389775613</v>
      </c>
      <c r="BG243" s="134">
        <f>IFERROR('CEB Allocators'!AY24/SUM('CEB Allocators'!$M24:$BC24),0)*SUM($U24:$BK24)</f>
        <v>29.841837389775613</v>
      </c>
      <c r="BH243" s="134">
        <f>IFERROR('CEB Allocators'!AZ24/SUM('CEB Allocators'!$M24:$BC24),0)*SUM($U24:$BK24)</f>
        <v>29.841837389775613</v>
      </c>
      <c r="BI243" s="134">
        <f>IFERROR('CEB Allocators'!BA24/SUM('CEB Allocators'!$M24:$BC24),0)*SUM($U24:$BK24)</f>
        <v>29.841837389775613</v>
      </c>
      <c r="BJ243" s="134">
        <f>IFERROR('CEB Allocators'!BB24/SUM('CEB Allocators'!$M24:$BC24),0)*SUM($U24:$BK24)</f>
        <v>29.841837389775613</v>
      </c>
      <c r="BK243" s="134">
        <f>IFERROR('CEB Allocators'!BC24/SUM('CEB Allocators'!$M24:$BC24),0)*SUM($U24:$BK24)</f>
        <v>29.841837389775613</v>
      </c>
      <c r="BL243" s="134">
        <f t="shared" si="319"/>
        <v>8.5086483956618668</v>
      </c>
      <c r="BM243" s="134">
        <f t="shared" si="342"/>
        <v>8.563860152754005</v>
      </c>
      <c r="BN243" s="134">
        <f t="shared" si="342"/>
        <v>8.6201761449879868</v>
      </c>
      <c r="BO243" s="134">
        <f t="shared" si="342"/>
        <v>8.6776184570666501</v>
      </c>
      <c r="BP243" s="134">
        <f t="shared" si="342"/>
        <v>8.7362096153868833</v>
      </c>
      <c r="BQ243" s="134">
        <f t="shared" si="342"/>
        <v>8.7959725968735203</v>
      </c>
      <c r="BR243" s="134">
        <f t="shared" si="342"/>
        <v>8.8569308379898928</v>
      </c>
      <c r="BS243" s="134">
        <f t="shared" si="342"/>
        <v>8.9191082439285925</v>
      </c>
      <c r="BT243" s="134">
        <f t="shared" si="342"/>
        <v>8.982529197986068</v>
      </c>
      <c r="BU243" s="134">
        <f t="shared" si="342"/>
        <v>9.0472185711246897</v>
      </c>
      <c r="BV243" s="134">
        <f t="shared" si="342"/>
        <v>9.1132017317260843</v>
      </c>
      <c r="BW243" s="134">
        <f t="shared" si="342"/>
        <v>9.1976667756119301</v>
      </c>
      <c r="BX243" s="134">
        <f t="shared" si="342"/>
        <v>9.2666589003030708</v>
      </c>
      <c r="BY243" s="134">
        <f t="shared" si="342"/>
        <v>9.3370308674880338</v>
      </c>
      <c r="BZ243" s="134">
        <f t="shared" si="342"/>
        <v>9.4088102740166946</v>
      </c>
      <c r="CA243" s="134">
        <f t="shared" si="342"/>
        <v>0</v>
      </c>
      <c r="CB243" s="134">
        <f t="shared" si="342"/>
        <v>0</v>
      </c>
      <c r="CC243" s="134">
        <f t="shared" si="342"/>
        <v>0</v>
      </c>
      <c r="CD243" s="134">
        <f t="shared" si="342"/>
        <v>0</v>
      </c>
      <c r="CE243" s="134">
        <f t="shared" si="342"/>
        <v>0</v>
      </c>
      <c r="CF243" s="134">
        <f t="shared" si="342"/>
        <v>0</v>
      </c>
      <c r="CG243" s="134">
        <f t="shared" si="342"/>
        <v>0</v>
      </c>
      <c r="CH243" s="134">
        <f t="shared" si="342"/>
        <v>0</v>
      </c>
    </row>
    <row r="244" spans="1:86" ht="11.4" x14ac:dyDescent="0.2">
      <c r="A244" s="150"/>
      <c r="B244" s="19" t="str">
        <f t="shared" ref="B244:G244" si="361">B25</f>
        <v>FIT I</v>
      </c>
      <c r="C244" s="97">
        <f t="shared" si="361"/>
        <v>74.989194999999995</v>
      </c>
      <c r="D244" s="97" t="str">
        <f t="shared" si="361"/>
        <v>Sol</v>
      </c>
      <c r="E244" s="97" t="str">
        <f t="shared" si="361"/>
        <v>Solar (Rooftop, &lt;0.5MW)</v>
      </c>
      <c r="F244" s="19" t="str">
        <f t="shared" si="361"/>
        <v>Multiple</v>
      </c>
      <c r="G244" s="128">
        <f t="shared" si="361"/>
        <v>41640</v>
      </c>
      <c r="H244" s="19">
        <f t="shared" si="317"/>
        <v>50</v>
      </c>
      <c r="I244" s="129">
        <f t="shared" ref="I244:K244" si="362">I25</f>
        <v>25</v>
      </c>
      <c r="J244" s="129">
        <f t="shared" si="362"/>
        <v>25</v>
      </c>
      <c r="K244" s="19">
        <f t="shared" si="362"/>
        <v>2014</v>
      </c>
      <c r="L244" s="19"/>
      <c r="M244" s="19"/>
      <c r="N244" s="19"/>
      <c r="O244" s="19"/>
      <c r="P244" s="19"/>
      <c r="Q244" s="19"/>
      <c r="R244" s="19"/>
      <c r="S244" s="19"/>
      <c r="T244" s="19"/>
      <c r="U244" s="134">
        <f>IFERROR('CEB Allocators'!M25/SUM('CEB Allocators'!$M25:$BC25),0)*SUM($U25:$BK25)</f>
        <v>0</v>
      </c>
      <c r="V244" s="134">
        <f>IFERROR('CEB Allocators'!N25/SUM('CEB Allocators'!$M25:$BC25),0)*SUM($U25:$BK25)</f>
        <v>0</v>
      </c>
      <c r="W244" s="134">
        <f>IFERROR('CEB Allocators'!O25/SUM('CEB Allocators'!$M25:$BC25),0)*SUM($U25:$BK25)</f>
        <v>0</v>
      </c>
      <c r="X244" s="134">
        <f>IFERROR('CEB Allocators'!P25/SUM('CEB Allocators'!$M25:$BC25),0)*SUM($U25:$BK25)</f>
        <v>0</v>
      </c>
      <c r="Y244" s="134">
        <f>IFERROR('CEB Allocators'!Q25/SUM('CEB Allocators'!$M25:$BC25),0)*SUM($U25:$BK25)</f>
        <v>0</v>
      </c>
      <c r="Z244" s="134">
        <f>IFERROR('CEB Allocators'!R25/SUM('CEB Allocators'!$M25:$BC25),0)*SUM($U25:$BK25)</f>
        <v>0</v>
      </c>
      <c r="AA244" s="134">
        <f>IFERROR('CEB Allocators'!S25/SUM('CEB Allocators'!$M25:$BC25),0)*SUM($U25:$BK25)</f>
        <v>0</v>
      </c>
      <c r="AB244" s="134">
        <f>IFERROR('CEB Allocators'!T25/SUM('CEB Allocators'!$M25:$BC25),0)*SUM($U25:$BK25)</f>
        <v>0</v>
      </c>
      <c r="AC244" s="134">
        <f>IFERROR('CEB Allocators'!U25/SUM('CEB Allocators'!$M25:$BC25),0)*SUM($U25:$BK25)</f>
        <v>0</v>
      </c>
      <c r="AD244" s="134">
        <f>IFERROR('CEB Allocators'!V25/SUM('CEB Allocators'!$M25:$BC25),0)*SUM($U25:$BK25)</f>
        <v>35.538949802803806</v>
      </c>
      <c r="AE244" s="134">
        <f>IFERROR('CEB Allocators'!W25/SUM('CEB Allocators'!$M25:$BC25),0)*SUM($U25:$BK25)</f>
        <v>35.538949802803806</v>
      </c>
      <c r="AF244" s="134">
        <f>IFERROR('CEB Allocators'!X25/SUM('CEB Allocators'!$M25:$BC25),0)*SUM($U25:$BK25)</f>
        <v>35.538949802803806</v>
      </c>
      <c r="AG244" s="134">
        <f>IFERROR('CEB Allocators'!Y25/SUM('CEB Allocators'!$M25:$BC25),0)*SUM($U25:$BK25)</f>
        <v>35.538949802803806</v>
      </c>
      <c r="AH244" s="134">
        <f>IFERROR('CEB Allocators'!Z25/SUM('CEB Allocators'!$M25:$BC25),0)*SUM($U25:$BK25)</f>
        <v>35.538949802803806</v>
      </c>
      <c r="AI244" s="134">
        <f>IFERROR('CEB Allocators'!AA25/SUM('CEB Allocators'!$M25:$BC25),0)*SUM($U25:$BK25)</f>
        <v>35.538949802803806</v>
      </c>
      <c r="AJ244" s="134">
        <f>IFERROR('CEB Allocators'!AB25/SUM('CEB Allocators'!$M25:$BC25),0)*SUM($U25:$BK25)</f>
        <v>35.538949802803806</v>
      </c>
      <c r="AK244" s="134">
        <f>IFERROR('CEB Allocators'!AC25/SUM('CEB Allocators'!$M25:$BC25),0)*SUM($U25:$BK25)</f>
        <v>35.538949802803806</v>
      </c>
      <c r="AL244" s="134">
        <f>IFERROR('CEB Allocators'!AD25/SUM('CEB Allocators'!$M25:$BC25),0)*SUM($U25:$BK25)</f>
        <v>35.538949802803806</v>
      </c>
      <c r="AM244" s="134">
        <f>IFERROR('CEB Allocators'!AE25/SUM('CEB Allocators'!$M25:$BC25),0)*SUM($U25:$BK25)</f>
        <v>35.538949802803806</v>
      </c>
      <c r="AN244" s="134">
        <f>IFERROR('CEB Allocators'!AF25/SUM('CEB Allocators'!$M25:$BC25),0)*SUM($U25:$BK25)</f>
        <v>35.538949802803806</v>
      </c>
      <c r="AO244" s="134">
        <f>IFERROR('CEB Allocators'!AG25/SUM('CEB Allocators'!$M25:$BC25),0)*SUM($U25:$BK25)</f>
        <v>35.538949802803806</v>
      </c>
      <c r="AP244" s="134">
        <f>IFERROR('CEB Allocators'!AH25/SUM('CEB Allocators'!$M25:$BC25),0)*SUM($U25:$BK25)</f>
        <v>35.538949802803806</v>
      </c>
      <c r="AQ244" s="134">
        <f>IFERROR('CEB Allocators'!AI25/SUM('CEB Allocators'!$M25:$BC25),0)*SUM($U25:$BK25)</f>
        <v>35.538949802803806</v>
      </c>
      <c r="AR244" s="134">
        <f>IFERROR('CEB Allocators'!AJ25/SUM('CEB Allocators'!$M25:$BC25),0)*SUM($U25:$BK25)</f>
        <v>35.538949802803806</v>
      </c>
      <c r="AS244" s="134">
        <f>IFERROR('CEB Allocators'!AK25/SUM('CEB Allocators'!$M25:$BC25),0)*SUM($U25:$BK25)</f>
        <v>35.538949802803806</v>
      </c>
      <c r="AT244" s="134">
        <f>IFERROR('CEB Allocators'!AL25/SUM('CEB Allocators'!$M25:$BC25),0)*SUM($U25:$BK25)</f>
        <v>35.538949802803806</v>
      </c>
      <c r="AU244" s="134">
        <f>IFERROR('CEB Allocators'!AM25/SUM('CEB Allocators'!$M25:$BC25),0)*SUM($U25:$BK25)</f>
        <v>35.538949802803806</v>
      </c>
      <c r="AV244" s="134">
        <f>IFERROR('CEB Allocators'!AN25/SUM('CEB Allocators'!$M25:$BC25),0)*SUM($U25:$BK25)</f>
        <v>35.538949802803806</v>
      </c>
      <c r="AW244" s="134">
        <f>IFERROR('CEB Allocators'!AO25/SUM('CEB Allocators'!$M25:$BC25),0)*SUM($U25:$BK25)</f>
        <v>35.538949802803806</v>
      </c>
      <c r="AX244" s="134">
        <f>IFERROR('CEB Allocators'!AP25/SUM('CEB Allocators'!$M25:$BC25),0)*SUM($U25:$BK25)</f>
        <v>35.538949802803806</v>
      </c>
      <c r="AY244" s="134">
        <f>IFERROR('CEB Allocators'!AQ25/SUM('CEB Allocators'!$M25:$BC25),0)*SUM($U25:$BK25)</f>
        <v>35.538949802803806</v>
      </c>
      <c r="AZ244" s="134">
        <f>IFERROR('CEB Allocators'!AR25/SUM('CEB Allocators'!$M25:$BC25),0)*SUM($U25:$BK25)</f>
        <v>35.538949802803806</v>
      </c>
      <c r="BA244" s="134">
        <f>IFERROR('CEB Allocators'!AS25/SUM('CEB Allocators'!$M25:$BC25),0)*SUM($U25:$BK25)</f>
        <v>35.538949802803806</v>
      </c>
      <c r="BB244" s="134">
        <f>IFERROR('CEB Allocators'!AT25/SUM('CEB Allocators'!$M25:$BC25),0)*SUM($U25:$BK25)</f>
        <v>35.538949802803806</v>
      </c>
      <c r="BC244" s="134">
        <f>IFERROR('CEB Allocators'!AU25/SUM('CEB Allocators'!$M25:$BC25),0)*SUM($U25:$BK25)</f>
        <v>35.538949802803806</v>
      </c>
      <c r="BD244" s="134">
        <f>IFERROR('CEB Allocators'!AV25/SUM('CEB Allocators'!$M25:$BC25),0)*SUM($U25:$BK25)</f>
        <v>35.538949802803806</v>
      </c>
      <c r="BE244" s="134">
        <f>IFERROR('CEB Allocators'!AW25/SUM('CEB Allocators'!$M25:$BC25),0)*SUM($U25:$BK25)</f>
        <v>35.538949802803806</v>
      </c>
      <c r="BF244" s="134">
        <f>IFERROR('CEB Allocators'!AX25/SUM('CEB Allocators'!$M25:$BC25),0)*SUM($U25:$BK25)</f>
        <v>35.538949802803806</v>
      </c>
      <c r="BG244" s="134">
        <f>IFERROR('CEB Allocators'!AY25/SUM('CEB Allocators'!$M25:$BC25),0)*SUM($U25:$BK25)</f>
        <v>35.538949802803806</v>
      </c>
      <c r="BH244" s="134">
        <f>IFERROR('CEB Allocators'!AZ25/SUM('CEB Allocators'!$M25:$BC25),0)*SUM($U25:$BK25)</f>
        <v>35.538949802803806</v>
      </c>
      <c r="BI244" s="134">
        <f>IFERROR('CEB Allocators'!BA25/SUM('CEB Allocators'!$M25:$BC25),0)*SUM($U25:$BK25)</f>
        <v>35.538949802803806</v>
      </c>
      <c r="BJ244" s="134">
        <f>IFERROR('CEB Allocators'!BB25/SUM('CEB Allocators'!$M25:$BC25),0)*SUM($U25:$BK25)</f>
        <v>35.538949802803806</v>
      </c>
      <c r="BK244" s="134">
        <f>IFERROR('CEB Allocators'!BC25/SUM('CEB Allocators'!$M25:$BC25),0)*SUM($U25:$BK25)</f>
        <v>35.538949802803806</v>
      </c>
      <c r="BL244" s="134">
        <f t="shared" si="319"/>
        <v>11.353353326346706</v>
      </c>
      <c r="BM244" s="134">
        <f t="shared" si="342"/>
        <v>11.428169893259554</v>
      </c>
      <c r="BN244" s="134">
        <f t="shared" si="342"/>
        <v>11.504482791510657</v>
      </c>
      <c r="BO244" s="134">
        <f t="shared" si="342"/>
        <v>11.582321947726781</v>
      </c>
      <c r="BP244" s="134">
        <f t="shared" si="342"/>
        <v>11.661717887067228</v>
      </c>
      <c r="BQ244" s="134">
        <f t="shared" si="342"/>
        <v>11.742701745194486</v>
      </c>
      <c r="BR244" s="134">
        <f t="shared" si="342"/>
        <v>11.825305280484285</v>
      </c>
      <c r="BS244" s="134">
        <f t="shared" si="342"/>
        <v>11.909560886479884</v>
      </c>
      <c r="BT244" s="134">
        <f t="shared" si="342"/>
        <v>11.995501604595395</v>
      </c>
      <c r="BU244" s="134">
        <f t="shared" si="342"/>
        <v>12.083161137073215</v>
      </c>
      <c r="BV244" s="134">
        <f t="shared" si="342"/>
        <v>12.17257386020059</v>
      </c>
      <c r="BW244" s="134">
        <f t="shared" si="342"/>
        <v>12.263774837790516</v>
      </c>
      <c r="BX244" s="134">
        <f t="shared" si="342"/>
        <v>12.380521209203375</v>
      </c>
      <c r="BY244" s="134">
        <f t="shared" si="342"/>
        <v>12.475881133773354</v>
      </c>
      <c r="BZ244" s="134">
        <f t="shared" si="342"/>
        <v>12.573148256834733</v>
      </c>
      <c r="CA244" s="134">
        <f t="shared" si="342"/>
        <v>12.67236072235734</v>
      </c>
      <c r="CB244" s="134">
        <f t="shared" si="342"/>
        <v>0</v>
      </c>
      <c r="CC244" s="134">
        <f t="shared" si="342"/>
        <v>0</v>
      </c>
      <c r="CD244" s="134">
        <f t="shared" si="342"/>
        <v>0</v>
      </c>
      <c r="CE244" s="134">
        <f t="shared" si="342"/>
        <v>0</v>
      </c>
      <c r="CF244" s="134">
        <f t="shared" si="342"/>
        <v>0</v>
      </c>
      <c r="CG244" s="134">
        <f t="shared" si="342"/>
        <v>0</v>
      </c>
      <c r="CH244" s="134">
        <f t="shared" si="342"/>
        <v>0</v>
      </c>
    </row>
    <row r="245" spans="1:86" ht="11.4" x14ac:dyDescent="0.2">
      <c r="A245" s="150"/>
      <c r="B245" s="19" t="str">
        <f t="shared" ref="B245:G245" si="363">B26</f>
        <v>FIT I</v>
      </c>
      <c r="C245" s="97">
        <f t="shared" si="363"/>
        <v>10.9</v>
      </c>
      <c r="D245" s="97" t="str">
        <f t="shared" si="363"/>
        <v>Sol</v>
      </c>
      <c r="E245" s="97" t="str">
        <f t="shared" si="363"/>
        <v>Solar (Rooftop, &lt;0.5MW)</v>
      </c>
      <c r="F245" s="19" t="str">
        <f t="shared" si="363"/>
        <v>Multiple</v>
      </c>
      <c r="G245" s="128">
        <f t="shared" si="363"/>
        <v>42005</v>
      </c>
      <c r="H245" s="19">
        <f t="shared" si="317"/>
        <v>50</v>
      </c>
      <c r="I245" s="129">
        <f t="shared" ref="I245:K245" si="364">I26</f>
        <v>25</v>
      </c>
      <c r="J245" s="129">
        <f t="shared" si="364"/>
        <v>25</v>
      </c>
      <c r="K245" s="19">
        <f t="shared" si="364"/>
        <v>2015</v>
      </c>
      <c r="L245" s="19"/>
      <c r="M245" s="19"/>
      <c r="N245" s="19"/>
      <c r="O245" s="19"/>
      <c r="P245" s="19"/>
      <c r="Q245" s="19"/>
      <c r="R245" s="19"/>
      <c r="S245" s="19"/>
      <c r="T245" s="19"/>
      <c r="U245" s="134">
        <f>IFERROR('CEB Allocators'!M26/SUM('CEB Allocators'!$M26:$BC26),0)*SUM($U26:$BK26)</f>
        <v>0</v>
      </c>
      <c r="V245" s="134">
        <f>IFERROR('CEB Allocators'!N26/SUM('CEB Allocators'!$M26:$BC26),0)*SUM($U26:$BK26)</f>
        <v>0</v>
      </c>
      <c r="W245" s="134">
        <f>IFERROR('CEB Allocators'!O26/SUM('CEB Allocators'!$M26:$BC26),0)*SUM($U26:$BK26)</f>
        <v>0</v>
      </c>
      <c r="X245" s="134">
        <f>IFERROR('CEB Allocators'!P26/SUM('CEB Allocators'!$M26:$BC26),0)*SUM($U26:$BK26)</f>
        <v>0</v>
      </c>
      <c r="Y245" s="134">
        <f>IFERROR('CEB Allocators'!Q26/SUM('CEB Allocators'!$M26:$BC26),0)*SUM($U26:$BK26)</f>
        <v>0</v>
      </c>
      <c r="Z245" s="134">
        <f>IFERROR('CEB Allocators'!R26/SUM('CEB Allocators'!$M26:$BC26),0)*SUM($U26:$BK26)</f>
        <v>0</v>
      </c>
      <c r="AA245" s="134">
        <f>IFERROR('CEB Allocators'!S26/SUM('CEB Allocators'!$M26:$BC26),0)*SUM($U26:$BK26)</f>
        <v>0</v>
      </c>
      <c r="AB245" s="134">
        <f>IFERROR('CEB Allocators'!T26/SUM('CEB Allocators'!$M26:$BC26),0)*SUM($U26:$BK26)</f>
        <v>0</v>
      </c>
      <c r="AC245" s="134">
        <f>IFERROR('CEB Allocators'!U26/SUM('CEB Allocators'!$M26:$BC26),0)*SUM($U26:$BK26)</f>
        <v>0</v>
      </c>
      <c r="AD245" s="134">
        <f>IFERROR('CEB Allocators'!V26/SUM('CEB Allocators'!$M26:$BC26),0)*SUM($U26:$BK26)</f>
        <v>0</v>
      </c>
      <c r="AE245" s="134">
        <f>IFERROR('CEB Allocators'!W26/SUM('CEB Allocators'!$M26:$BC26),0)*SUM($U26:$BK26)</f>
        <v>5.2697456083494725</v>
      </c>
      <c r="AF245" s="134">
        <f>IFERROR('CEB Allocators'!X26/SUM('CEB Allocators'!$M26:$BC26),0)*SUM($U26:$BK26)</f>
        <v>5.2697456083494725</v>
      </c>
      <c r="AG245" s="134">
        <f>IFERROR('CEB Allocators'!Y26/SUM('CEB Allocators'!$M26:$BC26),0)*SUM($U26:$BK26)</f>
        <v>5.2697456083494725</v>
      </c>
      <c r="AH245" s="134">
        <f>IFERROR('CEB Allocators'!Z26/SUM('CEB Allocators'!$M26:$BC26),0)*SUM($U26:$BK26)</f>
        <v>5.2697456083494725</v>
      </c>
      <c r="AI245" s="134">
        <f>IFERROR('CEB Allocators'!AA26/SUM('CEB Allocators'!$M26:$BC26),0)*SUM($U26:$BK26)</f>
        <v>5.2697456083494725</v>
      </c>
      <c r="AJ245" s="134">
        <f>IFERROR('CEB Allocators'!AB26/SUM('CEB Allocators'!$M26:$BC26),0)*SUM($U26:$BK26)</f>
        <v>5.2697456083494725</v>
      </c>
      <c r="AK245" s="134">
        <f>IFERROR('CEB Allocators'!AC26/SUM('CEB Allocators'!$M26:$BC26),0)*SUM($U26:$BK26)</f>
        <v>5.2697456083494725</v>
      </c>
      <c r="AL245" s="134">
        <f>IFERROR('CEB Allocators'!AD26/SUM('CEB Allocators'!$M26:$BC26),0)*SUM($U26:$BK26)</f>
        <v>5.2697456083494725</v>
      </c>
      <c r="AM245" s="134">
        <f>IFERROR('CEB Allocators'!AE26/SUM('CEB Allocators'!$M26:$BC26),0)*SUM($U26:$BK26)</f>
        <v>5.2697456083494725</v>
      </c>
      <c r="AN245" s="134">
        <f>IFERROR('CEB Allocators'!AF26/SUM('CEB Allocators'!$M26:$BC26),0)*SUM($U26:$BK26)</f>
        <v>5.2697456083494725</v>
      </c>
      <c r="AO245" s="134">
        <f>IFERROR('CEB Allocators'!AG26/SUM('CEB Allocators'!$M26:$BC26),0)*SUM($U26:$BK26)</f>
        <v>5.2697456083494725</v>
      </c>
      <c r="AP245" s="134">
        <f>IFERROR('CEB Allocators'!AH26/SUM('CEB Allocators'!$M26:$BC26),0)*SUM($U26:$BK26)</f>
        <v>5.2697456083494725</v>
      </c>
      <c r="AQ245" s="134">
        <f>IFERROR('CEB Allocators'!AI26/SUM('CEB Allocators'!$M26:$BC26),0)*SUM($U26:$BK26)</f>
        <v>5.2697456083494725</v>
      </c>
      <c r="AR245" s="134">
        <f>IFERROR('CEB Allocators'!AJ26/SUM('CEB Allocators'!$M26:$BC26),0)*SUM($U26:$BK26)</f>
        <v>5.2697456083494725</v>
      </c>
      <c r="AS245" s="134">
        <f>IFERROR('CEB Allocators'!AK26/SUM('CEB Allocators'!$M26:$BC26),0)*SUM($U26:$BK26)</f>
        <v>5.2697456083494725</v>
      </c>
      <c r="AT245" s="134">
        <f>IFERROR('CEB Allocators'!AL26/SUM('CEB Allocators'!$M26:$BC26),0)*SUM($U26:$BK26)</f>
        <v>5.2697456083494725</v>
      </c>
      <c r="AU245" s="134">
        <f>IFERROR('CEB Allocators'!AM26/SUM('CEB Allocators'!$M26:$BC26),0)*SUM($U26:$BK26)</f>
        <v>5.2697456083494725</v>
      </c>
      <c r="AV245" s="134">
        <f>IFERROR('CEB Allocators'!AN26/SUM('CEB Allocators'!$M26:$BC26),0)*SUM($U26:$BK26)</f>
        <v>5.2697456083494725</v>
      </c>
      <c r="AW245" s="134">
        <f>IFERROR('CEB Allocators'!AO26/SUM('CEB Allocators'!$M26:$BC26),0)*SUM($U26:$BK26)</f>
        <v>5.2697456083494725</v>
      </c>
      <c r="AX245" s="134">
        <f>IFERROR('CEB Allocators'!AP26/SUM('CEB Allocators'!$M26:$BC26),0)*SUM($U26:$BK26)</f>
        <v>5.2697456083494725</v>
      </c>
      <c r="AY245" s="134">
        <f>IFERROR('CEB Allocators'!AQ26/SUM('CEB Allocators'!$M26:$BC26),0)*SUM($U26:$BK26)</f>
        <v>5.2697456083494725</v>
      </c>
      <c r="AZ245" s="134">
        <f>IFERROR('CEB Allocators'!AR26/SUM('CEB Allocators'!$M26:$BC26),0)*SUM($U26:$BK26)</f>
        <v>5.2697456083494725</v>
      </c>
      <c r="BA245" s="134">
        <f>IFERROR('CEB Allocators'!AS26/SUM('CEB Allocators'!$M26:$BC26),0)*SUM($U26:$BK26)</f>
        <v>5.2697456083494725</v>
      </c>
      <c r="BB245" s="134">
        <f>IFERROR('CEB Allocators'!AT26/SUM('CEB Allocators'!$M26:$BC26),0)*SUM($U26:$BK26)</f>
        <v>5.2697456083494725</v>
      </c>
      <c r="BC245" s="134">
        <f>IFERROR('CEB Allocators'!AU26/SUM('CEB Allocators'!$M26:$BC26),0)*SUM($U26:$BK26)</f>
        <v>5.2697456083494725</v>
      </c>
      <c r="BD245" s="134">
        <f>IFERROR('CEB Allocators'!AV26/SUM('CEB Allocators'!$M26:$BC26),0)*SUM($U26:$BK26)</f>
        <v>5.2697456083494725</v>
      </c>
      <c r="BE245" s="134">
        <f>IFERROR('CEB Allocators'!AW26/SUM('CEB Allocators'!$M26:$BC26),0)*SUM($U26:$BK26)</f>
        <v>5.2697456083494725</v>
      </c>
      <c r="BF245" s="134">
        <f>IFERROR('CEB Allocators'!AX26/SUM('CEB Allocators'!$M26:$BC26),0)*SUM($U26:$BK26)</f>
        <v>5.2697456083494725</v>
      </c>
      <c r="BG245" s="134">
        <f>IFERROR('CEB Allocators'!AY26/SUM('CEB Allocators'!$M26:$BC26),0)*SUM($U26:$BK26)</f>
        <v>5.2697456083494725</v>
      </c>
      <c r="BH245" s="134">
        <f>IFERROR('CEB Allocators'!AZ26/SUM('CEB Allocators'!$M26:$BC26),0)*SUM($U26:$BK26)</f>
        <v>5.2697456083494725</v>
      </c>
      <c r="BI245" s="134">
        <f>IFERROR('CEB Allocators'!BA26/SUM('CEB Allocators'!$M26:$BC26),0)*SUM($U26:$BK26)</f>
        <v>5.2697456083494725</v>
      </c>
      <c r="BJ245" s="134">
        <f>IFERROR('CEB Allocators'!BB26/SUM('CEB Allocators'!$M26:$BC26),0)*SUM($U26:$BK26)</f>
        <v>5.2697456083494725</v>
      </c>
      <c r="BK245" s="134">
        <f>IFERROR('CEB Allocators'!BC26/SUM('CEB Allocators'!$M26:$BC26),0)*SUM($U26:$BK26)</f>
        <v>5.2697456083494725</v>
      </c>
      <c r="BL245" s="134">
        <f t="shared" si="319"/>
        <v>1.6254437827471035</v>
      </c>
      <c r="BM245" s="134">
        <f t="shared" si="342"/>
        <v>1.6363186905168166</v>
      </c>
      <c r="BN245" s="134">
        <f t="shared" si="342"/>
        <v>1.6474110964419237</v>
      </c>
      <c r="BO245" s="134">
        <f t="shared" si="342"/>
        <v>1.6587253504855333</v>
      </c>
      <c r="BP245" s="134">
        <f t="shared" si="342"/>
        <v>1.6702658896100149</v>
      </c>
      <c r="BQ245" s="134">
        <f t="shared" si="342"/>
        <v>1.6820372395169858</v>
      </c>
      <c r="BR245" s="134">
        <f t="shared" si="342"/>
        <v>1.6940440164220967</v>
      </c>
      <c r="BS245" s="134">
        <f t="shared" si="342"/>
        <v>1.7062909288653094</v>
      </c>
      <c r="BT245" s="134">
        <f t="shared" si="342"/>
        <v>1.7187827795573865</v>
      </c>
      <c r="BU245" s="134">
        <f t="shared" si="342"/>
        <v>1.731524467263305</v>
      </c>
      <c r="BV245" s="134">
        <f t="shared" si="342"/>
        <v>1.7445209887233422</v>
      </c>
      <c r="BW245" s="134">
        <f t="shared" si="342"/>
        <v>1.7577774406125799</v>
      </c>
      <c r="BX245" s="134">
        <f t="shared" si="342"/>
        <v>1.7712990215396027</v>
      </c>
      <c r="BY245" s="134">
        <f t="shared" si="342"/>
        <v>1.7886079972842839</v>
      </c>
      <c r="BZ245" s="134">
        <f t="shared" si="342"/>
        <v>1.8027461893447407</v>
      </c>
      <c r="CA245" s="134">
        <f t="shared" si="342"/>
        <v>1.817167145246406</v>
      </c>
      <c r="CB245" s="134">
        <f t="shared" si="342"/>
        <v>1.8318765202661054</v>
      </c>
      <c r="CC245" s="134">
        <f t="shared" si="342"/>
        <v>0</v>
      </c>
      <c r="CD245" s="134">
        <f t="shared" si="342"/>
        <v>0</v>
      </c>
      <c r="CE245" s="134">
        <f t="shared" si="342"/>
        <v>0</v>
      </c>
      <c r="CF245" s="134">
        <f t="shared" si="342"/>
        <v>0</v>
      </c>
      <c r="CG245" s="134">
        <f t="shared" ref="BM245:CH257" si="365">CG26</f>
        <v>0</v>
      </c>
      <c r="CH245" s="134">
        <f t="shared" si="365"/>
        <v>0</v>
      </c>
    </row>
    <row r="246" spans="1:86" ht="11.4" x14ac:dyDescent="0.2">
      <c r="A246" s="150"/>
      <c r="B246" s="19" t="str">
        <f t="shared" ref="B246:G246" si="366">B27</f>
        <v>FIT I</v>
      </c>
      <c r="C246" s="97">
        <f t="shared" si="366"/>
        <v>266</v>
      </c>
      <c r="D246" s="97" t="str">
        <f t="shared" si="366"/>
        <v>Win</v>
      </c>
      <c r="E246" s="97" t="str">
        <f t="shared" si="366"/>
        <v>Wind (Onshore, &gt;10MW)</v>
      </c>
      <c r="F246" s="19" t="str">
        <f t="shared" si="366"/>
        <v>Multiple</v>
      </c>
      <c r="G246" s="128">
        <f t="shared" si="366"/>
        <v>40909</v>
      </c>
      <c r="H246" s="19">
        <f t="shared" si="317"/>
        <v>50</v>
      </c>
      <c r="I246" s="129">
        <f t="shared" ref="I246:K246" si="367">I27</f>
        <v>25</v>
      </c>
      <c r="J246" s="129">
        <f t="shared" si="367"/>
        <v>25</v>
      </c>
      <c r="K246" s="19">
        <f t="shared" si="367"/>
        <v>2012</v>
      </c>
      <c r="L246" s="19"/>
      <c r="M246" s="19"/>
      <c r="N246" s="19"/>
      <c r="O246" s="19"/>
      <c r="P246" s="19"/>
      <c r="Q246" s="19"/>
      <c r="R246" s="19"/>
      <c r="S246" s="19"/>
      <c r="T246" s="19"/>
      <c r="U246" s="134">
        <f>IFERROR('CEB Allocators'!M27/SUM('CEB Allocators'!$M27:$BC27),0)*SUM($U27:$BK27)</f>
        <v>0</v>
      </c>
      <c r="V246" s="134">
        <f>IFERROR('CEB Allocators'!N27/SUM('CEB Allocators'!$M27:$BC27),0)*SUM($U27:$BK27)</f>
        <v>0</v>
      </c>
      <c r="W246" s="134">
        <f>IFERROR('CEB Allocators'!O27/SUM('CEB Allocators'!$M27:$BC27),0)*SUM($U27:$BK27)</f>
        <v>0</v>
      </c>
      <c r="X246" s="134">
        <f>IFERROR('CEB Allocators'!P27/SUM('CEB Allocators'!$M27:$BC27),0)*SUM($U27:$BK27)</f>
        <v>0</v>
      </c>
      <c r="Y246" s="134">
        <f>IFERROR('CEB Allocators'!Q27/SUM('CEB Allocators'!$M27:$BC27),0)*SUM($U27:$BK27)</f>
        <v>0</v>
      </c>
      <c r="Z246" s="134">
        <f>IFERROR('CEB Allocators'!R27/SUM('CEB Allocators'!$M27:$BC27),0)*SUM($U27:$BK27)</f>
        <v>0</v>
      </c>
      <c r="AA246" s="134">
        <f>IFERROR('CEB Allocators'!S27/SUM('CEB Allocators'!$M27:$BC27),0)*SUM($U27:$BK27)</f>
        <v>0</v>
      </c>
      <c r="AB246" s="134">
        <f>IFERROR('CEB Allocators'!T27/SUM('CEB Allocators'!$M27:$BC27),0)*SUM($U27:$BK27)</f>
        <v>77.782904030375093</v>
      </c>
      <c r="AC246" s="134">
        <f>IFERROR('CEB Allocators'!U27/SUM('CEB Allocators'!$M27:$BC27),0)*SUM($U27:$BK27)</f>
        <v>77.782904030375093</v>
      </c>
      <c r="AD246" s="134">
        <f>IFERROR('CEB Allocators'!V27/SUM('CEB Allocators'!$M27:$BC27),0)*SUM($U27:$BK27)</f>
        <v>77.782904030375093</v>
      </c>
      <c r="AE246" s="134">
        <f>IFERROR('CEB Allocators'!W27/SUM('CEB Allocators'!$M27:$BC27),0)*SUM($U27:$BK27)</f>
        <v>77.782904030375093</v>
      </c>
      <c r="AF246" s="134">
        <f>IFERROR('CEB Allocators'!X27/SUM('CEB Allocators'!$M27:$BC27),0)*SUM($U27:$BK27)</f>
        <v>77.782904030375093</v>
      </c>
      <c r="AG246" s="134">
        <f>IFERROR('CEB Allocators'!Y27/SUM('CEB Allocators'!$M27:$BC27),0)*SUM($U27:$BK27)</f>
        <v>77.782904030375093</v>
      </c>
      <c r="AH246" s="134">
        <f>IFERROR('CEB Allocators'!Z27/SUM('CEB Allocators'!$M27:$BC27),0)*SUM($U27:$BK27)</f>
        <v>77.782904030375093</v>
      </c>
      <c r="AI246" s="134">
        <f>IFERROR('CEB Allocators'!AA27/SUM('CEB Allocators'!$M27:$BC27),0)*SUM($U27:$BK27)</f>
        <v>77.782904030375093</v>
      </c>
      <c r="AJ246" s="134">
        <f>IFERROR('CEB Allocators'!AB27/SUM('CEB Allocators'!$M27:$BC27),0)*SUM($U27:$BK27)</f>
        <v>77.782904030375093</v>
      </c>
      <c r="AK246" s="134">
        <f>IFERROR('CEB Allocators'!AC27/SUM('CEB Allocators'!$M27:$BC27),0)*SUM($U27:$BK27)</f>
        <v>77.782904030375093</v>
      </c>
      <c r="AL246" s="134">
        <f>IFERROR('CEB Allocators'!AD27/SUM('CEB Allocators'!$M27:$BC27),0)*SUM($U27:$BK27)</f>
        <v>77.782904030375093</v>
      </c>
      <c r="AM246" s="134">
        <f>IFERROR('CEB Allocators'!AE27/SUM('CEB Allocators'!$M27:$BC27),0)*SUM($U27:$BK27)</f>
        <v>77.782904030375093</v>
      </c>
      <c r="AN246" s="134">
        <f>IFERROR('CEB Allocators'!AF27/SUM('CEB Allocators'!$M27:$BC27),0)*SUM($U27:$BK27)</f>
        <v>77.782904030375093</v>
      </c>
      <c r="AO246" s="134">
        <f>IFERROR('CEB Allocators'!AG27/SUM('CEB Allocators'!$M27:$BC27),0)*SUM($U27:$BK27)</f>
        <v>77.782904030375093</v>
      </c>
      <c r="AP246" s="134">
        <f>IFERROR('CEB Allocators'!AH27/SUM('CEB Allocators'!$M27:$BC27),0)*SUM($U27:$BK27)</f>
        <v>77.782904030375093</v>
      </c>
      <c r="AQ246" s="134">
        <f>IFERROR('CEB Allocators'!AI27/SUM('CEB Allocators'!$M27:$BC27),0)*SUM($U27:$BK27)</f>
        <v>77.782904030375093</v>
      </c>
      <c r="AR246" s="134">
        <f>IFERROR('CEB Allocators'!AJ27/SUM('CEB Allocators'!$M27:$BC27),0)*SUM($U27:$BK27)</f>
        <v>77.782904030375093</v>
      </c>
      <c r="AS246" s="134">
        <f>IFERROR('CEB Allocators'!AK27/SUM('CEB Allocators'!$M27:$BC27),0)*SUM($U27:$BK27)</f>
        <v>77.782904030375093</v>
      </c>
      <c r="AT246" s="134">
        <f>IFERROR('CEB Allocators'!AL27/SUM('CEB Allocators'!$M27:$BC27),0)*SUM($U27:$BK27)</f>
        <v>77.782904030375093</v>
      </c>
      <c r="AU246" s="134">
        <f>IFERROR('CEB Allocators'!AM27/SUM('CEB Allocators'!$M27:$BC27),0)*SUM($U27:$BK27)</f>
        <v>77.782904030375093</v>
      </c>
      <c r="AV246" s="134">
        <f>IFERROR('CEB Allocators'!AN27/SUM('CEB Allocators'!$M27:$BC27),0)*SUM($U27:$BK27)</f>
        <v>77.782904030375093</v>
      </c>
      <c r="AW246" s="134">
        <f>IFERROR('CEB Allocators'!AO27/SUM('CEB Allocators'!$M27:$BC27),0)*SUM($U27:$BK27)</f>
        <v>77.782904030375093</v>
      </c>
      <c r="AX246" s="134">
        <f>IFERROR('CEB Allocators'!AP27/SUM('CEB Allocators'!$M27:$BC27),0)*SUM($U27:$BK27)</f>
        <v>77.782904030375093</v>
      </c>
      <c r="AY246" s="134">
        <f>IFERROR('CEB Allocators'!AQ27/SUM('CEB Allocators'!$M27:$BC27),0)*SUM($U27:$BK27)</f>
        <v>77.782904030375093</v>
      </c>
      <c r="AZ246" s="134">
        <f>IFERROR('CEB Allocators'!AR27/SUM('CEB Allocators'!$M27:$BC27),0)*SUM($U27:$BK27)</f>
        <v>77.782904030375093</v>
      </c>
      <c r="BA246" s="134">
        <f>IFERROR('CEB Allocators'!AS27/SUM('CEB Allocators'!$M27:$BC27),0)*SUM($U27:$BK27)</f>
        <v>77.782904030375093</v>
      </c>
      <c r="BB246" s="134">
        <f>IFERROR('CEB Allocators'!AT27/SUM('CEB Allocators'!$M27:$BC27),0)*SUM($U27:$BK27)</f>
        <v>77.782904030375093</v>
      </c>
      <c r="BC246" s="134">
        <f>IFERROR('CEB Allocators'!AU27/SUM('CEB Allocators'!$M27:$BC27),0)*SUM($U27:$BK27)</f>
        <v>77.782904030375093</v>
      </c>
      <c r="BD246" s="134">
        <f>IFERROR('CEB Allocators'!AV27/SUM('CEB Allocators'!$M27:$BC27),0)*SUM($U27:$BK27)</f>
        <v>77.782904030375093</v>
      </c>
      <c r="BE246" s="134">
        <f>IFERROR('CEB Allocators'!AW27/SUM('CEB Allocators'!$M27:$BC27),0)*SUM($U27:$BK27)</f>
        <v>77.782904030375093</v>
      </c>
      <c r="BF246" s="134">
        <f>IFERROR('CEB Allocators'!AX27/SUM('CEB Allocators'!$M27:$BC27),0)*SUM($U27:$BK27)</f>
        <v>77.782904030375093</v>
      </c>
      <c r="BG246" s="134">
        <f>IFERROR('CEB Allocators'!AY27/SUM('CEB Allocators'!$M27:$BC27),0)*SUM($U27:$BK27)</f>
        <v>77.782904030375093</v>
      </c>
      <c r="BH246" s="134">
        <f>IFERROR('CEB Allocators'!AZ27/SUM('CEB Allocators'!$M27:$BC27),0)*SUM($U27:$BK27)</f>
        <v>77.782904030375093</v>
      </c>
      <c r="BI246" s="134">
        <f>IFERROR('CEB Allocators'!BA27/SUM('CEB Allocators'!$M27:$BC27),0)*SUM($U27:$BK27)</f>
        <v>77.782904030375093</v>
      </c>
      <c r="BJ246" s="134">
        <f>IFERROR('CEB Allocators'!BB27/SUM('CEB Allocators'!$M27:$BC27),0)*SUM($U27:$BK27)</f>
        <v>77.782904030375093</v>
      </c>
      <c r="BK246" s="134">
        <f>IFERROR('CEB Allocators'!BC27/SUM('CEB Allocators'!$M27:$BC27),0)*SUM($U27:$BK27)</f>
        <v>77.782904030375093</v>
      </c>
      <c r="BL246" s="134">
        <f t="shared" si="319"/>
        <v>85.27514768609052</v>
      </c>
      <c r="BM246" s="134">
        <f t="shared" si="365"/>
        <v>85.759214616102682</v>
      </c>
      <c r="BN246" s="134">
        <f t="shared" si="365"/>
        <v>86.252962884715103</v>
      </c>
      <c r="BO246" s="134">
        <f t="shared" si="365"/>
        <v>86.756586118699786</v>
      </c>
      <c r="BP246" s="134">
        <f t="shared" si="365"/>
        <v>87.270281817364136</v>
      </c>
      <c r="BQ246" s="134">
        <f t="shared" si="365"/>
        <v>87.794251430001793</v>
      </c>
      <c r="BR246" s="134">
        <f t="shared" si="365"/>
        <v>88.328700434892212</v>
      </c>
      <c r="BS246" s="134">
        <f t="shared" si="365"/>
        <v>88.873838419880414</v>
      </c>
      <c r="BT246" s="134">
        <f t="shared" si="365"/>
        <v>89.429879164568391</v>
      </c>
      <c r="BU246" s="134">
        <f t="shared" si="365"/>
        <v>89.997040724150125</v>
      </c>
      <c r="BV246" s="134">
        <f t="shared" si="365"/>
        <v>91.165620401512328</v>
      </c>
      <c r="BW246" s="134">
        <f t="shared" si="365"/>
        <v>91.767496785832947</v>
      </c>
      <c r="BX246" s="134">
        <f t="shared" si="365"/>
        <v>92.381410697839982</v>
      </c>
      <c r="BY246" s="134">
        <f t="shared" si="365"/>
        <v>93.007602888087135</v>
      </c>
      <c r="BZ246" s="134">
        <f t="shared" si="365"/>
        <v>0</v>
      </c>
      <c r="CA246" s="134">
        <f t="shared" si="365"/>
        <v>0</v>
      </c>
      <c r="CB246" s="134">
        <f t="shared" si="365"/>
        <v>0</v>
      </c>
      <c r="CC246" s="134">
        <f t="shared" si="365"/>
        <v>0</v>
      </c>
      <c r="CD246" s="134">
        <f t="shared" si="365"/>
        <v>0</v>
      </c>
      <c r="CE246" s="134">
        <f t="shared" si="365"/>
        <v>0</v>
      </c>
      <c r="CF246" s="134">
        <f t="shared" si="365"/>
        <v>0</v>
      </c>
      <c r="CG246" s="134">
        <f t="shared" si="365"/>
        <v>0</v>
      </c>
      <c r="CH246" s="134">
        <f t="shared" si="365"/>
        <v>0</v>
      </c>
    </row>
    <row r="247" spans="1:86" ht="11.4" x14ac:dyDescent="0.2">
      <c r="A247" s="150"/>
      <c r="B247" s="19" t="str">
        <f t="shared" ref="B247:G247" si="368">B28</f>
        <v>FIT I</v>
      </c>
      <c r="C247" s="97">
        <f t="shared" si="368"/>
        <v>427.4</v>
      </c>
      <c r="D247" s="97" t="str">
        <f t="shared" si="368"/>
        <v>Win</v>
      </c>
      <c r="E247" s="97" t="str">
        <f t="shared" si="368"/>
        <v>Wind (Onshore, &gt;10MW)</v>
      </c>
      <c r="F247" s="19" t="str">
        <f t="shared" si="368"/>
        <v>Multiple</v>
      </c>
      <c r="G247" s="128">
        <f t="shared" si="368"/>
        <v>41275</v>
      </c>
      <c r="H247" s="19">
        <f t="shared" si="317"/>
        <v>50</v>
      </c>
      <c r="I247" s="129">
        <f t="shared" ref="I247:K247" si="369">I28</f>
        <v>25</v>
      </c>
      <c r="J247" s="129">
        <f t="shared" si="369"/>
        <v>25</v>
      </c>
      <c r="K247" s="19">
        <f t="shared" si="369"/>
        <v>2013</v>
      </c>
      <c r="L247" s="19"/>
      <c r="M247" s="19"/>
      <c r="N247" s="19"/>
      <c r="O247" s="19"/>
      <c r="P247" s="19"/>
      <c r="Q247" s="19"/>
      <c r="R247" s="19"/>
      <c r="S247" s="19"/>
      <c r="T247" s="19"/>
      <c r="U247" s="134">
        <f>IFERROR('CEB Allocators'!M28/SUM('CEB Allocators'!$M28:$BC28),0)*SUM($U28:$BK28)</f>
        <v>0</v>
      </c>
      <c r="V247" s="134">
        <f>IFERROR('CEB Allocators'!N28/SUM('CEB Allocators'!$M28:$BC28),0)*SUM($U28:$BK28)</f>
        <v>0</v>
      </c>
      <c r="W247" s="134">
        <f>IFERROR('CEB Allocators'!O28/SUM('CEB Allocators'!$M28:$BC28),0)*SUM($U28:$BK28)</f>
        <v>0</v>
      </c>
      <c r="X247" s="134">
        <f>IFERROR('CEB Allocators'!P28/SUM('CEB Allocators'!$M28:$BC28),0)*SUM($U28:$BK28)</f>
        <v>0</v>
      </c>
      <c r="Y247" s="134">
        <f>IFERROR('CEB Allocators'!Q28/SUM('CEB Allocators'!$M28:$BC28),0)*SUM($U28:$BK28)</f>
        <v>0</v>
      </c>
      <c r="Z247" s="134">
        <f>IFERROR('CEB Allocators'!R28/SUM('CEB Allocators'!$M28:$BC28),0)*SUM($U28:$BK28)</f>
        <v>0</v>
      </c>
      <c r="AA247" s="134">
        <f>IFERROR('CEB Allocators'!S28/SUM('CEB Allocators'!$M28:$BC28),0)*SUM($U28:$BK28)</f>
        <v>0</v>
      </c>
      <c r="AB247" s="134">
        <f>IFERROR('CEB Allocators'!T28/SUM('CEB Allocators'!$M28:$BC28),0)*SUM($U28:$BK28)</f>
        <v>0</v>
      </c>
      <c r="AC247" s="134">
        <f>IFERROR('CEB Allocators'!U28/SUM('CEB Allocators'!$M28:$BC28),0)*SUM($U28:$BK28)</f>
        <v>125.61952182614404</v>
      </c>
      <c r="AD247" s="134">
        <f>IFERROR('CEB Allocators'!V28/SUM('CEB Allocators'!$M28:$BC28),0)*SUM($U28:$BK28)</f>
        <v>125.61952182614404</v>
      </c>
      <c r="AE247" s="134">
        <f>IFERROR('CEB Allocators'!W28/SUM('CEB Allocators'!$M28:$BC28),0)*SUM($U28:$BK28)</f>
        <v>125.61952182614404</v>
      </c>
      <c r="AF247" s="134">
        <f>IFERROR('CEB Allocators'!X28/SUM('CEB Allocators'!$M28:$BC28),0)*SUM($U28:$BK28)</f>
        <v>125.61952182614404</v>
      </c>
      <c r="AG247" s="134">
        <f>IFERROR('CEB Allocators'!Y28/SUM('CEB Allocators'!$M28:$BC28),0)*SUM($U28:$BK28)</f>
        <v>125.61952182614404</v>
      </c>
      <c r="AH247" s="134">
        <f>IFERROR('CEB Allocators'!Z28/SUM('CEB Allocators'!$M28:$BC28),0)*SUM($U28:$BK28)</f>
        <v>125.61952182614404</v>
      </c>
      <c r="AI247" s="134">
        <f>IFERROR('CEB Allocators'!AA28/SUM('CEB Allocators'!$M28:$BC28),0)*SUM($U28:$BK28)</f>
        <v>125.61952182614404</v>
      </c>
      <c r="AJ247" s="134">
        <f>IFERROR('CEB Allocators'!AB28/SUM('CEB Allocators'!$M28:$BC28),0)*SUM($U28:$BK28)</f>
        <v>125.61952182614404</v>
      </c>
      <c r="AK247" s="134">
        <f>IFERROR('CEB Allocators'!AC28/SUM('CEB Allocators'!$M28:$BC28),0)*SUM($U28:$BK28)</f>
        <v>125.61952182614404</v>
      </c>
      <c r="AL247" s="134">
        <f>IFERROR('CEB Allocators'!AD28/SUM('CEB Allocators'!$M28:$BC28),0)*SUM($U28:$BK28)</f>
        <v>125.61952182614404</v>
      </c>
      <c r="AM247" s="134">
        <f>IFERROR('CEB Allocators'!AE28/SUM('CEB Allocators'!$M28:$BC28),0)*SUM($U28:$BK28)</f>
        <v>125.61952182614404</v>
      </c>
      <c r="AN247" s="134">
        <f>IFERROR('CEB Allocators'!AF28/SUM('CEB Allocators'!$M28:$BC28),0)*SUM($U28:$BK28)</f>
        <v>125.61952182614404</v>
      </c>
      <c r="AO247" s="134">
        <f>IFERROR('CEB Allocators'!AG28/SUM('CEB Allocators'!$M28:$BC28),0)*SUM($U28:$BK28)</f>
        <v>125.61952182614404</v>
      </c>
      <c r="AP247" s="134">
        <f>IFERROR('CEB Allocators'!AH28/SUM('CEB Allocators'!$M28:$BC28),0)*SUM($U28:$BK28)</f>
        <v>125.61952182614404</v>
      </c>
      <c r="AQ247" s="134">
        <f>IFERROR('CEB Allocators'!AI28/SUM('CEB Allocators'!$M28:$BC28),0)*SUM($U28:$BK28)</f>
        <v>125.61952182614404</v>
      </c>
      <c r="AR247" s="134">
        <f>IFERROR('CEB Allocators'!AJ28/SUM('CEB Allocators'!$M28:$BC28),0)*SUM($U28:$BK28)</f>
        <v>125.61952182614404</v>
      </c>
      <c r="AS247" s="134">
        <f>IFERROR('CEB Allocators'!AK28/SUM('CEB Allocators'!$M28:$BC28),0)*SUM($U28:$BK28)</f>
        <v>125.61952182614404</v>
      </c>
      <c r="AT247" s="134">
        <f>IFERROR('CEB Allocators'!AL28/SUM('CEB Allocators'!$M28:$BC28),0)*SUM($U28:$BK28)</f>
        <v>125.61952182614404</v>
      </c>
      <c r="AU247" s="134">
        <f>IFERROR('CEB Allocators'!AM28/SUM('CEB Allocators'!$M28:$BC28),0)*SUM($U28:$BK28)</f>
        <v>125.61952182614404</v>
      </c>
      <c r="AV247" s="134">
        <f>IFERROR('CEB Allocators'!AN28/SUM('CEB Allocators'!$M28:$BC28),0)*SUM($U28:$BK28)</f>
        <v>125.61952182614404</v>
      </c>
      <c r="AW247" s="134">
        <f>IFERROR('CEB Allocators'!AO28/SUM('CEB Allocators'!$M28:$BC28),0)*SUM($U28:$BK28)</f>
        <v>125.61952182614404</v>
      </c>
      <c r="AX247" s="134">
        <f>IFERROR('CEB Allocators'!AP28/SUM('CEB Allocators'!$M28:$BC28),0)*SUM($U28:$BK28)</f>
        <v>125.61952182614404</v>
      </c>
      <c r="AY247" s="134">
        <f>IFERROR('CEB Allocators'!AQ28/SUM('CEB Allocators'!$M28:$BC28),0)*SUM($U28:$BK28)</f>
        <v>125.61952182614404</v>
      </c>
      <c r="AZ247" s="134">
        <f>IFERROR('CEB Allocators'!AR28/SUM('CEB Allocators'!$M28:$BC28),0)*SUM($U28:$BK28)</f>
        <v>125.61952182614404</v>
      </c>
      <c r="BA247" s="134">
        <f>IFERROR('CEB Allocators'!AS28/SUM('CEB Allocators'!$M28:$BC28),0)*SUM($U28:$BK28)</f>
        <v>125.61952182614404</v>
      </c>
      <c r="BB247" s="134">
        <f>IFERROR('CEB Allocators'!AT28/SUM('CEB Allocators'!$M28:$BC28),0)*SUM($U28:$BK28)</f>
        <v>125.61952182614404</v>
      </c>
      <c r="BC247" s="134">
        <f>IFERROR('CEB Allocators'!AU28/SUM('CEB Allocators'!$M28:$BC28),0)*SUM($U28:$BK28)</f>
        <v>125.61952182614404</v>
      </c>
      <c r="BD247" s="134">
        <f>IFERROR('CEB Allocators'!AV28/SUM('CEB Allocators'!$M28:$BC28),0)*SUM($U28:$BK28)</f>
        <v>125.61952182614404</v>
      </c>
      <c r="BE247" s="134">
        <f>IFERROR('CEB Allocators'!AW28/SUM('CEB Allocators'!$M28:$BC28),0)*SUM($U28:$BK28)</f>
        <v>125.61952182614404</v>
      </c>
      <c r="BF247" s="134">
        <f>IFERROR('CEB Allocators'!AX28/SUM('CEB Allocators'!$M28:$BC28),0)*SUM($U28:$BK28)</f>
        <v>125.61952182614404</v>
      </c>
      <c r="BG247" s="134">
        <f>IFERROR('CEB Allocators'!AY28/SUM('CEB Allocators'!$M28:$BC28),0)*SUM($U28:$BK28)</f>
        <v>125.61952182614404</v>
      </c>
      <c r="BH247" s="134">
        <f>IFERROR('CEB Allocators'!AZ28/SUM('CEB Allocators'!$M28:$BC28),0)*SUM($U28:$BK28)</f>
        <v>125.61952182614404</v>
      </c>
      <c r="BI247" s="134">
        <f>IFERROR('CEB Allocators'!BA28/SUM('CEB Allocators'!$M28:$BC28),0)*SUM($U28:$BK28)</f>
        <v>125.61952182614404</v>
      </c>
      <c r="BJ247" s="134">
        <f>IFERROR('CEB Allocators'!BB28/SUM('CEB Allocators'!$M28:$BC28),0)*SUM($U28:$BK28)</f>
        <v>125.61952182614404</v>
      </c>
      <c r="BK247" s="134">
        <f>IFERROR('CEB Allocators'!BC28/SUM('CEB Allocators'!$M28:$BC28),0)*SUM($U28:$BK28)</f>
        <v>125.61952182614404</v>
      </c>
      <c r="BL247" s="134">
        <f t="shared" si="319"/>
        <v>138.97984916379167</v>
      </c>
      <c r="BM247" s="134">
        <f t="shared" si="365"/>
        <v>139.75763189269091</v>
      </c>
      <c r="BN247" s="134">
        <f t="shared" si="365"/>
        <v>140.55097027616813</v>
      </c>
      <c r="BO247" s="134">
        <f t="shared" si="365"/>
        <v>141.36017542731494</v>
      </c>
      <c r="BP247" s="134">
        <f t="shared" si="365"/>
        <v>142.18556468148469</v>
      </c>
      <c r="BQ247" s="134">
        <f t="shared" si="365"/>
        <v>143.02746172073782</v>
      </c>
      <c r="BR247" s="134">
        <f t="shared" si="365"/>
        <v>143.886196700776</v>
      </c>
      <c r="BS247" s="134">
        <f t="shared" si="365"/>
        <v>144.76210638041496</v>
      </c>
      <c r="BT247" s="134">
        <f t="shared" si="365"/>
        <v>145.65553425364666</v>
      </c>
      <c r="BU247" s="134">
        <f t="shared" si="365"/>
        <v>146.56683068434305</v>
      </c>
      <c r="BV247" s="134">
        <f t="shared" si="365"/>
        <v>147.49635304365336</v>
      </c>
      <c r="BW247" s="134">
        <f t="shared" si="365"/>
        <v>149.41154091277627</v>
      </c>
      <c r="BX247" s="134">
        <f t="shared" si="365"/>
        <v>150.39795747665525</v>
      </c>
      <c r="BY247" s="134">
        <f t="shared" si="365"/>
        <v>151.40410237181177</v>
      </c>
      <c r="BZ247" s="134">
        <f t="shared" si="365"/>
        <v>152.43037016487145</v>
      </c>
      <c r="CA247" s="134">
        <f t="shared" si="365"/>
        <v>0</v>
      </c>
      <c r="CB247" s="134">
        <f t="shared" si="365"/>
        <v>0</v>
      </c>
      <c r="CC247" s="134">
        <f t="shared" si="365"/>
        <v>0</v>
      </c>
      <c r="CD247" s="134">
        <f t="shared" si="365"/>
        <v>0</v>
      </c>
      <c r="CE247" s="134">
        <f t="shared" si="365"/>
        <v>0</v>
      </c>
      <c r="CF247" s="134">
        <f t="shared" si="365"/>
        <v>0</v>
      </c>
      <c r="CG247" s="134">
        <f t="shared" si="365"/>
        <v>0</v>
      </c>
      <c r="CH247" s="134">
        <f t="shared" si="365"/>
        <v>0</v>
      </c>
    </row>
    <row r="248" spans="1:86" ht="11.4" x14ac:dyDescent="0.2">
      <c r="A248" s="150"/>
      <c r="B248" s="19" t="str">
        <f t="shared" ref="B248:G248" si="370">B29</f>
        <v>FIT I</v>
      </c>
      <c r="C248" s="97">
        <f t="shared" si="370"/>
        <v>564.88699999999994</v>
      </c>
      <c r="D248" s="97" t="str">
        <f t="shared" si="370"/>
        <v>Win</v>
      </c>
      <c r="E248" s="97" t="str">
        <f t="shared" si="370"/>
        <v>Wind (Onshore, &gt;10MW)</v>
      </c>
      <c r="F248" s="19" t="str">
        <f t="shared" si="370"/>
        <v>Multiple</v>
      </c>
      <c r="G248" s="128">
        <f t="shared" si="370"/>
        <v>41640</v>
      </c>
      <c r="H248" s="19">
        <f t="shared" si="317"/>
        <v>50</v>
      </c>
      <c r="I248" s="129">
        <f t="shared" ref="I248:K248" si="371">I29</f>
        <v>25</v>
      </c>
      <c r="J248" s="129">
        <f t="shared" si="371"/>
        <v>25</v>
      </c>
      <c r="K248" s="19">
        <f t="shared" si="371"/>
        <v>2014</v>
      </c>
      <c r="L248" s="19"/>
      <c r="M248" s="19"/>
      <c r="N248" s="19"/>
      <c r="O248" s="19"/>
      <c r="P248" s="19"/>
      <c r="Q248" s="19"/>
      <c r="R248" s="19"/>
      <c r="S248" s="19"/>
      <c r="T248" s="19"/>
      <c r="U248" s="134">
        <f>IFERROR('CEB Allocators'!M29/SUM('CEB Allocators'!$M29:$BC29),0)*SUM($U29:$BK29)</f>
        <v>0</v>
      </c>
      <c r="V248" s="134">
        <f>IFERROR('CEB Allocators'!N29/SUM('CEB Allocators'!$M29:$BC29),0)*SUM($U29:$BK29)</f>
        <v>0</v>
      </c>
      <c r="W248" s="134">
        <f>IFERROR('CEB Allocators'!O29/SUM('CEB Allocators'!$M29:$BC29),0)*SUM($U29:$BK29)</f>
        <v>0</v>
      </c>
      <c r="X248" s="134">
        <f>IFERROR('CEB Allocators'!P29/SUM('CEB Allocators'!$M29:$BC29),0)*SUM($U29:$BK29)</f>
        <v>0</v>
      </c>
      <c r="Y248" s="134">
        <f>IFERROR('CEB Allocators'!Q29/SUM('CEB Allocators'!$M29:$BC29),0)*SUM($U29:$BK29)</f>
        <v>0</v>
      </c>
      <c r="Z248" s="134">
        <f>IFERROR('CEB Allocators'!R29/SUM('CEB Allocators'!$M29:$BC29),0)*SUM($U29:$BK29)</f>
        <v>0</v>
      </c>
      <c r="AA248" s="134">
        <f>IFERROR('CEB Allocators'!S29/SUM('CEB Allocators'!$M29:$BC29),0)*SUM($U29:$BK29)</f>
        <v>0</v>
      </c>
      <c r="AB248" s="134">
        <f>IFERROR('CEB Allocators'!T29/SUM('CEB Allocators'!$M29:$BC29),0)*SUM($U29:$BK29)</f>
        <v>0</v>
      </c>
      <c r="AC248" s="134">
        <f>IFERROR('CEB Allocators'!U29/SUM('CEB Allocators'!$M29:$BC29),0)*SUM($U29:$BK29)</f>
        <v>0</v>
      </c>
      <c r="AD248" s="134">
        <f>IFERROR('CEB Allocators'!V29/SUM('CEB Allocators'!$M29:$BC29),0)*SUM($U29:$BK29)</f>
        <v>166.53182036832058</v>
      </c>
      <c r="AE248" s="134">
        <f>IFERROR('CEB Allocators'!W29/SUM('CEB Allocators'!$M29:$BC29),0)*SUM($U29:$BK29)</f>
        <v>166.53182036832058</v>
      </c>
      <c r="AF248" s="134">
        <f>IFERROR('CEB Allocators'!X29/SUM('CEB Allocators'!$M29:$BC29),0)*SUM($U29:$BK29)</f>
        <v>166.53182036832058</v>
      </c>
      <c r="AG248" s="134">
        <f>IFERROR('CEB Allocators'!Y29/SUM('CEB Allocators'!$M29:$BC29),0)*SUM($U29:$BK29)</f>
        <v>166.53182036832058</v>
      </c>
      <c r="AH248" s="134">
        <f>IFERROR('CEB Allocators'!Z29/SUM('CEB Allocators'!$M29:$BC29),0)*SUM($U29:$BK29)</f>
        <v>166.53182036832058</v>
      </c>
      <c r="AI248" s="134">
        <f>IFERROR('CEB Allocators'!AA29/SUM('CEB Allocators'!$M29:$BC29),0)*SUM($U29:$BK29)</f>
        <v>166.53182036832058</v>
      </c>
      <c r="AJ248" s="134">
        <f>IFERROR('CEB Allocators'!AB29/SUM('CEB Allocators'!$M29:$BC29),0)*SUM($U29:$BK29)</f>
        <v>166.53182036832058</v>
      </c>
      <c r="AK248" s="134">
        <f>IFERROR('CEB Allocators'!AC29/SUM('CEB Allocators'!$M29:$BC29),0)*SUM($U29:$BK29)</f>
        <v>166.53182036832058</v>
      </c>
      <c r="AL248" s="134">
        <f>IFERROR('CEB Allocators'!AD29/SUM('CEB Allocators'!$M29:$BC29),0)*SUM($U29:$BK29)</f>
        <v>166.53182036832058</v>
      </c>
      <c r="AM248" s="134">
        <f>IFERROR('CEB Allocators'!AE29/SUM('CEB Allocators'!$M29:$BC29),0)*SUM($U29:$BK29)</f>
        <v>166.53182036832058</v>
      </c>
      <c r="AN248" s="134">
        <f>IFERROR('CEB Allocators'!AF29/SUM('CEB Allocators'!$M29:$BC29),0)*SUM($U29:$BK29)</f>
        <v>166.53182036832058</v>
      </c>
      <c r="AO248" s="134">
        <f>IFERROR('CEB Allocators'!AG29/SUM('CEB Allocators'!$M29:$BC29),0)*SUM($U29:$BK29)</f>
        <v>166.53182036832058</v>
      </c>
      <c r="AP248" s="134">
        <f>IFERROR('CEB Allocators'!AH29/SUM('CEB Allocators'!$M29:$BC29),0)*SUM($U29:$BK29)</f>
        <v>166.53182036832058</v>
      </c>
      <c r="AQ248" s="134">
        <f>IFERROR('CEB Allocators'!AI29/SUM('CEB Allocators'!$M29:$BC29),0)*SUM($U29:$BK29)</f>
        <v>166.53182036832058</v>
      </c>
      <c r="AR248" s="134">
        <f>IFERROR('CEB Allocators'!AJ29/SUM('CEB Allocators'!$M29:$BC29),0)*SUM($U29:$BK29)</f>
        <v>166.53182036832058</v>
      </c>
      <c r="AS248" s="134">
        <f>IFERROR('CEB Allocators'!AK29/SUM('CEB Allocators'!$M29:$BC29),0)*SUM($U29:$BK29)</f>
        <v>166.53182036832058</v>
      </c>
      <c r="AT248" s="134">
        <f>IFERROR('CEB Allocators'!AL29/SUM('CEB Allocators'!$M29:$BC29),0)*SUM($U29:$BK29)</f>
        <v>166.53182036832058</v>
      </c>
      <c r="AU248" s="134">
        <f>IFERROR('CEB Allocators'!AM29/SUM('CEB Allocators'!$M29:$BC29),0)*SUM($U29:$BK29)</f>
        <v>166.53182036832058</v>
      </c>
      <c r="AV248" s="134">
        <f>IFERROR('CEB Allocators'!AN29/SUM('CEB Allocators'!$M29:$BC29),0)*SUM($U29:$BK29)</f>
        <v>166.53182036832058</v>
      </c>
      <c r="AW248" s="134">
        <f>IFERROR('CEB Allocators'!AO29/SUM('CEB Allocators'!$M29:$BC29),0)*SUM($U29:$BK29)</f>
        <v>166.53182036832058</v>
      </c>
      <c r="AX248" s="134">
        <f>IFERROR('CEB Allocators'!AP29/SUM('CEB Allocators'!$M29:$BC29),0)*SUM($U29:$BK29)</f>
        <v>166.53182036832058</v>
      </c>
      <c r="AY248" s="134">
        <f>IFERROR('CEB Allocators'!AQ29/SUM('CEB Allocators'!$M29:$BC29),0)*SUM($U29:$BK29)</f>
        <v>166.53182036832058</v>
      </c>
      <c r="AZ248" s="134">
        <f>IFERROR('CEB Allocators'!AR29/SUM('CEB Allocators'!$M29:$BC29),0)*SUM($U29:$BK29)</f>
        <v>166.53182036832058</v>
      </c>
      <c r="BA248" s="134">
        <f>IFERROR('CEB Allocators'!AS29/SUM('CEB Allocators'!$M29:$BC29),0)*SUM($U29:$BK29)</f>
        <v>166.53182036832058</v>
      </c>
      <c r="BB248" s="134">
        <f>IFERROR('CEB Allocators'!AT29/SUM('CEB Allocators'!$M29:$BC29),0)*SUM($U29:$BK29)</f>
        <v>166.53182036832058</v>
      </c>
      <c r="BC248" s="134">
        <f>IFERROR('CEB Allocators'!AU29/SUM('CEB Allocators'!$M29:$BC29),0)*SUM($U29:$BK29)</f>
        <v>166.53182036832058</v>
      </c>
      <c r="BD248" s="134">
        <f>IFERROR('CEB Allocators'!AV29/SUM('CEB Allocators'!$M29:$BC29),0)*SUM($U29:$BK29)</f>
        <v>166.53182036832058</v>
      </c>
      <c r="BE248" s="134">
        <f>IFERROR('CEB Allocators'!AW29/SUM('CEB Allocators'!$M29:$BC29),0)*SUM($U29:$BK29)</f>
        <v>166.53182036832058</v>
      </c>
      <c r="BF248" s="134">
        <f>IFERROR('CEB Allocators'!AX29/SUM('CEB Allocators'!$M29:$BC29),0)*SUM($U29:$BK29)</f>
        <v>166.53182036832058</v>
      </c>
      <c r="BG248" s="134">
        <f>IFERROR('CEB Allocators'!AY29/SUM('CEB Allocators'!$M29:$BC29),0)*SUM($U29:$BK29)</f>
        <v>166.53182036832058</v>
      </c>
      <c r="BH248" s="134">
        <f>IFERROR('CEB Allocators'!AZ29/SUM('CEB Allocators'!$M29:$BC29),0)*SUM($U29:$BK29)</f>
        <v>166.53182036832058</v>
      </c>
      <c r="BI248" s="134">
        <f>IFERROR('CEB Allocators'!BA29/SUM('CEB Allocators'!$M29:$BC29),0)*SUM($U29:$BK29)</f>
        <v>166.53182036832058</v>
      </c>
      <c r="BJ248" s="134">
        <f>IFERROR('CEB Allocators'!BB29/SUM('CEB Allocators'!$M29:$BC29),0)*SUM($U29:$BK29)</f>
        <v>166.53182036832058</v>
      </c>
      <c r="BK248" s="134">
        <f>IFERROR('CEB Allocators'!BC29/SUM('CEB Allocators'!$M29:$BC29),0)*SUM($U29:$BK29)</f>
        <v>166.53182036832058</v>
      </c>
      <c r="BL248" s="134">
        <f t="shared" si="319"/>
        <v>186.3329642098708</v>
      </c>
      <c r="BM248" s="134">
        <f t="shared" si="365"/>
        <v>187.36094584856929</v>
      </c>
      <c r="BN248" s="134">
        <f t="shared" si="365"/>
        <v>188.40948712004166</v>
      </c>
      <c r="BO248" s="134">
        <f t="shared" si="365"/>
        <v>189.47899921694355</v>
      </c>
      <c r="BP248" s="134">
        <f t="shared" si="365"/>
        <v>190.56990155578345</v>
      </c>
      <c r="BQ248" s="134">
        <f t="shared" si="365"/>
        <v>191.68262194140021</v>
      </c>
      <c r="BR248" s="134">
        <f t="shared" si="365"/>
        <v>192.81759673472922</v>
      </c>
      <c r="BS248" s="134">
        <f t="shared" si="365"/>
        <v>193.97527102392485</v>
      </c>
      <c r="BT248" s="134">
        <f t="shared" si="365"/>
        <v>195.1560987989044</v>
      </c>
      <c r="BU248" s="134">
        <f t="shared" si="365"/>
        <v>196.3605431293835</v>
      </c>
      <c r="BV248" s="134">
        <f t="shared" si="365"/>
        <v>197.58907634647221</v>
      </c>
      <c r="BW248" s="134">
        <f t="shared" si="365"/>
        <v>198.8421802279027</v>
      </c>
      <c r="BX248" s="134">
        <f t="shared" si="365"/>
        <v>201.42407546520207</v>
      </c>
      <c r="BY248" s="134">
        <f t="shared" si="365"/>
        <v>202.75387932900716</v>
      </c>
      <c r="BZ248" s="134">
        <f t="shared" si="365"/>
        <v>204.11027927008834</v>
      </c>
      <c r="CA248" s="134">
        <f t="shared" si="365"/>
        <v>205.49380720999113</v>
      </c>
      <c r="CB248" s="134">
        <f t="shared" si="365"/>
        <v>0</v>
      </c>
      <c r="CC248" s="134">
        <f t="shared" si="365"/>
        <v>0</v>
      </c>
      <c r="CD248" s="134">
        <f t="shared" si="365"/>
        <v>0</v>
      </c>
      <c r="CE248" s="134">
        <f t="shared" si="365"/>
        <v>0</v>
      </c>
      <c r="CF248" s="134">
        <f t="shared" si="365"/>
        <v>0</v>
      </c>
      <c r="CG248" s="134">
        <f t="shared" si="365"/>
        <v>0</v>
      </c>
      <c r="CH248" s="134">
        <f t="shared" si="365"/>
        <v>0</v>
      </c>
    </row>
    <row r="249" spans="1:86" ht="11.4" x14ac:dyDescent="0.2">
      <c r="A249" s="150"/>
      <c r="B249" s="19" t="str">
        <f t="shared" ref="B249:G249" si="372">B30</f>
        <v>FIT I</v>
      </c>
      <c r="C249" s="97">
        <f t="shared" si="372"/>
        <v>421.32</v>
      </c>
      <c r="D249" s="97" t="str">
        <f t="shared" si="372"/>
        <v>Win</v>
      </c>
      <c r="E249" s="97" t="str">
        <f t="shared" si="372"/>
        <v>Wind (Onshore, &gt;10MW)</v>
      </c>
      <c r="F249" s="19" t="str">
        <f t="shared" si="372"/>
        <v>Multiple</v>
      </c>
      <c r="G249" s="128">
        <f t="shared" si="372"/>
        <v>42005</v>
      </c>
      <c r="H249" s="19">
        <f t="shared" si="317"/>
        <v>50</v>
      </c>
      <c r="I249" s="129">
        <f t="shared" ref="I249:K249" si="373">I30</f>
        <v>25</v>
      </c>
      <c r="J249" s="129">
        <f t="shared" si="373"/>
        <v>25</v>
      </c>
      <c r="K249" s="19">
        <f t="shared" si="373"/>
        <v>2015</v>
      </c>
      <c r="L249" s="19"/>
      <c r="M249" s="19"/>
      <c r="N249" s="19"/>
      <c r="O249" s="19"/>
      <c r="P249" s="19"/>
      <c r="Q249" s="19"/>
      <c r="R249" s="19"/>
      <c r="S249" s="19"/>
      <c r="T249" s="19"/>
      <c r="U249" s="134">
        <f>IFERROR('CEB Allocators'!M30/SUM('CEB Allocators'!$M30:$BC30),0)*SUM($U30:$BK30)</f>
        <v>0</v>
      </c>
      <c r="V249" s="134">
        <f>IFERROR('CEB Allocators'!N30/SUM('CEB Allocators'!$M30:$BC30),0)*SUM($U30:$BK30)</f>
        <v>0</v>
      </c>
      <c r="W249" s="134">
        <f>IFERROR('CEB Allocators'!O30/SUM('CEB Allocators'!$M30:$BC30),0)*SUM($U30:$BK30)</f>
        <v>0</v>
      </c>
      <c r="X249" s="134">
        <f>IFERROR('CEB Allocators'!P30/SUM('CEB Allocators'!$M30:$BC30),0)*SUM($U30:$BK30)</f>
        <v>0</v>
      </c>
      <c r="Y249" s="134">
        <f>IFERROR('CEB Allocators'!Q30/SUM('CEB Allocators'!$M30:$BC30),0)*SUM($U30:$BK30)</f>
        <v>0</v>
      </c>
      <c r="Z249" s="134">
        <f>IFERROR('CEB Allocators'!R30/SUM('CEB Allocators'!$M30:$BC30),0)*SUM($U30:$BK30)</f>
        <v>0</v>
      </c>
      <c r="AA249" s="134">
        <f>IFERROR('CEB Allocators'!S30/SUM('CEB Allocators'!$M30:$BC30),0)*SUM($U30:$BK30)</f>
        <v>0</v>
      </c>
      <c r="AB249" s="134">
        <f>IFERROR('CEB Allocators'!T30/SUM('CEB Allocators'!$M30:$BC30),0)*SUM($U30:$BK30)</f>
        <v>0</v>
      </c>
      <c r="AC249" s="134">
        <f>IFERROR('CEB Allocators'!U30/SUM('CEB Allocators'!$M30:$BC30),0)*SUM($U30:$BK30)</f>
        <v>0</v>
      </c>
      <c r="AD249" s="134">
        <f>IFERROR('CEB Allocators'!V30/SUM('CEB Allocators'!$M30:$BC30),0)*SUM($U30:$BK30)</f>
        <v>0</v>
      </c>
      <c r="AE249" s="134">
        <f>IFERROR('CEB Allocators'!W30/SUM('CEB Allocators'!$M30:$BC30),0)*SUM($U30:$BK30)</f>
        <v>111.82571800973867</v>
      </c>
      <c r="AF249" s="134">
        <f>IFERROR('CEB Allocators'!X30/SUM('CEB Allocators'!$M30:$BC30),0)*SUM($U30:$BK30)</f>
        <v>111.82571800973867</v>
      </c>
      <c r="AG249" s="134">
        <f>IFERROR('CEB Allocators'!Y30/SUM('CEB Allocators'!$M30:$BC30),0)*SUM($U30:$BK30)</f>
        <v>111.82571800973867</v>
      </c>
      <c r="AH249" s="134">
        <f>IFERROR('CEB Allocators'!Z30/SUM('CEB Allocators'!$M30:$BC30),0)*SUM($U30:$BK30)</f>
        <v>111.82571800973867</v>
      </c>
      <c r="AI249" s="134">
        <f>IFERROR('CEB Allocators'!AA30/SUM('CEB Allocators'!$M30:$BC30),0)*SUM($U30:$BK30)</f>
        <v>111.82571800973867</v>
      </c>
      <c r="AJ249" s="134">
        <f>IFERROR('CEB Allocators'!AB30/SUM('CEB Allocators'!$M30:$BC30),0)*SUM($U30:$BK30)</f>
        <v>111.82571800973867</v>
      </c>
      <c r="AK249" s="134">
        <f>IFERROR('CEB Allocators'!AC30/SUM('CEB Allocators'!$M30:$BC30),0)*SUM($U30:$BK30)</f>
        <v>111.82571800973867</v>
      </c>
      <c r="AL249" s="134">
        <f>IFERROR('CEB Allocators'!AD30/SUM('CEB Allocators'!$M30:$BC30),0)*SUM($U30:$BK30)</f>
        <v>111.82571800973867</v>
      </c>
      <c r="AM249" s="134">
        <f>IFERROR('CEB Allocators'!AE30/SUM('CEB Allocators'!$M30:$BC30),0)*SUM($U30:$BK30)</f>
        <v>111.82571800973867</v>
      </c>
      <c r="AN249" s="134">
        <f>IFERROR('CEB Allocators'!AF30/SUM('CEB Allocators'!$M30:$BC30),0)*SUM($U30:$BK30)</f>
        <v>111.82571800973867</v>
      </c>
      <c r="AO249" s="134">
        <f>IFERROR('CEB Allocators'!AG30/SUM('CEB Allocators'!$M30:$BC30),0)*SUM($U30:$BK30)</f>
        <v>111.82571800973867</v>
      </c>
      <c r="AP249" s="134">
        <f>IFERROR('CEB Allocators'!AH30/SUM('CEB Allocators'!$M30:$BC30),0)*SUM($U30:$BK30)</f>
        <v>111.82571800973867</v>
      </c>
      <c r="AQ249" s="134">
        <f>IFERROR('CEB Allocators'!AI30/SUM('CEB Allocators'!$M30:$BC30),0)*SUM($U30:$BK30)</f>
        <v>111.82571800973867</v>
      </c>
      <c r="AR249" s="134">
        <f>IFERROR('CEB Allocators'!AJ30/SUM('CEB Allocators'!$M30:$BC30),0)*SUM($U30:$BK30)</f>
        <v>111.82571800973867</v>
      </c>
      <c r="AS249" s="134">
        <f>IFERROR('CEB Allocators'!AK30/SUM('CEB Allocators'!$M30:$BC30),0)*SUM($U30:$BK30)</f>
        <v>111.82571800973867</v>
      </c>
      <c r="AT249" s="134">
        <f>IFERROR('CEB Allocators'!AL30/SUM('CEB Allocators'!$M30:$BC30),0)*SUM($U30:$BK30)</f>
        <v>111.82571800973867</v>
      </c>
      <c r="AU249" s="134">
        <f>IFERROR('CEB Allocators'!AM30/SUM('CEB Allocators'!$M30:$BC30),0)*SUM($U30:$BK30)</f>
        <v>111.82571800973867</v>
      </c>
      <c r="AV249" s="134">
        <f>IFERROR('CEB Allocators'!AN30/SUM('CEB Allocators'!$M30:$BC30),0)*SUM($U30:$BK30)</f>
        <v>111.82571800973867</v>
      </c>
      <c r="AW249" s="134">
        <f>IFERROR('CEB Allocators'!AO30/SUM('CEB Allocators'!$M30:$BC30),0)*SUM($U30:$BK30)</f>
        <v>111.82571800973867</v>
      </c>
      <c r="AX249" s="134">
        <f>IFERROR('CEB Allocators'!AP30/SUM('CEB Allocators'!$M30:$BC30),0)*SUM($U30:$BK30)</f>
        <v>111.82571800973867</v>
      </c>
      <c r="AY249" s="134">
        <f>IFERROR('CEB Allocators'!AQ30/SUM('CEB Allocators'!$M30:$BC30),0)*SUM($U30:$BK30)</f>
        <v>111.82571800973867</v>
      </c>
      <c r="AZ249" s="134">
        <f>IFERROR('CEB Allocators'!AR30/SUM('CEB Allocators'!$M30:$BC30),0)*SUM($U30:$BK30)</f>
        <v>111.82571800973867</v>
      </c>
      <c r="BA249" s="134">
        <f>IFERROR('CEB Allocators'!AS30/SUM('CEB Allocators'!$M30:$BC30),0)*SUM($U30:$BK30)</f>
        <v>111.82571800973867</v>
      </c>
      <c r="BB249" s="134">
        <f>IFERROR('CEB Allocators'!AT30/SUM('CEB Allocators'!$M30:$BC30),0)*SUM($U30:$BK30)</f>
        <v>111.82571800973867</v>
      </c>
      <c r="BC249" s="134">
        <f>IFERROR('CEB Allocators'!AU30/SUM('CEB Allocators'!$M30:$BC30),0)*SUM($U30:$BK30)</f>
        <v>111.82571800973867</v>
      </c>
      <c r="BD249" s="134">
        <f>IFERROR('CEB Allocators'!AV30/SUM('CEB Allocators'!$M30:$BC30),0)*SUM($U30:$BK30)</f>
        <v>111.82571800973867</v>
      </c>
      <c r="BE249" s="134">
        <f>IFERROR('CEB Allocators'!AW30/SUM('CEB Allocators'!$M30:$BC30),0)*SUM($U30:$BK30)</f>
        <v>111.82571800973867</v>
      </c>
      <c r="BF249" s="134">
        <f>IFERROR('CEB Allocators'!AX30/SUM('CEB Allocators'!$M30:$BC30),0)*SUM($U30:$BK30)</f>
        <v>111.82571800973867</v>
      </c>
      <c r="BG249" s="134">
        <f>IFERROR('CEB Allocators'!AY30/SUM('CEB Allocators'!$M30:$BC30),0)*SUM($U30:$BK30)</f>
        <v>111.82571800973867</v>
      </c>
      <c r="BH249" s="134">
        <f>IFERROR('CEB Allocators'!AZ30/SUM('CEB Allocators'!$M30:$BC30),0)*SUM($U30:$BK30)</f>
        <v>111.82571800973867</v>
      </c>
      <c r="BI249" s="134">
        <f>IFERROR('CEB Allocators'!BA30/SUM('CEB Allocators'!$M30:$BC30),0)*SUM($U30:$BK30)</f>
        <v>111.82571800973867</v>
      </c>
      <c r="BJ249" s="134">
        <f>IFERROR('CEB Allocators'!BB30/SUM('CEB Allocators'!$M30:$BC30),0)*SUM($U30:$BK30)</f>
        <v>111.82571800973867</v>
      </c>
      <c r="BK249" s="134">
        <f>IFERROR('CEB Allocators'!BC30/SUM('CEB Allocators'!$M30:$BC30),0)*SUM($U30:$BK30)</f>
        <v>111.82571800973867</v>
      </c>
      <c r="BL249" s="134">
        <f t="shared" si="319"/>
        <v>140.98892583207683</v>
      </c>
      <c r="BM249" s="134">
        <f t="shared" si="365"/>
        <v>141.75564417400437</v>
      </c>
      <c r="BN249" s="134">
        <f t="shared" si="365"/>
        <v>142.53769688277052</v>
      </c>
      <c r="BO249" s="134">
        <f t="shared" si="365"/>
        <v>143.33539064571193</v>
      </c>
      <c r="BP249" s="134">
        <f t="shared" si="365"/>
        <v>144.14903828391218</v>
      </c>
      <c r="BQ249" s="134">
        <f t="shared" si="365"/>
        <v>144.97895887487647</v>
      </c>
      <c r="BR249" s="134">
        <f t="shared" si="365"/>
        <v>145.82547787766001</v>
      </c>
      <c r="BS249" s="134">
        <f t="shared" si="365"/>
        <v>146.68892726049924</v>
      </c>
      <c r="BT249" s="134">
        <f t="shared" si="365"/>
        <v>147.56964563099524</v>
      </c>
      <c r="BU249" s="134">
        <f t="shared" si="365"/>
        <v>148.46797836890119</v>
      </c>
      <c r="BV249" s="134">
        <f t="shared" si="365"/>
        <v>149.38427776156524</v>
      </c>
      <c r="BW249" s="134">
        <f t="shared" si="365"/>
        <v>150.31890314208255</v>
      </c>
      <c r="BX249" s="134">
        <f t="shared" si="365"/>
        <v>151.27222103021023</v>
      </c>
      <c r="BY249" s="134">
        <f t="shared" si="365"/>
        <v>153.23643720690851</v>
      </c>
      <c r="BZ249" s="134">
        <f t="shared" si="365"/>
        <v>154.24810577633269</v>
      </c>
      <c r="CA249" s="134">
        <f t="shared" si="365"/>
        <v>155.28000771714531</v>
      </c>
      <c r="CB249" s="134">
        <f t="shared" si="365"/>
        <v>156.33254769677427</v>
      </c>
      <c r="CC249" s="134">
        <f t="shared" si="365"/>
        <v>0</v>
      </c>
      <c r="CD249" s="134">
        <f t="shared" si="365"/>
        <v>0</v>
      </c>
      <c r="CE249" s="134">
        <f t="shared" si="365"/>
        <v>0</v>
      </c>
      <c r="CF249" s="134">
        <f t="shared" si="365"/>
        <v>0</v>
      </c>
      <c r="CG249" s="134">
        <f t="shared" si="365"/>
        <v>0</v>
      </c>
      <c r="CH249" s="134">
        <f t="shared" si="365"/>
        <v>0</v>
      </c>
    </row>
    <row r="250" spans="1:86" ht="11.4" x14ac:dyDescent="0.2">
      <c r="A250" s="150"/>
      <c r="B250" s="19" t="str">
        <f t="shared" ref="B250:G250" si="374">B31</f>
        <v>FIT I</v>
      </c>
      <c r="C250" s="97">
        <f t="shared" si="374"/>
        <v>414.3</v>
      </c>
      <c r="D250" s="97" t="str">
        <f t="shared" si="374"/>
        <v>Win</v>
      </c>
      <c r="E250" s="97" t="str">
        <f t="shared" si="374"/>
        <v>Wind (Onshore, &gt;10MW)</v>
      </c>
      <c r="F250" s="19" t="str">
        <f t="shared" si="374"/>
        <v>Multiple</v>
      </c>
      <c r="G250" s="128">
        <f t="shared" si="374"/>
        <v>42370</v>
      </c>
      <c r="H250" s="19">
        <f t="shared" si="317"/>
        <v>50</v>
      </c>
      <c r="I250" s="129">
        <f t="shared" ref="I250:K250" si="375">I31</f>
        <v>25</v>
      </c>
      <c r="J250" s="129">
        <f t="shared" si="375"/>
        <v>25</v>
      </c>
      <c r="K250" s="19">
        <f t="shared" si="375"/>
        <v>2016</v>
      </c>
      <c r="L250" s="19"/>
      <c r="M250" s="19"/>
      <c r="N250" s="19"/>
      <c r="O250" s="19"/>
      <c r="P250" s="19"/>
      <c r="Q250" s="19"/>
      <c r="R250" s="19"/>
      <c r="S250" s="19"/>
      <c r="T250" s="19"/>
      <c r="U250" s="134">
        <f>IFERROR('CEB Allocators'!M31/SUM('CEB Allocators'!$M31:$BC31),0)*SUM($U31:$BK31)</f>
        <v>0</v>
      </c>
      <c r="V250" s="134">
        <f>IFERROR('CEB Allocators'!N31/SUM('CEB Allocators'!$M31:$BC31),0)*SUM($U31:$BK31)</f>
        <v>0</v>
      </c>
      <c r="W250" s="134">
        <f>IFERROR('CEB Allocators'!O31/SUM('CEB Allocators'!$M31:$BC31),0)*SUM($U31:$BK31)</f>
        <v>0</v>
      </c>
      <c r="X250" s="134">
        <f>IFERROR('CEB Allocators'!P31/SUM('CEB Allocators'!$M31:$BC31),0)*SUM($U31:$BK31)</f>
        <v>0</v>
      </c>
      <c r="Y250" s="134">
        <f>IFERROR('CEB Allocators'!Q31/SUM('CEB Allocators'!$M31:$BC31),0)*SUM($U31:$BK31)</f>
        <v>0</v>
      </c>
      <c r="Z250" s="134">
        <f>IFERROR('CEB Allocators'!R31/SUM('CEB Allocators'!$M31:$BC31),0)*SUM($U31:$BK31)</f>
        <v>0</v>
      </c>
      <c r="AA250" s="134">
        <f>IFERROR('CEB Allocators'!S31/SUM('CEB Allocators'!$M31:$BC31),0)*SUM($U31:$BK31)</f>
        <v>0</v>
      </c>
      <c r="AB250" s="134">
        <f>IFERROR('CEB Allocators'!T31/SUM('CEB Allocators'!$M31:$BC31),0)*SUM($U31:$BK31)</f>
        <v>0</v>
      </c>
      <c r="AC250" s="134">
        <f>IFERROR('CEB Allocators'!U31/SUM('CEB Allocators'!$M31:$BC31),0)*SUM($U31:$BK31)</f>
        <v>0</v>
      </c>
      <c r="AD250" s="134">
        <f>IFERROR('CEB Allocators'!V31/SUM('CEB Allocators'!$M31:$BC31),0)*SUM($U31:$BK31)</f>
        <v>0</v>
      </c>
      <c r="AE250" s="134">
        <f>IFERROR('CEB Allocators'!W31/SUM('CEB Allocators'!$M31:$BC31),0)*SUM($U31:$BK31)</f>
        <v>0</v>
      </c>
      <c r="AF250" s="134">
        <f>IFERROR('CEB Allocators'!X31/SUM('CEB Allocators'!$M31:$BC31),0)*SUM($U31:$BK31)</f>
        <v>109.80039665337711</v>
      </c>
      <c r="AG250" s="134">
        <f>IFERROR('CEB Allocators'!Y31/SUM('CEB Allocators'!$M31:$BC31),0)*SUM($U31:$BK31)</f>
        <v>109.80039665337711</v>
      </c>
      <c r="AH250" s="134">
        <f>IFERROR('CEB Allocators'!Z31/SUM('CEB Allocators'!$M31:$BC31),0)*SUM($U31:$BK31)</f>
        <v>109.80039665337711</v>
      </c>
      <c r="AI250" s="134">
        <f>IFERROR('CEB Allocators'!AA31/SUM('CEB Allocators'!$M31:$BC31),0)*SUM($U31:$BK31)</f>
        <v>109.80039665337711</v>
      </c>
      <c r="AJ250" s="134">
        <f>IFERROR('CEB Allocators'!AB31/SUM('CEB Allocators'!$M31:$BC31),0)*SUM($U31:$BK31)</f>
        <v>109.80039665337711</v>
      </c>
      <c r="AK250" s="134">
        <f>IFERROR('CEB Allocators'!AC31/SUM('CEB Allocators'!$M31:$BC31),0)*SUM($U31:$BK31)</f>
        <v>109.80039665337711</v>
      </c>
      <c r="AL250" s="134">
        <f>IFERROR('CEB Allocators'!AD31/SUM('CEB Allocators'!$M31:$BC31),0)*SUM($U31:$BK31)</f>
        <v>109.80039665337711</v>
      </c>
      <c r="AM250" s="134">
        <f>IFERROR('CEB Allocators'!AE31/SUM('CEB Allocators'!$M31:$BC31),0)*SUM($U31:$BK31)</f>
        <v>109.80039665337711</v>
      </c>
      <c r="AN250" s="134">
        <f>IFERROR('CEB Allocators'!AF31/SUM('CEB Allocators'!$M31:$BC31),0)*SUM($U31:$BK31)</f>
        <v>109.80039665337711</v>
      </c>
      <c r="AO250" s="134">
        <f>IFERROR('CEB Allocators'!AG31/SUM('CEB Allocators'!$M31:$BC31),0)*SUM($U31:$BK31)</f>
        <v>109.80039665337711</v>
      </c>
      <c r="AP250" s="134">
        <f>IFERROR('CEB Allocators'!AH31/SUM('CEB Allocators'!$M31:$BC31),0)*SUM($U31:$BK31)</f>
        <v>109.80039665337711</v>
      </c>
      <c r="AQ250" s="134">
        <f>IFERROR('CEB Allocators'!AI31/SUM('CEB Allocators'!$M31:$BC31),0)*SUM($U31:$BK31)</f>
        <v>109.80039665337711</v>
      </c>
      <c r="AR250" s="134">
        <f>IFERROR('CEB Allocators'!AJ31/SUM('CEB Allocators'!$M31:$BC31),0)*SUM($U31:$BK31)</f>
        <v>109.80039665337711</v>
      </c>
      <c r="AS250" s="134">
        <f>IFERROR('CEB Allocators'!AK31/SUM('CEB Allocators'!$M31:$BC31),0)*SUM($U31:$BK31)</f>
        <v>109.80039665337711</v>
      </c>
      <c r="AT250" s="134">
        <f>IFERROR('CEB Allocators'!AL31/SUM('CEB Allocators'!$M31:$BC31),0)*SUM($U31:$BK31)</f>
        <v>109.80039665337711</v>
      </c>
      <c r="AU250" s="134">
        <f>IFERROR('CEB Allocators'!AM31/SUM('CEB Allocators'!$M31:$BC31),0)*SUM($U31:$BK31)</f>
        <v>109.80039665337711</v>
      </c>
      <c r="AV250" s="134">
        <f>IFERROR('CEB Allocators'!AN31/SUM('CEB Allocators'!$M31:$BC31),0)*SUM($U31:$BK31)</f>
        <v>109.80039665337711</v>
      </c>
      <c r="AW250" s="134">
        <f>IFERROR('CEB Allocators'!AO31/SUM('CEB Allocators'!$M31:$BC31),0)*SUM($U31:$BK31)</f>
        <v>109.80039665337711</v>
      </c>
      <c r="AX250" s="134">
        <f>IFERROR('CEB Allocators'!AP31/SUM('CEB Allocators'!$M31:$BC31),0)*SUM($U31:$BK31)</f>
        <v>109.80039665337711</v>
      </c>
      <c r="AY250" s="134">
        <f>IFERROR('CEB Allocators'!AQ31/SUM('CEB Allocators'!$M31:$BC31),0)*SUM($U31:$BK31)</f>
        <v>109.80039665337711</v>
      </c>
      <c r="AZ250" s="134">
        <f>IFERROR('CEB Allocators'!AR31/SUM('CEB Allocators'!$M31:$BC31),0)*SUM($U31:$BK31)</f>
        <v>109.80039665337711</v>
      </c>
      <c r="BA250" s="134">
        <f>IFERROR('CEB Allocators'!AS31/SUM('CEB Allocators'!$M31:$BC31),0)*SUM($U31:$BK31)</f>
        <v>109.80039665337711</v>
      </c>
      <c r="BB250" s="134">
        <f>IFERROR('CEB Allocators'!AT31/SUM('CEB Allocators'!$M31:$BC31),0)*SUM($U31:$BK31)</f>
        <v>109.80039665337711</v>
      </c>
      <c r="BC250" s="134">
        <f>IFERROR('CEB Allocators'!AU31/SUM('CEB Allocators'!$M31:$BC31),0)*SUM($U31:$BK31)</f>
        <v>109.80039665337711</v>
      </c>
      <c r="BD250" s="134">
        <f>IFERROR('CEB Allocators'!AV31/SUM('CEB Allocators'!$M31:$BC31),0)*SUM($U31:$BK31)</f>
        <v>109.80039665337711</v>
      </c>
      <c r="BE250" s="134">
        <f>IFERROR('CEB Allocators'!AW31/SUM('CEB Allocators'!$M31:$BC31),0)*SUM($U31:$BK31)</f>
        <v>109.80039665337711</v>
      </c>
      <c r="BF250" s="134">
        <f>IFERROR('CEB Allocators'!AX31/SUM('CEB Allocators'!$M31:$BC31),0)*SUM($U31:$BK31)</f>
        <v>109.80039665337711</v>
      </c>
      <c r="BG250" s="134">
        <f>IFERROR('CEB Allocators'!AY31/SUM('CEB Allocators'!$M31:$BC31),0)*SUM($U31:$BK31)</f>
        <v>109.80039665337711</v>
      </c>
      <c r="BH250" s="134">
        <f>IFERROR('CEB Allocators'!AZ31/SUM('CEB Allocators'!$M31:$BC31),0)*SUM($U31:$BK31)</f>
        <v>109.80039665337711</v>
      </c>
      <c r="BI250" s="134">
        <f>IFERROR('CEB Allocators'!BA31/SUM('CEB Allocators'!$M31:$BC31),0)*SUM($U31:$BK31)</f>
        <v>109.80039665337711</v>
      </c>
      <c r="BJ250" s="134">
        <f>IFERROR('CEB Allocators'!BB31/SUM('CEB Allocators'!$M31:$BC31),0)*SUM($U31:$BK31)</f>
        <v>109.80039665337711</v>
      </c>
      <c r="BK250" s="134">
        <f>IFERROR('CEB Allocators'!BC31/SUM('CEB Allocators'!$M31:$BC31),0)*SUM($U31:$BK31)</f>
        <v>109.80039665337711</v>
      </c>
      <c r="BL250" s="134">
        <f t="shared" si="319"/>
        <v>140.65863192493458</v>
      </c>
      <c r="BM250" s="134">
        <f t="shared" si="365"/>
        <v>141.41257526743098</v>
      </c>
      <c r="BN250" s="134">
        <f t="shared" si="365"/>
        <v>142.18159747677731</v>
      </c>
      <c r="BO250" s="134">
        <f t="shared" si="365"/>
        <v>142.96600013031059</v>
      </c>
      <c r="BP250" s="134">
        <f t="shared" si="365"/>
        <v>143.76609083691451</v>
      </c>
      <c r="BQ250" s="134">
        <f t="shared" si="365"/>
        <v>144.58218335765054</v>
      </c>
      <c r="BR250" s="134">
        <f t="shared" si="365"/>
        <v>145.41459772880128</v>
      </c>
      <c r="BS250" s="134">
        <f t="shared" si="365"/>
        <v>146.26366038737498</v>
      </c>
      <c r="BT250" s="134">
        <f t="shared" si="365"/>
        <v>147.12970429912022</v>
      </c>
      <c r="BU250" s="134">
        <f t="shared" si="365"/>
        <v>148.01306908910036</v>
      </c>
      <c r="BV250" s="134">
        <f t="shared" si="365"/>
        <v>148.91410117488007</v>
      </c>
      <c r="BW250" s="134">
        <f t="shared" si="365"/>
        <v>149.83315390237539</v>
      </c>
      <c r="BX250" s="134">
        <f t="shared" si="365"/>
        <v>150.77058768442063</v>
      </c>
      <c r="BY250" s="134">
        <f t="shared" si="365"/>
        <v>151.72677014210677</v>
      </c>
      <c r="BZ250" s="134">
        <f t="shared" si="365"/>
        <v>153.69688847792327</v>
      </c>
      <c r="CA250" s="134">
        <f t="shared" si="365"/>
        <v>154.71159695147946</v>
      </c>
      <c r="CB250" s="134">
        <f t="shared" si="365"/>
        <v>155.74659959450676</v>
      </c>
      <c r="CC250" s="134">
        <f t="shared" si="365"/>
        <v>156.80230229039464</v>
      </c>
      <c r="CD250" s="134">
        <f t="shared" si="365"/>
        <v>0</v>
      </c>
      <c r="CE250" s="134">
        <f t="shared" si="365"/>
        <v>0</v>
      </c>
      <c r="CF250" s="134">
        <f t="shared" si="365"/>
        <v>0</v>
      </c>
      <c r="CG250" s="134">
        <f t="shared" si="365"/>
        <v>0</v>
      </c>
      <c r="CH250" s="134">
        <f t="shared" si="365"/>
        <v>0</v>
      </c>
    </row>
    <row r="251" spans="1:86" ht="11.4" x14ac:dyDescent="0.2">
      <c r="A251" s="150"/>
      <c r="B251" s="19" t="str">
        <f t="shared" ref="B251:G251" si="376">B32</f>
        <v>FIT I</v>
      </c>
      <c r="C251" s="97">
        <f t="shared" si="376"/>
        <v>300</v>
      </c>
      <c r="D251" s="97" t="str">
        <f t="shared" si="376"/>
        <v>Win</v>
      </c>
      <c r="E251" s="97" t="str">
        <f t="shared" si="376"/>
        <v>Wind (Onshore, &gt;10MW)</v>
      </c>
      <c r="F251" s="19" t="str">
        <f t="shared" si="376"/>
        <v>Multiple</v>
      </c>
      <c r="G251" s="128">
        <f t="shared" si="376"/>
        <v>43101</v>
      </c>
      <c r="H251" s="19">
        <f t="shared" si="317"/>
        <v>50</v>
      </c>
      <c r="I251" s="129">
        <f t="shared" ref="I251:K251" si="377">I32</f>
        <v>25</v>
      </c>
      <c r="J251" s="129">
        <f t="shared" si="377"/>
        <v>25</v>
      </c>
      <c r="K251" s="19">
        <f t="shared" si="377"/>
        <v>2018</v>
      </c>
      <c r="L251" s="19"/>
      <c r="M251" s="19"/>
      <c r="N251" s="19"/>
      <c r="O251" s="19"/>
      <c r="P251" s="19"/>
      <c r="Q251" s="19"/>
      <c r="R251" s="19"/>
      <c r="S251" s="19"/>
      <c r="T251" s="19"/>
      <c r="U251" s="134">
        <f>IFERROR('CEB Allocators'!M32/SUM('CEB Allocators'!$M32:$BC32),0)*SUM($U32:$BK32)</f>
        <v>0</v>
      </c>
      <c r="V251" s="134">
        <f>IFERROR('CEB Allocators'!N32/SUM('CEB Allocators'!$M32:$BC32),0)*SUM($U32:$BK32)</f>
        <v>0</v>
      </c>
      <c r="W251" s="134">
        <f>IFERROR('CEB Allocators'!O32/SUM('CEB Allocators'!$M32:$BC32),0)*SUM($U32:$BK32)</f>
        <v>0</v>
      </c>
      <c r="X251" s="134">
        <f>IFERROR('CEB Allocators'!P32/SUM('CEB Allocators'!$M32:$BC32),0)*SUM($U32:$BK32)</f>
        <v>0</v>
      </c>
      <c r="Y251" s="134">
        <f>IFERROR('CEB Allocators'!Q32/SUM('CEB Allocators'!$M32:$BC32),0)*SUM($U32:$BK32)</f>
        <v>0</v>
      </c>
      <c r="Z251" s="134">
        <f>IFERROR('CEB Allocators'!R32/SUM('CEB Allocators'!$M32:$BC32),0)*SUM($U32:$BK32)</f>
        <v>0</v>
      </c>
      <c r="AA251" s="134">
        <f>IFERROR('CEB Allocators'!S32/SUM('CEB Allocators'!$M32:$BC32),0)*SUM($U32:$BK32)</f>
        <v>0</v>
      </c>
      <c r="AB251" s="134">
        <f>IFERROR('CEB Allocators'!T32/SUM('CEB Allocators'!$M32:$BC32),0)*SUM($U32:$BK32)</f>
        <v>0</v>
      </c>
      <c r="AC251" s="134">
        <f>IFERROR('CEB Allocators'!U32/SUM('CEB Allocators'!$M32:$BC32),0)*SUM($U32:$BK32)</f>
        <v>0</v>
      </c>
      <c r="AD251" s="134">
        <f>IFERROR('CEB Allocators'!V32/SUM('CEB Allocators'!$M32:$BC32),0)*SUM($U32:$BK32)</f>
        <v>0</v>
      </c>
      <c r="AE251" s="134">
        <f>IFERROR('CEB Allocators'!W32/SUM('CEB Allocators'!$M32:$BC32),0)*SUM($U32:$BK32)</f>
        <v>0</v>
      </c>
      <c r="AF251" s="134">
        <f>IFERROR('CEB Allocators'!X32/SUM('CEB Allocators'!$M32:$BC32),0)*SUM($U32:$BK32)</f>
        <v>0</v>
      </c>
      <c r="AG251" s="134">
        <f>IFERROR('CEB Allocators'!Y32/SUM('CEB Allocators'!$M32:$BC32),0)*SUM($U32:$BK32)</f>
        <v>0</v>
      </c>
      <c r="AH251" s="134">
        <f>IFERROR('CEB Allocators'!Z32/SUM('CEB Allocators'!$M32:$BC32),0)*SUM($U32:$BK32)</f>
        <v>78.903094545400734</v>
      </c>
      <c r="AI251" s="134">
        <f>IFERROR('CEB Allocators'!AA32/SUM('CEB Allocators'!$M32:$BC32),0)*SUM($U32:$BK32)</f>
        <v>78.903094545400734</v>
      </c>
      <c r="AJ251" s="134">
        <f>IFERROR('CEB Allocators'!AB32/SUM('CEB Allocators'!$M32:$BC32),0)*SUM($U32:$BK32)</f>
        <v>78.903094545400734</v>
      </c>
      <c r="AK251" s="134">
        <f>IFERROR('CEB Allocators'!AC32/SUM('CEB Allocators'!$M32:$BC32),0)*SUM($U32:$BK32)</f>
        <v>78.903094545400734</v>
      </c>
      <c r="AL251" s="134">
        <f>IFERROR('CEB Allocators'!AD32/SUM('CEB Allocators'!$M32:$BC32),0)*SUM($U32:$BK32)</f>
        <v>78.903094545400734</v>
      </c>
      <c r="AM251" s="134">
        <f>IFERROR('CEB Allocators'!AE32/SUM('CEB Allocators'!$M32:$BC32),0)*SUM($U32:$BK32)</f>
        <v>78.903094545400734</v>
      </c>
      <c r="AN251" s="134">
        <f>IFERROR('CEB Allocators'!AF32/SUM('CEB Allocators'!$M32:$BC32),0)*SUM($U32:$BK32)</f>
        <v>78.903094545400734</v>
      </c>
      <c r="AO251" s="134">
        <f>IFERROR('CEB Allocators'!AG32/SUM('CEB Allocators'!$M32:$BC32),0)*SUM($U32:$BK32)</f>
        <v>78.903094545400734</v>
      </c>
      <c r="AP251" s="134">
        <f>IFERROR('CEB Allocators'!AH32/SUM('CEB Allocators'!$M32:$BC32),0)*SUM($U32:$BK32)</f>
        <v>78.903094545400734</v>
      </c>
      <c r="AQ251" s="134">
        <f>IFERROR('CEB Allocators'!AI32/SUM('CEB Allocators'!$M32:$BC32),0)*SUM($U32:$BK32)</f>
        <v>78.903094545400734</v>
      </c>
      <c r="AR251" s="134">
        <f>IFERROR('CEB Allocators'!AJ32/SUM('CEB Allocators'!$M32:$BC32),0)*SUM($U32:$BK32)</f>
        <v>78.903094545400734</v>
      </c>
      <c r="AS251" s="134">
        <f>IFERROR('CEB Allocators'!AK32/SUM('CEB Allocators'!$M32:$BC32),0)*SUM($U32:$BK32)</f>
        <v>78.903094545400734</v>
      </c>
      <c r="AT251" s="134">
        <f>IFERROR('CEB Allocators'!AL32/SUM('CEB Allocators'!$M32:$BC32),0)*SUM($U32:$BK32)</f>
        <v>78.903094545400734</v>
      </c>
      <c r="AU251" s="134">
        <f>IFERROR('CEB Allocators'!AM32/SUM('CEB Allocators'!$M32:$BC32),0)*SUM($U32:$BK32)</f>
        <v>78.903094545400734</v>
      </c>
      <c r="AV251" s="134">
        <f>IFERROR('CEB Allocators'!AN32/SUM('CEB Allocators'!$M32:$BC32),0)*SUM($U32:$BK32)</f>
        <v>78.903094545400734</v>
      </c>
      <c r="AW251" s="134">
        <f>IFERROR('CEB Allocators'!AO32/SUM('CEB Allocators'!$M32:$BC32),0)*SUM($U32:$BK32)</f>
        <v>78.903094545400734</v>
      </c>
      <c r="AX251" s="134">
        <f>IFERROR('CEB Allocators'!AP32/SUM('CEB Allocators'!$M32:$BC32),0)*SUM($U32:$BK32)</f>
        <v>78.903094545400734</v>
      </c>
      <c r="AY251" s="134">
        <f>IFERROR('CEB Allocators'!AQ32/SUM('CEB Allocators'!$M32:$BC32),0)*SUM($U32:$BK32)</f>
        <v>78.903094545400734</v>
      </c>
      <c r="AZ251" s="134">
        <f>IFERROR('CEB Allocators'!AR32/SUM('CEB Allocators'!$M32:$BC32),0)*SUM($U32:$BK32)</f>
        <v>78.903094545400734</v>
      </c>
      <c r="BA251" s="134">
        <f>IFERROR('CEB Allocators'!AS32/SUM('CEB Allocators'!$M32:$BC32),0)*SUM($U32:$BK32)</f>
        <v>78.903094545400734</v>
      </c>
      <c r="BB251" s="134">
        <f>IFERROR('CEB Allocators'!AT32/SUM('CEB Allocators'!$M32:$BC32),0)*SUM($U32:$BK32)</f>
        <v>78.903094545400734</v>
      </c>
      <c r="BC251" s="134">
        <f>IFERROR('CEB Allocators'!AU32/SUM('CEB Allocators'!$M32:$BC32),0)*SUM($U32:$BK32)</f>
        <v>78.903094545400734</v>
      </c>
      <c r="BD251" s="134">
        <f>IFERROR('CEB Allocators'!AV32/SUM('CEB Allocators'!$M32:$BC32),0)*SUM($U32:$BK32)</f>
        <v>78.903094545400734</v>
      </c>
      <c r="BE251" s="134">
        <f>IFERROR('CEB Allocators'!AW32/SUM('CEB Allocators'!$M32:$BC32),0)*SUM($U32:$BK32)</f>
        <v>78.903094545400734</v>
      </c>
      <c r="BF251" s="134">
        <f>IFERROR('CEB Allocators'!AX32/SUM('CEB Allocators'!$M32:$BC32),0)*SUM($U32:$BK32)</f>
        <v>78.903094545400734</v>
      </c>
      <c r="BG251" s="134">
        <f>IFERROR('CEB Allocators'!AY32/SUM('CEB Allocators'!$M32:$BC32),0)*SUM($U32:$BK32)</f>
        <v>78.903094545400734</v>
      </c>
      <c r="BH251" s="134">
        <f>IFERROR('CEB Allocators'!AZ32/SUM('CEB Allocators'!$M32:$BC32),0)*SUM($U32:$BK32)</f>
        <v>78.903094545400734</v>
      </c>
      <c r="BI251" s="134">
        <f>IFERROR('CEB Allocators'!BA32/SUM('CEB Allocators'!$M32:$BC32),0)*SUM($U32:$BK32)</f>
        <v>78.903094545400734</v>
      </c>
      <c r="BJ251" s="134">
        <f>IFERROR('CEB Allocators'!BB32/SUM('CEB Allocators'!$M32:$BC32),0)*SUM($U32:$BK32)</f>
        <v>78.903094545400734</v>
      </c>
      <c r="BK251" s="134">
        <f>IFERROR('CEB Allocators'!BC32/SUM('CEB Allocators'!$M32:$BC32),0)*SUM($U32:$BK32)</f>
        <v>78.903094545400734</v>
      </c>
      <c r="BL251" s="134">
        <f t="shared" si="319"/>
        <v>104.86479008172283</v>
      </c>
      <c r="BM251" s="134">
        <f t="shared" si="365"/>
        <v>105.41073022835309</v>
      </c>
      <c r="BN251" s="134">
        <f t="shared" si="365"/>
        <v>105.96758917791597</v>
      </c>
      <c r="BO251" s="134">
        <f t="shared" si="365"/>
        <v>106.53558530647013</v>
      </c>
      <c r="BP251" s="134">
        <f t="shared" si="365"/>
        <v>107.11494135759534</v>
      </c>
      <c r="BQ251" s="134">
        <f t="shared" si="365"/>
        <v>107.70588452974306</v>
      </c>
      <c r="BR251" s="134">
        <f t="shared" si="365"/>
        <v>108.30864656533375</v>
      </c>
      <c r="BS251" s="134">
        <f t="shared" si="365"/>
        <v>108.92346384163623</v>
      </c>
      <c r="BT251" s="134">
        <f t="shared" si="365"/>
        <v>109.55057746346478</v>
      </c>
      <c r="BU251" s="134">
        <f t="shared" si="365"/>
        <v>110.19023335772989</v>
      </c>
      <c r="BV251" s="134">
        <f t="shared" si="365"/>
        <v>110.84268236988032</v>
      </c>
      <c r="BW251" s="134">
        <f t="shared" si="365"/>
        <v>111.50818036227373</v>
      </c>
      <c r="BX251" s="134">
        <f t="shared" si="365"/>
        <v>112.18698831451503</v>
      </c>
      <c r="BY251" s="134">
        <f t="shared" si="365"/>
        <v>112.87937242580114</v>
      </c>
      <c r="BZ251" s="134">
        <f t="shared" si="365"/>
        <v>113.585604219313</v>
      </c>
      <c r="CA251" s="134">
        <f t="shared" si="365"/>
        <v>114.30596064869508</v>
      </c>
      <c r="CB251" s="134">
        <f t="shared" si="365"/>
        <v>115.79018303579393</v>
      </c>
      <c r="CC251" s="134">
        <f t="shared" si="365"/>
        <v>116.55463104150562</v>
      </c>
      <c r="CD251" s="134">
        <f t="shared" si="365"/>
        <v>117.33436800733155</v>
      </c>
      <c r="CE251" s="134">
        <f t="shared" si="365"/>
        <v>118.12969971247399</v>
      </c>
      <c r="CF251" s="134">
        <f t="shared" si="365"/>
        <v>0</v>
      </c>
      <c r="CG251" s="134">
        <f t="shared" si="365"/>
        <v>0</v>
      </c>
      <c r="CH251" s="134">
        <f t="shared" si="365"/>
        <v>0</v>
      </c>
    </row>
    <row r="252" spans="1:86" ht="11.4" x14ac:dyDescent="0.2">
      <c r="A252" s="150"/>
      <c r="B252" s="19" t="str">
        <f t="shared" ref="B252:G252" si="378">B33</f>
        <v>FIT I</v>
      </c>
      <c r="C252" s="97">
        <f t="shared" si="378"/>
        <v>13.8</v>
      </c>
      <c r="D252" s="97" t="str">
        <f t="shared" si="378"/>
        <v>Win</v>
      </c>
      <c r="E252" s="97" t="str">
        <f t="shared" si="378"/>
        <v>Wind (On-Shore, 0.5-10MW)</v>
      </c>
      <c r="F252" s="19" t="str">
        <f t="shared" si="378"/>
        <v>Multiple</v>
      </c>
      <c r="G252" s="128">
        <f t="shared" si="378"/>
        <v>40909</v>
      </c>
      <c r="H252" s="19">
        <f t="shared" si="317"/>
        <v>50</v>
      </c>
      <c r="I252" s="129">
        <f t="shared" ref="I252:K252" si="379">I33</f>
        <v>25</v>
      </c>
      <c r="J252" s="129">
        <f t="shared" si="379"/>
        <v>25</v>
      </c>
      <c r="K252" s="19">
        <f t="shared" si="379"/>
        <v>2012</v>
      </c>
      <c r="L252" s="19"/>
      <c r="M252" s="19"/>
      <c r="N252" s="19"/>
      <c r="O252" s="19"/>
      <c r="P252" s="19"/>
      <c r="Q252" s="19"/>
      <c r="R252" s="19"/>
      <c r="S252" s="19"/>
      <c r="T252" s="19"/>
      <c r="U252" s="134">
        <f>IFERROR('CEB Allocators'!M33/SUM('CEB Allocators'!$M33:$BC33),0)*SUM($U33:$BK33)</f>
        <v>0</v>
      </c>
      <c r="V252" s="134">
        <f>IFERROR('CEB Allocators'!N33/SUM('CEB Allocators'!$M33:$BC33),0)*SUM($U33:$BK33)</f>
        <v>0</v>
      </c>
      <c r="W252" s="134">
        <f>IFERROR('CEB Allocators'!O33/SUM('CEB Allocators'!$M33:$BC33),0)*SUM($U33:$BK33)</f>
        <v>0</v>
      </c>
      <c r="X252" s="134">
        <f>IFERROR('CEB Allocators'!P33/SUM('CEB Allocators'!$M33:$BC33),0)*SUM($U33:$BK33)</f>
        <v>0</v>
      </c>
      <c r="Y252" s="134">
        <f>IFERROR('CEB Allocators'!Q33/SUM('CEB Allocators'!$M33:$BC33),0)*SUM($U33:$BK33)</f>
        <v>0</v>
      </c>
      <c r="Z252" s="134">
        <f>IFERROR('CEB Allocators'!R33/SUM('CEB Allocators'!$M33:$BC33),0)*SUM($U33:$BK33)</f>
        <v>0</v>
      </c>
      <c r="AA252" s="134">
        <f>IFERROR('CEB Allocators'!S33/SUM('CEB Allocators'!$M33:$BC33),0)*SUM($U33:$BK33)</f>
        <v>0</v>
      </c>
      <c r="AB252" s="134">
        <f>IFERROR('CEB Allocators'!T33/SUM('CEB Allocators'!$M33:$BC33),0)*SUM($U33:$BK33)</f>
        <v>4.0353536677412638</v>
      </c>
      <c r="AC252" s="134">
        <f>IFERROR('CEB Allocators'!U33/SUM('CEB Allocators'!$M33:$BC33),0)*SUM($U33:$BK33)</f>
        <v>4.0353536677412638</v>
      </c>
      <c r="AD252" s="134">
        <f>IFERROR('CEB Allocators'!V33/SUM('CEB Allocators'!$M33:$BC33),0)*SUM($U33:$BK33)</f>
        <v>4.0353536677412638</v>
      </c>
      <c r="AE252" s="134">
        <f>IFERROR('CEB Allocators'!W33/SUM('CEB Allocators'!$M33:$BC33),0)*SUM($U33:$BK33)</f>
        <v>4.0353536677412638</v>
      </c>
      <c r="AF252" s="134">
        <f>IFERROR('CEB Allocators'!X33/SUM('CEB Allocators'!$M33:$BC33),0)*SUM($U33:$BK33)</f>
        <v>4.0353536677412638</v>
      </c>
      <c r="AG252" s="134">
        <f>IFERROR('CEB Allocators'!Y33/SUM('CEB Allocators'!$M33:$BC33),0)*SUM($U33:$BK33)</f>
        <v>4.0353536677412638</v>
      </c>
      <c r="AH252" s="134">
        <f>IFERROR('CEB Allocators'!Z33/SUM('CEB Allocators'!$M33:$BC33),0)*SUM($U33:$BK33)</f>
        <v>4.0353536677412638</v>
      </c>
      <c r="AI252" s="134">
        <f>IFERROR('CEB Allocators'!AA33/SUM('CEB Allocators'!$M33:$BC33),0)*SUM($U33:$BK33)</f>
        <v>4.0353536677412638</v>
      </c>
      <c r="AJ252" s="134">
        <f>IFERROR('CEB Allocators'!AB33/SUM('CEB Allocators'!$M33:$BC33),0)*SUM($U33:$BK33)</f>
        <v>4.0353536677412638</v>
      </c>
      <c r="AK252" s="134">
        <f>IFERROR('CEB Allocators'!AC33/SUM('CEB Allocators'!$M33:$BC33),0)*SUM($U33:$BK33)</f>
        <v>4.0353536677412638</v>
      </c>
      <c r="AL252" s="134">
        <f>IFERROR('CEB Allocators'!AD33/SUM('CEB Allocators'!$M33:$BC33),0)*SUM($U33:$BK33)</f>
        <v>4.0353536677412638</v>
      </c>
      <c r="AM252" s="134">
        <f>IFERROR('CEB Allocators'!AE33/SUM('CEB Allocators'!$M33:$BC33),0)*SUM($U33:$BK33)</f>
        <v>4.0353536677412638</v>
      </c>
      <c r="AN252" s="134">
        <f>IFERROR('CEB Allocators'!AF33/SUM('CEB Allocators'!$M33:$BC33),0)*SUM($U33:$BK33)</f>
        <v>4.0353536677412638</v>
      </c>
      <c r="AO252" s="134">
        <f>IFERROR('CEB Allocators'!AG33/SUM('CEB Allocators'!$M33:$BC33),0)*SUM($U33:$BK33)</f>
        <v>4.0353536677412638</v>
      </c>
      <c r="AP252" s="134">
        <f>IFERROR('CEB Allocators'!AH33/SUM('CEB Allocators'!$M33:$BC33),0)*SUM($U33:$BK33)</f>
        <v>4.0353536677412638</v>
      </c>
      <c r="AQ252" s="134">
        <f>IFERROR('CEB Allocators'!AI33/SUM('CEB Allocators'!$M33:$BC33),0)*SUM($U33:$BK33)</f>
        <v>4.0353536677412638</v>
      </c>
      <c r="AR252" s="134">
        <f>IFERROR('CEB Allocators'!AJ33/SUM('CEB Allocators'!$M33:$BC33),0)*SUM($U33:$BK33)</f>
        <v>4.0353536677412638</v>
      </c>
      <c r="AS252" s="134">
        <f>IFERROR('CEB Allocators'!AK33/SUM('CEB Allocators'!$M33:$BC33),0)*SUM($U33:$BK33)</f>
        <v>4.0353536677412638</v>
      </c>
      <c r="AT252" s="134">
        <f>IFERROR('CEB Allocators'!AL33/SUM('CEB Allocators'!$M33:$BC33),0)*SUM($U33:$BK33)</f>
        <v>4.0353536677412638</v>
      </c>
      <c r="AU252" s="134">
        <f>IFERROR('CEB Allocators'!AM33/SUM('CEB Allocators'!$M33:$BC33),0)*SUM($U33:$BK33)</f>
        <v>4.0353536677412638</v>
      </c>
      <c r="AV252" s="134">
        <f>IFERROR('CEB Allocators'!AN33/SUM('CEB Allocators'!$M33:$BC33),0)*SUM($U33:$BK33)</f>
        <v>4.0353536677412638</v>
      </c>
      <c r="AW252" s="134">
        <f>IFERROR('CEB Allocators'!AO33/SUM('CEB Allocators'!$M33:$BC33),0)*SUM($U33:$BK33)</f>
        <v>4.0353536677412638</v>
      </c>
      <c r="AX252" s="134">
        <f>IFERROR('CEB Allocators'!AP33/SUM('CEB Allocators'!$M33:$BC33),0)*SUM($U33:$BK33)</f>
        <v>4.0353536677412638</v>
      </c>
      <c r="AY252" s="134">
        <f>IFERROR('CEB Allocators'!AQ33/SUM('CEB Allocators'!$M33:$BC33),0)*SUM($U33:$BK33)</f>
        <v>4.0353536677412638</v>
      </c>
      <c r="AZ252" s="134">
        <f>IFERROR('CEB Allocators'!AR33/SUM('CEB Allocators'!$M33:$BC33),0)*SUM($U33:$BK33)</f>
        <v>4.0353536677412638</v>
      </c>
      <c r="BA252" s="134">
        <f>IFERROR('CEB Allocators'!AS33/SUM('CEB Allocators'!$M33:$BC33),0)*SUM($U33:$BK33)</f>
        <v>4.0353536677412638</v>
      </c>
      <c r="BB252" s="134">
        <f>IFERROR('CEB Allocators'!AT33/SUM('CEB Allocators'!$M33:$BC33),0)*SUM($U33:$BK33)</f>
        <v>4.0353536677412638</v>
      </c>
      <c r="BC252" s="134">
        <f>IFERROR('CEB Allocators'!AU33/SUM('CEB Allocators'!$M33:$BC33),0)*SUM($U33:$BK33)</f>
        <v>4.0353536677412638</v>
      </c>
      <c r="BD252" s="134">
        <f>IFERROR('CEB Allocators'!AV33/SUM('CEB Allocators'!$M33:$BC33),0)*SUM($U33:$BK33)</f>
        <v>4.0353536677412638</v>
      </c>
      <c r="BE252" s="134">
        <f>IFERROR('CEB Allocators'!AW33/SUM('CEB Allocators'!$M33:$BC33),0)*SUM($U33:$BK33)</f>
        <v>4.0353536677412638</v>
      </c>
      <c r="BF252" s="134">
        <f>IFERROR('CEB Allocators'!AX33/SUM('CEB Allocators'!$M33:$BC33),0)*SUM($U33:$BK33)</f>
        <v>4.0353536677412638</v>
      </c>
      <c r="BG252" s="134">
        <f>IFERROR('CEB Allocators'!AY33/SUM('CEB Allocators'!$M33:$BC33),0)*SUM($U33:$BK33)</f>
        <v>4.0353536677412638</v>
      </c>
      <c r="BH252" s="134">
        <f>IFERROR('CEB Allocators'!AZ33/SUM('CEB Allocators'!$M33:$BC33),0)*SUM($U33:$BK33)</f>
        <v>4.0353536677412638</v>
      </c>
      <c r="BI252" s="134">
        <f>IFERROR('CEB Allocators'!BA33/SUM('CEB Allocators'!$M33:$BC33),0)*SUM($U33:$BK33)</f>
        <v>4.0353536677412638</v>
      </c>
      <c r="BJ252" s="134">
        <f>IFERROR('CEB Allocators'!BB33/SUM('CEB Allocators'!$M33:$BC33),0)*SUM($U33:$BK33)</f>
        <v>4.0353536677412638</v>
      </c>
      <c r="BK252" s="134">
        <f>IFERROR('CEB Allocators'!BC33/SUM('CEB Allocators'!$M33:$BC33),0)*SUM($U33:$BK33)</f>
        <v>4.0353536677412638</v>
      </c>
      <c r="BL252" s="134">
        <f t="shared" si="319"/>
        <v>4.4240490152934173</v>
      </c>
      <c r="BM252" s="134">
        <f t="shared" si="365"/>
        <v>4.4491622620384099</v>
      </c>
      <c r="BN252" s="134">
        <f t="shared" si="365"/>
        <v>4.4747777737183032</v>
      </c>
      <c r="BO252" s="134">
        <f t="shared" si="365"/>
        <v>4.5009055956317932</v>
      </c>
      <c r="BP252" s="134">
        <f t="shared" si="365"/>
        <v>4.5275559739835529</v>
      </c>
      <c r="BQ252" s="134">
        <f t="shared" si="365"/>
        <v>4.5547393599023485</v>
      </c>
      <c r="BR252" s="134">
        <f t="shared" si="365"/>
        <v>4.5824664135395201</v>
      </c>
      <c r="BS252" s="134">
        <f t="shared" si="365"/>
        <v>4.6107480082494359</v>
      </c>
      <c r="BT252" s="134">
        <f t="shared" si="365"/>
        <v>4.6395952348535481</v>
      </c>
      <c r="BU252" s="134">
        <f t="shared" si="365"/>
        <v>4.6690194059897436</v>
      </c>
      <c r="BV252" s="134">
        <f t="shared" si="365"/>
        <v>4.7296449681987598</v>
      </c>
      <c r="BW252" s="134">
        <f t="shared" si="365"/>
        <v>4.7608701340018591</v>
      </c>
      <c r="BX252" s="134">
        <f t="shared" si="365"/>
        <v>4.7927198031210212</v>
      </c>
      <c r="BY252" s="134">
        <f t="shared" si="365"/>
        <v>4.8252064656225659</v>
      </c>
      <c r="BZ252" s="134">
        <f t="shared" si="365"/>
        <v>0</v>
      </c>
      <c r="CA252" s="134">
        <f t="shared" si="365"/>
        <v>0</v>
      </c>
      <c r="CB252" s="134">
        <f t="shared" si="365"/>
        <v>0</v>
      </c>
      <c r="CC252" s="134">
        <f t="shared" si="365"/>
        <v>0</v>
      </c>
      <c r="CD252" s="134">
        <f t="shared" si="365"/>
        <v>0</v>
      </c>
      <c r="CE252" s="134">
        <f t="shared" si="365"/>
        <v>0</v>
      </c>
      <c r="CF252" s="134">
        <f t="shared" si="365"/>
        <v>0</v>
      </c>
      <c r="CG252" s="134">
        <f t="shared" si="365"/>
        <v>0</v>
      </c>
      <c r="CH252" s="134">
        <f t="shared" si="365"/>
        <v>0</v>
      </c>
    </row>
    <row r="253" spans="1:86" ht="11.4" x14ac:dyDescent="0.2">
      <c r="A253" s="150"/>
      <c r="B253" s="19" t="str">
        <f t="shared" ref="B253:G253" si="380">B34</f>
        <v>FIT I</v>
      </c>
      <c r="C253" s="97">
        <f t="shared" si="380"/>
        <v>8</v>
      </c>
      <c r="D253" s="97" t="str">
        <f t="shared" si="380"/>
        <v>Win</v>
      </c>
      <c r="E253" s="97" t="str">
        <f t="shared" si="380"/>
        <v>Wind (On-Shore, 0.5-10MW)</v>
      </c>
      <c r="F253" s="19" t="str">
        <f t="shared" si="380"/>
        <v>Multiple</v>
      </c>
      <c r="G253" s="128">
        <f t="shared" si="380"/>
        <v>41275</v>
      </c>
      <c r="H253" s="19">
        <f t="shared" si="317"/>
        <v>50</v>
      </c>
      <c r="I253" s="129">
        <f t="shared" ref="I253:K253" si="381">I34</f>
        <v>25</v>
      </c>
      <c r="J253" s="129">
        <f t="shared" si="381"/>
        <v>25</v>
      </c>
      <c r="K253" s="19">
        <f t="shared" si="381"/>
        <v>2013</v>
      </c>
      <c r="L253" s="19"/>
      <c r="M253" s="19"/>
      <c r="N253" s="19"/>
      <c r="O253" s="19"/>
      <c r="P253" s="19"/>
      <c r="Q253" s="19"/>
      <c r="R253" s="19"/>
      <c r="S253" s="19"/>
      <c r="T253" s="19"/>
      <c r="U253" s="134">
        <f>IFERROR('CEB Allocators'!M34/SUM('CEB Allocators'!$M34:$BC34),0)*SUM($U34:$BK34)</f>
        <v>0</v>
      </c>
      <c r="V253" s="134">
        <f>IFERROR('CEB Allocators'!N34/SUM('CEB Allocators'!$M34:$BC34),0)*SUM($U34:$BK34)</f>
        <v>0</v>
      </c>
      <c r="W253" s="134">
        <f>IFERROR('CEB Allocators'!O34/SUM('CEB Allocators'!$M34:$BC34),0)*SUM($U34:$BK34)</f>
        <v>0</v>
      </c>
      <c r="X253" s="134">
        <f>IFERROR('CEB Allocators'!P34/SUM('CEB Allocators'!$M34:$BC34),0)*SUM($U34:$BK34)</f>
        <v>0</v>
      </c>
      <c r="Y253" s="134">
        <f>IFERROR('CEB Allocators'!Q34/SUM('CEB Allocators'!$M34:$BC34),0)*SUM($U34:$BK34)</f>
        <v>0</v>
      </c>
      <c r="Z253" s="134">
        <f>IFERROR('CEB Allocators'!R34/SUM('CEB Allocators'!$M34:$BC34),0)*SUM($U34:$BK34)</f>
        <v>0</v>
      </c>
      <c r="AA253" s="134">
        <f>IFERROR('CEB Allocators'!S34/SUM('CEB Allocators'!$M34:$BC34),0)*SUM($U34:$BK34)</f>
        <v>0</v>
      </c>
      <c r="AB253" s="134">
        <f>IFERROR('CEB Allocators'!T34/SUM('CEB Allocators'!$M34:$BC34),0)*SUM($U34:$BK34)</f>
        <v>0</v>
      </c>
      <c r="AC253" s="134">
        <f>IFERROR('CEB Allocators'!U34/SUM('CEB Allocators'!$M34:$BC34),0)*SUM($U34:$BK34)</f>
        <v>2.3513246949208053</v>
      </c>
      <c r="AD253" s="134">
        <f>IFERROR('CEB Allocators'!V34/SUM('CEB Allocators'!$M34:$BC34),0)*SUM($U34:$BK34)</f>
        <v>2.3513246949208053</v>
      </c>
      <c r="AE253" s="134">
        <f>IFERROR('CEB Allocators'!W34/SUM('CEB Allocators'!$M34:$BC34),0)*SUM($U34:$BK34)</f>
        <v>2.3513246949208053</v>
      </c>
      <c r="AF253" s="134">
        <f>IFERROR('CEB Allocators'!X34/SUM('CEB Allocators'!$M34:$BC34),0)*SUM($U34:$BK34)</f>
        <v>2.3513246949208053</v>
      </c>
      <c r="AG253" s="134">
        <f>IFERROR('CEB Allocators'!Y34/SUM('CEB Allocators'!$M34:$BC34),0)*SUM($U34:$BK34)</f>
        <v>2.3513246949208053</v>
      </c>
      <c r="AH253" s="134">
        <f>IFERROR('CEB Allocators'!Z34/SUM('CEB Allocators'!$M34:$BC34),0)*SUM($U34:$BK34)</f>
        <v>2.3513246949208053</v>
      </c>
      <c r="AI253" s="134">
        <f>IFERROR('CEB Allocators'!AA34/SUM('CEB Allocators'!$M34:$BC34),0)*SUM($U34:$BK34)</f>
        <v>2.3513246949208053</v>
      </c>
      <c r="AJ253" s="134">
        <f>IFERROR('CEB Allocators'!AB34/SUM('CEB Allocators'!$M34:$BC34),0)*SUM($U34:$BK34)</f>
        <v>2.3513246949208053</v>
      </c>
      <c r="AK253" s="134">
        <f>IFERROR('CEB Allocators'!AC34/SUM('CEB Allocators'!$M34:$BC34),0)*SUM($U34:$BK34)</f>
        <v>2.3513246949208053</v>
      </c>
      <c r="AL253" s="134">
        <f>IFERROR('CEB Allocators'!AD34/SUM('CEB Allocators'!$M34:$BC34),0)*SUM($U34:$BK34)</f>
        <v>2.3513246949208053</v>
      </c>
      <c r="AM253" s="134">
        <f>IFERROR('CEB Allocators'!AE34/SUM('CEB Allocators'!$M34:$BC34),0)*SUM($U34:$BK34)</f>
        <v>2.3513246949208053</v>
      </c>
      <c r="AN253" s="134">
        <f>IFERROR('CEB Allocators'!AF34/SUM('CEB Allocators'!$M34:$BC34),0)*SUM($U34:$BK34)</f>
        <v>2.3513246949208053</v>
      </c>
      <c r="AO253" s="134">
        <f>IFERROR('CEB Allocators'!AG34/SUM('CEB Allocators'!$M34:$BC34),0)*SUM($U34:$BK34)</f>
        <v>2.3513246949208053</v>
      </c>
      <c r="AP253" s="134">
        <f>IFERROR('CEB Allocators'!AH34/SUM('CEB Allocators'!$M34:$BC34),0)*SUM($U34:$BK34)</f>
        <v>2.3513246949208053</v>
      </c>
      <c r="AQ253" s="134">
        <f>IFERROR('CEB Allocators'!AI34/SUM('CEB Allocators'!$M34:$BC34),0)*SUM($U34:$BK34)</f>
        <v>2.3513246949208053</v>
      </c>
      <c r="AR253" s="134">
        <f>IFERROR('CEB Allocators'!AJ34/SUM('CEB Allocators'!$M34:$BC34),0)*SUM($U34:$BK34)</f>
        <v>2.3513246949208053</v>
      </c>
      <c r="AS253" s="134">
        <f>IFERROR('CEB Allocators'!AK34/SUM('CEB Allocators'!$M34:$BC34),0)*SUM($U34:$BK34)</f>
        <v>2.3513246949208053</v>
      </c>
      <c r="AT253" s="134">
        <f>IFERROR('CEB Allocators'!AL34/SUM('CEB Allocators'!$M34:$BC34),0)*SUM($U34:$BK34)</f>
        <v>2.3513246949208053</v>
      </c>
      <c r="AU253" s="134">
        <f>IFERROR('CEB Allocators'!AM34/SUM('CEB Allocators'!$M34:$BC34),0)*SUM($U34:$BK34)</f>
        <v>2.3513246949208053</v>
      </c>
      <c r="AV253" s="134">
        <f>IFERROR('CEB Allocators'!AN34/SUM('CEB Allocators'!$M34:$BC34),0)*SUM($U34:$BK34)</f>
        <v>2.3513246949208053</v>
      </c>
      <c r="AW253" s="134">
        <f>IFERROR('CEB Allocators'!AO34/SUM('CEB Allocators'!$M34:$BC34),0)*SUM($U34:$BK34)</f>
        <v>2.3513246949208053</v>
      </c>
      <c r="AX253" s="134">
        <f>IFERROR('CEB Allocators'!AP34/SUM('CEB Allocators'!$M34:$BC34),0)*SUM($U34:$BK34)</f>
        <v>2.3513246949208053</v>
      </c>
      <c r="AY253" s="134">
        <f>IFERROR('CEB Allocators'!AQ34/SUM('CEB Allocators'!$M34:$BC34),0)*SUM($U34:$BK34)</f>
        <v>2.3513246949208053</v>
      </c>
      <c r="AZ253" s="134">
        <f>IFERROR('CEB Allocators'!AR34/SUM('CEB Allocators'!$M34:$BC34),0)*SUM($U34:$BK34)</f>
        <v>2.3513246949208053</v>
      </c>
      <c r="BA253" s="134">
        <f>IFERROR('CEB Allocators'!AS34/SUM('CEB Allocators'!$M34:$BC34),0)*SUM($U34:$BK34)</f>
        <v>2.3513246949208053</v>
      </c>
      <c r="BB253" s="134">
        <f>IFERROR('CEB Allocators'!AT34/SUM('CEB Allocators'!$M34:$BC34),0)*SUM($U34:$BK34)</f>
        <v>2.3513246949208053</v>
      </c>
      <c r="BC253" s="134">
        <f>IFERROR('CEB Allocators'!AU34/SUM('CEB Allocators'!$M34:$BC34),0)*SUM($U34:$BK34)</f>
        <v>2.3513246949208053</v>
      </c>
      <c r="BD253" s="134">
        <f>IFERROR('CEB Allocators'!AV34/SUM('CEB Allocators'!$M34:$BC34),0)*SUM($U34:$BK34)</f>
        <v>2.3513246949208053</v>
      </c>
      <c r="BE253" s="134">
        <f>IFERROR('CEB Allocators'!AW34/SUM('CEB Allocators'!$M34:$BC34),0)*SUM($U34:$BK34)</f>
        <v>2.3513246949208053</v>
      </c>
      <c r="BF253" s="134">
        <f>IFERROR('CEB Allocators'!AX34/SUM('CEB Allocators'!$M34:$BC34),0)*SUM($U34:$BK34)</f>
        <v>2.3513246949208053</v>
      </c>
      <c r="BG253" s="134">
        <f>IFERROR('CEB Allocators'!AY34/SUM('CEB Allocators'!$M34:$BC34),0)*SUM($U34:$BK34)</f>
        <v>2.3513246949208053</v>
      </c>
      <c r="BH253" s="134">
        <f>IFERROR('CEB Allocators'!AZ34/SUM('CEB Allocators'!$M34:$BC34),0)*SUM($U34:$BK34)</f>
        <v>2.3513246949208053</v>
      </c>
      <c r="BI253" s="134">
        <f>IFERROR('CEB Allocators'!BA34/SUM('CEB Allocators'!$M34:$BC34),0)*SUM($U34:$BK34)</f>
        <v>2.3513246949208053</v>
      </c>
      <c r="BJ253" s="134">
        <f>IFERROR('CEB Allocators'!BB34/SUM('CEB Allocators'!$M34:$BC34),0)*SUM($U34:$BK34)</f>
        <v>2.3513246949208053</v>
      </c>
      <c r="BK253" s="134">
        <f>IFERROR('CEB Allocators'!BC34/SUM('CEB Allocators'!$M34:$BC34),0)*SUM($U34:$BK34)</f>
        <v>2.3513246949208053</v>
      </c>
      <c r="BL253" s="134">
        <f t="shared" si="319"/>
        <v>2.6014010138285757</v>
      </c>
      <c r="BM253" s="134">
        <f t="shared" si="365"/>
        <v>2.6159594177387162</v>
      </c>
      <c r="BN253" s="134">
        <f t="shared" si="365"/>
        <v>2.6308089897270595</v>
      </c>
      <c r="BO253" s="134">
        <f t="shared" si="365"/>
        <v>2.6459555531551699</v>
      </c>
      <c r="BP253" s="134">
        <f t="shared" si="365"/>
        <v>2.6614050478518427</v>
      </c>
      <c r="BQ253" s="134">
        <f t="shared" si="365"/>
        <v>2.6771635324424485</v>
      </c>
      <c r="BR253" s="134">
        <f t="shared" si="365"/>
        <v>2.6932371867248666</v>
      </c>
      <c r="BS253" s="134">
        <f t="shared" si="365"/>
        <v>2.709632314092933</v>
      </c>
      <c r="BT253" s="134">
        <f t="shared" si="365"/>
        <v>2.7263553440083608</v>
      </c>
      <c r="BU253" s="134">
        <f t="shared" si="365"/>
        <v>2.7434128345220974</v>
      </c>
      <c r="BV253" s="134">
        <f t="shared" si="365"/>
        <v>2.760811474846109</v>
      </c>
      <c r="BW253" s="134">
        <f t="shared" si="365"/>
        <v>2.7966596333697011</v>
      </c>
      <c r="BX253" s="134">
        <f t="shared" si="365"/>
        <v>2.8151232096706642</v>
      </c>
      <c r="BY253" s="134">
        <f t="shared" si="365"/>
        <v>2.8339560574976468</v>
      </c>
      <c r="BZ253" s="134">
        <f t="shared" si="365"/>
        <v>2.8531655622811689</v>
      </c>
      <c r="CA253" s="134">
        <f t="shared" si="365"/>
        <v>0</v>
      </c>
      <c r="CB253" s="134">
        <f t="shared" si="365"/>
        <v>0</v>
      </c>
      <c r="CC253" s="134">
        <f t="shared" si="365"/>
        <v>0</v>
      </c>
      <c r="CD253" s="134">
        <f t="shared" si="365"/>
        <v>0</v>
      </c>
      <c r="CE253" s="134">
        <f t="shared" si="365"/>
        <v>0</v>
      </c>
      <c r="CF253" s="134">
        <f t="shared" si="365"/>
        <v>0</v>
      </c>
      <c r="CG253" s="134">
        <f t="shared" si="365"/>
        <v>0</v>
      </c>
      <c r="CH253" s="134">
        <f t="shared" si="365"/>
        <v>0</v>
      </c>
    </row>
    <row r="254" spans="1:86" ht="11.4" x14ac:dyDescent="0.2">
      <c r="A254" s="150"/>
      <c r="B254" s="19" t="str">
        <f t="shared" ref="B254:G254" si="382">B35</f>
        <v>FIT I</v>
      </c>
      <c r="C254" s="97">
        <f t="shared" si="382"/>
        <v>14.35</v>
      </c>
      <c r="D254" s="97" t="str">
        <f t="shared" si="382"/>
        <v>Win</v>
      </c>
      <c r="E254" s="97" t="str">
        <f t="shared" si="382"/>
        <v>Wind (On-Shore, 0.5-10MW)</v>
      </c>
      <c r="F254" s="19" t="str">
        <f t="shared" si="382"/>
        <v>Multiple</v>
      </c>
      <c r="G254" s="128">
        <f t="shared" si="382"/>
        <v>41640</v>
      </c>
      <c r="H254" s="19">
        <f t="shared" si="317"/>
        <v>50</v>
      </c>
      <c r="I254" s="129">
        <f t="shared" ref="I254:K254" si="383">I35</f>
        <v>25</v>
      </c>
      <c r="J254" s="129">
        <f t="shared" si="383"/>
        <v>25</v>
      </c>
      <c r="K254" s="19">
        <f t="shared" si="383"/>
        <v>2014</v>
      </c>
      <c r="L254" s="19"/>
      <c r="M254" s="19"/>
      <c r="N254" s="19"/>
      <c r="O254" s="19"/>
      <c r="P254" s="19"/>
      <c r="Q254" s="19"/>
      <c r="R254" s="19"/>
      <c r="S254" s="19"/>
      <c r="T254" s="19"/>
      <c r="U254" s="134">
        <f>IFERROR('CEB Allocators'!M35/SUM('CEB Allocators'!$M35:$BC35),0)*SUM($U35:$BK35)</f>
        <v>0</v>
      </c>
      <c r="V254" s="134">
        <f>IFERROR('CEB Allocators'!N35/SUM('CEB Allocators'!$M35:$BC35),0)*SUM($U35:$BK35)</f>
        <v>0</v>
      </c>
      <c r="W254" s="134">
        <f>IFERROR('CEB Allocators'!O35/SUM('CEB Allocators'!$M35:$BC35),0)*SUM($U35:$BK35)</f>
        <v>0</v>
      </c>
      <c r="X254" s="134">
        <f>IFERROR('CEB Allocators'!P35/SUM('CEB Allocators'!$M35:$BC35),0)*SUM($U35:$BK35)</f>
        <v>0</v>
      </c>
      <c r="Y254" s="134">
        <f>IFERROR('CEB Allocators'!Q35/SUM('CEB Allocators'!$M35:$BC35),0)*SUM($U35:$BK35)</f>
        <v>0</v>
      </c>
      <c r="Z254" s="134">
        <f>IFERROR('CEB Allocators'!R35/SUM('CEB Allocators'!$M35:$BC35),0)*SUM($U35:$BK35)</f>
        <v>0</v>
      </c>
      <c r="AA254" s="134">
        <f>IFERROR('CEB Allocators'!S35/SUM('CEB Allocators'!$M35:$BC35),0)*SUM($U35:$BK35)</f>
        <v>0</v>
      </c>
      <c r="AB254" s="134">
        <f>IFERROR('CEB Allocators'!T35/SUM('CEB Allocators'!$M35:$BC35),0)*SUM($U35:$BK35)</f>
        <v>0</v>
      </c>
      <c r="AC254" s="134">
        <f>IFERROR('CEB Allocators'!U35/SUM('CEB Allocators'!$M35:$BC35),0)*SUM($U35:$BK35)</f>
        <v>0</v>
      </c>
      <c r="AD254" s="134">
        <f>IFERROR('CEB Allocators'!V35/SUM('CEB Allocators'!$M35:$BC35),0)*SUM($U35:$BK35)</f>
        <v>4.2304595826871587</v>
      </c>
      <c r="AE254" s="134">
        <f>IFERROR('CEB Allocators'!W35/SUM('CEB Allocators'!$M35:$BC35),0)*SUM($U35:$BK35)</f>
        <v>4.2304595826871587</v>
      </c>
      <c r="AF254" s="134">
        <f>IFERROR('CEB Allocators'!X35/SUM('CEB Allocators'!$M35:$BC35),0)*SUM($U35:$BK35)</f>
        <v>4.2304595826871587</v>
      </c>
      <c r="AG254" s="134">
        <f>IFERROR('CEB Allocators'!Y35/SUM('CEB Allocators'!$M35:$BC35),0)*SUM($U35:$BK35)</f>
        <v>4.2304595826871587</v>
      </c>
      <c r="AH254" s="134">
        <f>IFERROR('CEB Allocators'!Z35/SUM('CEB Allocators'!$M35:$BC35),0)*SUM($U35:$BK35)</f>
        <v>4.2304595826871587</v>
      </c>
      <c r="AI254" s="134">
        <f>IFERROR('CEB Allocators'!AA35/SUM('CEB Allocators'!$M35:$BC35),0)*SUM($U35:$BK35)</f>
        <v>4.2304595826871587</v>
      </c>
      <c r="AJ254" s="134">
        <f>IFERROR('CEB Allocators'!AB35/SUM('CEB Allocators'!$M35:$BC35),0)*SUM($U35:$BK35)</f>
        <v>4.2304595826871587</v>
      </c>
      <c r="AK254" s="134">
        <f>IFERROR('CEB Allocators'!AC35/SUM('CEB Allocators'!$M35:$BC35),0)*SUM($U35:$BK35)</f>
        <v>4.2304595826871587</v>
      </c>
      <c r="AL254" s="134">
        <f>IFERROR('CEB Allocators'!AD35/SUM('CEB Allocators'!$M35:$BC35),0)*SUM($U35:$BK35)</f>
        <v>4.2304595826871587</v>
      </c>
      <c r="AM254" s="134">
        <f>IFERROR('CEB Allocators'!AE35/SUM('CEB Allocators'!$M35:$BC35),0)*SUM($U35:$BK35)</f>
        <v>4.2304595826871587</v>
      </c>
      <c r="AN254" s="134">
        <f>IFERROR('CEB Allocators'!AF35/SUM('CEB Allocators'!$M35:$BC35),0)*SUM($U35:$BK35)</f>
        <v>4.2304595826871587</v>
      </c>
      <c r="AO254" s="134">
        <f>IFERROR('CEB Allocators'!AG35/SUM('CEB Allocators'!$M35:$BC35),0)*SUM($U35:$BK35)</f>
        <v>4.2304595826871587</v>
      </c>
      <c r="AP254" s="134">
        <f>IFERROR('CEB Allocators'!AH35/SUM('CEB Allocators'!$M35:$BC35),0)*SUM($U35:$BK35)</f>
        <v>4.2304595826871587</v>
      </c>
      <c r="AQ254" s="134">
        <f>IFERROR('CEB Allocators'!AI35/SUM('CEB Allocators'!$M35:$BC35),0)*SUM($U35:$BK35)</f>
        <v>4.2304595826871587</v>
      </c>
      <c r="AR254" s="134">
        <f>IFERROR('CEB Allocators'!AJ35/SUM('CEB Allocators'!$M35:$BC35),0)*SUM($U35:$BK35)</f>
        <v>4.2304595826871587</v>
      </c>
      <c r="AS254" s="134">
        <f>IFERROR('CEB Allocators'!AK35/SUM('CEB Allocators'!$M35:$BC35),0)*SUM($U35:$BK35)</f>
        <v>4.2304595826871587</v>
      </c>
      <c r="AT254" s="134">
        <f>IFERROR('CEB Allocators'!AL35/SUM('CEB Allocators'!$M35:$BC35),0)*SUM($U35:$BK35)</f>
        <v>4.2304595826871587</v>
      </c>
      <c r="AU254" s="134">
        <f>IFERROR('CEB Allocators'!AM35/SUM('CEB Allocators'!$M35:$BC35),0)*SUM($U35:$BK35)</f>
        <v>4.2304595826871587</v>
      </c>
      <c r="AV254" s="134">
        <f>IFERROR('CEB Allocators'!AN35/SUM('CEB Allocators'!$M35:$BC35),0)*SUM($U35:$BK35)</f>
        <v>4.2304595826871587</v>
      </c>
      <c r="AW254" s="134">
        <f>IFERROR('CEB Allocators'!AO35/SUM('CEB Allocators'!$M35:$BC35),0)*SUM($U35:$BK35)</f>
        <v>4.2304595826871587</v>
      </c>
      <c r="AX254" s="134">
        <f>IFERROR('CEB Allocators'!AP35/SUM('CEB Allocators'!$M35:$BC35),0)*SUM($U35:$BK35)</f>
        <v>4.2304595826871587</v>
      </c>
      <c r="AY254" s="134">
        <f>IFERROR('CEB Allocators'!AQ35/SUM('CEB Allocators'!$M35:$BC35),0)*SUM($U35:$BK35)</f>
        <v>4.2304595826871587</v>
      </c>
      <c r="AZ254" s="134">
        <f>IFERROR('CEB Allocators'!AR35/SUM('CEB Allocators'!$M35:$BC35),0)*SUM($U35:$BK35)</f>
        <v>4.2304595826871587</v>
      </c>
      <c r="BA254" s="134">
        <f>IFERROR('CEB Allocators'!AS35/SUM('CEB Allocators'!$M35:$BC35),0)*SUM($U35:$BK35)</f>
        <v>4.2304595826871587</v>
      </c>
      <c r="BB254" s="134">
        <f>IFERROR('CEB Allocators'!AT35/SUM('CEB Allocators'!$M35:$BC35),0)*SUM($U35:$BK35)</f>
        <v>4.2304595826871587</v>
      </c>
      <c r="BC254" s="134">
        <f>IFERROR('CEB Allocators'!AU35/SUM('CEB Allocators'!$M35:$BC35),0)*SUM($U35:$BK35)</f>
        <v>4.2304595826871587</v>
      </c>
      <c r="BD254" s="134">
        <f>IFERROR('CEB Allocators'!AV35/SUM('CEB Allocators'!$M35:$BC35),0)*SUM($U35:$BK35)</f>
        <v>4.2304595826871587</v>
      </c>
      <c r="BE254" s="134">
        <f>IFERROR('CEB Allocators'!AW35/SUM('CEB Allocators'!$M35:$BC35),0)*SUM($U35:$BK35)</f>
        <v>4.2304595826871587</v>
      </c>
      <c r="BF254" s="134">
        <f>IFERROR('CEB Allocators'!AX35/SUM('CEB Allocators'!$M35:$BC35),0)*SUM($U35:$BK35)</f>
        <v>4.2304595826871587</v>
      </c>
      <c r="BG254" s="134">
        <f>IFERROR('CEB Allocators'!AY35/SUM('CEB Allocators'!$M35:$BC35),0)*SUM($U35:$BK35)</f>
        <v>4.2304595826871587</v>
      </c>
      <c r="BH254" s="134">
        <f>IFERROR('CEB Allocators'!AZ35/SUM('CEB Allocators'!$M35:$BC35),0)*SUM($U35:$BK35)</f>
        <v>4.2304595826871587</v>
      </c>
      <c r="BI254" s="134">
        <f>IFERROR('CEB Allocators'!BA35/SUM('CEB Allocators'!$M35:$BC35),0)*SUM($U35:$BK35)</f>
        <v>4.2304595826871587</v>
      </c>
      <c r="BJ254" s="134">
        <f>IFERROR('CEB Allocators'!BB35/SUM('CEB Allocators'!$M35:$BC35),0)*SUM($U35:$BK35)</f>
        <v>4.2304595826871587</v>
      </c>
      <c r="BK254" s="134">
        <f>IFERROR('CEB Allocators'!BC35/SUM('CEB Allocators'!$M35:$BC35),0)*SUM($U35:$BK35)</f>
        <v>4.2304595826871587</v>
      </c>
      <c r="BL254" s="134">
        <f t="shared" si="319"/>
        <v>4.7334741929122925</v>
      </c>
      <c r="BM254" s="134">
        <f t="shared" si="365"/>
        <v>4.7595883299261077</v>
      </c>
      <c r="BN254" s="134">
        <f t="shared" si="365"/>
        <v>4.7862247496801986</v>
      </c>
      <c r="BO254" s="134">
        <f t="shared" si="365"/>
        <v>4.8133938978293713</v>
      </c>
      <c r="BP254" s="134">
        <f t="shared" si="365"/>
        <v>4.8411064289415284</v>
      </c>
      <c r="BQ254" s="134">
        <f t="shared" si="365"/>
        <v>4.8693732106759278</v>
      </c>
      <c r="BR254" s="134">
        <f t="shared" si="365"/>
        <v>4.8982053280450151</v>
      </c>
      <c r="BS254" s="134">
        <f t="shared" si="365"/>
        <v>4.9276140877614854</v>
      </c>
      <c r="BT254" s="134">
        <f t="shared" si="365"/>
        <v>4.9576110226722836</v>
      </c>
      <c r="BU254" s="134">
        <f t="shared" si="365"/>
        <v>4.9882078962812981</v>
      </c>
      <c r="BV254" s="134">
        <f t="shared" si="365"/>
        <v>5.0194167073624927</v>
      </c>
      <c r="BW254" s="134">
        <f t="shared" si="365"/>
        <v>5.0512496946653123</v>
      </c>
      <c r="BX254" s="134">
        <f t="shared" si="365"/>
        <v>5.1168383817040395</v>
      </c>
      <c r="BY254" s="134">
        <f t="shared" si="365"/>
        <v>5.15061980249369</v>
      </c>
      <c r="BZ254" s="134">
        <f t="shared" si="365"/>
        <v>5.1850768516991321</v>
      </c>
      <c r="CA254" s="134">
        <f t="shared" si="365"/>
        <v>5.2202230418886844</v>
      </c>
      <c r="CB254" s="134">
        <f t="shared" si="365"/>
        <v>0</v>
      </c>
      <c r="CC254" s="134">
        <f t="shared" si="365"/>
        <v>0</v>
      </c>
      <c r="CD254" s="134">
        <f t="shared" si="365"/>
        <v>0</v>
      </c>
      <c r="CE254" s="134">
        <f t="shared" si="365"/>
        <v>0</v>
      </c>
      <c r="CF254" s="134">
        <f t="shared" si="365"/>
        <v>0</v>
      </c>
      <c r="CG254" s="134">
        <f t="shared" si="365"/>
        <v>0</v>
      </c>
      <c r="CH254" s="134">
        <f t="shared" si="365"/>
        <v>0</v>
      </c>
    </row>
    <row r="255" spans="1:86" ht="11.4" x14ac:dyDescent="0.2">
      <c r="A255" s="150"/>
      <c r="B255" s="19" t="str">
        <f t="shared" ref="B255:G255" si="384">B36</f>
        <v>FIT I</v>
      </c>
      <c r="C255" s="97">
        <f t="shared" si="384"/>
        <v>6.3999999999999995</v>
      </c>
      <c r="D255" s="97" t="str">
        <f t="shared" si="384"/>
        <v>Win</v>
      </c>
      <c r="E255" s="97" t="str">
        <f t="shared" si="384"/>
        <v>Wind (On-Shore, 0.5-10MW)</v>
      </c>
      <c r="F255" s="19" t="str">
        <f t="shared" si="384"/>
        <v>Multiple</v>
      </c>
      <c r="G255" s="128">
        <f t="shared" si="384"/>
        <v>42005</v>
      </c>
      <c r="H255" s="19">
        <f t="shared" si="317"/>
        <v>50</v>
      </c>
      <c r="I255" s="129">
        <f t="shared" ref="I255:K255" si="385">I36</f>
        <v>25</v>
      </c>
      <c r="J255" s="129">
        <f t="shared" si="385"/>
        <v>25</v>
      </c>
      <c r="K255" s="19">
        <f t="shared" si="385"/>
        <v>2015</v>
      </c>
      <c r="L255" s="19"/>
      <c r="M255" s="19"/>
      <c r="N255" s="19"/>
      <c r="O255" s="19"/>
      <c r="P255" s="19"/>
      <c r="Q255" s="19"/>
      <c r="R255" s="19"/>
      <c r="S255" s="19"/>
      <c r="T255" s="19"/>
      <c r="U255" s="134">
        <f>IFERROR('CEB Allocators'!M36/SUM('CEB Allocators'!$M36:$BC36),0)*SUM($U36:$BK36)</f>
        <v>0</v>
      </c>
      <c r="V255" s="134">
        <f>IFERROR('CEB Allocators'!N36/SUM('CEB Allocators'!$M36:$BC36),0)*SUM($U36:$BK36)</f>
        <v>0</v>
      </c>
      <c r="W255" s="134">
        <f>IFERROR('CEB Allocators'!O36/SUM('CEB Allocators'!$M36:$BC36),0)*SUM($U36:$BK36)</f>
        <v>0</v>
      </c>
      <c r="X255" s="134">
        <f>IFERROR('CEB Allocators'!P36/SUM('CEB Allocators'!$M36:$BC36),0)*SUM($U36:$BK36)</f>
        <v>0</v>
      </c>
      <c r="Y255" s="134">
        <f>IFERROR('CEB Allocators'!Q36/SUM('CEB Allocators'!$M36:$BC36),0)*SUM($U36:$BK36)</f>
        <v>0</v>
      </c>
      <c r="Z255" s="134">
        <f>IFERROR('CEB Allocators'!R36/SUM('CEB Allocators'!$M36:$BC36),0)*SUM($U36:$BK36)</f>
        <v>0</v>
      </c>
      <c r="AA255" s="134">
        <f>IFERROR('CEB Allocators'!S36/SUM('CEB Allocators'!$M36:$BC36),0)*SUM($U36:$BK36)</f>
        <v>0</v>
      </c>
      <c r="AB255" s="134">
        <f>IFERROR('CEB Allocators'!T36/SUM('CEB Allocators'!$M36:$BC36),0)*SUM($U36:$BK36)</f>
        <v>0</v>
      </c>
      <c r="AC255" s="134">
        <f>IFERROR('CEB Allocators'!U36/SUM('CEB Allocators'!$M36:$BC36),0)*SUM($U36:$BK36)</f>
        <v>0</v>
      </c>
      <c r="AD255" s="134">
        <f>IFERROR('CEB Allocators'!V36/SUM('CEB Allocators'!$M36:$BC36),0)*SUM($U36:$BK36)</f>
        <v>0</v>
      </c>
      <c r="AE255" s="134">
        <f>IFERROR('CEB Allocators'!W36/SUM('CEB Allocators'!$M36:$BC36),0)*SUM($U36:$BK36)</f>
        <v>1.698672256864918</v>
      </c>
      <c r="AF255" s="134">
        <f>IFERROR('CEB Allocators'!X36/SUM('CEB Allocators'!$M36:$BC36),0)*SUM($U36:$BK36)</f>
        <v>1.698672256864918</v>
      </c>
      <c r="AG255" s="134">
        <f>IFERROR('CEB Allocators'!Y36/SUM('CEB Allocators'!$M36:$BC36),0)*SUM($U36:$BK36)</f>
        <v>1.698672256864918</v>
      </c>
      <c r="AH255" s="134">
        <f>IFERROR('CEB Allocators'!Z36/SUM('CEB Allocators'!$M36:$BC36),0)*SUM($U36:$BK36)</f>
        <v>1.698672256864918</v>
      </c>
      <c r="AI255" s="134">
        <f>IFERROR('CEB Allocators'!AA36/SUM('CEB Allocators'!$M36:$BC36),0)*SUM($U36:$BK36)</f>
        <v>1.698672256864918</v>
      </c>
      <c r="AJ255" s="134">
        <f>IFERROR('CEB Allocators'!AB36/SUM('CEB Allocators'!$M36:$BC36),0)*SUM($U36:$BK36)</f>
        <v>1.698672256864918</v>
      </c>
      <c r="AK255" s="134">
        <f>IFERROR('CEB Allocators'!AC36/SUM('CEB Allocators'!$M36:$BC36),0)*SUM($U36:$BK36)</f>
        <v>1.698672256864918</v>
      </c>
      <c r="AL255" s="134">
        <f>IFERROR('CEB Allocators'!AD36/SUM('CEB Allocators'!$M36:$BC36),0)*SUM($U36:$BK36)</f>
        <v>1.698672256864918</v>
      </c>
      <c r="AM255" s="134">
        <f>IFERROR('CEB Allocators'!AE36/SUM('CEB Allocators'!$M36:$BC36),0)*SUM($U36:$BK36)</f>
        <v>1.698672256864918</v>
      </c>
      <c r="AN255" s="134">
        <f>IFERROR('CEB Allocators'!AF36/SUM('CEB Allocators'!$M36:$BC36),0)*SUM($U36:$BK36)</f>
        <v>1.698672256864918</v>
      </c>
      <c r="AO255" s="134">
        <f>IFERROR('CEB Allocators'!AG36/SUM('CEB Allocators'!$M36:$BC36),0)*SUM($U36:$BK36)</f>
        <v>1.698672256864918</v>
      </c>
      <c r="AP255" s="134">
        <f>IFERROR('CEB Allocators'!AH36/SUM('CEB Allocators'!$M36:$BC36),0)*SUM($U36:$BK36)</f>
        <v>1.698672256864918</v>
      </c>
      <c r="AQ255" s="134">
        <f>IFERROR('CEB Allocators'!AI36/SUM('CEB Allocators'!$M36:$BC36),0)*SUM($U36:$BK36)</f>
        <v>1.698672256864918</v>
      </c>
      <c r="AR255" s="134">
        <f>IFERROR('CEB Allocators'!AJ36/SUM('CEB Allocators'!$M36:$BC36),0)*SUM($U36:$BK36)</f>
        <v>1.698672256864918</v>
      </c>
      <c r="AS255" s="134">
        <f>IFERROR('CEB Allocators'!AK36/SUM('CEB Allocators'!$M36:$BC36),0)*SUM($U36:$BK36)</f>
        <v>1.698672256864918</v>
      </c>
      <c r="AT255" s="134">
        <f>IFERROR('CEB Allocators'!AL36/SUM('CEB Allocators'!$M36:$BC36),0)*SUM($U36:$BK36)</f>
        <v>1.698672256864918</v>
      </c>
      <c r="AU255" s="134">
        <f>IFERROR('CEB Allocators'!AM36/SUM('CEB Allocators'!$M36:$BC36),0)*SUM($U36:$BK36)</f>
        <v>1.698672256864918</v>
      </c>
      <c r="AV255" s="134">
        <f>IFERROR('CEB Allocators'!AN36/SUM('CEB Allocators'!$M36:$BC36),0)*SUM($U36:$BK36)</f>
        <v>1.698672256864918</v>
      </c>
      <c r="AW255" s="134">
        <f>IFERROR('CEB Allocators'!AO36/SUM('CEB Allocators'!$M36:$BC36),0)*SUM($U36:$BK36)</f>
        <v>1.698672256864918</v>
      </c>
      <c r="AX255" s="134">
        <f>IFERROR('CEB Allocators'!AP36/SUM('CEB Allocators'!$M36:$BC36),0)*SUM($U36:$BK36)</f>
        <v>1.698672256864918</v>
      </c>
      <c r="AY255" s="134">
        <f>IFERROR('CEB Allocators'!AQ36/SUM('CEB Allocators'!$M36:$BC36),0)*SUM($U36:$BK36)</f>
        <v>1.698672256864918</v>
      </c>
      <c r="AZ255" s="134">
        <f>IFERROR('CEB Allocators'!AR36/SUM('CEB Allocators'!$M36:$BC36),0)*SUM($U36:$BK36)</f>
        <v>1.698672256864918</v>
      </c>
      <c r="BA255" s="134">
        <f>IFERROR('CEB Allocators'!AS36/SUM('CEB Allocators'!$M36:$BC36),0)*SUM($U36:$BK36)</f>
        <v>1.698672256864918</v>
      </c>
      <c r="BB255" s="134">
        <f>IFERROR('CEB Allocators'!AT36/SUM('CEB Allocators'!$M36:$BC36),0)*SUM($U36:$BK36)</f>
        <v>1.698672256864918</v>
      </c>
      <c r="BC255" s="134">
        <f>IFERROR('CEB Allocators'!AU36/SUM('CEB Allocators'!$M36:$BC36),0)*SUM($U36:$BK36)</f>
        <v>1.698672256864918</v>
      </c>
      <c r="BD255" s="134">
        <f>IFERROR('CEB Allocators'!AV36/SUM('CEB Allocators'!$M36:$BC36),0)*SUM($U36:$BK36)</f>
        <v>1.698672256864918</v>
      </c>
      <c r="BE255" s="134">
        <f>IFERROR('CEB Allocators'!AW36/SUM('CEB Allocators'!$M36:$BC36),0)*SUM($U36:$BK36)</f>
        <v>1.698672256864918</v>
      </c>
      <c r="BF255" s="134">
        <f>IFERROR('CEB Allocators'!AX36/SUM('CEB Allocators'!$M36:$BC36),0)*SUM($U36:$BK36)</f>
        <v>1.698672256864918</v>
      </c>
      <c r="BG255" s="134">
        <f>IFERROR('CEB Allocators'!AY36/SUM('CEB Allocators'!$M36:$BC36),0)*SUM($U36:$BK36)</f>
        <v>1.698672256864918</v>
      </c>
      <c r="BH255" s="134">
        <f>IFERROR('CEB Allocators'!AZ36/SUM('CEB Allocators'!$M36:$BC36),0)*SUM($U36:$BK36)</f>
        <v>1.698672256864918</v>
      </c>
      <c r="BI255" s="134">
        <f>IFERROR('CEB Allocators'!BA36/SUM('CEB Allocators'!$M36:$BC36),0)*SUM($U36:$BK36)</f>
        <v>1.698672256864918</v>
      </c>
      <c r="BJ255" s="134">
        <f>IFERROR('CEB Allocators'!BB36/SUM('CEB Allocators'!$M36:$BC36),0)*SUM($U36:$BK36)</f>
        <v>1.698672256864918</v>
      </c>
      <c r="BK255" s="134">
        <f>IFERROR('CEB Allocators'!BC36/SUM('CEB Allocators'!$M36:$BC36),0)*SUM($U36:$BK36)</f>
        <v>1.698672256864918</v>
      </c>
      <c r="BL255" s="134">
        <f t="shared" si="319"/>
        <v>2.141671711111012</v>
      </c>
      <c r="BM255" s="134">
        <f t="shared" si="365"/>
        <v>2.1533184342391247</v>
      </c>
      <c r="BN255" s="134">
        <f t="shared" si="365"/>
        <v>2.1651980918297995</v>
      </c>
      <c r="BO255" s="134">
        <f t="shared" si="365"/>
        <v>2.1773153425722875</v>
      </c>
      <c r="BP255" s="134">
        <f t="shared" si="365"/>
        <v>2.1896749383296257</v>
      </c>
      <c r="BQ255" s="134">
        <f t="shared" si="365"/>
        <v>2.2022817260021106</v>
      </c>
      <c r="BR255" s="134">
        <f t="shared" si="365"/>
        <v>2.2151406494280454</v>
      </c>
      <c r="BS255" s="134">
        <f t="shared" si="365"/>
        <v>2.2282567513224985</v>
      </c>
      <c r="BT255" s="134">
        <f t="shared" si="365"/>
        <v>2.2416351752548405</v>
      </c>
      <c r="BU255" s="134">
        <f t="shared" si="365"/>
        <v>2.2552811676658298</v>
      </c>
      <c r="BV255" s="134">
        <f t="shared" si="365"/>
        <v>2.2692000799250387</v>
      </c>
      <c r="BW255" s="134">
        <f t="shared" si="365"/>
        <v>2.2833973704294319</v>
      </c>
      <c r="BX255" s="134">
        <f t="shared" si="365"/>
        <v>2.2978786067439132</v>
      </c>
      <c r="BY255" s="134">
        <f t="shared" si="365"/>
        <v>2.3277157460462692</v>
      </c>
      <c r="BZ255" s="134">
        <f t="shared" si="365"/>
        <v>2.3430833498730874</v>
      </c>
      <c r="CA255" s="134">
        <f t="shared" si="365"/>
        <v>2.358758305776441</v>
      </c>
      <c r="CB255" s="134">
        <f t="shared" si="365"/>
        <v>2.3747467607978621</v>
      </c>
      <c r="CC255" s="134">
        <f t="shared" si="365"/>
        <v>0</v>
      </c>
      <c r="CD255" s="134">
        <f t="shared" si="365"/>
        <v>0</v>
      </c>
      <c r="CE255" s="134">
        <f t="shared" si="365"/>
        <v>0</v>
      </c>
      <c r="CF255" s="134">
        <f t="shared" si="365"/>
        <v>0</v>
      </c>
      <c r="CG255" s="134">
        <f t="shared" si="365"/>
        <v>0</v>
      </c>
      <c r="CH255" s="134">
        <f t="shared" si="365"/>
        <v>0</v>
      </c>
    </row>
    <row r="256" spans="1:86" ht="11.4" x14ac:dyDescent="0.2">
      <c r="A256" s="150"/>
      <c r="B256" s="19" t="str">
        <f t="shared" ref="B256:G256" si="386">B37</f>
        <v>FIT II</v>
      </c>
      <c r="C256" s="97">
        <f t="shared" si="386"/>
        <v>11.2</v>
      </c>
      <c r="D256" s="97" t="str">
        <f t="shared" si="386"/>
        <v>Sol</v>
      </c>
      <c r="E256" s="97" t="str">
        <f t="shared" si="386"/>
        <v>Solar (Ground Mounted, &lt;0.5MW)</v>
      </c>
      <c r="F256" s="19" t="str">
        <f t="shared" si="386"/>
        <v>Multiple</v>
      </c>
      <c r="G256" s="128">
        <f t="shared" si="386"/>
        <v>42005</v>
      </c>
      <c r="H256" s="19">
        <f t="shared" si="317"/>
        <v>50</v>
      </c>
      <c r="I256" s="129">
        <f t="shared" ref="I256:K256" si="387">I37</f>
        <v>25</v>
      </c>
      <c r="J256" s="129">
        <f t="shared" si="387"/>
        <v>25</v>
      </c>
      <c r="K256" s="19">
        <f t="shared" si="387"/>
        <v>2015</v>
      </c>
      <c r="L256" s="19"/>
      <c r="M256" s="19"/>
      <c r="N256" s="19"/>
      <c r="O256" s="19"/>
      <c r="P256" s="19"/>
      <c r="Q256" s="19"/>
      <c r="R256" s="19"/>
      <c r="S256" s="19"/>
      <c r="T256" s="19"/>
      <c r="U256" s="134">
        <f>IFERROR('CEB Allocators'!M37/SUM('CEB Allocators'!$M37:$BC37),0)*SUM($U37:$BK37)</f>
        <v>0</v>
      </c>
      <c r="V256" s="134">
        <f>IFERROR('CEB Allocators'!N37/SUM('CEB Allocators'!$M37:$BC37),0)*SUM($U37:$BK37)</f>
        <v>0</v>
      </c>
      <c r="W256" s="134">
        <f>IFERROR('CEB Allocators'!O37/SUM('CEB Allocators'!$M37:$BC37),0)*SUM($U37:$BK37)</f>
        <v>0</v>
      </c>
      <c r="X256" s="134">
        <f>IFERROR('CEB Allocators'!P37/SUM('CEB Allocators'!$M37:$BC37),0)*SUM($U37:$BK37)</f>
        <v>0</v>
      </c>
      <c r="Y256" s="134">
        <f>IFERROR('CEB Allocators'!Q37/SUM('CEB Allocators'!$M37:$BC37),0)*SUM($U37:$BK37)</f>
        <v>0</v>
      </c>
      <c r="Z256" s="134">
        <f>IFERROR('CEB Allocators'!R37/SUM('CEB Allocators'!$M37:$BC37),0)*SUM($U37:$BK37)</f>
        <v>0</v>
      </c>
      <c r="AA256" s="134">
        <f>IFERROR('CEB Allocators'!S37/SUM('CEB Allocators'!$M37:$BC37),0)*SUM($U37:$BK37)</f>
        <v>0</v>
      </c>
      <c r="AB256" s="134">
        <f>IFERROR('CEB Allocators'!T37/SUM('CEB Allocators'!$M37:$BC37),0)*SUM($U37:$BK37)</f>
        <v>0</v>
      </c>
      <c r="AC256" s="134">
        <f>IFERROR('CEB Allocators'!U37/SUM('CEB Allocators'!$M37:$BC37),0)*SUM($U37:$BK37)</f>
        <v>0</v>
      </c>
      <c r="AD256" s="134">
        <f>IFERROR('CEB Allocators'!V37/SUM('CEB Allocators'!$M37:$BC37),0)*SUM($U37:$BK37)</f>
        <v>0</v>
      </c>
      <c r="AE256" s="134">
        <f>IFERROR('CEB Allocators'!W37/SUM('CEB Allocators'!$M37:$BC37),0)*SUM($U37:$BK37)</f>
        <v>3.1084219000366331</v>
      </c>
      <c r="AF256" s="134">
        <f>IFERROR('CEB Allocators'!X37/SUM('CEB Allocators'!$M37:$BC37),0)*SUM($U37:$BK37)</f>
        <v>3.1084219000366331</v>
      </c>
      <c r="AG256" s="134">
        <f>IFERROR('CEB Allocators'!Y37/SUM('CEB Allocators'!$M37:$BC37),0)*SUM($U37:$BK37)</f>
        <v>3.1084219000366331</v>
      </c>
      <c r="AH256" s="134">
        <f>IFERROR('CEB Allocators'!Z37/SUM('CEB Allocators'!$M37:$BC37),0)*SUM($U37:$BK37)</f>
        <v>3.1084219000366331</v>
      </c>
      <c r="AI256" s="134">
        <f>IFERROR('CEB Allocators'!AA37/SUM('CEB Allocators'!$M37:$BC37),0)*SUM($U37:$BK37)</f>
        <v>3.1084219000366331</v>
      </c>
      <c r="AJ256" s="134">
        <f>IFERROR('CEB Allocators'!AB37/SUM('CEB Allocators'!$M37:$BC37),0)*SUM($U37:$BK37)</f>
        <v>3.1084219000366331</v>
      </c>
      <c r="AK256" s="134">
        <f>IFERROR('CEB Allocators'!AC37/SUM('CEB Allocators'!$M37:$BC37),0)*SUM($U37:$BK37)</f>
        <v>3.1084219000366331</v>
      </c>
      <c r="AL256" s="134">
        <f>IFERROR('CEB Allocators'!AD37/SUM('CEB Allocators'!$M37:$BC37),0)*SUM($U37:$BK37)</f>
        <v>3.1084219000366331</v>
      </c>
      <c r="AM256" s="134">
        <f>IFERROR('CEB Allocators'!AE37/SUM('CEB Allocators'!$M37:$BC37),0)*SUM($U37:$BK37)</f>
        <v>3.1084219000366331</v>
      </c>
      <c r="AN256" s="134">
        <f>IFERROR('CEB Allocators'!AF37/SUM('CEB Allocators'!$M37:$BC37),0)*SUM($U37:$BK37)</f>
        <v>3.1084219000366331</v>
      </c>
      <c r="AO256" s="134">
        <f>IFERROR('CEB Allocators'!AG37/SUM('CEB Allocators'!$M37:$BC37),0)*SUM($U37:$BK37)</f>
        <v>3.1084219000366331</v>
      </c>
      <c r="AP256" s="134">
        <f>IFERROR('CEB Allocators'!AH37/SUM('CEB Allocators'!$M37:$BC37),0)*SUM($U37:$BK37)</f>
        <v>3.1084219000366331</v>
      </c>
      <c r="AQ256" s="134">
        <f>IFERROR('CEB Allocators'!AI37/SUM('CEB Allocators'!$M37:$BC37),0)*SUM($U37:$BK37)</f>
        <v>3.1084219000366331</v>
      </c>
      <c r="AR256" s="134">
        <f>IFERROR('CEB Allocators'!AJ37/SUM('CEB Allocators'!$M37:$BC37),0)*SUM($U37:$BK37)</f>
        <v>3.1084219000366331</v>
      </c>
      <c r="AS256" s="134">
        <f>IFERROR('CEB Allocators'!AK37/SUM('CEB Allocators'!$M37:$BC37),0)*SUM($U37:$BK37)</f>
        <v>3.1084219000366331</v>
      </c>
      <c r="AT256" s="134">
        <f>IFERROR('CEB Allocators'!AL37/SUM('CEB Allocators'!$M37:$BC37),0)*SUM($U37:$BK37)</f>
        <v>3.1084219000366331</v>
      </c>
      <c r="AU256" s="134">
        <f>IFERROR('CEB Allocators'!AM37/SUM('CEB Allocators'!$M37:$BC37),0)*SUM($U37:$BK37)</f>
        <v>3.1084219000366331</v>
      </c>
      <c r="AV256" s="134">
        <f>IFERROR('CEB Allocators'!AN37/SUM('CEB Allocators'!$M37:$BC37),0)*SUM($U37:$BK37)</f>
        <v>3.1084219000366331</v>
      </c>
      <c r="AW256" s="134">
        <f>IFERROR('CEB Allocators'!AO37/SUM('CEB Allocators'!$M37:$BC37),0)*SUM($U37:$BK37)</f>
        <v>3.1084219000366331</v>
      </c>
      <c r="AX256" s="134">
        <f>IFERROR('CEB Allocators'!AP37/SUM('CEB Allocators'!$M37:$BC37),0)*SUM($U37:$BK37)</f>
        <v>3.1084219000366331</v>
      </c>
      <c r="AY256" s="134">
        <f>IFERROR('CEB Allocators'!AQ37/SUM('CEB Allocators'!$M37:$BC37),0)*SUM($U37:$BK37)</f>
        <v>3.1084219000366331</v>
      </c>
      <c r="AZ256" s="134">
        <f>IFERROR('CEB Allocators'!AR37/SUM('CEB Allocators'!$M37:$BC37),0)*SUM($U37:$BK37)</f>
        <v>3.1084219000366331</v>
      </c>
      <c r="BA256" s="134">
        <f>IFERROR('CEB Allocators'!AS37/SUM('CEB Allocators'!$M37:$BC37),0)*SUM($U37:$BK37)</f>
        <v>3.1084219000366331</v>
      </c>
      <c r="BB256" s="134">
        <f>IFERROR('CEB Allocators'!AT37/SUM('CEB Allocators'!$M37:$BC37),0)*SUM($U37:$BK37)</f>
        <v>3.1084219000366331</v>
      </c>
      <c r="BC256" s="134">
        <f>IFERROR('CEB Allocators'!AU37/SUM('CEB Allocators'!$M37:$BC37),0)*SUM($U37:$BK37)</f>
        <v>3.1084219000366331</v>
      </c>
      <c r="BD256" s="134">
        <f>IFERROR('CEB Allocators'!AV37/SUM('CEB Allocators'!$M37:$BC37),0)*SUM($U37:$BK37)</f>
        <v>3.1084219000366331</v>
      </c>
      <c r="BE256" s="134">
        <f>IFERROR('CEB Allocators'!AW37/SUM('CEB Allocators'!$M37:$BC37),0)*SUM($U37:$BK37)</f>
        <v>3.1084219000366331</v>
      </c>
      <c r="BF256" s="134">
        <f>IFERROR('CEB Allocators'!AX37/SUM('CEB Allocators'!$M37:$BC37),0)*SUM($U37:$BK37)</f>
        <v>3.1084219000366331</v>
      </c>
      <c r="BG256" s="134">
        <f>IFERROR('CEB Allocators'!AY37/SUM('CEB Allocators'!$M37:$BC37),0)*SUM($U37:$BK37)</f>
        <v>3.1084219000366331</v>
      </c>
      <c r="BH256" s="134">
        <f>IFERROR('CEB Allocators'!AZ37/SUM('CEB Allocators'!$M37:$BC37),0)*SUM($U37:$BK37)</f>
        <v>3.1084219000366331</v>
      </c>
      <c r="BI256" s="134">
        <f>IFERROR('CEB Allocators'!BA37/SUM('CEB Allocators'!$M37:$BC37),0)*SUM($U37:$BK37)</f>
        <v>3.1084219000366331</v>
      </c>
      <c r="BJ256" s="134">
        <f>IFERROR('CEB Allocators'!BB37/SUM('CEB Allocators'!$M37:$BC37),0)*SUM($U37:$BK37)</f>
        <v>3.1084219000366331</v>
      </c>
      <c r="BK256" s="134">
        <f>IFERROR('CEB Allocators'!BC37/SUM('CEB Allocators'!$M37:$BC37),0)*SUM($U37:$BK37)</f>
        <v>3.1084219000366331</v>
      </c>
      <c r="BL256" s="134">
        <f t="shared" si="319"/>
        <v>1.670180767593354</v>
      </c>
      <c r="BM256" s="134">
        <f t="shared" si="365"/>
        <v>1.6813549847512241</v>
      </c>
      <c r="BN256" s="134">
        <f t="shared" si="365"/>
        <v>1.6927526862522517</v>
      </c>
      <c r="BO256" s="134">
        <f t="shared" si="365"/>
        <v>1.7043783417833001</v>
      </c>
      <c r="BP256" s="134">
        <f t="shared" si="365"/>
        <v>1.7162365104249693</v>
      </c>
      <c r="BQ256" s="134">
        <f t="shared" si="365"/>
        <v>1.7283318424394718</v>
      </c>
      <c r="BR256" s="134">
        <f t="shared" si="365"/>
        <v>1.7406690810942642</v>
      </c>
      <c r="BS256" s="134">
        <f t="shared" si="365"/>
        <v>1.7532530645221525</v>
      </c>
      <c r="BT256" s="134">
        <f t="shared" si="365"/>
        <v>1.7660887276185986</v>
      </c>
      <c r="BU256" s="134">
        <f t="shared" si="365"/>
        <v>1.779181103976974</v>
      </c>
      <c r="BV256" s="134">
        <f t="shared" si="365"/>
        <v>1.7925353278625165</v>
      </c>
      <c r="BW256" s="134">
        <f t="shared" si="365"/>
        <v>1.8061566362257699</v>
      </c>
      <c r="BX256" s="134">
        <f t="shared" si="365"/>
        <v>1.8200503707562887</v>
      </c>
      <c r="BY256" s="134">
        <f t="shared" si="365"/>
        <v>1.8378357403288053</v>
      </c>
      <c r="BZ256" s="134">
        <f t="shared" si="365"/>
        <v>1.8523630569413847</v>
      </c>
      <c r="CA256" s="134">
        <f t="shared" si="365"/>
        <v>1.8671809198862153</v>
      </c>
      <c r="CB256" s="134">
        <f t="shared" si="365"/>
        <v>1.882295140089943</v>
      </c>
      <c r="CC256" s="134">
        <f t="shared" si="365"/>
        <v>0</v>
      </c>
      <c r="CD256" s="134">
        <f t="shared" si="365"/>
        <v>0</v>
      </c>
      <c r="CE256" s="134">
        <f t="shared" si="365"/>
        <v>0</v>
      </c>
      <c r="CF256" s="134">
        <f t="shared" si="365"/>
        <v>0</v>
      </c>
      <c r="CG256" s="134">
        <f t="shared" si="365"/>
        <v>0</v>
      </c>
      <c r="CH256" s="134">
        <f t="shared" si="365"/>
        <v>0</v>
      </c>
    </row>
    <row r="257" spans="1:86" ht="11.4" x14ac:dyDescent="0.2">
      <c r="A257" s="150"/>
      <c r="B257" s="19" t="str">
        <f t="shared" ref="B257:G257" si="388">B38</f>
        <v>FIT II</v>
      </c>
      <c r="C257" s="97">
        <f t="shared" si="388"/>
        <v>18.8</v>
      </c>
      <c r="D257" s="97" t="str">
        <f t="shared" si="388"/>
        <v>Sol</v>
      </c>
      <c r="E257" s="97" t="str">
        <f t="shared" si="388"/>
        <v>Solar (Ground Mounted, &lt;0.5MW)</v>
      </c>
      <c r="F257" s="19" t="str">
        <f t="shared" si="388"/>
        <v>Multiple</v>
      </c>
      <c r="G257" s="128">
        <f t="shared" si="388"/>
        <v>42370</v>
      </c>
      <c r="H257" s="19">
        <f t="shared" si="317"/>
        <v>50</v>
      </c>
      <c r="I257" s="129">
        <f t="shared" ref="I257:K257" si="389">I38</f>
        <v>25</v>
      </c>
      <c r="J257" s="129">
        <f t="shared" si="389"/>
        <v>25</v>
      </c>
      <c r="K257" s="19">
        <f t="shared" si="389"/>
        <v>2016</v>
      </c>
      <c r="L257" s="19"/>
      <c r="M257" s="19"/>
      <c r="N257" s="19"/>
      <c r="O257" s="19"/>
      <c r="P257" s="19"/>
      <c r="Q257" s="19"/>
      <c r="R257" s="19"/>
      <c r="S257" s="19"/>
      <c r="T257" s="19"/>
      <c r="U257" s="134">
        <f>IFERROR('CEB Allocators'!M38/SUM('CEB Allocators'!$M38:$BC38),0)*SUM($U38:$BK38)</f>
        <v>0</v>
      </c>
      <c r="V257" s="134">
        <f>IFERROR('CEB Allocators'!N38/SUM('CEB Allocators'!$M38:$BC38),0)*SUM($U38:$BK38)</f>
        <v>0</v>
      </c>
      <c r="W257" s="134">
        <f>IFERROR('CEB Allocators'!O38/SUM('CEB Allocators'!$M38:$BC38),0)*SUM($U38:$BK38)</f>
        <v>0</v>
      </c>
      <c r="X257" s="134">
        <f>IFERROR('CEB Allocators'!P38/SUM('CEB Allocators'!$M38:$BC38),0)*SUM($U38:$BK38)</f>
        <v>0</v>
      </c>
      <c r="Y257" s="134">
        <f>IFERROR('CEB Allocators'!Q38/SUM('CEB Allocators'!$M38:$BC38),0)*SUM($U38:$BK38)</f>
        <v>0</v>
      </c>
      <c r="Z257" s="134">
        <f>IFERROR('CEB Allocators'!R38/SUM('CEB Allocators'!$M38:$BC38),0)*SUM($U38:$BK38)</f>
        <v>0</v>
      </c>
      <c r="AA257" s="134">
        <f>IFERROR('CEB Allocators'!S38/SUM('CEB Allocators'!$M38:$BC38),0)*SUM($U38:$BK38)</f>
        <v>0</v>
      </c>
      <c r="AB257" s="134">
        <f>IFERROR('CEB Allocators'!T38/SUM('CEB Allocators'!$M38:$BC38),0)*SUM($U38:$BK38)</f>
        <v>0</v>
      </c>
      <c r="AC257" s="134">
        <f>IFERROR('CEB Allocators'!U38/SUM('CEB Allocators'!$M38:$BC38),0)*SUM($U38:$BK38)</f>
        <v>0</v>
      </c>
      <c r="AD257" s="134">
        <f>IFERROR('CEB Allocators'!V38/SUM('CEB Allocators'!$M38:$BC38),0)*SUM($U38:$BK38)</f>
        <v>0</v>
      </c>
      <c r="AE257" s="134">
        <f>IFERROR('CEB Allocators'!W38/SUM('CEB Allocators'!$M38:$BC38),0)*SUM($U38:$BK38)</f>
        <v>0</v>
      </c>
      <c r="AF257" s="134">
        <f>IFERROR('CEB Allocators'!X38/SUM('CEB Allocators'!$M38:$BC38),0)*SUM($U38:$BK38)</f>
        <v>5.2905055990324552</v>
      </c>
      <c r="AG257" s="134">
        <f>IFERROR('CEB Allocators'!Y38/SUM('CEB Allocators'!$M38:$BC38),0)*SUM($U38:$BK38)</f>
        <v>5.2905055990324552</v>
      </c>
      <c r="AH257" s="134">
        <f>IFERROR('CEB Allocators'!Z38/SUM('CEB Allocators'!$M38:$BC38),0)*SUM($U38:$BK38)</f>
        <v>5.2905055990324552</v>
      </c>
      <c r="AI257" s="134">
        <f>IFERROR('CEB Allocators'!AA38/SUM('CEB Allocators'!$M38:$BC38),0)*SUM($U38:$BK38)</f>
        <v>5.2905055990324552</v>
      </c>
      <c r="AJ257" s="134">
        <f>IFERROR('CEB Allocators'!AB38/SUM('CEB Allocators'!$M38:$BC38),0)*SUM($U38:$BK38)</f>
        <v>5.2905055990324552</v>
      </c>
      <c r="AK257" s="134">
        <f>IFERROR('CEB Allocators'!AC38/SUM('CEB Allocators'!$M38:$BC38),0)*SUM($U38:$BK38)</f>
        <v>5.2905055990324552</v>
      </c>
      <c r="AL257" s="134">
        <f>IFERROR('CEB Allocators'!AD38/SUM('CEB Allocators'!$M38:$BC38),0)*SUM($U38:$BK38)</f>
        <v>5.2905055990324552</v>
      </c>
      <c r="AM257" s="134">
        <f>IFERROR('CEB Allocators'!AE38/SUM('CEB Allocators'!$M38:$BC38),0)*SUM($U38:$BK38)</f>
        <v>5.2905055990324552</v>
      </c>
      <c r="AN257" s="134">
        <f>IFERROR('CEB Allocators'!AF38/SUM('CEB Allocators'!$M38:$BC38),0)*SUM($U38:$BK38)</f>
        <v>5.2905055990324552</v>
      </c>
      <c r="AO257" s="134">
        <f>IFERROR('CEB Allocators'!AG38/SUM('CEB Allocators'!$M38:$BC38),0)*SUM($U38:$BK38)</f>
        <v>5.2905055990324552</v>
      </c>
      <c r="AP257" s="134">
        <f>IFERROR('CEB Allocators'!AH38/SUM('CEB Allocators'!$M38:$BC38),0)*SUM($U38:$BK38)</f>
        <v>5.2905055990324552</v>
      </c>
      <c r="AQ257" s="134">
        <f>IFERROR('CEB Allocators'!AI38/SUM('CEB Allocators'!$M38:$BC38),0)*SUM($U38:$BK38)</f>
        <v>5.2905055990324552</v>
      </c>
      <c r="AR257" s="134">
        <f>IFERROR('CEB Allocators'!AJ38/SUM('CEB Allocators'!$M38:$BC38),0)*SUM($U38:$BK38)</f>
        <v>5.2905055990324552</v>
      </c>
      <c r="AS257" s="134">
        <f>IFERROR('CEB Allocators'!AK38/SUM('CEB Allocators'!$M38:$BC38),0)*SUM($U38:$BK38)</f>
        <v>5.2905055990324552</v>
      </c>
      <c r="AT257" s="134">
        <f>IFERROR('CEB Allocators'!AL38/SUM('CEB Allocators'!$M38:$BC38),0)*SUM($U38:$BK38)</f>
        <v>5.2905055990324552</v>
      </c>
      <c r="AU257" s="134">
        <f>IFERROR('CEB Allocators'!AM38/SUM('CEB Allocators'!$M38:$BC38),0)*SUM($U38:$BK38)</f>
        <v>5.2905055990324552</v>
      </c>
      <c r="AV257" s="134">
        <f>IFERROR('CEB Allocators'!AN38/SUM('CEB Allocators'!$M38:$BC38),0)*SUM($U38:$BK38)</f>
        <v>5.2905055990324552</v>
      </c>
      <c r="AW257" s="134">
        <f>IFERROR('CEB Allocators'!AO38/SUM('CEB Allocators'!$M38:$BC38),0)*SUM($U38:$BK38)</f>
        <v>5.2905055990324552</v>
      </c>
      <c r="AX257" s="134">
        <f>IFERROR('CEB Allocators'!AP38/SUM('CEB Allocators'!$M38:$BC38),0)*SUM($U38:$BK38)</f>
        <v>5.2905055990324552</v>
      </c>
      <c r="AY257" s="134">
        <f>IFERROR('CEB Allocators'!AQ38/SUM('CEB Allocators'!$M38:$BC38),0)*SUM($U38:$BK38)</f>
        <v>5.2905055990324552</v>
      </c>
      <c r="AZ257" s="134">
        <f>IFERROR('CEB Allocators'!AR38/SUM('CEB Allocators'!$M38:$BC38),0)*SUM($U38:$BK38)</f>
        <v>5.2905055990324552</v>
      </c>
      <c r="BA257" s="134">
        <f>IFERROR('CEB Allocators'!AS38/SUM('CEB Allocators'!$M38:$BC38),0)*SUM($U38:$BK38)</f>
        <v>5.2905055990324552</v>
      </c>
      <c r="BB257" s="134">
        <f>IFERROR('CEB Allocators'!AT38/SUM('CEB Allocators'!$M38:$BC38),0)*SUM($U38:$BK38)</f>
        <v>5.2905055990324552</v>
      </c>
      <c r="BC257" s="134">
        <f>IFERROR('CEB Allocators'!AU38/SUM('CEB Allocators'!$M38:$BC38),0)*SUM($U38:$BK38)</f>
        <v>5.2905055990324552</v>
      </c>
      <c r="BD257" s="134">
        <f>IFERROR('CEB Allocators'!AV38/SUM('CEB Allocators'!$M38:$BC38),0)*SUM($U38:$BK38)</f>
        <v>5.2905055990324552</v>
      </c>
      <c r="BE257" s="134">
        <f>IFERROR('CEB Allocators'!AW38/SUM('CEB Allocators'!$M38:$BC38),0)*SUM($U38:$BK38)</f>
        <v>5.2905055990324552</v>
      </c>
      <c r="BF257" s="134">
        <f>IFERROR('CEB Allocators'!AX38/SUM('CEB Allocators'!$M38:$BC38),0)*SUM($U38:$BK38)</f>
        <v>5.2905055990324552</v>
      </c>
      <c r="BG257" s="134">
        <f>IFERROR('CEB Allocators'!AY38/SUM('CEB Allocators'!$M38:$BC38),0)*SUM($U38:$BK38)</f>
        <v>5.2905055990324552</v>
      </c>
      <c r="BH257" s="134">
        <f>IFERROR('CEB Allocators'!AZ38/SUM('CEB Allocators'!$M38:$BC38),0)*SUM($U38:$BK38)</f>
        <v>5.2905055990324552</v>
      </c>
      <c r="BI257" s="134">
        <f>IFERROR('CEB Allocators'!BA38/SUM('CEB Allocators'!$M38:$BC38),0)*SUM($U38:$BK38)</f>
        <v>5.2905055990324552</v>
      </c>
      <c r="BJ257" s="134">
        <f>IFERROR('CEB Allocators'!BB38/SUM('CEB Allocators'!$M38:$BC38),0)*SUM($U38:$BK38)</f>
        <v>5.2905055990324552</v>
      </c>
      <c r="BK257" s="134">
        <f>IFERROR('CEB Allocators'!BC38/SUM('CEB Allocators'!$M38:$BC38),0)*SUM($U38:$BK38)</f>
        <v>5.2905055990324552</v>
      </c>
      <c r="BL257" s="134">
        <f t="shared" si="319"/>
        <v>2.7620987973103945</v>
      </c>
      <c r="BM257" s="134">
        <f t="shared" si="365"/>
        <v>2.7808555189682478</v>
      </c>
      <c r="BN257" s="134">
        <f t="shared" si="365"/>
        <v>2.799987375059259</v>
      </c>
      <c r="BO257" s="134">
        <f t="shared" si="365"/>
        <v>2.81950186827209</v>
      </c>
      <c r="BP257" s="134">
        <f t="shared" si="365"/>
        <v>2.8394066513491771</v>
      </c>
      <c r="BQ257" s="134">
        <f t="shared" si="365"/>
        <v>2.8597095300878066</v>
      </c>
      <c r="BR257" s="134">
        <f t="shared" si="365"/>
        <v>2.880418466401208</v>
      </c>
      <c r="BS257" s="134">
        <f t="shared" si="365"/>
        <v>2.9015415814408785</v>
      </c>
      <c r="BT257" s="134">
        <f t="shared" si="365"/>
        <v>2.9230871587813412</v>
      </c>
      <c r="BU257" s="134">
        <f t="shared" si="365"/>
        <v>2.9450636476686136</v>
      </c>
      <c r="BV257" s="134">
        <f t="shared" si="365"/>
        <v>2.9674796663336322</v>
      </c>
      <c r="BW257" s="134">
        <f t="shared" si="365"/>
        <v>2.9903440053719508</v>
      </c>
      <c r="BX257" s="134">
        <f t="shared" ref="BM257:CH269" si="390">BX38</f>
        <v>3.0136656311910346</v>
      </c>
      <c r="BY257" s="134">
        <f t="shared" si="390"/>
        <v>3.037453689526501</v>
      </c>
      <c r="BZ257" s="134">
        <f t="shared" si="390"/>
        <v>3.0679047830017319</v>
      </c>
      <c r="CA257" s="134">
        <f t="shared" si="390"/>
        <v>3.0927776243734124</v>
      </c>
      <c r="CB257" s="134">
        <f t="shared" si="390"/>
        <v>3.1181479225725259</v>
      </c>
      <c r="CC257" s="134">
        <f t="shared" si="390"/>
        <v>3.1440256267356226</v>
      </c>
      <c r="CD257" s="134">
        <f t="shared" si="390"/>
        <v>0</v>
      </c>
      <c r="CE257" s="134">
        <f t="shared" si="390"/>
        <v>0</v>
      </c>
      <c r="CF257" s="134">
        <f t="shared" si="390"/>
        <v>0</v>
      </c>
      <c r="CG257" s="134">
        <f t="shared" si="390"/>
        <v>0</v>
      </c>
      <c r="CH257" s="134">
        <f t="shared" si="390"/>
        <v>0</v>
      </c>
    </row>
    <row r="258" spans="1:86" ht="11.4" x14ac:dyDescent="0.2">
      <c r="A258" s="150"/>
      <c r="B258" s="19" t="str">
        <f t="shared" ref="B258:G258" si="391">B39</f>
        <v>FIT II</v>
      </c>
      <c r="C258" s="97">
        <f t="shared" si="391"/>
        <v>14.886584999999997</v>
      </c>
      <c r="D258" s="97" t="str">
        <f t="shared" si="391"/>
        <v>Sol</v>
      </c>
      <c r="E258" s="97" t="str">
        <f t="shared" si="391"/>
        <v>Solar (Rooftop, &lt;0.5MW)</v>
      </c>
      <c r="F258" s="19" t="str">
        <f t="shared" si="391"/>
        <v>Multiple</v>
      </c>
      <c r="G258" s="128">
        <f t="shared" si="391"/>
        <v>41640</v>
      </c>
      <c r="H258" s="19">
        <f t="shared" si="317"/>
        <v>50</v>
      </c>
      <c r="I258" s="129">
        <f t="shared" ref="I258:K258" si="392">I39</f>
        <v>25</v>
      </c>
      <c r="J258" s="129">
        <f t="shared" si="392"/>
        <v>25</v>
      </c>
      <c r="K258" s="19">
        <f t="shared" si="392"/>
        <v>2014</v>
      </c>
      <c r="L258" s="19"/>
      <c r="M258" s="19"/>
      <c r="N258" s="19"/>
      <c r="O258" s="19"/>
      <c r="P258" s="19"/>
      <c r="Q258" s="19"/>
      <c r="R258" s="19"/>
      <c r="S258" s="19"/>
      <c r="T258" s="19"/>
      <c r="U258" s="134">
        <f>IFERROR('CEB Allocators'!M39/SUM('CEB Allocators'!$M39:$BC39),0)*SUM($U39:$BK39)</f>
        <v>0</v>
      </c>
      <c r="V258" s="134">
        <f>IFERROR('CEB Allocators'!N39/SUM('CEB Allocators'!$M39:$BC39),0)*SUM($U39:$BK39)</f>
        <v>0</v>
      </c>
      <c r="W258" s="134">
        <f>IFERROR('CEB Allocators'!O39/SUM('CEB Allocators'!$M39:$BC39),0)*SUM($U39:$BK39)</f>
        <v>0</v>
      </c>
      <c r="X258" s="134">
        <f>IFERROR('CEB Allocators'!P39/SUM('CEB Allocators'!$M39:$BC39),0)*SUM($U39:$BK39)</f>
        <v>0</v>
      </c>
      <c r="Y258" s="134">
        <f>IFERROR('CEB Allocators'!Q39/SUM('CEB Allocators'!$M39:$BC39),0)*SUM($U39:$BK39)</f>
        <v>0</v>
      </c>
      <c r="Z258" s="134">
        <f>IFERROR('CEB Allocators'!R39/SUM('CEB Allocators'!$M39:$BC39),0)*SUM($U39:$BK39)</f>
        <v>0</v>
      </c>
      <c r="AA258" s="134">
        <f>IFERROR('CEB Allocators'!S39/SUM('CEB Allocators'!$M39:$BC39),0)*SUM($U39:$BK39)</f>
        <v>0</v>
      </c>
      <c r="AB258" s="134">
        <f>IFERROR('CEB Allocators'!T39/SUM('CEB Allocators'!$M39:$BC39),0)*SUM($U39:$BK39)</f>
        <v>0</v>
      </c>
      <c r="AC258" s="134">
        <f>IFERROR('CEB Allocators'!U39/SUM('CEB Allocators'!$M39:$BC39),0)*SUM($U39:$BK39)</f>
        <v>0</v>
      </c>
      <c r="AD258" s="134">
        <f>IFERROR('CEB Allocators'!V39/SUM('CEB Allocators'!$M39:$BC39),0)*SUM($U39:$BK39)</f>
        <v>4.565718513032917</v>
      </c>
      <c r="AE258" s="134">
        <f>IFERROR('CEB Allocators'!W39/SUM('CEB Allocators'!$M39:$BC39),0)*SUM($U39:$BK39)</f>
        <v>4.565718513032917</v>
      </c>
      <c r="AF258" s="134">
        <f>IFERROR('CEB Allocators'!X39/SUM('CEB Allocators'!$M39:$BC39),0)*SUM($U39:$BK39)</f>
        <v>4.565718513032917</v>
      </c>
      <c r="AG258" s="134">
        <f>IFERROR('CEB Allocators'!Y39/SUM('CEB Allocators'!$M39:$BC39),0)*SUM($U39:$BK39)</f>
        <v>4.565718513032917</v>
      </c>
      <c r="AH258" s="134">
        <f>IFERROR('CEB Allocators'!Z39/SUM('CEB Allocators'!$M39:$BC39),0)*SUM($U39:$BK39)</f>
        <v>4.565718513032917</v>
      </c>
      <c r="AI258" s="134">
        <f>IFERROR('CEB Allocators'!AA39/SUM('CEB Allocators'!$M39:$BC39),0)*SUM($U39:$BK39)</f>
        <v>4.565718513032917</v>
      </c>
      <c r="AJ258" s="134">
        <f>IFERROR('CEB Allocators'!AB39/SUM('CEB Allocators'!$M39:$BC39),0)*SUM($U39:$BK39)</f>
        <v>4.565718513032917</v>
      </c>
      <c r="AK258" s="134">
        <f>IFERROR('CEB Allocators'!AC39/SUM('CEB Allocators'!$M39:$BC39),0)*SUM($U39:$BK39)</f>
        <v>4.565718513032917</v>
      </c>
      <c r="AL258" s="134">
        <f>IFERROR('CEB Allocators'!AD39/SUM('CEB Allocators'!$M39:$BC39),0)*SUM($U39:$BK39)</f>
        <v>4.565718513032917</v>
      </c>
      <c r="AM258" s="134">
        <f>IFERROR('CEB Allocators'!AE39/SUM('CEB Allocators'!$M39:$BC39),0)*SUM($U39:$BK39)</f>
        <v>4.565718513032917</v>
      </c>
      <c r="AN258" s="134">
        <f>IFERROR('CEB Allocators'!AF39/SUM('CEB Allocators'!$M39:$BC39),0)*SUM($U39:$BK39)</f>
        <v>4.565718513032917</v>
      </c>
      <c r="AO258" s="134">
        <f>IFERROR('CEB Allocators'!AG39/SUM('CEB Allocators'!$M39:$BC39),0)*SUM($U39:$BK39)</f>
        <v>4.565718513032917</v>
      </c>
      <c r="AP258" s="134">
        <f>IFERROR('CEB Allocators'!AH39/SUM('CEB Allocators'!$M39:$BC39),0)*SUM($U39:$BK39)</f>
        <v>4.565718513032917</v>
      </c>
      <c r="AQ258" s="134">
        <f>IFERROR('CEB Allocators'!AI39/SUM('CEB Allocators'!$M39:$BC39),0)*SUM($U39:$BK39)</f>
        <v>4.565718513032917</v>
      </c>
      <c r="AR258" s="134">
        <f>IFERROR('CEB Allocators'!AJ39/SUM('CEB Allocators'!$M39:$BC39),0)*SUM($U39:$BK39)</f>
        <v>4.565718513032917</v>
      </c>
      <c r="AS258" s="134">
        <f>IFERROR('CEB Allocators'!AK39/SUM('CEB Allocators'!$M39:$BC39),0)*SUM($U39:$BK39)</f>
        <v>4.565718513032917</v>
      </c>
      <c r="AT258" s="134">
        <f>IFERROR('CEB Allocators'!AL39/SUM('CEB Allocators'!$M39:$BC39),0)*SUM($U39:$BK39)</f>
        <v>4.565718513032917</v>
      </c>
      <c r="AU258" s="134">
        <f>IFERROR('CEB Allocators'!AM39/SUM('CEB Allocators'!$M39:$BC39),0)*SUM($U39:$BK39)</f>
        <v>4.565718513032917</v>
      </c>
      <c r="AV258" s="134">
        <f>IFERROR('CEB Allocators'!AN39/SUM('CEB Allocators'!$M39:$BC39),0)*SUM($U39:$BK39)</f>
        <v>4.565718513032917</v>
      </c>
      <c r="AW258" s="134">
        <f>IFERROR('CEB Allocators'!AO39/SUM('CEB Allocators'!$M39:$BC39),0)*SUM($U39:$BK39)</f>
        <v>4.565718513032917</v>
      </c>
      <c r="AX258" s="134">
        <f>IFERROR('CEB Allocators'!AP39/SUM('CEB Allocators'!$M39:$BC39),0)*SUM($U39:$BK39)</f>
        <v>4.565718513032917</v>
      </c>
      <c r="AY258" s="134">
        <f>IFERROR('CEB Allocators'!AQ39/SUM('CEB Allocators'!$M39:$BC39),0)*SUM($U39:$BK39)</f>
        <v>4.565718513032917</v>
      </c>
      <c r="AZ258" s="134">
        <f>IFERROR('CEB Allocators'!AR39/SUM('CEB Allocators'!$M39:$BC39),0)*SUM($U39:$BK39)</f>
        <v>4.565718513032917</v>
      </c>
      <c r="BA258" s="134">
        <f>IFERROR('CEB Allocators'!AS39/SUM('CEB Allocators'!$M39:$BC39),0)*SUM($U39:$BK39)</f>
        <v>4.565718513032917</v>
      </c>
      <c r="BB258" s="134">
        <f>IFERROR('CEB Allocators'!AT39/SUM('CEB Allocators'!$M39:$BC39),0)*SUM($U39:$BK39)</f>
        <v>4.565718513032917</v>
      </c>
      <c r="BC258" s="134">
        <f>IFERROR('CEB Allocators'!AU39/SUM('CEB Allocators'!$M39:$BC39),0)*SUM($U39:$BK39)</f>
        <v>4.565718513032917</v>
      </c>
      <c r="BD258" s="134">
        <f>IFERROR('CEB Allocators'!AV39/SUM('CEB Allocators'!$M39:$BC39),0)*SUM($U39:$BK39)</f>
        <v>4.565718513032917</v>
      </c>
      <c r="BE258" s="134">
        <f>IFERROR('CEB Allocators'!AW39/SUM('CEB Allocators'!$M39:$BC39),0)*SUM($U39:$BK39)</f>
        <v>4.565718513032917</v>
      </c>
      <c r="BF258" s="134">
        <f>IFERROR('CEB Allocators'!AX39/SUM('CEB Allocators'!$M39:$BC39),0)*SUM($U39:$BK39)</f>
        <v>4.565718513032917</v>
      </c>
      <c r="BG258" s="134">
        <f>IFERROR('CEB Allocators'!AY39/SUM('CEB Allocators'!$M39:$BC39),0)*SUM($U39:$BK39)</f>
        <v>4.565718513032917</v>
      </c>
      <c r="BH258" s="134">
        <f>IFERROR('CEB Allocators'!AZ39/SUM('CEB Allocators'!$M39:$BC39),0)*SUM($U39:$BK39)</f>
        <v>4.565718513032917</v>
      </c>
      <c r="BI258" s="134">
        <f>IFERROR('CEB Allocators'!BA39/SUM('CEB Allocators'!$M39:$BC39),0)*SUM($U39:$BK39)</f>
        <v>4.565718513032917</v>
      </c>
      <c r="BJ258" s="134">
        <f>IFERROR('CEB Allocators'!BB39/SUM('CEB Allocators'!$M39:$BC39),0)*SUM($U39:$BK39)</f>
        <v>4.565718513032917</v>
      </c>
      <c r="BK258" s="134">
        <f>IFERROR('CEB Allocators'!BC39/SUM('CEB Allocators'!$M39:$BC39),0)*SUM($U39:$BK39)</f>
        <v>4.565718513032917</v>
      </c>
      <c r="BL258" s="134">
        <f t="shared" si="319"/>
        <v>2.25382682568726</v>
      </c>
      <c r="BM258" s="134">
        <f t="shared" si="390"/>
        <v>2.2686791411809293</v>
      </c>
      <c r="BN258" s="134">
        <f t="shared" si="390"/>
        <v>2.2838285029844716</v>
      </c>
      <c r="BO258" s="134">
        <f t="shared" si="390"/>
        <v>2.2992808520240851</v>
      </c>
      <c r="BP258" s="134">
        <f t="shared" si="390"/>
        <v>2.3150422480444903</v>
      </c>
      <c r="BQ258" s="134">
        <f t="shared" si="390"/>
        <v>2.331118871985304</v>
      </c>
      <c r="BR258" s="134">
        <f t="shared" si="390"/>
        <v>2.3475170284049338</v>
      </c>
      <c r="BS258" s="134">
        <f t="shared" si="390"/>
        <v>2.3642431479529566</v>
      </c>
      <c r="BT258" s="134">
        <f t="shared" si="390"/>
        <v>2.3813037898919402</v>
      </c>
      <c r="BU258" s="134">
        <f t="shared" si="390"/>
        <v>2.3987056446697026</v>
      </c>
      <c r="BV258" s="134">
        <f t="shared" si="390"/>
        <v>2.4164555365430203</v>
      </c>
      <c r="BW258" s="134">
        <f t="shared" si="390"/>
        <v>2.4345604262538045</v>
      </c>
      <c r="BX258" s="134">
        <f t="shared" si="390"/>
        <v>2.4577364955725791</v>
      </c>
      <c r="BY258" s="134">
        <f t="shared" si="390"/>
        <v>2.4766670044639549</v>
      </c>
      <c r="BZ258" s="134">
        <f t="shared" si="390"/>
        <v>2.4959761235331577</v>
      </c>
      <c r="CA258" s="134">
        <f t="shared" si="390"/>
        <v>2.5156714249837449</v>
      </c>
      <c r="CB258" s="134">
        <f t="shared" si="390"/>
        <v>0</v>
      </c>
      <c r="CC258" s="134">
        <f t="shared" si="390"/>
        <v>0</v>
      </c>
      <c r="CD258" s="134">
        <f t="shared" si="390"/>
        <v>0</v>
      </c>
      <c r="CE258" s="134">
        <f t="shared" si="390"/>
        <v>0</v>
      </c>
      <c r="CF258" s="134">
        <f t="shared" si="390"/>
        <v>0</v>
      </c>
      <c r="CG258" s="134">
        <f t="shared" si="390"/>
        <v>0</v>
      </c>
      <c r="CH258" s="134">
        <f t="shared" si="390"/>
        <v>0</v>
      </c>
    </row>
    <row r="259" spans="1:86" ht="11.4" x14ac:dyDescent="0.2">
      <c r="A259" s="150"/>
      <c r="B259" s="19" t="str">
        <f t="shared" ref="B259:G259" si="393">B40</f>
        <v>FIT II</v>
      </c>
      <c r="C259" s="97">
        <f t="shared" si="393"/>
        <v>83.790055000000024</v>
      </c>
      <c r="D259" s="97" t="str">
        <f t="shared" si="393"/>
        <v>Sol</v>
      </c>
      <c r="E259" s="97" t="str">
        <f t="shared" si="393"/>
        <v>Solar (Rooftop, &lt;0.5MW)</v>
      </c>
      <c r="F259" s="19" t="str">
        <f t="shared" si="393"/>
        <v>Multiple</v>
      </c>
      <c r="G259" s="128">
        <f t="shared" si="393"/>
        <v>42005</v>
      </c>
      <c r="H259" s="19">
        <f t="shared" si="317"/>
        <v>50</v>
      </c>
      <c r="I259" s="129">
        <f t="shared" ref="I259:K259" si="394">I40</f>
        <v>25</v>
      </c>
      <c r="J259" s="129">
        <f t="shared" si="394"/>
        <v>25</v>
      </c>
      <c r="K259" s="19">
        <f t="shared" si="394"/>
        <v>2015</v>
      </c>
      <c r="L259" s="19"/>
      <c r="M259" s="19"/>
      <c r="N259" s="19"/>
      <c r="O259" s="19"/>
      <c r="P259" s="19"/>
      <c r="Q259" s="19"/>
      <c r="R259" s="19"/>
      <c r="S259" s="19"/>
      <c r="T259" s="19"/>
      <c r="U259" s="134">
        <f>IFERROR('CEB Allocators'!M40/SUM('CEB Allocators'!$M40:$BC40),0)*SUM($U40:$BK40)</f>
        <v>0</v>
      </c>
      <c r="V259" s="134">
        <f>IFERROR('CEB Allocators'!N40/SUM('CEB Allocators'!$M40:$BC40),0)*SUM($U40:$BK40)</f>
        <v>0</v>
      </c>
      <c r="W259" s="134">
        <f>IFERROR('CEB Allocators'!O40/SUM('CEB Allocators'!$M40:$BC40),0)*SUM($U40:$BK40)</f>
        <v>0</v>
      </c>
      <c r="X259" s="134">
        <f>IFERROR('CEB Allocators'!P40/SUM('CEB Allocators'!$M40:$BC40),0)*SUM($U40:$BK40)</f>
        <v>0</v>
      </c>
      <c r="Y259" s="134">
        <f>IFERROR('CEB Allocators'!Q40/SUM('CEB Allocators'!$M40:$BC40),0)*SUM($U40:$BK40)</f>
        <v>0</v>
      </c>
      <c r="Z259" s="134">
        <f>IFERROR('CEB Allocators'!R40/SUM('CEB Allocators'!$M40:$BC40),0)*SUM($U40:$BK40)</f>
        <v>0</v>
      </c>
      <c r="AA259" s="134">
        <f>IFERROR('CEB Allocators'!S40/SUM('CEB Allocators'!$M40:$BC40),0)*SUM($U40:$BK40)</f>
        <v>0</v>
      </c>
      <c r="AB259" s="134">
        <f>IFERROR('CEB Allocators'!T40/SUM('CEB Allocators'!$M40:$BC40),0)*SUM($U40:$BK40)</f>
        <v>0</v>
      </c>
      <c r="AC259" s="134">
        <f>IFERROR('CEB Allocators'!U40/SUM('CEB Allocators'!$M40:$BC40),0)*SUM($U40:$BK40)</f>
        <v>0</v>
      </c>
      <c r="AD259" s="134">
        <f>IFERROR('CEB Allocators'!V40/SUM('CEB Allocators'!$M40:$BC40),0)*SUM($U40:$BK40)</f>
        <v>0</v>
      </c>
      <c r="AE259" s="134">
        <f>IFERROR('CEB Allocators'!W40/SUM('CEB Allocators'!$M40:$BC40),0)*SUM($U40:$BK40)</f>
        <v>26.07335852034273</v>
      </c>
      <c r="AF259" s="134">
        <f>IFERROR('CEB Allocators'!X40/SUM('CEB Allocators'!$M40:$BC40),0)*SUM($U40:$BK40)</f>
        <v>26.07335852034273</v>
      </c>
      <c r="AG259" s="134">
        <f>IFERROR('CEB Allocators'!Y40/SUM('CEB Allocators'!$M40:$BC40),0)*SUM($U40:$BK40)</f>
        <v>26.07335852034273</v>
      </c>
      <c r="AH259" s="134">
        <f>IFERROR('CEB Allocators'!Z40/SUM('CEB Allocators'!$M40:$BC40),0)*SUM($U40:$BK40)</f>
        <v>26.07335852034273</v>
      </c>
      <c r="AI259" s="134">
        <f>IFERROR('CEB Allocators'!AA40/SUM('CEB Allocators'!$M40:$BC40),0)*SUM($U40:$BK40)</f>
        <v>26.07335852034273</v>
      </c>
      <c r="AJ259" s="134">
        <f>IFERROR('CEB Allocators'!AB40/SUM('CEB Allocators'!$M40:$BC40),0)*SUM($U40:$BK40)</f>
        <v>26.07335852034273</v>
      </c>
      <c r="AK259" s="134">
        <f>IFERROR('CEB Allocators'!AC40/SUM('CEB Allocators'!$M40:$BC40),0)*SUM($U40:$BK40)</f>
        <v>26.07335852034273</v>
      </c>
      <c r="AL259" s="134">
        <f>IFERROR('CEB Allocators'!AD40/SUM('CEB Allocators'!$M40:$BC40),0)*SUM($U40:$BK40)</f>
        <v>26.07335852034273</v>
      </c>
      <c r="AM259" s="134">
        <f>IFERROR('CEB Allocators'!AE40/SUM('CEB Allocators'!$M40:$BC40),0)*SUM($U40:$BK40)</f>
        <v>26.07335852034273</v>
      </c>
      <c r="AN259" s="134">
        <f>IFERROR('CEB Allocators'!AF40/SUM('CEB Allocators'!$M40:$BC40),0)*SUM($U40:$BK40)</f>
        <v>26.07335852034273</v>
      </c>
      <c r="AO259" s="134">
        <f>IFERROR('CEB Allocators'!AG40/SUM('CEB Allocators'!$M40:$BC40),0)*SUM($U40:$BK40)</f>
        <v>26.07335852034273</v>
      </c>
      <c r="AP259" s="134">
        <f>IFERROR('CEB Allocators'!AH40/SUM('CEB Allocators'!$M40:$BC40),0)*SUM($U40:$BK40)</f>
        <v>26.07335852034273</v>
      </c>
      <c r="AQ259" s="134">
        <f>IFERROR('CEB Allocators'!AI40/SUM('CEB Allocators'!$M40:$BC40),0)*SUM($U40:$BK40)</f>
        <v>26.07335852034273</v>
      </c>
      <c r="AR259" s="134">
        <f>IFERROR('CEB Allocators'!AJ40/SUM('CEB Allocators'!$M40:$BC40),0)*SUM($U40:$BK40)</f>
        <v>26.07335852034273</v>
      </c>
      <c r="AS259" s="134">
        <f>IFERROR('CEB Allocators'!AK40/SUM('CEB Allocators'!$M40:$BC40),0)*SUM($U40:$BK40)</f>
        <v>26.07335852034273</v>
      </c>
      <c r="AT259" s="134">
        <f>IFERROR('CEB Allocators'!AL40/SUM('CEB Allocators'!$M40:$BC40),0)*SUM($U40:$BK40)</f>
        <v>26.07335852034273</v>
      </c>
      <c r="AU259" s="134">
        <f>IFERROR('CEB Allocators'!AM40/SUM('CEB Allocators'!$M40:$BC40),0)*SUM($U40:$BK40)</f>
        <v>26.07335852034273</v>
      </c>
      <c r="AV259" s="134">
        <f>IFERROR('CEB Allocators'!AN40/SUM('CEB Allocators'!$M40:$BC40),0)*SUM($U40:$BK40)</f>
        <v>26.07335852034273</v>
      </c>
      <c r="AW259" s="134">
        <f>IFERROR('CEB Allocators'!AO40/SUM('CEB Allocators'!$M40:$BC40),0)*SUM($U40:$BK40)</f>
        <v>26.07335852034273</v>
      </c>
      <c r="AX259" s="134">
        <f>IFERROR('CEB Allocators'!AP40/SUM('CEB Allocators'!$M40:$BC40),0)*SUM($U40:$BK40)</f>
        <v>26.07335852034273</v>
      </c>
      <c r="AY259" s="134">
        <f>IFERROR('CEB Allocators'!AQ40/SUM('CEB Allocators'!$M40:$BC40),0)*SUM($U40:$BK40)</f>
        <v>26.07335852034273</v>
      </c>
      <c r="AZ259" s="134">
        <f>IFERROR('CEB Allocators'!AR40/SUM('CEB Allocators'!$M40:$BC40),0)*SUM($U40:$BK40)</f>
        <v>26.07335852034273</v>
      </c>
      <c r="BA259" s="134">
        <f>IFERROR('CEB Allocators'!AS40/SUM('CEB Allocators'!$M40:$BC40),0)*SUM($U40:$BK40)</f>
        <v>26.07335852034273</v>
      </c>
      <c r="BB259" s="134">
        <f>IFERROR('CEB Allocators'!AT40/SUM('CEB Allocators'!$M40:$BC40),0)*SUM($U40:$BK40)</f>
        <v>26.07335852034273</v>
      </c>
      <c r="BC259" s="134">
        <f>IFERROR('CEB Allocators'!AU40/SUM('CEB Allocators'!$M40:$BC40),0)*SUM($U40:$BK40)</f>
        <v>26.07335852034273</v>
      </c>
      <c r="BD259" s="134">
        <f>IFERROR('CEB Allocators'!AV40/SUM('CEB Allocators'!$M40:$BC40),0)*SUM($U40:$BK40)</f>
        <v>26.07335852034273</v>
      </c>
      <c r="BE259" s="134">
        <f>IFERROR('CEB Allocators'!AW40/SUM('CEB Allocators'!$M40:$BC40),0)*SUM($U40:$BK40)</f>
        <v>26.07335852034273</v>
      </c>
      <c r="BF259" s="134">
        <f>IFERROR('CEB Allocators'!AX40/SUM('CEB Allocators'!$M40:$BC40),0)*SUM($U40:$BK40)</f>
        <v>26.07335852034273</v>
      </c>
      <c r="BG259" s="134">
        <f>IFERROR('CEB Allocators'!AY40/SUM('CEB Allocators'!$M40:$BC40),0)*SUM($U40:$BK40)</f>
        <v>26.07335852034273</v>
      </c>
      <c r="BH259" s="134">
        <f>IFERROR('CEB Allocators'!AZ40/SUM('CEB Allocators'!$M40:$BC40),0)*SUM($U40:$BK40)</f>
        <v>26.07335852034273</v>
      </c>
      <c r="BI259" s="134">
        <f>IFERROR('CEB Allocators'!BA40/SUM('CEB Allocators'!$M40:$BC40),0)*SUM($U40:$BK40)</f>
        <v>26.07335852034273</v>
      </c>
      <c r="BJ259" s="134">
        <f>IFERROR('CEB Allocators'!BB40/SUM('CEB Allocators'!$M40:$BC40),0)*SUM($U40:$BK40)</f>
        <v>26.07335852034273</v>
      </c>
      <c r="BK259" s="134">
        <f>IFERROR('CEB Allocators'!BC40/SUM('CEB Allocators'!$M40:$BC40),0)*SUM($U40:$BK40)</f>
        <v>26.07335852034273</v>
      </c>
      <c r="BL259" s="134">
        <f t="shared" si="319"/>
        <v>12.495048069338338</v>
      </c>
      <c r="BM259" s="134">
        <f t="shared" si="390"/>
        <v>12.578645236324043</v>
      </c>
      <c r="BN259" s="134">
        <f t="shared" si="390"/>
        <v>12.663914346649461</v>
      </c>
      <c r="BO259" s="134">
        <f t="shared" si="390"/>
        <v>12.750888839181389</v>
      </c>
      <c r="BP259" s="134">
        <f t="shared" si="390"/>
        <v>12.839602821563956</v>
      </c>
      <c r="BQ259" s="134">
        <f t="shared" si="390"/>
        <v>12.930091083594171</v>
      </c>
      <c r="BR259" s="134">
        <f t="shared" si="390"/>
        <v>13.022389110864994</v>
      </c>
      <c r="BS259" s="134">
        <f t="shared" si="390"/>
        <v>13.116533098681229</v>
      </c>
      <c r="BT259" s="134">
        <f t="shared" si="390"/>
        <v>13.21255996625379</v>
      </c>
      <c r="BU259" s="134">
        <f t="shared" si="390"/>
        <v>13.310507371177806</v>
      </c>
      <c r="BV259" s="134">
        <f t="shared" si="390"/>
        <v>13.410413724200296</v>
      </c>
      <c r="BW259" s="134">
        <f t="shared" si="390"/>
        <v>13.512318204283243</v>
      </c>
      <c r="BX259" s="134">
        <f t="shared" si="390"/>
        <v>13.616260773967845</v>
      </c>
      <c r="BY259" s="134">
        <f t="shared" si="390"/>
        <v>13.749317657421104</v>
      </c>
      <c r="BZ259" s="134">
        <f t="shared" si="390"/>
        <v>13.858000216168465</v>
      </c>
      <c r="CA259" s="134">
        <f t="shared" si="390"/>
        <v>13.968856426090769</v>
      </c>
      <c r="CB259" s="134">
        <f t="shared" si="390"/>
        <v>14.081929760211526</v>
      </c>
      <c r="CC259" s="134">
        <f t="shared" si="390"/>
        <v>0</v>
      </c>
      <c r="CD259" s="134">
        <f t="shared" si="390"/>
        <v>0</v>
      </c>
      <c r="CE259" s="134">
        <f t="shared" si="390"/>
        <v>0</v>
      </c>
      <c r="CF259" s="134">
        <f t="shared" si="390"/>
        <v>0</v>
      </c>
      <c r="CG259" s="134">
        <f t="shared" si="390"/>
        <v>0</v>
      </c>
      <c r="CH259" s="134">
        <f t="shared" si="390"/>
        <v>0</v>
      </c>
    </row>
    <row r="260" spans="1:86" ht="11.4" x14ac:dyDescent="0.2">
      <c r="A260" s="150"/>
      <c r="B260" s="19" t="str">
        <f t="shared" ref="B260:G260" si="395">B41</f>
        <v>FIT II</v>
      </c>
      <c r="C260" s="97">
        <f t="shared" si="395"/>
        <v>13.9</v>
      </c>
      <c r="D260" s="97" t="str">
        <f t="shared" si="395"/>
        <v>Sol</v>
      </c>
      <c r="E260" s="97" t="str">
        <f t="shared" si="395"/>
        <v>Solar (Rooftop, &lt;0.5MW)</v>
      </c>
      <c r="F260" s="19" t="str">
        <f t="shared" si="395"/>
        <v>Multiple</v>
      </c>
      <c r="G260" s="128">
        <f t="shared" si="395"/>
        <v>42370</v>
      </c>
      <c r="H260" s="19">
        <f t="shared" si="317"/>
        <v>50</v>
      </c>
      <c r="I260" s="129">
        <f t="shared" ref="I260:K260" si="396">I41</f>
        <v>25</v>
      </c>
      <c r="J260" s="129">
        <f t="shared" si="396"/>
        <v>25</v>
      </c>
      <c r="K260" s="19">
        <f t="shared" si="396"/>
        <v>2016</v>
      </c>
      <c r="L260" s="19"/>
      <c r="M260" s="19"/>
      <c r="N260" s="19"/>
      <c r="O260" s="19"/>
      <c r="P260" s="19"/>
      <c r="Q260" s="19"/>
      <c r="R260" s="19"/>
      <c r="S260" s="19"/>
      <c r="T260" s="19"/>
      <c r="U260" s="134">
        <f>IFERROR('CEB Allocators'!M41/SUM('CEB Allocators'!$M41:$BC41),0)*SUM($U41:$BK41)</f>
        <v>0</v>
      </c>
      <c r="V260" s="134">
        <f>IFERROR('CEB Allocators'!N41/SUM('CEB Allocators'!$M41:$BC41),0)*SUM($U41:$BK41)</f>
        <v>0</v>
      </c>
      <c r="W260" s="134">
        <f>IFERROR('CEB Allocators'!O41/SUM('CEB Allocators'!$M41:$BC41),0)*SUM($U41:$BK41)</f>
        <v>0</v>
      </c>
      <c r="X260" s="134">
        <f>IFERROR('CEB Allocators'!P41/SUM('CEB Allocators'!$M41:$BC41),0)*SUM($U41:$BK41)</f>
        <v>0</v>
      </c>
      <c r="Y260" s="134">
        <f>IFERROR('CEB Allocators'!Q41/SUM('CEB Allocators'!$M41:$BC41),0)*SUM($U41:$BK41)</f>
        <v>0</v>
      </c>
      <c r="Z260" s="134">
        <f>IFERROR('CEB Allocators'!R41/SUM('CEB Allocators'!$M41:$BC41),0)*SUM($U41:$BK41)</f>
        <v>0</v>
      </c>
      <c r="AA260" s="134">
        <f>IFERROR('CEB Allocators'!S41/SUM('CEB Allocators'!$M41:$BC41),0)*SUM($U41:$BK41)</f>
        <v>0</v>
      </c>
      <c r="AB260" s="134">
        <f>IFERROR('CEB Allocators'!T41/SUM('CEB Allocators'!$M41:$BC41),0)*SUM($U41:$BK41)</f>
        <v>0</v>
      </c>
      <c r="AC260" s="134">
        <f>IFERROR('CEB Allocators'!U41/SUM('CEB Allocators'!$M41:$BC41),0)*SUM($U41:$BK41)</f>
        <v>0</v>
      </c>
      <c r="AD260" s="134">
        <f>IFERROR('CEB Allocators'!V41/SUM('CEB Allocators'!$M41:$BC41),0)*SUM($U41:$BK41)</f>
        <v>0</v>
      </c>
      <c r="AE260" s="134">
        <f>IFERROR('CEB Allocators'!W41/SUM('CEB Allocators'!$M41:$BC41),0)*SUM($U41:$BK41)</f>
        <v>0</v>
      </c>
      <c r="AF260" s="134">
        <f>IFERROR('CEB Allocators'!X41/SUM('CEB Allocators'!$M41:$BC41),0)*SUM($U41:$BK41)</f>
        <v>4.3937653058484685</v>
      </c>
      <c r="AG260" s="134">
        <f>IFERROR('CEB Allocators'!Y41/SUM('CEB Allocators'!$M41:$BC41),0)*SUM($U41:$BK41)</f>
        <v>4.3937653058484685</v>
      </c>
      <c r="AH260" s="134">
        <f>IFERROR('CEB Allocators'!Z41/SUM('CEB Allocators'!$M41:$BC41),0)*SUM($U41:$BK41)</f>
        <v>4.3937653058484685</v>
      </c>
      <c r="AI260" s="134">
        <f>IFERROR('CEB Allocators'!AA41/SUM('CEB Allocators'!$M41:$BC41),0)*SUM($U41:$BK41)</f>
        <v>4.3937653058484685</v>
      </c>
      <c r="AJ260" s="134">
        <f>IFERROR('CEB Allocators'!AB41/SUM('CEB Allocators'!$M41:$BC41),0)*SUM($U41:$BK41)</f>
        <v>4.3937653058484685</v>
      </c>
      <c r="AK260" s="134">
        <f>IFERROR('CEB Allocators'!AC41/SUM('CEB Allocators'!$M41:$BC41),0)*SUM($U41:$BK41)</f>
        <v>4.3937653058484685</v>
      </c>
      <c r="AL260" s="134">
        <f>IFERROR('CEB Allocators'!AD41/SUM('CEB Allocators'!$M41:$BC41),0)*SUM($U41:$BK41)</f>
        <v>4.3937653058484685</v>
      </c>
      <c r="AM260" s="134">
        <f>IFERROR('CEB Allocators'!AE41/SUM('CEB Allocators'!$M41:$BC41),0)*SUM($U41:$BK41)</f>
        <v>4.3937653058484685</v>
      </c>
      <c r="AN260" s="134">
        <f>IFERROR('CEB Allocators'!AF41/SUM('CEB Allocators'!$M41:$BC41),0)*SUM($U41:$BK41)</f>
        <v>4.3937653058484685</v>
      </c>
      <c r="AO260" s="134">
        <f>IFERROR('CEB Allocators'!AG41/SUM('CEB Allocators'!$M41:$BC41),0)*SUM($U41:$BK41)</f>
        <v>4.3937653058484685</v>
      </c>
      <c r="AP260" s="134">
        <f>IFERROR('CEB Allocators'!AH41/SUM('CEB Allocators'!$M41:$BC41),0)*SUM($U41:$BK41)</f>
        <v>4.3937653058484685</v>
      </c>
      <c r="AQ260" s="134">
        <f>IFERROR('CEB Allocators'!AI41/SUM('CEB Allocators'!$M41:$BC41),0)*SUM($U41:$BK41)</f>
        <v>4.3937653058484685</v>
      </c>
      <c r="AR260" s="134">
        <f>IFERROR('CEB Allocators'!AJ41/SUM('CEB Allocators'!$M41:$BC41),0)*SUM($U41:$BK41)</f>
        <v>4.3937653058484685</v>
      </c>
      <c r="AS260" s="134">
        <f>IFERROR('CEB Allocators'!AK41/SUM('CEB Allocators'!$M41:$BC41),0)*SUM($U41:$BK41)</f>
        <v>4.3937653058484685</v>
      </c>
      <c r="AT260" s="134">
        <f>IFERROR('CEB Allocators'!AL41/SUM('CEB Allocators'!$M41:$BC41),0)*SUM($U41:$BK41)</f>
        <v>4.3937653058484685</v>
      </c>
      <c r="AU260" s="134">
        <f>IFERROR('CEB Allocators'!AM41/SUM('CEB Allocators'!$M41:$BC41),0)*SUM($U41:$BK41)</f>
        <v>4.3937653058484685</v>
      </c>
      <c r="AV260" s="134">
        <f>IFERROR('CEB Allocators'!AN41/SUM('CEB Allocators'!$M41:$BC41),0)*SUM($U41:$BK41)</f>
        <v>4.3937653058484685</v>
      </c>
      <c r="AW260" s="134">
        <f>IFERROR('CEB Allocators'!AO41/SUM('CEB Allocators'!$M41:$BC41),0)*SUM($U41:$BK41)</f>
        <v>4.3937653058484685</v>
      </c>
      <c r="AX260" s="134">
        <f>IFERROR('CEB Allocators'!AP41/SUM('CEB Allocators'!$M41:$BC41),0)*SUM($U41:$BK41)</f>
        <v>4.3937653058484685</v>
      </c>
      <c r="AY260" s="134">
        <f>IFERROR('CEB Allocators'!AQ41/SUM('CEB Allocators'!$M41:$BC41),0)*SUM($U41:$BK41)</f>
        <v>4.3937653058484685</v>
      </c>
      <c r="AZ260" s="134">
        <f>IFERROR('CEB Allocators'!AR41/SUM('CEB Allocators'!$M41:$BC41),0)*SUM($U41:$BK41)</f>
        <v>4.3937653058484685</v>
      </c>
      <c r="BA260" s="134">
        <f>IFERROR('CEB Allocators'!AS41/SUM('CEB Allocators'!$M41:$BC41),0)*SUM($U41:$BK41)</f>
        <v>4.3937653058484685</v>
      </c>
      <c r="BB260" s="134">
        <f>IFERROR('CEB Allocators'!AT41/SUM('CEB Allocators'!$M41:$BC41),0)*SUM($U41:$BK41)</f>
        <v>4.3937653058484685</v>
      </c>
      <c r="BC260" s="134">
        <f>IFERROR('CEB Allocators'!AU41/SUM('CEB Allocators'!$M41:$BC41),0)*SUM($U41:$BK41)</f>
        <v>4.3937653058484685</v>
      </c>
      <c r="BD260" s="134">
        <f>IFERROR('CEB Allocators'!AV41/SUM('CEB Allocators'!$M41:$BC41),0)*SUM($U41:$BK41)</f>
        <v>4.3937653058484685</v>
      </c>
      <c r="BE260" s="134">
        <f>IFERROR('CEB Allocators'!AW41/SUM('CEB Allocators'!$M41:$BC41),0)*SUM($U41:$BK41)</f>
        <v>4.3937653058484685</v>
      </c>
      <c r="BF260" s="134">
        <f>IFERROR('CEB Allocators'!AX41/SUM('CEB Allocators'!$M41:$BC41),0)*SUM($U41:$BK41)</f>
        <v>4.3937653058484685</v>
      </c>
      <c r="BG260" s="134">
        <f>IFERROR('CEB Allocators'!AY41/SUM('CEB Allocators'!$M41:$BC41),0)*SUM($U41:$BK41)</f>
        <v>4.3937653058484685</v>
      </c>
      <c r="BH260" s="134">
        <f>IFERROR('CEB Allocators'!AZ41/SUM('CEB Allocators'!$M41:$BC41),0)*SUM($U41:$BK41)</f>
        <v>4.3937653058484685</v>
      </c>
      <c r="BI260" s="134">
        <f>IFERROR('CEB Allocators'!BA41/SUM('CEB Allocators'!$M41:$BC41),0)*SUM($U41:$BK41)</f>
        <v>4.3937653058484685</v>
      </c>
      <c r="BJ260" s="134">
        <f>IFERROR('CEB Allocators'!BB41/SUM('CEB Allocators'!$M41:$BC41),0)*SUM($U41:$BK41)</f>
        <v>4.3937653058484685</v>
      </c>
      <c r="BK260" s="134">
        <f>IFERROR('CEB Allocators'!BC41/SUM('CEB Allocators'!$M41:$BC41),0)*SUM($U41:$BK41)</f>
        <v>4.3937653058484685</v>
      </c>
      <c r="BL260" s="134">
        <f t="shared" si="319"/>
        <v>2.0421900682241745</v>
      </c>
      <c r="BM260" s="134">
        <f t="shared" si="390"/>
        <v>2.0560580698754598</v>
      </c>
      <c r="BN260" s="134">
        <f t="shared" si="390"/>
        <v>2.0702034315597713</v>
      </c>
      <c r="BO260" s="134">
        <f t="shared" si="390"/>
        <v>2.0846317004777686</v>
      </c>
      <c r="BP260" s="134">
        <f t="shared" si="390"/>
        <v>2.0993485347741254</v>
      </c>
      <c r="BQ260" s="134">
        <f t="shared" si="390"/>
        <v>2.1143597057564105</v>
      </c>
      <c r="BR260" s="134">
        <f t="shared" si="390"/>
        <v>2.1296711001583404</v>
      </c>
      <c r="BS260" s="134">
        <f t="shared" si="390"/>
        <v>2.145288722448309</v>
      </c>
      <c r="BT260" s="134">
        <f t="shared" si="390"/>
        <v>2.161218697184077</v>
      </c>
      <c r="BU260" s="134">
        <f t="shared" si="390"/>
        <v>2.1774672714145602</v>
      </c>
      <c r="BV260" s="134">
        <f t="shared" si="390"/>
        <v>2.1940408171296535</v>
      </c>
      <c r="BW260" s="134">
        <f t="shared" si="390"/>
        <v>2.2109458337590486</v>
      </c>
      <c r="BX260" s="134">
        <f t="shared" si="390"/>
        <v>2.2281889507210311</v>
      </c>
      <c r="BY260" s="134">
        <f t="shared" si="390"/>
        <v>2.2457769300222536</v>
      </c>
      <c r="BZ260" s="134">
        <f t="shared" si="390"/>
        <v>2.2682913023257485</v>
      </c>
      <c r="CA260" s="134">
        <f t="shared" si="390"/>
        <v>2.2866813286590655</v>
      </c>
      <c r="CB260" s="134">
        <f t="shared" si="390"/>
        <v>2.3054391555190485</v>
      </c>
      <c r="CC260" s="134">
        <f t="shared" si="390"/>
        <v>2.3245721389162317</v>
      </c>
      <c r="CD260" s="134">
        <f t="shared" si="390"/>
        <v>0</v>
      </c>
      <c r="CE260" s="134">
        <f t="shared" si="390"/>
        <v>0</v>
      </c>
      <c r="CF260" s="134">
        <f t="shared" si="390"/>
        <v>0</v>
      </c>
      <c r="CG260" s="134">
        <f t="shared" si="390"/>
        <v>0</v>
      </c>
      <c r="CH260" s="134">
        <f t="shared" si="390"/>
        <v>0</v>
      </c>
    </row>
    <row r="261" spans="1:86" ht="11.4" x14ac:dyDescent="0.2">
      <c r="A261" s="150"/>
      <c r="B261" s="19" t="str">
        <f t="shared" ref="B261:G261" si="397">B42</f>
        <v>FIT III</v>
      </c>
      <c r="C261" s="97">
        <f t="shared" si="397"/>
        <v>34.299999999999997</v>
      </c>
      <c r="D261" s="97" t="str">
        <f t="shared" si="397"/>
        <v>Sol</v>
      </c>
      <c r="E261" s="97" t="str">
        <f t="shared" si="397"/>
        <v>Solar (Ground Mounted, &lt;0.5MW)</v>
      </c>
      <c r="F261" s="19" t="str">
        <f t="shared" si="397"/>
        <v>Multiple</v>
      </c>
      <c r="G261" s="128">
        <f t="shared" si="397"/>
        <v>42736</v>
      </c>
      <c r="H261" s="19">
        <f t="shared" si="317"/>
        <v>50</v>
      </c>
      <c r="I261" s="129">
        <f t="shared" ref="I261:K261" si="398">I42</f>
        <v>25</v>
      </c>
      <c r="J261" s="129">
        <f t="shared" si="398"/>
        <v>25</v>
      </c>
      <c r="K261" s="19">
        <f t="shared" si="398"/>
        <v>2017</v>
      </c>
      <c r="L261" s="19"/>
      <c r="M261" s="19"/>
      <c r="N261" s="19"/>
      <c r="O261" s="19"/>
      <c r="P261" s="19"/>
      <c r="Q261" s="19"/>
      <c r="R261" s="19"/>
      <c r="S261" s="19"/>
      <c r="T261" s="19"/>
      <c r="U261" s="134">
        <f>IFERROR('CEB Allocators'!M42/SUM('CEB Allocators'!$M42:$BC42),0)*SUM($U42:$BK42)</f>
        <v>0</v>
      </c>
      <c r="V261" s="134">
        <f>IFERROR('CEB Allocators'!N42/SUM('CEB Allocators'!$M42:$BC42),0)*SUM($U42:$BK42)</f>
        <v>0</v>
      </c>
      <c r="W261" s="134">
        <f>IFERROR('CEB Allocators'!O42/SUM('CEB Allocators'!$M42:$BC42),0)*SUM($U42:$BK42)</f>
        <v>0</v>
      </c>
      <c r="X261" s="134">
        <f>IFERROR('CEB Allocators'!P42/SUM('CEB Allocators'!$M42:$BC42),0)*SUM($U42:$BK42)</f>
        <v>0</v>
      </c>
      <c r="Y261" s="134">
        <f>IFERROR('CEB Allocators'!Q42/SUM('CEB Allocators'!$M42:$BC42),0)*SUM($U42:$BK42)</f>
        <v>0</v>
      </c>
      <c r="Z261" s="134">
        <f>IFERROR('CEB Allocators'!R42/SUM('CEB Allocators'!$M42:$BC42),0)*SUM($U42:$BK42)</f>
        <v>0</v>
      </c>
      <c r="AA261" s="134">
        <f>IFERROR('CEB Allocators'!S42/SUM('CEB Allocators'!$M42:$BC42),0)*SUM($U42:$BK42)</f>
        <v>0</v>
      </c>
      <c r="AB261" s="134">
        <f>IFERROR('CEB Allocators'!T42/SUM('CEB Allocators'!$M42:$BC42),0)*SUM($U42:$BK42)</f>
        <v>0</v>
      </c>
      <c r="AC261" s="134">
        <f>IFERROR('CEB Allocators'!U42/SUM('CEB Allocators'!$M42:$BC42),0)*SUM($U42:$BK42)</f>
        <v>0</v>
      </c>
      <c r="AD261" s="134">
        <f>IFERROR('CEB Allocators'!V42/SUM('CEB Allocators'!$M42:$BC42),0)*SUM($U42:$BK42)</f>
        <v>0</v>
      </c>
      <c r="AE261" s="134">
        <f>IFERROR('CEB Allocators'!W42/SUM('CEB Allocators'!$M42:$BC42),0)*SUM($U42:$BK42)</f>
        <v>0</v>
      </c>
      <c r="AF261" s="134">
        <f>IFERROR('CEB Allocators'!X42/SUM('CEB Allocators'!$M42:$BC42),0)*SUM($U42:$BK42)</f>
        <v>0</v>
      </c>
      <c r="AG261" s="134">
        <f>IFERROR('CEB Allocators'!Y42/SUM('CEB Allocators'!$M42:$BC42),0)*SUM($U42:$BK42)</f>
        <v>9.7984384775464228</v>
      </c>
      <c r="AH261" s="134">
        <f>IFERROR('CEB Allocators'!Z42/SUM('CEB Allocators'!$M42:$BC42),0)*SUM($U42:$BK42)</f>
        <v>9.7984384775464228</v>
      </c>
      <c r="AI261" s="134">
        <f>IFERROR('CEB Allocators'!AA42/SUM('CEB Allocators'!$M42:$BC42),0)*SUM($U42:$BK42)</f>
        <v>9.7984384775464228</v>
      </c>
      <c r="AJ261" s="134">
        <f>IFERROR('CEB Allocators'!AB42/SUM('CEB Allocators'!$M42:$BC42),0)*SUM($U42:$BK42)</f>
        <v>9.7984384775464228</v>
      </c>
      <c r="AK261" s="134">
        <f>IFERROR('CEB Allocators'!AC42/SUM('CEB Allocators'!$M42:$BC42),0)*SUM($U42:$BK42)</f>
        <v>9.7984384775464228</v>
      </c>
      <c r="AL261" s="134">
        <f>IFERROR('CEB Allocators'!AD42/SUM('CEB Allocators'!$M42:$BC42),0)*SUM($U42:$BK42)</f>
        <v>9.7984384775464228</v>
      </c>
      <c r="AM261" s="134">
        <f>IFERROR('CEB Allocators'!AE42/SUM('CEB Allocators'!$M42:$BC42),0)*SUM($U42:$BK42)</f>
        <v>9.7984384775464228</v>
      </c>
      <c r="AN261" s="134">
        <f>IFERROR('CEB Allocators'!AF42/SUM('CEB Allocators'!$M42:$BC42),0)*SUM($U42:$BK42)</f>
        <v>9.7984384775464228</v>
      </c>
      <c r="AO261" s="134">
        <f>IFERROR('CEB Allocators'!AG42/SUM('CEB Allocators'!$M42:$BC42),0)*SUM($U42:$BK42)</f>
        <v>9.7984384775464228</v>
      </c>
      <c r="AP261" s="134">
        <f>IFERROR('CEB Allocators'!AH42/SUM('CEB Allocators'!$M42:$BC42),0)*SUM($U42:$BK42)</f>
        <v>9.7984384775464228</v>
      </c>
      <c r="AQ261" s="134">
        <f>IFERROR('CEB Allocators'!AI42/SUM('CEB Allocators'!$M42:$BC42),0)*SUM($U42:$BK42)</f>
        <v>9.7984384775464228</v>
      </c>
      <c r="AR261" s="134">
        <f>IFERROR('CEB Allocators'!AJ42/SUM('CEB Allocators'!$M42:$BC42),0)*SUM($U42:$BK42)</f>
        <v>9.7984384775464228</v>
      </c>
      <c r="AS261" s="134">
        <f>IFERROR('CEB Allocators'!AK42/SUM('CEB Allocators'!$M42:$BC42),0)*SUM($U42:$BK42)</f>
        <v>9.7984384775464228</v>
      </c>
      <c r="AT261" s="134">
        <f>IFERROR('CEB Allocators'!AL42/SUM('CEB Allocators'!$M42:$BC42),0)*SUM($U42:$BK42)</f>
        <v>9.7984384775464228</v>
      </c>
      <c r="AU261" s="134">
        <f>IFERROR('CEB Allocators'!AM42/SUM('CEB Allocators'!$M42:$BC42),0)*SUM($U42:$BK42)</f>
        <v>9.7984384775464228</v>
      </c>
      <c r="AV261" s="134">
        <f>IFERROR('CEB Allocators'!AN42/SUM('CEB Allocators'!$M42:$BC42),0)*SUM($U42:$BK42)</f>
        <v>9.7984384775464228</v>
      </c>
      <c r="AW261" s="134">
        <f>IFERROR('CEB Allocators'!AO42/SUM('CEB Allocators'!$M42:$BC42),0)*SUM($U42:$BK42)</f>
        <v>9.7984384775464228</v>
      </c>
      <c r="AX261" s="134">
        <f>IFERROR('CEB Allocators'!AP42/SUM('CEB Allocators'!$M42:$BC42),0)*SUM($U42:$BK42)</f>
        <v>9.7984384775464228</v>
      </c>
      <c r="AY261" s="134">
        <f>IFERROR('CEB Allocators'!AQ42/SUM('CEB Allocators'!$M42:$BC42),0)*SUM($U42:$BK42)</f>
        <v>9.7984384775464228</v>
      </c>
      <c r="AZ261" s="134">
        <f>IFERROR('CEB Allocators'!AR42/SUM('CEB Allocators'!$M42:$BC42),0)*SUM($U42:$BK42)</f>
        <v>9.7984384775464228</v>
      </c>
      <c r="BA261" s="134">
        <f>IFERROR('CEB Allocators'!AS42/SUM('CEB Allocators'!$M42:$BC42),0)*SUM($U42:$BK42)</f>
        <v>9.7984384775464228</v>
      </c>
      <c r="BB261" s="134">
        <f>IFERROR('CEB Allocators'!AT42/SUM('CEB Allocators'!$M42:$BC42),0)*SUM($U42:$BK42)</f>
        <v>9.7984384775464228</v>
      </c>
      <c r="BC261" s="134">
        <f>IFERROR('CEB Allocators'!AU42/SUM('CEB Allocators'!$M42:$BC42),0)*SUM($U42:$BK42)</f>
        <v>9.7984384775464228</v>
      </c>
      <c r="BD261" s="134">
        <f>IFERROR('CEB Allocators'!AV42/SUM('CEB Allocators'!$M42:$BC42),0)*SUM($U42:$BK42)</f>
        <v>9.7984384775464228</v>
      </c>
      <c r="BE261" s="134">
        <f>IFERROR('CEB Allocators'!AW42/SUM('CEB Allocators'!$M42:$BC42),0)*SUM($U42:$BK42)</f>
        <v>9.7984384775464228</v>
      </c>
      <c r="BF261" s="134">
        <f>IFERROR('CEB Allocators'!AX42/SUM('CEB Allocators'!$M42:$BC42),0)*SUM($U42:$BK42)</f>
        <v>9.7984384775464228</v>
      </c>
      <c r="BG261" s="134">
        <f>IFERROR('CEB Allocators'!AY42/SUM('CEB Allocators'!$M42:$BC42),0)*SUM($U42:$BK42)</f>
        <v>9.7984384775464228</v>
      </c>
      <c r="BH261" s="134">
        <f>IFERROR('CEB Allocators'!AZ42/SUM('CEB Allocators'!$M42:$BC42),0)*SUM($U42:$BK42)</f>
        <v>9.7984384775464228</v>
      </c>
      <c r="BI261" s="134">
        <f>IFERROR('CEB Allocators'!BA42/SUM('CEB Allocators'!$M42:$BC42),0)*SUM($U42:$BK42)</f>
        <v>9.7984384775464228</v>
      </c>
      <c r="BJ261" s="134">
        <f>IFERROR('CEB Allocators'!BB42/SUM('CEB Allocators'!$M42:$BC42),0)*SUM($U42:$BK42)</f>
        <v>9.7984384775464228</v>
      </c>
      <c r="BK261" s="134">
        <f>IFERROR('CEB Allocators'!BC42/SUM('CEB Allocators'!$M42:$BC42),0)*SUM($U42:$BK42)</f>
        <v>9.7984384775464228</v>
      </c>
      <c r="BL261" s="134">
        <f t="shared" si="319"/>
        <v>4.9661666828764037</v>
      </c>
      <c r="BM261" s="134">
        <f t="shared" si="390"/>
        <v>5.0003877229223814</v>
      </c>
      <c r="BN261" s="134">
        <f t="shared" si="390"/>
        <v>5.0352931837692791</v>
      </c>
      <c r="BO261" s="134">
        <f t="shared" si="390"/>
        <v>5.0708967538331136</v>
      </c>
      <c r="BP261" s="134">
        <f t="shared" si="390"/>
        <v>5.1072123952982249</v>
      </c>
      <c r="BQ261" s="134">
        <f t="shared" si="390"/>
        <v>5.1442543495926394</v>
      </c>
      <c r="BR261" s="134">
        <f t="shared" si="390"/>
        <v>5.1820371429729413</v>
      </c>
      <c r="BS261" s="134">
        <f t="shared" si="390"/>
        <v>5.2205755922208503</v>
      </c>
      <c r="BT261" s="134">
        <f t="shared" si="390"/>
        <v>5.2598848104537179</v>
      </c>
      <c r="BU261" s="134">
        <f t="shared" si="390"/>
        <v>5.2999802130512403</v>
      </c>
      <c r="BV261" s="134">
        <f t="shared" si="390"/>
        <v>5.3408775237007138</v>
      </c>
      <c r="BW261" s="134">
        <f t="shared" si="390"/>
        <v>5.3825927805631784</v>
      </c>
      <c r="BX261" s="134">
        <f t="shared" si="390"/>
        <v>5.425142342562892</v>
      </c>
      <c r="BY261" s="134">
        <f t="shared" si="390"/>
        <v>5.4685428958025986</v>
      </c>
      <c r="BZ261" s="134">
        <f t="shared" si="390"/>
        <v>5.5128114601071001</v>
      </c>
      <c r="CA261" s="134">
        <f t="shared" si="390"/>
        <v>5.5694796492732923</v>
      </c>
      <c r="CB261" s="134">
        <f t="shared" si="390"/>
        <v>5.6157669486472077</v>
      </c>
      <c r="CC261" s="134">
        <f t="shared" si="390"/>
        <v>5.6629799940086016</v>
      </c>
      <c r="CD261" s="134">
        <f t="shared" si="390"/>
        <v>5.7111373002772226</v>
      </c>
      <c r="CE261" s="134">
        <f t="shared" si="390"/>
        <v>0</v>
      </c>
      <c r="CF261" s="134">
        <f t="shared" si="390"/>
        <v>0</v>
      </c>
      <c r="CG261" s="134">
        <f t="shared" si="390"/>
        <v>0</v>
      </c>
      <c r="CH261" s="134">
        <f t="shared" si="390"/>
        <v>0</v>
      </c>
    </row>
    <row r="262" spans="1:86" ht="11.4" x14ac:dyDescent="0.2">
      <c r="A262" s="150"/>
      <c r="B262" s="19" t="str">
        <f t="shared" ref="B262:G262" si="399">B43</f>
        <v>FIT III</v>
      </c>
      <c r="C262" s="97">
        <f t="shared" si="399"/>
        <v>31.2</v>
      </c>
      <c r="D262" s="97" t="str">
        <f t="shared" si="399"/>
        <v>Sol</v>
      </c>
      <c r="E262" s="97" t="str">
        <f t="shared" si="399"/>
        <v>Solar (Ground Mounted, &lt;0.5MW)</v>
      </c>
      <c r="F262" s="19" t="str">
        <f t="shared" si="399"/>
        <v>Multiple</v>
      </c>
      <c r="G262" s="128">
        <f t="shared" si="399"/>
        <v>43101</v>
      </c>
      <c r="H262" s="19">
        <f t="shared" si="317"/>
        <v>50</v>
      </c>
      <c r="I262" s="129">
        <f t="shared" ref="I262:K262" si="400">I43</f>
        <v>25</v>
      </c>
      <c r="J262" s="129">
        <f t="shared" si="400"/>
        <v>25</v>
      </c>
      <c r="K262" s="19">
        <f t="shared" si="400"/>
        <v>2018</v>
      </c>
      <c r="L262" s="19"/>
      <c r="M262" s="19"/>
      <c r="N262" s="19"/>
      <c r="O262" s="19"/>
      <c r="P262" s="19"/>
      <c r="Q262" s="19"/>
      <c r="R262" s="19"/>
      <c r="S262" s="19"/>
      <c r="T262" s="19"/>
      <c r="U262" s="134">
        <f>IFERROR('CEB Allocators'!M43/SUM('CEB Allocators'!$M43:$BC43),0)*SUM($U43:$BK43)</f>
        <v>0</v>
      </c>
      <c r="V262" s="134">
        <f>IFERROR('CEB Allocators'!N43/SUM('CEB Allocators'!$M43:$BC43),0)*SUM($U43:$BK43)</f>
        <v>0</v>
      </c>
      <c r="W262" s="134">
        <f>IFERROR('CEB Allocators'!O43/SUM('CEB Allocators'!$M43:$BC43),0)*SUM($U43:$BK43)</f>
        <v>0</v>
      </c>
      <c r="X262" s="134">
        <f>IFERROR('CEB Allocators'!P43/SUM('CEB Allocators'!$M43:$BC43),0)*SUM($U43:$BK43)</f>
        <v>0</v>
      </c>
      <c r="Y262" s="134">
        <f>IFERROR('CEB Allocators'!Q43/SUM('CEB Allocators'!$M43:$BC43),0)*SUM($U43:$BK43)</f>
        <v>0</v>
      </c>
      <c r="Z262" s="134">
        <f>IFERROR('CEB Allocators'!R43/SUM('CEB Allocators'!$M43:$BC43),0)*SUM($U43:$BK43)</f>
        <v>0</v>
      </c>
      <c r="AA262" s="134">
        <f>IFERROR('CEB Allocators'!S43/SUM('CEB Allocators'!$M43:$BC43),0)*SUM($U43:$BK43)</f>
        <v>0</v>
      </c>
      <c r="AB262" s="134">
        <f>IFERROR('CEB Allocators'!T43/SUM('CEB Allocators'!$M43:$BC43),0)*SUM($U43:$BK43)</f>
        <v>0</v>
      </c>
      <c r="AC262" s="134">
        <f>IFERROR('CEB Allocators'!U43/SUM('CEB Allocators'!$M43:$BC43),0)*SUM($U43:$BK43)</f>
        <v>0</v>
      </c>
      <c r="AD262" s="134">
        <f>IFERROR('CEB Allocators'!V43/SUM('CEB Allocators'!$M43:$BC43),0)*SUM($U43:$BK43)</f>
        <v>0</v>
      </c>
      <c r="AE262" s="134">
        <f>IFERROR('CEB Allocators'!W43/SUM('CEB Allocators'!$M43:$BC43),0)*SUM($U43:$BK43)</f>
        <v>0</v>
      </c>
      <c r="AF262" s="134">
        <f>IFERROR('CEB Allocators'!X43/SUM('CEB Allocators'!$M43:$BC43),0)*SUM($U43:$BK43)</f>
        <v>0</v>
      </c>
      <c r="AG262" s="134">
        <f>IFERROR('CEB Allocators'!Y43/SUM('CEB Allocators'!$M43:$BC43),0)*SUM($U43:$BK43)</f>
        <v>0</v>
      </c>
      <c r="AH262" s="134">
        <f>IFERROR('CEB Allocators'!Z43/SUM('CEB Allocators'!$M43:$BC43),0)*SUM($U43:$BK43)</f>
        <v>9.0587988486513051</v>
      </c>
      <c r="AI262" s="134">
        <f>IFERROR('CEB Allocators'!AA43/SUM('CEB Allocators'!$M43:$BC43),0)*SUM($U43:$BK43)</f>
        <v>9.0587988486513051</v>
      </c>
      <c r="AJ262" s="134">
        <f>IFERROR('CEB Allocators'!AB43/SUM('CEB Allocators'!$M43:$BC43),0)*SUM($U43:$BK43)</f>
        <v>9.0587988486513051</v>
      </c>
      <c r="AK262" s="134">
        <f>IFERROR('CEB Allocators'!AC43/SUM('CEB Allocators'!$M43:$BC43),0)*SUM($U43:$BK43)</f>
        <v>9.0587988486513051</v>
      </c>
      <c r="AL262" s="134">
        <f>IFERROR('CEB Allocators'!AD43/SUM('CEB Allocators'!$M43:$BC43),0)*SUM($U43:$BK43)</f>
        <v>9.0587988486513051</v>
      </c>
      <c r="AM262" s="134">
        <f>IFERROR('CEB Allocators'!AE43/SUM('CEB Allocators'!$M43:$BC43),0)*SUM($U43:$BK43)</f>
        <v>9.0587988486513051</v>
      </c>
      <c r="AN262" s="134">
        <f>IFERROR('CEB Allocators'!AF43/SUM('CEB Allocators'!$M43:$BC43),0)*SUM($U43:$BK43)</f>
        <v>9.0587988486513051</v>
      </c>
      <c r="AO262" s="134">
        <f>IFERROR('CEB Allocators'!AG43/SUM('CEB Allocators'!$M43:$BC43),0)*SUM($U43:$BK43)</f>
        <v>9.0587988486513051</v>
      </c>
      <c r="AP262" s="134">
        <f>IFERROR('CEB Allocators'!AH43/SUM('CEB Allocators'!$M43:$BC43),0)*SUM($U43:$BK43)</f>
        <v>9.0587988486513051</v>
      </c>
      <c r="AQ262" s="134">
        <f>IFERROR('CEB Allocators'!AI43/SUM('CEB Allocators'!$M43:$BC43),0)*SUM($U43:$BK43)</f>
        <v>9.0587988486513051</v>
      </c>
      <c r="AR262" s="134">
        <f>IFERROR('CEB Allocators'!AJ43/SUM('CEB Allocators'!$M43:$BC43),0)*SUM($U43:$BK43)</f>
        <v>9.0587988486513051</v>
      </c>
      <c r="AS262" s="134">
        <f>IFERROR('CEB Allocators'!AK43/SUM('CEB Allocators'!$M43:$BC43),0)*SUM($U43:$BK43)</f>
        <v>9.0587988486513051</v>
      </c>
      <c r="AT262" s="134">
        <f>IFERROR('CEB Allocators'!AL43/SUM('CEB Allocators'!$M43:$BC43),0)*SUM($U43:$BK43)</f>
        <v>9.0587988486513051</v>
      </c>
      <c r="AU262" s="134">
        <f>IFERROR('CEB Allocators'!AM43/SUM('CEB Allocators'!$M43:$BC43),0)*SUM($U43:$BK43)</f>
        <v>9.0587988486513051</v>
      </c>
      <c r="AV262" s="134">
        <f>IFERROR('CEB Allocators'!AN43/SUM('CEB Allocators'!$M43:$BC43),0)*SUM($U43:$BK43)</f>
        <v>9.0587988486513051</v>
      </c>
      <c r="AW262" s="134">
        <f>IFERROR('CEB Allocators'!AO43/SUM('CEB Allocators'!$M43:$BC43),0)*SUM($U43:$BK43)</f>
        <v>9.0587988486513051</v>
      </c>
      <c r="AX262" s="134">
        <f>IFERROR('CEB Allocators'!AP43/SUM('CEB Allocators'!$M43:$BC43),0)*SUM($U43:$BK43)</f>
        <v>9.0587988486513051</v>
      </c>
      <c r="AY262" s="134">
        <f>IFERROR('CEB Allocators'!AQ43/SUM('CEB Allocators'!$M43:$BC43),0)*SUM($U43:$BK43)</f>
        <v>9.0587988486513051</v>
      </c>
      <c r="AZ262" s="134">
        <f>IFERROR('CEB Allocators'!AR43/SUM('CEB Allocators'!$M43:$BC43),0)*SUM($U43:$BK43)</f>
        <v>9.0587988486513051</v>
      </c>
      <c r="BA262" s="134">
        <f>IFERROR('CEB Allocators'!AS43/SUM('CEB Allocators'!$M43:$BC43),0)*SUM($U43:$BK43)</f>
        <v>9.0587988486513051</v>
      </c>
      <c r="BB262" s="134">
        <f>IFERROR('CEB Allocators'!AT43/SUM('CEB Allocators'!$M43:$BC43),0)*SUM($U43:$BK43)</f>
        <v>9.0587988486513051</v>
      </c>
      <c r="BC262" s="134">
        <f>IFERROR('CEB Allocators'!AU43/SUM('CEB Allocators'!$M43:$BC43),0)*SUM($U43:$BK43)</f>
        <v>9.0587988486513051</v>
      </c>
      <c r="BD262" s="134">
        <f>IFERROR('CEB Allocators'!AV43/SUM('CEB Allocators'!$M43:$BC43),0)*SUM($U43:$BK43)</f>
        <v>9.0587988486513051</v>
      </c>
      <c r="BE262" s="134">
        <f>IFERROR('CEB Allocators'!AW43/SUM('CEB Allocators'!$M43:$BC43),0)*SUM($U43:$BK43)</f>
        <v>9.0587988486513051</v>
      </c>
      <c r="BF262" s="134">
        <f>IFERROR('CEB Allocators'!AX43/SUM('CEB Allocators'!$M43:$BC43),0)*SUM($U43:$BK43)</f>
        <v>9.0587988486513051</v>
      </c>
      <c r="BG262" s="134">
        <f>IFERROR('CEB Allocators'!AY43/SUM('CEB Allocators'!$M43:$BC43),0)*SUM($U43:$BK43)</f>
        <v>9.0587988486513051</v>
      </c>
      <c r="BH262" s="134">
        <f>IFERROR('CEB Allocators'!AZ43/SUM('CEB Allocators'!$M43:$BC43),0)*SUM($U43:$BK43)</f>
        <v>9.0587988486513051</v>
      </c>
      <c r="BI262" s="134">
        <f>IFERROR('CEB Allocators'!BA43/SUM('CEB Allocators'!$M43:$BC43),0)*SUM($U43:$BK43)</f>
        <v>9.0587988486513051</v>
      </c>
      <c r="BJ262" s="134">
        <f>IFERROR('CEB Allocators'!BB43/SUM('CEB Allocators'!$M43:$BC43),0)*SUM($U43:$BK43)</f>
        <v>9.0587988486513051</v>
      </c>
      <c r="BK262" s="134">
        <f>IFERROR('CEB Allocators'!BC43/SUM('CEB Allocators'!$M43:$BC43),0)*SUM($U43:$BK43)</f>
        <v>9.0587988486513051</v>
      </c>
      <c r="BL262" s="134">
        <f t="shared" si="319"/>
        <v>4.4527888610692106</v>
      </c>
      <c r="BM262" s="134">
        <f t="shared" si="390"/>
        <v>4.4839170374375641</v>
      </c>
      <c r="BN262" s="134">
        <f t="shared" si="390"/>
        <v>4.5156677773332836</v>
      </c>
      <c r="BO262" s="134">
        <f t="shared" si="390"/>
        <v>4.5480535320269171</v>
      </c>
      <c r="BP262" s="134">
        <f t="shared" si="390"/>
        <v>4.5810870018144243</v>
      </c>
      <c r="BQ262" s="134">
        <f t="shared" si="390"/>
        <v>4.6147811409976818</v>
      </c>
      <c r="BR262" s="134">
        <f t="shared" si="390"/>
        <v>4.649149162964604</v>
      </c>
      <c r="BS262" s="134">
        <f t="shared" si="390"/>
        <v>4.6842045453708643</v>
      </c>
      <c r="BT262" s="134">
        <f t="shared" si="390"/>
        <v>4.7199610354252499</v>
      </c>
      <c r="BU262" s="134">
        <f t="shared" si="390"/>
        <v>4.7564326552807241</v>
      </c>
      <c r="BV262" s="134">
        <f t="shared" si="390"/>
        <v>4.7936337075333064</v>
      </c>
      <c r="BW262" s="134">
        <f t="shared" si="390"/>
        <v>4.8315787808309407</v>
      </c>
      <c r="BX262" s="134">
        <f t="shared" si="390"/>
        <v>4.8702827555945287</v>
      </c>
      <c r="BY262" s="134">
        <f t="shared" si="390"/>
        <v>4.9097608098533883</v>
      </c>
      <c r="BZ262" s="134">
        <f t="shared" si="390"/>
        <v>4.9500284251974245</v>
      </c>
      <c r="CA262" s="134">
        <f t="shared" si="390"/>
        <v>4.9911013928483419</v>
      </c>
      <c r="CB262" s="134">
        <f t="shared" si="390"/>
        <v>5.0436788987382801</v>
      </c>
      <c r="CC262" s="134">
        <f t="shared" si="390"/>
        <v>5.0866248758600143</v>
      </c>
      <c r="CD262" s="134">
        <f t="shared" si="390"/>
        <v>5.1304297725241828</v>
      </c>
      <c r="CE262" s="134">
        <f t="shared" si="390"/>
        <v>5.1751107671216348</v>
      </c>
      <c r="CF262" s="134">
        <f t="shared" si="390"/>
        <v>0</v>
      </c>
      <c r="CG262" s="134">
        <f t="shared" si="390"/>
        <v>0</v>
      </c>
      <c r="CH262" s="134">
        <f t="shared" si="390"/>
        <v>0</v>
      </c>
    </row>
    <row r="263" spans="1:86" ht="11.4" x14ac:dyDescent="0.2">
      <c r="A263" s="150"/>
      <c r="B263" s="19" t="str">
        <f t="shared" ref="B263:G263" si="401">B44</f>
        <v>FIT III</v>
      </c>
      <c r="C263" s="97">
        <f t="shared" si="401"/>
        <v>82.7</v>
      </c>
      <c r="D263" s="97" t="str">
        <f t="shared" si="401"/>
        <v>Sol</v>
      </c>
      <c r="E263" s="97" t="str">
        <f t="shared" si="401"/>
        <v>Solar (Rooftop, &lt;0.5MW)</v>
      </c>
      <c r="F263" s="19" t="str">
        <f t="shared" si="401"/>
        <v>Multiple</v>
      </c>
      <c r="G263" s="128">
        <f t="shared" si="401"/>
        <v>42370</v>
      </c>
      <c r="H263" s="19">
        <f t="shared" si="317"/>
        <v>50</v>
      </c>
      <c r="I263" s="129">
        <f t="shared" ref="I263:K263" si="402">I44</f>
        <v>25</v>
      </c>
      <c r="J263" s="129">
        <f t="shared" si="402"/>
        <v>25</v>
      </c>
      <c r="K263" s="19">
        <f t="shared" si="402"/>
        <v>2016</v>
      </c>
      <c r="L263" s="19"/>
      <c r="M263" s="19"/>
      <c r="N263" s="19"/>
      <c r="O263" s="19"/>
      <c r="P263" s="19"/>
      <c r="Q263" s="19"/>
      <c r="R263" s="19"/>
      <c r="S263" s="19"/>
      <c r="T263" s="19"/>
      <c r="U263" s="134">
        <f>IFERROR('CEB Allocators'!M44/SUM('CEB Allocators'!$M44:$BC44),0)*SUM($U44:$BK44)</f>
        <v>0</v>
      </c>
      <c r="V263" s="134">
        <f>IFERROR('CEB Allocators'!N44/SUM('CEB Allocators'!$M44:$BC44),0)*SUM($U44:$BK44)</f>
        <v>0</v>
      </c>
      <c r="W263" s="134">
        <f>IFERROR('CEB Allocators'!O44/SUM('CEB Allocators'!$M44:$BC44),0)*SUM($U44:$BK44)</f>
        <v>0</v>
      </c>
      <c r="X263" s="134">
        <f>IFERROR('CEB Allocators'!P44/SUM('CEB Allocators'!$M44:$BC44),0)*SUM($U44:$BK44)</f>
        <v>0</v>
      </c>
      <c r="Y263" s="134">
        <f>IFERROR('CEB Allocators'!Q44/SUM('CEB Allocators'!$M44:$BC44),0)*SUM($U44:$BK44)</f>
        <v>0</v>
      </c>
      <c r="Z263" s="134">
        <f>IFERROR('CEB Allocators'!R44/SUM('CEB Allocators'!$M44:$BC44),0)*SUM($U44:$BK44)</f>
        <v>0</v>
      </c>
      <c r="AA263" s="134">
        <f>IFERROR('CEB Allocators'!S44/SUM('CEB Allocators'!$M44:$BC44),0)*SUM($U44:$BK44)</f>
        <v>0</v>
      </c>
      <c r="AB263" s="134">
        <f>IFERROR('CEB Allocators'!T44/SUM('CEB Allocators'!$M44:$BC44),0)*SUM($U44:$BK44)</f>
        <v>0</v>
      </c>
      <c r="AC263" s="134">
        <f>IFERROR('CEB Allocators'!U44/SUM('CEB Allocators'!$M44:$BC44),0)*SUM($U44:$BK44)</f>
        <v>0</v>
      </c>
      <c r="AD263" s="134">
        <f>IFERROR('CEB Allocators'!V44/SUM('CEB Allocators'!$M44:$BC44),0)*SUM($U44:$BK44)</f>
        <v>0</v>
      </c>
      <c r="AE263" s="134">
        <f>IFERROR('CEB Allocators'!W44/SUM('CEB Allocators'!$M44:$BC44),0)*SUM($U44:$BK44)</f>
        <v>0</v>
      </c>
      <c r="AF263" s="134">
        <f>IFERROR('CEB Allocators'!X44/SUM('CEB Allocators'!$M44:$BC44),0)*SUM($U44:$BK44)</f>
        <v>26.141323078681182</v>
      </c>
      <c r="AG263" s="134">
        <f>IFERROR('CEB Allocators'!Y44/SUM('CEB Allocators'!$M44:$BC44),0)*SUM($U44:$BK44)</f>
        <v>26.141323078681182</v>
      </c>
      <c r="AH263" s="134">
        <f>IFERROR('CEB Allocators'!Z44/SUM('CEB Allocators'!$M44:$BC44),0)*SUM($U44:$BK44)</f>
        <v>26.141323078681182</v>
      </c>
      <c r="AI263" s="134">
        <f>IFERROR('CEB Allocators'!AA44/SUM('CEB Allocators'!$M44:$BC44),0)*SUM($U44:$BK44)</f>
        <v>26.141323078681182</v>
      </c>
      <c r="AJ263" s="134">
        <f>IFERROR('CEB Allocators'!AB44/SUM('CEB Allocators'!$M44:$BC44),0)*SUM($U44:$BK44)</f>
        <v>26.141323078681182</v>
      </c>
      <c r="AK263" s="134">
        <f>IFERROR('CEB Allocators'!AC44/SUM('CEB Allocators'!$M44:$BC44),0)*SUM($U44:$BK44)</f>
        <v>26.141323078681182</v>
      </c>
      <c r="AL263" s="134">
        <f>IFERROR('CEB Allocators'!AD44/SUM('CEB Allocators'!$M44:$BC44),0)*SUM($U44:$BK44)</f>
        <v>26.141323078681182</v>
      </c>
      <c r="AM263" s="134">
        <f>IFERROR('CEB Allocators'!AE44/SUM('CEB Allocators'!$M44:$BC44),0)*SUM($U44:$BK44)</f>
        <v>26.141323078681182</v>
      </c>
      <c r="AN263" s="134">
        <f>IFERROR('CEB Allocators'!AF44/SUM('CEB Allocators'!$M44:$BC44),0)*SUM($U44:$BK44)</f>
        <v>26.141323078681182</v>
      </c>
      <c r="AO263" s="134">
        <f>IFERROR('CEB Allocators'!AG44/SUM('CEB Allocators'!$M44:$BC44),0)*SUM($U44:$BK44)</f>
        <v>26.141323078681182</v>
      </c>
      <c r="AP263" s="134">
        <f>IFERROR('CEB Allocators'!AH44/SUM('CEB Allocators'!$M44:$BC44),0)*SUM($U44:$BK44)</f>
        <v>26.141323078681182</v>
      </c>
      <c r="AQ263" s="134">
        <f>IFERROR('CEB Allocators'!AI44/SUM('CEB Allocators'!$M44:$BC44),0)*SUM($U44:$BK44)</f>
        <v>26.141323078681182</v>
      </c>
      <c r="AR263" s="134">
        <f>IFERROR('CEB Allocators'!AJ44/SUM('CEB Allocators'!$M44:$BC44),0)*SUM($U44:$BK44)</f>
        <v>26.141323078681182</v>
      </c>
      <c r="AS263" s="134">
        <f>IFERROR('CEB Allocators'!AK44/SUM('CEB Allocators'!$M44:$BC44),0)*SUM($U44:$BK44)</f>
        <v>26.141323078681182</v>
      </c>
      <c r="AT263" s="134">
        <f>IFERROR('CEB Allocators'!AL44/SUM('CEB Allocators'!$M44:$BC44),0)*SUM($U44:$BK44)</f>
        <v>26.141323078681182</v>
      </c>
      <c r="AU263" s="134">
        <f>IFERROR('CEB Allocators'!AM44/SUM('CEB Allocators'!$M44:$BC44),0)*SUM($U44:$BK44)</f>
        <v>26.141323078681182</v>
      </c>
      <c r="AV263" s="134">
        <f>IFERROR('CEB Allocators'!AN44/SUM('CEB Allocators'!$M44:$BC44),0)*SUM($U44:$BK44)</f>
        <v>26.141323078681182</v>
      </c>
      <c r="AW263" s="134">
        <f>IFERROR('CEB Allocators'!AO44/SUM('CEB Allocators'!$M44:$BC44),0)*SUM($U44:$BK44)</f>
        <v>26.141323078681182</v>
      </c>
      <c r="AX263" s="134">
        <f>IFERROR('CEB Allocators'!AP44/SUM('CEB Allocators'!$M44:$BC44),0)*SUM($U44:$BK44)</f>
        <v>26.141323078681182</v>
      </c>
      <c r="AY263" s="134">
        <f>IFERROR('CEB Allocators'!AQ44/SUM('CEB Allocators'!$M44:$BC44),0)*SUM($U44:$BK44)</f>
        <v>26.141323078681182</v>
      </c>
      <c r="AZ263" s="134">
        <f>IFERROR('CEB Allocators'!AR44/SUM('CEB Allocators'!$M44:$BC44),0)*SUM($U44:$BK44)</f>
        <v>26.141323078681182</v>
      </c>
      <c r="BA263" s="134">
        <f>IFERROR('CEB Allocators'!AS44/SUM('CEB Allocators'!$M44:$BC44),0)*SUM($U44:$BK44)</f>
        <v>26.141323078681182</v>
      </c>
      <c r="BB263" s="134">
        <f>IFERROR('CEB Allocators'!AT44/SUM('CEB Allocators'!$M44:$BC44),0)*SUM($U44:$BK44)</f>
        <v>26.141323078681182</v>
      </c>
      <c r="BC263" s="134">
        <f>IFERROR('CEB Allocators'!AU44/SUM('CEB Allocators'!$M44:$BC44),0)*SUM($U44:$BK44)</f>
        <v>26.141323078681182</v>
      </c>
      <c r="BD263" s="134">
        <f>IFERROR('CEB Allocators'!AV44/SUM('CEB Allocators'!$M44:$BC44),0)*SUM($U44:$BK44)</f>
        <v>26.141323078681182</v>
      </c>
      <c r="BE263" s="134">
        <f>IFERROR('CEB Allocators'!AW44/SUM('CEB Allocators'!$M44:$BC44),0)*SUM($U44:$BK44)</f>
        <v>26.141323078681182</v>
      </c>
      <c r="BF263" s="134">
        <f>IFERROR('CEB Allocators'!AX44/SUM('CEB Allocators'!$M44:$BC44),0)*SUM($U44:$BK44)</f>
        <v>26.141323078681182</v>
      </c>
      <c r="BG263" s="134">
        <f>IFERROR('CEB Allocators'!AY44/SUM('CEB Allocators'!$M44:$BC44),0)*SUM($U44:$BK44)</f>
        <v>26.141323078681182</v>
      </c>
      <c r="BH263" s="134">
        <f>IFERROR('CEB Allocators'!AZ44/SUM('CEB Allocators'!$M44:$BC44),0)*SUM($U44:$BK44)</f>
        <v>26.141323078681182</v>
      </c>
      <c r="BI263" s="134">
        <f>IFERROR('CEB Allocators'!BA44/SUM('CEB Allocators'!$M44:$BC44),0)*SUM($U44:$BK44)</f>
        <v>26.141323078681182</v>
      </c>
      <c r="BJ263" s="134">
        <f>IFERROR('CEB Allocators'!BB44/SUM('CEB Allocators'!$M44:$BC44),0)*SUM($U44:$BK44)</f>
        <v>26.141323078681182</v>
      </c>
      <c r="BK263" s="134">
        <f>IFERROR('CEB Allocators'!BC44/SUM('CEB Allocators'!$M44:$BC44),0)*SUM($U44:$BK44)</f>
        <v>26.141323078681182</v>
      </c>
      <c r="BL263" s="134">
        <f t="shared" si="319"/>
        <v>12.150296305189874</v>
      </c>
      <c r="BM263" s="134">
        <f t="shared" si="390"/>
        <v>12.232805926525218</v>
      </c>
      <c r="BN263" s="134">
        <f t="shared" si="390"/>
        <v>12.316965740287273</v>
      </c>
      <c r="BO263" s="134">
        <f t="shared" si="390"/>
        <v>12.402808750324564</v>
      </c>
      <c r="BP263" s="134">
        <f t="shared" si="390"/>
        <v>12.490368620562604</v>
      </c>
      <c r="BQ263" s="134">
        <f t="shared" si="390"/>
        <v>12.579679688205406</v>
      </c>
      <c r="BR263" s="134">
        <f t="shared" si="390"/>
        <v>12.67077697720106</v>
      </c>
      <c r="BS263" s="134">
        <f t="shared" si="390"/>
        <v>12.763696211976631</v>
      </c>
      <c r="BT263" s="134">
        <f t="shared" si="390"/>
        <v>12.858473831447709</v>
      </c>
      <c r="BU263" s="134">
        <f t="shared" si="390"/>
        <v>12.955147003308211</v>
      </c>
      <c r="BV263" s="134">
        <f t="shared" si="390"/>
        <v>13.053753638605924</v>
      </c>
      <c r="BW263" s="134">
        <f t="shared" si="390"/>
        <v>13.154332406609591</v>
      </c>
      <c r="BX263" s="134">
        <f t="shared" si="390"/>
        <v>13.256922749973329</v>
      </c>
      <c r="BY263" s="134">
        <f t="shared" si="390"/>
        <v>13.361564900204344</v>
      </c>
      <c r="BZ263" s="134">
        <f t="shared" si="390"/>
        <v>13.495517316715066</v>
      </c>
      <c r="CA263" s="134">
        <f t="shared" si="390"/>
        <v>13.604931358280913</v>
      </c>
      <c r="CB263" s="134">
        <f t="shared" si="390"/>
        <v>13.716533680678081</v>
      </c>
      <c r="CC263" s="134">
        <f t="shared" si="390"/>
        <v>13.830368049523189</v>
      </c>
      <c r="CD263" s="134">
        <f t="shared" si="390"/>
        <v>0</v>
      </c>
      <c r="CE263" s="134">
        <f t="shared" si="390"/>
        <v>0</v>
      </c>
      <c r="CF263" s="134">
        <f t="shared" si="390"/>
        <v>0</v>
      </c>
      <c r="CG263" s="134">
        <f t="shared" si="390"/>
        <v>0</v>
      </c>
      <c r="CH263" s="134">
        <f t="shared" si="390"/>
        <v>0</v>
      </c>
    </row>
    <row r="264" spans="1:86" ht="11.4" x14ac:dyDescent="0.2">
      <c r="A264" s="150"/>
      <c r="B264" s="19" t="str">
        <f t="shared" ref="B264:G264" si="403">B45</f>
        <v>FIT III</v>
      </c>
      <c r="C264" s="97">
        <f t="shared" si="403"/>
        <v>51.8</v>
      </c>
      <c r="D264" s="97" t="str">
        <f t="shared" si="403"/>
        <v>Sol</v>
      </c>
      <c r="E264" s="97" t="str">
        <f t="shared" si="403"/>
        <v>Solar (Rooftop, &lt;0.5MW)</v>
      </c>
      <c r="F264" s="19" t="str">
        <f t="shared" si="403"/>
        <v>Multiple</v>
      </c>
      <c r="G264" s="128">
        <f t="shared" si="403"/>
        <v>42736</v>
      </c>
      <c r="H264" s="19">
        <f t="shared" si="317"/>
        <v>50</v>
      </c>
      <c r="I264" s="129">
        <f t="shared" ref="I264:K264" si="404">I45</f>
        <v>25</v>
      </c>
      <c r="J264" s="129">
        <f t="shared" si="404"/>
        <v>25</v>
      </c>
      <c r="K264" s="19">
        <f t="shared" si="404"/>
        <v>2017</v>
      </c>
      <c r="L264" s="19"/>
      <c r="M264" s="19"/>
      <c r="N264" s="19"/>
      <c r="O264" s="19"/>
      <c r="P264" s="19"/>
      <c r="Q264" s="19"/>
      <c r="R264" s="19"/>
      <c r="S264" s="19"/>
      <c r="T264" s="19"/>
      <c r="U264" s="134">
        <f>IFERROR('CEB Allocators'!M45/SUM('CEB Allocators'!$M45:$BC45),0)*SUM($U45:$BK45)</f>
        <v>0</v>
      </c>
      <c r="V264" s="134">
        <f>IFERROR('CEB Allocators'!N45/SUM('CEB Allocators'!$M45:$BC45),0)*SUM($U45:$BK45)</f>
        <v>0</v>
      </c>
      <c r="W264" s="134">
        <f>IFERROR('CEB Allocators'!O45/SUM('CEB Allocators'!$M45:$BC45),0)*SUM($U45:$BK45)</f>
        <v>0</v>
      </c>
      <c r="X264" s="134">
        <f>IFERROR('CEB Allocators'!P45/SUM('CEB Allocators'!$M45:$BC45),0)*SUM($U45:$BK45)</f>
        <v>0</v>
      </c>
      <c r="Y264" s="134">
        <f>IFERROR('CEB Allocators'!Q45/SUM('CEB Allocators'!$M45:$BC45),0)*SUM($U45:$BK45)</f>
        <v>0</v>
      </c>
      <c r="Z264" s="134">
        <f>IFERROR('CEB Allocators'!R45/SUM('CEB Allocators'!$M45:$BC45),0)*SUM($U45:$BK45)</f>
        <v>0</v>
      </c>
      <c r="AA264" s="134">
        <f>IFERROR('CEB Allocators'!S45/SUM('CEB Allocators'!$M45:$BC45),0)*SUM($U45:$BK45)</f>
        <v>0</v>
      </c>
      <c r="AB264" s="134">
        <f>IFERROR('CEB Allocators'!T45/SUM('CEB Allocators'!$M45:$BC45),0)*SUM($U45:$BK45)</f>
        <v>0</v>
      </c>
      <c r="AC264" s="134">
        <f>IFERROR('CEB Allocators'!U45/SUM('CEB Allocators'!$M45:$BC45),0)*SUM($U45:$BK45)</f>
        <v>0</v>
      </c>
      <c r="AD264" s="134">
        <f>IFERROR('CEB Allocators'!V45/SUM('CEB Allocators'!$M45:$BC45),0)*SUM($U45:$BK45)</f>
        <v>0</v>
      </c>
      <c r="AE264" s="134">
        <f>IFERROR('CEB Allocators'!W45/SUM('CEB Allocators'!$M45:$BC45),0)*SUM($U45:$BK45)</f>
        <v>0</v>
      </c>
      <c r="AF264" s="134">
        <f>IFERROR('CEB Allocators'!X45/SUM('CEB Allocators'!$M45:$BC45),0)*SUM($U45:$BK45)</f>
        <v>0</v>
      </c>
      <c r="AG264" s="134">
        <f>IFERROR('CEB Allocators'!Y45/SUM('CEB Allocators'!$M45:$BC45),0)*SUM($U45:$BK45)</f>
        <v>16.652461487960121</v>
      </c>
      <c r="AH264" s="134">
        <f>IFERROR('CEB Allocators'!Z45/SUM('CEB Allocators'!$M45:$BC45),0)*SUM($U45:$BK45)</f>
        <v>16.652461487960121</v>
      </c>
      <c r="AI264" s="134">
        <f>IFERROR('CEB Allocators'!AA45/SUM('CEB Allocators'!$M45:$BC45),0)*SUM($U45:$BK45)</f>
        <v>16.652461487960121</v>
      </c>
      <c r="AJ264" s="134">
        <f>IFERROR('CEB Allocators'!AB45/SUM('CEB Allocators'!$M45:$BC45),0)*SUM($U45:$BK45)</f>
        <v>16.652461487960121</v>
      </c>
      <c r="AK264" s="134">
        <f>IFERROR('CEB Allocators'!AC45/SUM('CEB Allocators'!$M45:$BC45),0)*SUM($U45:$BK45)</f>
        <v>16.652461487960121</v>
      </c>
      <c r="AL264" s="134">
        <f>IFERROR('CEB Allocators'!AD45/SUM('CEB Allocators'!$M45:$BC45),0)*SUM($U45:$BK45)</f>
        <v>16.652461487960121</v>
      </c>
      <c r="AM264" s="134">
        <f>IFERROR('CEB Allocators'!AE45/SUM('CEB Allocators'!$M45:$BC45),0)*SUM($U45:$BK45)</f>
        <v>16.652461487960121</v>
      </c>
      <c r="AN264" s="134">
        <f>IFERROR('CEB Allocators'!AF45/SUM('CEB Allocators'!$M45:$BC45),0)*SUM($U45:$BK45)</f>
        <v>16.652461487960121</v>
      </c>
      <c r="AO264" s="134">
        <f>IFERROR('CEB Allocators'!AG45/SUM('CEB Allocators'!$M45:$BC45),0)*SUM($U45:$BK45)</f>
        <v>16.652461487960121</v>
      </c>
      <c r="AP264" s="134">
        <f>IFERROR('CEB Allocators'!AH45/SUM('CEB Allocators'!$M45:$BC45),0)*SUM($U45:$BK45)</f>
        <v>16.652461487960121</v>
      </c>
      <c r="AQ264" s="134">
        <f>IFERROR('CEB Allocators'!AI45/SUM('CEB Allocators'!$M45:$BC45),0)*SUM($U45:$BK45)</f>
        <v>16.652461487960121</v>
      </c>
      <c r="AR264" s="134">
        <f>IFERROR('CEB Allocators'!AJ45/SUM('CEB Allocators'!$M45:$BC45),0)*SUM($U45:$BK45)</f>
        <v>16.652461487960121</v>
      </c>
      <c r="AS264" s="134">
        <f>IFERROR('CEB Allocators'!AK45/SUM('CEB Allocators'!$M45:$BC45),0)*SUM($U45:$BK45)</f>
        <v>16.652461487960121</v>
      </c>
      <c r="AT264" s="134">
        <f>IFERROR('CEB Allocators'!AL45/SUM('CEB Allocators'!$M45:$BC45),0)*SUM($U45:$BK45)</f>
        <v>16.652461487960121</v>
      </c>
      <c r="AU264" s="134">
        <f>IFERROR('CEB Allocators'!AM45/SUM('CEB Allocators'!$M45:$BC45),0)*SUM($U45:$BK45)</f>
        <v>16.652461487960121</v>
      </c>
      <c r="AV264" s="134">
        <f>IFERROR('CEB Allocators'!AN45/SUM('CEB Allocators'!$M45:$BC45),0)*SUM($U45:$BK45)</f>
        <v>16.652461487960121</v>
      </c>
      <c r="AW264" s="134">
        <f>IFERROR('CEB Allocators'!AO45/SUM('CEB Allocators'!$M45:$BC45),0)*SUM($U45:$BK45)</f>
        <v>16.652461487960121</v>
      </c>
      <c r="AX264" s="134">
        <f>IFERROR('CEB Allocators'!AP45/SUM('CEB Allocators'!$M45:$BC45),0)*SUM($U45:$BK45)</f>
        <v>16.652461487960121</v>
      </c>
      <c r="AY264" s="134">
        <f>IFERROR('CEB Allocators'!AQ45/SUM('CEB Allocators'!$M45:$BC45),0)*SUM($U45:$BK45)</f>
        <v>16.652461487960121</v>
      </c>
      <c r="AZ264" s="134">
        <f>IFERROR('CEB Allocators'!AR45/SUM('CEB Allocators'!$M45:$BC45),0)*SUM($U45:$BK45)</f>
        <v>16.652461487960121</v>
      </c>
      <c r="BA264" s="134">
        <f>IFERROR('CEB Allocators'!AS45/SUM('CEB Allocators'!$M45:$BC45),0)*SUM($U45:$BK45)</f>
        <v>16.652461487960121</v>
      </c>
      <c r="BB264" s="134">
        <f>IFERROR('CEB Allocators'!AT45/SUM('CEB Allocators'!$M45:$BC45),0)*SUM($U45:$BK45)</f>
        <v>16.652461487960121</v>
      </c>
      <c r="BC264" s="134">
        <f>IFERROR('CEB Allocators'!AU45/SUM('CEB Allocators'!$M45:$BC45),0)*SUM($U45:$BK45)</f>
        <v>16.652461487960121</v>
      </c>
      <c r="BD264" s="134">
        <f>IFERROR('CEB Allocators'!AV45/SUM('CEB Allocators'!$M45:$BC45),0)*SUM($U45:$BK45)</f>
        <v>16.652461487960121</v>
      </c>
      <c r="BE264" s="134">
        <f>IFERROR('CEB Allocators'!AW45/SUM('CEB Allocators'!$M45:$BC45),0)*SUM($U45:$BK45)</f>
        <v>16.652461487960121</v>
      </c>
      <c r="BF264" s="134">
        <f>IFERROR('CEB Allocators'!AX45/SUM('CEB Allocators'!$M45:$BC45),0)*SUM($U45:$BK45)</f>
        <v>16.652461487960121</v>
      </c>
      <c r="BG264" s="134">
        <f>IFERROR('CEB Allocators'!AY45/SUM('CEB Allocators'!$M45:$BC45),0)*SUM($U45:$BK45)</f>
        <v>16.652461487960121</v>
      </c>
      <c r="BH264" s="134">
        <f>IFERROR('CEB Allocators'!AZ45/SUM('CEB Allocators'!$M45:$BC45),0)*SUM($U45:$BK45)</f>
        <v>16.652461487960121</v>
      </c>
      <c r="BI264" s="134">
        <f>IFERROR('CEB Allocators'!BA45/SUM('CEB Allocators'!$M45:$BC45),0)*SUM($U45:$BK45)</f>
        <v>16.652461487960121</v>
      </c>
      <c r="BJ264" s="134">
        <f>IFERROR('CEB Allocators'!BB45/SUM('CEB Allocators'!$M45:$BC45),0)*SUM($U45:$BK45)</f>
        <v>16.652461487960121</v>
      </c>
      <c r="BK264" s="134">
        <f>IFERROR('CEB Allocators'!BC45/SUM('CEB Allocators'!$M45:$BC45),0)*SUM($U45:$BK45)</f>
        <v>16.652461487960121</v>
      </c>
      <c r="BL264" s="134">
        <f t="shared" si="319"/>
        <v>7.4999251945480374</v>
      </c>
      <c r="BM264" s="134">
        <f t="shared" si="390"/>
        <v>7.5516059489031875</v>
      </c>
      <c r="BN264" s="134">
        <f t="shared" si="390"/>
        <v>7.6043203183454411</v>
      </c>
      <c r="BO264" s="134">
        <f t="shared" si="390"/>
        <v>7.658088975176538</v>
      </c>
      <c r="BP264" s="134">
        <f t="shared" si="390"/>
        <v>7.7129330051442588</v>
      </c>
      <c r="BQ264" s="134">
        <f t="shared" si="390"/>
        <v>7.7688739157113318</v>
      </c>
      <c r="BR264" s="134">
        <f t="shared" si="390"/>
        <v>7.8259336444897487</v>
      </c>
      <c r="BS264" s="134">
        <f t="shared" si="390"/>
        <v>7.8841345678437333</v>
      </c>
      <c r="BT264" s="134">
        <f t="shared" si="390"/>
        <v>7.9434995096647976</v>
      </c>
      <c r="BU264" s="134">
        <f t="shared" si="390"/>
        <v>8.0040517503222812</v>
      </c>
      <c r="BV264" s="134">
        <f t="shared" si="390"/>
        <v>8.0658150357929159</v>
      </c>
      <c r="BW264" s="134">
        <f t="shared" si="390"/>
        <v>8.1288135869729636</v>
      </c>
      <c r="BX264" s="134">
        <f t="shared" si="390"/>
        <v>8.1930721091766117</v>
      </c>
      <c r="BY264" s="134">
        <f t="shared" si="390"/>
        <v>8.2586158018243321</v>
      </c>
      <c r="BZ264" s="134">
        <f t="shared" si="390"/>
        <v>8.3254703683250089</v>
      </c>
      <c r="CA264" s="134">
        <f t="shared" si="390"/>
        <v>8.4110508989025217</v>
      </c>
      <c r="CB264" s="134">
        <f t="shared" si="390"/>
        <v>8.4809541673447626</v>
      </c>
      <c r="CC264" s="134">
        <f t="shared" si="390"/>
        <v>8.5522555011558481</v>
      </c>
      <c r="CD264" s="134">
        <f t="shared" si="390"/>
        <v>8.6249828616431543</v>
      </c>
      <c r="CE264" s="134">
        <f t="shared" si="390"/>
        <v>0</v>
      </c>
      <c r="CF264" s="134">
        <f t="shared" si="390"/>
        <v>0</v>
      </c>
      <c r="CG264" s="134">
        <f t="shared" si="390"/>
        <v>0</v>
      </c>
      <c r="CH264" s="134">
        <f t="shared" si="390"/>
        <v>0</v>
      </c>
    </row>
    <row r="265" spans="1:86" ht="11.4" x14ac:dyDescent="0.2">
      <c r="A265" s="150"/>
      <c r="B265" s="19" t="str">
        <f t="shared" ref="B265:G265" si="405">B46</f>
        <v>FIT IV</v>
      </c>
      <c r="C265" s="97">
        <f t="shared" si="405"/>
        <v>19</v>
      </c>
      <c r="D265" s="97" t="str">
        <f t="shared" si="405"/>
        <v>Sol</v>
      </c>
      <c r="E265" s="97" t="str">
        <f t="shared" si="405"/>
        <v>Solar (Ground Mounted, &lt;0.5MW)</v>
      </c>
      <c r="F265" s="19" t="str">
        <f t="shared" si="405"/>
        <v>Multiple</v>
      </c>
      <c r="G265" s="128">
        <f t="shared" si="405"/>
        <v>43466</v>
      </c>
      <c r="H265" s="19">
        <f t="shared" si="317"/>
        <v>50</v>
      </c>
      <c r="I265" s="129">
        <f t="shared" ref="I265:K265" si="406">I46</f>
        <v>25</v>
      </c>
      <c r="J265" s="129">
        <f t="shared" si="406"/>
        <v>25</v>
      </c>
      <c r="K265" s="19">
        <f t="shared" si="406"/>
        <v>2019</v>
      </c>
      <c r="L265" s="19"/>
      <c r="M265" s="19"/>
      <c r="N265" s="19"/>
      <c r="O265" s="19"/>
      <c r="P265" s="19"/>
      <c r="Q265" s="19"/>
      <c r="R265" s="19"/>
      <c r="S265" s="19"/>
      <c r="T265" s="19"/>
      <c r="U265" s="134">
        <f>IFERROR('CEB Allocators'!M46/SUM('CEB Allocators'!$M46:$BC46),0)*SUM($U46:$BK46)</f>
        <v>0</v>
      </c>
      <c r="V265" s="134">
        <f>IFERROR('CEB Allocators'!N46/SUM('CEB Allocators'!$M46:$BC46),0)*SUM($U46:$BK46)</f>
        <v>0</v>
      </c>
      <c r="W265" s="134">
        <f>IFERROR('CEB Allocators'!O46/SUM('CEB Allocators'!$M46:$BC46),0)*SUM($U46:$BK46)</f>
        <v>0</v>
      </c>
      <c r="X265" s="134">
        <f>IFERROR('CEB Allocators'!P46/SUM('CEB Allocators'!$M46:$BC46),0)*SUM($U46:$BK46)</f>
        <v>0</v>
      </c>
      <c r="Y265" s="134">
        <f>IFERROR('CEB Allocators'!Q46/SUM('CEB Allocators'!$M46:$BC46),0)*SUM($U46:$BK46)</f>
        <v>0</v>
      </c>
      <c r="Z265" s="134">
        <f>IFERROR('CEB Allocators'!R46/SUM('CEB Allocators'!$M46:$BC46),0)*SUM($U46:$BK46)</f>
        <v>0</v>
      </c>
      <c r="AA265" s="134">
        <f>IFERROR('CEB Allocators'!S46/SUM('CEB Allocators'!$M46:$BC46),0)*SUM($U46:$BK46)</f>
        <v>0</v>
      </c>
      <c r="AB265" s="134">
        <f>IFERROR('CEB Allocators'!T46/SUM('CEB Allocators'!$M46:$BC46),0)*SUM($U46:$BK46)</f>
        <v>0</v>
      </c>
      <c r="AC265" s="134">
        <f>IFERROR('CEB Allocators'!U46/SUM('CEB Allocators'!$M46:$BC46),0)*SUM($U46:$BK46)</f>
        <v>0</v>
      </c>
      <c r="AD265" s="134">
        <f>IFERROR('CEB Allocators'!V46/SUM('CEB Allocators'!$M46:$BC46),0)*SUM($U46:$BK46)</f>
        <v>0</v>
      </c>
      <c r="AE265" s="134">
        <f>IFERROR('CEB Allocators'!W46/SUM('CEB Allocators'!$M46:$BC46),0)*SUM($U46:$BK46)</f>
        <v>0</v>
      </c>
      <c r="AF265" s="134">
        <f>IFERROR('CEB Allocators'!X46/SUM('CEB Allocators'!$M46:$BC46),0)*SUM($U46:$BK46)</f>
        <v>0</v>
      </c>
      <c r="AG265" s="134">
        <f>IFERROR('CEB Allocators'!Y46/SUM('CEB Allocators'!$M46:$BC46),0)*SUM($U46:$BK46)</f>
        <v>0</v>
      </c>
      <c r="AH265" s="134">
        <f>IFERROR('CEB Allocators'!Z46/SUM('CEB Allocators'!$M46:$BC46),0)*SUM($U46:$BK46)</f>
        <v>0</v>
      </c>
      <c r="AI265" s="134">
        <f>IFERROR('CEB Allocators'!AA46/SUM('CEB Allocators'!$M46:$BC46),0)*SUM($U46:$BK46)</f>
        <v>5.3833277342154107</v>
      </c>
      <c r="AJ265" s="134">
        <f>IFERROR('CEB Allocators'!AB46/SUM('CEB Allocators'!$M46:$BC46),0)*SUM($U46:$BK46)</f>
        <v>5.3833277342154107</v>
      </c>
      <c r="AK265" s="134">
        <f>IFERROR('CEB Allocators'!AC46/SUM('CEB Allocators'!$M46:$BC46),0)*SUM($U46:$BK46)</f>
        <v>5.3833277342154107</v>
      </c>
      <c r="AL265" s="134">
        <f>IFERROR('CEB Allocators'!AD46/SUM('CEB Allocators'!$M46:$BC46),0)*SUM($U46:$BK46)</f>
        <v>5.3833277342154107</v>
      </c>
      <c r="AM265" s="134">
        <f>IFERROR('CEB Allocators'!AE46/SUM('CEB Allocators'!$M46:$BC46),0)*SUM($U46:$BK46)</f>
        <v>5.3833277342154107</v>
      </c>
      <c r="AN265" s="134">
        <f>IFERROR('CEB Allocators'!AF46/SUM('CEB Allocators'!$M46:$BC46),0)*SUM($U46:$BK46)</f>
        <v>5.3833277342154107</v>
      </c>
      <c r="AO265" s="134">
        <f>IFERROR('CEB Allocators'!AG46/SUM('CEB Allocators'!$M46:$BC46),0)*SUM($U46:$BK46)</f>
        <v>5.3833277342154107</v>
      </c>
      <c r="AP265" s="134">
        <f>IFERROR('CEB Allocators'!AH46/SUM('CEB Allocators'!$M46:$BC46),0)*SUM($U46:$BK46)</f>
        <v>5.3833277342154107</v>
      </c>
      <c r="AQ265" s="134">
        <f>IFERROR('CEB Allocators'!AI46/SUM('CEB Allocators'!$M46:$BC46),0)*SUM($U46:$BK46)</f>
        <v>5.3833277342154107</v>
      </c>
      <c r="AR265" s="134">
        <f>IFERROR('CEB Allocators'!AJ46/SUM('CEB Allocators'!$M46:$BC46),0)*SUM($U46:$BK46)</f>
        <v>5.3833277342154107</v>
      </c>
      <c r="AS265" s="134">
        <f>IFERROR('CEB Allocators'!AK46/SUM('CEB Allocators'!$M46:$BC46),0)*SUM($U46:$BK46)</f>
        <v>5.3833277342154107</v>
      </c>
      <c r="AT265" s="134">
        <f>IFERROR('CEB Allocators'!AL46/SUM('CEB Allocators'!$M46:$BC46),0)*SUM($U46:$BK46)</f>
        <v>5.3833277342154107</v>
      </c>
      <c r="AU265" s="134">
        <f>IFERROR('CEB Allocators'!AM46/SUM('CEB Allocators'!$M46:$BC46),0)*SUM($U46:$BK46)</f>
        <v>5.3833277342154107</v>
      </c>
      <c r="AV265" s="134">
        <f>IFERROR('CEB Allocators'!AN46/SUM('CEB Allocators'!$M46:$BC46),0)*SUM($U46:$BK46)</f>
        <v>5.3833277342154107</v>
      </c>
      <c r="AW265" s="134">
        <f>IFERROR('CEB Allocators'!AO46/SUM('CEB Allocators'!$M46:$BC46),0)*SUM($U46:$BK46)</f>
        <v>5.3833277342154107</v>
      </c>
      <c r="AX265" s="134">
        <f>IFERROR('CEB Allocators'!AP46/SUM('CEB Allocators'!$M46:$BC46),0)*SUM($U46:$BK46)</f>
        <v>5.3833277342154107</v>
      </c>
      <c r="AY265" s="134">
        <f>IFERROR('CEB Allocators'!AQ46/SUM('CEB Allocators'!$M46:$BC46),0)*SUM($U46:$BK46)</f>
        <v>5.3833277342154107</v>
      </c>
      <c r="AZ265" s="134">
        <f>IFERROR('CEB Allocators'!AR46/SUM('CEB Allocators'!$M46:$BC46),0)*SUM($U46:$BK46)</f>
        <v>5.3833277342154107</v>
      </c>
      <c r="BA265" s="134">
        <f>IFERROR('CEB Allocators'!AS46/SUM('CEB Allocators'!$M46:$BC46),0)*SUM($U46:$BK46)</f>
        <v>5.3833277342154107</v>
      </c>
      <c r="BB265" s="134">
        <f>IFERROR('CEB Allocators'!AT46/SUM('CEB Allocators'!$M46:$BC46),0)*SUM($U46:$BK46)</f>
        <v>5.3833277342154107</v>
      </c>
      <c r="BC265" s="134">
        <f>IFERROR('CEB Allocators'!AU46/SUM('CEB Allocators'!$M46:$BC46),0)*SUM($U46:$BK46)</f>
        <v>5.3833277342154107</v>
      </c>
      <c r="BD265" s="134">
        <f>IFERROR('CEB Allocators'!AV46/SUM('CEB Allocators'!$M46:$BC46),0)*SUM($U46:$BK46)</f>
        <v>5.3833277342154107</v>
      </c>
      <c r="BE265" s="134">
        <f>IFERROR('CEB Allocators'!AW46/SUM('CEB Allocators'!$M46:$BC46),0)*SUM($U46:$BK46)</f>
        <v>5.3833277342154107</v>
      </c>
      <c r="BF265" s="134">
        <f>IFERROR('CEB Allocators'!AX46/SUM('CEB Allocators'!$M46:$BC46),0)*SUM($U46:$BK46)</f>
        <v>5.3833277342154107</v>
      </c>
      <c r="BG265" s="134">
        <f>IFERROR('CEB Allocators'!AY46/SUM('CEB Allocators'!$M46:$BC46),0)*SUM($U46:$BK46)</f>
        <v>5.3833277342154107</v>
      </c>
      <c r="BH265" s="134">
        <f>IFERROR('CEB Allocators'!AZ46/SUM('CEB Allocators'!$M46:$BC46),0)*SUM($U46:$BK46)</f>
        <v>5.3833277342154107</v>
      </c>
      <c r="BI265" s="134">
        <f>IFERROR('CEB Allocators'!BA46/SUM('CEB Allocators'!$M46:$BC46),0)*SUM($U46:$BK46)</f>
        <v>5.3833277342154107</v>
      </c>
      <c r="BJ265" s="134">
        <f>IFERROR('CEB Allocators'!BB46/SUM('CEB Allocators'!$M46:$BC46),0)*SUM($U46:$BK46)</f>
        <v>5.3833277342154107</v>
      </c>
      <c r="BK265" s="134">
        <f>IFERROR('CEB Allocators'!BC46/SUM('CEB Allocators'!$M46:$BC46),0)*SUM($U46:$BK46)</f>
        <v>5.3833277342154107</v>
      </c>
      <c r="BL265" s="134">
        <f t="shared" si="319"/>
        <v>2.6735057486479232</v>
      </c>
      <c r="BM265" s="134">
        <f t="shared" si="390"/>
        <v>2.692462009897882</v>
      </c>
      <c r="BN265" s="134">
        <f t="shared" si="390"/>
        <v>2.7117973963728392</v>
      </c>
      <c r="BO265" s="134">
        <f t="shared" si="390"/>
        <v>2.7315194905772957</v>
      </c>
      <c r="BP265" s="134">
        <f t="shared" si="390"/>
        <v>2.7516360266658415</v>
      </c>
      <c r="BQ265" s="134">
        <f t="shared" si="390"/>
        <v>2.7721548934761588</v>
      </c>
      <c r="BR265" s="134">
        <f t="shared" si="390"/>
        <v>2.7930841376226816</v>
      </c>
      <c r="BS265" s="134">
        <f t="shared" si="390"/>
        <v>2.8144319666521356</v>
      </c>
      <c r="BT265" s="134">
        <f t="shared" si="390"/>
        <v>2.8362067522621786</v>
      </c>
      <c r="BU265" s="134">
        <f t="shared" si="390"/>
        <v>2.8584170335844221</v>
      </c>
      <c r="BV265" s="134">
        <f t="shared" si="390"/>
        <v>2.8810715205331099</v>
      </c>
      <c r="BW265" s="134">
        <f t="shared" si="390"/>
        <v>2.9041790972207719</v>
      </c>
      <c r="BX265" s="134">
        <f t="shared" si="390"/>
        <v>2.9277488254421873</v>
      </c>
      <c r="BY265" s="134">
        <f t="shared" si="390"/>
        <v>2.9517899482280314</v>
      </c>
      <c r="BZ265" s="134">
        <f t="shared" si="390"/>
        <v>2.9763118934695916</v>
      </c>
      <c r="CA265" s="134">
        <f t="shared" si="390"/>
        <v>3.001324277615983</v>
      </c>
      <c r="CB265" s="134">
        <f t="shared" si="390"/>
        <v>3.0268369094453038</v>
      </c>
      <c r="CC265" s="134">
        <f t="shared" si="390"/>
        <v>3.0594956294500153</v>
      </c>
      <c r="CD265" s="134">
        <f t="shared" si="390"/>
        <v>3.0861716883160155</v>
      </c>
      <c r="CE265" s="134">
        <f t="shared" si="390"/>
        <v>3.1133812683593352</v>
      </c>
      <c r="CF265" s="134">
        <f t="shared" si="390"/>
        <v>3.1411350400035225</v>
      </c>
      <c r="CG265" s="134">
        <f t="shared" si="390"/>
        <v>0</v>
      </c>
      <c r="CH265" s="134">
        <f t="shared" si="390"/>
        <v>0</v>
      </c>
    </row>
    <row r="266" spans="1:86" ht="11.4" x14ac:dyDescent="0.2">
      <c r="A266" s="150"/>
      <c r="B266" s="19" t="str">
        <f t="shared" ref="B266:G266" si="407">B47</f>
        <v>FIT IV</v>
      </c>
      <c r="C266" s="97">
        <f t="shared" si="407"/>
        <v>44</v>
      </c>
      <c r="D266" s="97" t="str">
        <f t="shared" si="407"/>
        <v>Sol</v>
      </c>
      <c r="E266" s="97" t="str">
        <f t="shared" si="407"/>
        <v>Solar (Rooftop, &lt;0.5MW)</v>
      </c>
      <c r="F266" s="19" t="str">
        <f t="shared" si="407"/>
        <v>Multiple</v>
      </c>
      <c r="G266" s="128">
        <f t="shared" si="407"/>
        <v>43101</v>
      </c>
      <c r="H266" s="19">
        <f t="shared" si="317"/>
        <v>50</v>
      </c>
      <c r="I266" s="129">
        <f t="shared" ref="I266:K266" si="408">I47</f>
        <v>25</v>
      </c>
      <c r="J266" s="129">
        <f t="shared" si="408"/>
        <v>25</v>
      </c>
      <c r="K266" s="19">
        <f t="shared" si="408"/>
        <v>2018</v>
      </c>
      <c r="L266" s="19"/>
      <c r="M266" s="19"/>
      <c r="N266" s="19"/>
      <c r="O266" s="19"/>
      <c r="P266" s="19"/>
      <c r="Q266" s="19"/>
      <c r="R266" s="19"/>
      <c r="S266" s="19"/>
      <c r="T266" s="19"/>
      <c r="U266" s="134">
        <f>IFERROR('CEB Allocators'!M47/SUM('CEB Allocators'!$M47:$BC47),0)*SUM($U47:$BK47)</f>
        <v>0</v>
      </c>
      <c r="V266" s="134">
        <f>IFERROR('CEB Allocators'!N47/SUM('CEB Allocators'!$M47:$BC47),0)*SUM($U47:$BK47)</f>
        <v>0</v>
      </c>
      <c r="W266" s="134">
        <f>IFERROR('CEB Allocators'!O47/SUM('CEB Allocators'!$M47:$BC47),0)*SUM($U47:$BK47)</f>
        <v>0</v>
      </c>
      <c r="X266" s="134">
        <f>IFERROR('CEB Allocators'!P47/SUM('CEB Allocators'!$M47:$BC47),0)*SUM($U47:$BK47)</f>
        <v>0</v>
      </c>
      <c r="Y266" s="134">
        <f>IFERROR('CEB Allocators'!Q47/SUM('CEB Allocators'!$M47:$BC47),0)*SUM($U47:$BK47)</f>
        <v>0</v>
      </c>
      <c r="Z266" s="134">
        <f>IFERROR('CEB Allocators'!R47/SUM('CEB Allocators'!$M47:$BC47),0)*SUM($U47:$BK47)</f>
        <v>0</v>
      </c>
      <c r="AA266" s="134">
        <f>IFERROR('CEB Allocators'!S47/SUM('CEB Allocators'!$M47:$BC47),0)*SUM($U47:$BK47)</f>
        <v>0</v>
      </c>
      <c r="AB266" s="134">
        <f>IFERROR('CEB Allocators'!T47/SUM('CEB Allocators'!$M47:$BC47),0)*SUM($U47:$BK47)</f>
        <v>0</v>
      </c>
      <c r="AC266" s="134">
        <f>IFERROR('CEB Allocators'!U47/SUM('CEB Allocators'!$M47:$BC47),0)*SUM($U47:$BK47)</f>
        <v>0</v>
      </c>
      <c r="AD266" s="134">
        <f>IFERROR('CEB Allocators'!V47/SUM('CEB Allocators'!$M47:$BC47),0)*SUM($U47:$BK47)</f>
        <v>0</v>
      </c>
      <c r="AE266" s="134">
        <f>IFERROR('CEB Allocators'!W47/SUM('CEB Allocators'!$M47:$BC47),0)*SUM($U47:$BK47)</f>
        <v>0</v>
      </c>
      <c r="AF266" s="134">
        <f>IFERROR('CEB Allocators'!X47/SUM('CEB Allocators'!$M47:$BC47),0)*SUM($U47:$BK47)</f>
        <v>0</v>
      </c>
      <c r="AG266" s="134">
        <f>IFERROR('CEB Allocators'!Y47/SUM('CEB Allocators'!$M47:$BC47),0)*SUM($U47:$BK47)</f>
        <v>0</v>
      </c>
      <c r="AH266" s="134">
        <f>IFERROR('CEB Allocators'!Z47/SUM('CEB Allocators'!$M47:$BC47),0)*SUM($U47:$BK47)</f>
        <v>13.887061304778344</v>
      </c>
      <c r="AI266" s="134">
        <f>IFERROR('CEB Allocators'!AA47/SUM('CEB Allocators'!$M47:$BC47),0)*SUM($U47:$BK47)</f>
        <v>13.887061304778344</v>
      </c>
      <c r="AJ266" s="134">
        <f>IFERROR('CEB Allocators'!AB47/SUM('CEB Allocators'!$M47:$BC47),0)*SUM($U47:$BK47)</f>
        <v>13.887061304778344</v>
      </c>
      <c r="AK266" s="134">
        <f>IFERROR('CEB Allocators'!AC47/SUM('CEB Allocators'!$M47:$BC47),0)*SUM($U47:$BK47)</f>
        <v>13.887061304778344</v>
      </c>
      <c r="AL266" s="134">
        <f>IFERROR('CEB Allocators'!AD47/SUM('CEB Allocators'!$M47:$BC47),0)*SUM($U47:$BK47)</f>
        <v>13.887061304778344</v>
      </c>
      <c r="AM266" s="134">
        <f>IFERROR('CEB Allocators'!AE47/SUM('CEB Allocators'!$M47:$BC47),0)*SUM($U47:$BK47)</f>
        <v>13.887061304778344</v>
      </c>
      <c r="AN266" s="134">
        <f>IFERROR('CEB Allocators'!AF47/SUM('CEB Allocators'!$M47:$BC47),0)*SUM($U47:$BK47)</f>
        <v>13.887061304778344</v>
      </c>
      <c r="AO266" s="134">
        <f>IFERROR('CEB Allocators'!AG47/SUM('CEB Allocators'!$M47:$BC47),0)*SUM($U47:$BK47)</f>
        <v>13.887061304778344</v>
      </c>
      <c r="AP266" s="134">
        <f>IFERROR('CEB Allocators'!AH47/SUM('CEB Allocators'!$M47:$BC47),0)*SUM($U47:$BK47)</f>
        <v>13.887061304778344</v>
      </c>
      <c r="AQ266" s="134">
        <f>IFERROR('CEB Allocators'!AI47/SUM('CEB Allocators'!$M47:$BC47),0)*SUM($U47:$BK47)</f>
        <v>13.887061304778344</v>
      </c>
      <c r="AR266" s="134">
        <f>IFERROR('CEB Allocators'!AJ47/SUM('CEB Allocators'!$M47:$BC47),0)*SUM($U47:$BK47)</f>
        <v>13.887061304778344</v>
      </c>
      <c r="AS266" s="134">
        <f>IFERROR('CEB Allocators'!AK47/SUM('CEB Allocators'!$M47:$BC47),0)*SUM($U47:$BK47)</f>
        <v>13.887061304778344</v>
      </c>
      <c r="AT266" s="134">
        <f>IFERROR('CEB Allocators'!AL47/SUM('CEB Allocators'!$M47:$BC47),0)*SUM($U47:$BK47)</f>
        <v>13.887061304778344</v>
      </c>
      <c r="AU266" s="134">
        <f>IFERROR('CEB Allocators'!AM47/SUM('CEB Allocators'!$M47:$BC47),0)*SUM($U47:$BK47)</f>
        <v>13.887061304778344</v>
      </c>
      <c r="AV266" s="134">
        <f>IFERROR('CEB Allocators'!AN47/SUM('CEB Allocators'!$M47:$BC47),0)*SUM($U47:$BK47)</f>
        <v>13.887061304778344</v>
      </c>
      <c r="AW266" s="134">
        <f>IFERROR('CEB Allocators'!AO47/SUM('CEB Allocators'!$M47:$BC47),0)*SUM($U47:$BK47)</f>
        <v>13.887061304778344</v>
      </c>
      <c r="AX266" s="134">
        <f>IFERROR('CEB Allocators'!AP47/SUM('CEB Allocators'!$M47:$BC47),0)*SUM($U47:$BK47)</f>
        <v>13.887061304778344</v>
      </c>
      <c r="AY266" s="134">
        <f>IFERROR('CEB Allocators'!AQ47/SUM('CEB Allocators'!$M47:$BC47),0)*SUM($U47:$BK47)</f>
        <v>13.887061304778344</v>
      </c>
      <c r="AZ266" s="134">
        <f>IFERROR('CEB Allocators'!AR47/SUM('CEB Allocators'!$M47:$BC47),0)*SUM($U47:$BK47)</f>
        <v>13.887061304778344</v>
      </c>
      <c r="BA266" s="134">
        <f>IFERROR('CEB Allocators'!AS47/SUM('CEB Allocators'!$M47:$BC47),0)*SUM($U47:$BK47)</f>
        <v>13.887061304778344</v>
      </c>
      <c r="BB266" s="134">
        <f>IFERROR('CEB Allocators'!AT47/SUM('CEB Allocators'!$M47:$BC47),0)*SUM($U47:$BK47)</f>
        <v>13.887061304778344</v>
      </c>
      <c r="BC266" s="134">
        <f>IFERROR('CEB Allocators'!AU47/SUM('CEB Allocators'!$M47:$BC47),0)*SUM($U47:$BK47)</f>
        <v>13.887061304778344</v>
      </c>
      <c r="BD266" s="134">
        <f>IFERROR('CEB Allocators'!AV47/SUM('CEB Allocators'!$M47:$BC47),0)*SUM($U47:$BK47)</f>
        <v>13.887061304778344</v>
      </c>
      <c r="BE266" s="134">
        <f>IFERROR('CEB Allocators'!AW47/SUM('CEB Allocators'!$M47:$BC47),0)*SUM($U47:$BK47)</f>
        <v>13.887061304778344</v>
      </c>
      <c r="BF266" s="134">
        <f>IFERROR('CEB Allocators'!AX47/SUM('CEB Allocators'!$M47:$BC47),0)*SUM($U47:$BK47)</f>
        <v>13.887061304778344</v>
      </c>
      <c r="BG266" s="134">
        <f>IFERROR('CEB Allocators'!AY47/SUM('CEB Allocators'!$M47:$BC47),0)*SUM($U47:$BK47)</f>
        <v>13.887061304778344</v>
      </c>
      <c r="BH266" s="134">
        <f>IFERROR('CEB Allocators'!AZ47/SUM('CEB Allocators'!$M47:$BC47),0)*SUM($U47:$BK47)</f>
        <v>13.887061304778344</v>
      </c>
      <c r="BI266" s="134">
        <f>IFERROR('CEB Allocators'!BA47/SUM('CEB Allocators'!$M47:$BC47),0)*SUM($U47:$BK47)</f>
        <v>13.887061304778344</v>
      </c>
      <c r="BJ266" s="134">
        <f>IFERROR('CEB Allocators'!BB47/SUM('CEB Allocators'!$M47:$BC47),0)*SUM($U47:$BK47)</f>
        <v>13.887061304778344</v>
      </c>
      <c r="BK266" s="134">
        <f>IFERROR('CEB Allocators'!BC47/SUM('CEB Allocators'!$M47:$BC47),0)*SUM($U47:$BK47)</f>
        <v>13.887061304778344</v>
      </c>
      <c r="BL266" s="134">
        <f t="shared" si="319"/>
        <v>6.2795740348411959</v>
      </c>
      <c r="BM266" s="134">
        <f t="shared" si="390"/>
        <v>6.3234727451042572</v>
      </c>
      <c r="BN266" s="134">
        <f t="shared" si="390"/>
        <v>6.3682494295725798</v>
      </c>
      <c r="BO266" s="134">
        <f t="shared" si="390"/>
        <v>6.4139216477302678</v>
      </c>
      <c r="BP266" s="134">
        <f t="shared" si="390"/>
        <v>6.4605073102511108</v>
      </c>
      <c r="BQ266" s="134">
        <f t="shared" si="390"/>
        <v>6.5080246860223721</v>
      </c>
      <c r="BR266" s="134">
        <f t="shared" si="390"/>
        <v>6.5564924093090564</v>
      </c>
      <c r="BS266" s="134">
        <f t="shared" si="390"/>
        <v>6.6059294870614753</v>
      </c>
      <c r="BT266" s="134">
        <f t="shared" si="390"/>
        <v>6.6563553063689422</v>
      </c>
      <c r="BU266" s="134">
        <f t="shared" si="390"/>
        <v>6.7077896420625596</v>
      </c>
      <c r="BV266" s="134">
        <f t="shared" si="390"/>
        <v>6.7602526644700474</v>
      </c>
      <c r="BW266" s="134">
        <f t="shared" si="390"/>
        <v>6.8137649473256863</v>
      </c>
      <c r="BX266" s="134">
        <f t="shared" si="390"/>
        <v>6.868347475838438</v>
      </c>
      <c r="BY266" s="134">
        <f t="shared" si="390"/>
        <v>6.9240216549214439</v>
      </c>
      <c r="BZ266" s="134">
        <f t="shared" si="390"/>
        <v>6.980809317586111</v>
      </c>
      <c r="CA266" s="134">
        <f t="shared" si="390"/>
        <v>7.0387327335040721</v>
      </c>
      <c r="CB266" s="134">
        <f t="shared" si="390"/>
        <v>7.112880498220651</v>
      </c>
      <c r="CC266" s="134">
        <f t="shared" si="390"/>
        <v>7.1734453377513017</v>
      </c>
      <c r="CD266" s="134">
        <f t="shared" si="390"/>
        <v>7.2352214740725653</v>
      </c>
      <c r="CE266" s="134">
        <f t="shared" si="390"/>
        <v>7.298233133120255</v>
      </c>
      <c r="CF266" s="134">
        <f t="shared" si="390"/>
        <v>0</v>
      </c>
      <c r="CG266" s="134">
        <f t="shared" si="390"/>
        <v>0</v>
      </c>
      <c r="CH266" s="134">
        <f t="shared" si="390"/>
        <v>0</v>
      </c>
    </row>
    <row r="267" spans="1:86" ht="11.4" x14ac:dyDescent="0.2">
      <c r="A267" s="150"/>
      <c r="B267" s="19" t="str">
        <f t="shared" ref="B267:G267" si="409">B48</f>
        <v>GEIA</v>
      </c>
      <c r="C267" s="97">
        <f t="shared" si="409"/>
        <v>200</v>
      </c>
      <c r="D267" s="97" t="str">
        <f t="shared" si="409"/>
        <v>Sol</v>
      </c>
      <c r="E267" s="97" t="str">
        <f t="shared" si="409"/>
        <v>Solar (Ground Mount, 10MW)</v>
      </c>
      <c r="F267" s="19" t="str">
        <f t="shared" si="409"/>
        <v>Multiple</v>
      </c>
      <c r="G267" s="128">
        <f t="shared" si="409"/>
        <v>42005</v>
      </c>
      <c r="H267" s="19">
        <f t="shared" si="317"/>
        <v>50</v>
      </c>
      <c r="I267" s="129">
        <f t="shared" ref="I267:K267" si="410">I48</f>
        <v>25</v>
      </c>
      <c r="J267" s="129">
        <f t="shared" si="410"/>
        <v>25</v>
      </c>
      <c r="K267" s="19">
        <f t="shared" si="410"/>
        <v>2015</v>
      </c>
      <c r="L267" s="19"/>
      <c r="M267" s="19"/>
      <c r="N267" s="19"/>
      <c r="O267" s="19"/>
      <c r="P267" s="19"/>
      <c r="Q267" s="19"/>
      <c r="R267" s="19"/>
      <c r="S267" s="19"/>
      <c r="T267" s="19"/>
      <c r="U267" s="134">
        <f>IFERROR('CEB Allocators'!M48/SUM('CEB Allocators'!$M48:$BC48),0)*SUM($U48:$BK48)</f>
        <v>0</v>
      </c>
      <c r="V267" s="134">
        <f>IFERROR('CEB Allocators'!N48/SUM('CEB Allocators'!$M48:$BC48),0)*SUM($U48:$BK48)</f>
        <v>0</v>
      </c>
      <c r="W267" s="134">
        <f>IFERROR('CEB Allocators'!O48/SUM('CEB Allocators'!$M48:$BC48),0)*SUM($U48:$BK48)</f>
        <v>0</v>
      </c>
      <c r="X267" s="134">
        <f>IFERROR('CEB Allocators'!P48/SUM('CEB Allocators'!$M48:$BC48),0)*SUM($U48:$BK48)</f>
        <v>0</v>
      </c>
      <c r="Y267" s="134">
        <f>IFERROR('CEB Allocators'!Q48/SUM('CEB Allocators'!$M48:$BC48),0)*SUM($U48:$BK48)</f>
        <v>0</v>
      </c>
      <c r="Z267" s="134">
        <f>IFERROR('CEB Allocators'!R48/SUM('CEB Allocators'!$M48:$BC48),0)*SUM($U48:$BK48)</f>
        <v>0</v>
      </c>
      <c r="AA267" s="134">
        <f>IFERROR('CEB Allocators'!S48/SUM('CEB Allocators'!$M48:$BC48),0)*SUM($U48:$BK48)</f>
        <v>0</v>
      </c>
      <c r="AB267" s="134">
        <f>IFERROR('CEB Allocators'!T48/SUM('CEB Allocators'!$M48:$BC48),0)*SUM($U48:$BK48)</f>
        <v>0</v>
      </c>
      <c r="AC267" s="134">
        <f>IFERROR('CEB Allocators'!U48/SUM('CEB Allocators'!$M48:$BC48),0)*SUM($U48:$BK48)</f>
        <v>0</v>
      </c>
      <c r="AD267" s="134">
        <f>IFERROR('CEB Allocators'!V48/SUM('CEB Allocators'!$M48:$BC48),0)*SUM($U48:$BK48)</f>
        <v>0</v>
      </c>
      <c r="AE267" s="134">
        <f>IFERROR('CEB Allocators'!W48/SUM('CEB Allocators'!$M48:$BC48),0)*SUM($U48:$BK48)</f>
        <v>82.581368975762516</v>
      </c>
      <c r="AF267" s="134">
        <f>IFERROR('CEB Allocators'!X48/SUM('CEB Allocators'!$M48:$BC48),0)*SUM($U48:$BK48)</f>
        <v>82.581368975762516</v>
      </c>
      <c r="AG267" s="134">
        <f>IFERROR('CEB Allocators'!Y48/SUM('CEB Allocators'!$M48:$BC48),0)*SUM($U48:$BK48)</f>
        <v>82.581368975762516</v>
      </c>
      <c r="AH267" s="134">
        <f>IFERROR('CEB Allocators'!Z48/SUM('CEB Allocators'!$M48:$BC48),0)*SUM($U48:$BK48)</f>
        <v>82.581368975762516</v>
      </c>
      <c r="AI267" s="134">
        <f>IFERROR('CEB Allocators'!AA48/SUM('CEB Allocators'!$M48:$BC48),0)*SUM($U48:$BK48)</f>
        <v>82.581368975762516</v>
      </c>
      <c r="AJ267" s="134">
        <f>IFERROR('CEB Allocators'!AB48/SUM('CEB Allocators'!$M48:$BC48),0)*SUM($U48:$BK48)</f>
        <v>82.581368975762516</v>
      </c>
      <c r="AK267" s="134">
        <f>IFERROR('CEB Allocators'!AC48/SUM('CEB Allocators'!$M48:$BC48),0)*SUM($U48:$BK48)</f>
        <v>82.581368975762516</v>
      </c>
      <c r="AL267" s="134">
        <f>IFERROR('CEB Allocators'!AD48/SUM('CEB Allocators'!$M48:$BC48),0)*SUM($U48:$BK48)</f>
        <v>82.581368975762516</v>
      </c>
      <c r="AM267" s="134">
        <f>IFERROR('CEB Allocators'!AE48/SUM('CEB Allocators'!$M48:$BC48),0)*SUM($U48:$BK48)</f>
        <v>82.581368975762516</v>
      </c>
      <c r="AN267" s="134">
        <f>IFERROR('CEB Allocators'!AF48/SUM('CEB Allocators'!$M48:$BC48),0)*SUM($U48:$BK48)</f>
        <v>82.581368975762516</v>
      </c>
      <c r="AO267" s="134">
        <f>IFERROR('CEB Allocators'!AG48/SUM('CEB Allocators'!$M48:$BC48),0)*SUM($U48:$BK48)</f>
        <v>82.581368975762516</v>
      </c>
      <c r="AP267" s="134">
        <f>IFERROR('CEB Allocators'!AH48/SUM('CEB Allocators'!$M48:$BC48),0)*SUM($U48:$BK48)</f>
        <v>82.581368975762516</v>
      </c>
      <c r="AQ267" s="134">
        <f>IFERROR('CEB Allocators'!AI48/SUM('CEB Allocators'!$M48:$BC48),0)*SUM($U48:$BK48)</f>
        <v>82.581368975762516</v>
      </c>
      <c r="AR267" s="134">
        <f>IFERROR('CEB Allocators'!AJ48/SUM('CEB Allocators'!$M48:$BC48),0)*SUM($U48:$BK48)</f>
        <v>82.581368975762516</v>
      </c>
      <c r="AS267" s="134">
        <f>IFERROR('CEB Allocators'!AK48/SUM('CEB Allocators'!$M48:$BC48),0)*SUM($U48:$BK48)</f>
        <v>82.581368975762516</v>
      </c>
      <c r="AT267" s="134">
        <f>IFERROR('CEB Allocators'!AL48/SUM('CEB Allocators'!$M48:$BC48),0)*SUM($U48:$BK48)</f>
        <v>82.581368975762516</v>
      </c>
      <c r="AU267" s="134">
        <f>IFERROR('CEB Allocators'!AM48/SUM('CEB Allocators'!$M48:$BC48),0)*SUM($U48:$BK48)</f>
        <v>82.581368975762516</v>
      </c>
      <c r="AV267" s="134">
        <f>IFERROR('CEB Allocators'!AN48/SUM('CEB Allocators'!$M48:$BC48),0)*SUM($U48:$BK48)</f>
        <v>82.581368975762516</v>
      </c>
      <c r="AW267" s="134">
        <f>IFERROR('CEB Allocators'!AO48/SUM('CEB Allocators'!$M48:$BC48),0)*SUM($U48:$BK48)</f>
        <v>82.581368975762516</v>
      </c>
      <c r="AX267" s="134">
        <f>IFERROR('CEB Allocators'!AP48/SUM('CEB Allocators'!$M48:$BC48),0)*SUM($U48:$BK48)</f>
        <v>82.581368975762516</v>
      </c>
      <c r="AY267" s="134">
        <f>IFERROR('CEB Allocators'!AQ48/SUM('CEB Allocators'!$M48:$BC48),0)*SUM($U48:$BK48)</f>
        <v>82.581368975762516</v>
      </c>
      <c r="AZ267" s="134">
        <f>IFERROR('CEB Allocators'!AR48/SUM('CEB Allocators'!$M48:$BC48),0)*SUM($U48:$BK48)</f>
        <v>82.581368975762516</v>
      </c>
      <c r="BA267" s="134">
        <f>IFERROR('CEB Allocators'!AS48/SUM('CEB Allocators'!$M48:$BC48),0)*SUM($U48:$BK48)</f>
        <v>82.581368975762516</v>
      </c>
      <c r="BB267" s="134">
        <f>IFERROR('CEB Allocators'!AT48/SUM('CEB Allocators'!$M48:$BC48),0)*SUM($U48:$BK48)</f>
        <v>82.581368975762516</v>
      </c>
      <c r="BC267" s="134">
        <f>IFERROR('CEB Allocators'!AU48/SUM('CEB Allocators'!$M48:$BC48),0)*SUM($U48:$BK48)</f>
        <v>82.581368975762516</v>
      </c>
      <c r="BD267" s="134">
        <f>IFERROR('CEB Allocators'!AV48/SUM('CEB Allocators'!$M48:$BC48),0)*SUM($U48:$BK48)</f>
        <v>82.581368975762516</v>
      </c>
      <c r="BE267" s="134">
        <f>IFERROR('CEB Allocators'!AW48/SUM('CEB Allocators'!$M48:$BC48),0)*SUM($U48:$BK48)</f>
        <v>82.581368975762516</v>
      </c>
      <c r="BF267" s="134">
        <f>IFERROR('CEB Allocators'!AX48/SUM('CEB Allocators'!$M48:$BC48),0)*SUM($U48:$BK48)</f>
        <v>82.581368975762516</v>
      </c>
      <c r="BG267" s="134">
        <f>IFERROR('CEB Allocators'!AY48/SUM('CEB Allocators'!$M48:$BC48),0)*SUM($U48:$BK48)</f>
        <v>82.581368975762516</v>
      </c>
      <c r="BH267" s="134">
        <f>IFERROR('CEB Allocators'!AZ48/SUM('CEB Allocators'!$M48:$BC48),0)*SUM($U48:$BK48)</f>
        <v>82.581368975762516</v>
      </c>
      <c r="BI267" s="134">
        <f>IFERROR('CEB Allocators'!BA48/SUM('CEB Allocators'!$M48:$BC48),0)*SUM($U48:$BK48)</f>
        <v>82.581368975762516</v>
      </c>
      <c r="BJ267" s="134">
        <f>IFERROR('CEB Allocators'!BB48/SUM('CEB Allocators'!$M48:$BC48),0)*SUM($U48:$BK48)</f>
        <v>82.581368975762516</v>
      </c>
      <c r="BK267" s="134">
        <f>IFERROR('CEB Allocators'!BC48/SUM('CEB Allocators'!$M48:$BC48),0)*SUM($U48:$BK48)</f>
        <v>82.581368975762516</v>
      </c>
      <c r="BL267" s="134">
        <f t="shared" si="319"/>
        <v>29.824656564167039</v>
      </c>
      <c r="BM267" s="134">
        <f t="shared" si="390"/>
        <v>30.024196156271859</v>
      </c>
      <c r="BN267" s="134">
        <f t="shared" si="390"/>
        <v>30.227726540218782</v>
      </c>
      <c r="BO267" s="134">
        <f t="shared" si="390"/>
        <v>30.435327531844646</v>
      </c>
      <c r="BP267" s="134">
        <f t="shared" si="390"/>
        <v>30.647080543303023</v>
      </c>
      <c r="BQ267" s="134">
        <f t="shared" si="390"/>
        <v>30.863068614990567</v>
      </c>
      <c r="BR267" s="134">
        <f t="shared" si="390"/>
        <v>31.083376448111867</v>
      </c>
      <c r="BS267" s="134">
        <f t="shared" si="390"/>
        <v>31.308090437895586</v>
      </c>
      <c r="BT267" s="134">
        <f t="shared" si="390"/>
        <v>31.537298707474978</v>
      </c>
      <c r="BU267" s="134">
        <f t="shared" si="390"/>
        <v>31.771091142445968</v>
      </c>
      <c r="BV267" s="134">
        <f t="shared" si="390"/>
        <v>32.009559426116368</v>
      </c>
      <c r="BW267" s="134">
        <f t="shared" si="390"/>
        <v>32.25279707546018</v>
      </c>
      <c r="BX267" s="134">
        <f t="shared" si="390"/>
        <v>32.500899477790874</v>
      </c>
      <c r="BY267" s="134">
        <f t="shared" si="390"/>
        <v>32.818495363014385</v>
      </c>
      <c r="BZ267" s="134">
        <f t="shared" si="390"/>
        <v>33.077911731096158</v>
      </c>
      <c r="CA267" s="134">
        <f t="shared" si="390"/>
        <v>33.342516426539561</v>
      </c>
      <c r="CB267" s="134">
        <f t="shared" si="390"/>
        <v>33.612413215891848</v>
      </c>
      <c r="CC267" s="134">
        <f t="shared" si="390"/>
        <v>0</v>
      </c>
      <c r="CD267" s="134">
        <f t="shared" si="390"/>
        <v>0</v>
      </c>
      <c r="CE267" s="134">
        <f t="shared" si="390"/>
        <v>0</v>
      </c>
      <c r="CF267" s="134">
        <f t="shared" si="390"/>
        <v>0</v>
      </c>
      <c r="CG267" s="134">
        <f t="shared" si="390"/>
        <v>0</v>
      </c>
      <c r="CH267" s="134">
        <f t="shared" si="390"/>
        <v>0</v>
      </c>
    </row>
    <row r="268" spans="1:86" ht="11.4" x14ac:dyDescent="0.2">
      <c r="A268" s="150"/>
      <c r="B268" s="19" t="str">
        <f t="shared" ref="B268:G268" si="411">B49</f>
        <v>GEIA</v>
      </c>
      <c r="C268" s="97">
        <f t="shared" si="411"/>
        <v>370</v>
      </c>
      <c r="D268" s="97" t="str">
        <f t="shared" si="411"/>
        <v>Win</v>
      </c>
      <c r="E268" s="97" t="str">
        <f t="shared" si="411"/>
        <v>Wind (Onshore, &gt;10MW)</v>
      </c>
      <c r="F268" s="19" t="str">
        <f t="shared" si="411"/>
        <v>Multiple</v>
      </c>
      <c r="G268" s="128">
        <f t="shared" si="411"/>
        <v>41640</v>
      </c>
      <c r="H268" s="19">
        <f t="shared" si="317"/>
        <v>50</v>
      </c>
      <c r="I268" s="129">
        <f t="shared" ref="I268:K268" si="412">I49</f>
        <v>25</v>
      </c>
      <c r="J268" s="129">
        <f t="shared" si="412"/>
        <v>25</v>
      </c>
      <c r="K268" s="19">
        <f t="shared" si="412"/>
        <v>2014</v>
      </c>
      <c r="L268" s="19"/>
      <c r="M268" s="19"/>
      <c r="N268" s="19"/>
      <c r="O268" s="19"/>
      <c r="P268" s="19"/>
      <c r="Q268" s="19"/>
      <c r="R268" s="19"/>
      <c r="S268" s="19"/>
      <c r="T268" s="19"/>
      <c r="U268" s="134">
        <f>IFERROR('CEB Allocators'!M49/SUM('CEB Allocators'!$M49:$BC49),0)*SUM($U49:$BK49)</f>
        <v>0</v>
      </c>
      <c r="V268" s="134">
        <f>IFERROR('CEB Allocators'!N49/SUM('CEB Allocators'!$M49:$BC49),0)*SUM($U49:$BK49)</f>
        <v>0</v>
      </c>
      <c r="W268" s="134">
        <f>IFERROR('CEB Allocators'!O49/SUM('CEB Allocators'!$M49:$BC49),0)*SUM($U49:$BK49)</f>
        <v>0</v>
      </c>
      <c r="X268" s="134">
        <f>IFERROR('CEB Allocators'!P49/SUM('CEB Allocators'!$M49:$BC49),0)*SUM($U49:$BK49)</f>
        <v>0</v>
      </c>
      <c r="Y268" s="134">
        <f>IFERROR('CEB Allocators'!Q49/SUM('CEB Allocators'!$M49:$BC49),0)*SUM($U49:$BK49)</f>
        <v>0</v>
      </c>
      <c r="Z268" s="134">
        <f>IFERROR('CEB Allocators'!R49/SUM('CEB Allocators'!$M49:$BC49),0)*SUM($U49:$BK49)</f>
        <v>0</v>
      </c>
      <c r="AA268" s="134">
        <f>IFERROR('CEB Allocators'!S49/SUM('CEB Allocators'!$M49:$BC49),0)*SUM($U49:$BK49)</f>
        <v>0</v>
      </c>
      <c r="AB268" s="134">
        <f>IFERROR('CEB Allocators'!T49/SUM('CEB Allocators'!$M49:$BC49),0)*SUM($U49:$BK49)</f>
        <v>0</v>
      </c>
      <c r="AC268" s="134">
        <f>IFERROR('CEB Allocators'!U49/SUM('CEB Allocators'!$M49:$BC49),0)*SUM($U49:$BK49)</f>
        <v>0</v>
      </c>
      <c r="AD268" s="134">
        <f>IFERROR('CEB Allocators'!V49/SUM('CEB Allocators'!$M49:$BC49),0)*SUM($U49:$BK49)</f>
        <v>128.15665722365867</v>
      </c>
      <c r="AE268" s="134">
        <f>IFERROR('CEB Allocators'!W49/SUM('CEB Allocators'!$M49:$BC49),0)*SUM($U49:$BK49)</f>
        <v>128.15665722365867</v>
      </c>
      <c r="AF268" s="134">
        <f>IFERROR('CEB Allocators'!X49/SUM('CEB Allocators'!$M49:$BC49),0)*SUM($U49:$BK49)</f>
        <v>128.15665722365867</v>
      </c>
      <c r="AG268" s="134">
        <f>IFERROR('CEB Allocators'!Y49/SUM('CEB Allocators'!$M49:$BC49),0)*SUM($U49:$BK49)</f>
        <v>128.15665722365867</v>
      </c>
      <c r="AH268" s="134">
        <f>IFERROR('CEB Allocators'!Z49/SUM('CEB Allocators'!$M49:$BC49),0)*SUM($U49:$BK49)</f>
        <v>128.15665722365867</v>
      </c>
      <c r="AI268" s="134">
        <f>IFERROR('CEB Allocators'!AA49/SUM('CEB Allocators'!$M49:$BC49),0)*SUM($U49:$BK49)</f>
        <v>128.15665722365867</v>
      </c>
      <c r="AJ268" s="134">
        <f>IFERROR('CEB Allocators'!AB49/SUM('CEB Allocators'!$M49:$BC49),0)*SUM($U49:$BK49)</f>
        <v>128.15665722365867</v>
      </c>
      <c r="AK268" s="134">
        <f>IFERROR('CEB Allocators'!AC49/SUM('CEB Allocators'!$M49:$BC49),0)*SUM($U49:$BK49)</f>
        <v>128.15665722365867</v>
      </c>
      <c r="AL268" s="134">
        <f>IFERROR('CEB Allocators'!AD49/SUM('CEB Allocators'!$M49:$BC49),0)*SUM($U49:$BK49)</f>
        <v>128.15665722365867</v>
      </c>
      <c r="AM268" s="134">
        <f>IFERROR('CEB Allocators'!AE49/SUM('CEB Allocators'!$M49:$BC49),0)*SUM($U49:$BK49)</f>
        <v>128.15665722365867</v>
      </c>
      <c r="AN268" s="134">
        <f>IFERROR('CEB Allocators'!AF49/SUM('CEB Allocators'!$M49:$BC49),0)*SUM($U49:$BK49)</f>
        <v>128.15665722365867</v>
      </c>
      <c r="AO268" s="134">
        <f>IFERROR('CEB Allocators'!AG49/SUM('CEB Allocators'!$M49:$BC49),0)*SUM($U49:$BK49)</f>
        <v>128.15665722365867</v>
      </c>
      <c r="AP268" s="134">
        <f>IFERROR('CEB Allocators'!AH49/SUM('CEB Allocators'!$M49:$BC49),0)*SUM($U49:$BK49)</f>
        <v>128.15665722365867</v>
      </c>
      <c r="AQ268" s="134">
        <f>IFERROR('CEB Allocators'!AI49/SUM('CEB Allocators'!$M49:$BC49),0)*SUM($U49:$BK49)</f>
        <v>128.15665722365867</v>
      </c>
      <c r="AR268" s="134">
        <f>IFERROR('CEB Allocators'!AJ49/SUM('CEB Allocators'!$M49:$BC49),0)*SUM($U49:$BK49)</f>
        <v>128.15665722365867</v>
      </c>
      <c r="AS268" s="134">
        <f>IFERROR('CEB Allocators'!AK49/SUM('CEB Allocators'!$M49:$BC49),0)*SUM($U49:$BK49)</f>
        <v>128.15665722365867</v>
      </c>
      <c r="AT268" s="134">
        <f>IFERROR('CEB Allocators'!AL49/SUM('CEB Allocators'!$M49:$BC49),0)*SUM($U49:$BK49)</f>
        <v>128.15665722365867</v>
      </c>
      <c r="AU268" s="134">
        <f>IFERROR('CEB Allocators'!AM49/SUM('CEB Allocators'!$M49:$BC49),0)*SUM($U49:$BK49)</f>
        <v>128.15665722365867</v>
      </c>
      <c r="AV268" s="134">
        <f>IFERROR('CEB Allocators'!AN49/SUM('CEB Allocators'!$M49:$BC49),0)*SUM($U49:$BK49)</f>
        <v>128.15665722365867</v>
      </c>
      <c r="AW268" s="134">
        <f>IFERROR('CEB Allocators'!AO49/SUM('CEB Allocators'!$M49:$BC49),0)*SUM($U49:$BK49)</f>
        <v>128.15665722365867</v>
      </c>
      <c r="AX268" s="134">
        <f>IFERROR('CEB Allocators'!AP49/SUM('CEB Allocators'!$M49:$BC49),0)*SUM($U49:$BK49)</f>
        <v>128.15665722365867</v>
      </c>
      <c r="AY268" s="134">
        <f>IFERROR('CEB Allocators'!AQ49/SUM('CEB Allocators'!$M49:$BC49),0)*SUM($U49:$BK49)</f>
        <v>128.15665722365867</v>
      </c>
      <c r="AZ268" s="134">
        <f>IFERROR('CEB Allocators'!AR49/SUM('CEB Allocators'!$M49:$BC49),0)*SUM($U49:$BK49)</f>
        <v>128.15665722365867</v>
      </c>
      <c r="BA268" s="134">
        <f>IFERROR('CEB Allocators'!AS49/SUM('CEB Allocators'!$M49:$BC49),0)*SUM($U49:$BK49)</f>
        <v>128.15665722365867</v>
      </c>
      <c r="BB268" s="134">
        <f>IFERROR('CEB Allocators'!AT49/SUM('CEB Allocators'!$M49:$BC49),0)*SUM($U49:$BK49)</f>
        <v>128.15665722365867</v>
      </c>
      <c r="BC268" s="134">
        <f>IFERROR('CEB Allocators'!AU49/SUM('CEB Allocators'!$M49:$BC49),0)*SUM($U49:$BK49)</f>
        <v>128.15665722365867</v>
      </c>
      <c r="BD268" s="134">
        <f>IFERROR('CEB Allocators'!AV49/SUM('CEB Allocators'!$M49:$BC49),0)*SUM($U49:$BK49)</f>
        <v>128.15665722365867</v>
      </c>
      <c r="BE268" s="134">
        <f>IFERROR('CEB Allocators'!AW49/SUM('CEB Allocators'!$M49:$BC49),0)*SUM($U49:$BK49)</f>
        <v>128.15665722365867</v>
      </c>
      <c r="BF268" s="134">
        <f>IFERROR('CEB Allocators'!AX49/SUM('CEB Allocators'!$M49:$BC49),0)*SUM($U49:$BK49)</f>
        <v>128.15665722365867</v>
      </c>
      <c r="BG268" s="134">
        <f>IFERROR('CEB Allocators'!AY49/SUM('CEB Allocators'!$M49:$BC49),0)*SUM($U49:$BK49)</f>
        <v>128.15665722365867</v>
      </c>
      <c r="BH268" s="134">
        <f>IFERROR('CEB Allocators'!AZ49/SUM('CEB Allocators'!$M49:$BC49),0)*SUM($U49:$BK49)</f>
        <v>128.15665722365867</v>
      </c>
      <c r="BI268" s="134">
        <f>IFERROR('CEB Allocators'!BA49/SUM('CEB Allocators'!$M49:$BC49),0)*SUM($U49:$BK49)</f>
        <v>128.15665722365867</v>
      </c>
      <c r="BJ268" s="134">
        <f>IFERROR('CEB Allocators'!BB49/SUM('CEB Allocators'!$M49:$BC49),0)*SUM($U49:$BK49)</f>
        <v>128.15665722365867</v>
      </c>
      <c r="BK268" s="134">
        <f>IFERROR('CEB Allocators'!BC49/SUM('CEB Allocators'!$M49:$BC49),0)*SUM($U49:$BK49)</f>
        <v>128.15665722365867</v>
      </c>
      <c r="BL268" s="134">
        <f t="shared" si="319"/>
        <v>122.04776664651904</v>
      </c>
      <c r="BM268" s="134">
        <f t="shared" si="390"/>
        <v>122.72109282736307</v>
      </c>
      <c r="BN268" s="134">
        <f t="shared" si="390"/>
        <v>123.40788553182394</v>
      </c>
      <c r="BO268" s="134">
        <f t="shared" si="390"/>
        <v>124.10841409037404</v>
      </c>
      <c r="BP268" s="134">
        <f t="shared" si="390"/>
        <v>124.82295322009514</v>
      </c>
      <c r="BQ268" s="134">
        <f t="shared" si="390"/>
        <v>125.55178313241069</v>
      </c>
      <c r="BR268" s="134">
        <f t="shared" si="390"/>
        <v>126.29518964297253</v>
      </c>
      <c r="BS268" s="134">
        <f t="shared" si="390"/>
        <v>127.0534642837456</v>
      </c>
      <c r="BT268" s="134">
        <f t="shared" si="390"/>
        <v>127.82690441733413</v>
      </c>
      <c r="BU268" s="134">
        <f t="shared" si="390"/>
        <v>128.61581335359443</v>
      </c>
      <c r="BV268" s="134">
        <f t="shared" si="390"/>
        <v>129.42050046857995</v>
      </c>
      <c r="BW268" s="134">
        <f t="shared" si="390"/>
        <v>130.2412813258652</v>
      </c>
      <c r="BX268" s="134">
        <f t="shared" si="390"/>
        <v>131.93241820421565</v>
      </c>
      <c r="BY268" s="134">
        <f t="shared" si="390"/>
        <v>132.8034374162136</v>
      </c>
      <c r="BZ268" s="134">
        <f t="shared" si="390"/>
        <v>133.6918770124515</v>
      </c>
      <c r="CA268" s="134">
        <f t="shared" si="390"/>
        <v>134.59808540061414</v>
      </c>
      <c r="CB268" s="134">
        <f t="shared" si="390"/>
        <v>0</v>
      </c>
      <c r="CC268" s="134">
        <f t="shared" si="390"/>
        <v>0</v>
      </c>
      <c r="CD268" s="134">
        <f t="shared" si="390"/>
        <v>0</v>
      </c>
      <c r="CE268" s="134">
        <f t="shared" si="390"/>
        <v>0</v>
      </c>
      <c r="CF268" s="134">
        <f t="shared" si="390"/>
        <v>0</v>
      </c>
      <c r="CG268" s="134">
        <f t="shared" si="390"/>
        <v>0</v>
      </c>
      <c r="CH268" s="134">
        <f t="shared" si="390"/>
        <v>0</v>
      </c>
    </row>
    <row r="269" spans="1:86" ht="11.4" x14ac:dyDescent="0.2">
      <c r="A269" s="150"/>
      <c r="B269" s="19" t="str">
        <f t="shared" ref="B269:G269" si="413">B50</f>
        <v>GEIA</v>
      </c>
      <c r="C269" s="97">
        <f t="shared" si="413"/>
        <v>450</v>
      </c>
      <c r="D269" s="97" t="str">
        <f t="shared" si="413"/>
        <v>Win</v>
      </c>
      <c r="E269" s="97" t="str">
        <f t="shared" si="413"/>
        <v>Wind (Onshore, &gt;10MW)</v>
      </c>
      <c r="F269" s="19" t="str">
        <f t="shared" si="413"/>
        <v>Multiple</v>
      </c>
      <c r="G269" s="128">
        <f t="shared" si="413"/>
        <v>42005</v>
      </c>
      <c r="H269" s="19">
        <f t="shared" si="317"/>
        <v>50</v>
      </c>
      <c r="I269" s="129">
        <f t="shared" ref="I269:K269" si="414">I50</f>
        <v>25</v>
      </c>
      <c r="J269" s="129">
        <f t="shared" si="414"/>
        <v>25</v>
      </c>
      <c r="K269" s="19">
        <f t="shared" si="414"/>
        <v>2015</v>
      </c>
      <c r="L269" s="19"/>
      <c r="M269" s="19"/>
      <c r="N269" s="19"/>
      <c r="O269" s="19"/>
      <c r="P269" s="19"/>
      <c r="Q269" s="19"/>
      <c r="R269" s="19"/>
      <c r="S269" s="19"/>
      <c r="T269" s="19"/>
      <c r="U269" s="134">
        <f>IFERROR('CEB Allocators'!M50/SUM('CEB Allocators'!$M50:$BC50),0)*SUM($U50:$BK50)</f>
        <v>0</v>
      </c>
      <c r="V269" s="134">
        <f>IFERROR('CEB Allocators'!N50/SUM('CEB Allocators'!$M50:$BC50),0)*SUM($U50:$BK50)</f>
        <v>0</v>
      </c>
      <c r="W269" s="134">
        <f>IFERROR('CEB Allocators'!O50/SUM('CEB Allocators'!$M50:$BC50),0)*SUM($U50:$BK50)</f>
        <v>0</v>
      </c>
      <c r="X269" s="134">
        <f>IFERROR('CEB Allocators'!P50/SUM('CEB Allocators'!$M50:$BC50),0)*SUM($U50:$BK50)</f>
        <v>0</v>
      </c>
      <c r="Y269" s="134">
        <f>IFERROR('CEB Allocators'!Q50/SUM('CEB Allocators'!$M50:$BC50),0)*SUM($U50:$BK50)</f>
        <v>0</v>
      </c>
      <c r="Z269" s="134">
        <f>IFERROR('CEB Allocators'!R50/SUM('CEB Allocators'!$M50:$BC50),0)*SUM($U50:$BK50)</f>
        <v>0</v>
      </c>
      <c r="AA269" s="134">
        <f>IFERROR('CEB Allocators'!S50/SUM('CEB Allocators'!$M50:$BC50),0)*SUM($U50:$BK50)</f>
        <v>0</v>
      </c>
      <c r="AB269" s="134">
        <f>IFERROR('CEB Allocators'!T50/SUM('CEB Allocators'!$M50:$BC50),0)*SUM($U50:$BK50)</f>
        <v>0</v>
      </c>
      <c r="AC269" s="134">
        <f>IFERROR('CEB Allocators'!U50/SUM('CEB Allocators'!$M50:$BC50),0)*SUM($U50:$BK50)</f>
        <v>0</v>
      </c>
      <c r="AD269" s="134">
        <f>IFERROR('CEB Allocators'!V50/SUM('CEB Allocators'!$M50:$BC50),0)*SUM($U50:$BK50)</f>
        <v>0</v>
      </c>
      <c r="AE269" s="134">
        <f>IFERROR('CEB Allocators'!W50/SUM('CEB Allocators'!$M50:$BC50),0)*SUM($U50:$BK50)</f>
        <v>157.06773701033998</v>
      </c>
      <c r="AF269" s="134">
        <f>IFERROR('CEB Allocators'!X50/SUM('CEB Allocators'!$M50:$BC50),0)*SUM($U50:$BK50)</f>
        <v>157.06773701033998</v>
      </c>
      <c r="AG269" s="134">
        <f>IFERROR('CEB Allocators'!Y50/SUM('CEB Allocators'!$M50:$BC50),0)*SUM($U50:$BK50)</f>
        <v>157.06773701033998</v>
      </c>
      <c r="AH269" s="134">
        <f>IFERROR('CEB Allocators'!Z50/SUM('CEB Allocators'!$M50:$BC50),0)*SUM($U50:$BK50)</f>
        <v>157.06773701033998</v>
      </c>
      <c r="AI269" s="134">
        <f>IFERROR('CEB Allocators'!AA50/SUM('CEB Allocators'!$M50:$BC50),0)*SUM($U50:$BK50)</f>
        <v>157.06773701033998</v>
      </c>
      <c r="AJ269" s="134">
        <f>IFERROR('CEB Allocators'!AB50/SUM('CEB Allocators'!$M50:$BC50),0)*SUM($U50:$BK50)</f>
        <v>157.06773701033998</v>
      </c>
      <c r="AK269" s="134">
        <f>IFERROR('CEB Allocators'!AC50/SUM('CEB Allocators'!$M50:$BC50),0)*SUM($U50:$BK50)</f>
        <v>157.06773701033998</v>
      </c>
      <c r="AL269" s="134">
        <f>IFERROR('CEB Allocators'!AD50/SUM('CEB Allocators'!$M50:$BC50),0)*SUM($U50:$BK50)</f>
        <v>157.06773701033998</v>
      </c>
      <c r="AM269" s="134">
        <f>IFERROR('CEB Allocators'!AE50/SUM('CEB Allocators'!$M50:$BC50),0)*SUM($U50:$BK50)</f>
        <v>157.06773701033998</v>
      </c>
      <c r="AN269" s="134">
        <f>IFERROR('CEB Allocators'!AF50/SUM('CEB Allocators'!$M50:$BC50),0)*SUM($U50:$BK50)</f>
        <v>157.06773701033998</v>
      </c>
      <c r="AO269" s="134">
        <f>IFERROR('CEB Allocators'!AG50/SUM('CEB Allocators'!$M50:$BC50),0)*SUM($U50:$BK50)</f>
        <v>157.06773701033998</v>
      </c>
      <c r="AP269" s="134">
        <f>IFERROR('CEB Allocators'!AH50/SUM('CEB Allocators'!$M50:$BC50),0)*SUM($U50:$BK50)</f>
        <v>157.06773701033998</v>
      </c>
      <c r="AQ269" s="134">
        <f>IFERROR('CEB Allocators'!AI50/SUM('CEB Allocators'!$M50:$BC50),0)*SUM($U50:$BK50)</f>
        <v>157.06773701033998</v>
      </c>
      <c r="AR269" s="134">
        <f>IFERROR('CEB Allocators'!AJ50/SUM('CEB Allocators'!$M50:$BC50),0)*SUM($U50:$BK50)</f>
        <v>157.06773701033998</v>
      </c>
      <c r="AS269" s="134">
        <f>IFERROR('CEB Allocators'!AK50/SUM('CEB Allocators'!$M50:$BC50),0)*SUM($U50:$BK50)</f>
        <v>157.06773701033998</v>
      </c>
      <c r="AT269" s="134">
        <f>IFERROR('CEB Allocators'!AL50/SUM('CEB Allocators'!$M50:$BC50),0)*SUM($U50:$BK50)</f>
        <v>157.06773701033998</v>
      </c>
      <c r="AU269" s="134">
        <f>IFERROR('CEB Allocators'!AM50/SUM('CEB Allocators'!$M50:$BC50),0)*SUM($U50:$BK50)</f>
        <v>157.06773701033998</v>
      </c>
      <c r="AV269" s="134">
        <f>IFERROR('CEB Allocators'!AN50/SUM('CEB Allocators'!$M50:$BC50),0)*SUM($U50:$BK50)</f>
        <v>157.06773701033998</v>
      </c>
      <c r="AW269" s="134">
        <f>IFERROR('CEB Allocators'!AO50/SUM('CEB Allocators'!$M50:$BC50),0)*SUM($U50:$BK50)</f>
        <v>157.06773701033998</v>
      </c>
      <c r="AX269" s="134">
        <f>IFERROR('CEB Allocators'!AP50/SUM('CEB Allocators'!$M50:$BC50),0)*SUM($U50:$BK50)</f>
        <v>157.06773701033998</v>
      </c>
      <c r="AY269" s="134">
        <f>IFERROR('CEB Allocators'!AQ50/SUM('CEB Allocators'!$M50:$BC50),0)*SUM($U50:$BK50)</f>
        <v>157.06773701033998</v>
      </c>
      <c r="AZ269" s="134">
        <f>IFERROR('CEB Allocators'!AR50/SUM('CEB Allocators'!$M50:$BC50),0)*SUM($U50:$BK50)</f>
        <v>157.06773701033998</v>
      </c>
      <c r="BA269" s="134">
        <f>IFERROR('CEB Allocators'!AS50/SUM('CEB Allocators'!$M50:$BC50),0)*SUM($U50:$BK50)</f>
        <v>157.06773701033998</v>
      </c>
      <c r="BB269" s="134">
        <f>IFERROR('CEB Allocators'!AT50/SUM('CEB Allocators'!$M50:$BC50),0)*SUM($U50:$BK50)</f>
        <v>157.06773701033998</v>
      </c>
      <c r="BC269" s="134">
        <f>IFERROR('CEB Allocators'!AU50/SUM('CEB Allocators'!$M50:$BC50),0)*SUM($U50:$BK50)</f>
        <v>157.06773701033998</v>
      </c>
      <c r="BD269" s="134">
        <f>IFERROR('CEB Allocators'!AV50/SUM('CEB Allocators'!$M50:$BC50),0)*SUM($U50:$BK50)</f>
        <v>157.06773701033998</v>
      </c>
      <c r="BE269" s="134">
        <f>IFERROR('CEB Allocators'!AW50/SUM('CEB Allocators'!$M50:$BC50),0)*SUM($U50:$BK50)</f>
        <v>157.06773701033998</v>
      </c>
      <c r="BF269" s="134">
        <f>IFERROR('CEB Allocators'!AX50/SUM('CEB Allocators'!$M50:$BC50),0)*SUM($U50:$BK50)</f>
        <v>157.06773701033998</v>
      </c>
      <c r="BG269" s="134">
        <f>IFERROR('CEB Allocators'!AY50/SUM('CEB Allocators'!$M50:$BC50),0)*SUM($U50:$BK50)</f>
        <v>157.06773701033998</v>
      </c>
      <c r="BH269" s="134">
        <f>IFERROR('CEB Allocators'!AZ50/SUM('CEB Allocators'!$M50:$BC50),0)*SUM($U50:$BK50)</f>
        <v>157.06773701033998</v>
      </c>
      <c r="BI269" s="134">
        <f>IFERROR('CEB Allocators'!BA50/SUM('CEB Allocators'!$M50:$BC50),0)*SUM($U50:$BK50)</f>
        <v>157.06773701033998</v>
      </c>
      <c r="BJ269" s="134">
        <f>IFERROR('CEB Allocators'!BB50/SUM('CEB Allocators'!$M50:$BC50),0)*SUM($U50:$BK50)</f>
        <v>157.06773701033998</v>
      </c>
      <c r="BK269" s="134">
        <f>IFERROR('CEB Allocators'!BC50/SUM('CEB Allocators'!$M50:$BC50),0)*SUM($U50:$BK50)</f>
        <v>157.06773701033998</v>
      </c>
      <c r="BL269" s="134">
        <f t="shared" si="319"/>
        <v>150.58629218749303</v>
      </c>
      <c r="BM269" s="134">
        <f t="shared" si="390"/>
        <v>151.40520240743845</v>
      </c>
      <c r="BN269" s="134">
        <f t="shared" si="390"/>
        <v>152.24049083178278</v>
      </c>
      <c r="BO269" s="134">
        <f t="shared" ref="BM269:CH280" si="415">BO50</f>
        <v>153.09248502461398</v>
      </c>
      <c r="BP269" s="134">
        <f t="shared" si="415"/>
        <v>153.96151910130183</v>
      </c>
      <c r="BQ269" s="134">
        <f t="shared" si="415"/>
        <v>154.84793385952341</v>
      </c>
      <c r="BR269" s="134">
        <f t="shared" si="415"/>
        <v>155.75207691290944</v>
      </c>
      <c r="BS269" s="134">
        <f t="shared" si="415"/>
        <v>156.67430282736319</v>
      </c>
      <c r="BT269" s="134">
        <f t="shared" si="415"/>
        <v>157.61497326010598</v>
      </c>
      <c r="BU269" s="134">
        <f t="shared" si="415"/>
        <v>158.5744571015037</v>
      </c>
      <c r="BV269" s="134">
        <f t="shared" si="415"/>
        <v>159.5531306197293</v>
      </c>
      <c r="BW269" s="134">
        <f t="shared" si="415"/>
        <v>160.55137760831943</v>
      </c>
      <c r="BX269" s="134">
        <f t="shared" si="415"/>
        <v>161.56958953668138</v>
      </c>
      <c r="BY269" s="134">
        <f t="shared" si="415"/>
        <v>163.66751339387835</v>
      </c>
      <c r="BZ269" s="134">
        <f t="shared" si="415"/>
        <v>164.74804803795146</v>
      </c>
      <c r="CA269" s="134">
        <f t="shared" si="415"/>
        <v>165.85019337490601</v>
      </c>
      <c r="CB269" s="134">
        <f t="shared" si="415"/>
        <v>166.97438161859969</v>
      </c>
      <c r="CC269" s="134">
        <f t="shared" si="415"/>
        <v>0</v>
      </c>
      <c r="CD269" s="134">
        <f t="shared" si="415"/>
        <v>0</v>
      </c>
      <c r="CE269" s="134">
        <f t="shared" si="415"/>
        <v>0</v>
      </c>
      <c r="CF269" s="134">
        <f t="shared" si="415"/>
        <v>0</v>
      </c>
      <c r="CG269" s="134">
        <f t="shared" si="415"/>
        <v>0</v>
      </c>
      <c r="CH269" s="134">
        <f t="shared" si="415"/>
        <v>0</v>
      </c>
    </row>
    <row r="270" spans="1:86" ht="11.4" x14ac:dyDescent="0.2">
      <c r="A270" s="150"/>
      <c r="B270" s="19" t="str">
        <f t="shared" ref="B270:G270" si="416">B51</f>
        <v>LRP I</v>
      </c>
      <c r="C270" s="97">
        <f t="shared" si="416"/>
        <v>8</v>
      </c>
      <c r="D270" s="97" t="str">
        <f t="shared" si="416"/>
        <v>Sol</v>
      </c>
      <c r="E270" s="97" t="str">
        <f t="shared" si="416"/>
        <v>Solar (Ground Mount, &lt;10MW)</v>
      </c>
      <c r="F270" s="19" t="str">
        <f t="shared" si="416"/>
        <v>Multiple</v>
      </c>
      <c r="G270" s="128">
        <f t="shared" si="416"/>
        <v>43466</v>
      </c>
      <c r="H270" s="19">
        <f t="shared" si="317"/>
        <v>50</v>
      </c>
      <c r="I270" s="129">
        <f t="shared" ref="I270:K270" si="417">I51</f>
        <v>25</v>
      </c>
      <c r="J270" s="129">
        <f t="shared" si="417"/>
        <v>25</v>
      </c>
      <c r="K270" s="19">
        <f t="shared" si="417"/>
        <v>2019</v>
      </c>
      <c r="L270" s="19"/>
      <c r="M270" s="19"/>
      <c r="N270" s="19"/>
      <c r="O270" s="19"/>
      <c r="P270" s="19"/>
      <c r="Q270" s="19"/>
      <c r="R270" s="19"/>
      <c r="S270" s="19"/>
      <c r="T270" s="19"/>
      <c r="U270" s="134">
        <f>IFERROR('CEB Allocators'!M51/SUM('CEB Allocators'!$M51:$BC51),0)*SUM($U51:$BK51)</f>
        <v>0</v>
      </c>
      <c r="V270" s="134">
        <f>IFERROR('CEB Allocators'!N51/SUM('CEB Allocators'!$M51:$BC51),0)*SUM($U51:$BK51)</f>
        <v>0</v>
      </c>
      <c r="W270" s="134">
        <f>IFERROR('CEB Allocators'!O51/SUM('CEB Allocators'!$M51:$BC51),0)*SUM($U51:$BK51)</f>
        <v>0</v>
      </c>
      <c r="X270" s="134">
        <f>IFERROR('CEB Allocators'!P51/SUM('CEB Allocators'!$M51:$BC51),0)*SUM($U51:$BK51)</f>
        <v>0</v>
      </c>
      <c r="Y270" s="134">
        <f>IFERROR('CEB Allocators'!Q51/SUM('CEB Allocators'!$M51:$BC51),0)*SUM($U51:$BK51)</f>
        <v>0</v>
      </c>
      <c r="Z270" s="134">
        <f>IFERROR('CEB Allocators'!R51/SUM('CEB Allocators'!$M51:$BC51),0)*SUM($U51:$BK51)</f>
        <v>0</v>
      </c>
      <c r="AA270" s="134">
        <f>IFERROR('CEB Allocators'!S51/SUM('CEB Allocators'!$M51:$BC51),0)*SUM($U51:$BK51)</f>
        <v>0</v>
      </c>
      <c r="AB270" s="134">
        <f>IFERROR('CEB Allocators'!T51/SUM('CEB Allocators'!$M51:$BC51),0)*SUM($U51:$BK51)</f>
        <v>0</v>
      </c>
      <c r="AC270" s="134">
        <f>IFERROR('CEB Allocators'!U51/SUM('CEB Allocators'!$M51:$BC51),0)*SUM($U51:$BK51)</f>
        <v>0</v>
      </c>
      <c r="AD270" s="134">
        <f>IFERROR('CEB Allocators'!V51/SUM('CEB Allocators'!$M51:$BC51),0)*SUM($U51:$BK51)</f>
        <v>0</v>
      </c>
      <c r="AE270" s="134">
        <f>IFERROR('CEB Allocators'!W51/SUM('CEB Allocators'!$M51:$BC51),0)*SUM($U51:$BK51)</f>
        <v>0</v>
      </c>
      <c r="AF270" s="134">
        <f>IFERROR('CEB Allocators'!X51/SUM('CEB Allocators'!$M51:$BC51),0)*SUM($U51:$BK51)</f>
        <v>0</v>
      </c>
      <c r="AG270" s="134">
        <f>IFERROR('CEB Allocators'!Y51/SUM('CEB Allocators'!$M51:$BC51),0)*SUM($U51:$BK51)</f>
        <v>0</v>
      </c>
      <c r="AH270" s="134">
        <f>IFERROR('CEB Allocators'!Z51/SUM('CEB Allocators'!$M51:$BC51),0)*SUM($U51:$BK51)</f>
        <v>0</v>
      </c>
      <c r="AI270" s="134">
        <f>IFERROR('CEB Allocators'!AA51/SUM('CEB Allocators'!$M51:$BC51),0)*SUM($U51:$BK51)</f>
        <v>1.3828996467828572</v>
      </c>
      <c r="AJ270" s="134">
        <f>IFERROR('CEB Allocators'!AB51/SUM('CEB Allocators'!$M51:$BC51),0)*SUM($U51:$BK51)</f>
        <v>1.3828996467828572</v>
      </c>
      <c r="AK270" s="134">
        <f>IFERROR('CEB Allocators'!AC51/SUM('CEB Allocators'!$M51:$BC51),0)*SUM($U51:$BK51)</f>
        <v>1.3828996467828572</v>
      </c>
      <c r="AL270" s="134">
        <f>IFERROR('CEB Allocators'!AD51/SUM('CEB Allocators'!$M51:$BC51),0)*SUM($U51:$BK51)</f>
        <v>1.3828996467828572</v>
      </c>
      <c r="AM270" s="134">
        <f>IFERROR('CEB Allocators'!AE51/SUM('CEB Allocators'!$M51:$BC51),0)*SUM($U51:$BK51)</f>
        <v>1.3828996467828572</v>
      </c>
      <c r="AN270" s="134">
        <f>IFERROR('CEB Allocators'!AF51/SUM('CEB Allocators'!$M51:$BC51),0)*SUM($U51:$BK51)</f>
        <v>1.3828996467828572</v>
      </c>
      <c r="AO270" s="134">
        <f>IFERROR('CEB Allocators'!AG51/SUM('CEB Allocators'!$M51:$BC51),0)*SUM($U51:$BK51)</f>
        <v>1.3828996467828572</v>
      </c>
      <c r="AP270" s="134">
        <f>IFERROR('CEB Allocators'!AH51/SUM('CEB Allocators'!$M51:$BC51),0)*SUM($U51:$BK51)</f>
        <v>1.3828996467828572</v>
      </c>
      <c r="AQ270" s="134">
        <f>IFERROR('CEB Allocators'!AI51/SUM('CEB Allocators'!$M51:$BC51),0)*SUM($U51:$BK51)</f>
        <v>1.3828996467828572</v>
      </c>
      <c r="AR270" s="134">
        <f>IFERROR('CEB Allocators'!AJ51/SUM('CEB Allocators'!$M51:$BC51),0)*SUM($U51:$BK51)</f>
        <v>1.3828996467828572</v>
      </c>
      <c r="AS270" s="134">
        <f>IFERROR('CEB Allocators'!AK51/SUM('CEB Allocators'!$M51:$BC51),0)*SUM($U51:$BK51)</f>
        <v>1.3828996467828572</v>
      </c>
      <c r="AT270" s="134">
        <f>IFERROR('CEB Allocators'!AL51/SUM('CEB Allocators'!$M51:$BC51),0)*SUM($U51:$BK51)</f>
        <v>1.3828996467828572</v>
      </c>
      <c r="AU270" s="134">
        <f>IFERROR('CEB Allocators'!AM51/SUM('CEB Allocators'!$M51:$BC51),0)*SUM($U51:$BK51)</f>
        <v>1.3828996467828572</v>
      </c>
      <c r="AV270" s="134">
        <f>IFERROR('CEB Allocators'!AN51/SUM('CEB Allocators'!$M51:$BC51),0)*SUM($U51:$BK51)</f>
        <v>1.3828996467828572</v>
      </c>
      <c r="AW270" s="134">
        <f>IFERROR('CEB Allocators'!AO51/SUM('CEB Allocators'!$M51:$BC51),0)*SUM($U51:$BK51)</f>
        <v>1.3828996467828572</v>
      </c>
      <c r="AX270" s="134">
        <f>IFERROR('CEB Allocators'!AP51/SUM('CEB Allocators'!$M51:$BC51),0)*SUM($U51:$BK51)</f>
        <v>1.3828996467828572</v>
      </c>
      <c r="AY270" s="134">
        <f>IFERROR('CEB Allocators'!AQ51/SUM('CEB Allocators'!$M51:$BC51),0)*SUM($U51:$BK51)</f>
        <v>1.3828996467828572</v>
      </c>
      <c r="AZ270" s="134">
        <f>IFERROR('CEB Allocators'!AR51/SUM('CEB Allocators'!$M51:$BC51),0)*SUM($U51:$BK51)</f>
        <v>1.3828996467828572</v>
      </c>
      <c r="BA270" s="134">
        <f>IFERROR('CEB Allocators'!AS51/SUM('CEB Allocators'!$M51:$BC51),0)*SUM($U51:$BK51)</f>
        <v>1.3828996467828572</v>
      </c>
      <c r="BB270" s="134">
        <f>IFERROR('CEB Allocators'!AT51/SUM('CEB Allocators'!$M51:$BC51),0)*SUM($U51:$BK51)</f>
        <v>1.3828996467828572</v>
      </c>
      <c r="BC270" s="134">
        <f>IFERROR('CEB Allocators'!AU51/SUM('CEB Allocators'!$M51:$BC51),0)*SUM($U51:$BK51)</f>
        <v>1.3828996467828572</v>
      </c>
      <c r="BD270" s="134">
        <f>IFERROR('CEB Allocators'!AV51/SUM('CEB Allocators'!$M51:$BC51),0)*SUM($U51:$BK51)</f>
        <v>1.3828996467828572</v>
      </c>
      <c r="BE270" s="134">
        <f>IFERROR('CEB Allocators'!AW51/SUM('CEB Allocators'!$M51:$BC51),0)*SUM($U51:$BK51)</f>
        <v>1.3828996467828572</v>
      </c>
      <c r="BF270" s="134">
        <f>IFERROR('CEB Allocators'!AX51/SUM('CEB Allocators'!$M51:$BC51),0)*SUM($U51:$BK51)</f>
        <v>1.3828996467828572</v>
      </c>
      <c r="BG270" s="134">
        <f>IFERROR('CEB Allocators'!AY51/SUM('CEB Allocators'!$M51:$BC51),0)*SUM($U51:$BK51)</f>
        <v>1.3828996467828572</v>
      </c>
      <c r="BH270" s="134">
        <f>IFERROR('CEB Allocators'!AZ51/SUM('CEB Allocators'!$M51:$BC51),0)*SUM($U51:$BK51)</f>
        <v>1.3828996467828572</v>
      </c>
      <c r="BI270" s="134">
        <f>IFERROR('CEB Allocators'!BA51/SUM('CEB Allocators'!$M51:$BC51),0)*SUM($U51:$BK51)</f>
        <v>1.3828996467828572</v>
      </c>
      <c r="BJ270" s="134">
        <f>IFERROR('CEB Allocators'!BB51/SUM('CEB Allocators'!$M51:$BC51),0)*SUM($U51:$BK51)</f>
        <v>1.3828996467828572</v>
      </c>
      <c r="BK270" s="134">
        <f>IFERROR('CEB Allocators'!BC51/SUM('CEB Allocators'!$M51:$BC51),0)*SUM($U51:$BK51)</f>
        <v>1.3828996467828572</v>
      </c>
      <c r="BL270" s="134">
        <f t="shared" si="319"/>
        <v>1.1256866310096518</v>
      </c>
      <c r="BM270" s="134">
        <f t="shared" si="415"/>
        <v>1.133668214693845</v>
      </c>
      <c r="BN270" s="134">
        <f t="shared" si="415"/>
        <v>1.1418094300517219</v>
      </c>
      <c r="BO270" s="134">
        <f t="shared" si="415"/>
        <v>1.1501134697167561</v>
      </c>
      <c r="BP270" s="134">
        <f t="shared" si="415"/>
        <v>1.1585835901750914</v>
      </c>
      <c r="BQ270" s="134">
        <f t="shared" si="415"/>
        <v>1.1672231130425932</v>
      </c>
      <c r="BR270" s="134">
        <f t="shared" si="415"/>
        <v>1.1760354263674448</v>
      </c>
      <c r="BS270" s="134">
        <f t="shared" si="415"/>
        <v>1.1850239859587939</v>
      </c>
      <c r="BT270" s="134">
        <f t="shared" si="415"/>
        <v>1.1941923167419699</v>
      </c>
      <c r="BU270" s="134">
        <f t="shared" si="415"/>
        <v>1.2035440141408091</v>
      </c>
      <c r="BV270" s="134">
        <f t="shared" si="415"/>
        <v>1.2130827454876252</v>
      </c>
      <c r="BW270" s="134">
        <f t="shared" si="415"/>
        <v>1.2228122514613775</v>
      </c>
      <c r="BX270" s="134">
        <f t="shared" si="415"/>
        <v>1.2327363475546051</v>
      </c>
      <c r="BY270" s="134">
        <f t="shared" si="415"/>
        <v>1.2428589255696976</v>
      </c>
      <c r="BZ270" s="134">
        <f t="shared" si="415"/>
        <v>1.2531839551450912</v>
      </c>
      <c r="CA270" s="134">
        <f t="shared" si="415"/>
        <v>1.263715485311993</v>
      </c>
      <c r="CB270" s="134">
        <f t="shared" si="415"/>
        <v>1.2744576460822332</v>
      </c>
      <c r="CC270" s="134">
        <f t="shared" si="415"/>
        <v>1.288208686084217</v>
      </c>
      <c r="CD270" s="134">
        <f t="shared" si="415"/>
        <v>1.2994407108699013</v>
      </c>
      <c r="CE270" s="134">
        <f t="shared" si="415"/>
        <v>1.3108973761512992</v>
      </c>
      <c r="CF270" s="134">
        <f t="shared" si="415"/>
        <v>1.3225831747383252</v>
      </c>
      <c r="CG270" s="134">
        <f t="shared" si="415"/>
        <v>0</v>
      </c>
      <c r="CH270" s="134">
        <f t="shared" si="415"/>
        <v>0</v>
      </c>
    </row>
    <row r="271" spans="1:86" ht="11.4" x14ac:dyDescent="0.2">
      <c r="A271" s="150"/>
      <c r="B271" s="19" t="str">
        <f t="shared" ref="B271:G271" si="418">B52</f>
        <v>LRP I</v>
      </c>
      <c r="C271" s="97">
        <f t="shared" si="418"/>
        <v>131.75</v>
      </c>
      <c r="D271" s="97" t="str">
        <f t="shared" si="418"/>
        <v>Sol</v>
      </c>
      <c r="E271" s="97" t="str">
        <f t="shared" si="418"/>
        <v>Solar (Ground Mount, &gt;10MW)</v>
      </c>
      <c r="F271" s="19" t="str">
        <f t="shared" si="418"/>
        <v>Multiple</v>
      </c>
      <c r="G271" s="128">
        <f t="shared" si="418"/>
        <v>43466</v>
      </c>
      <c r="H271" s="19">
        <f t="shared" si="317"/>
        <v>50</v>
      </c>
      <c r="I271" s="129">
        <f t="shared" ref="I271:K271" si="419">I52</f>
        <v>25</v>
      </c>
      <c r="J271" s="129">
        <f t="shared" si="419"/>
        <v>25</v>
      </c>
      <c r="K271" s="19">
        <f t="shared" si="419"/>
        <v>2019</v>
      </c>
      <c r="L271" s="19"/>
      <c r="M271" s="19"/>
      <c r="N271" s="19"/>
      <c r="O271" s="19"/>
      <c r="P271" s="19"/>
      <c r="Q271" s="19"/>
      <c r="R271" s="19"/>
      <c r="S271" s="19"/>
      <c r="T271" s="19"/>
      <c r="U271" s="134">
        <f>IFERROR('CEB Allocators'!M52/SUM('CEB Allocators'!$M52:$BC52),0)*SUM($U52:$BK52)</f>
        <v>0</v>
      </c>
      <c r="V271" s="134">
        <f>IFERROR('CEB Allocators'!N52/SUM('CEB Allocators'!$M52:$BC52),0)*SUM($U52:$BK52)</f>
        <v>0</v>
      </c>
      <c r="W271" s="134">
        <f>IFERROR('CEB Allocators'!O52/SUM('CEB Allocators'!$M52:$BC52),0)*SUM($U52:$BK52)</f>
        <v>0</v>
      </c>
      <c r="X271" s="134">
        <f>IFERROR('CEB Allocators'!P52/SUM('CEB Allocators'!$M52:$BC52),0)*SUM($U52:$BK52)</f>
        <v>0</v>
      </c>
      <c r="Y271" s="134">
        <f>IFERROR('CEB Allocators'!Q52/SUM('CEB Allocators'!$M52:$BC52),0)*SUM($U52:$BK52)</f>
        <v>0</v>
      </c>
      <c r="Z271" s="134">
        <f>IFERROR('CEB Allocators'!R52/SUM('CEB Allocators'!$M52:$BC52),0)*SUM($U52:$BK52)</f>
        <v>0</v>
      </c>
      <c r="AA271" s="134">
        <f>IFERROR('CEB Allocators'!S52/SUM('CEB Allocators'!$M52:$BC52),0)*SUM($U52:$BK52)</f>
        <v>0</v>
      </c>
      <c r="AB271" s="134">
        <f>IFERROR('CEB Allocators'!T52/SUM('CEB Allocators'!$M52:$BC52),0)*SUM($U52:$BK52)</f>
        <v>0</v>
      </c>
      <c r="AC271" s="134">
        <f>IFERROR('CEB Allocators'!U52/SUM('CEB Allocators'!$M52:$BC52),0)*SUM($U52:$BK52)</f>
        <v>0</v>
      </c>
      <c r="AD271" s="134">
        <f>IFERROR('CEB Allocators'!V52/SUM('CEB Allocators'!$M52:$BC52),0)*SUM($U52:$BK52)</f>
        <v>0</v>
      </c>
      <c r="AE271" s="134">
        <f>IFERROR('CEB Allocators'!W52/SUM('CEB Allocators'!$M52:$BC52),0)*SUM($U52:$BK52)</f>
        <v>0</v>
      </c>
      <c r="AF271" s="134">
        <f>IFERROR('CEB Allocators'!X52/SUM('CEB Allocators'!$M52:$BC52),0)*SUM($U52:$BK52)</f>
        <v>0</v>
      </c>
      <c r="AG271" s="134">
        <f>IFERROR('CEB Allocators'!Y52/SUM('CEB Allocators'!$M52:$BC52),0)*SUM($U52:$BK52)</f>
        <v>0</v>
      </c>
      <c r="AH271" s="134">
        <f>IFERROR('CEB Allocators'!Z52/SUM('CEB Allocators'!$M52:$BC52),0)*SUM($U52:$BK52)</f>
        <v>0</v>
      </c>
      <c r="AI271" s="134">
        <f>IFERROR('CEB Allocators'!AA52/SUM('CEB Allocators'!$M52:$BC52),0)*SUM($U52:$BK52)</f>
        <v>22.774628557955179</v>
      </c>
      <c r="AJ271" s="134">
        <f>IFERROR('CEB Allocators'!AB52/SUM('CEB Allocators'!$M52:$BC52),0)*SUM($U52:$BK52)</f>
        <v>22.774628557955179</v>
      </c>
      <c r="AK271" s="134">
        <f>IFERROR('CEB Allocators'!AC52/SUM('CEB Allocators'!$M52:$BC52),0)*SUM($U52:$BK52)</f>
        <v>22.774628557955179</v>
      </c>
      <c r="AL271" s="134">
        <f>IFERROR('CEB Allocators'!AD52/SUM('CEB Allocators'!$M52:$BC52),0)*SUM($U52:$BK52)</f>
        <v>22.774628557955179</v>
      </c>
      <c r="AM271" s="134">
        <f>IFERROR('CEB Allocators'!AE52/SUM('CEB Allocators'!$M52:$BC52),0)*SUM($U52:$BK52)</f>
        <v>22.774628557955179</v>
      </c>
      <c r="AN271" s="134">
        <f>IFERROR('CEB Allocators'!AF52/SUM('CEB Allocators'!$M52:$BC52),0)*SUM($U52:$BK52)</f>
        <v>22.774628557955179</v>
      </c>
      <c r="AO271" s="134">
        <f>IFERROR('CEB Allocators'!AG52/SUM('CEB Allocators'!$M52:$BC52),0)*SUM($U52:$BK52)</f>
        <v>22.774628557955179</v>
      </c>
      <c r="AP271" s="134">
        <f>IFERROR('CEB Allocators'!AH52/SUM('CEB Allocators'!$M52:$BC52),0)*SUM($U52:$BK52)</f>
        <v>22.774628557955179</v>
      </c>
      <c r="AQ271" s="134">
        <f>IFERROR('CEB Allocators'!AI52/SUM('CEB Allocators'!$M52:$BC52),0)*SUM($U52:$BK52)</f>
        <v>22.774628557955179</v>
      </c>
      <c r="AR271" s="134">
        <f>IFERROR('CEB Allocators'!AJ52/SUM('CEB Allocators'!$M52:$BC52),0)*SUM($U52:$BK52)</f>
        <v>22.774628557955179</v>
      </c>
      <c r="AS271" s="134">
        <f>IFERROR('CEB Allocators'!AK52/SUM('CEB Allocators'!$M52:$BC52),0)*SUM($U52:$BK52)</f>
        <v>22.774628557955179</v>
      </c>
      <c r="AT271" s="134">
        <f>IFERROR('CEB Allocators'!AL52/SUM('CEB Allocators'!$M52:$BC52),0)*SUM($U52:$BK52)</f>
        <v>22.774628557955179</v>
      </c>
      <c r="AU271" s="134">
        <f>IFERROR('CEB Allocators'!AM52/SUM('CEB Allocators'!$M52:$BC52),0)*SUM($U52:$BK52)</f>
        <v>22.774628557955179</v>
      </c>
      <c r="AV271" s="134">
        <f>IFERROR('CEB Allocators'!AN52/SUM('CEB Allocators'!$M52:$BC52),0)*SUM($U52:$BK52)</f>
        <v>22.774628557955179</v>
      </c>
      <c r="AW271" s="134">
        <f>IFERROR('CEB Allocators'!AO52/SUM('CEB Allocators'!$M52:$BC52),0)*SUM($U52:$BK52)</f>
        <v>22.774628557955179</v>
      </c>
      <c r="AX271" s="134">
        <f>IFERROR('CEB Allocators'!AP52/SUM('CEB Allocators'!$M52:$BC52),0)*SUM($U52:$BK52)</f>
        <v>22.774628557955179</v>
      </c>
      <c r="AY271" s="134">
        <f>IFERROR('CEB Allocators'!AQ52/SUM('CEB Allocators'!$M52:$BC52),0)*SUM($U52:$BK52)</f>
        <v>22.774628557955179</v>
      </c>
      <c r="AZ271" s="134">
        <f>IFERROR('CEB Allocators'!AR52/SUM('CEB Allocators'!$M52:$BC52),0)*SUM($U52:$BK52)</f>
        <v>22.774628557955179</v>
      </c>
      <c r="BA271" s="134">
        <f>IFERROR('CEB Allocators'!AS52/SUM('CEB Allocators'!$M52:$BC52),0)*SUM($U52:$BK52)</f>
        <v>22.774628557955179</v>
      </c>
      <c r="BB271" s="134">
        <f>IFERROR('CEB Allocators'!AT52/SUM('CEB Allocators'!$M52:$BC52),0)*SUM($U52:$BK52)</f>
        <v>22.774628557955179</v>
      </c>
      <c r="BC271" s="134">
        <f>IFERROR('CEB Allocators'!AU52/SUM('CEB Allocators'!$M52:$BC52),0)*SUM($U52:$BK52)</f>
        <v>22.774628557955179</v>
      </c>
      <c r="BD271" s="134">
        <f>IFERROR('CEB Allocators'!AV52/SUM('CEB Allocators'!$M52:$BC52),0)*SUM($U52:$BK52)</f>
        <v>22.774628557955179</v>
      </c>
      <c r="BE271" s="134">
        <f>IFERROR('CEB Allocators'!AW52/SUM('CEB Allocators'!$M52:$BC52),0)*SUM($U52:$BK52)</f>
        <v>22.774628557955179</v>
      </c>
      <c r="BF271" s="134">
        <f>IFERROR('CEB Allocators'!AX52/SUM('CEB Allocators'!$M52:$BC52),0)*SUM($U52:$BK52)</f>
        <v>22.774628557955179</v>
      </c>
      <c r="BG271" s="134">
        <f>IFERROR('CEB Allocators'!AY52/SUM('CEB Allocators'!$M52:$BC52),0)*SUM($U52:$BK52)</f>
        <v>22.774628557955179</v>
      </c>
      <c r="BH271" s="134">
        <f>IFERROR('CEB Allocators'!AZ52/SUM('CEB Allocators'!$M52:$BC52),0)*SUM($U52:$BK52)</f>
        <v>22.774628557955179</v>
      </c>
      <c r="BI271" s="134">
        <f>IFERROR('CEB Allocators'!BA52/SUM('CEB Allocators'!$M52:$BC52),0)*SUM($U52:$BK52)</f>
        <v>22.774628557955179</v>
      </c>
      <c r="BJ271" s="134">
        <f>IFERROR('CEB Allocators'!BB52/SUM('CEB Allocators'!$M52:$BC52),0)*SUM($U52:$BK52)</f>
        <v>22.774628557955179</v>
      </c>
      <c r="BK271" s="134">
        <f>IFERROR('CEB Allocators'!BC52/SUM('CEB Allocators'!$M52:$BC52),0)*SUM($U52:$BK52)</f>
        <v>22.774628557955179</v>
      </c>
      <c r="BL271" s="134">
        <f t="shared" si="319"/>
        <v>18.538651704440202</v>
      </c>
      <c r="BM271" s="134">
        <f t="shared" si="415"/>
        <v>18.670098410739261</v>
      </c>
      <c r="BN271" s="134">
        <f t="shared" si="415"/>
        <v>18.804174051164296</v>
      </c>
      <c r="BO271" s="134">
        <f t="shared" si="415"/>
        <v>18.940931204397828</v>
      </c>
      <c r="BP271" s="134">
        <f t="shared" si="415"/>
        <v>19.080423500696032</v>
      </c>
      <c r="BQ271" s="134">
        <f t="shared" si="415"/>
        <v>19.222705642920207</v>
      </c>
      <c r="BR271" s="134">
        <f t="shared" si="415"/>
        <v>19.367833427988856</v>
      </c>
      <c r="BS271" s="134">
        <f t="shared" si="415"/>
        <v>19.515863768758887</v>
      </c>
      <c r="BT271" s="134">
        <f t="shared" si="415"/>
        <v>19.666854716344314</v>
      </c>
      <c r="BU271" s="134">
        <f t="shared" si="415"/>
        <v>19.820865482881452</v>
      </c>
      <c r="BV271" s="134">
        <f t="shared" si="415"/>
        <v>19.97795646474933</v>
      </c>
      <c r="BW271" s="134">
        <f t="shared" si="415"/>
        <v>20.138189266254564</v>
      </c>
      <c r="BX271" s="134">
        <f t="shared" si="415"/>
        <v>20.301626723789905</v>
      </c>
      <c r="BY271" s="134">
        <f t="shared" si="415"/>
        <v>20.468332930475956</v>
      </c>
      <c r="BZ271" s="134">
        <f t="shared" si="415"/>
        <v>20.638373261295722</v>
      </c>
      <c r="CA271" s="134">
        <f t="shared" si="415"/>
        <v>20.811814398731883</v>
      </c>
      <c r="CB271" s="134">
        <f t="shared" si="415"/>
        <v>20.988724358916777</v>
      </c>
      <c r="CC271" s="134">
        <f t="shared" si="415"/>
        <v>21.215186798949446</v>
      </c>
      <c r="CD271" s="134">
        <f t="shared" si="415"/>
        <v>21.400164207138687</v>
      </c>
      <c r="CE271" s="134">
        <f t="shared" si="415"/>
        <v>21.588841163491708</v>
      </c>
      <c r="CF271" s="134">
        <f t="shared" si="415"/>
        <v>21.781291658971792</v>
      </c>
      <c r="CG271" s="134">
        <f t="shared" si="415"/>
        <v>0</v>
      </c>
      <c r="CH271" s="134">
        <f t="shared" si="415"/>
        <v>0</v>
      </c>
    </row>
    <row r="272" spans="1:86" ht="11.4" x14ac:dyDescent="0.2">
      <c r="A272" s="150"/>
      <c r="B272" s="19" t="str">
        <f t="shared" ref="B272:G272" si="420">B53</f>
        <v>LRP I</v>
      </c>
      <c r="C272" s="97">
        <f t="shared" si="420"/>
        <v>299.5</v>
      </c>
      <c r="D272" s="97" t="str">
        <f t="shared" si="420"/>
        <v>Win</v>
      </c>
      <c r="E272" s="97" t="str">
        <f t="shared" si="420"/>
        <v>Wind (Onshore, &gt;10MW)</v>
      </c>
      <c r="F272" s="19" t="str">
        <f t="shared" si="420"/>
        <v>Multiple</v>
      </c>
      <c r="G272" s="128">
        <f t="shared" si="420"/>
        <v>43831</v>
      </c>
      <c r="H272" s="19">
        <f t="shared" si="317"/>
        <v>50</v>
      </c>
      <c r="I272" s="129">
        <f t="shared" ref="I272:K272" si="421">I53</f>
        <v>25</v>
      </c>
      <c r="J272" s="129">
        <f t="shared" si="421"/>
        <v>25</v>
      </c>
      <c r="K272" s="19">
        <f t="shared" si="421"/>
        <v>2020</v>
      </c>
      <c r="L272" s="19"/>
      <c r="M272" s="19"/>
      <c r="N272" s="19"/>
      <c r="O272" s="19"/>
      <c r="P272" s="19"/>
      <c r="Q272" s="19"/>
      <c r="R272" s="19"/>
      <c r="S272" s="19"/>
      <c r="T272" s="19"/>
      <c r="U272" s="134">
        <f>IFERROR('CEB Allocators'!M53/SUM('CEB Allocators'!$M53:$BC53),0)*SUM($U53:$BK53)</f>
        <v>0</v>
      </c>
      <c r="V272" s="134">
        <f>IFERROR('CEB Allocators'!N53/SUM('CEB Allocators'!$M53:$BC53),0)*SUM($U53:$BK53)</f>
        <v>0</v>
      </c>
      <c r="W272" s="134">
        <f>IFERROR('CEB Allocators'!O53/SUM('CEB Allocators'!$M53:$BC53),0)*SUM($U53:$BK53)</f>
        <v>0</v>
      </c>
      <c r="X272" s="134">
        <f>IFERROR('CEB Allocators'!P53/SUM('CEB Allocators'!$M53:$BC53),0)*SUM($U53:$BK53)</f>
        <v>0</v>
      </c>
      <c r="Y272" s="134">
        <f>IFERROR('CEB Allocators'!Q53/SUM('CEB Allocators'!$M53:$BC53),0)*SUM($U53:$BK53)</f>
        <v>0</v>
      </c>
      <c r="Z272" s="134">
        <f>IFERROR('CEB Allocators'!R53/SUM('CEB Allocators'!$M53:$BC53),0)*SUM($U53:$BK53)</f>
        <v>0</v>
      </c>
      <c r="AA272" s="134">
        <f>IFERROR('CEB Allocators'!S53/SUM('CEB Allocators'!$M53:$BC53),0)*SUM($U53:$BK53)</f>
        <v>0</v>
      </c>
      <c r="AB272" s="134">
        <f>IFERROR('CEB Allocators'!T53/SUM('CEB Allocators'!$M53:$BC53),0)*SUM($U53:$BK53)</f>
        <v>0</v>
      </c>
      <c r="AC272" s="134">
        <f>IFERROR('CEB Allocators'!U53/SUM('CEB Allocators'!$M53:$BC53),0)*SUM($U53:$BK53)</f>
        <v>0</v>
      </c>
      <c r="AD272" s="134">
        <f>IFERROR('CEB Allocators'!V53/SUM('CEB Allocators'!$M53:$BC53),0)*SUM($U53:$BK53)</f>
        <v>0</v>
      </c>
      <c r="AE272" s="134">
        <f>IFERROR('CEB Allocators'!W53/SUM('CEB Allocators'!$M53:$BC53),0)*SUM($U53:$BK53)</f>
        <v>0</v>
      </c>
      <c r="AF272" s="134">
        <f>IFERROR('CEB Allocators'!X53/SUM('CEB Allocators'!$M53:$BC53),0)*SUM($U53:$BK53)</f>
        <v>0</v>
      </c>
      <c r="AG272" s="134">
        <f>IFERROR('CEB Allocators'!Y53/SUM('CEB Allocators'!$M53:$BC53),0)*SUM($U53:$BK53)</f>
        <v>0</v>
      </c>
      <c r="AH272" s="134">
        <f>IFERROR('CEB Allocators'!Z53/SUM('CEB Allocators'!$M53:$BC53),0)*SUM($U53:$BK53)</f>
        <v>0</v>
      </c>
      <c r="AI272" s="134">
        <f>IFERROR('CEB Allocators'!AA53/SUM('CEB Allocators'!$M53:$BC53),0)*SUM($U53:$BK53)</f>
        <v>0</v>
      </c>
      <c r="AJ272" s="134">
        <f>IFERROR('CEB Allocators'!AB53/SUM('CEB Allocators'!$M53:$BC53),0)*SUM($U53:$BK53)</f>
        <v>61.985371974989192</v>
      </c>
      <c r="AK272" s="134">
        <f>IFERROR('CEB Allocators'!AC53/SUM('CEB Allocators'!$M53:$BC53),0)*SUM($U53:$BK53)</f>
        <v>61.985371974989192</v>
      </c>
      <c r="AL272" s="134">
        <f>IFERROR('CEB Allocators'!AD53/SUM('CEB Allocators'!$M53:$BC53),0)*SUM($U53:$BK53)</f>
        <v>61.985371974989192</v>
      </c>
      <c r="AM272" s="134">
        <f>IFERROR('CEB Allocators'!AE53/SUM('CEB Allocators'!$M53:$BC53),0)*SUM($U53:$BK53)</f>
        <v>61.985371974989192</v>
      </c>
      <c r="AN272" s="134">
        <f>IFERROR('CEB Allocators'!AF53/SUM('CEB Allocators'!$M53:$BC53),0)*SUM($U53:$BK53)</f>
        <v>61.985371974989192</v>
      </c>
      <c r="AO272" s="134">
        <f>IFERROR('CEB Allocators'!AG53/SUM('CEB Allocators'!$M53:$BC53),0)*SUM($U53:$BK53)</f>
        <v>61.985371974989192</v>
      </c>
      <c r="AP272" s="134">
        <f>IFERROR('CEB Allocators'!AH53/SUM('CEB Allocators'!$M53:$BC53),0)*SUM($U53:$BK53)</f>
        <v>61.985371974989192</v>
      </c>
      <c r="AQ272" s="134">
        <f>IFERROR('CEB Allocators'!AI53/SUM('CEB Allocators'!$M53:$BC53),0)*SUM($U53:$BK53)</f>
        <v>61.985371974989192</v>
      </c>
      <c r="AR272" s="134">
        <f>IFERROR('CEB Allocators'!AJ53/SUM('CEB Allocators'!$M53:$BC53),0)*SUM($U53:$BK53)</f>
        <v>61.985371974989192</v>
      </c>
      <c r="AS272" s="134">
        <f>IFERROR('CEB Allocators'!AK53/SUM('CEB Allocators'!$M53:$BC53),0)*SUM($U53:$BK53)</f>
        <v>61.985371974989192</v>
      </c>
      <c r="AT272" s="134">
        <f>IFERROR('CEB Allocators'!AL53/SUM('CEB Allocators'!$M53:$BC53),0)*SUM($U53:$BK53)</f>
        <v>61.985371974989192</v>
      </c>
      <c r="AU272" s="134">
        <f>IFERROR('CEB Allocators'!AM53/SUM('CEB Allocators'!$M53:$BC53),0)*SUM($U53:$BK53)</f>
        <v>61.985371974989192</v>
      </c>
      <c r="AV272" s="134">
        <f>IFERROR('CEB Allocators'!AN53/SUM('CEB Allocators'!$M53:$BC53),0)*SUM($U53:$BK53)</f>
        <v>61.985371974989192</v>
      </c>
      <c r="AW272" s="134">
        <f>IFERROR('CEB Allocators'!AO53/SUM('CEB Allocators'!$M53:$BC53),0)*SUM($U53:$BK53)</f>
        <v>61.985371974989192</v>
      </c>
      <c r="AX272" s="134">
        <f>IFERROR('CEB Allocators'!AP53/SUM('CEB Allocators'!$M53:$BC53),0)*SUM($U53:$BK53)</f>
        <v>61.985371974989192</v>
      </c>
      <c r="AY272" s="134">
        <f>IFERROR('CEB Allocators'!AQ53/SUM('CEB Allocators'!$M53:$BC53),0)*SUM($U53:$BK53)</f>
        <v>61.985371974989192</v>
      </c>
      <c r="AZ272" s="134">
        <f>IFERROR('CEB Allocators'!AR53/SUM('CEB Allocators'!$M53:$BC53),0)*SUM($U53:$BK53)</f>
        <v>61.985371974989192</v>
      </c>
      <c r="BA272" s="134">
        <f>IFERROR('CEB Allocators'!AS53/SUM('CEB Allocators'!$M53:$BC53),0)*SUM($U53:$BK53)</f>
        <v>61.985371974989192</v>
      </c>
      <c r="BB272" s="134">
        <f>IFERROR('CEB Allocators'!AT53/SUM('CEB Allocators'!$M53:$BC53),0)*SUM($U53:$BK53)</f>
        <v>61.985371974989192</v>
      </c>
      <c r="BC272" s="134">
        <f>IFERROR('CEB Allocators'!AU53/SUM('CEB Allocators'!$M53:$BC53),0)*SUM($U53:$BK53)</f>
        <v>61.985371974989192</v>
      </c>
      <c r="BD272" s="134">
        <f>IFERROR('CEB Allocators'!AV53/SUM('CEB Allocators'!$M53:$BC53),0)*SUM($U53:$BK53)</f>
        <v>61.985371974989192</v>
      </c>
      <c r="BE272" s="134">
        <f>IFERROR('CEB Allocators'!AW53/SUM('CEB Allocators'!$M53:$BC53),0)*SUM($U53:$BK53)</f>
        <v>61.985371974989192</v>
      </c>
      <c r="BF272" s="134">
        <f>IFERROR('CEB Allocators'!AX53/SUM('CEB Allocators'!$M53:$BC53),0)*SUM($U53:$BK53)</f>
        <v>61.985371974989192</v>
      </c>
      <c r="BG272" s="134">
        <f>IFERROR('CEB Allocators'!AY53/SUM('CEB Allocators'!$M53:$BC53),0)*SUM($U53:$BK53)</f>
        <v>61.985371974989192</v>
      </c>
      <c r="BH272" s="134">
        <f>IFERROR('CEB Allocators'!AZ53/SUM('CEB Allocators'!$M53:$BC53),0)*SUM($U53:$BK53)</f>
        <v>61.985371974989192</v>
      </c>
      <c r="BI272" s="134">
        <f>IFERROR('CEB Allocators'!BA53/SUM('CEB Allocators'!$M53:$BC53),0)*SUM($U53:$BK53)</f>
        <v>61.985371974989192</v>
      </c>
      <c r="BJ272" s="134">
        <f>IFERROR('CEB Allocators'!BB53/SUM('CEB Allocators'!$M53:$BC53),0)*SUM($U53:$BK53)</f>
        <v>61.985371974989192</v>
      </c>
      <c r="BK272" s="134">
        <f>IFERROR('CEB Allocators'!BC53/SUM('CEB Allocators'!$M53:$BC53),0)*SUM($U53:$BK53)</f>
        <v>61.985371974989192</v>
      </c>
      <c r="BL272" s="134">
        <f t="shared" si="319"/>
        <v>107.81853095732319</v>
      </c>
      <c r="BM272" s="134">
        <f t="shared" si="415"/>
        <v>108.3635612037091</v>
      </c>
      <c r="BN272" s="134">
        <f t="shared" si="415"/>
        <v>108.91949205502272</v>
      </c>
      <c r="BO272" s="134">
        <f t="shared" si="415"/>
        <v>109.48654152336259</v>
      </c>
      <c r="BP272" s="134">
        <f t="shared" si="415"/>
        <v>110.06493198106926</v>
      </c>
      <c r="BQ272" s="134">
        <f t="shared" si="415"/>
        <v>110.6548902479301</v>
      </c>
      <c r="BR272" s="134">
        <f t="shared" si="415"/>
        <v>111.25664768012811</v>
      </c>
      <c r="BS272" s="134">
        <f t="shared" si="415"/>
        <v>111.8704402609701</v>
      </c>
      <c r="BT272" s="134">
        <f t="shared" si="415"/>
        <v>112.49650869342894</v>
      </c>
      <c r="BU272" s="134">
        <f t="shared" si="415"/>
        <v>113.13509849453693</v>
      </c>
      <c r="BV272" s="134">
        <f t="shared" si="415"/>
        <v>113.7864600916671</v>
      </c>
      <c r="BW272" s="134">
        <f t="shared" si="415"/>
        <v>114.45084892073987</v>
      </c>
      <c r="BX272" s="134">
        <f t="shared" si="415"/>
        <v>115.1285255263941</v>
      </c>
      <c r="BY272" s="134">
        <f t="shared" si="415"/>
        <v>115.81975566416142</v>
      </c>
      <c r="BZ272" s="134">
        <f t="shared" si="415"/>
        <v>116.52481040468408</v>
      </c>
      <c r="CA272" s="134">
        <f t="shared" si="415"/>
        <v>117.24396624001717</v>
      </c>
      <c r="CB272" s="134">
        <f t="shared" si="415"/>
        <v>117.97750519205694</v>
      </c>
      <c r="CC272" s="134">
        <f t="shared" si="415"/>
        <v>118.72571492313752</v>
      </c>
      <c r="CD272" s="134">
        <f t="shared" si="415"/>
        <v>120.26732625305593</v>
      </c>
      <c r="CE272" s="134">
        <f t="shared" si="415"/>
        <v>121.06133240535647</v>
      </c>
      <c r="CF272" s="134">
        <f t="shared" si="415"/>
        <v>121.87121868070301</v>
      </c>
      <c r="CG272" s="134">
        <f t="shared" si="415"/>
        <v>122.69730268155652</v>
      </c>
      <c r="CH272" s="134">
        <f t="shared" si="415"/>
        <v>0</v>
      </c>
    </row>
    <row r="273" spans="1:86" ht="11.4" x14ac:dyDescent="0.2">
      <c r="A273" s="150"/>
      <c r="B273" s="19" t="str">
        <f t="shared" ref="B273:G273" si="422">B54</f>
        <v>NYRP</v>
      </c>
      <c r="C273" s="97">
        <f t="shared" si="422"/>
        <v>393</v>
      </c>
      <c r="D273" s="97" t="str">
        <f t="shared" si="422"/>
        <v>Gas</v>
      </c>
      <c r="E273" s="97" t="str">
        <f t="shared" si="422"/>
        <v>Gas (SCGT)</v>
      </c>
      <c r="F273" s="19" t="str">
        <f t="shared" si="422"/>
        <v>York Energy Centre</v>
      </c>
      <c r="G273" s="128">
        <f t="shared" si="422"/>
        <v>41038</v>
      </c>
      <c r="H273" s="19">
        <f t="shared" si="317"/>
        <v>40</v>
      </c>
      <c r="I273" s="129">
        <f t="shared" ref="I273:K273" si="423">I54</f>
        <v>40</v>
      </c>
      <c r="J273" s="129">
        <f t="shared" si="423"/>
        <v>0</v>
      </c>
      <c r="K273" s="19">
        <f t="shared" si="423"/>
        <v>2012</v>
      </c>
      <c r="L273" s="19"/>
      <c r="M273" s="19"/>
      <c r="N273" s="19"/>
      <c r="O273" s="19"/>
      <c r="P273" s="19"/>
      <c r="Q273" s="19"/>
      <c r="R273" s="19"/>
      <c r="S273" s="19"/>
      <c r="T273" s="19"/>
      <c r="U273" s="134">
        <f>IFERROR('CEB Allocators'!M54/SUM('CEB Allocators'!$M54:$BC54),0)*SUM($U54:$BK54)</f>
        <v>0</v>
      </c>
      <c r="V273" s="134">
        <f>IFERROR('CEB Allocators'!N54/SUM('CEB Allocators'!$M54:$BC54),0)*SUM($U54:$BK54)</f>
        <v>0</v>
      </c>
      <c r="W273" s="134">
        <f>IFERROR('CEB Allocators'!O54/SUM('CEB Allocators'!$M54:$BC54),0)*SUM($U54:$BK54)</f>
        <v>0</v>
      </c>
      <c r="X273" s="134">
        <f>IFERROR('CEB Allocators'!P54/SUM('CEB Allocators'!$M54:$BC54),0)*SUM($U54:$BK54)</f>
        <v>0</v>
      </c>
      <c r="Y273" s="134">
        <f>IFERROR('CEB Allocators'!Q54/SUM('CEB Allocators'!$M54:$BC54),0)*SUM($U54:$BK54)</f>
        <v>0</v>
      </c>
      <c r="Z273" s="134">
        <f>IFERROR('CEB Allocators'!R54/SUM('CEB Allocators'!$M54:$BC54),0)*SUM($U54:$BK54)</f>
        <v>0</v>
      </c>
      <c r="AA273" s="134">
        <f>IFERROR('CEB Allocators'!S54/SUM('CEB Allocators'!$M54:$BC54),0)*SUM($U54:$BK54)</f>
        <v>0</v>
      </c>
      <c r="AB273" s="134">
        <f>IFERROR('CEB Allocators'!T54/SUM('CEB Allocators'!$M54:$BC54),0)*SUM($U54:$BK54)</f>
        <v>33.755261402452376</v>
      </c>
      <c r="AC273" s="134">
        <f>IFERROR('CEB Allocators'!U54/SUM('CEB Allocators'!$M54:$BC54),0)*SUM($U54:$BK54)</f>
        <v>33.755261402452376</v>
      </c>
      <c r="AD273" s="134">
        <f>IFERROR('CEB Allocators'!V54/SUM('CEB Allocators'!$M54:$BC54),0)*SUM($U54:$BK54)</f>
        <v>33.755261402452376</v>
      </c>
      <c r="AE273" s="134">
        <f>IFERROR('CEB Allocators'!W54/SUM('CEB Allocators'!$M54:$BC54),0)*SUM($U54:$BK54)</f>
        <v>33.755261402452376</v>
      </c>
      <c r="AF273" s="134">
        <f>IFERROR('CEB Allocators'!X54/SUM('CEB Allocators'!$M54:$BC54),0)*SUM($U54:$BK54)</f>
        <v>33.755261402452376</v>
      </c>
      <c r="AG273" s="134">
        <f>IFERROR('CEB Allocators'!Y54/SUM('CEB Allocators'!$M54:$BC54),0)*SUM($U54:$BK54)</f>
        <v>33.755261402452376</v>
      </c>
      <c r="AH273" s="134">
        <f>IFERROR('CEB Allocators'!Z54/SUM('CEB Allocators'!$M54:$BC54),0)*SUM($U54:$BK54)</f>
        <v>33.755261402452376</v>
      </c>
      <c r="AI273" s="134">
        <f>IFERROR('CEB Allocators'!AA54/SUM('CEB Allocators'!$M54:$BC54),0)*SUM($U54:$BK54)</f>
        <v>33.755261402452376</v>
      </c>
      <c r="AJ273" s="134">
        <f>IFERROR('CEB Allocators'!AB54/SUM('CEB Allocators'!$M54:$BC54),0)*SUM($U54:$BK54)</f>
        <v>33.755261402452376</v>
      </c>
      <c r="AK273" s="134">
        <f>IFERROR('CEB Allocators'!AC54/SUM('CEB Allocators'!$M54:$BC54),0)*SUM($U54:$BK54)</f>
        <v>33.755261402452376</v>
      </c>
      <c r="AL273" s="134">
        <f>IFERROR('CEB Allocators'!AD54/SUM('CEB Allocators'!$M54:$BC54),0)*SUM($U54:$BK54)</f>
        <v>33.755261402452376</v>
      </c>
      <c r="AM273" s="134">
        <f>IFERROR('CEB Allocators'!AE54/SUM('CEB Allocators'!$M54:$BC54),0)*SUM($U54:$BK54)</f>
        <v>33.755261402452376</v>
      </c>
      <c r="AN273" s="134">
        <f>IFERROR('CEB Allocators'!AF54/SUM('CEB Allocators'!$M54:$BC54),0)*SUM($U54:$BK54)</f>
        <v>33.755261402452376</v>
      </c>
      <c r="AO273" s="134">
        <f>IFERROR('CEB Allocators'!AG54/SUM('CEB Allocators'!$M54:$BC54),0)*SUM($U54:$BK54)</f>
        <v>33.755261402452376</v>
      </c>
      <c r="AP273" s="134">
        <f>IFERROR('CEB Allocators'!AH54/SUM('CEB Allocators'!$M54:$BC54),0)*SUM($U54:$BK54)</f>
        <v>33.755261402452376</v>
      </c>
      <c r="AQ273" s="134">
        <f>IFERROR('CEB Allocators'!AI54/SUM('CEB Allocators'!$M54:$BC54),0)*SUM($U54:$BK54)</f>
        <v>33.755261402452376</v>
      </c>
      <c r="AR273" s="134">
        <f>IFERROR('CEB Allocators'!AJ54/SUM('CEB Allocators'!$M54:$BC54),0)*SUM($U54:$BK54)</f>
        <v>33.755261402452376</v>
      </c>
      <c r="AS273" s="134">
        <f>IFERROR('CEB Allocators'!AK54/SUM('CEB Allocators'!$M54:$BC54),0)*SUM($U54:$BK54)</f>
        <v>33.755261402452376</v>
      </c>
      <c r="AT273" s="134">
        <f>IFERROR('CEB Allocators'!AL54/SUM('CEB Allocators'!$M54:$BC54),0)*SUM($U54:$BK54)</f>
        <v>33.755261402452376</v>
      </c>
      <c r="AU273" s="134">
        <f>IFERROR('CEB Allocators'!AM54/SUM('CEB Allocators'!$M54:$BC54),0)*SUM($U54:$BK54)</f>
        <v>33.755261402452376</v>
      </c>
      <c r="AV273" s="134">
        <f>IFERROR('CEB Allocators'!AN54/SUM('CEB Allocators'!$M54:$BC54),0)*SUM($U54:$BK54)</f>
        <v>33.755261402452376</v>
      </c>
      <c r="AW273" s="134">
        <f>IFERROR('CEB Allocators'!AO54/SUM('CEB Allocators'!$M54:$BC54),0)*SUM($U54:$BK54)</f>
        <v>33.755261402452376</v>
      </c>
      <c r="AX273" s="134">
        <f>IFERROR('CEB Allocators'!AP54/SUM('CEB Allocators'!$M54:$BC54),0)*SUM($U54:$BK54)</f>
        <v>33.755261402452376</v>
      </c>
      <c r="AY273" s="134">
        <f>IFERROR('CEB Allocators'!AQ54/SUM('CEB Allocators'!$M54:$BC54),0)*SUM($U54:$BK54)</f>
        <v>33.755261402452376</v>
      </c>
      <c r="AZ273" s="134">
        <f>IFERROR('CEB Allocators'!AR54/SUM('CEB Allocators'!$M54:$BC54),0)*SUM($U54:$BK54)</f>
        <v>33.755261402452376</v>
      </c>
      <c r="BA273" s="134">
        <f>IFERROR('CEB Allocators'!AS54/SUM('CEB Allocators'!$M54:$BC54),0)*SUM($U54:$BK54)</f>
        <v>33.755261402452376</v>
      </c>
      <c r="BB273" s="134">
        <f>IFERROR('CEB Allocators'!AT54/SUM('CEB Allocators'!$M54:$BC54),0)*SUM($U54:$BK54)</f>
        <v>33.755261402452376</v>
      </c>
      <c r="BC273" s="134">
        <f>IFERROR('CEB Allocators'!AU54/SUM('CEB Allocators'!$M54:$BC54),0)*SUM($U54:$BK54)</f>
        <v>33.755261402452376</v>
      </c>
      <c r="BD273" s="134">
        <f>IFERROR('CEB Allocators'!AV54/SUM('CEB Allocators'!$M54:$BC54),0)*SUM($U54:$BK54)</f>
        <v>33.755261402452376</v>
      </c>
      <c r="BE273" s="134">
        <f>IFERROR('CEB Allocators'!AW54/SUM('CEB Allocators'!$M54:$BC54),0)*SUM($U54:$BK54)</f>
        <v>33.755261402452376</v>
      </c>
      <c r="BF273" s="134">
        <f>IFERROR('CEB Allocators'!AX54/SUM('CEB Allocators'!$M54:$BC54),0)*SUM($U54:$BK54)</f>
        <v>33.755261402452376</v>
      </c>
      <c r="BG273" s="134">
        <f>IFERROR('CEB Allocators'!AY54/SUM('CEB Allocators'!$M54:$BC54),0)*SUM($U54:$BK54)</f>
        <v>33.755261402452376</v>
      </c>
      <c r="BH273" s="134">
        <f>IFERROR('CEB Allocators'!AZ54/SUM('CEB Allocators'!$M54:$BC54),0)*SUM($U54:$BK54)</f>
        <v>33.755261402452376</v>
      </c>
      <c r="BI273" s="134">
        <f>IFERROR('CEB Allocators'!BA54/SUM('CEB Allocators'!$M54:$BC54),0)*SUM($U54:$BK54)</f>
        <v>33.755261402452376</v>
      </c>
      <c r="BJ273" s="134">
        <f>IFERROR('CEB Allocators'!BB54/SUM('CEB Allocators'!$M54:$BC54),0)*SUM($U54:$BK54)</f>
        <v>33.755261402452376</v>
      </c>
      <c r="BK273" s="134">
        <f>IFERROR('CEB Allocators'!BC54/SUM('CEB Allocators'!$M54:$BC54),0)*SUM($U54:$BK54)</f>
        <v>33.755261402452376</v>
      </c>
      <c r="BL273" s="134">
        <f t="shared" si="319"/>
        <v>2.8677174478592176</v>
      </c>
      <c r="BM273" s="134">
        <f t="shared" si="415"/>
        <v>2.9250717968164022</v>
      </c>
      <c r="BN273" s="134">
        <f t="shared" si="415"/>
        <v>2.9835732327527302</v>
      </c>
      <c r="BO273" s="134">
        <f t="shared" si="415"/>
        <v>3.0432446974077849</v>
      </c>
      <c r="BP273" s="134">
        <f t="shared" si="415"/>
        <v>0</v>
      </c>
      <c r="BQ273" s="134">
        <f t="shared" si="415"/>
        <v>0</v>
      </c>
      <c r="BR273" s="134">
        <f t="shared" si="415"/>
        <v>0</v>
      </c>
      <c r="BS273" s="134">
        <f t="shared" si="415"/>
        <v>0</v>
      </c>
      <c r="BT273" s="134">
        <f t="shared" si="415"/>
        <v>0</v>
      </c>
      <c r="BU273" s="134">
        <f t="shared" si="415"/>
        <v>0</v>
      </c>
      <c r="BV273" s="134">
        <f t="shared" si="415"/>
        <v>0</v>
      </c>
      <c r="BW273" s="134">
        <f t="shared" si="415"/>
        <v>0</v>
      </c>
      <c r="BX273" s="134">
        <f t="shared" si="415"/>
        <v>0</v>
      </c>
      <c r="BY273" s="134">
        <f t="shared" si="415"/>
        <v>0</v>
      </c>
      <c r="BZ273" s="134">
        <f t="shared" si="415"/>
        <v>0</v>
      </c>
      <c r="CA273" s="134">
        <f t="shared" si="415"/>
        <v>0</v>
      </c>
      <c r="CB273" s="134">
        <f t="shared" si="415"/>
        <v>0</v>
      </c>
      <c r="CC273" s="134">
        <f t="shared" si="415"/>
        <v>0</v>
      </c>
      <c r="CD273" s="134">
        <f t="shared" si="415"/>
        <v>0</v>
      </c>
      <c r="CE273" s="134">
        <f t="shared" si="415"/>
        <v>0</v>
      </c>
      <c r="CF273" s="134">
        <f t="shared" si="415"/>
        <v>0</v>
      </c>
      <c r="CG273" s="134">
        <f t="shared" si="415"/>
        <v>0</v>
      </c>
      <c r="CH273" s="134">
        <f t="shared" si="415"/>
        <v>0</v>
      </c>
    </row>
    <row r="274" spans="1:86" ht="11.4" x14ac:dyDescent="0.2">
      <c r="A274" s="150"/>
      <c r="B274" s="19" t="str">
        <f t="shared" ref="B274:G274" si="424">B55</f>
        <v>RES I</v>
      </c>
      <c r="C274" s="97">
        <f t="shared" si="424"/>
        <v>305.10000000000002</v>
      </c>
      <c r="D274" s="97" t="str">
        <f t="shared" si="424"/>
        <v>Win</v>
      </c>
      <c r="E274" s="97" t="str">
        <f t="shared" si="424"/>
        <v>Wind (Onshore, &gt;10MW)</v>
      </c>
      <c r="F274" s="19" t="str">
        <f t="shared" si="424"/>
        <v>Multiple</v>
      </c>
      <c r="G274" s="128">
        <f t="shared" si="424"/>
        <v>38718</v>
      </c>
      <c r="H274" s="19">
        <f t="shared" si="317"/>
        <v>50</v>
      </c>
      <c r="I274" s="129">
        <f t="shared" ref="I274:K274" si="425">I55</f>
        <v>25</v>
      </c>
      <c r="J274" s="129">
        <f t="shared" si="425"/>
        <v>25</v>
      </c>
      <c r="K274" s="19">
        <f t="shared" si="425"/>
        <v>2006</v>
      </c>
      <c r="L274" s="19"/>
      <c r="M274" s="19"/>
      <c r="N274" s="19"/>
      <c r="O274" s="19"/>
      <c r="P274" s="19"/>
      <c r="Q274" s="19"/>
      <c r="R274" s="19"/>
      <c r="S274" s="19"/>
      <c r="T274" s="19"/>
      <c r="U274" s="134">
        <f>IFERROR('CEB Allocators'!M55/SUM('CEB Allocators'!$M55:$BC55),0)*SUM($U55:$BK55)</f>
        <v>0</v>
      </c>
      <c r="V274" s="134">
        <f>IFERROR('CEB Allocators'!N55/SUM('CEB Allocators'!$M55:$BC55),0)*SUM($U55:$BK55)</f>
        <v>67.10051166008806</v>
      </c>
      <c r="W274" s="134">
        <f>IFERROR('CEB Allocators'!O55/SUM('CEB Allocators'!$M55:$BC55),0)*SUM($U55:$BK55)</f>
        <v>67.10051166008806</v>
      </c>
      <c r="X274" s="134">
        <f>IFERROR('CEB Allocators'!P55/SUM('CEB Allocators'!$M55:$BC55),0)*SUM($U55:$BK55)</f>
        <v>67.10051166008806</v>
      </c>
      <c r="Y274" s="134">
        <f>IFERROR('CEB Allocators'!Q55/SUM('CEB Allocators'!$M55:$BC55),0)*SUM($U55:$BK55)</f>
        <v>67.10051166008806</v>
      </c>
      <c r="Z274" s="134">
        <f>IFERROR('CEB Allocators'!R55/SUM('CEB Allocators'!$M55:$BC55),0)*SUM($U55:$BK55)</f>
        <v>67.10051166008806</v>
      </c>
      <c r="AA274" s="134">
        <f>IFERROR('CEB Allocators'!S55/SUM('CEB Allocators'!$M55:$BC55),0)*SUM($U55:$BK55)</f>
        <v>67.10051166008806</v>
      </c>
      <c r="AB274" s="134">
        <f>IFERROR('CEB Allocators'!T55/SUM('CEB Allocators'!$M55:$BC55),0)*SUM($U55:$BK55)</f>
        <v>67.10051166008806</v>
      </c>
      <c r="AC274" s="134">
        <f>IFERROR('CEB Allocators'!U55/SUM('CEB Allocators'!$M55:$BC55),0)*SUM($U55:$BK55)</f>
        <v>67.10051166008806</v>
      </c>
      <c r="AD274" s="134">
        <f>IFERROR('CEB Allocators'!V55/SUM('CEB Allocators'!$M55:$BC55),0)*SUM($U55:$BK55)</f>
        <v>67.10051166008806</v>
      </c>
      <c r="AE274" s="134">
        <f>IFERROR('CEB Allocators'!W55/SUM('CEB Allocators'!$M55:$BC55),0)*SUM($U55:$BK55)</f>
        <v>67.10051166008806</v>
      </c>
      <c r="AF274" s="134">
        <f>IFERROR('CEB Allocators'!X55/SUM('CEB Allocators'!$M55:$BC55),0)*SUM($U55:$BK55)</f>
        <v>67.10051166008806</v>
      </c>
      <c r="AG274" s="134">
        <f>IFERROR('CEB Allocators'!Y55/SUM('CEB Allocators'!$M55:$BC55),0)*SUM($U55:$BK55)</f>
        <v>67.10051166008806</v>
      </c>
      <c r="AH274" s="134">
        <f>IFERROR('CEB Allocators'!Z55/SUM('CEB Allocators'!$M55:$BC55),0)*SUM($U55:$BK55)</f>
        <v>67.10051166008806</v>
      </c>
      <c r="AI274" s="134">
        <f>IFERROR('CEB Allocators'!AA55/SUM('CEB Allocators'!$M55:$BC55),0)*SUM($U55:$BK55)</f>
        <v>67.10051166008806</v>
      </c>
      <c r="AJ274" s="134">
        <f>IFERROR('CEB Allocators'!AB55/SUM('CEB Allocators'!$M55:$BC55),0)*SUM($U55:$BK55)</f>
        <v>67.10051166008806</v>
      </c>
      <c r="AK274" s="134">
        <f>IFERROR('CEB Allocators'!AC55/SUM('CEB Allocators'!$M55:$BC55),0)*SUM($U55:$BK55)</f>
        <v>67.10051166008806</v>
      </c>
      <c r="AL274" s="134">
        <f>IFERROR('CEB Allocators'!AD55/SUM('CEB Allocators'!$M55:$BC55),0)*SUM($U55:$BK55)</f>
        <v>67.10051166008806</v>
      </c>
      <c r="AM274" s="134">
        <f>IFERROR('CEB Allocators'!AE55/SUM('CEB Allocators'!$M55:$BC55),0)*SUM($U55:$BK55)</f>
        <v>67.10051166008806</v>
      </c>
      <c r="AN274" s="134">
        <f>IFERROR('CEB Allocators'!AF55/SUM('CEB Allocators'!$M55:$BC55),0)*SUM($U55:$BK55)</f>
        <v>67.10051166008806</v>
      </c>
      <c r="AO274" s="134">
        <f>IFERROR('CEB Allocators'!AG55/SUM('CEB Allocators'!$M55:$BC55),0)*SUM($U55:$BK55)</f>
        <v>67.10051166008806</v>
      </c>
      <c r="AP274" s="134">
        <f>IFERROR('CEB Allocators'!AH55/SUM('CEB Allocators'!$M55:$BC55),0)*SUM($U55:$BK55)</f>
        <v>67.10051166008806</v>
      </c>
      <c r="AQ274" s="134">
        <f>IFERROR('CEB Allocators'!AI55/SUM('CEB Allocators'!$M55:$BC55),0)*SUM($U55:$BK55)</f>
        <v>67.10051166008806</v>
      </c>
      <c r="AR274" s="134">
        <f>IFERROR('CEB Allocators'!AJ55/SUM('CEB Allocators'!$M55:$BC55),0)*SUM($U55:$BK55)</f>
        <v>67.10051166008806</v>
      </c>
      <c r="AS274" s="134">
        <f>IFERROR('CEB Allocators'!AK55/SUM('CEB Allocators'!$M55:$BC55),0)*SUM($U55:$BK55)</f>
        <v>67.10051166008806</v>
      </c>
      <c r="AT274" s="134">
        <f>IFERROR('CEB Allocators'!AL55/SUM('CEB Allocators'!$M55:$BC55),0)*SUM($U55:$BK55)</f>
        <v>67.10051166008806</v>
      </c>
      <c r="AU274" s="134">
        <f>IFERROR('CEB Allocators'!AM55/SUM('CEB Allocators'!$M55:$BC55),0)*SUM($U55:$BK55)</f>
        <v>67.10051166008806</v>
      </c>
      <c r="AV274" s="134">
        <f>IFERROR('CEB Allocators'!AN55/SUM('CEB Allocators'!$M55:$BC55),0)*SUM($U55:$BK55)</f>
        <v>67.10051166008806</v>
      </c>
      <c r="AW274" s="134">
        <f>IFERROR('CEB Allocators'!AO55/SUM('CEB Allocators'!$M55:$BC55),0)*SUM($U55:$BK55)</f>
        <v>67.10051166008806</v>
      </c>
      <c r="AX274" s="134">
        <f>IFERROR('CEB Allocators'!AP55/SUM('CEB Allocators'!$M55:$BC55),0)*SUM($U55:$BK55)</f>
        <v>67.10051166008806</v>
      </c>
      <c r="AY274" s="134">
        <f>IFERROR('CEB Allocators'!AQ55/SUM('CEB Allocators'!$M55:$BC55),0)*SUM($U55:$BK55)</f>
        <v>67.10051166008806</v>
      </c>
      <c r="AZ274" s="134">
        <f>IFERROR('CEB Allocators'!AR55/SUM('CEB Allocators'!$M55:$BC55),0)*SUM($U55:$BK55)</f>
        <v>67.10051166008806</v>
      </c>
      <c r="BA274" s="134">
        <f>IFERROR('CEB Allocators'!AS55/SUM('CEB Allocators'!$M55:$BC55),0)*SUM($U55:$BK55)</f>
        <v>67.10051166008806</v>
      </c>
      <c r="BB274" s="134">
        <f>IFERROR('CEB Allocators'!AT55/SUM('CEB Allocators'!$M55:$BC55),0)*SUM($U55:$BK55)</f>
        <v>67.10051166008806</v>
      </c>
      <c r="BC274" s="134">
        <f>IFERROR('CEB Allocators'!AU55/SUM('CEB Allocators'!$M55:$BC55),0)*SUM($U55:$BK55)</f>
        <v>67.10051166008806</v>
      </c>
      <c r="BD274" s="134">
        <f>IFERROR('CEB Allocators'!AV55/SUM('CEB Allocators'!$M55:$BC55),0)*SUM($U55:$BK55)</f>
        <v>67.10051166008806</v>
      </c>
      <c r="BE274" s="134">
        <f>IFERROR('CEB Allocators'!AW55/SUM('CEB Allocators'!$M55:$BC55),0)*SUM($U55:$BK55)</f>
        <v>67.10051166008806</v>
      </c>
      <c r="BF274" s="134">
        <f>IFERROR('CEB Allocators'!AX55/SUM('CEB Allocators'!$M55:$BC55),0)*SUM($U55:$BK55)</f>
        <v>67.10051166008806</v>
      </c>
      <c r="BG274" s="134">
        <f>IFERROR('CEB Allocators'!AY55/SUM('CEB Allocators'!$M55:$BC55),0)*SUM($U55:$BK55)</f>
        <v>67.10051166008806</v>
      </c>
      <c r="BH274" s="134">
        <f>IFERROR('CEB Allocators'!AZ55/SUM('CEB Allocators'!$M55:$BC55),0)*SUM($U55:$BK55)</f>
        <v>67.10051166008806</v>
      </c>
      <c r="BI274" s="134">
        <f>IFERROR('CEB Allocators'!BA55/SUM('CEB Allocators'!$M55:$BC55),0)*SUM($U55:$BK55)</f>
        <v>67.10051166008806</v>
      </c>
      <c r="BJ274" s="134">
        <f>IFERROR('CEB Allocators'!BB55/SUM('CEB Allocators'!$M55:$BC55),0)*SUM($U55:$BK55)</f>
        <v>67.10051166008806</v>
      </c>
      <c r="BK274" s="134">
        <f>IFERROR('CEB Allocators'!BC55/SUM('CEB Allocators'!$M55:$BC55),0)*SUM($U55:$BK55)</f>
        <v>67.10051166008806</v>
      </c>
      <c r="BL274" s="134">
        <f t="shared" si="319"/>
        <v>89.962472144530054</v>
      </c>
      <c r="BM274" s="134">
        <f t="shared" si="415"/>
        <v>90.517693273653052</v>
      </c>
      <c r="BN274" s="134">
        <f t="shared" si="415"/>
        <v>91.084018825358498</v>
      </c>
      <c r="BO274" s="134">
        <f t="shared" si="415"/>
        <v>91.661670888098058</v>
      </c>
      <c r="BP274" s="134">
        <f t="shared" si="415"/>
        <v>92.851865198166635</v>
      </c>
      <c r="BQ274" s="134">
        <f t="shared" si="415"/>
        <v>93.464874188362373</v>
      </c>
      <c r="BR274" s="134">
        <f t="shared" si="415"/>
        <v>94.090143358361999</v>
      </c>
      <c r="BS274" s="134">
        <f t="shared" si="415"/>
        <v>94.727917911761637</v>
      </c>
      <c r="BT274" s="134">
        <f t="shared" si="415"/>
        <v>0</v>
      </c>
      <c r="BU274" s="134">
        <f t="shared" si="415"/>
        <v>0</v>
      </c>
      <c r="BV274" s="134">
        <f t="shared" si="415"/>
        <v>0</v>
      </c>
      <c r="BW274" s="134">
        <f t="shared" si="415"/>
        <v>0</v>
      </c>
      <c r="BX274" s="134">
        <f t="shared" si="415"/>
        <v>0</v>
      </c>
      <c r="BY274" s="134">
        <f t="shared" si="415"/>
        <v>0</v>
      </c>
      <c r="BZ274" s="134">
        <f t="shared" si="415"/>
        <v>0</v>
      </c>
      <c r="CA274" s="134">
        <f t="shared" si="415"/>
        <v>0</v>
      </c>
      <c r="CB274" s="134">
        <f t="shared" si="415"/>
        <v>0</v>
      </c>
      <c r="CC274" s="134">
        <f t="shared" si="415"/>
        <v>0</v>
      </c>
      <c r="CD274" s="134">
        <f t="shared" si="415"/>
        <v>0</v>
      </c>
      <c r="CE274" s="134">
        <f t="shared" si="415"/>
        <v>0</v>
      </c>
      <c r="CF274" s="134">
        <f t="shared" si="415"/>
        <v>0</v>
      </c>
      <c r="CG274" s="134">
        <f t="shared" si="415"/>
        <v>0</v>
      </c>
      <c r="CH274" s="134">
        <f t="shared" si="415"/>
        <v>0</v>
      </c>
    </row>
    <row r="275" spans="1:86" ht="11.4" x14ac:dyDescent="0.2">
      <c r="A275" s="150"/>
      <c r="B275" s="19" t="str">
        <f t="shared" ref="B275:G275" si="426">B56</f>
        <v>RES II</v>
      </c>
      <c r="C275" s="97">
        <f t="shared" si="426"/>
        <v>778.5</v>
      </c>
      <c r="D275" s="97" t="str">
        <f t="shared" si="426"/>
        <v>Win</v>
      </c>
      <c r="E275" s="97" t="str">
        <f t="shared" si="426"/>
        <v>Wind (Onshore, &gt;10MW)</v>
      </c>
      <c r="F275" s="19" t="str">
        <f t="shared" si="426"/>
        <v>Multiple</v>
      </c>
      <c r="G275" s="128">
        <f t="shared" si="426"/>
        <v>39448</v>
      </c>
      <c r="H275" s="19">
        <f t="shared" si="317"/>
        <v>50</v>
      </c>
      <c r="I275" s="129">
        <f t="shared" ref="I275:K275" si="427">I56</f>
        <v>25</v>
      </c>
      <c r="J275" s="129">
        <f t="shared" si="427"/>
        <v>25</v>
      </c>
      <c r="K275" s="19">
        <f t="shared" si="427"/>
        <v>2008</v>
      </c>
      <c r="L275" s="19"/>
      <c r="M275" s="19"/>
      <c r="N275" s="19"/>
      <c r="O275" s="19"/>
      <c r="P275" s="19"/>
      <c r="Q275" s="19"/>
      <c r="R275" s="19"/>
      <c r="S275" s="19"/>
      <c r="T275" s="19"/>
      <c r="U275" s="134">
        <f>IFERROR('CEB Allocators'!M56/SUM('CEB Allocators'!$M56:$BC56),0)*SUM($U56:$BK56)</f>
        <v>0</v>
      </c>
      <c r="V275" s="134">
        <f>IFERROR('CEB Allocators'!N56/SUM('CEB Allocators'!$M56:$BC56),0)*SUM($U56:$BK56)</f>
        <v>0</v>
      </c>
      <c r="W275" s="134">
        <f>IFERROR('CEB Allocators'!O56/SUM('CEB Allocators'!$M56:$BC56),0)*SUM($U56:$BK56)</f>
        <v>0</v>
      </c>
      <c r="X275" s="134">
        <f>IFERROR('CEB Allocators'!P56/SUM('CEB Allocators'!$M56:$BC56),0)*SUM($U56:$BK56)</f>
        <v>175.19556357356637</v>
      </c>
      <c r="Y275" s="134">
        <f>IFERROR('CEB Allocators'!Q56/SUM('CEB Allocators'!$M56:$BC56),0)*SUM($U56:$BK56)</f>
        <v>175.19556357356637</v>
      </c>
      <c r="Z275" s="134">
        <f>IFERROR('CEB Allocators'!R56/SUM('CEB Allocators'!$M56:$BC56),0)*SUM($U56:$BK56)</f>
        <v>175.19556357356637</v>
      </c>
      <c r="AA275" s="134">
        <f>IFERROR('CEB Allocators'!S56/SUM('CEB Allocators'!$M56:$BC56),0)*SUM($U56:$BK56)</f>
        <v>175.19556357356637</v>
      </c>
      <c r="AB275" s="134">
        <f>IFERROR('CEB Allocators'!T56/SUM('CEB Allocators'!$M56:$BC56),0)*SUM($U56:$BK56)</f>
        <v>175.19556357356637</v>
      </c>
      <c r="AC275" s="134">
        <f>IFERROR('CEB Allocators'!U56/SUM('CEB Allocators'!$M56:$BC56),0)*SUM($U56:$BK56)</f>
        <v>175.19556357356637</v>
      </c>
      <c r="AD275" s="134">
        <f>IFERROR('CEB Allocators'!V56/SUM('CEB Allocators'!$M56:$BC56),0)*SUM($U56:$BK56)</f>
        <v>175.19556357356637</v>
      </c>
      <c r="AE275" s="134">
        <f>IFERROR('CEB Allocators'!W56/SUM('CEB Allocators'!$M56:$BC56),0)*SUM($U56:$BK56)</f>
        <v>175.19556357356637</v>
      </c>
      <c r="AF275" s="134">
        <f>IFERROR('CEB Allocators'!X56/SUM('CEB Allocators'!$M56:$BC56),0)*SUM($U56:$BK56)</f>
        <v>175.19556357356637</v>
      </c>
      <c r="AG275" s="134">
        <f>IFERROR('CEB Allocators'!Y56/SUM('CEB Allocators'!$M56:$BC56),0)*SUM($U56:$BK56)</f>
        <v>175.19556357356637</v>
      </c>
      <c r="AH275" s="134">
        <f>IFERROR('CEB Allocators'!Z56/SUM('CEB Allocators'!$M56:$BC56),0)*SUM($U56:$BK56)</f>
        <v>175.19556357356637</v>
      </c>
      <c r="AI275" s="134">
        <f>IFERROR('CEB Allocators'!AA56/SUM('CEB Allocators'!$M56:$BC56),0)*SUM($U56:$BK56)</f>
        <v>175.19556357356637</v>
      </c>
      <c r="AJ275" s="134">
        <f>IFERROR('CEB Allocators'!AB56/SUM('CEB Allocators'!$M56:$BC56),0)*SUM($U56:$BK56)</f>
        <v>175.19556357356637</v>
      </c>
      <c r="AK275" s="134">
        <f>IFERROR('CEB Allocators'!AC56/SUM('CEB Allocators'!$M56:$BC56),0)*SUM($U56:$BK56)</f>
        <v>175.19556357356637</v>
      </c>
      <c r="AL275" s="134">
        <f>IFERROR('CEB Allocators'!AD56/SUM('CEB Allocators'!$M56:$BC56),0)*SUM($U56:$BK56)</f>
        <v>175.19556357356637</v>
      </c>
      <c r="AM275" s="134">
        <f>IFERROR('CEB Allocators'!AE56/SUM('CEB Allocators'!$M56:$BC56),0)*SUM($U56:$BK56)</f>
        <v>175.19556357356637</v>
      </c>
      <c r="AN275" s="134">
        <f>IFERROR('CEB Allocators'!AF56/SUM('CEB Allocators'!$M56:$BC56),0)*SUM($U56:$BK56)</f>
        <v>175.19556357356637</v>
      </c>
      <c r="AO275" s="134">
        <f>IFERROR('CEB Allocators'!AG56/SUM('CEB Allocators'!$M56:$BC56),0)*SUM($U56:$BK56)</f>
        <v>175.19556357356637</v>
      </c>
      <c r="AP275" s="134">
        <f>IFERROR('CEB Allocators'!AH56/SUM('CEB Allocators'!$M56:$BC56),0)*SUM($U56:$BK56)</f>
        <v>175.19556357356637</v>
      </c>
      <c r="AQ275" s="134">
        <f>IFERROR('CEB Allocators'!AI56/SUM('CEB Allocators'!$M56:$BC56),0)*SUM($U56:$BK56)</f>
        <v>175.19556357356637</v>
      </c>
      <c r="AR275" s="134">
        <f>IFERROR('CEB Allocators'!AJ56/SUM('CEB Allocators'!$M56:$BC56),0)*SUM($U56:$BK56)</f>
        <v>175.19556357356637</v>
      </c>
      <c r="AS275" s="134">
        <f>IFERROR('CEB Allocators'!AK56/SUM('CEB Allocators'!$M56:$BC56),0)*SUM($U56:$BK56)</f>
        <v>175.19556357356637</v>
      </c>
      <c r="AT275" s="134">
        <f>IFERROR('CEB Allocators'!AL56/SUM('CEB Allocators'!$M56:$BC56),0)*SUM($U56:$BK56)</f>
        <v>175.19556357356637</v>
      </c>
      <c r="AU275" s="134">
        <f>IFERROR('CEB Allocators'!AM56/SUM('CEB Allocators'!$M56:$BC56),0)*SUM($U56:$BK56)</f>
        <v>175.19556357356637</v>
      </c>
      <c r="AV275" s="134">
        <f>IFERROR('CEB Allocators'!AN56/SUM('CEB Allocators'!$M56:$BC56),0)*SUM($U56:$BK56)</f>
        <v>175.19556357356637</v>
      </c>
      <c r="AW275" s="134">
        <f>IFERROR('CEB Allocators'!AO56/SUM('CEB Allocators'!$M56:$BC56),0)*SUM($U56:$BK56)</f>
        <v>175.19556357356637</v>
      </c>
      <c r="AX275" s="134">
        <f>IFERROR('CEB Allocators'!AP56/SUM('CEB Allocators'!$M56:$BC56),0)*SUM($U56:$BK56)</f>
        <v>175.19556357356637</v>
      </c>
      <c r="AY275" s="134">
        <f>IFERROR('CEB Allocators'!AQ56/SUM('CEB Allocators'!$M56:$BC56),0)*SUM($U56:$BK56)</f>
        <v>175.19556357356637</v>
      </c>
      <c r="AZ275" s="134">
        <f>IFERROR('CEB Allocators'!AR56/SUM('CEB Allocators'!$M56:$BC56),0)*SUM($U56:$BK56)</f>
        <v>175.19556357356637</v>
      </c>
      <c r="BA275" s="134">
        <f>IFERROR('CEB Allocators'!AS56/SUM('CEB Allocators'!$M56:$BC56),0)*SUM($U56:$BK56)</f>
        <v>175.19556357356637</v>
      </c>
      <c r="BB275" s="134">
        <f>IFERROR('CEB Allocators'!AT56/SUM('CEB Allocators'!$M56:$BC56),0)*SUM($U56:$BK56)</f>
        <v>175.19556357356637</v>
      </c>
      <c r="BC275" s="134">
        <f>IFERROR('CEB Allocators'!AU56/SUM('CEB Allocators'!$M56:$BC56),0)*SUM($U56:$BK56)</f>
        <v>175.19556357356637</v>
      </c>
      <c r="BD275" s="134">
        <f>IFERROR('CEB Allocators'!AV56/SUM('CEB Allocators'!$M56:$BC56),0)*SUM($U56:$BK56)</f>
        <v>175.19556357356637</v>
      </c>
      <c r="BE275" s="134">
        <f>IFERROR('CEB Allocators'!AW56/SUM('CEB Allocators'!$M56:$BC56),0)*SUM($U56:$BK56)</f>
        <v>175.19556357356637</v>
      </c>
      <c r="BF275" s="134">
        <f>IFERROR('CEB Allocators'!AX56/SUM('CEB Allocators'!$M56:$BC56),0)*SUM($U56:$BK56)</f>
        <v>175.19556357356637</v>
      </c>
      <c r="BG275" s="134">
        <f>IFERROR('CEB Allocators'!AY56/SUM('CEB Allocators'!$M56:$BC56),0)*SUM($U56:$BK56)</f>
        <v>175.19556357356637</v>
      </c>
      <c r="BH275" s="134">
        <f>IFERROR('CEB Allocators'!AZ56/SUM('CEB Allocators'!$M56:$BC56),0)*SUM($U56:$BK56)</f>
        <v>175.19556357356637</v>
      </c>
      <c r="BI275" s="134">
        <f>IFERROR('CEB Allocators'!BA56/SUM('CEB Allocators'!$M56:$BC56),0)*SUM($U56:$BK56)</f>
        <v>175.19556357356637</v>
      </c>
      <c r="BJ275" s="134">
        <f>IFERROR('CEB Allocators'!BB56/SUM('CEB Allocators'!$M56:$BC56),0)*SUM($U56:$BK56)</f>
        <v>175.19556357356637</v>
      </c>
      <c r="BK275" s="134">
        <f>IFERROR('CEB Allocators'!BC56/SUM('CEB Allocators'!$M56:$BC56),0)*SUM($U56:$BK56)</f>
        <v>175.19556357356637</v>
      </c>
      <c r="BL275" s="134">
        <f t="shared" si="319"/>
        <v>235.96232766272752</v>
      </c>
      <c r="BM275" s="134">
        <f t="shared" si="415"/>
        <v>237.3790423432331</v>
      </c>
      <c r="BN275" s="134">
        <f t="shared" si="415"/>
        <v>238.82409131734877</v>
      </c>
      <c r="BO275" s="134">
        <f t="shared" si="415"/>
        <v>240.29804127094678</v>
      </c>
      <c r="BP275" s="134">
        <f t="shared" si="415"/>
        <v>241.80147022361672</v>
      </c>
      <c r="BQ275" s="134">
        <f t="shared" si="415"/>
        <v>243.33496775534007</v>
      </c>
      <c r="BR275" s="134">
        <f t="shared" si="415"/>
        <v>246.49458606970288</v>
      </c>
      <c r="BS275" s="134">
        <f t="shared" si="415"/>
        <v>248.12194591834793</v>
      </c>
      <c r="BT275" s="134">
        <f t="shared" si="415"/>
        <v>249.78185296396589</v>
      </c>
      <c r="BU275" s="134">
        <f t="shared" si="415"/>
        <v>251.47495815049626</v>
      </c>
      <c r="BV275" s="134">
        <f t="shared" si="415"/>
        <v>0</v>
      </c>
      <c r="BW275" s="134">
        <f t="shared" si="415"/>
        <v>0</v>
      </c>
      <c r="BX275" s="134">
        <f t="shared" si="415"/>
        <v>0</v>
      </c>
      <c r="BY275" s="134">
        <f t="shared" si="415"/>
        <v>0</v>
      </c>
      <c r="BZ275" s="134">
        <f t="shared" si="415"/>
        <v>0</v>
      </c>
      <c r="CA275" s="134">
        <f t="shared" si="415"/>
        <v>0</v>
      </c>
      <c r="CB275" s="134">
        <f t="shared" si="415"/>
        <v>0</v>
      </c>
      <c r="CC275" s="134">
        <f t="shared" si="415"/>
        <v>0</v>
      </c>
      <c r="CD275" s="134">
        <f t="shared" si="415"/>
        <v>0</v>
      </c>
      <c r="CE275" s="134">
        <f t="shared" si="415"/>
        <v>0</v>
      </c>
      <c r="CF275" s="134">
        <f t="shared" si="415"/>
        <v>0</v>
      </c>
      <c r="CG275" s="134">
        <f t="shared" si="415"/>
        <v>0</v>
      </c>
      <c r="CH275" s="134">
        <f t="shared" si="415"/>
        <v>0</v>
      </c>
    </row>
    <row r="276" spans="1:86" ht="11.4" x14ac:dyDescent="0.2">
      <c r="A276" s="150"/>
      <c r="B276" s="19" t="str">
        <f t="shared" ref="B276:G276" si="428">B57</f>
        <v>RES III</v>
      </c>
      <c r="C276" s="97">
        <f t="shared" si="428"/>
        <v>425.8</v>
      </c>
      <c r="D276" s="97" t="str">
        <f t="shared" si="428"/>
        <v>Win</v>
      </c>
      <c r="E276" s="97" t="str">
        <f t="shared" si="428"/>
        <v>Wind (Onshore, &gt;10MW)</v>
      </c>
      <c r="F276" s="19" t="str">
        <f t="shared" si="428"/>
        <v>Multiple</v>
      </c>
      <c r="G276" s="128">
        <f t="shared" si="428"/>
        <v>40179</v>
      </c>
      <c r="H276" s="19">
        <f t="shared" si="317"/>
        <v>50</v>
      </c>
      <c r="I276" s="129">
        <f t="shared" ref="I276:K276" si="429">I57</f>
        <v>25</v>
      </c>
      <c r="J276" s="129">
        <f t="shared" si="429"/>
        <v>25</v>
      </c>
      <c r="K276" s="19">
        <f t="shared" si="429"/>
        <v>2010</v>
      </c>
      <c r="L276" s="19"/>
      <c r="M276" s="19"/>
      <c r="N276" s="19"/>
      <c r="O276" s="19"/>
      <c r="P276" s="19"/>
      <c r="Q276" s="19"/>
      <c r="R276" s="19"/>
      <c r="S276" s="19"/>
      <c r="T276" s="19"/>
      <c r="U276" s="134">
        <f>IFERROR('CEB Allocators'!M57/SUM('CEB Allocators'!$M57:$BC57),0)*SUM($U57:$BK57)</f>
        <v>0</v>
      </c>
      <c r="V276" s="134">
        <f>IFERROR('CEB Allocators'!N57/SUM('CEB Allocators'!$M57:$BC57),0)*SUM($U57:$BK57)</f>
        <v>0</v>
      </c>
      <c r="W276" s="134">
        <f>IFERROR('CEB Allocators'!O57/SUM('CEB Allocators'!$M57:$BC57),0)*SUM($U57:$BK57)</f>
        <v>0</v>
      </c>
      <c r="X276" s="134">
        <f>IFERROR('CEB Allocators'!P57/SUM('CEB Allocators'!$M57:$BC57),0)*SUM($U57:$BK57)</f>
        <v>0</v>
      </c>
      <c r="Y276" s="134">
        <f>IFERROR('CEB Allocators'!Q57/SUM('CEB Allocators'!$M57:$BC57),0)*SUM($U57:$BK57)</f>
        <v>0</v>
      </c>
      <c r="Z276" s="134">
        <f>IFERROR('CEB Allocators'!R57/SUM('CEB Allocators'!$M57:$BC57),0)*SUM($U57:$BK57)</f>
        <v>113.22960894932203</v>
      </c>
      <c r="AA276" s="134">
        <f>IFERROR('CEB Allocators'!S57/SUM('CEB Allocators'!$M57:$BC57),0)*SUM($U57:$BK57)</f>
        <v>113.22960894932203</v>
      </c>
      <c r="AB276" s="134">
        <f>IFERROR('CEB Allocators'!T57/SUM('CEB Allocators'!$M57:$BC57),0)*SUM($U57:$BK57)</f>
        <v>113.22960894932203</v>
      </c>
      <c r="AC276" s="134">
        <f>IFERROR('CEB Allocators'!U57/SUM('CEB Allocators'!$M57:$BC57),0)*SUM($U57:$BK57)</f>
        <v>113.22960894932203</v>
      </c>
      <c r="AD276" s="134">
        <f>IFERROR('CEB Allocators'!V57/SUM('CEB Allocators'!$M57:$BC57),0)*SUM($U57:$BK57)</f>
        <v>113.22960894932203</v>
      </c>
      <c r="AE276" s="134">
        <f>IFERROR('CEB Allocators'!W57/SUM('CEB Allocators'!$M57:$BC57),0)*SUM($U57:$BK57)</f>
        <v>113.22960894932203</v>
      </c>
      <c r="AF276" s="134">
        <f>IFERROR('CEB Allocators'!X57/SUM('CEB Allocators'!$M57:$BC57),0)*SUM($U57:$BK57)</f>
        <v>113.22960894932203</v>
      </c>
      <c r="AG276" s="134">
        <f>IFERROR('CEB Allocators'!Y57/SUM('CEB Allocators'!$M57:$BC57),0)*SUM($U57:$BK57)</f>
        <v>113.22960894932203</v>
      </c>
      <c r="AH276" s="134">
        <f>IFERROR('CEB Allocators'!Z57/SUM('CEB Allocators'!$M57:$BC57),0)*SUM($U57:$BK57)</f>
        <v>113.22960894932203</v>
      </c>
      <c r="AI276" s="134">
        <f>IFERROR('CEB Allocators'!AA57/SUM('CEB Allocators'!$M57:$BC57),0)*SUM($U57:$BK57)</f>
        <v>113.22960894932203</v>
      </c>
      <c r="AJ276" s="134">
        <f>IFERROR('CEB Allocators'!AB57/SUM('CEB Allocators'!$M57:$BC57),0)*SUM($U57:$BK57)</f>
        <v>113.22960894932203</v>
      </c>
      <c r="AK276" s="134">
        <f>IFERROR('CEB Allocators'!AC57/SUM('CEB Allocators'!$M57:$BC57),0)*SUM($U57:$BK57)</f>
        <v>113.22960894932203</v>
      </c>
      <c r="AL276" s="134">
        <f>IFERROR('CEB Allocators'!AD57/SUM('CEB Allocators'!$M57:$BC57),0)*SUM($U57:$BK57)</f>
        <v>113.22960894932203</v>
      </c>
      <c r="AM276" s="134">
        <f>IFERROR('CEB Allocators'!AE57/SUM('CEB Allocators'!$M57:$BC57),0)*SUM($U57:$BK57)</f>
        <v>113.22960894932203</v>
      </c>
      <c r="AN276" s="134">
        <f>IFERROR('CEB Allocators'!AF57/SUM('CEB Allocators'!$M57:$BC57),0)*SUM($U57:$BK57)</f>
        <v>113.22960894932203</v>
      </c>
      <c r="AO276" s="134">
        <f>IFERROR('CEB Allocators'!AG57/SUM('CEB Allocators'!$M57:$BC57),0)*SUM($U57:$BK57)</f>
        <v>113.22960894932203</v>
      </c>
      <c r="AP276" s="134">
        <f>IFERROR('CEB Allocators'!AH57/SUM('CEB Allocators'!$M57:$BC57),0)*SUM($U57:$BK57)</f>
        <v>113.22960894932203</v>
      </c>
      <c r="AQ276" s="134">
        <f>IFERROR('CEB Allocators'!AI57/SUM('CEB Allocators'!$M57:$BC57),0)*SUM($U57:$BK57)</f>
        <v>113.22960894932203</v>
      </c>
      <c r="AR276" s="134">
        <f>IFERROR('CEB Allocators'!AJ57/SUM('CEB Allocators'!$M57:$BC57),0)*SUM($U57:$BK57)</f>
        <v>113.22960894932203</v>
      </c>
      <c r="AS276" s="134">
        <f>IFERROR('CEB Allocators'!AK57/SUM('CEB Allocators'!$M57:$BC57),0)*SUM($U57:$BK57)</f>
        <v>113.22960894932203</v>
      </c>
      <c r="AT276" s="134">
        <f>IFERROR('CEB Allocators'!AL57/SUM('CEB Allocators'!$M57:$BC57),0)*SUM($U57:$BK57)</f>
        <v>113.22960894932203</v>
      </c>
      <c r="AU276" s="134">
        <f>IFERROR('CEB Allocators'!AM57/SUM('CEB Allocators'!$M57:$BC57),0)*SUM($U57:$BK57)</f>
        <v>113.22960894932203</v>
      </c>
      <c r="AV276" s="134">
        <f>IFERROR('CEB Allocators'!AN57/SUM('CEB Allocators'!$M57:$BC57),0)*SUM($U57:$BK57)</f>
        <v>113.22960894932203</v>
      </c>
      <c r="AW276" s="134">
        <f>IFERROR('CEB Allocators'!AO57/SUM('CEB Allocators'!$M57:$BC57),0)*SUM($U57:$BK57)</f>
        <v>113.22960894932203</v>
      </c>
      <c r="AX276" s="134">
        <f>IFERROR('CEB Allocators'!AP57/SUM('CEB Allocators'!$M57:$BC57),0)*SUM($U57:$BK57)</f>
        <v>113.22960894932203</v>
      </c>
      <c r="AY276" s="134">
        <f>IFERROR('CEB Allocators'!AQ57/SUM('CEB Allocators'!$M57:$BC57),0)*SUM($U57:$BK57)</f>
        <v>113.22960894932203</v>
      </c>
      <c r="AZ276" s="134">
        <f>IFERROR('CEB Allocators'!AR57/SUM('CEB Allocators'!$M57:$BC57),0)*SUM($U57:$BK57)</f>
        <v>113.22960894932203</v>
      </c>
      <c r="BA276" s="134">
        <f>IFERROR('CEB Allocators'!AS57/SUM('CEB Allocators'!$M57:$BC57),0)*SUM($U57:$BK57)</f>
        <v>113.22960894932203</v>
      </c>
      <c r="BB276" s="134">
        <f>IFERROR('CEB Allocators'!AT57/SUM('CEB Allocators'!$M57:$BC57),0)*SUM($U57:$BK57)</f>
        <v>113.22960894932203</v>
      </c>
      <c r="BC276" s="134">
        <f>IFERROR('CEB Allocators'!AU57/SUM('CEB Allocators'!$M57:$BC57),0)*SUM($U57:$BK57)</f>
        <v>113.22960894932203</v>
      </c>
      <c r="BD276" s="134">
        <f>IFERROR('CEB Allocators'!AV57/SUM('CEB Allocators'!$M57:$BC57),0)*SUM($U57:$BK57)</f>
        <v>113.22960894932203</v>
      </c>
      <c r="BE276" s="134">
        <f>IFERROR('CEB Allocators'!AW57/SUM('CEB Allocators'!$M57:$BC57),0)*SUM($U57:$BK57)</f>
        <v>113.22960894932203</v>
      </c>
      <c r="BF276" s="134">
        <f>IFERROR('CEB Allocators'!AX57/SUM('CEB Allocators'!$M57:$BC57),0)*SUM($U57:$BK57)</f>
        <v>113.22960894932203</v>
      </c>
      <c r="BG276" s="134">
        <f>IFERROR('CEB Allocators'!AY57/SUM('CEB Allocators'!$M57:$BC57),0)*SUM($U57:$BK57)</f>
        <v>113.22960894932203</v>
      </c>
      <c r="BH276" s="134">
        <f>IFERROR('CEB Allocators'!AZ57/SUM('CEB Allocators'!$M57:$BC57),0)*SUM($U57:$BK57)</f>
        <v>113.22960894932203</v>
      </c>
      <c r="BI276" s="134">
        <f>IFERROR('CEB Allocators'!BA57/SUM('CEB Allocators'!$M57:$BC57),0)*SUM($U57:$BK57)</f>
        <v>113.22960894932203</v>
      </c>
      <c r="BJ276" s="134">
        <f>IFERROR('CEB Allocators'!BB57/SUM('CEB Allocators'!$M57:$BC57),0)*SUM($U57:$BK57)</f>
        <v>113.22960894932203</v>
      </c>
      <c r="BK276" s="134">
        <f>IFERROR('CEB Allocators'!BC57/SUM('CEB Allocators'!$M57:$BC57),0)*SUM($U57:$BK57)</f>
        <v>113.22960894932203</v>
      </c>
      <c r="BL276" s="134">
        <f t="shared" si="319"/>
        <v>132.7081819178558</v>
      </c>
      <c r="BM276" s="134">
        <f t="shared" si="415"/>
        <v>133.48305296597306</v>
      </c>
      <c r="BN276" s="134">
        <f t="shared" si="415"/>
        <v>134.2734214350526</v>
      </c>
      <c r="BO276" s="134">
        <f t="shared" si="415"/>
        <v>135.0795972735138</v>
      </c>
      <c r="BP276" s="134">
        <f t="shared" si="415"/>
        <v>135.9018966287442</v>
      </c>
      <c r="BQ276" s="134">
        <f t="shared" si="415"/>
        <v>136.74064197107921</v>
      </c>
      <c r="BR276" s="134">
        <f t="shared" si="415"/>
        <v>137.59616222026091</v>
      </c>
      <c r="BS276" s="134">
        <f t="shared" si="415"/>
        <v>138.46879287442624</v>
      </c>
      <c r="BT276" s="134">
        <f t="shared" si="415"/>
        <v>140.26676107426854</v>
      </c>
      <c r="BU276" s="134">
        <f t="shared" si="415"/>
        <v>141.19280370551402</v>
      </c>
      <c r="BV276" s="134">
        <f t="shared" si="415"/>
        <v>142.13736718938443</v>
      </c>
      <c r="BW276" s="134">
        <f t="shared" si="415"/>
        <v>143.10082194293224</v>
      </c>
      <c r="BX276" s="134">
        <f t="shared" si="415"/>
        <v>0</v>
      </c>
      <c r="BY276" s="134">
        <f t="shared" si="415"/>
        <v>0</v>
      </c>
      <c r="BZ276" s="134">
        <f t="shared" si="415"/>
        <v>0</v>
      </c>
      <c r="CA276" s="134">
        <f t="shared" si="415"/>
        <v>0</v>
      </c>
      <c r="CB276" s="134">
        <f t="shared" si="415"/>
        <v>0</v>
      </c>
      <c r="CC276" s="134">
        <f t="shared" si="415"/>
        <v>0</v>
      </c>
      <c r="CD276" s="134">
        <f t="shared" si="415"/>
        <v>0</v>
      </c>
      <c r="CE276" s="134">
        <f t="shared" si="415"/>
        <v>0</v>
      </c>
      <c r="CF276" s="134">
        <f t="shared" si="415"/>
        <v>0</v>
      </c>
      <c r="CG276" s="134">
        <f t="shared" si="415"/>
        <v>0</v>
      </c>
      <c r="CH276" s="134">
        <f t="shared" si="415"/>
        <v>0</v>
      </c>
    </row>
    <row r="277" spans="1:86" ht="11.4" x14ac:dyDescent="0.2">
      <c r="A277" s="150"/>
      <c r="B277" s="19" t="str">
        <f t="shared" ref="B277:G277" si="430">B58</f>
        <v>RESOP</v>
      </c>
      <c r="C277" s="97">
        <f t="shared" si="430"/>
        <v>473.7</v>
      </c>
      <c r="D277" s="97" t="str">
        <f t="shared" si="430"/>
        <v>Sol</v>
      </c>
      <c r="E277" s="97" t="str">
        <f t="shared" si="430"/>
        <v>Solar (Ground Mounted, &lt;10MW)</v>
      </c>
      <c r="F277" s="19" t="str">
        <f t="shared" si="430"/>
        <v>Multiple</v>
      </c>
      <c r="G277" s="128">
        <f t="shared" si="430"/>
        <v>40179</v>
      </c>
      <c r="H277" s="19">
        <f t="shared" si="317"/>
        <v>50</v>
      </c>
      <c r="I277" s="129">
        <f t="shared" ref="I277:K277" si="431">I58</f>
        <v>25</v>
      </c>
      <c r="J277" s="129">
        <f t="shared" si="431"/>
        <v>25</v>
      </c>
      <c r="K277" s="19">
        <f t="shared" si="431"/>
        <v>2010</v>
      </c>
      <c r="L277" s="19"/>
      <c r="M277" s="19"/>
      <c r="N277" s="19"/>
      <c r="O277" s="19"/>
      <c r="P277" s="19"/>
      <c r="Q277" s="19"/>
      <c r="R277" s="19"/>
      <c r="S277" s="19"/>
      <c r="T277" s="19"/>
      <c r="U277" s="134">
        <f>IFERROR('CEB Allocators'!M58/SUM('CEB Allocators'!$M58:$BC58),0)*SUM($U58:$BK58)</f>
        <v>0</v>
      </c>
      <c r="V277" s="134">
        <f>IFERROR('CEB Allocators'!N58/SUM('CEB Allocators'!$M58:$BC58),0)*SUM($U58:$BK58)</f>
        <v>0</v>
      </c>
      <c r="W277" s="134">
        <f>IFERROR('CEB Allocators'!O58/SUM('CEB Allocators'!$M58:$BC58),0)*SUM($U58:$BK58)</f>
        <v>0</v>
      </c>
      <c r="X277" s="134">
        <f>IFERROR('CEB Allocators'!P58/SUM('CEB Allocators'!$M58:$BC58),0)*SUM($U58:$BK58)</f>
        <v>0</v>
      </c>
      <c r="Y277" s="134">
        <f>IFERROR('CEB Allocators'!Q58/SUM('CEB Allocators'!$M58:$BC58),0)*SUM($U58:$BK58)</f>
        <v>0</v>
      </c>
      <c r="Z277" s="134">
        <f>IFERROR('CEB Allocators'!R58/SUM('CEB Allocators'!$M58:$BC58),0)*SUM($U58:$BK58)</f>
        <v>169.1716019376465</v>
      </c>
      <c r="AA277" s="134">
        <f>IFERROR('CEB Allocators'!S58/SUM('CEB Allocators'!$M58:$BC58),0)*SUM($U58:$BK58)</f>
        <v>169.1716019376465</v>
      </c>
      <c r="AB277" s="134">
        <f>IFERROR('CEB Allocators'!T58/SUM('CEB Allocators'!$M58:$BC58),0)*SUM($U58:$BK58)</f>
        <v>169.1716019376465</v>
      </c>
      <c r="AC277" s="134">
        <f>IFERROR('CEB Allocators'!U58/SUM('CEB Allocators'!$M58:$BC58),0)*SUM($U58:$BK58)</f>
        <v>169.1716019376465</v>
      </c>
      <c r="AD277" s="134">
        <f>IFERROR('CEB Allocators'!V58/SUM('CEB Allocators'!$M58:$BC58),0)*SUM($U58:$BK58)</f>
        <v>169.1716019376465</v>
      </c>
      <c r="AE277" s="134">
        <f>IFERROR('CEB Allocators'!W58/SUM('CEB Allocators'!$M58:$BC58),0)*SUM($U58:$BK58)</f>
        <v>169.1716019376465</v>
      </c>
      <c r="AF277" s="134">
        <f>IFERROR('CEB Allocators'!X58/SUM('CEB Allocators'!$M58:$BC58),0)*SUM($U58:$BK58)</f>
        <v>169.1716019376465</v>
      </c>
      <c r="AG277" s="134">
        <f>IFERROR('CEB Allocators'!Y58/SUM('CEB Allocators'!$M58:$BC58),0)*SUM($U58:$BK58)</f>
        <v>169.1716019376465</v>
      </c>
      <c r="AH277" s="134">
        <f>IFERROR('CEB Allocators'!Z58/SUM('CEB Allocators'!$M58:$BC58),0)*SUM($U58:$BK58)</f>
        <v>169.1716019376465</v>
      </c>
      <c r="AI277" s="134">
        <f>IFERROR('CEB Allocators'!AA58/SUM('CEB Allocators'!$M58:$BC58),0)*SUM($U58:$BK58)</f>
        <v>169.1716019376465</v>
      </c>
      <c r="AJ277" s="134">
        <f>IFERROR('CEB Allocators'!AB58/SUM('CEB Allocators'!$M58:$BC58),0)*SUM($U58:$BK58)</f>
        <v>169.1716019376465</v>
      </c>
      <c r="AK277" s="134">
        <f>IFERROR('CEB Allocators'!AC58/SUM('CEB Allocators'!$M58:$BC58),0)*SUM($U58:$BK58)</f>
        <v>169.1716019376465</v>
      </c>
      <c r="AL277" s="134">
        <f>IFERROR('CEB Allocators'!AD58/SUM('CEB Allocators'!$M58:$BC58),0)*SUM($U58:$BK58)</f>
        <v>169.1716019376465</v>
      </c>
      <c r="AM277" s="134">
        <f>IFERROR('CEB Allocators'!AE58/SUM('CEB Allocators'!$M58:$BC58),0)*SUM($U58:$BK58)</f>
        <v>169.1716019376465</v>
      </c>
      <c r="AN277" s="134">
        <f>IFERROR('CEB Allocators'!AF58/SUM('CEB Allocators'!$M58:$BC58),0)*SUM($U58:$BK58)</f>
        <v>169.1716019376465</v>
      </c>
      <c r="AO277" s="134">
        <f>IFERROR('CEB Allocators'!AG58/SUM('CEB Allocators'!$M58:$BC58),0)*SUM($U58:$BK58)</f>
        <v>169.1716019376465</v>
      </c>
      <c r="AP277" s="134">
        <f>IFERROR('CEB Allocators'!AH58/SUM('CEB Allocators'!$M58:$BC58),0)*SUM($U58:$BK58)</f>
        <v>169.1716019376465</v>
      </c>
      <c r="AQ277" s="134">
        <f>IFERROR('CEB Allocators'!AI58/SUM('CEB Allocators'!$M58:$BC58),0)*SUM($U58:$BK58)</f>
        <v>169.1716019376465</v>
      </c>
      <c r="AR277" s="134">
        <f>IFERROR('CEB Allocators'!AJ58/SUM('CEB Allocators'!$M58:$BC58),0)*SUM($U58:$BK58)</f>
        <v>169.1716019376465</v>
      </c>
      <c r="AS277" s="134">
        <f>IFERROR('CEB Allocators'!AK58/SUM('CEB Allocators'!$M58:$BC58),0)*SUM($U58:$BK58)</f>
        <v>169.1716019376465</v>
      </c>
      <c r="AT277" s="134">
        <f>IFERROR('CEB Allocators'!AL58/SUM('CEB Allocators'!$M58:$BC58),0)*SUM($U58:$BK58)</f>
        <v>169.1716019376465</v>
      </c>
      <c r="AU277" s="134">
        <f>IFERROR('CEB Allocators'!AM58/SUM('CEB Allocators'!$M58:$BC58),0)*SUM($U58:$BK58)</f>
        <v>169.1716019376465</v>
      </c>
      <c r="AV277" s="134">
        <f>IFERROR('CEB Allocators'!AN58/SUM('CEB Allocators'!$M58:$BC58),0)*SUM($U58:$BK58)</f>
        <v>169.1716019376465</v>
      </c>
      <c r="AW277" s="134">
        <f>IFERROR('CEB Allocators'!AO58/SUM('CEB Allocators'!$M58:$BC58),0)*SUM($U58:$BK58)</f>
        <v>169.1716019376465</v>
      </c>
      <c r="AX277" s="134">
        <f>IFERROR('CEB Allocators'!AP58/SUM('CEB Allocators'!$M58:$BC58),0)*SUM($U58:$BK58)</f>
        <v>169.1716019376465</v>
      </c>
      <c r="AY277" s="134">
        <f>IFERROR('CEB Allocators'!AQ58/SUM('CEB Allocators'!$M58:$BC58),0)*SUM($U58:$BK58)</f>
        <v>169.1716019376465</v>
      </c>
      <c r="AZ277" s="134">
        <f>IFERROR('CEB Allocators'!AR58/SUM('CEB Allocators'!$M58:$BC58),0)*SUM($U58:$BK58)</f>
        <v>169.1716019376465</v>
      </c>
      <c r="BA277" s="134">
        <f>IFERROR('CEB Allocators'!AS58/SUM('CEB Allocators'!$M58:$BC58),0)*SUM($U58:$BK58)</f>
        <v>169.1716019376465</v>
      </c>
      <c r="BB277" s="134">
        <f>IFERROR('CEB Allocators'!AT58/SUM('CEB Allocators'!$M58:$BC58),0)*SUM($U58:$BK58)</f>
        <v>169.1716019376465</v>
      </c>
      <c r="BC277" s="134">
        <f>IFERROR('CEB Allocators'!AU58/SUM('CEB Allocators'!$M58:$BC58),0)*SUM($U58:$BK58)</f>
        <v>169.1716019376465</v>
      </c>
      <c r="BD277" s="134">
        <f>IFERROR('CEB Allocators'!AV58/SUM('CEB Allocators'!$M58:$BC58),0)*SUM($U58:$BK58)</f>
        <v>169.1716019376465</v>
      </c>
      <c r="BE277" s="134">
        <f>IFERROR('CEB Allocators'!AW58/SUM('CEB Allocators'!$M58:$BC58),0)*SUM($U58:$BK58)</f>
        <v>169.1716019376465</v>
      </c>
      <c r="BF277" s="134">
        <f>IFERROR('CEB Allocators'!AX58/SUM('CEB Allocators'!$M58:$BC58),0)*SUM($U58:$BK58)</f>
        <v>169.1716019376465</v>
      </c>
      <c r="BG277" s="134">
        <f>IFERROR('CEB Allocators'!AY58/SUM('CEB Allocators'!$M58:$BC58),0)*SUM($U58:$BK58)</f>
        <v>169.1716019376465</v>
      </c>
      <c r="BH277" s="134">
        <f>IFERROR('CEB Allocators'!AZ58/SUM('CEB Allocators'!$M58:$BC58),0)*SUM($U58:$BK58)</f>
        <v>169.1716019376465</v>
      </c>
      <c r="BI277" s="134">
        <f>IFERROR('CEB Allocators'!BA58/SUM('CEB Allocators'!$M58:$BC58),0)*SUM($U58:$BK58)</f>
        <v>169.1716019376465</v>
      </c>
      <c r="BJ277" s="134">
        <f>IFERROR('CEB Allocators'!BB58/SUM('CEB Allocators'!$M58:$BC58),0)*SUM($U58:$BK58)</f>
        <v>169.1716019376465</v>
      </c>
      <c r="BK277" s="134">
        <f>IFERROR('CEB Allocators'!BC58/SUM('CEB Allocators'!$M58:$BC58),0)*SUM($U58:$BK58)</f>
        <v>169.1716019376465</v>
      </c>
      <c r="BL277" s="134">
        <f t="shared" si="319"/>
        <v>76.42854056407559</v>
      </c>
      <c r="BM277" s="134">
        <f t="shared" si="415"/>
        <v>76.901150087975864</v>
      </c>
      <c r="BN277" s="134">
        <f t="shared" si="415"/>
        <v>77.38321180235414</v>
      </c>
      <c r="BO277" s="134">
        <f t="shared" si="415"/>
        <v>77.87491475102</v>
      </c>
      <c r="BP277" s="134">
        <f t="shared" si="415"/>
        <v>78.376451758659158</v>
      </c>
      <c r="BQ277" s="134">
        <f t="shared" si="415"/>
        <v>78.888019506451116</v>
      </c>
      <c r="BR277" s="134">
        <f t="shared" si="415"/>
        <v>79.409818609198894</v>
      </c>
      <c r="BS277" s="134">
        <f t="shared" si="415"/>
        <v>79.942053694001643</v>
      </c>
      <c r="BT277" s="134">
        <f t="shared" si="415"/>
        <v>80.623367826057645</v>
      </c>
      <c r="BU277" s="134">
        <f t="shared" si="415"/>
        <v>81.179873895197559</v>
      </c>
      <c r="BV277" s="134">
        <f t="shared" si="415"/>
        <v>81.747510085720279</v>
      </c>
      <c r="BW277" s="134">
        <f t="shared" si="415"/>
        <v>82.326499000053445</v>
      </c>
      <c r="BX277" s="134">
        <f t="shared" si="415"/>
        <v>0</v>
      </c>
      <c r="BY277" s="134">
        <f t="shared" si="415"/>
        <v>0</v>
      </c>
      <c r="BZ277" s="134">
        <f t="shared" si="415"/>
        <v>0</v>
      </c>
      <c r="CA277" s="134">
        <f t="shared" si="415"/>
        <v>0</v>
      </c>
      <c r="CB277" s="134">
        <f t="shared" si="415"/>
        <v>0</v>
      </c>
      <c r="CC277" s="134">
        <f t="shared" si="415"/>
        <v>0</v>
      </c>
      <c r="CD277" s="134">
        <f t="shared" si="415"/>
        <v>0</v>
      </c>
      <c r="CE277" s="134">
        <f t="shared" si="415"/>
        <v>0</v>
      </c>
      <c r="CF277" s="134">
        <f t="shared" si="415"/>
        <v>0</v>
      </c>
      <c r="CG277" s="134">
        <f t="shared" si="415"/>
        <v>0</v>
      </c>
      <c r="CH277" s="134">
        <f t="shared" si="415"/>
        <v>0</v>
      </c>
    </row>
    <row r="278" spans="1:86" ht="11.4" x14ac:dyDescent="0.2">
      <c r="A278" s="150"/>
      <c r="B278" s="19" t="str">
        <f t="shared" ref="B278:G278" si="432">B59</f>
        <v>RESOP</v>
      </c>
      <c r="C278" s="97">
        <f t="shared" si="432"/>
        <v>284.89999999999998</v>
      </c>
      <c r="D278" s="97" t="str">
        <f t="shared" si="432"/>
        <v>Win</v>
      </c>
      <c r="E278" s="97" t="str">
        <f t="shared" si="432"/>
        <v>Wind (Onshore, &lt;10MW)</v>
      </c>
      <c r="F278" s="19" t="str">
        <f t="shared" si="432"/>
        <v>Multiple</v>
      </c>
      <c r="G278" s="128">
        <f t="shared" si="432"/>
        <v>40179</v>
      </c>
      <c r="H278" s="19">
        <f t="shared" si="317"/>
        <v>50</v>
      </c>
      <c r="I278" s="129">
        <f t="shared" ref="I278:K278" si="433">I59</f>
        <v>25</v>
      </c>
      <c r="J278" s="129">
        <f t="shared" si="433"/>
        <v>25</v>
      </c>
      <c r="K278" s="19">
        <f t="shared" si="433"/>
        <v>2010</v>
      </c>
      <c r="L278" s="19"/>
      <c r="M278" s="19"/>
      <c r="N278" s="19"/>
      <c r="O278" s="19"/>
      <c r="P278" s="19"/>
      <c r="Q278" s="19"/>
      <c r="R278" s="19"/>
      <c r="S278" s="19"/>
      <c r="T278" s="19"/>
      <c r="U278" s="134">
        <f>IFERROR('CEB Allocators'!M59/SUM('CEB Allocators'!$M59:$BC59),0)*SUM($U59:$BK59)</f>
        <v>0</v>
      </c>
      <c r="V278" s="134">
        <f>IFERROR('CEB Allocators'!N59/SUM('CEB Allocators'!$M59:$BC59),0)*SUM($U59:$BK59)</f>
        <v>0</v>
      </c>
      <c r="W278" s="134">
        <f>IFERROR('CEB Allocators'!O59/SUM('CEB Allocators'!$M59:$BC59),0)*SUM($U59:$BK59)</f>
        <v>0</v>
      </c>
      <c r="X278" s="134">
        <f>IFERROR('CEB Allocators'!P59/SUM('CEB Allocators'!$M59:$BC59),0)*SUM($U59:$BK59)</f>
        <v>0</v>
      </c>
      <c r="Y278" s="134">
        <f>IFERROR('CEB Allocators'!Q59/SUM('CEB Allocators'!$M59:$BC59),0)*SUM($U59:$BK59)</f>
        <v>0</v>
      </c>
      <c r="Z278" s="134">
        <f>IFERROR('CEB Allocators'!R59/SUM('CEB Allocators'!$M59:$BC59),0)*SUM($U59:$BK59)</f>
        <v>73.131493214614707</v>
      </c>
      <c r="AA278" s="134">
        <f>IFERROR('CEB Allocators'!S59/SUM('CEB Allocators'!$M59:$BC59),0)*SUM($U59:$BK59)</f>
        <v>73.131493214614707</v>
      </c>
      <c r="AB278" s="134">
        <f>IFERROR('CEB Allocators'!T59/SUM('CEB Allocators'!$M59:$BC59),0)*SUM($U59:$BK59)</f>
        <v>73.131493214614707</v>
      </c>
      <c r="AC278" s="134">
        <f>IFERROR('CEB Allocators'!U59/SUM('CEB Allocators'!$M59:$BC59),0)*SUM($U59:$BK59)</f>
        <v>73.131493214614707</v>
      </c>
      <c r="AD278" s="134">
        <f>IFERROR('CEB Allocators'!V59/SUM('CEB Allocators'!$M59:$BC59),0)*SUM($U59:$BK59)</f>
        <v>73.131493214614707</v>
      </c>
      <c r="AE278" s="134">
        <f>IFERROR('CEB Allocators'!W59/SUM('CEB Allocators'!$M59:$BC59),0)*SUM($U59:$BK59)</f>
        <v>73.131493214614707</v>
      </c>
      <c r="AF278" s="134">
        <f>IFERROR('CEB Allocators'!X59/SUM('CEB Allocators'!$M59:$BC59),0)*SUM($U59:$BK59)</f>
        <v>73.131493214614707</v>
      </c>
      <c r="AG278" s="134">
        <f>IFERROR('CEB Allocators'!Y59/SUM('CEB Allocators'!$M59:$BC59),0)*SUM($U59:$BK59)</f>
        <v>73.131493214614707</v>
      </c>
      <c r="AH278" s="134">
        <f>IFERROR('CEB Allocators'!Z59/SUM('CEB Allocators'!$M59:$BC59),0)*SUM($U59:$BK59)</f>
        <v>73.131493214614707</v>
      </c>
      <c r="AI278" s="134">
        <f>IFERROR('CEB Allocators'!AA59/SUM('CEB Allocators'!$M59:$BC59),0)*SUM($U59:$BK59)</f>
        <v>73.131493214614707</v>
      </c>
      <c r="AJ278" s="134">
        <f>IFERROR('CEB Allocators'!AB59/SUM('CEB Allocators'!$M59:$BC59),0)*SUM($U59:$BK59)</f>
        <v>73.131493214614707</v>
      </c>
      <c r="AK278" s="134">
        <f>IFERROR('CEB Allocators'!AC59/SUM('CEB Allocators'!$M59:$BC59),0)*SUM($U59:$BK59)</f>
        <v>73.131493214614707</v>
      </c>
      <c r="AL278" s="134">
        <f>IFERROR('CEB Allocators'!AD59/SUM('CEB Allocators'!$M59:$BC59),0)*SUM($U59:$BK59)</f>
        <v>73.131493214614707</v>
      </c>
      <c r="AM278" s="134">
        <f>IFERROR('CEB Allocators'!AE59/SUM('CEB Allocators'!$M59:$BC59),0)*SUM($U59:$BK59)</f>
        <v>73.131493214614707</v>
      </c>
      <c r="AN278" s="134">
        <f>IFERROR('CEB Allocators'!AF59/SUM('CEB Allocators'!$M59:$BC59),0)*SUM($U59:$BK59)</f>
        <v>73.131493214614707</v>
      </c>
      <c r="AO278" s="134">
        <f>IFERROR('CEB Allocators'!AG59/SUM('CEB Allocators'!$M59:$BC59),0)*SUM($U59:$BK59)</f>
        <v>73.131493214614707</v>
      </c>
      <c r="AP278" s="134">
        <f>IFERROR('CEB Allocators'!AH59/SUM('CEB Allocators'!$M59:$BC59),0)*SUM($U59:$BK59)</f>
        <v>73.131493214614707</v>
      </c>
      <c r="AQ278" s="134">
        <f>IFERROR('CEB Allocators'!AI59/SUM('CEB Allocators'!$M59:$BC59),0)*SUM($U59:$BK59)</f>
        <v>73.131493214614707</v>
      </c>
      <c r="AR278" s="134">
        <f>IFERROR('CEB Allocators'!AJ59/SUM('CEB Allocators'!$M59:$BC59),0)*SUM($U59:$BK59)</f>
        <v>73.131493214614707</v>
      </c>
      <c r="AS278" s="134">
        <f>IFERROR('CEB Allocators'!AK59/SUM('CEB Allocators'!$M59:$BC59),0)*SUM($U59:$BK59)</f>
        <v>73.131493214614707</v>
      </c>
      <c r="AT278" s="134">
        <f>IFERROR('CEB Allocators'!AL59/SUM('CEB Allocators'!$M59:$BC59),0)*SUM($U59:$BK59)</f>
        <v>73.131493214614707</v>
      </c>
      <c r="AU278" s="134">
        <f>IFERROR('CEB Allocators'!AM59/SUM('CEB Allocators'!$M59:$BC59),0)*SUM($U59:$BK59)</f>
        <v>73.131493214614707</v>
      </c>
      <c r="AV278" s="134">
        <f>IFERROR('CEB Allocators'!AN59/SUM('CEB Allocators'!$M59:$BC59),0)*SUM($U59:$BK59)</f>
        <v>73.131493214614707</v>
      </c>
      <c r="AW278" s="134">
        <f>IFERROR('CEB Allocators'!AO59/SUM('CEB Allocators'!$M59:$BC59),0)*SUM($U59:$BK59)</f>
        <v>73.131493214614707</v>
      </c>
      <c r="AX278" s="134">
        <f>IFERROR('CEB Allocators'!AP59/SUM('CEB Allocators'!$M59:$BC59),0)*SUM($U59:$BK59)</f>
        <v>73.131493214614707</v>
      </c>
      <c r="AY278" s="134">
        <f>IFERROR('CEB Allocators'!AQ59/SUM('CEB Allocators'!$M59:$BC59),0)*SUM($U59:$BK59)</f>
        <v>73.131493214614707</v>
      </c>
      <c r="AZ278" s="134">
        <f>IFERROR('CEB Allocators'!AR59/SUM('CEB Allocators'!$M59:$BC59),0)*SUM($U59:$BK59)</f>
        <v>73.131493214614707</v>
      </c>
      <c r="BA278" s="134">
        <f>IFERROR('CEB Allocators'!AS59/SUM('CEB Allocators'!$M59:$BC59),0)*SUM($U59:$BK59)</f>
        <v>73.131493214614707</v>
      </c>
      <c r="BB278" s="134">
        <f>IFERROR('CEB Allocators'!AT59/SUM('CEB Allocators'!$M59:$BC59),0)*SUM($U59:$BK59)</f>
        <v>73.131493214614707</v>
      </c>
      <c r="BC278" s="134">
        <f>IFERROR('CEB Allocators'!AU59/SUM('CEB Allocators'!$M59:$BC59),0)*SUM($U59:$BK59)</f>
        <v>73.131493214614707</v>
      </c>
      <c r="BD278" s="134">
        <f>IFERROR('CEB Allocators'!AV59/SUM('CEB Allocators'!$M59:$BC59),0)*SUM($U59:$BK59)</f>
        <v>73.131493214614707</v>
      </c>
      <c r="BE278" s="134">
        <f>IFERROR('CEB Allocators'!AW59/SUM('CEB Allocators'!$M59:$BC59),0)*SUM($U59:$BK59)</f>
        <v>73.131493214614707</v>
      </c>
      <c r="BF278" s="134">
        <f>IFERROR('CEB Allocators'!AX59/SUM('CEB Allocators'!$M59:$BC59),0)*SUM($U59:$BK59)</f>
        <v>73.131493214614707</v>
      </c>
      <c r="BG278" s="134">
        <f>IFERROR('CEB Allocators'!AY59/SUM('CEB Allocators'!$M59:$BC59),0)*SUM($U59:$BK59)</f>
        <v>73.131493214614707</v>
      </c>
      <c r="BH278" s="134">
        <f>IFERROR('CEB Allocators'!AZ59/SUM('CEB Allocators'!$M59:$BC59),0)*SUM($U59:$BK59)</f>
        <v>73.131493214614707</v>
      </c>
      <c r="BI278" s="134">
        <f>IFERROR('CEB Allocators'!BA59/SUM('CEB Allocators'!$M59:$BC59),0)*SUM($U59:$BK59)</f>
        <v>73.131493214614707</v>
      </c>
      <c r="BJ278" s="134">
        <f>IFERROR('CEB Allocators'!BB59/SUM('CEB Allocators'!$M59:$BC59),0)*SUM($U59:$BK59)</f>
        <v>73.131493214614707</v>
      </c>
      <c r="BK278" s="134">
        <f>IFERROR('CEB Allocators'!BC59/SUM('CEB Allocators'!$M59:$BC59),0)*SUM($U59:$BK59)</f>
        <v>73.131493214614707</v>
      </c>
      <c r="BL278" s="134">
        <f t="shared" si="319"/>
        <v>88.794178084539951</v>
      </c>
      <c r="BM278" s="134">
        <f t="shared" si="415"/>
        <v>89.312639243789846</v>
      </c>
      <c r="BN278" s="134">
        <f t="shared" si="415"/>
        <v>89.841469626224722</v>
      </c>
      <c r="BO278" s="134">
        <f t="shared" si="415"/>
        <v>90.380876616308299</v>
      </c>
      <c r="BP278" s="134">
        <f t="shared" si="415"/>
        <v>90.931071746193552</v>
      </c>
      <c r="BQ278" s="134">
        <f t="shared" si="415"/>
        <v>91.492270778676527</v>
      </c>
      <c r="BR278" s="134">
        <f t="shared" si="415"/>
        <v>92.064693791809148</v>
      </c>
      <c r="BS278" s="134">
        <f t="shared" si="415"/>
        <v>92.648565265204397</v>
      </c>
      <c r="BT278" s="134">
        <f t="shared" si="415"/>
        <v>93.851574048988027</v>
      </c>
      <c r="BU278" s="134">
        <f t="shared" si="415"/>
        <v>94.471183127526871</v>
      </c>
      <c r="BV278" s="134">
        <f t="shared" si="415"/>
        <v>95.103184387636489</v>
      </c>
      <c r="BW278" s="134">
        <f t="shared" si="415"/>
        <v>95.747825672948309</v>
      </c>
      <c r="BX278" s="134">
        <f t="shared" si="415"/>
        <v>0</v>
      </c>
      <c r="BY278" s="134">
        <f t="shared" si="415"/>
        <v>0</v>
      </c>
      <c r="BZ278" s="134">
        <f t="shared" si="415"/>
        <v>0</v>
      </c>
      <c r="CA278" s="134">
        <f t="shared" si="415"/>
        <v>0</v>
      </c>
      <c r="CB278" s="134">
        <f t="shared" si="415"/>
        <v>0</v>
      </c>
      <c r="CC278" s="134">
        <f t="shared" si="415"/>
        <v>0</v>
      </c>
      <c r="CD278" s="134">
        <f t="shared" si="415"/>
        <v>0</v>
      </c>
      <c r="CE278" s="134">
        <f t="shared" si="415"/>
        <v>0</v>
      </c>
      <c r="CF278" s="134">
        <f t="shared" si="415"/>
        <v>0</v>
      </c>
      <c r="CG278" s="134">
        <f t="shared" si="415"/>
        <v>0</v>
      </c>
      <c r="CH278" s="134">
        <f t="shared" si="415"/>
        <v>0</v>
      </c>
    </row>
    <row r="279" spans="1:86" ht="11.4" x14ac:dyDescent="0.2">
      <c r="A279" s="150"/>
      <c r="B279" s="19" t="str">
        <f t="shared" ref="B279:G279" si="434">B60</f>
        <v>Coal Shutdown</v>
      </c>
      <c r="C279" s="97">
        <f t="shared" si="434"/>
        <v>0</v>
      </c>
      <c r="D279" s="97" t="str">
        <f t="shared" si="434"/>
        <v>Col</v>
      </c>
      <c r="E279" s="97" t="str">
        <f t="shared" si="434"/>
        <v>Coal</v>
      </c>
      <c r="F279" s="19" t="str">
        <f t="shared" si="434"/>
        <v>Multiple</v>
      </c>
      <c r="G279" s="128">
        <f t="shared" si="434"/>
        <v>39814</v>
      </c>
      <c r="H279" s="19">
        <f t="shared" si="317"/>
        <v>20</v>
      </c>
      <c r="I279" s="129">
        <f t="shared" ref="I279:K279" si="435">I60</f>
        <v>20</v>
      </c>
      <c r="J279" s="129">
        <f t="shared" si="435"/>
        <v>0</v>
      </c>
      <c r="K279" s="19">
        <f t="shared" si="435"/>
        <v>2009</v>
      </c>
      <c r="L279" s="19"/>
      <c r="M279" s="19"/>
      <c r="N279" s="19"/>
      <c r="O279" s="19"/>
      <c r="P279" s="19"/>
      <c r="Q279" s="19"/>
      <c r="R279" s="19"/>
      <c r="S279" s="19"/>
      <c r="T279" s="19"/>
      <c r="U279" s="134">
        <f>IFERROR('CEB Allocators'!M60/SUM('CEB Allocators'!$M60:$BC60),0)*SUM($U60:$BK60)</f>
        <v>0</v>
      </c>
      <c r="V279" s="134">
        <f>IFERROR('CEB Allocators'!N60/SUM('CEB Allocators'!$M60:$BC60),0)*SUM($U60:$BK60)</f>
        <v>0</v>
      </c>
      <c r="W279" s="134">
        <f>IFERROR('CEB Allocators'!O60/SUM('CEB Allocators'!$M60:$BC60),0)*SUM($U60:$BK60)</f>
        <v>0</v>
      </c>
      <c r="X279" s="134">
        <f>IFERROR('CEB Allocators'!P60/SUM('CEB Allocators'!$M60:$BC60),0)*SUM($U60:$BK60)</f>
        <v>0</v>
      </c>
      <c r="Y279" s="134">
        <f>IFERROR('CEB Allocators'!Q60/SUM('CEB Allocators'!$M60:$BC60),0)*SUM($U60:$BK60)</f>
        <v>16.5</v>
      </c>
      <c r="Z279" s="134">
        <f>IFERROR('CEB Allocators'!R60/SUM('CEB Allocators'!$M60:$BC60),0)*SUM($U60:$BK60)</f>
        <v>16.5</v>
      </c>
      <c r="AA279" s="134">
        <f>IFERROR('CEB Allocators'!S60/SUM('CEB Allocators'!$M60:$BC60),0)*SUM($U60:$BK60)</f>
        <v>16.5</v>
      </c>
      <c r="AB279" s="134">
        <f>IFERROR('CEB Allocators'!T60/SUM('CEB Allocators'!$M60:$BC60),0)*SUM($U60:$BK60)</f>
        <v>16.5</v>
      </c>
      <c r="AC279" s="134">
        <f>IFERROR('CEB Allocators'!U60/SUM('CEB Allocators'!$M60:$BC60),0)*SUM($U60:$BK60)</f>
        <v>16.5</v>
      </c>
      <c r="AD279" s="134">
        <f>IFERROR('CEB Allocators'!V60/SUM('CEB Allocators'!$M60:$BC60),0)*SUM($U60:$BK60)</f>
        <v>16.5</v>
      </c>
      <c r="AE279" s="134">
        <f>IFERROR('CEB Allocators'!W60/SUM('CEB Allocators'!$M60:$BC60),0)*SUM($U60:$BK60)</f>
        <v>16.5</v>
      </c>
      <c r="AF279" s="134">
        <f>IFERROR('CEB Allocators'!X60/SUM('CEB Allocators'!$M60:$BC60),0)*SUM($U60:$BK60)</f>
        <v>16.5</v>
      </c>
      <c r="AG279" s="134">
        <f>IFERROR('CEB Allocators'!Y60/SUM('CEB Allocators'!$M60:$BC60),0)*SUM($U60:$BK60)</f>
        <v>16.5</v>
      </c>
      <c r="AH279" s="134">
        <f>IFERROR('CEB Allocators'!Z60/SUM('CEB Allocators'!$M60:$BC60),0)*SUM($U60:$BK60)</f>
        <v>16.5</v>
      </c>
      <c r="AI279" s="134">
        <f>IFERROR('CEB Allocators'!AA60/SUM('CEB Allocators'!$M60:$BC60),0)*SUM($U60:$BK60)</f>
        <v>16.5</v>
      </c>
      <c r="AJ279" s="134">
        <f>IFERROR('CEB Allocators'!AB60/SUM('CEB Allocators'!$M60:$BC60),0)*SUM($U60:$BK60)</f>
        <v>16.5</v>
      </c>
      <c r="AK279" s="134">
        <f>IFERROR('CEB Allocators'!AC60/SUM('CEB Allocators'!$M60:$BC60),0)*SUM($U60:$BK60)</f>
        <v>16.5</v>
      </c>
      <c r="AL279" s="134">
        <f>IFERROR('CEB Allocators'!AD60/SUM('CEB Allocators'!$M60:$BC60),0)*SUM($U60:$BK60)</f>
        <v>16.5</v>
      </c>
      <c r="AM279" s="134">
        <f>IFERROR('CEB Allocators'!AE60/SUM('CEB Allocators'!$M60:$BC60),0)*SUM($U60:$BK60)</f>
        <v>16.5</v>
      </c>
      <c r="AN279" s="134">
        <f>IFERROR('CEB Allocators'!AF60/SUM('CEB Allocators'!$M60:$BC60),0)*SUM($U60:$BK60)</f>
        <v>16.5</v>
      </c>
      <c r="AO279" s="134">
        <f>IFERROR('CEB Allocators'!AG60/SUM('CEB Allocators'!$M60:$BC60),0)*SUM($U60:$BK60)</f>
        <v>16.5</v>
      </c>
      <c r="AP279" s="134">
        <f>IFERROR('CEB Allocators'!AH60/SUM('CEB Allocators'!$M60:$BC60),0)*SUM($U60:$BK60)</f>
        <v>16.5</v>
      </c>
      <c r="AQ279" s="134">
        <f>IFERROR('CEB Allocators'!AI60/SUM('CEB Allocators'!$M60:$BC60),0)*SUM($U60:$BK60)</f>
        <v>16.5</v>
      </c>
      <c r="AR279" s="134">
        <f>IFERROR('CEB Allocators'!AJ60/SUM('CEB Allocators'!$M60:$BC60),0)*SUM($U60:$BK60)</f>
        <v>16.5</v>
      </c>
      <c r="AS279" s="134">
        <f>IFERROR('CEB Allocators'!AK60/SUM('CEB Allocators'!$M60:$BC60),0)*SUM($U60:$BK60)</f>
        <v>0</v>
      </c>
      <c r="AT279" s="134">
        <f>IFERROR('CEB Allocators'!AL60/SUM('CEB Allocators'!$M60:$BC60),0)*SUM($U60:$BK60)</f>
        <v>0</v>
      </c>
      <c r="AU279" s="134">
        <f>IFERROR('CEB Allocators'!AM60/SUM('CEB Allocators'!$M60:$BC60),0)*SUM($U60:$BK60)</f>
        <v>0</v>
      </c>
      <c r="AV279" s="134">
        <f>IFERROR('CEB Allocators'!AN60/SUM('CEB Allocators'!$M60:$BC60),0)*SUM($U60:$BK60)</f>
        <v>0</v>
      </c>
      <c r="AW279" s="134">
        <f>IFERROR('CEB Allocators'!AO60/SUM('CEB Allocators'!$M60:$BC60),0)*SUM($U60:$BK60)</f>
        <v>0</v>
      </c>
      <c r="AX279" s="134">
        <f>IFERROR('CEB Allocators'!AP60/SUM('CEB Allocators'!$M60:$BC60),0)*SUM($U60:$BK60)</f>
        <v>0</v>
      </c>
      <c r="AY279" s="134">
        <f>IFERROR('CEB Allocators'!AQ60/SUM('CEB Allocators'!$M60:$BC60),0)*SUM($U60:$BK60)</f>
        <v>0</v>
      </c>
      <c r="AZ279" s="134">
        <f>IFERROR('CEB Allocators'!AR60/SUM('CEB Allocators'!$M60:$BC60),0)*SUM($U60:$BK60)</f>
        <v>0</v>
      </c>
      <c r="BA279" s="134">
        <f>IFERROR('CEB Allocators'!AS60/SUM('CEB Allocators'!$M60:$BC60),0)*SUM($U60:$BK60)</f>
        <v>0</v>
      </c>
      <c r="BB279" s="134">
        <f>IFERROR('CEB Allocators'!AT60/SUM('CEB Allocators'!$M60:$BC60),0)*SUM($U60:$BK60)</f>
        <v>0</v>
      </c>
      <c r="BC279" s="134">
        <f>IFERROR('CEB Allocators'!AU60/SUM('CEB Allocators'!$M60:$BC60),0)*SUM($U60:$BK60)</f>
        <v>0</v>
      </c>
      <c r="BD279" s="134">
        <f>IFERROR('CEB Allocators'!AV60/SUM('CEB Allocators'!$M60:$BC60),0)*SUM($U60:$BK60)</f>
        <v>0</v>
      </c>
      <c r="BE279" s="134">
        <f>IFERROR('CEB Allocators'!AW60/SUM('CEB Allocators'!$M60:$BC60),0)*SUM($U60:$BK60)</f>
        <v>0</v>
      </c>
      <c r="BF279" s="134">
        <f>IFERROR('CEB Allocators'!AX60/SUM('CEB Allocators'!$M60:$BC60),0)*SUM($U60:$BK60)</f>
        <v>0</v>
      </c>
      <c r="BG279" s="134">
        <f>IFERROR('CEB Allocators'!AY60/SUM('CEB Allocators'!$M60:$BC60),0)*SUM($U60:$BK60)</f>
        <v>0</v>
      </c>
      <c r="BH279" s="134">
        <f>IFERROR('CEB Allocators'!AZ60/SUM('CEB Allocators'!$M60:$BC60),0)*SUM($U60:$BK60)</f>
        <v>0</v>
      </c>
      <c r="BI279" s="134">
        <f>IFERROR('CEB Allocators'!BA60/SUM('CEB Allocators'!$M60:$BC60),0)*SUM($U60:$BK60)</f>
        <v>0</v>
      </c>
      <c r="BJ279" s="134">
        <f>IFERROR('CEB Allocators'!BB60/SUM('CEB Allocators'!$M60:$BC60),0)*SUM($U60:$BK60)</f>
        <v>0</v>
      </c>
      <c r="BK279" s="134">
        <f>IFERROR('CEB Allocators'!BC60/SUM('CEB Allocators'!$M60:$BC60),0)*SUM($U60:$BK60)</f>
        <v>0</v>
      </c>
      <c r="BL279" s="134">
        <f t="shared" si="319"/>
        <v>0</v>
      </c>
      <c r="BM279" s="134">
        <f t="shared" si="415"/>
        <v>0</v>
      </c>
      <c r="BN279" s="134">
        <f t="shared" si="415"/>
        <v>0</v>
      </c>
      <c r="BO279" s="134">
        <f t="shared" si="415"/>
        <v>0</v>
      </c>
      <c r="BP279" s="134">
        <f t="shared" si="415"/>
        <v>0</v>
      </c>
      <c r="BQ279" s="134">
        <f t="shared" si="415"/>
        <v>0</v>
      </c>
      <c r="BR279" s="134">
        <f t="shared" si="415"/>
        <v>0</v>
      </c>
      <c r="BS279" s="134">
        <f t="shared" si="415"/>
        <v>0</v>
      </c>
      <c r="BT279" s="134">
        <f t="shared" si="415"/>
        <v>0</v>
      </c>
      <c r="BU279" s="134">
        <f t="shared" si="415"/>
        <v>0</v>
      </c>
      <c r="BV279" s="134">
        <f t="shared" si="415"/>
        <v>0</v>
      </c>
      <c r="BW279" s="134">
        <f t="shared" si="415"/>
        <v>0</v>
      </c>
      <c r="BX279" s="134">
        <f t="shared" si="415"/>
        <v>0</v>
      </c>
      <c r="BY279" s="134">
        <f t="shared" si="415"/>
        <v>0</v>
      </c>
      <c r="BZ279" s="134">
        <f t="shared" si="415"/>
        <v>0</v>
      </c>
      <c r="CA279" s="134">
        <f t="shared" si="415"/>
        <v>0</v>
      </c>
      <c r="CB279" s="134">
        <f t="shared" si="415"/>
        <v>0</v>
      </c>
      <c r="CC279" s="134">
        <f t="shared" si="415"/>
        <v>0</v>
      </c>
      <c r="CD279" s="134">
        <f t="shared" si="415"/>
        <v>0</v>
      </c>
      <c r="CE279" s="134">
        <f t="shared" si="415"/>
        <v>0</v>
      </c>
      <c r="CF279" s="134">
        <f t="shared" si="415"/>
        <v>0</v>
      </c>
      <c r="CG279" s="134">
        <f t="shared" si="415"/>
        <v>0</v>
      </c>
      <c r="CH279" s="134">
        <f t="shared" si="415"/>
        <v>0</v>
      </c>
    </row>
    <row r="280" spans="1:86" ht="11.4" x14ac:dyDescent="0.2">
      <c r="A280" s="150"/>
      <c r="B280" s="19" t="str">
        <f t="shared" ref="B280:G280" si="436">B61</f>
        <v>Coal Shutdown</v>
      </c>
      <c r="C280" s="97">
        <f t="shared" si="436"/>
        <v>0</v>
      </c>
      <c r="D280" s="97" t="str">
        <f t="shared" si="436"/>
        <v>Col</v>
      </c>
      <c r="E280" s="97" t="str">
        <f t="shared" si="436"/>
        <v>Coal</v>
      </c>
      <c r="F280" s="19" t="str">
        <f t="shared" si="436"/>
        <v>Multiple</v>
      </c>
      <c r="G280" s="128">
        <f t="shared" si="436"/>
        <v>40179</v>
      </c>
      <c r="H280" s="19">
        <f t="shared" si="317"/>
        <v>20</v>
      </c>
      <c r="I280" s="129">
        <f t="shared" ref="I280:K280" si="437">I61</f>
        <v>20</v>
      </c>
      <c r="J280" s="129">
        <f t="shared" si="437"/>
        <v>0</v>
      </c>
      <c r="K280" s="19">
        <f t="shared" si="437"/>
        <v>2010</v>
      </c>
      <c r="L280" s="19"/>
      <c r="M280" s="19"/>
      <c r="N280" s="19"/>
      <c r="O280" s="19"/>
      <c r="P280" s="19"/>
      <c r="Q280" s="19"/>
      <c r="R280" s="19"/>
      <c r="S280" s="19"/>
      <c r="T280" s="19"/>
      <c r="U280" s="134">
        <f>IFERROR('CEB Allocators'!M61/SUM('CEB Allocators'!$M61:$BC61),0)*SUM($U61:$BK61)</f>
        <v>0</v>
      </c>
      <c r="V280" s="134">
        <f>IFERROR('CEB Allocators'!N61/SUM('CEB Allocators'!$M61:$BC61),0)*SUM($U61:$BK61)</f>
        <v>0</v>
      </c>
      <c r="W280" s="134">
        <f>IFERROR('CEB Allocators'!O61/SUM('CEB Allocators'!$M61:$BC61),0)*SUM($U61:$BK61)</f>
        <v>0</v>
      </c>
      <c r="X280" s="134">
        <f>IFERROR('CEB Allocators'!P61/SUM('CEB Allocators'!$M61:$BC61),0)*SUM($U61:$BK61)</f>
        <v>0</v>
      </c>
      <c r="Y280" s="134">
        <f>IFERROR('CEB Allocators'!Q61/SUM('CEB Allocators'!$M61:$BC61),0)*SUM($U61:$BK61)</f>
        <v>0</v>
      </c>
      <c r="Z280" s="134">
        <f>IFERROR('CEB Allocators'!R61/SUM('CEB Allocators'!$M61:$BC61),0)*SUM($U61:$BK61)</f>
        <v>15.450000000000001</v>
      </c>
      <c r="AA280" s="134">
        <f>IFERROR('CEB Allocators'!S61/SUM('CEB Allocators'!$M61:$BC61),0)*SUM($U61:$BK61)</f>
        <v>15.450000000000001</v>
      </c>
      <c r="AB280" s="134">
        <f>IFERROR('CEB Allocators'!T61/SUM('CEB Allocators'!$M61:$BC61),0)*SUM($U61:$BK61)</f>
        <v>15.450000000000001</v>
      </c>
      <c r="AC280" s="134">
        <f>IFERROR('CEB Allocators'!U61/SUM('CEB Allocators'!$M61:$BC61),0)*SUM($U61:$BK61)</f>
        <v>15.450000000000001</v>
      </c>
      <c r="AD280" s="134">
        <f>IFERROR('CEB Allocators'!V61/SUM('CEB Allocators'!$M61:$BC61),0)*SUM($U61:$BK61)</f>
        <v>15.450000000000001</v>
      </c>
      <c r="AE280" s="134">
        <f>IFERROR('CEB Allocators'!W61/SUM('CEB Allocators'!$M61:$BC61),0)*SUM($U61:$BK61)</f>
        <v>15.450000000000001</v>
      </c>
      <c r="AF280" s="134">
        <f>IFERROR('CEB Allocators'!X61/SUM('CEB Allocators'!$M61:$BC61),0)*SUM($U61:$BK61)</f>
        <v>15.450000000000001</v>
      </c>
      <c r="AG280" s="134">
        <f>IFERROR('CEB Allocators'!Y61/SUM('CEB Allocators'!$M61:$BC61),0)*SUM($U61:$BK61)</f>
        <v>15.450000000000001</v>
      </c>
      <c r="AH280" s="134">
        <f>IFERROR('CEB Allocators'!Z61/SUM('CEB Allocators'!$M61:$BC61),0)*SUM($U61:$BK61)</f>
        <v>15.450000000000001</v>
      </c>
      <c r="AI280" s="134">
        <f>IFERROR('CEB Allocators'!AA61/SUM('CEB Allocators'!$M61:$BC61),0)*SUM($U61:$BK61)</f>
        <v>15.450000000000001</v>
      </c>
      <c r="AJ280" s="134">
        <f>IFERROR('CEB Allocators'!AB61/SUM('CEB Allocators'!$M61:$BC61),0)*SUM($U61:$BK61)</f>
        <v>15.450000000000001</v>
      </c>
      <c r="AK280" s="134">
        <f>IFERROR('CEB Allocators'!AC61/SUM('CEB Allocators'!$M61:$BC61),0)*SUM($U61:$BK61)</f>
        <v>15.450000000000001</v>
      </c>
      <c r="AL280" s="134">
        <f>IFERROR('CEB Allocators'!AD61/SUM('CEB Allocators'!$M61:$BC61),0)*SUM($U61:$BK61)</f>
        <v>15.450000000000001</v>
      </c>
      <c r="AM280" s="134">
        <f>IFERROR('CEB Allocators'!AE61/SUM('CEB Allocators'!$M61:$BC61),0)*SUM($U61:$BK61)</f>
        <v>15.450000000000001</v>
      </c>
      <c r="AN280" s="134">
        <f>IFERROR('CEB Allocators'!AF61/SUM('CEB Allocators'!$M61:$BC61),0)*SUM($U61:$BK61)</f>
        <v>15.450000000000001</v>
      </c>
      <c r="AO280" s="134">
        <f>IFERROR('CEB Allocators'!AG61/SUM('CEB Allocators'!$M61:$BC61),0)*SUM($U61:$BK61)</f>
        <v>15.450000000000001</v>
      </c>
      <c r="AP280" s="134">
        <f>IFERROR('CEB Allocators'!AH61/SUM('CEB Allocators'!$M61:$BC61),0)*SUM($U61:$BK61)</f>
        <v>15.450000000000001</v>
      </c>
      <c r="AQ280" s="134">
        <f>IFERROR('CEB Allocators'!AI61/SUM('CEB Allocators'!$M61:$BC61),0)*SUM($U61:$BK61)</f>
        <v>15.450000000000001</v>
      </c>
      <c r="AR280" s="134">
        <f>IFERROR('CEB Allocators'!AJ61/SUM('CEB Allocators'!$M61:$BC61),0)*SUM($U61:$BK61)</f>
        <v>15.450000000000001</v>
      </c>
      <c r="AS280" s="134">
        <f>IFERROR('CEB Allocators'!AK61/SUM('CEB Allocators'!$M61:$BC61),0)*SUM($U61:$BK61)</f>
        <v>15.450000000000001</v>
      </c>
      <c r="AT280" s="134">
        <f>IFERROR('CEB Allocators'!AL61/SUM('CEB Allocators'!$M61:$BC61),0)*SUM($U61:$BK61)</f>
        <v>0</v>
      </c>
      <c r="AU280" s="134">
        <f>IFERROR('CEB Allocators'!AM61/SUM('CEB Allocators'!$M61:$BC61),0)*SUM($U61:$BK61)</f>
        <v>0</v>
      </c>
      <c r="AV280" s="134">
        <f>IFERROR('CEB Allocators'!AN61/SUM('CEB Allocators'!$M61:$BC61),0)*SUM($U61:$BK61)</f>
        <v>0</v>
      </c>
      <c r="AW280" s="134">
        <f>IFERROR('CEB Allocators'!AO61/SUM('CEB Allocators'!$M61:$BC61),0)*SUM($U61:$BK61)</f>
        <v>0</v>
      </c>
      <c r="AX280" s="134">
        <f>IFERROR('CEB Allocators'!AP61/SUM('CEB Allocators'!$M61:$BC61),0)*SUM($U61:$BK61)</f>
        <v>0</v>
      </c>
      <c r="AY280" s="134">
        <f>IFERROR('CEB Allocators'!AQ61/SUM('CEB Allocators'!$M61:$BC61),0)*SUM($U61:$BK61)</f>
        <v>0</v>
      </c>
      <c r="AZ280" s="134">
        <f>IFERROR('CEB Allocators'!AR61/SUM('CEB Allocators'!$M61:$BC61),0)*SUM($U61:$BK61)</f>
        <v>0</v>
      </c>
      <c r="BA280" s="134">
        <f>IFERROR('CEB Allocators'!AS61/SUM('CEB Allocators'!$M61:$BC61),0)*SUM($U61:$BK61)</f>
        <v>0</v>
      </c>
      <c r="BB280" s="134">
        <f>IFERROR('CEB Allocators'!AT61/SUM('CEB Allocators'!$M61:$BC61),0)*SUM($U61:$BK61)</f>
        <v>0</v>
      </c>
      <c r="BC280" s="134">
        <f>IFERROR('CEB Allocators'!AU61/SUM('CEB Allocators'!$M61:$BC61),0)*SUM($U61:$BK61)</f>
        <v>0</v>
      </c>
      <c r="BD280" s="134">
        <f>IFERROR('CEB Allocators'!AV61/SUM('CEB Allocators'!$M61:$BC61),0)*SUM($U61:$BK61)</f>
        <v>0</v>
      </c>
      <c r="BE280" s="134">
        <f>IFERROR('CEB Allocators'!AW61/SUM('CEB Allocators'!$M61:$BC61),0)*SUM($U61:$BK61)</f>
        <v>0</v>
      </c>
      <c r="BF280" s="134">
        <f>IFERROR('CEB Allocators'!AX61/SUM('CEB Allocators'!$M61:$BC61),0)*SUM($U61:$BK61)</f>
        <v>0</v>
      </c>
      <c r="BG280" s="134">
        <f>IFERROR('CEB Allocators'!AY61/SUM('CEB Allocators'!$M61:$BC61),0)*SUM($U61:$BK61)</f>
        <v>0</v>
      </c>
      <c r="BH280" s="134">
        <f>IFERROR('CEB Allocators'!AZ61/SUM('CEB Allocators'!$M61:$BC61),0)*SUM($U61:$BK61)</f>
        <v>0</v>
      </c>
      <c r="BI280" s="134">
        <f>IFERROR('CEB Allocators'!BA61/SUM('CEB Allocators'!$M61:$BC61),0)*SUM($U61:$BK61)</f>
        <v>0</v>
      </c>
      <c r="BJ280" s="134">
        <f>IFERROR('CEB Allocators'!BB61/SUM('CEB Allocators'!$M61:$BC61),0)*SUM($U61:$BK61)</f>
        <v>0</v>
      </c>
      <c r="BK280" s="134">
        <f>IFERROR('CEB Allocators'!BC61/SUM('CEB Allocators'!$M61:$BC61),0)*SUM($U61:$BK61)</f>
        <v>0</v>
      </c>
      <c r="BL280" s="134">
        <f t="shared" si="319"/>
        <v>0</v>
      </c>
      <c r="BM280" s="134">
        <f t="shared" si="415"/>
        <v>0</v>
      </c>
      <c r="BN280" s="134">
        <f t="shared" si="415"/>
        <v>0</v>
      </c>
      <c r="BO280" s="134">
        <f t="shared" si="415"/>
        <v>0</v>
      </c>
      <c r="BP280" s="134">
        <f t="shared" si="415"/>
        <v>0</v>
      </c>
      <c r="BQ280" s="134">
        <f t="shared" si="415"/>
        <v>0</v>
      </c>
      <c r="BR280" s="134">
        <f t="shared" si="415"/>
        <v>0</v>
      </c>
      <c r="BS280" s="134">
        <f t="shared" si="415"/>
        <v>0</v>
      </c>
      <c r="BT280" s="134">
        <f t="shared" si="415"/>
        <v>0</v>
      </c>
      <c r="BU280" s="134">
        <f t="shared" si="415"/>
        <v>0</v>
      </c>
      <c r="BV280" s="134">
        <f t="shared" si="415"/>
        <v>0</v>
      </c>
      <c r="BW280" s="134">
        <f t="shared" si="415"/>
        <v>0</v>
      </c>
      <c r="BX280" s="134">
        <f t="shared" si="415"/>
        <v>0</v>
      </c>
      <c r="BY280" s="134">
        <f t="shared" si="415"/>
        <v>0</v>
      </c>
      <c r="BZ280" s="134">
        <f t="shared" si="415"/>
        <v>0</v>
      </c>
      <c r="CA280" s="134">
        <f t="shared" si="415"/>
        <v>0</v>
      </c>
      <c r="CB280" s="134">
        <f t="shared" ref="BM280:CH292" si="438">CB61</f>
        <v>0</v>
      </c>
      <c r="CC280" s="134">
        <f t="shared" si="438"/>
        <v>0</v>
      </c>
      <c r="CD280" s="134">
        <f t="shared" si="438"/>
        <v>0</v>
      </c>
      <c r="CE280" s="134">
        <f t="shared" si="438"/>
        <v>0</v>
      </c>
      <c r="CF280" s="134">
        <f t="shared" si="438"/>
        <v>0</v>
      </c>
      <c r="CG280" s="134">
        <f t="shared" si="438"/>
        <v>0</v>
      </c>
      <c r="CH280" s="134">
        <f t="shared" si="438"/>
        <v>0</v>
      </c>
    </row>
    <row r="281" spans="1:86" ht="11.4" x14ac:dyDescent="0.2">
      <c r="A281" s="150"/>
      <c r="B281" s="19" t="str">
        <f t="shared" ref="B281:G281" si="439">B62</f>
        <v>Coal Shutdown</v>
      </c>
      <c r="C281" s="97">
        <f t="shared" si="439"/>
        <v>0</v>
      </c>
      <c r="D281" s="97" t="str">
        <f t="shared" si="439"/>
        <v>Col</v>
      </c>
      <c r="E281" s="97" t="str">
        <f t="shared" si="439"/>
        <v>Coal</v>
      </c>
      <c r="F281" s="19" t="str">
        <f t="shared" si="439"/>
        <v>Multiple</v>
      </c>
      <c r="G281" s="128">
        <f t="shared" si="439"/>
        <v>40544</v>
      </c>
      <c r="H281" s="19">
        <f t="shared" si="317"/>
        <v>20</v>
      </c>
      <c r="I281" s="129">
        <f t="shared" ref="I281:K281" si="440">I62</f>
        <v>20</v>
      </c>
      <c r="J281" s="129">
        <f t="shared" si="440"/>
        <v>0</v>
      </c>
      <c r="K281" s="19">
        <f t="shared" si="440"/>
        <v>2011</v>
      </c>
      <c r="L281" s="19"/>
      <c r="M281" s="19"/>
      <c r="N281" s="19"/>
      <c r="O281" s="19"/>
      <c r="P281" s="19"/>
      <c r="Q281" s="19"/>
      <c r="R281" s="19"/>
      <c r="S281" s="19"/>
      <c r="T281" s="19"/>
      <c r="U281" s="134">
        <f>IFERROR('CEB Allocators'!M62/SUM('CEB Allocators'!$M62:$BC62),0)*SUM($U62:$BK62)</f>
        <v>0</v>
      </c>
      <c r="V281" s="134">
        <f>IFERROR('CEB Allocators'!N62/SUM('CEB Allocators'!$M62:$BC62),0)*SUM($U62:$BK62)</f>
        <v>0</v>
      </c>
      <c r="W281" s="134">
        <f>IFERROR('CEB Allocators'!O62/SUM('CEB Allocators'!$M62:$BC62),0)*SUM($U62:$BK62)</f>
        <v>0</v>
      </c>
      <c r="X281" s="134">
        <f>IFERROR('CEB Allocators'!P62/SUM('CEB Allocators'!$M62:$BC62),0)*SUM($U62:$BK62)</f>
        <v>0</v>
      </c>
      <c r="Y281" s="134">
        <f>IFERROR('CEB Allocators'!Q62/SUM('CEB Allocators'!$M62:$BC62),0)*SUM($U62:$BK62)</f>
        <v>0</v>
      </c>
      <c r="Z281" s="134">
        <f>IFERROR('CEB Allocators'!R62/SUM('CEB Allocators'!$M62:$BC62),0)*SUM($U62:$BK62)</f>
        <v>0</v>
      </c>
      <c r="AA281" s="134">
        <f>IFERROR('CEB Allocators'!S62/SUM('CEB Allocators'!$M62:$BC62),0)*SUM($U62:$BK62)</f>
        <v>18.2</v>
      </c>
      <c r="AB281" s="134">
        <f>IFERROR('CEB Allocators'!T62/SUM('CEB Allocators'!$M62:$BC62),0)*SUM($U62:$BK62)</f>
        <v>18.2</v>
      </c>
      <c r="AC281" s="134">
        <f>IFERROR('CEB Allocators'!U62/SUM('CEB Allocators'!$M62:$BC62),0)*SUM($U62:$BK62)</f>
        <v>18.2</v>
      </c>
      <c r="AD281" s="134">
        <f>IFERROR('CEB Allocators'!V62/SUM('CEB Allocators'!$M62:$BC62),0)*SUM($U62:$BK62)</f>
        <v>18.2</v>
      </c>
      <c r="AE281" s="134">
        <f>IFERROR('CEB Allocators'!W62/SUM('CEB Allocators'!$M62:$BC62),0)*SUM($U62:$BK62)</f>
        <v>18.2</v>
      </c>
      <c r="AF281" s="134">
        <f>IFERROR('CEB Allocators'!X62/SUM('CEB Allocators'!$M62:$BC62),0)*SUM($U62:$BK62)</f>
        <v>18.2</v>
      </c>
      <c r="AG281" s="134">
        <f>IFERROR('CEB Allocators'!Y62/SUM('CEB Allocators'!$M62:$BC62),0)*SUM($U62:$BK62)</f>
        <v>18.2</v>
      </c>
      <c r="AH281" s="134">
        <f>IFERROR('CEB Allocators'!Z62/SUM('CEB Allocators'!$M62:$BC62),0)*SUM($U62:$BK62)</f>
        <v>18.2</v>
      </c>
      <c r="AI281" s="134">
        <f>IFERROR('CEB Allocators'!AA62/SUM('CEB Allocators'!$M62:$BC62),0)*SUM($U62:$BK62)</f>
        <v>18.2</v>
      </c>
      <c r="AJ281" s="134">
        <f>IFERROR('CEB Allocators'!AB62/SUM('CEB Allocators'!$M62:$BC62),0)*SUM($U62:$BK62)</f>
        <v>18.2</v>
      </c>
      <c r="AK281" s="134">
        <f>IFERROR('CEB Allocators'!AC62/SUM('CEB Allocators'!$M62:$BC62),0)*SUM($U62:$BK62)</f>
        <v>18.2</v>
      </c>
      <c r="AL281" s="134">
        <f>IFERROR('CEB Allocators'!AD62/SUM('CEB Allocators'!$M62:$BC62),0)*SUM($U62:$BK62)</f>
        <v>18.2</v>
      </c>
      <c r="AM281" s="134">
        <f>IFERROR('CEB Allocators'!AE62/SUM('CEB Allocators'!$M62:$BC62),0)*SUM($U62:$BK62)</f>
        <v>18.2</v>
      </c>
      <c r="AN281" s="134">
        <f>IFERROR('CEB Allocators'!AF62/SUM('CEB Allocators'!$M62:$BC62),0)*SUM($U62:$BK62)</f>
        <v>18.2</v>
      </c>
      <c r="AO281" s="134">
        <f>IFERROR('CEB Allocators'!AG62/SUM('CEB Allocators'!$M62:$BC62),0)*SUM($U62:$BK62)</f>
        <v>18.2</v>
      </c>
      <c r="AP281" s="134">
        <f>IFERROR('CEB Allocators'!AH62/SUM('CEB Allocators'!$M62:$BC62),0)*SUM($U62:$BK62)</f>
        <v>18.2</v>
      </c>
      <c r="AQ281" s="134">
        <f>IFERROR('CEB Allocators'!AI62/SUM('CEB Allocators'!$M62:$BC62),0)*SUM($U62:$BK62)</f>
        <v>18.2</v>
      </c>
      <c r="AR281" s="134">
        <f>IFERROR('CEB Allocators'!AJ62/SUM('CEB Allocators'!$M62:$BC62),0)*SUM($U62:$BK62)</f>
        <v>18.2</v>
      </c>
      <c r="AS281" s="134">
        <f>IFERROR('CEB Allocators'!AK62/SUM('CEB Allocators'!$M62:$BC62),0)*SUM($U62:$BK62)</f>
        <v>18.2</v>
      </c>
      <c r="AT281" s="134">
        <f>IFERROR('CEB Allocators'!AL62/SUM('CEB Allocators'!$M62:$BC62),0)*SUM($U62:$BK62)</f>
        <v>18.2</v>
      </c>
      <c r="AU281" s="134">
        <f>IFERROR('CEB Allocators'!AM62/SUM('CEB Allocators'!$M62:$BC62),0)*SUM($U62:$BK62)</f>
        <v>0</v>
      </c>
      <c r="AV281" s="134">
        <f>IFERROR('CEB Allocators'!AN62/SUM('CEB Allocators'!$M62:$BC62),0)*SUM($U62:$BK62)</f>
        <v>0</v>
      </c>
      <c r="AW281" s="134">
        <f>IFERROR('CEB Allocators'!AO62/SUM('CEB Allocators'!$M62:$BC62),0)*SUM($U62:$BK62)</f>
        <v>0</v>
      </c>
      <c r="AX281" s="134">
        <f>IFERROR('CEB Allocators'!AP62/SUM('CEB Allocators'!$M62:$BC62),0)*SUM($U62:$BK62)</f>
        <v>0</v>
      </c>
      <c r="AY281" s="134">
        <f>IFERROR('CEB Allocators'!AQ62/SUM('CEB Allocators'!$M62:$BC62),0)*SUM($U62:$BK62)</f>
        <v>0</v>
      </c>
      <c r="AZ281" s="134">
        <f>IFERROR('CEB Allocators'!AR62/SUM('CEB Allocators'!$M62:$BC62),0)*SUM($U62:$BK62)</f>
        <v>0</v>
      </c>
      <c r="BA281" s="134">
        <f>IFERROR('CEB Allocators'!AS62/SUM('CEB Allocators'!$M62:$BC62),0)*SUM($U62:$BK62)</f>
        <v>0</v>
      </c>
      <c r="BB281" s="134">
        <f>IFERROR('CEB Allocators'!AT62/SUM('CEB Allocators'!$M62:$BC62),0)*SUM($U62:$BK62)</f>
        <v>0</v>
      </c>
      <c r="BC281" s="134">
        <f>IFERROR('CEB Allocators'!AU62/SUM('CEB Allocators'!$M62:$BC62),0)*SUM($U62:$BK62)</f>
        <v>0</v>
      </c>
      <c r="BD281" s="134">
        <f>IFERROR('CEB Allocators'!AV62/SUM('CEB Allocators'!$M62:$BC62),0)*SUM($U62:$BK62)</f>
        <v>0</v>
      </c>
      <c r="BE281" s="134">
        <f>IFERROR('CEB Allocators'!AW62/SUM('CEB Allocators'!$M62:$BC62),0)*SUM($U62:$BK62)</f>
        <v>0</v>
      </c>
      <c r="BF281" s="134">
        <f>IFERROR('CEB Allocators'!AX62/SUM('CEB Allocators'!$M62:$BC62),0)*SUM($U62:$BK62)</f>
        <v>0</v>
      </c>
      <c r="BG281" s="134">
        <f>IFERROR('CEB Allocators'!AY62/SUM('CEB Allocators'!$M62:$BC62),0)*SUM($U62:$BK62)</f>
        <v>0</v>
      </c>
      <c r="BH281" s="134">
        <f>IFERROR('CEB Allocators'!AZ62/SUM('CEB Allocators'!$M62:$BC62),0)*SUM($U62:$BK62)</f>
        <v>0</v>
      </c>
      <c r="BI281" s="134">
        <f>IFERROR('CEB Allocators'!BA62/SUM('CEB Allocators'!$M62:$BC62),0)*SUM($U62:$BK62)</f>
        <v>0</v>
      </c>
      <c r="BJ281" s="134">
        <f>IFERROR('CEB Allocators'!BB62/SUM('CEB Allocators'!$M62:$BC62),0)*SUM($U62:$BK62)</f>
        <v>0</v>
      </c>
      <c r="BK281" s="134">
        <f>IFERROR('CEB Allocators'!BC62/SUM('CEB Allocators'!$M62:$BC62),0)*SUM($U62:$BK62)</f>
        <v>0</v>
      </c>
      <c r="BL281" s="134">
        <f t="shared" si="319"/>
        <v>0</v>
      </c>
      <c r="BM281" s="134">
        <f t="shared" si="438"/>
        <v>0</v>
      </c>
      <c r="BN281" s="134">
        <f t="shared" si="438"/>
        <v>0</v>
      </c>
      <c r="BO281" s="134">
        <f t="shared" si="438"/>
        <v>0</v>
      </c>
      <c r="BP281" s="134">
        <f t="shared" si="438"/>
        <v>0</v>
      </c>
      <c r="BQ281" s="134">
        <f t="shared" si="438"/>
        <v>0</v>
      </c>
      <c r="BR281" s="134">
        <f t="shared" si="438"/>
        <v>0</v>
      </c>
      <c r="BS281" s="134">
        <f t="shared" si="438"/>
        <v>0</v>
      </c>
      <c r="BT281" s="134">
        <f t="shared" si="438"/>
        <v>0</v>
      </c>
      <c r="BU281" s="134">
        <f t="shared" si="438"/>
        <v>0</v>
      </c>
      <c r="BV281" s="134">
        <f t="shared" si="438"/>
        <v>0</v>
      </c>
      <c r="BW281" s="134">
        <f t="shared" si="438"/>
        <v>0</v>
      </c>
      <c r="BX281" s="134">
        <f t="shared" si="438"/>
        <v>0</v>
      </c>
      <c r="BY281" s="134">
        <f t="shared" si="438"/>
        <v>0</v>
      </c>
      <c r="BZ281" s="134">
        <f t="shared" si="438"/>
        <v>0</v>
      </c>
      <c r="CA281" s="134">
        <f t="shared" si="438"/>
        <v>0</v>
      </c>
      <c r="CB281" s="134">
        <f t="shared" si="438"/>
        <v>0</v>
      </c>
      <c r="CC281" s="134">
        <f t="shared" si="438"/>
        <v>0</v>
      </c>
      <c r="CD281" s="134">
        <f t="shared" si="438"/>
        <v>0</v>
      </c>
      <c r="CE281" s="134">
        <f t="shared" si="438"/>
        <v>0</v>
      </c>
      <c r="CF281" s="134">
        <f t="shared" si="438"/>
        <v>0</v>
      </c>
      <c r="CG281" s="134">
        <f t="shared" si="438"/>
        <v>0</v>
      </c>
      <c r="CH281" s="134">
        <f t="shared" si="438"/>
        <v>0</v>
      </c>
    </row>
    <row r="282" spans="1:86" ht="11.4" x14ac:dyDescent="0.2">
      <c r="A282" s="150"/>
      <c r="B282" s="19" t="str">
        <f t="shared" ref="B282:G282" si="441">B63</f>
        <v>Coal Shutdown</v>
      </c>
      <c r="C282" s="97">
        <f t="shared" si="441"/>
        <v>0</v>
      </c>
      <c r="D282" s="97" t="str">
        <f t="shared" si="441"/>
        <v>Col</v>
      </c>
      <c r="E282" s="97" t="str">
        <f t="shared" si="441"/>
        <v>Coal</v>
      </c>
      <c r="F282" s="19" t="str">
        <f t="shared" si="441"/>
        <v>Multiple</v>
      </c>
      <c r="G282" s="128">
        <f t="shared" si="441"/>
        <v>40909</v>
      </c>
      <c r="H282" s="19">
        <f t="shared" si="317"/>
        <v>20</v>
      </c>
      <c r="I282" s="129">
        <f t="shared" ref="I282:K282" si="442">I63</f>
        <v>20</v>
      </c>
      <c r="J282" s="129">
        <f t="shared" si="442"/>
        <v>0</v>
      </c>
      <c r="K282" s="19">
        <f t="shared" si="442"/>
        <v>2012</v>
      </c>
      <c r="L282" s="19"/>
      <c r="M282" s="19"/>
      <c r="N282" s="19"/>
      <c r="O282" s="19"/>
      <c r="P282" s="19"/>
      <c r="Q282" s="19"/>
      <c r="R282" s="19"/>
      <c r="S282" s="19"/>
      <c r="T282" s="19"/>
      <c r="U282" s="134">
        <f>IFERROR('CEB Allocators'!M63/SUM('CEB Allocators'!$M63:$BC63),0)*SUM($U63:$BK63)</f>
        <v>0</v>
      </c>
      <c r="V282" s="134">
        <f>IFERROR('CEB Allocators'!N63/SUM('CEB Allocators'!$M63:$BC63),0)*SUM($U63:$BK63)</f>
        <v>0</v>
      </c>
      <c r="W282" s="134">
        <f>IFERROR('CEB Allocators'!O63/SUM('CEB Allocators'!$M63:$BC63),0)*SUM($U63:$BK63)</f>
        <v>0</v>
      </c>
      <c r="X282" s="134">
        <f>IFERROR('CEB Allocators'!P63/SUM('CEB Allocators'!$M63:$BC63),0)*SUM($U63:$BK63)</f>
        <v>0</v>
      </c>
      <c r="Y282" s="134">
        <f>IFERROR('CEB Allocators'!Q63/SUM('CEB Allocators'!$M63:$BC63),0)*SUM($U63:$BK63)</f>
        <v>0</v>
      </c>
      <c r="Z282" s="134">
        <f>IFERROR('CEB Allocators'!R63/SUM('CEB Allocators'!$M63:$BC63),0)*SUM($U63:$BK63)</f>
        <v>0</v>
      </c>
      <c r="AA282" s="134">
        <f>IFERROR('CEB Allocators'!S63/SUM('CEB Allocators'!$M63:$BC63),0)*SUM($U63:$BK63)</f>
        <v>0</v>
      </c>
      <c r="AB282" s="134">
        <f>IFERROR('CEB Allocators'!T63/SUM('CEB Allocators'!$M63:$BC63),0)*SUM($U63:$BK63)</f>
        <v>14.3</v>
      </c>
      <c r="AC282" s="134">
        <f>IFERROR('CEB Allocators'!U63/SUM('CEB Allocators'!$M63:$BC63),0)*SUM($U63:$BK63)</f>
        <v>14.3</v>
      </c>
      <c r="AD282" s="134">
        <f>IFERROR('CEB Allocators'!V63/SUM('CEB Allocators'!$M63:$BC63),0)*SUM($U63:$BK63)</f>
        <v>14.3</v>
      </c>
      <c r="AE282" s="134">
        <f>IFERROR('CEB Allocators'!W63/SUM('CEB Allocators'!$M63:$BC63),0)*SUM($U63:$BK63)</f>
        <v>14.3</v>
      </c>
      <c r="AF282" s="134">
        <f>IFERROR('CEB Allocators'!X63/SUM('CEB Allocators'!$M63:$BC63),0)*SUM($U63:$BK63)</f>
        <v>14.3</v>
      </c>
      <c r="AG282" s="134">
        <f>IFERROR('CEB Allocators'!Y63/SUM('CEB Allocators'!$M63:$BC63),0)*SUM($U63:$BK63)</f>
        <v>14.3</v>
      </c>
      <c r="AH282" s="134">
        <f>IFERROR('CEB Allocators'!Z63/SUM('CEB Allocators'!$M63:$BC63),0)*SUM($U63:$BK63)</f>
        <v>14.3</v>
      </c>
      <c r="AI282" s="134">
        <f>IFERROR('CEB Allocators'!AA63/SUM('CEB Allocators'!$M63:$BC63),0)*SUM($U63:$BK63)</f>
        <v>14.3</v>
      </c>
      <c r="AJ282" s="134">
        <f>IFERROR('CEB Allocators'!AB63/SUM('CEB Allocators'!$M63:$BC63),0)*SUM($U63:$BK63)</f>
        <v>14.3</v>
      </c>
      <c r="AK282" s="134">
        <f>IFERROR('CEB Allocators'!AC63/SUM('CEB Allocators'!$M63:$BC63),0)*SUM($U63:$BK63)</f>
        <v>14.3</v>
      </c>
      <c r="AL282" s="134">
        <f>IFERROR('CEB Allocators'!AD63/SUM('CEB Allocators'!$M63:$BC63),0)*SUM($U63:$BK63)</f>
        <v>14.3</v>
      </c>
      <c r="AM282" s="134">
        <f>IFERROR('CEB Allocators'!AE63/SUM('CEB Allocators'!$M63:$BC63),0)*SUM($U63:$BK63)</f>
        <v>14.3</v>
      </c>
      <c r="AN282" s="134">
        <f>IFERROR('CEB Allocators'!AF63/SUM('CEB Allocators'!$M63:$BC63),0)*SUM($U63:$BK63)</f>
        <v>14.3</v>
      </c>
      <c r="AO282" s="134">
        <f>IFERROR('CEB Allocators'!AG63/SUM('CEB Allocators'!$M63:$BC63),0)*SUM($U63:$BK63)</f>
        <v>14.3</v>
      </c>
      <c r="AP282" s="134">
        <f>IFERROR('CEB Allocators'!AH63/SUM('CEB Allocators'!$M63:$BC63),0)*SUM($U63:$BK63)</f>
        <v>14.3</v>
      </c>
      <c r="AQ282" s="134">
        <f>IFERROR('CEB Allocators'!AI63/SUM('CEB Allocators'!$M63:$BC63),0)*SUM($U63:$BK63)</f>
        <v>14.3</v>
      </c>
      <c r="AR282" s="134">
        <f>IFERROR('CEB Allocators'!AJ63/SUM('CEB Allocators'!$M63:$BC63),0)*SUM($U63:$BK63)</f>
        <v>14.3</v>
      </c>
      <c r="AS282" s="134">
        <f>IFERROR('CEB Allocators'!AK63/SUM('CEB Allocators'!$M63:$BC63),0)*SUM($U63:$BK63)</f>
        <v>14.3</v>
      </c>
      <c r="AT282" s="134">
        <f>IFERROR('CEB Allocators'!AL63/SUM('CEB Allocators'!$M63:$BC63),0)*SUM($U63:$BK63)</f>
        <v>14.3</v>
      </c>
      <c r="AU282" s="134">
        <f>IFERROR('CEB Allocators'!AM63/SUM('CEB Allocators'!$M63:$BC63),0)*SUM($U63:$BK63)</f>
        <v>14.3</v>
      </c>
      <c r="AV282" s="134">
        <f>IFERROR('CEB Allocators'!AN63/SUM('CEB Allocators'!$M63:$BC63),0)*SUM($U63:$BK63)</f>
        <v>0</v>
      </c>
      <c r="AW282" s="134">
        <f>IFERROR('CEB Allocators'!AO63/SUM('CEB Allocators'!$M63:$BC63),0)*SUM($U63:$BK63)</f>
        <v>0</v>
      </c>
      <c r="AX282" s="134">
        <f>IFERROR('CEB Allocators'!AP63/SUM('CEB Allocators'!$M63:$BC63),0)*SUM($U63:$BK63)</f>
        <v>0</v>
      </c>
      <c r="AY282" s="134">
        <f>IFERROR('CEB Allocators'!AQ63/SUM('CEB Allocators'!$M63:$BC63),0)*SUM($U63:$BK63)</f>
        <v>0</v>
      </c>
      <c r="AZ282" s="134">
        <f>IFERROR('CEB Allocators'!AR63/SUM('CEB Allocators'!$M63:$BC63),0)*SUM($U63:$BK63)</f>
        <v>0</v>
      </c>
      <c r="BA282" s="134">
        <f>IFERROR('CEB Allocators'!AS63/SUM('CEB Allocators'!$M63:$BC63),0)*SUM($U63:$BK63)</f>
        <v>0</v>
      </c>
      <c r="BB282" s="134">
        <f>IFERROR('CEB Allocators'!AT63/SUM('CEB Allocators'!$M63:$BC63),0)*SUM($U63:$BK63)</f>
        <v>0</v>
      </c>
      <c r="BC282" s="134">
        <f>IFERROR('CEB Allocators'!AU63/SUM('CEB Allocators'!$M63:$BC63),0)*SUM($U63:$BK63)</f>
        <v>0</v>
      </c>
      <c r="BD282" s="134">
        <f>IFERROR('CEB Allocators'!AV63/SUM('CEB Allocators'!$M63:$BC63),0)*SUM($U63:$BK63)</f>
        <v>0</v>
      </c>
      <c r="BE282" s="134">
        <f>IFERROR('CEB Allocators'!AW63/SUM('CEB Allocators'!$M63:$BC63),0)*SUM($U63:$BK63)</f>
        <v>0</v>
      </c>
      <c r="BF282" s="134">
        <f>IFERROR('CEB Allocators'!AX63/SUM('CEB Allocators'!$M63:$BC63),0)*SUM($U63:$BK63)</f>
        <v>0</v>
      </c>
      <c r="BG282" s="134">
        <f>IFERROR('CEB Allocators'!AY63/SUM('CEB Allocators'!$M63:$BC63),0)*SUM($U63:$BK63)</f>
        <v>0</v>
      </c>
      <c r="BH282" s="134">
        <f>IFERROR('CEB Allocators'!AZ63/SUM('CEB Allocators'!$M63:$BC63),0)*SUM($U63:$BK63)</f>
        <v>0</v>
      </c>
      <c r="BI282" s="134">
        <f>IFERROR('CEB Allocators'!BA63/SUM('CEB Allocators'!$M63:$BC63),0)*SUM($U63:$BK63)</f>
        <v>0</v>
      </c>
      <c r="BJ282" s="134">
        <f>IFERROR('CEB Allocators'!BB63/SUM('CEB Allocators'!$M63:$BC63),0)*SUM($U63:$BK63)</f>
        <v>0</v>
      </c>
      <c r="BK282" s="134">
        <f>IFERROR('CEB Allocators'!BC63/SUM('CEB Allocators'!$M63:$BC63),0)*SUM($U63:$BK63)</f>
        <v>0</v>
      </c>
      <c r="BL282" s="134">
        <f t="shared" si="319"/>
        <v>0</v>
      </c>
      <c r="BM282" s="134">
        <f t="shared" si="438"/>
        <v>0</v>
      </c>
      <c r="BN282" s="134">
        <f t="shared" si="438"/>
        <v>0</v>
      </c>
      <c r="BO282" s="134">
        <f t="shared" si="438"/>
        <v>0</v>
      </c>
      <c r="BP282" s="134">
        <f t="shared" si="438"/>
        <v>0</v>
      </c>
      <c r="BQ282" s="134">
        <f t="shared" si="438"/>
        <v>0</v>
      </c>
      <c r="BR282" s="134">
        <f t="shared" si="438"/>
        <v>0</v>
      </c>
      <c r="BS282" s="134">
        <f t="shared" si="438"/>
        <v>0</v>
      </c>
      <c r="BT282" s="134">
        <f t="shared" si="438"/>
        <v>0</v>
      </c>
      <c r="BU282" s="134">
        <f t="shared" si="438"/>
        <v>0</v>
      </c>
      <c r="BV282" s="134">
        <f t="shared" si="438"/>
        <v>0</v>
      </c>
      <c r="BW282" s="134">
        <f t="shared" si="438"/>
        <v>0</v>
      </c>
      <c r="BX282" s="134">
        <f t="shared" si="438"/>
        <v>0</v>
      </c>
      <c r="BY282" s="134">
        <f t="shared" si="438"/>
        <v>0</v>
      </c>
      <c r="BZ282" s="134">
        <f t="shared" si="438"/>
        <v>0</v>
      </c>
      <c r="CA282" s="134">
        <f t="shared" si="438"/>
        <v>0</v>
      </c>
      <c r="CB282" s="134">
        <f t="shared" si="438"/>
        <v>0</v>
      </c>
      <c r="CC282" s="134">
        <f t="shared" si="438"/>
        <v>0</v>
      </c>
      <c r="CD282" s="134">
        <f t="shared" si="438"/>
        <v>0</v>
      </c>
      <c r="CE282" s="134">
        <f t="shared" si="438"/>
        <v>0</v>
      </c>
      <c r="CF282" s="134">
        <f t="shared" si="438"/>
        <v>0</v>
      </c>
      <c r="CG282" s="134">
        <f t="shared" si="438"/>
        <v>0</v>
      </c>
      <c r="CH282" s="134">
        <f t="shared" si="438"/>
        <v>0</v>
      </c>
    </row>
    <row r="283" spans="1:86" ht="11.4" x14ac:dyDescent="0.2">
      <c r="A283" s="150"/>
      <c r="B283" s="19" t="str">
        <f t="shared" ref="B283:G283" si="443">B64</f>
        <v>Coal Shutdown</v>
      </c>
      <c r="C283" s="97">
        <f t="shared" si="443"/>
        <v>0</v>
      </c>
      <c r="D283" s="97" t="str">
        <f t="shared" si="443"/>
        <v>Col</v>
      </c>
      <c r="E283" s="97" t="str">
        <f t="shared" si="443"/>
        <v>Coal</v>
      </c>
      <c r="F283" s="19" t="str">
        <f t="shared" si="443"/>
        <v>Multiple</v>
      </c>
      <c r="G283" s="128">
        <f t="shared" si="443"/>
        <v>41275</v>
      </c>
      <c r="H283" s="19">
        <f t="shared" si="317"/>
        <v>20</v>
      </c>
      <c r="I283" s="129">
        <f t="shared" ref="I283:K283" si="444">I64</f>
        <v>20</v>
      </c>
      <c r="J283" s="129">
        <f t="shared" si="444"/>
        <v>0</v>
      </c>
      <c r="K283" s="19">
        <f t="shared" si="444"/>
        <v>2013</v>
      </c>
      <c r="L283" s="19"/>
      <c r="M283" s="19"/>
      <c r="N283" s="19"/>
      <c r="O283" s="19"/>
      <c r="P283" s="19"/>
      <c r="Q283" s="19"/>
      <c r="R283" s="19"/>
      <c r="S283" s="19"/>
      <c r="T283" s="19"/>
      <c r="U283" s="134">
        <f>IFERROR('CEB Allocators'!M64/SUM('CEB Allocators'!$M64:$BC64),0)*SUM($U64:$BK64)</f>
        <v>0</v>
      </c>
      <c r="V283" s="134">
        <f>IFERROR('CEB Allocators'!N64/SUM('CEB Allocators'!$M64:$BC64),0)*SUM($U64:$BK64)</f>
        <v>0</v>
      </c>
      <c r="W283" s="134">
        <f>IFERROR('CEB Allocators'!O64/SUM('CEB Allocators'!$M64:$BC64),0)*SUM($U64:$BK64)</f>
        <v>0</v>
      </c>
      <c r="X283" s="134">
        <f>IFERROR('CEB Allocators'!P64/SUM('CEB Allocators'!$M64:$BC64),0)*SUM($U64:$BK64)</f>
        <v>0</v>
      </c>
      <c r="Y283" s="134">
        <f>IFERROR('CEB Allocators'!Q64/SUM('CEB Allocators'!$M64:$BC64),0)*SUM($U64:$BK64)</f>
        <v>0</v>
      </c>
      <c r="Z283" s="134">
        <f>IFERROR('CEB Allocators'!R64/SUM('CEB Allocators'!$M64:$BC64),0)*SUM($U64:$BK64)</f>
        <v>0</v>
      </c>
      <c r="AA283" s="134">
        <f>IFERROR('CEB Allocators'!S64/SUM('CEB Allocators'!$M64:$BC64),0)*SUM($U64:$BK64)</f>
        <v>0</v>
      </c>
      <c r="AB283" s="134">
        <f>IFERROR('CEB Allocators'!T64/SUM('CEB Allocators'!$M64:$BC64),0)*SUM($U64:$BK64)</f>
        <v>0</v>
      </c>
      <c r="AC283" s="134">
        <f>IFERROR('CEB Allocators'!U64/SUM('CEB Allocators'!$M64:$BC64),0)*SUM($U64:$BK64)</f>
        <v>17.25</v>
      </c>
      <c r="AD283" s="134">
        <f>IFERROR('CEB Allocators'!V64/SUM('CEB Allocators'!$M64:$BC64),0)*SUM($U64:$BK64)</f>
        <v>17.25</v>
      </c>
      <c r="AE283" s="134">
        <f>IFERROR('CEB Allocators'!W64/SUM('CEB Allocators'!$M64:$BC64),0)*SUM($U64:$BK64)</f>
        <v>17.25</v>
      </c>
      <c r="AF283" s="134">
        <f>IFERROR('CEB Allocators'!X64/SUM('CEB Allocators'!$M64:$BC64),0)*SUM($U64:$BK64)</f>
        <v>17.25</v>
      </c>
      <c r="AG283" s="134">
        <f>IFERROR('CEB Allocators'!Y64/SUM('CEB Allocators'!$M64:$BC64),0)*SUM($U64:$BK64)</f>
        <v>17.25</v>
      </c>
      <c r="AH283" s="134">
        <f>IFERROR('CEB Allocators'!Z64/SUM('CEB Allocators'!$M64:$BC64),0)*SUM($U64:$BK64)</f>
        <v>17.25</v>
      </c>
      <c r="AI283" s="134">
        <f>IFERROR('CEB Allocators'!AA64/SUM('CEB Allocators'!$M64:$BC64),0)*SUM($U64:$BK64)</f>
        <v>17.25</v>
      </c>
      <c r="AJ283" s="134">
        <f>IFERROR('CEB Allocators'!AB64/SUM('CEB Allocators'!$M64:$BC64),0)*SUM($U64:$BK64)</f>
        <v>17.25</v>
      </c>
      <c r="AK283" s="134">
        <f>IFERROR('CEB Allocators'!AC64/SUM('CEB Allocators'!$M64:$BC64),0)*SUM($U64:$BK64)</f>
        <v>17.25</v>
      </c>
      <c r="AL283" s="134">
        <f>IFERROR('CEB Allocators'!AD64/SUM('CEB Allocators'!$M64:$BC64),0)*SUM($U64:$BK64)</f>
        <v>17.25</v>
      </c>
      <c r="AM283" s="134">
        <f>IFERROR('CEB Allocators'!AE64/SUM('CEB Allocators'!$M64:$BC64),0)*SUM($U64:$BK64)</f>
        <v>17.25</v>
      </c>
      <c r="AN283" s="134">
        <f>IFERROR('CEB Allocators'!AF64/SUM('CEB Allocators'!$M64:$BC64),0)*SUM($U64:$BK64)</f>
        <v>17.25</v>
      </c>
      <c r="AO283" s="134">
        <f>IFERROR('CEB Allocators'!AG64/SUM('CEB Allocators'!$M64:$BC64),0)*SUM($U64:$BK64)</f>
        <v>17.25</v>
      </c>
      <c r="AP283" s="134">
        <f>IFERROR('CEB Allocators'!AH64/SUM('CEB Allocators'!$M64:$BC64),0)*SUM($U64:$BK64)</f>
        <v>17.25</v>
      </c>
      <c r="AQ283" s="134">
        <f>IFERROR('CEB Allocators'!AI64/SUM('CEB Allocators'!$M64:$BC64),0)*SUM($U64:$BK64)</f>
        <v>17.25</v>
      </c>
      <c r="AR283" s="134">
        <f>IFERROR('CEB Allocators'!AJ64/SUM('CEB Allocators'!$M64:$BC64),0)*SUM($U64:$BK64)</f>
        <v>17.25</v>
      </c>
      <c r="AS283" s="134">
        <f>IFERROR('CEB Allocators'!AK64/SUM('CEB Allocators'!$M64:$BC64),0)*SUM($U64:$BK64)</f>
        <v>17.25</v>
      </c>
      <c r="AT283" s="134">
        <f>IFERROR('CEB Allocators'!AL64/SUM('CEB Allocators'!$M64:$BC64),0)*SUM($U64:$BK64)</f>
        <v>17.25</v>
      </c>
      <c r="AU283" s="134">
        <f>IFERROR('CEB Allocators'!AM64/SUM('CEB Allocators'!$M64:$BC64),0)*SUM($U64:$BK64)</f>
        <v>17.25</v>
      </c>
      <c r="AV283" s="134">
        <f>IFERROR('CEB Allocators'!AN64/SUM('CEB Allocators'!$M64:$BC64),0)*SUM($U64:$BK64)</f>
        <v>17.25</v>
      </c>
      <c r="AW283" s="134">
        <f>IFERROR('CEB Allocators'!AO64/SUM('CEB Allocators'!$M64:$BC64),0)*SUM($U64:$BK64)</f>
        <v>0</v>
      </c>
      <c r="AX283" s="134">
        <f>IFERROR('CEB Allocators'!AP64/SUM('CEB Allocators'!$M64:$BC64),0)*SUM($U64:$BK64)</f>
        <v>0</v>
      </c>
      <c r="AY283" s="134">
        <f>IFERROR('CEB Allocators'!AQ64/SUM('CEB Allocators'!$M64:$BC64),0)*SUM($U64:$BK64)</f>
        <v>0</v>
      </c>
      <c r="AZ283" s="134">
        <f>IFERROR('CEB Allocators'!AR64/SUM('CEB Allocators'!$M64:$BC64),0)*SUM($U64:$BK64)</f>
        <v>0</v>
      </c>
      <c r="BA283" s="134">
        <f>IFERROR('CEB Allocators'!AS64/SUM('CEB Allocators'!$M64:$BC64),0)*SUM($U64:$BK64)</f>
        <v>0</v>
      </c>
      <c r="BB283" s="134">
        <f>IFERROR('CEB Allocators'!AT64/SUM('CEB Allocators'!$M64:$BC64),0)*SUM($U64:$BK64)</f>
        <v>0</v>
      </c>
      <c r="BC283" s="134">
        <f>IFERROR('CEB Allocators'!AU64/SUM('CEB Allocators'!$M64:$BC64),0)*SUM($U64:$BK64)</f>
        <v>0</v>
      </c>
      <c r="BD283" s="134">
        <f>IFERROR('CEB Allocators'!AV64/SUM('CEB Allocators'!$M64:$BC64),0)*SUM($U64:$BK64)</f>
        <v>0</v>
      </c>
      <c r="BE283" s="134">
        <f>IFERROR('CEB Allocators'!AW64/SUM('CEB Allocators'!$M64:$BC64),0)*SUM($U64:$BK64)</f>
        <v>0</v>
      </c>
      <c r="BF283" s="134">
        <f>IFERROR('CEB Allocators'!AX64/SUM('CEB Allocators'!$M64:$BC64),0)*SUM($U64:$BK64)</f>
        <v>0</v>
      </c>
      <c r="BG283" s="134">
        <f>IFERROR('CEB Allocators'!AY64/SUM('CEB Allocators'!$M64:$BC64),0)*SUM($U64:$BK64)</f>
        <v>0</v>
      </c>
      <c r="BH283" s="134">
        <f>IFERROR('CEB Allocators'!AZ64/SUM('CEB Allocators'!$M64:$BC64),0)*SUM($U64:$BK64)</f>
        <v>0</v>
      </c>
      <c r="BI283" s="134">
        <f>IFERROR('CEB Allocators'!BA64/SUM('CEB Allocators'!$M64:$BC64),0)*SUM($U64:$BK64)</f>
        <v>0</v>
      </c>
      <c r="BJ283" s="134">
        <f>IFERROR('CEB Allocators'!BB64/SUM('CEB Allocators'!$M64:$BC64),0)*SUM($U64:$BK64)</f>
        <v>0</v>
      </c>
      <c r="BK283" s="134">
        <f>IFERROR('CEB Allocators'!BC64/SUM('CEB Allocators'!$M64:$BC64),0)*SUM($U64:$BK64)</f>
        <v>0</v>
      </c>
      <c r="BL283" s="134">
        <f t="shared" si="319"/>
        <v>0</v>
      </c>
      <c r="BM283" s="134">
        <f t="shared" si="438"/>
        <v>0</v>
      </c>
      <c r="BN283" s="134">
        <f t="shared" si="438"/>
        <v>0</v>
      </c>
      <c r="BO283" s="134">
        <f t="shared" si="438"/>
        <v>0</v>
      </c>
      <c r="BP283" s="134">
        <f t="shared" si="438"/>
        <v>0</v>
      </c>
      <c r="BQ283" s="134">
        <f t="shared" si="438"/>
        <v>0</v>
      </c>
      <c r="BR283" s="134">
        <f t="shared" si="438"/>
        <v>0</v>
      </c>
      <c r="BS283" s="134">
        <f t="shared" si="438"/>
        <v>0</v>
      </c>
      <c r="BT283" s="134">
        <f t="shared" si="438"/>
        <v>0</v>
      </c>
      <c r="BU283" s="134">
        <f t="shared" si="438"/>
        <v>0</v>
      </c>
      <c r="BV283" s="134">
        <f t="shared" si="438"/>
        <v>0</v>
      </c>
      <c r="BW283" s="134">
        <f t="shared" si="438"/>
        <v>0</v>
      </c>
      <c r="BX283" s="134">
        <f t="shared" si="438"/>
        <v>0</v>
      </c>
      <c r="BY283" s="134">
        <f t="shared" si="438"/>
        <v>0</v>
      </c>
      <c r="BZ283" s="134">
        <f t="shared" si="438"/>
        <v>0</v>
      </c>
      <c r="CA283" s="134">
        <f t="shared" si="438"/>
        <v>0</v>
      </c>
      <c r="CB283" s="134">
        <f t="shared" si="438"/>
        <v>0</v>
      </c>
      <c r="CC283" s="134">
        <f t="shared" si="438"/>
        <v>0</v>
      </c>
      <c r="CD283" s="134">
        <f t="shared" si="438"/>
        <v>0</v>
      </c>
      <c r="CE283" s="134">
        <f t="shared" si="438"/>
        <v>0</v>
      </c>
      <c r="CF283" s="134">
        <f t="shared" si="438"/>
        <v>0</v>
      </c>
      <c r="CG283" s="134">
        <f t="shared" si="438"/>
        <v>0</v>
      </c>
      <c r="CH283" s="134">
        <f t="shared" si="438"/>
        <v>0</v>
      </c>
    </row>
    <row r="284" spans="1:86" ht="11.4" x14ac:dyDescent="0.2">
      <c r="A284" s="150"/>
      <c r="B284" s="19" t="str">
        <f t="shared" ref="B284:G284" si="445">B65</f>
        <v>Coal Shutdown</v>
      </c>
      <c r="C284" s="97">
        <f t="shared" si="445"/>
        <v>0</v>
      </c>
      <c r="D284" s="97" t="str">
        <f t="shared" si="445"/>
        <v>Col</v>
      </c>
      <c r="E284" s="97" t="str">
        <f t="shared" si="445"/>
        <v>Coal</v>
      </c>
      <c r="F284" s="19" t="str">
        <f t="shared" si="445"/>
        <v>Multiple</v>
      </c>
      <c r="G284" s="128">
        <f t="shared" si="445"/>
        <v>41640</v>
      </c>
      <c r="H284" s="19">
        <f t="shared" si="317"/>
        <v>20</v>
      </c>
      <c r="I284" s="129">
        <f t="shared" ref="I284:K284" si="446">I65</f>
        <v>20</v>
      </c>
      <c r="J284" s="129">
        <f t="shared" si="446"/>
        <v>0</v>
      </c>
      <c r="K284" s="19">
        <f t="shared" si="446"/>
        <v>2014</v>
      </c>
      <c r="L284" s="19"/>
      <c r="M284" s="19"/>
      <c r="N284" s="19"/>
      <c r="O284" s="19"/>
      <c r="P284" s="19"/>
      <c r="Q284" s="19"/>
      <c r="R284" s="19"/>
      <c r="S284" s="19"/>
      <c r="T284" s="19"/>
      <c r="U284" s="134">
        <f>IFERROR('CEB Allocators'!M65/SUM('CEB Allocators'!$M65:$BC65),0)*SUM($U65:$BK65)</f>
        <v>0</v>
      </c>
      <c r="V284" s="134">
        <f>IFERROR('CEB Allocators'!N65/SUM('CEB Allocators'!$M65:$BC65),0)*SUM($U65:$BK65)</f>
        <v>0</v>
      </c>
      <c r="W284" s="134">
        <f>IFERROR('CEB Allocators'!O65/SUM('CEB Allocators'!$M65:$BC65),0)*SUM($U65:$BK65)</f>
        <v>0</v>
      </c>
      <c r="X284" s="134">
        <f>IFERROR('CEB Allocators'!P65/SUM('CEB Allocators'!$M65:$BC65),0)*SUM($U65:$BK65)</f>
        <v>0</v>
      </c>
      <c r="Y284" s="134">
        <f>IFERROR('CEB Allocators'!Q65/SUM('CEB Allocators'!$M65:$BC65),0)*SUM($U65:$BK65)</f>
        <v>0</v>
      </c>
      <c r="Z284" s="134">
        <f>IFERROR('CEB Allocators'!R65/SUM('CEB Allocators'!$M65:$BC65),0)*SUM($U65:$BK65)</f>
        <v>0</v>
      </c>
      <c r="AA284" s="134">
        <f>IFERROR('CEB Allocators'!S65/SUM('CEB Allocators'!$M65:$BC65),0)*SUM($U65:$BK65)</f>
        <v>0</v>
      </c>
      <c r="AB284" s="134">
        <f>IFERROR('CEB Allocators'!T65/SUM('CEB Allocators'!$M65:$BC65),0)*SUM($U65:$BK65)</f>
        <v>0</v>
      </c>
      <c r="AC284" s="134">
        <f>IFERROR('CEB Allocators'!U65/SUM('CEB Allocators'!$M65:$BC65),0)*SUM($U65:$BK65)</f>
        <v>0</v>
      </c>
      <c r="AD284" s="134">
        <f>IFERROR('CEB Allocators'!V65/SUM('CEB Allocators'!$M65:$BC65),0)*SUM($U65:$BK65)</f>
        <v>6.3500000000000005</v>
      </c>
      <c r="AE284" s="134">
        <f>IFERROR('CEB Allocators'!W65/SUM('CEB Allocators'!$M65:$BC65),0)*SUM($U65:$BK65)</f>
        <v>6.3500000000000005</v>
      </c>
      <c r="AF284" s="134">
        <f>IFERROR('CEB Allocators'!X65/SUM('CEB Allocators'!$M65:$BC65),0)*SUM($U65:$BK65)</f>
        <v>6.3500000000000005</v>
      </c>
      <c r="AG284" s="134">
        <f>IFERROR('CEB Allocators'!Y65/SUM('CEB Allocators'!$M65:$BC65),0)*SUM($U65:$BK65)</f>
        <v>6.3500000000000005</v>
      </c>
      <c r="AH284" s="134">
        <f>IFERROR('CEB Allocators'!Z65/SUM('CEB Allocators'!$M65:$BC65),0)*SUM($U65:$BK65)</f>
        <v>6.3500000000000005</v>
      </c>
      <c r="AI284" s="134">
        <f>IFERROR('CEB Allocators'!AA65/SUM('CEB Allocators'!$M65:$BC65),0)*SUM($U65:$BK65)</f>
        <v>6.3500000000000005</v>
      </c>
      <c r="AJ284" s="134">
        <f>IFERROR('CEB Allocators'!AB65/SUM('CEB Allocators'!$M65:$BC65),0)*SUM($U65:$BK65)</f>
        <v>6.3500000000000005</v>
      </c>
      <c r="AK284" s="134">
        <f>IFERROR('CEB Allocators'!AC65/SUM('CEB Allocators'!$M65:$BC65),0)*SUM($U65:$BK65)</f>
        <v>6.3500000000000005</v>
      </c>
      <c r="AL284" s="134">
        <f>IFERROR('CEB Allocators'!AD65/SUM('CEB Allocators'!$M65:$BC65),0)*SUM($U65:$BK65)</f>
        <v>6.3500000000000005</v>
      </c>
      <c r="AM284" s="134">
        <f>IFERROR('CEB Allocators'!AE65/SUM('CEB Allocators'!$M65:$BC65),0)*SUM($U65:$BK65)</f>
        <v>6.3500000000000005</v>
      </c>
      <c r="AN284" s="134">
        <f>IFERROR('CEB Allocators'!AF65/SUM('CEB Allocators'!$M65:$BC65),0)*SUM($U65:$BK65)</f>
        <v>6.3500000000000005</v>
      </c>
      <c r="AO284" s="134">
        <f>IFERROR('CEB Allocators'!AG65/SUM('CEB Allocators'!$M65:$BC65),0)*SUM($U65:$BK65)</f>
        <v>6.3500000000000005</v>
      </c>
      <c r="AP284" s="134">
        <f>IFERROR('CEB Allocators'!AH65/SUM('CEB Allocators'!$M65:$BC65),0)*SUM($U65:$BK65)</f>
        <v>6.3500000000000005</v>
      </c>
      <c r="AQ284" s="134">
        <f>IFERROR('CEB Allocators'!AI65/SUM('CEB Allocators'!$M65:$BC65),0)*SUM($U65:$BK65)</f>
        <v>6.3500000000000005</v>
      </c>
      <c r="AR284" s="134">
        <f>IFERROR('CEB Allocators'!AJ65/SUM('CEB Allocators'!$M65:$BC65),0)*SUM($U65:$BK65)</f>
        <v>6.3500000000000005</v>
      </c>
      <c r="AS284" s="134">
        <f>IFERROR('CEB Allocators'!AK65/SUM('CEB Allocators'!$M65:$BC65),0)*SUM($U65:$BK65)</f>
        <v>6.3500000000000005</v>
      </c>
      <c r="AT284" s="134">
        <f>IFERROR('CEB Allocators'!AL65/SUM('CEB Allocators'!$M65:$BC65),0)*SUM($U65:$BK65)</f>
        <v>6.3500000000000005</v>
      </c>
      <c r="AU284" s="134">
        <f>IFERROR('CEB Allocators'!AM65/SUM('CEB Allocators'!$M65:$BC65),0)*SUM($U65:$BK65)</f>
        <v>6.3500000000000005</v>
      </c>
      <c r="AV284" s="134">
        <f>IFERROR('CEB Allocators'!AN65/SUM('CEB Allocators'!$M65:$BC65),0)*SUM($U65:$BK65)</f>
        <v>6.3500000000000005</v>
      </c>
      <c r="AW284" s="134">
        <f>IFERROR('CEB Allocators'!AO65/SUM('CEB Allocators'!$M65:$BC65),0)*SUM($U65:$BK65)</f>
        <v>6.3500000000000005</v>
      </c>
      <c r="AX284" s="134">
        <f>IFERROR('CEB Allocators'!AP65/SUM('CEB Allocators'!$M65:$BC65),0)*SUM($U65:$BK65)</f>
        <v>0</v>
      </c>
      <c r="AY284" s="134">
        <f>IFERROR('CEB Allocators'!AQ65/SUM('CEB Allocators'!$M65:$BC65),0)*SUM($U65:$BK65)</f>
        <v>0</v>
      </c>
      <c r="AZ284" s="134">
        <f>IFERROR('CEB Allocators'!AR65/SUM('CEB Allocators'!$M65:$BC65),0)*SUM($U65:$BK65)</f>
        <v>0</v>
      </c>
      <c r="BA284" s="134">
        <f>IFERROR('CEB Allocators'!AS65/SUM('CEB Allocators'!$M65:$BC65),0)*SUM($U65:$BK65)</f>
        <v>0</v>
      </c>
      <c r="BB284" s="134">
        <f>IFERROR('CEB Allocators'!AT65/SUM('CEB Allocators'!$M65:$BC65),0)*SUM($U65:$BK65)</f>
        <v>0</v>
      </c>
      <c r="BC284" s="134">
        <f>IFERROR('CEB Allocators'!AU65/SUM('CEB Allocators'!$M65:$BC65),0)*SUM($U65:$BK65)</f>
        <v>0</v>
      </c>
      <c r="BD284" s="134">
        <f>IFERROR('CEB Allocators'!AV65/SUM('CEB Allocators'!$M65:$BC65),0)*SUM($U65:$BK65)</f>
        <v>0</v>
      </c>
      <c r="BE284" s="134">
        <f>IFERROR('CEB Allocators'!AW65/SUM('CEB Allocators'!$M65:$BC65),0)*SUM($U65:$BK65)</f>
        <v>0</v>
      </c>
      <c r="BF284" s="134">
        <f>IFERROR('CEB Allocators'!AX65/SUM('CEB Allocators'!$M65:$BC65),0)*SUM($U65:$BK65)</f>
        <v>0</v>
      </c>
      <c r="BG284" s="134">
        <f>IFERROR('CEB Allocators'!AY65/SUM('CEB Allocators'!$M65:$BC65),0)*SUM($U65:$BK65)</f>
        <v>0</v>
      </c>
      <c r="BH284" s="134">
        <f>IFERROR('CEB Allocators'!AZ65/SUM('CEB Allocators'!$M65:$BC65),0)*SUM($U65:$BK65)</f>
        <v>0</v>
      </c>
      <c r="BI284" s="134">
        <f>IFERROR('CEB Allocators'!BA65/SUM('CEB Allocators'!$M65:$BC65),0)*SUM($U65:$BK65)</f>
        <v>0</v>
      </c>
      <c r="BJ284" s="134">
        <f>IFERROR('CEB Allocators'!BB65/SUM('CEB Allocators'!$M65:$BC65),0)*SUM($U65:$BK65)</f>
        <v>0</v>
      </c>
      <c r="BK284" s="134">
        <f>IFERROR('CEB Allocators'!BC65/SUM('CEB Allocators'!$M65:$BC65),0)*SUM($U65:$BK65)</f>
        <v>0</v>
      </c>
      <c r="BL284" s="134">
        <f t="shared" si="319"/>
        <v>0</v>
      </c>
      <c r="BM284" s="134">
        <f t="shared" si="438"/>
        <v>0</v>
      </c>
      <c r="BN284" s="134">
        <f t="shared" si="438"/>
        <v>0</v>
      </c>
      <c r="BO284" s="134">
        <f t="shared" si="438"/>
        <v>0</v>
      </c>
      <c r="BP284" s="134">
        <f t="shared" si="438"/>
        <v>0</v>
      </c>
      <c r="BQ284" s="134">
        <f t="shared" si="438"/>
        <v>0</v>
      </c>
      <c r="BR284" s="134">
        <f t="shared" si="438"/>
        <v>0</v>
      </c>
      <c r="BS284" s="134">
        <f t="shared" si="438"/>
        <v>0</v>
      </c>
      <c r="BT284" s="134">
        <f t="shared" si="438"/>
        <v>0</v>
      </c>
      <c r="BU284" s="134">
        <f t="shared" si="438"/>
        <v>0</v>
      </c>
      <c r="BV284" s="134">
        <f t="shared" si="438"/>
        <v>0</v>
      </c>
      <c r="BW284" s="134">
        <f t="shared" si="438"/>
        <v>0</v>
      </c>
      <c r="BX284" s="134">
        <f t="shared" si="438"/>
        <v>0</v>
      </c>
      <c r="BY284" s="134">
        <f t="shared" si="438"/>
        <v>0</v>
      </c>
      <c r="BZ284" s="134">
        <f t="shared" si="438"/>
        <v>0</v>
      </c>
      <c r="CA284" s="134">
        <f t="shared" si="438"/>
        <v>0</v>
      </c>
      <c r="CB284" s="134">
        <f t="shared" si="438"/>
        <v>0</v>
      </c>
      <c r="CC284" s="134">
        <f t="shared" si="438"/>
        <v>0</v>
      </c>
      <c r="CD284" s="134">
        <f t="shared" si="438"/>
        <v>0</v>
      </c>
      <c r="CE284" s="134">
        <f t="shared" si="438"/>
        <v>0</v>
      </c>
      <c r="CF284" s="134">
        <f t="shared" si="438"/>
        <v>0</v>
      </c>
      <c r="CG284" s="134">
        <f t="shared" si="438"/>
        <v>0</v>
      </c>
      <c r="CH284" s="134">
        <f t="shared" si="438"/>
        <v>0</v>
      </c>
    </row>
    <row r="285" spans="1:86" ht="11.4" x14ac:dyDescent="0.2">
      <c r="A285" s="150"/>
      <c r="B285" s="19" t="str">
        <f t="shared" ref="B285:G285" si="447">B66</f>
        <v>Conservation</v>
      </c>
      <c r="C285" s="97">
        <f t="shared" si="447"/>
        <v>0</v>
      </c>
      <c r="D285" s="97" t="str">
        <f t="shared" si="447"/>
        <v>Con</v>
      </c>
      <c r="E285" s="97" t="str">
        <f t="shared" si="447"/>
        <v>Conservation</v>
      </c>
      <c r="F285" s="19" t="str">
        <f t="shared" si="447"/>
        <v>Multiple</v>
      </c>
      <c r="G285" s="128">
        <f t="shared" si="447"/>
        <v>39814</v>
      </c>
      <c r="H285" s="19">
        <f t="shared" si="317"/>
        <v>15</v>
      </c>
      <c r="I285" s="129">
        <f t="shared" ref="I285:K285" si="448">I66</f>
        <v>15</v>
      </c>
      <c r="J285" s="129">
        <f t="shared" si="448"/>
        <v>0</v>
      </c>
      <c r="K285" s="19">
        <f t="shared" si="448"/>
        <v>2009</v>
      </c>
      <c r="L285" s="19"/>
      <c r="M285" s="19"/>
      <c r="N285" s="19"/>
      <c r="O285" s="19"/>
      <c r="P285" s="19"/>
      <c r="Q285" s="19"/>
      <c r="R285" s="19"/>
      <c r="S285" s="19"/>
      <c r="T285" s="19"/>
      <c r="U285" s="134">
        <f>IFERROR('CEB Allocators'!M66/SUM('CEB Allocators'!$M66:$BC66),0)*SUM($U66:$BK66)</f>
        <v>0</v>
      </c>
      <c r="V285" s="134">
        <f>IFERROR('CEB Allocators'!N66/SUM('CEB Allocators'!$M66:$BC66),0)*SUM($U66:$BK66)</f>
        <v>0</v>
      </c>
      <c r="W285" s="134">
        <f>IFERROR('CEB Allocators'!O66/SUM('CEB Allocators'!$M66:$BC66),0)*SUM($U66:$BK66)</f>
        <v>0</v>
      </c>
      <c r="X285" s="134">
        <f>IFERROR('CEB Allocators'!P66/SUM('CEB Allocators'!$M66:$BC66),0)*SUM($U66:$BK66)</f>
        <v>0</v>
      </c>
      <c r="Y285" s="134">
        <f>IFERROR('CEB Allocators'!Q66/SUM('CEB Allocators'!$M66:$BC66),0)*SUM($U66:$BK66)</f>
        <v>13.230972140000002</v>
      </c>
      <c r="Z285" s="134">
        <f>IFERROR('CEB Allocators'!R66/SUM('CEB Allocators'!$M66:$BC66),0)*SUM($U66:$BK66)</f>
        <v>13.230972140000002</v>
      </c>
      <c r="AA285" s="134">
        <f>IFERROR('CEB Allocators'!S66/SUM('CEB Allocators'!$M66:$BC66),0)*SUM($U66:$BK66)</f>
        <v>13.230972140000002</v>
      </c>
      <c r="AB285" s="134">
        <f>IFERROR('CEB Allocators'!T66/SUM('CEB Allocators'!$M66:$BC66),0)*SUM($U66:$BK66)</f>
        <v>13.230972140000002</v>
      </c>
      <c r="AC285" s="134">
        <f>IFERROR('CEB Allocators'!U66/SUM('CEB Allocators'!$M66:$BC66),0)*SUM($U66:$BK66)</f>
        <v>13.230972140000002</v>
      </c>
      <c r="AD285" s="134">
        <f>IFERROR('CEB Allocators'!V66/SUM('CEB Allocators'!$M66:$BC66),0)*SUM($U66:$BK66)</f>
        <v>13.230972140000002</v>
      </c>
      <c r="AE285" s="134">
        <f>IFERROR('CEB Allocators'!W66/SUM('CEB Allocators'!$M66:$BC66),0)*SUM($U66:$BK66)</f>
        <v>13.230972140000002</v>
      </c>
      <c r="AF285" s="134">
        <f>IFERROR('CEB Allocators'!X66/SUM('CEB Allocators'!$M66:$BC66),0)*SUM($U66:$BK66)</f>
        <v>13.230972140000002</v>
      </c>
      <c r="AG285" s="134">
        <f>IFERROR('CEB Allocators'!Y66/SUM('CEB Allocators'!$M66:$BC66),0)*SUM($U66:$BK66)</f>
        <v>13.230972140000002</v>
      </c>
      <c r="AH285" s="134">
        <f>IFERROR('CEB Allocators'!Z66/SUM('CEB Allocators'!$M66:$BC66),0)*SUM($U66:$BK66)</f>
        <v>13.230972140000002</v>
      </c>
      <c r="AI285" s="134">
        <f>IFERROR('CEB Allocators'!AA66/SUM('CEB Allocators'!$M66:$BC66),0)*SUM($U66:$BK66)</f>
        <v>13.230972140000002</v>
      </c>
      <c r="AJ285" s="134">
        <f>IFERROR('CEB Allocators'!AB66/SUM('CEB Allocators'!$M66:$BC66),0)*SUM($U66:$BK66)</f>
        <v>13.230972140000002</v>
      </c>
      <c r="AK285" s="134">
        <f>IFERROR('CEB Allocators'!AC66/SUM('CEB Allocators'!$M66:$BC66),0)*SUM($U66:$BK66)</f>
        <v>13.230972140000002</v>
      </c>
      <c r="AL285" s="134">
        <f>IFERROR('CEB Allocators'!AD66/SUM('CEB Allocators'!$M66:$BC66),0)*SUM($U66:$BK66)</f>
        <v>13.230972140000002</v>
      </c>
      <c r="AM285" s="134">
        <f>IFERROR('CEB Allocators'!AE66/SUM('CEB Allocators'!$M66:$BC66),0)*SUM($U66:$BK66)</f>
        <v>13.230972140000002</v>
      </c>
      <c r="AN285" s="134">
        <f>IFERROR('CEB Allocators'!AF66/SUM('CEB Allocators'!$M66:$BC66),0)*SUM($U66:$BK66)</f>
        <v>0</v>
      </c>
      <c r="AO285" s="134">
        <f>IFERROR('CEB Allocators'!AG66/SUM('CEB Allocators'!$M66:$BC66),0)*SUM($U66:$BK66)</f>
        <v>0</v>
      </c>
      <c r="AP285" s="134">
        <f>IFERROR('CEB Allocators'!AH66/SUM('CEB Allocators'!$M66:$BC66),0)*SUM($U66:$BK66)</f>
        <v>0</v>
      </c>
      <c r="AQ285" s="134">
        <f>IFERROR('CEB Allocators'!AI66/SUM('CEB Allocators'!$M66:$BC66),0)*SUM($U66:$BK66)</f>
        <v>0</v>
      </c>
      <c r="AR285" s="134">
        <f>IFERROR('CEB Allocators'!AJ66/SUM('CEB Allocators'!$M66:$BC66),0)*SUM($U66:$BK66)</f>
        <v>0</v>
      </c>
      <c r="AS285" s="134">
        <f>IFERROR('CEB Allocators'!AK66/SUM('CEB Allocators'!$M66:$BC66),0)*SUM($U66:$BK66)</f>
        <v>0</v>
      </c>
      <c r="AT285" s="134">
        <f>IFERROR('CEB Allocators'!AL66/SUM('CEB Allocators'!$M66:$BC66),0)*SUM($U66:$BK66)</f>
        <v>0</v>
      </c>
      <c r="AU285" s="134">
        <f>IFERROR('CEB Allocators'!AM66/SUM('CEB Allocators'!$M66:$BC66),0)*SUM($U66:$BK66)</f>
        <v>0</v>
      </c>
      <c r="AV285" s="134">
        <f>IFERROR('CEB Allocators'!AN66/SUM('CEB Allocators'!$M66:$BC66),0)*SUM($U66:$BK66)</f>
        <v>0</v>
      </c>
      <c r="AW285" s="134">
        <f>IFERROR('CEB Allocators'!AO66/SUM('CEB Allocators'!$M66:$BC66),0)*SUM($U66:$BK66)</f>
        <v>0</v>
      </c>
      <c r="AX285" s="134">
        <f>IFERROR('CEB Allocators'!AP66/SUM('CEB Allocators'!$M66:$BC66),0)*SUM($U66:$BK66)</f>
        <v>0</v>
      </c>
      <c r="AY285" s="134">
        <f>IFERROR('CEB Allocators'!AQ66/SUM('CEB Allocators'!$M66:$BC66),0)*SUM($U66:$BK66)</f>
        <v>0</v>
      </c>
      <c r="AZ285" s="134">
        <f>IFERROR('CEB Allocators'!AR66/SUM('CEB Allocators'!$M66:$BC66),0)*SUM($U66:$BK66)</f>
        <v>0</v>
      </c>
      <c r="BA285" s="134">
        <f>IFERROR('CEB Allocators'!AS66/SUM('CEB Allocators'!$M66:$BC66),0)*SUM($U66:$BK66)</f>
        <v>0</v>
      </c>
      <c r="BB285" s="134">
        <f>IFERROR('CEB Allocators'!AT66/SUM('CEB Allocators'!$M66:$BC66),0)*SUM($U66:$BK66)</f>
        <v>0</v>
      </c>
      <c r="BC285" s="134">
        <f>IFERROR('CEB Allocators'!AU66/SUM('CEB Allocators'!$M66:$BC66),0)*SUM($U66:$BK66)</f>
        <v>0</v>
      </c>
      <c r="BD285" s="134">
        <f>IFERROR('CEB Allocators'!AV66/SUM('CEB Allocators'!$M66:$BC66),0)*SUM($U66:$BK66)</f>
        <v>0</v>
      </c>
      <c r="BE285" s="134">
        <f>IFERROR('CEB Allocators'!AW66/SUM('CEB Allocators'!$M66:$BC66),0)*SUM($U66:$BK66)</f>
        <v>0</v>
      </c>
      <c r="BF285" s="134">
        <f>IFERROR('CEB Allocators'!AX66/SUM('CEB Allocators'!$M66:$BC66),0)*SUM($U66:$BK66)</f>
        <v>0</v>
      </c>
      <c r="BG285" s="134">
        <f>IFERROR('CEB Allocators'!AY66/SUM('CEB Allocators'!$M66:$BC66),0)*SUM($U66:$BK66)</f>
        <v>0</v>
      </c>
      <c r="BH285" s="134">
        <f>IFERROR('CEB Allocators'!AZ66/SUM('CEB Allocators'!$M66:$BC66),0)*SUM($U66:$BK66)</f>
        <v>0</v>
      </c>
      <c r="BI285" s="134">
        <f>IFERROR('CEB Allocators'!BA66/SUM('CEB Allocators'!$M66:$BC66),0)*SUM($U66:$BK66)</f>
        <v>0</v>
      </c>
      <c r="BJ285" s="134">
        <f>IFERROR('CEB Allocators'!BB66/SUM('CEB Allocators'!$M66:$BC66),0)*SUM($U66:$BK66)</f>
        <v>0</v>
      </c>
      <c r="BK285" s="134">
        <f>IFERROR('CEB Allocators'!BC66/SUM('CEB Allocators'!$M66:$BC66),0)*SUM($U66:$BK66)</f>
        <v>0</v>
      </c>
      <c r="BL285" s="134">
        <f t="shared" si="319"/>
        <v>0</v>
      </c>
      <c r="BM285" s="134">
        <f t="shared" si="438"/>
        <v>0</v>
      </c>
      <c r="BN285" s="134">
        <f t="shared" si="438"/>
        <v>0</v>
      </c>
      <c r="BO285" s="134">
        <f t="shared" si="438"/>
        <v>0</v>
      </c>
      <c r="BP285" s="134">
        <f t="shared" si="438"/>
        <v>0</v>
      </c>
      <c r="BQ285" s="134">
        <f t="shared" si="438"/>
        <v>0</v>
      </c>
      <c r="BR285" s="134">
        <f t="shared" si="438"/>
        <v>0</v>
      </c>
      <c r="BS285" s="134">
        <f t="shared" si="438"/>
        <v>0</v>
      </c>
      <c r="BT285" s="134">
        <f t="shared" si="438"/>
        <v>0</v>
      </c>
      <c r="BU285" s="134">
        <f t="shared" si="438"/>
        <v>0</v>
      </c>
      <c r="BV285" s="134">
        <f t="shared" si="438"/>
        <v>0</v>
      </c>
      <c r="BW285" s="134">
        <f t="shared" si="438"/>
        <v>0</v>
      </c>
      <c r="BX285" s="134">
        <f t="shared" si="438"/>
        <v>0</v>
      </c>
      <c r="BY285" s="134">
        <f t="shared" si="438"/>
        <v>0</v>
      </c>
      <c r="BZ285" s="134">
        <f t="shared" si="438"/>
        <v>0</v>
      </c>
      <c r="CA285" s="134">
        <f t="shared" si="438"/>
        <v>0</v>
      </c>
      <c r="CB285" s="134">
        <f t="shared" si="438"/>
        <v>0</v>
      </c>
      <c r="CC285" s="134">
        <f t="shared" si="438"/>
        <v>0</v>
      </c>
      <c r="CD285" s="134">
        <f t="shared" si="438"/>
        <v>0</v>
      </c>
      <c r="CE285" s="134">
        <f t="shared" si="438"/>
        <v>0</v>
      </c>
      <c r="CF285" s="134">
        <f t="shared" si="438"/>
        <v>0</v>
      </c>
      <c r="CG285" s="134">
        <f t="shared" si="438"/>
        <v>0</v>
      </c>
      <c r="CH285" s="134">
        <f t="shared" si="438"/>
        <v>0</v>
      </c>
    </row>
    <row r="286" spans="1:86" ht="11.4" x14ac:dyDescent="0.2">
      <c r="A286" s="150"/>
      <c r="B286" s="19" t="str">
        <f t="shared" ref="B286:G286" si="449">B67</f>
        <v>Conservation</v>
      </c>
      <c r="C286" s="97">
        <f t="shared" si="449"/>
        <v>0</v>
      </c>
      <c r="D286" s="97" t="str">
        <f t="shared" si="449"/>
        <v>Con</v>
      </c>
      <c r="E286" s="97" t="str">
        <f t="shared" si="449"/>
        <v>Conservation</v>
      </c>
      <c r="F286" s="19" t="str">
        <f t="shared" si="449"/>
        <v>Multiple</v>
      </c>
      <c r="G286" s="128">
        <f t="shared" si="449"/>
        <v>40179</v>
      </c>
      <c r="H286" s="19">
        <f t="shared" si="317"/>
        <v>15</v>
      </c>
      <c r="I286" s="129">
        <f t="shared" ref="I286:K286" si="450">I67</f>
        <v>15</v>
      </c>
      <c r="J286" s="129">
        <f t="shared" si="450"/>
        <v>0</v>
      </c>
      <c r="K286" s="19">
        <f t="shared" si="450"/>
        <v>2010</v>
      </c>
      <c r="L286" s="19"/>
      <c r="M286" s="19"/>
      <c r="N286" s="19"/>
      <c r="O286" s="19"/>
      <c r="P286" s="19"/>
      <c r="Q286" s="19"/>
      <c r="R286" s="19"/>
      <c r="S286" s="19"/>
      <c r="T286" s="19"/>
      <c r="U286" s="134">
        <f>IFERROR('CEB Allocators'!M67/SUM('CEB Allocators'!$M67:$BC67),0)*SUM($U67:$BK67)</f>
        <v>0</v>
      </c>
      <c r="V286" s="134">
        <f>IFERROR('CEB Allocators'!N67/SUM('CEB Allocators'!$M67:$BC67),0)*SUM($U67:$BK67)</f>
        <v>0</v>
      </c>
      <c r="W286" s="134">
        <f>IFERROR('CEB Allocators'!O67/SUM('CEB Allocators'!$M67:$BC67),0)*SUM($U67:$BK67)</f>
        <v>0</v>
      </c>
      <c r="X286" s="134">
        <f>IFERROR('CEB Allocators'!P67/SUM('CEB Allocators'!$M67:$BC67),0)*SUM($U67:$BK67)</f>
        <v>0</v>
      </c>
      <c r="Y286" s="134">
        <f>IFERROR('CEB Allocators'!Q67/SUM('CEB Allocators'!$M67:$BC67),0)*SUM($U67:$BK67)</f>
        <v>0</v>
      </c>
      <c r="Z286" s="134">
        <f>IFERROR('CEB Allocators'!R67/SUM('CEB Allocators'!$M67:$BC67),0)*SUM($U67:$BK67)</f>
        <v>15.105487915333333</v>
      </c>
      <c r="AA286" s="134">
        <f>IFERROR('CEB Allocators'!S67/SUM('CEB Allocators'!$M67:$BC67),0)*SUM($U67:$BK67)</f>
        <v>15.105487915333333</v>
      </c>
      <c r="AB286" s="134">
        <f>IFERROR('CEB Allocators'!T67/SUM('CEB Allocators'!$M67:$BC67),0)*SUM($U67:$BK67)</f>
        <v>15.105487915333333</v>
      </c>
      <c r="AC286" s="134">
        <f>IFERROR('CEB Allocators'!U67/SUM('CEB Allocators'!$M67:$BC67),0)*SUM($U67:$BK67)</f>
        <v>15.105487915333333</v>
      </c>
      <c r="AD286" s="134">
        <f>IFERROR('CEB Allocators'!V67/SUM('CEB Allocators'!$M67:$BC67),0)*SUM($U67:$BK67)</f>
        <v>15.105487915333333</v>
      </c>
      <c r="AE286" s="134">
        <f>IFERROR('CEB Allocators'!W67/SUM('CEB Allocators'!$M67:$BC67),0)*SUM($U67:$BK67)</f>
        <v>15.105487915333333</v>
      </c>
      <c r="AF286" s="134">
        <f>IFERROR('CEB Allocators'!X67/SUM('CEB Allocators'!$M67:$BC67),0)*SUM($U67:$BK67)</f>
        <v>15.105487915333333</v>
      </c>
      <c r="AG286" s="134">
        <f>IFERROR('CEB Allocators'!Y67/SUM('CEB Allocators'!$M67:$BC67),0)*SUM($U67:$BK67)</f>
        <v>15.105487915333333</v>
      </c>
      <c r="AH286" s="134">
        <f>IFERROR('CEB Allocators'!Z67/SUM('CEB Allocators'!$M67:$BC67),0)*SUM($U67:$BK67)</f>
        <v>15.105487915333333</v>
      </c>
      <c r="AI286" s="134">
        <f>IFERROR('CEB Allocators'!AA67/SUM('CEB Allocators'!$M67:$BC67),0)*SUM($U67:$BK67)</f>
        <v>15.105487915333333</v>
      </c>
      <c r="AJ286" s="134">
        <f>IFERROR('CEB Allocators'!AB67/SUM('CEB Allocators'!$M67:$BC67),0)*SUM($U67:$BK67)</f>
        <v>15.105487915333333</v>
      </c>
      <c r="AK286" s="134">
        <f>IFERROR('CEB Allocators'!AC67/SUM('CEB Allocators'!$M67:$BC67),0)*SUM($U67:$BK67)</f>
        <v>15.105487915333333</v>
      </c>
      <c r="AL286" s="134">
        <f>IFERROR('CEB Allocators'!AD67/SUM('CEB Allocators'!$M67:$BC67),0)*SUM($U67:$BK67)</f>
        <v>15.105487915333333</v>
      </c>
      <c r="AM286" s="134">
        <f>IFERROR('CEB Allocators'!AE67/SUM('CEB Allocators'!$M67:$BC67),0)*SUM($U67:$BK67)</f>
        <v>15.105487915333333</v>
      </c>
      <c r="AN286" s="134">
        <f>IFERROR('CEB Allocators'!AF67/SUM('CEB Allocators'!$M67:$BC67),0)*SUM($U67:$BK67)</f>
        <v>15.105487915333333</v>
      </c>
      <c r="AO286" s="134">
        <f>IFERROR('CEB Allocators'!AG67/SUM('CEB Allocators'!$M67:$BC67),0)*SUM($U67:$BK67)</f>
        <v>0</v>
      </c>
      <c r="AP286" s="134">
        <f>IFERROR('CEB Allocators'!AH67/SUM('CEB Allocators'!$M67:$BC67),0)*SUM($U67:$BK67)</f>
        <v>0</v>
      </c>
      <c r="AQ286" s="134">
        <f>IFERROR('CEB Allocators'!AI67/SUM('CEB Allocators'!$M67:$BC67),0)*SUM($U67:$BK67)</f>
        <v>0</v>
      </c>
      <c r="AR286" s="134">
        <f>IFERROR('CEB Allocators'!AJ67/SUM('CEB Allocators'!$M67:$BC67),0)*SUM($U67:$BK67)</f>
        <v>0</v>
      </c>
      <c r="AS286" s="134">
        <f>IFERROR('CEB Allocators'!AK67/SUM('CEB Allocators'!$M67:$BC67),0)*SUM($U67:$BK67)</f>
        <v>0</v>
      </c>
      <c r="AT286" s="134">
        <f>IFERROR('CEB Allocators'!AL67/SUM('CEB Allocators'!$M67:$BC67),0)*SUM($U67:$BK67)</f>
        <v>0</v>
      </c>
      <c r="AU286" s="134">
        <f>IFERROR('CEB Allocators'!AM67/SUM('CEB Allocators'!$M67:$BC67),0)*SUM($U67:$BK67)</f>
        <v>0</v>
      </c>
      <c r="AV286" s="134">
        <f>IFERROR('CEB Allocators'!AN67/SUM('CEB Allocators'!$M67:$BC67),0)*SUM($U67:$BK67)</f>
        <v>0</v>
      </c>
      <c r="AW286" s="134">
        <f>IFERROR('CEB Allocators'!AO67/SUM('CEB Allocators'!$M67:$BC67),0)*SUM($U67:$BK67)</f>
        <v>0</v>
      </c>
      <c r="AX286" s="134">
        <f>IFERROR('CEB Allocators'!AP67/SUM('CEB Allocators'!$M67:$BC67),0)*SUM($U67:$BK67)</f>
        <v>0</v>
      </c>
      <c r="AY286" s="134">
        <f>IFERROR('CEB Allocators'!AQ67/SUM('CEB Allocators'!$M67:$BC67),0)*SUM($U67:$BK67)</f>
        <v>0</v>
      </c>
      <c r="AZ286" s="134">
        <f>IFERROR('CEB Allocators'!AR67/SUM('CEB Allocators'!$M67:$BC67),0)*SUM($U67:$BK67)</f>
        <v>0</v>
      </c>
      <c r="BA286" s="134">
        <f>IFERROR('CEB Allocators'!AS67/SUM('CEB Allocators'!$M67:$BC67),0)*SUM($U67:$BK67)</f>
        <v>0</v>
      </c>
      <c r="BB286" s="134">
        <f>IFERROR('CEB Allocators'!AT67/SUM('CEB Allocators'!$M67:$BC67),0)*SUM($U67:$BK67)</f>
        <v>0</v>
      </c>
      <c r="BC286" s="134">
        <f>IFERROR('CEB Allocators'!AU67/SUM('CEB Allocators'!$M67:$BC67),0)*SUM($U67:$BK67)</f>
        <v>0</v>
      </c>
      <c r="BD286" s="134">
        <f>IFERROR('CEB Allocators'!AV67/SUM('CEB Allocators'!$M67:$BC67),0)*SUM($U67:$BK67)</f>
        <v>0</v>
      </c>
      <c r="BE286" s="134">
        <f>IFERROR('CEB Allocators'!AW67/SUM('CEB Allocators'!$M67:$BC67),0)*SUM($U67:$BK67)</f>
        <v>0</v>
      </c>
      <c r="BF286" s="134">
        <f>IFERROR('CEB Allocators'!AX67/SUM('CEB Allocators'!$M67:$BC67),0)*SUM($U67:$BK67)</f>
        <v>0</v>
      </c>
      <c r="BG286" s="134">
        <f>IFERROR('CEB Allocators'!AY67/SUM('CEB Allocators'!$M67:$BC67),0)*SUM($U67:$BK67)</f>
        <v>0</v>
      </c>
      <c r="BH286" s="134">
        <f>IFERROR('CEB Allocators'!AZ67/SUM('CEB Allocators'!$M67:$BC67),0)*SUM($U67:$BK67)</f>
        <v>0</v>
      </c>
      <c r="BI286" s="134">
        <f>IFERROR('CEB Allocators'!BA67/SUM('CEB Allocators'!$M67:$BC67),0)*SUM($U67:$BK67)</f>
        <v>0</v>
      </c>
      <c r="BJ286" s="134">
        <f>IFERROR('CEB Allocators'!BB67/SUM('CEB Allocators'!$M67:$BC67),0)*SUM($U67:$BK67)</f>
        <v>0</v>
      </c>
      <c r="BK286" s="134">
        <f>IFERROR('CEB Allocators'!BC67/SUM('CEB Allocators'!$M67:$BC67),0)*SUM($U67:$BK67)</f>
        <v>0</v>
      </c>
      <c r="BL286" s="134">
        <f t="shared" si="319"/>
        <v>0</v>
      </c>
      <c r="BM286" s="134">
        <f t="shared" si="438"/>
        <v>0</v>
      </c>
      <c r="BN286" s="134">
        <f t="shared" si="438"/>
        <v>0</v>
      </c>
      <c r="BO286" s="134">
        <f t="shared" si="438"/>
        <v>0</v>
      </c>
      <c r="BP286" s="134">
        <f t="shared" si="438"/>
        <v>0</v>
      </c>
      <c r="BQ286" s="134">
        <f t="shared" si="438"/>
        <v>0</v>
      </c>
      <c r="BR286" s="134">
        <f t="shared" si="438"/>
        <v>0</v>
      </c>
      <c r="BS286" s="134">
        <f t="shared" si="438"/>
        <v>0</v>
      </c>
      <c r="BT286" s="134">
        <f t="shared" si="438"/>
        <v>0</v>
      </c>
      <c r="BU286" s="134">
        <f t="shared" si="438"/>
        <v>0</v>
      </c>
      <c r="BV286" s="134">
        <f t="shared" si="438"/>
        <v>0</v>
      </c>
      <c r="BW286" s="134">
        <f t="shared" si="438"/>
        <v>0</v>
      </c>
      <c r="BX286" s="134">
        <f t="shared" si="438"/>
        <v>0</v>
      </c>
      <c r="BY286" s="134">
        <f t="shared" si="438"/>
        <v>0</v>
      </c>
      <c r="BZ286" s="134">
        <f t="shared" si="438"/>
        <v>0</v>
      </c>
      <c r="CA286" s="134">
        <f t="shared" si="438"/>
        <v>0</v>
      </c>
      <c r="CB286" s="134">
        <f t="shared" si="438"/>
        <v>0</v>
      </c>
      <c r="CC286" s="134">
        <f t="shared" si="438"/>
        <v>0</v>
      </c>
      <c r="CD286" s="134">
        <f t="shared" si="438"/>
        <v>0</v>
      </c>
      <c r="CE286" s="134">
        <f t="shared" si="438"/>
        <v>0</v>
      </c>
      <c r="CF286" s="134">
        <f t="shared" si="438"/>
        <v>0</v>
      </c>
      <c r="CG286" s="134">
        <f t="shared" si="438"/>
        <v>0</v>
      </c>
      <c r="CH286" s="134">
        <f t="shared" si="438"/>
        <v>0</v>
      </c>
    </row>
    <row r="287" spans="1:86" ht="11.4" x14ac:dyDescent="0.2">
      <c r="A287" s="150"/>
      <c r="B287" s="19" t="str">
        <f t="shared" ref="B287:G287" si="451">B68</f>
        <v>Conservation</v>
      </c>
      <c r="C287" s="97">
        <f t="shared" si="451"/>
        <v>0</v>
      </c>
      <c r="D287" s="97" t="str">
        <f t="shared" si="451"/>
        <v>Con</v>
      </c>
      <c r="E287" s="97" t="str">
        <f t="shared" si="451"/>
        <v>Conservation</v>
      </c>
      <c r="F287" s="19" t="str">
        <f t="shared" si="451"/>
        <v>Multiple</v>
      </c>
      <c r="G287" s="128">
        <f t="shared" si="451"/>
        <v>40544</v>
      </c>
      <c r="H287" s="19">
        <f t="shared" ref="H287:H326" si="452">SUM(I287:J287)</f>
        <v>15</v>
      </c>
      <c r="I287" s="129">
        <f t="shared" ref="I287:K287" si="453">I68</f>
        <v>15</v>
      </c>
      <c r="J287" s="129">
        <f t="shared" si="453"/>
        <v>0</v>
      </c>
      <c r="K287" s="19">
        <f t="shared" si="453"/>
        <v>2011</v>
      </c>
      <c r="L287" s="19"/>
      <c r="M287" s="19"/>
      <c r="N287" s="19"/>
      <c r="O287" s="19"/>
      <c r="P287" s="19"/>
      <c r="Q287" s="19"/>
      <c r="R287" s="19"/>
      <c r="S287" s="19"/>
      <c r="T287" s="19"/>
      <c r="U287" s="134">
        <f>IFERROR('CEB Allocators'!M68/SUM('CEB Allocators'!$M68:$BC68),0)*SUM($U68:$BK68)</f>
        <v>0</v>
      </c>
      <c r="V287" s="134">
        <f>IFERROR('CEB Allocators'!N68/SUM('CEB Allocators'!$M68:$BC68),0)*SUM($U68:$BK68)</f>
        <v>0</v>
      </c>
      <c r="W287" s="134">
        <f>IFERROR('CEB Allocators'!O68/SUM('CEB Allocators'!$M68:$BC68),0)*SUM($U68:$BK68)</f>
        <v>0</v>
      </c>
      <c r="X287" s="134">
        <f>IFERROR('CEB Allocators'!P68/SUM('CEB Allocators'!$M68:$BC68),0)*SUM($U68:$BK68)</f>
        <v>0</v>
      </c>
      <c r="Y287" s="134">
        <f>IFERROR('CEB Allocators'!Q68/SUM('CEB Allocators'!$M68:$BC68),0)*SUM($U68:$BK68)</f>
        <v>0</v>
      </c>
      <c r="Z287" s="134">
        <f>IFERROR('CEB Allocators'!R68/SUM('CEB Allocators'!$M68:$BC68),0)*SUM($U68:$BK68)</f>
        <v>0</v>
      </c>
      <c r="AA287" s="134">
        <f>IFERROR('CEB Allocators'!S68/SUM('CEB Allocators'!$M68:$BC68),0)*SUM($U68:$BK68)</f>
        <v>17.980996671333337</v>
      </c>
      <c r="AB287" s="134">
        <f>IFERROR('CEB Allocators'!T68/SUM('CEB Allocators'!$M68:$BC68),0)*SUM($U68:$BK68)</f>
        <v>17.980996671333337</v>
      </c>
      <c r="AC287" s="134">
        <f>IFERROR('CEB Allocators'!U68/SUM('CEB Allocators'!$M68:$BC68),0)*SUM($U68:$BK68)</f>
        <v>17.980996671333337</v>
      </c>
      <c r="AD287" s="134">
        <f>IFERROR('CEB Allocators'!V68/SUM('CEB Allocators'!$M68:$BC68),0)*SUM($U68:$BK68)</f>
        <v>17.980996671333337</v>
      </c>
      <c r="AE287" s="134">
        <f>IFERROR('CEB Allocators'!W68/SUM('CEB Allocators'!$M68:$BC68),0)*SUM($U68:$BK68)</f>
        <v>17.980996671333337</v>
      </c>
      <c r="AF287" s="134">
        <f>IFERROR('CEB Allocators'!X68/SUM('CEB Allocators'!$M68:$BC68),0)*SUM($U68:$BK68)</f>
        <v>17.980996671333337</v>
      </c>
      <c r="AG287" s="134">
        <f>IFERROR('CEB Allocators'!Y68/SUM('CEB Allocators'!$M68:$BC68),0)*SUM($U68:$BK68)</f>
        <v>17.980996671333337</v>
      </c>
      <c r="AH287" s="134">
        <f>IFERROR('CEB Allocators'!Z68/SUM('CEB Allocators'!$M68:$BC68),0)*SUM($U68:$BK68)</f>
        <v>17.980996671333337</v>
      </c>
      <c r="AI287" s="134">
        <f>IFERROR('CEB Allocators'!AA68/SUM('CEB Allocators'!$M68:$BC68),0)*SUM($U68:$BK68)</f>
        <v>17.980996671333337</v>
      </c>
      <c r="AJ287" s="134">
        <f>IFERROR('CEB Allocators'!AB68/SUM('CEB Allocators'!$M68:$BC68),0)*SUM($U68:$BK68)</f>
        <v>17.980996671333337</v>
      </c>
      <c r="AK287" s="134">
        <f>IFERROR('CEB Allocators'!AC68/SUM('CEB Allocators'!$M68:$BC68),0)*SUM($U68:$BK68)</f>
        <v>17.980996671333337</v>
      </c>
      <c r="AL287" s="134">
        <f>IFERROR('CEB Allocators'!AD68/SUM('CEB Allocators'!$M68:$BC68),0)*SUM($U68:$BK68)</f>
        <v>17.980996671333337</v>
      </c>
      <c r="AM287" s="134">
        <f>IFERROR('CEB Allocators'!AE68/SUM('CEB Allocators'!$M68:$BC68),0)*SUM($U68:$BK68)</f>
        <v>17.980996671333337</v>
      </c>
      <c r="AN287" s="134">
        <f>IFERROR('CEB Allocators'!AF68/SUM('CEB Allocators'!$M68:$BC68),0)*SUM($U68:$BK68)</f>
        <v>17.980996671333337</v>
      </c>
      <c r="AO287" s="134">
        <f>IFERROR('CEB Allocators'!AG68/SUM('CEB Allocators'!$M68:$BC68),0)*SUM($U68:$BK68)</f>
        <v>17.980996671333337</v>
      </c>
      <c r="AP287" s="134">
        <f>IFERROR('CEB Allocators'!AH68/SUM('CEB Allocators'!$M68:$BC68),0)*SUM($U68:$BK68)</f>
        <v>0</v>
      </c>
      <c r="AQ287" s="134">
        <f>IFERROR('CEB Allocators'!AI68/SUM('CEB Allocators'!$M68:$BC68),0)*SUM($U68:$BK68)</f>
        <v>0</v>
      </c>
      <c r="AR287" s="134">
        <f>IFERROR('CEB Allocators'!AJ68/SUM('CEB Allocators'!$M68:$BC68),0)*SUM($U68:$BK68)</f>
        <v>0</v>
      </c>
      <c r="AS287" s="134">
        <f>IFERROR('CEB Allocators'!AK68/SUM('CEB Allocators'!$M68:$BC68),0)*SUM($U68:$BK68)</f>
        <v>0</v>
      </c>
      <c r="AT287" s="134">
        <f>IFERROR('CEB Allocators'!AL68/SUM('CEB Allocators'!$M68:$BC68),0)*SUM($U68:$BK68)</f>
        <v>0</v>
      </c>
      <c r="AU287" s="134">
        <f>IFERROR('CEB Allocators'!AM68/SUM('CEB Allocators'!$M68:$BC68),0)*SUM($U68:$BK68)</f>
        <v>0</v>
      </c>
      <c r="AV287" s="134">
        <f>IFERROR('CEB Allocators'!AN68/SUM('CEB Allocators'!$M68:$BC68),0)*SUM($U68:$BK68)</f>
        <v>0</v>
      </c>
      <c r="AW287" s="134">
        <f>IFERROR('CEB Allocators'!AO68/SUM('CEB Allocators'!$M68:$BC68),0)*SUM($U68:$BK68)</f>
        <v>0</v>
      </c>
      <c r="AX287" s="134">
        <f>IFERROR('CEB Allocators'!AP68/SUM('CEB Allocators'!$M68:$BC68),0)*SUM($U68:$BK68)</f>
        <v>0</v>
      </c>
      <c r="AY287" s="134">
        <f>IFERROR('CEB Allocators'!AQ68/SUM('CEB Allocators'!$M68:$BC68),0)*SUM($U68:$BK68)</f>
        <v>0</v>
      </c>
      <c r="AZ287" s="134">
        <f>IFERROR('CEB Allocators'!AR68/SUM('CEB Allocators'!$M68:$BC68),0)*SUM($U68:$BK68)</f>
        <v>0</v>
      </c>
      <c r="BA287" s="134">
        <f>IFERROR('CEB Allocators'!AS68/SUM('CEB Allocators'!$M68:$BC68),0)*SUM($U68:$BK68)</f>
        <v>0</v>
      </c>
      <c r="BB287" s="134">
        <f>IFERROR('CEB Allocators'!AT68/SUM('CEB Allocators'!$M68:$BC68),0)*SUM($U68:$BK68)</f>
        <v>0</v>
      </c>
      <c r="BC287" s="134">
        <f>IFERROR('CEB Allocators'!AU68/SUM('CEB Allocators'!$M68:$BC68),0)*SUM($U68:$BK68)</f>
        <v>0</v>
      </c>
      <c r="BD287" s="134">
        <f>IFERROR('CEB Allocators'!AV68/SUM('CEB Allocators'!$M68:$BC68),0)*SUM($U68:$BK68)</f>
        <v>0</v>
      </c>
      <c r="BE287" s="134">
        <f>IFERROR('CEB Allocators'!AW68/SUM('CEB Allocators'!$M68:$BC68),0)*SUM($U68:$BK68)</f>
        <v>0</v>
      </c>
      <c r="BF287" s="134">
        <f>IFERROR('CEB Allocators'!AX68/SUM('CEB Allocators'!$M68:$BC68),0)*SUM($U68:$BK68)</f>
        <v>0</v>
      </c>
      <c r="BG287" s="134">
        <f>IFERROR('CEB Allocators'!AY68/SUM('CEB Allocators'!$M68:$BC68),0)*SUM($U68:$BK68)</f>
        <v>0</v>
      </c>
      <c r="BH287" s="134">
        <f>IFERROR('CEB Allocators'!AZ68/SUM('CEB Allocators'!$M68:$BC68),0)*SUM($U68:$BK68)</f>
        <v>0</v>
      </c>
      <c r="BI287" s="134">
        <f>IFERROR('CEB Allocators'!BA68/SUM('CEB Allocators'!$M68:$BC68),0)*SUM($U68:$BK68)</f>
        <v>0</v>
      </c>
      <c r="BJ287" s="134">
        <f>IFERROR('CEB Allocators'!BB68/SUM('CEB Allocators'!$M68:$BC68),0)*SUM($U68:$BK68)</f>
        <v>0</v>
      </c>
      <c r="BK287" s="134">
        <f>IFERROR('CEB Allocators'!BC68/SUM('CEB Allocators'!$M68:$BC68),0)*SUM($U68:$BK68)</f>
        <v>0</v>
      </c>
      <c r="BL287" s="134">
        <f t="shared" ref="BL287:CA326" si="454">BL68</f>
        <v>0</v>
      </c>
      <c r="BM287" s="134">
        <f t="shared" si="454"/>
        <v>0</v>
      </c>
      <c r="BN287" s="134">
        <f t="shared" si="454"/>
        <v>0</v>
      </c>
      <c r="BO287" s="134">
        <f t="shared" si="454"/>
        <v>0</v>
      </c>
      <c r="BP287" s="134">
        <f t="shared" si="454"/>
        <v>0</v>
      </c>
      <c r="BQ287" s="134">
        <f t="shared" si="454"/>
        <v>0</v>
      </c>
      <c r="BR287" s="134">
        <f t="shared" si="454"/>
        <v>0</v>
      </c>
      <c r="BS287" s="134">
        <f t="shared" si="454"/>
        <v>0</v>
      </c>
      <c r="BT287" s="134">
        <f t="shared" si="454"/>
        <v>0</v>
      </c>
      <c r="BU287" s="134">
        <f t="shared" si="454"/>
        <v>0</v>
      </c>
      <c r="BV287" s="134">
        <f t="shared" si="454"/>
        <v>0</v>
      </c>
      <c r="BW287" s="134">
        <f t="shared" si="454"/>
        <v>0</v>
      </c>
      <c r="BX287" s="134">
        <f t="shared" si="454"/>
        <v>0</v>
      </c>
      <c r="BY287" s="134">
        <f t="shared" si="454"/>
        <v>0</v>
      </c>
      <c r="BZ287" s="134">
        <f t="shared" si="454"/>
        <v>0</v>
      </c>
      <c r="CA287" s="134">
        <f t="shared" si="454"/>
        <v>0</v>
      </c>
      <c r="CB287" s="134">
        <f t="shared" si="438"/>
        <v>0</v>
      </c>
      <c r="CC287" s="134">
        <f t="shared" si="438"/>
        <v>0</v>
      </c>
      <c r="CD287" s="134">
        <f t="shared" si="438"/>
        <v>0</v>
      </c>
      <c r="CE287" s="134">
        <f t="shared" si="438"/>
        <v>0</v>
      </c>
      <c r="CF287" s="134">
        <f t="shared" si="438"/>
        <v>0</v>
      </c>
      <c r="CG287" s="134">
        <f t="shared" si="438"/>
        <v>0</v>
      </c>
      <c r="CH287" s="134">
        <f t="shared" si="438"/>
        <v>0</v>
      </c>
    </row>
    <row r="288" spans="1:86" ht="11.4" x14ac:dyDescent="0.2">
      <c r="A288" s="150"/>
      <c r="B288" s="19" t="str">
        <f t="shared" ref="B288:G288" si="455">B69</f>
        <v>Conservation</v>
      </c>
      <c r="C288" s="97">
        <f t="shared" si="455"/>
        <v>0</v>
      </c>
      <c r="D288" s="97" t="str">
        <f t="shared" si="455"/>
        <v>Con</v>
      </c>
      <c r="E288" s="97" t="str">
        <f t="shared" si="455"/>
        <v>Conservation</v>
      </c>
      <c r="F288" s="19" t="str">
        <f t="shared" si="455"/>
        <v>Multiple</v>
      </c>
      <c r="G288" s="128">
        <f t="shared" si="455"/>
        <v>40909</v>
      </c>
      <c r="H288" s="19">
        <f t="shared" si="452"/>
        <v>15</v>
      </c>
      <c r="I288" s="129">
        <f t="shared" ref="I288:K288" si="456">I69</f>
        <v>15</v>
      </c>
      <c r="J288" s="129">
        <f t="shared" si="456"/>
        <v>0</v>
      </c>
      <c r="K288" s="19">
        <f t="shared" si="456"/>
        <v>2012</v>
      </c>
      <c r="L288" s="19"/>
      <c r="M288" s="19"/>
      <c r="N288" s="19"/>
      <c r="O288" s="19"/>
      <c r="P288" s="19"/>
      <c r="Q288" s="19"/>
      <c r="R288" s="19"/>
      <c r="S288" s="19"/>
      <c r="T288" s="19"/>
      <c r="U288" s="134">
        <f>IFERROR('CEB Allocators'!M69/SUM('CEB Allocators'!$M69:$BC69),0)*SUM($U69:$BK69)</f>
        <v>0</v>
      </c>
      <c r="V288" s="134">
        <f>IFERROR('CEB Allocators'!N69/SUM('CEB Allocators'!$M69:$BC69),0)*SUM($U69:$BK69)</f>
        <v>0</v>
      </c>
      <c r="W288" s="134">
        <f>IFERROR('CEB Allocators'!O69/SUM('CEB Allocators'!$M69:$BC69),0)*SUM($U69:$BK69)</f>
        <v>0</v>
      </c>
      <c r="X288" s="134">
        <f>IFERROR('CEB Allocators'!P69/SUM('CEB Allocators'!$M69:$BC69),0)*SUM($U69:$BK69)</f>
        <v>0</v>
      </c>
      <c r="Y288" s="134">
        <f>IFERROR('CEB Allocators'!Q69/SUM('CEB Allocators'!$M69:$BC69),0)*SUM($U69:$BK69)</f>
        <v>0</v>
      </c>
      <c r="Z288" s="134">
        <f>IFERROR('CEB Allocators'!R69/SUM('CEB Allocators'!$M69:$BC69),0)*SUM($U69:$BK69)</f>
        <v>0</v>
      </c>
      <c r="AA288" s="134">
        <f>IFERROR('CEB Allocators'!S69/SUM('CEB Allocators'!$M69:$BC69),0)*SUM($U69:$BK69)</f>
        <v>0</v>
      </c>
      <c r="AB288" s="134">
        <f>IFERROR('CEB Allocators'!T69/SUM('CEB Allocators'!$M69:$BC69),0)*SUM($U69:$BK69)</f>
        <v>18.710528648666664</v>
      </c>
      <c r="AC288" s="134">
        <f>IFERROR('CEB Allocators'!U69/SUM('CEB Allocators'!$M69:$BC69),0)*SUM($U69:$BK69)</f>
        <v>18.710528648666664</v>
      </c>
      <c r="AD288" s="134">
        <f>IFERROR('CEB Allocators'!V69/SUM('CEB Allocators'!$M69:$BC69),0)*SUM($U69:$BK69)</f>
        <v>18.710528648666664</v>
      </c>
      <c r="AE288" s="134">
        <f>IFERROR('CEB Allocators'!W69/SUM('CEB Allocators'!$M69:$BC69),0)*SUM($U69:$BK69)</f>
        <v>18.710528648666664</v>
      </c>
      <c r="AF288" s="134">
        <f>IFERROR('CEB Allocators'!X69/SUM('CEB Allocators'!$M69:$BC69),0)*SUM($U69:$BK69)</f>
        <v>18.710528648666664</v>
      </c>
      <c r="AG288" s="134">
        <f>IFERROR('CEB Allocators'!Y69/SUM('CEB Allocators'!$M69:$BC69),0)*SUM($U69:$BK69)</f>
        <v>18.710528648666664</v>
      </c>
      <c r="AH288" s="134">
        <f>IFERROR('CEB Allocators'!Z69/SUM('CEB Allocators'!$M69:$BC69),0)*SUM($U69:$BK69)</f>
        <v>18.710528648666664</v>
      </c>
      <c r="AI288" s="134">
        <f>IFERROR('CEB Allocators'!AA69/SUM('CEB Allocators'!$M69:$BC69),0)*SUM($U69:$BK69)</f>
        <v>18.710528648666664</v>
      </c>
      <c r="AJ288" s="134">
        <f>IFERROR('CEB Allocators'!AB69/SUM('CEB Allocators'!$M69:$BC69),0)*SUM($U69:$BK69)</f>
        <v>18.710528648666664</v>
      </c>
      <c r="AK288" s="134">
        <f>IFERROR('CEB Allocators'!AC69/SUM('CEB Allocators'!$M69:$BC69),0)*SUM($U69:$BK69)</f>
        <v>18.710528648666664</v>
      </c>
      <c r="AL288" s="134">
        <f>IFERROR('CEB Allocators'!AD69/SUM('CEB Allocators'!$M69:$BC69),0)*SUM($U69:$BK69)</f>
        <v>18.710528648666664</v>
      </c>
      <c r="AM288" s="134">
        <f>IFERROR('CEB Allocators'!AE69/SUM('CEB Allocators'!$M69:$BC69),0)*SUM($U69:$BK69)</f>
        <v>18.710528648666664</v>
      </c>
      <c r="AN288" s="134">
        <f>IFERROR('CEB Allocators'!AF69/SUM('CEB Allocators'!$M69:$BC69),0)*SUM($U69:$BK69)</f>
        <v>18.710528648666664</v>
      </c>
      <c r="AO288" s="134">
        <f>IFERROR('CEB Allocators'!AG69/SUM('CEB Allocators'!$M69:$BC69),0)*SUM($U69:$BK69)</f>
        <v>18.710528648666664</v>
      </c>
      <c r="AP288" s="134">
        <f>IFERROR('CEB Allocators'!AH69/SUM('CEB Allocators'!$M69:$BC69),0)*SUM($U69:$BK69)</f>
        <v>18.710528648666664</v>
      </c>
      <c r="AQ288" s="134">
        <f>IFERROR('CEB Allocators'!AI69/SUM('CEB Allocators'!$M69:$BC69),0)*SUM($U69:$BK69)</f>
        <v>0</v>
      </c>
      <c r="AR288" s="134">
        <f>IFERROR('CEB Allocators'!AJ69/SUM('CEB Allocators'!$M69:$BC69),0)*SUM($U69:$BK69)</f>
        <v>0</v>
      </c>
      <c r="AS288" s="134">
        <f>IFERROR('CEB Allocators'!AK69/SUM('CEB Allocators'!$M69:$BC69),0)*SUM($U69:$BK69)</f>
        <v>0</v>
      </c>
      <c r="AT288" s="134">
        <f>IFERROR('CEB Allocators'!AL69/SUM('CEB Allocators'!$M69:$BC69),0)*SUM($U69:$BK69)</f>
        <v>0</v>
      </c>
      <c r="AU288" s="134">
        <f>IFERROR('CEB Allocators'!AM69/SUM('CEB Allocators'!$M69:$BC69),0)*SUM($U69:$BK69)</f>
        <v>0</v>
      </c>
      <c r="AV288" s="134">
        <f>IFERROR('CEB Allocators'!AN69/SUM('CEB Allocators'!$M69:$BC69),0)*SUM($U69:$BK69)</f>
        <v>0</v>
      </c>
      <c r="AW288" s="134">
        <f>IFERROR('CEB Allocators'!AO69/SUM('CEB Allocators'!$M69:$BC69),0)*SUM($U69:$BK69)</f>
        <v>0</v>
      </c>
      <c r="AX288" s="134">
        <f>IFERROR('CEB Allocators'!AP69/SUM('CEB Allocators'!$M69:$BC69),0)*SUM($U69:$BK69)</f>
        <v>0</v>
      </c>
      <c r="AY288" s="134">
        <f>IFERROR('CEB Allocators'!AQ69/SUM('CEB Allocators'!$M69:$BC69),0)*SUM($U69:$BK69)</f>
        <v>0</v>
      </c>
      <c r="AZ288" s="134">
        <f>IFERROR('CEB Allocators'!AR69/SUM('CEB Allocators'!$M69:$BC69),0)*SUM($U69:$BK69)</f>
        <v>0</v>
      </c>
      <c r="BA288" s="134">
        <f>IFERROR('CEB Allocators'!AS69/SUM('CEB Allocators'!$M69:$BC69),0)*SUM($U69:$BK69)</f>
        <v>0</v>
      </c>
      <c r="BB288" s="134">
        <f>IFERROR('CEB Allocators'!AT69/SUM('CEB Allocators'!$M69:$BC69),0)*SUM($U69:$BK69)</f>
        <v>0</v>
      </c>
      <c r="BC288" s="134">
        <f>IFERROR('CEB Allocators'!AU69/SUM('CEB Allocators'!$M69:$BC69),0)*SUM($U69:$BK69)</f>
        <v>0</v>
      </c>
      <c r="BD288" s="134">
        <f>IFERROR('CEB Allocators'!AV69/SUM('CEB Allocators'!$M69:$BC69),0)*SUM($U69:$BK69)</f>
        <v>0</v>
      </c>
      <c r="BE288" s="134">
        <f>IFERROR('CEB Allocators'!AW69/SUM('CEB Allocators'!$M69:$BC69),0)*SUM($U69:$BK69)</f>
        <v>0</v>
      </c>
      <c r="BF288" s="134">
        <f>IFERROR('CEB Allocators'!AX69/SUM('CEB Allocators'!$M69:$BC69),0)*SUM($U69:$BK69)</f>
        <v>0</v>
      </c>
      <c r="BG288" s="134">
        <f>IFERROR('CEB Allocators'!AY69/SUM('CEB Allocators'!$M69:$BC69),0)*SUM($U69:$BK69)</f>
        <v>0</v>
      </c>
      <c r="BH288" s="134">
        <f>IFERROR('CEB Allocators'!AZ69/SUM('CEB Allocators'!$M69:$BC69),0)*SUM($U69:$BK69)</f>
        <v>0</v>
      </c>
      <c r="BI288" s="134">
        <f>IFERROR('CEB Allocators'!BA69/SUM('CEB Allocators'!$M69:$BC69),0)*SUM($U69:$BK69)</f>
        <v>0</v>
      </c>
      <c r="BJ288" s="134">
        <f>IFERROR('CEB Allocators'!BB69/SUM('CEB Allocators'!$M69:$BC69),0)*SUM($U69:$BK69)</f>
        <v>0</v>
      </c>
      <c r="BK288" s="134">
        <f>IFERROR('CEB Allocators'!BC69/SUM('CEB Allocators'!$M69:$BC69),0)*SUM($U69:$BK69)</f>
        <v>0</v>
      </c>
      <c r="BL288" s="134">
        <f t="shared" si="454"/>
        <v>0</v>
      </c>
      <c r="BM288" s="134">
        <f t="shared" si="438"/>
        <v>0</v>
      </c>
      <c r="BN288" s="134">
        <f t="shared" si="438"/>
        <v>0</v>
      </c>
      <c r="BO288" s="134">
        <f t="shared" si="438"/>
        <v>0</v>
      </c>
      <c r="BP288" s="134">
        <f t="shared" si="438"/>
        <v>0</v>
      </c>
      <c r="BQ288" s="134">
        <f t="shared" si="438"/>
        <v>0</v>
      </c>
      <c r="BR288" s="134">
        <f t="shared" si="438"/>
        <v>0</v>
      </c>
      <c r="BS288" s="134">
        <f t="shared" si="438"/>
        <v>0</v>
      </c>
      <c r="BT288" s="134">
        <f t="shared" si="438"/>
        <v>0</v>
      </c>
      <c r="BU288" s="134">
        <f t="shared" si="438"/>
        <v>0</v>
      </c>
      <c r="BV288" s="134">
        <f t="shared" si="438"/>
        <v>0</v>
      </c>
      <c r="BW288" s="134">
        <f t="shared" si="438"/>
        <v>0</v>
      </c>
      <c r="BX288" s="134">
        <f t="shared" si="438"/>
        <v>0</v>
      </c>
      <c r="BY288" s="134">
        <f t="shared" si="438"/>
        <v>0</v>
      </c>
      <c r="BZ288" s="134">
        <f t="shared" si="438"/>
        <v>0</v>
      </c>
      <c r="CA288" s="134">
        <f t="shared" si="438"/>
        <v>0</v>
      </c>
      <c r="CB288" s="134">
        <f t="shared" si="438"/>
        <v>0</v>
      </c>
      <c r="CC288" s="134">
        <f t="shared" si="438"/>
        <v>0</v>
      </c>
      <c r="CD288" s="134">
        <f t="shared" si="438"/>
        <v>0</v>
      </c>
      <c r="CE288" s="134">
        <f t="shared" si="438"/>
        <v>0</v>
      </c>
      <c r="CF288" s="134">
        <f t="shared" si="438"/>
        <v>0</v>
      </c>
      <c r="CG288" s="134">
        <f t="shared" si="438"/>
        <v>0</v>
      </c>
      <c r="CH288" s="134">
        <f t="shared" si="438"/>
        <v>0</v>
      </c>
    </row>
    <row r="289" spans="1:86" ht="11.4" x14ac:dyDescent="0.2">
      <c r="A289" s="150"/>
      <c r="B289" s="19" t="str">
        <f t="shared" ref="B289:G289" si="457">B70</f>
        <v>Conservation</v>
      </c>
      <c r="C289" s="97">
        <f t="shared" si="457"/>
        <v>0</v>
      </c>
      <c r="D289" s="97" t="str">
        <f t="shared" si="457"/>
        <v>Con</v>
      </c>
      <c r="E289" s="97" t="str">
        <f t="shared" si="457"/>
        <v>Conservation</v>
      </c>
      <c r="F289" s="19" t="str">
        <f t="shared" si="457"/>
        <v>Multiple</v>
      </c>
      <c r="G289" s="128">
        <f t="shared" si="457"/>
        <v>41275</v>
      </c>
      <c r="H289" s="19">
        <f t="shared" si="452"/>
        <v>15</v>
      </c>
      <c r="I289" s="129">
        <f t="shared" ref="I289:K289" si="458">I70</f>
        <v>15</v>
      </c>
      <c r="J289" s="129">
        <f t="shared" si="458"/>
        <v>0</v>
      </c>
      <c r="K289" s="19">
        <f t="shared" si="458"/>
        <v>2013</v>
      </c>
      <c r="L289" s="19"/>
      <c r="M289" s="19"/>
      <c r="N289" s="19"/>
      <c r="O289" s="19"/>
      <c r="P289" s="19"/>
      <c r="Q289" s="19"/>
      <c r="R289" s="19"/>
      <c r="S289" s="19"/>
      <c r="T289" s="19"/>
      <c r="U289" s="134">
        <f>IFERROR('CEB Allocators'!M70/SUM('CEB Allocators'!$M70:$BC70),0)*SUM($U70:$BK70)</f>
        <v>0</v>
      </c>
      <c r="V289" s="134">
        <f>IFERROR('CEB Allocators'!N70/SUM('CEB Allocators'!$M70:$BC70),0)*SUM($U70:$BK70)</f>
        <v>0</v>
      </c>
      <c r="W289" s="134">
        <f>IFERROR('CEB Allocators'!O70/SUM('CEB Allocators'!$M70:$BC70),0)*SUM($U70:$BK70)</f>
        <v>0</v>
      </c>
      <c r="X289" s="134">
        <f>IFERROR('CEB Allocators'!P70/SUM('CEB Allocators'!$M70:$BC70),0)*SUM($U70:$BK70)</f>
        <v>0</v>
      </c>
      <c r="Y289" s="134">
        <f>IFERROR('CEB Allocators'!Q70/SUM('CEB Allocators'!$M70:$BC70),0)*SUM($U70:$BK70)</f>
        <v>0</v>
      </c>
      <c r="Z289" s="134">
        <f>IFERROR('CEB Allocators'!R70/SUM('CEB Allocators'!$M70:$BC70),0)*SUM($U70:$BK70)</f>
        <v>0</v>
      </c>
      <c r="AA289" s="134">
        <f>IFERROR('CEB Allocators'!S70/SUM('CEB Allocators'!$M70:$BC70),0)*SUM($U70:$BK70)</f>
        <v>0</v>
      </c>
      <c r="AB289" s="134">
        <f>IFERROR('CEB Allocators'!T70/SUM('CEB Allocators'!$M70:$BC70),0)*SUM($U70:$BK70)</f>
        <v>0</v>
      </c>
      <c r="AC289" s="134">
        <f>IFERROR('CEB Allocators'!U70/SUM('CEB Allocators'!$M70:$BC70),0)*SUM($U70:$BK70)</f>
        <v>19.209341036000001</v>
      </c>
      <c r="AD289" s="134">
        <f>IFERROR('CEB Allocators'!V70/SUM('CEB Allocators'!$M70:$BC70),0)*SUM($U70:$BK70)</f>
        <v>19.209341036000001</v>
      </c>
      <c r="AE289" s="134">
        <f>IFERROR('CEB Allocators'!W70/SUM('CEB Allocators'!$M70:$BC70),0)*SUM($U70:$BK70)</f>
        <v>19.209341036000001</v>
      </c>
      <c r="AF289" s="134">
        <f>IFERROR('CEB Allocators'!X70/SUM('CEB Allocators'!$M70:$BC70),0)*SUM($U70:$BK70)</f>
        <v>19.209341036000001</v>
      </c>
      <c r="AG289" s="134">
        <f>IFERROR('CEB Allocators'!Y70/SUM('CEB Allocators'!$M70:$BC70),0)*SUM($U70:$BK70)</f>
        <v>19.209341036000001</v>
      </c>
      <c r="AH289" s="134">
        <f>IFERROR('CEB Allocators'!Z70/SUM('CEB Allocators'!$M70:$BC70),0)*SUM($U70:$BK70)</f>
        <v>19.209341036000001</v>
      </c>
      <c r="AI289" s="134">
        <f>IFERROR('CEB Allocators'!AA70/SUM('CEB Allocators'!$M70:$BC70),0)*SUM($U70:$BK70)</f>
        <v>19.209341036000001</v>
      </c>
      <c r="AJ289" s="134">
        <f>IFERROR('CEB Allocators'!AB70/SUM('CEB Allocators'!$M70:$BC70),0)*SUM($U70:$BK70)</f>
        <v>19.209341036000001</v>
      </c>
      <c r="AK289" s="134">
        <f>IFERROR('CEB Allocators'!AC70/SUM('CEB Allocators'!$M70:$BC70),0)*SUM($U70:$BK70)</f>
        <v>19.209341036000001</v>
      </c>
      <c r="AL289" s="134">
        <f>IFERROR('CEB Allocators'!AD70/SUM('CEB Allocators'!$M70:$BC70),0)*SUM($U70:$BK70)</f>
        <v>19.209341036000001</v>
      </c>
      <c r="AM289" s="134">
        <f>IFERROR('CEB Allocators'!AE70/SUM('CEB Allocators'!$M70:$BC70),0)*SUM($U70:$BK70)</f>
        <v>19.209341036000001</v>
      </c>
      <c r="AN289" s="134">
        <f>IFERROR('CEB Allocators'!AF70/SUM('CEB Allocators'!$M70:$BC70),0)*SUM($U70:$BK70)</f>
        <v>19.209341036000001</v>
      </c>
      <c r="AO289" s="134">
        <f>IFERROR('CEB Allocators'!AG70/SUM('CEB Allocators'!$M70:$BC70),0)*SUM($U70:$BK70)</f>
        <v>19.209341036000001</v>
      </c>
      <c r="AP289" s="134">
        <f>IFERROR('CEB Allocators'!AH70/SUM('CEB Allocators'!$M70:$BC70),0)*SUM($U70:$BK70)</f>
        <v>19.209341036000001</v>
      </c>
      <c r="AQ289" s="134">
        <f>IFERROR('CEB Allocators'!AI70/SUM('CEB Allocators'!$M70:$BC70),0)*SUM($U70:$BK70)</f>
        <v>19.209341036000001</v>
      </c>
      <c r="AR289" s="134">
        <f>IFERROR('CEB Allocators'!AJ70/SUM('CEB Allocators'!$M70:$BC70),0)*SUM($U70:$BK70)</f>
        <v>0</v>
      </c>
      <c r="AS289" s="134">
        <f>IFERROR('CEB Allocators'!AK70/SUM('CEB Allocators'!$M70:$BC70),0)*SUM($U70:$BK70)</f>
        <v>0</v>
      </c>
      <c r="AT289" s="134">
        <f>IFERROR('CEB Allocators'!AL70/SUM('CEB Allocators'!$M70:$BC70),0)*SUM($U70:$BK70)</f>
        <v>0</v>
      </c>
      <c r="AU289" s="134">
        <f>IFERROR('CEB Allocators'!AM70/SUM('CEB Allocators'!$M70:$BC70),0)*SUM($U70:$BK70)</f>
        <v>0</v>
      </c>
      <c r="AV289" s="134">
        <f>IFERROR('CEB Allocators'!AN70/SUM('CEB Allocators'!$M70:$BC70),0)*SUM($U70:$BK70)</f>
        <v>0</v>
      </c>
      <c r="AW289" s="134">
        <f>IFERROR('CEB Allocators'!AO70/SUM('CEB Allocators'!$M70:$BC70),0)*SUM($U70:$BK70)</f>
        <v>0</v>
      </c>
      <c r="AX289" s="134">
        <f>IFERROR('CEB Allocators'!AP70/SUM('CEB Allocators'!$M70:$BC70),0)*SUM($U70:$BK70)</f>
        <v>0</v>
      </c>
      <c r="AY289" s="134">
        <f>IFERROR('CEB Allocators'!AQ70/SUM('CEB Allocators'!$M70:$BC70),0)*SUM($U70:$BK70)</f>
        <v>0</v>
      </c>
      <c r="AZ289" s="134">
        <f>IFERROR('CEB Allocators'!AR70/SUM('CEB Allocators'!$M70:$BC70),0)*SUM($U70:$BK70)</f>
        <v>0</v>
      </c>
      <c r="BA289" s="134">
        <f>IFERROR('CEB Allocators'!AS70/SUM('CEB Allocators'!$M70:$BC70),0)*SUM($U70:$BK70)</f>
        <v>0</v>
      </c>
      <c r="BB289" s="134">
        <f>IFERROR('CEB Allocators'!AT70/SUM('CEB Allocators'!$M70:$BC70),0)*SUM($U70:$BK70)</f>
        <v>0</v>
      </c>
      <c r="BC289" s="134">
        <f>IFERROR('CEB Allocators'!AU70/SUM('CEB Allocators'!$M70:$BC70),0)*SUM($U70:$BK70)</f>
        <v>0</v>
      </c>
      <c r="BD289" s="134">
        <f>IFERROR('CEB Allocators'!AV70/SUM('CEB Allocators'!$M70:$BC70),0)*SUM($U70:$BK70)</f>
        <v>0</v>
      </c>
      <c r="BE289" s="134">
        <f>IFERROR('CEB Allocators'!AW70/SUM('CEB Allocators'!$M70:$BC70),0)*SUM($U70:$BK70)</f>
        <v>0</v>
      </c>
      <c r="BF289" s="134">
        <f>IFERROR('CEB Allocators'!AX70/SUM('CEB Allocators'!$M70:$BC70),0)*SUM($U70:$BK70)</f>
        <v>0</v>
      </c>
      <c r="BG289" s="134">
        <f>IFERROR('CEB Allocators'!AY70/SUM('CEB Allocators'!$M70:$BC70),0)*SUM($U70:$BK70)</f>
        <v>0</v>
      </c>
      <c r="BH289" s="134">
        <f>IFERROR('CEB Allocators'!AZ70/SUM('CEB Allocators'!$M70:$BC70),0)*SUM($U70:$BK70)</f>
        <v>0</v>
      </c>
      <c r="BI289" s="134">
        <f>IFERROR('CEB Allocators'!BA70/SUM('CEB Allocators'!$M70:$BC70),0)*SUM($U70:$BK70)</f>
        <v>0</v>
      </c>
      <c r="BJ289" s="134">
        <f>IFERROR('CEB Allocators'!BB70/SUM('CEB Allocators'!$M70:$BC70),0)*SUM($U70:$BK70)</f>
        <v>0</v>
      </c>
      <c r="BK289" s="134">
        <f>IFERROR('CEB Allocators'!BC70/SUM('CEB Allocators'!$M70:$BC70),0)*SUM($U70:$BK70)</f>
        <v>0</v>
      </c>
      <c r="BL289" s="134">
        <f t="shared" si="454"/>
        <v>0</v>
      </c>
      <c r="BM289" s="134">
        <f t="shared" si="438"/>
        <v>0</v>
      </c>
      <c r="BN289" s="134">
        <f t="shared" si="438"/>
        <v>0</v>
      </c>
      <c r="BO289" s="134">
        <f t="shared" si="438"/>
        <v>0</v>
      </c>
      <c r="BP289" s="134">
        <f t="shared" si="438"/>
        <v>0</v>
      </c>
      <c r="BQ289" s="134">
        <f t="shared" si="438"/>
        <v>0</v>
      </c>
      <c r="BR289" s="134">
        <f t="shared" si="438"/>
        <v>0</v>
      </c>
      <c r="BS289" s="134">
        <f t="shared" si="438"/>
        <v>0</v>
      </c>
      <c r="BT289" s="134">
        <f t="shared" si="438"/>
        <v>0</v>
      </c>
      <c r="BU289" s="134">
        <f t="shared" si="438"/>
        <v>0</v>
      </c>
      <c r="BV289" s="134">
        <f t="shared" si="438"/>
        <v>0</v>
      </c>
      <c r="BW289" s="134">
        <f t="shared" si="438"/>
        <v>0</v>
      </c>
      <c r="BX289" s="134">
        <f t="shared" si="438"/>
        <v>0</v>
      </c>
      <c r="BY289" s="134">
        <f t="shared" si="438"/>
        <v>0</v>
      </c>
      <c r="BZ289" s="134">
        <f t="shared" si="438"/>
        <v>0</v>
      </c>
      <c r="CA289" s="134">
        <f t="shared" si="438"/>
        <v>0</v>
      </c>
      <c r="CB289" s="134">
        <f t="shared" si="438"/>
        <v>0</v>
      </c>
      <c r="CC289" s="134">
        <f t="shared" si="438"/>
        <v>0</v>
      </c>
      <c r="CD289" s="134">
        <f t="shared" si="438"/>
        <v>0</v>
      </c>
      <c r="CE289" s="134">
        <f t="shared" si="438"/>
        <v>0</v>
      </c>
      <c r="CF289" s="134">
        <f t="shared" si="438"/>
        <v>0</v>
      </c>
      <c r="CG289" s="134">
        <f t="shared" si="438"/>
        <v>0</v>
      </c>
      <c r="CH289" s="134">
        <f t="shared" si="438"/>
        <v>0</v>
      </c>
    </row>
    <row r="290" spans="1:86" ht="11.4" x14ac:dyDescent="0.2">
      <c r="A290" s="150"/>
      <c r="B290" s="19" t="str">
        <f t="shared" ref="B290:G290" si="459">B71</f>
        <v>Conservation</v>
      </c>
      <c r="C290" s="97">
        <f t="shared" si="459"/>
        <v>0</v>
      </c>
      <c r="D290" s="97" t="str">
        <f t="shared" si="459"/>
        <v>Con</v>
      </c>
      <c r="E290" s="97" t="str">
        <f t="shared" si="459"/>
        <v>Conservation</v>
      </c>
      <c r="F290" s="19" t="str">
        <f t="shared" si="459"/>
        <v>Multiple</v>
      </c>
      <c r="G290" s="128">
        <f t="shared" si="459"/>
        <v>41640</v>
      </c>
      <c r="H290" s="19">
        <f t="shared" si="452"/>
        <v>15</v>
      </c>
      <c r="I290" s="129">
        <f t="shared" ref="I290:K290" si="460">I71</f>
        <v>15</v>
      </c>
      <c r="J290" s="129">
        <f t="shared" si="460"/>
        <v>0</v>
      </c>
      <c r="K290" s="19">
        <f t="shared" si="460"/>
        <v>2014</v>
      </c>
      <c r="L290" s="19"/>
      <c r="M290" s="19"/>
      <c r="N290" s="19"/>
      <c r="O290" s="19"/>
      <c r="P290" s="19"/>
      <c r="Q290" s="19"/>
      <c r="R290" s="19"/>
      <c r="S290" s="19"/>
      <c r="T290" s="19"/>
      <c r="U290" s="134">
        <f>IFERROR('CEB Allocators'!M71/SUM('CEB Allocators'!$M71:$BC71),0)*SUM($U71:$BK71)</f>
        <v>0</v>
      </c>
      <c r="V290" s="134">
        <f>IFERROR('CEB Allocators'!N71/SUM('CEB Allocators'!$M71:$BC71),0)*SUM($U71:$BK71)</f>
        <v>0</v>
      </c>
      <c r="W290" s="134">
        <f>IFERROR('CEB Allocators'!O71/SUM('CEB Allocators'!$M71:$BC71),0)*SUM($U71:$BK71)</f>
        <v>0</v>
      </c>
      <c r="X290" s="134">
        <f>IFERROR('CEB Allocators'!P71/SUM('CEB Allocators'!$M71:$BC71),0)*SUM($U71:$BK71)</f>
        <v>0</v>
      </c>
      <c r="Y290" s="134">
        <f>IFERROR('CEB Allocators'!Q71/SUM('CEB Allocators'!$M71:$BC71),0)*SUM($U71:$BK71)</f>
        <v>0</v>
      </c>
      <c r="Z290" s="134">
        <f>IFERROR('CEB Allocators'!R71/SUM('CEB Allocators'!$M71:$BC71),0)*SUM($U71:$BK71)</f>
        <v>0</v>
      </c>
      <c r="AA290" s="134">
        <f>IFERROR('CEB Allocators'!S71/SUM('CEB Allocators'!$M71:$BC71),0)*SUM($U71:$BK71)</f>
        <v>0</v>
      </c>
      <c r="AB290" s="134">
        <f>IFERROR('CEB Allocators'!T71/SUM('CEB Allocators'!$M71:$BC71),0)*SUM($U71:$BK71)</f>
        <v>0</v>
      </c>
      <c r="AC290" s="134">
        <f>IFERROR('CEB Allocators'!U71/SUM('CEB Allocators'!$M71:$BC71),0)*SUM($U71:$BK71)</f>
        <v>0</v>
      </c>
      <c r="AD290" s="134">
        <f>IFERROR('CEB Allocators'!V71/SUM('CEB Allocators'!$M71:$BC71),0)*SUM($U71:$BK71)</f>
        <v>18.863635215333328</v>
      </c>
      <c r="AE290" s="134">
        <f>IFERROR('CEB Allocators'!W71/SUM('CEB Allocators'!$M71:$BC71),0)*SUM($U71:$BK71)</f>
        <v>18.863635215333328</v>
      </c>
      <c r="AF290" s="134">
        <f>IFERROR('CEB Allocators'!X71/SUM('CEB Allocators'!$M71:$BC71),0)*SUM($U71:$BK71)</f>
        <v>18.863635215333328</v>
      </c>
      <c r="AG290" s="134">
        <f>IFERROR('CEB Allocators'!Y71/SUM('CEB Allocators'!$M71:$BC71),0)*SUM($U71:$BK71)</f>
        <v>18.863635215333328</v>
      </c>
      <c r="AH290" s="134">
        <f>IFERROR('CEB Allocators'!Z71/SUM('CEB Allocators'!$M71:$BC71),0)*SUM($U71:$BK71)</f>
        <v>18.863635215333328</v>
      </c>
      <c r="AI290" s="134">
        <f>IFERROR('CEB Allocators'!AA71/SUM('CEB Allocators'!$M71:$BC71),0)*SUM($U71:$BK71)</f>
        <v>18.863635215333328</v>
      </c>
      <c r="AJ290" s="134">
        <f>IFERROR('CEB Allocators'!AB71/SUM('CEB Allocators'!$M71:$BC71),0)*SUM($U71:$BK71)</f>
        <v>18.863635215333328</v>
      </c>
      <c r="AK290" s="134">
        <f>IFERROR('CEB Allocators'!AC71/SUM('CEB Allocators'!$M71:$BC71),0)*SUM($U71:$BK71)</f>
        <v>18.863635215333328</v>
      </c>
      <c r="AL290" s="134">
        <f>IFERROR('CEB Allocators'!AD71/SUM('CEB Allocators'!$M71:$BC71),0)*SUM($U71:$BK71)</f>
        <v>18.863635215333328</v>
      </c>
      <c r="AM290" s="134">
        <f>IFERROR('CEB Allocators'!AE71/SUM('CEB Allocators'!$M71:$BC71),0)*SUM($U71:$BK71)</f>
        <v>18.863635215333328</v>
      </c>
      <c r="AN290" s="134">
        <f>IFERROR('CEB Allocators'!AF71/SUM('CEB Allocators'!$M71:$BC71),0)*SUM($U71:$BK71)</f>
        <v>18.863635215333328</v>
      </c>
      <c r="AO290" s="134">
        <f>IFERROR('CEB Allocators'!AG71/SUM('CEB Allocators'!$M71:$BC71),0)*SUM($U71:$BK71)</f>
        <v>18.863635215333328</v>
      </c>
      <c r="AP290" s="134">
        <f>IFERROR('CEB Allocators'!AH71/SUM('CEB Allocators'!$M71:$BC71),0)*SUM($U71:$BK71)</f>
        <v>18.863635215333328</v>
      </c>
      <c r="AQ290" s="134">
        <f>IFERROR('CEB Allocators'!AI71/SUM('CEB Allocators'!$M71:$BC71),0)*SUM($U71:$BK71)</f>
        <v>18.863635215333328</v>
      </c>
      <c r="AR290" s="134">
        <f>IFERROR('CEB Allocators'!AJ71/SUM('CEB Allocators'!$M71:$BC71),0)*SUM($U71:$BK71)</f>
        <v>18.863635215333328</v>
      </c>
      <c r="AS290" s="134">
        <f>IFERROR('CEB Allocators'!AK71/SUM('CEB Allocators'!$M71:$BC71),0)*SUM($U71:$BK71)</f>
        <v>0</v>
      </c>
      <c r="AT290" s="134">
        <f>IFERROR('CEB Allocators'!AL71/SUM('CEB Allocators'!$M71:$BC71),0)*SUM($U71:$BK71)</f>
        <v>0</v>
      </c>
      <c r="AU290" s="134">
        <f>IFERROR('CEB Allocators'!AM71/SUM('CEB Allocators'!$M71:$BC71),0)*SUM($U71:$BK71)</f>
        <v>0</v>
      </c>
      <c r="AV290" s="134">
        <f>IFERROR('CEB Allocators'!AN71/SUM('CEB Allocators'!$M71:$BC71),0)*SUM($U71:$BK71)</f>
        <v>0</v>
      </c>
      <c r="AW290" s="134">
        <f>IFERROR('CEB Allocators'!AO71/SUM('CEB Allocators'!$M71:$BC71),0)*SUM($U71:$BK71)</f>
        <v>0</v>
      </c>
      <c r="AX290" s="134">
        <f>IFERROR('CEB Allocators'!AP71/SUM('CEB Allocators'!$M71:$BC71),0)*SUM($U71:$BK71)</f>
        <v>0</v>
      </c>
      <c r="AY290" s="134">
        <f>IFERROR('CEB Allocators'!AQ71/SUM('CEB Allocators'!$M71:$BC71),0)*SUM($U71:$BK71)</f>
        <v>0</v>
      </c>
      <c r="AZ290" s="134">
        <f>IFERROR('CEB Allocators'!AR71/SUM('CEB Allocators'!$M71:$BC71),0)*SUM($U71:$BK71)</f>
        <v>0</v>
      </c>
      <c r="BA290" s="134">
        <f>IFERROR('CEB Allocators'!AS71/SUM('CEB Allocators'!$M71:$BC71),0)*SUM($U71:$BK71)</f>
        <v>0</v>
      </c>
      <c r="BB290" s="134">
        <f>IFERROR('CEB Allocators'!AT71/SUM('CEB Allocators'!$M71:$BC71),0)*SUM($U71:$BK71)</f>
        <v>0</v>
      </c>
      <c r="BC290" s="134">
        <f>IFERROR('CEB Allocators'!AU71/SUM('CEB Allocators'!$M71:$BC71),0)*SUM($U71:$BK71)</f>
        <v>0</v>
      </c>
      <c r="BD290" s="134">
        <f>IFERROR('CEB Allocators'!AV71/SUM('CEB Allocators'!$M71:$BC71),0)*SUM($U71:$BK71)</f>
        <v>0</v>
      </c>
      <c r="BE290" s="134">
        <f>IFERROR('CEB Allocators'!AW71/SUM('CEB Allocators'!$M71:$BC71),0)*SUM($U71:$BK71)</f>
        <v>0</v>
      </c>
      <c r="BF290" s="134">
        <f>IFERROR('CEB Allocators'!AX71/SUM('CEB Allocators'!$M71:$BC71),0)*SUM($U71:$BK71)</f>
        <v>0</v>
      </c>
      <c r="BG290" s="134">
        <f>IFERROR('CEB Allocators'!AY71/SUM('CEB Allocators'!$M71:$BC71),0)*SUM($U71:$BK71)</f>
        <v>0</v>
      </c>
      <c r="BH290" s="134">
        <f>IFERROR('CEB Allocators'!AZ71/SUM('CEB Allocators'!$M71:$BC71),0)*SUM($U71:$BK71)</f>
        <v>0</v>
      </c>
      <c r="BI290" s="134">
        <f>IFERROR('CEB Allocators'!BA71/SUM('CEB Allocators'!$M71:$BC71),0)*SUM($U71:$BK71)</f>
        <v>0</v>
      </c>
      <c r="BJ290" s="134">
        <f>IFERROR('CEB Allocators'!BB71/SUM('CEB Allocators'!$M71:$BC71),0)*SUM($U71:$BK71)</f>
        <v>0</v>
      </c>
      <c r="BK290" s="134">
        <f>IFERROR('CEB Allocators'!BC71/SUM('CEB Allocators'!$M71:$BC71),0)*SUM($U71:$BK71)</f>
        <v>0</v>
      </c>
      <c r="BL290" s="134">
        <f t="shared" si="454"/>
        <v>0</v>
      </c>
      <c r="BM290" s="134">
        <f t="shared" si="438"/>
        <v>0</v>
      </c>
      <c r="BN290" s="134">
        <f t="shared" si="438"/>
        <v>0</v>
      </c>
      <c r="BO290" s="134">
        <f t="shared" si="438"/>
        <v>0</v>
      </c>
      <c r="BP290" s="134">
        <f t="shared" si="438"/>
        <v>0</v>
      </c>
      <c r="BQ290" s="134">
        <f t="shared" si="438"/>
        <v>0</v>
      </c>
      <c r="BR290" s="134">
        <f t="shared" si="438"/>
        <v>0</v>
      </c>
      <c r="BS290" s="134">
        <f t="shared" si="438"/>
        <v>0</v>
      </c>
      <c r="BT290" s="134">
        <f t="shared" si="438"/>
        <v>0</v>
      </c>
      <c r="BU290" s="134">
        <f t="shared" si="438"/>
        <v>0</v>
      </c>
      <c r="BV290" s="134">
        <f t="shared" si="438"/>
        <v>0</v>
      </c>
      <c r="BW290" s="134">
        <f t="shared" si="438"/>
        <v>0</v>
      </c>
      <c r="BX290" s="134">
        <f t="shared" si="438"/>
        <v>0</v>
      </c>
      <c r="BY290" s="134">
        <f t="shared" si="438"/>
        <v>0</v>
      </c>
      <c r="BZ290" s="134">
        <f t="shared" si="438"/>
        <v>0</v>
      </c>
      <c r="CA290" s="134">
        <f t="shared" si="438"/>
        <v>0</v>
      </c>
      <c r="CB290" s="134">
        <f t="shared" si="438"/>
        <v>0</v>
      </c>
      <c r="CC290" s="134">
        <f t="shared" si="438"/>
        <v>0</v>
      </c>
      <c r="CD290" s="134">
        <f t="shared" si="438"/>
        <v>0</v>
      </c>
      <c r="CE290" s="134">
        <f t="shared" si="438"/>
        <v>0</v>
      </c>
      <c r="CF290" s="134">
        <f t="shared" si="438"/>
        <v>0</v>
      </c>
      <c r="CG290" s="134">
        <f t="shared" si="438"/>
        <v>0</v>
      </c>
      <c r="CH290" s="134">
        <f t="shared" si="438"/>
        <v>0</v>
      </c>
    </row>
    <row r="291" spans="1:86" ht="11.4" x14ac:dyDescent="0.2">
      <c r="A291" s="150"/>
      <c r="B291" s="19" t="str">
        <f t="shared" ref="B291:G291" si="461">B72</f>
        <v>Conservation</v>
      </c>
      <c r="C291" s="97">
        <f t="shared" si="461"/>
        <v>0</v>
      </c>
      <c r="D291" s="97" t="str">
        <f t="shared" si="461"/>
        <v>Con</v>
      </c>
      <c r="E291" s="97" t="str">
        <f t="shared" si="461"/>
        <v>Conservation</v>
      </c>
      <c r="F291" s="19" t="str">
        <f t="shared" si="461"/>
        <v>Multiple</v>
      </c>
      <c r="G291" s="128">
        <f t="shared" si="461"/>
        <v>42005</v>
      </c>
      <c r="H291" s="19">
        <f t="shared" si="452"/>
        <v>15</v>
      </c>
      <c r="I291" s="129">
        <f t="shared" ref="I291:K291" si="462">I72</f>
        <v>15</v>
      </c>
      <c r="J291" s="129">
        <f t="shared" si="462"/>
        <v>0</v>
      </c>
      <c r="K291" s="19">
        <f t="shared" si="462"/>
        <v>2015</v>
      </c>
      <c r="L291" s="19"/>
      <c r="M291" s="19"/>
      <c r="N291" s="19"/>
      <c r="O291" s="19"/>
      <c r="P291" s="19"/>
      <c r="Q291" s="19"/>
      <c r="R291" s="19"/>
      <c r="S291" s="19"/>
      <c r="T291" s="19"/>
      <c r="U291" s="134">
        <f>IFERROR('CEB Allocators'!M72/SUM('CEB Allocators'!$M72:$BC72),0)*SUM($U72:$BK72)</f>
        <v>0</v>
      </c>
      <c r="V291" s="134">
        <f>IFERROR('CEB Allocators'!N72/SUM('CEB Allocators'!$M72:$BC72),0)*SUM($U72:$BK72)</f>
        <v>0</v>
      </c>
      <c r="W291" s="134">
        <f>IFERROR('CEB Allocators'!O72/SUM('CEB Allocators'!$M72:$BC72),0)*SUM($U72:$BK72)</f>
        <v>0</v>
      </c>
      <c r="X291" s="134">
        <f>IFERROR('CEB Allocators'!P72/SUM('CEB Allocators'!$M72:$BC72),0)*SUM($U72:$BK72)</f>
        <v>0</v>
      </c>
      <c r="Y291" s="134">
        <f>IFERROR('CEB Allocators'!Q72/SUM('CEB Allocators'!$M72:$BC72),0)*SUM($U72:$BK72)</f>
        <v>0</v>
      </c>
      <c r="Z291" s="134">
        <f>IFERROR('CEB Allocators'!R72/SUM('CEB Allocators'!$M72:$BC72),0)*SUM($U72:$BK72)</f>
        <v>0</v>
      </c>
      <c r="AA291" s="134">
        <f>IFERROR('CEB Allocators'!S72/SUM('CEB Allocators'!$M72:$BC72),0)*SUM($U72:$BK72)</f>
        <v>0</v>
      </c>
      <c r="AB291" s="134">
        <f>IFERROR('CEB Allocators'!T72/SUM('CEB Allocators'!$M72:$BC72),0)*SUM($U72:$BK72)</f>
        <v>0</v>
      </c>
      <c r="AC291" s="134">
        <f>IFERROR('CEB Allocators'!U72/SUM('CEB Allocators'!$M72:$BC72),0)*SUM($U72:$BK72)</f>
        <v>0</v>
      </c>
      <c r="AD291" s="134">
        <f>IFERROR('CEB Allocators'!V72/SUM('CEB Allocators'!$M72:$BC72),0)*SUM($U72:$BK72)</f>
        <v>0</v>
      </c>
      <c r="AE291" s="134">
        <f>IFERROR('CEB Allocators'!W72/SUM('CEB Allocators'!$M72:$BC72),0)*SUM($U72:$BK72)</f>
        <v>27.799673896666672</v>
      </c>
      <c r="AF291" s="134">
        <f>IFERROR('CEB Allocators'!X72/SUM('CEB Allocators'!$M72:$BC72),0)*SUM($U72:$BK72)</f>
        <v>27.799673896666672</v>
      </c>
      <c r="AG291" s="134">
        <f>IFERROR('CEB Allocators'!Y72/SUM('CEB Allocators'!$M72:$BC72),0)*SUM($U72:$BK72)</f>
        <v>27.799673896666672</v>
      </c>
      <c r="AH291" s="134">
        <f>IFERROR('CEB Allocators'!Z72/SUM('CEB Allocators'!$M72:$BC72),0)*SUM($U72:$BK72)</f>
        <v>27.799673896666672</v>
      </c>
      <c r="AI291" s="134">
        <f>IFERROR('CEB Allocators'!AA72/SUM('CEB Allocators'!$M72:$BC72),0)*SUM($U72:$BK72)</f>
        <v>27.799673896666672</v>
      </c>
      <c r="AJ291" s="134">
        <f>IFERROR('CEB Allocators'!AB72/SUM('CEB Allocators'!$M72:$BC72),0)*SUM($U72:$BK72)</f>
        <v>27.799673896666672</v>
      </c>
      <c r="AK291" s="134">
        <f>IFERROR('CEB Allocators'!AC72/SUM('CEB Allocators'!$M72:$BC72),0)*SUM($U72:$BK72)</f>
        <v>27.799673896666672</v>
      </c>
      <c r="AL291" s="134">
        <f>IFERROR('CEB Allocators'!AD72/SUM('CEB Allocators'!$M72:$BC72),0)*SUM($U72:$BK72)</f>
        <v>27.799673896666672</v>
      </c>
      <c r="AM291" s="134">
        <f>IFERROR('CEB Allocators'!AE72/SUM('CEB Allocators'!$M72:$BC72),0)*SUM($U72:$BK72)</f>
        <v>27.799673896666672</v>
      </c>
      <c r="AN291" s="134">
        <f>IFERROR('CEB Allocators'!AF72/SUM('CEB Allocators'!$M72:$BC72),0)*SUM($U72:$BK72)</f>
        <v>27.799673896666672</v>
      </c>
      <c r="AO291" s="134">
        <f>IFERROR('CEB Allocators'!AG72/SUM('CEB Allocators'!$M72:$BC72),0)*SUM($U72:$BK72)</f>
        <v>27.799673896666672</v>
      </c>
      <c r="AP291" s="134">
        <f>IFERROR('CEB Allocators'!AH72/SUM('CEB Allocators'!$M72:$BC72),0)*SUM($U72:$BK72)</f>
        <v>27.799673896666672</v>
      </c>
      <c r="AQ291" s="134">
        <f>IFERROR('CEB Allocators'!AI72/SUM('CEB Allocators'!$M72:$BC72),0)*SUM($U72:$BK72)</f>
        <v>27.799673896666672</v>
      </c>
      <c r="AR291" s="134">
        <f>IFERROR('CEB Allocators'!AJ72/SUM('CEB Allocators'!$M72:$BC72),0)*SUM($U72:$BK72)</f>
        <v>27.799673896666672</v>
      </c>
      <c r="AS291" s="134">
        <f>IFERROR('CEB Allocators'!AK72/SUM('CEB Allocators'!$M72:$BC72),0)*SUM($U72:$BK72)</f>
        <v>27.799673896666672</v>
      </c>
      <c r="AT291" s="134">
        <f>IFERROR('CEB Allocators'!AL72/SUM('CEB Allocators'!$M72:$BC72),0)*SUM($U72:$BK72)</f>
        <v>0</v>
      </c>
      <c r="AU291" s="134">
        <f>IFERROR('CEB Allocators'!AM72/SUM('CEB Allocators'!$M72:$BC72),0)*SUM($U72:$BK72)</f>
        <v>0</v>
      </c>
      <c r="AV291" s="134">
        <f>IFERROR('CEB Allocators'!AN72/SUM('CEB Allocators'!$M72:$BC72),0)*SUM($U72:$BK72)</f>
        <v>0</v>
      </c>
      <c r="AW291" s="134">
        <f>IFERROR('CEB Allocators'!AO72/SUM('CEB Allocators'!$M72:$BC72),0)*SUM($U72:$BK72)</f>
        <v>0</v>
      </c>
      <c r="AX291" s="134">
        <f>IFERROR('CEB Allocators'!AP72/SUM('CEB Allocators'!$M72:$BC72),0)*SUM($U72:$BK72)</f>
        <v>0</v>
      </c>
      <c r="AY291" s="134">
        <f>IFERROR('CEB Allocators'!AQ72/SUM('CEB Allocators'!$M72:$BC72),0)*SUM($U72:$BK72)</f>
        <v>0</v>
      </c>
      <c r="AZ291" s="134">
        <f>IFERROR('CEB Allocators'!AR72/SUM('CEB Allocators'!$M72:$BC72),0)*SUM($U72:$BK72)</f>
        <v>0</v>
      </c>
      <c r="BA291" s="134">
        <f>IFERROR('CEB Allocators'!AS72/SUM('CEB Allocators'!$M72:$BC72),0)*SUM($U72:$BK72)</f>
        <v>0</v>
      </c>
      <c r="BB291" s="134">
        <f>IFERROR('CEB Allocators'!AT72/SUM('CEB Allocators'!$M72:$BC72),0)*SUM($U72:$BK72)</f>
        <v>0</v>
      </c>
      <c r="BC291" s="134">
        <f>IFERROR('CEB Allocators'!AU72/SUM('CEB Allocators'!$M72:$BC72),0)*SUM($U72:$BK72)</f>
        <v>0</v>
      </c>
      <c r="BD291" s="134">
        <f>IFERROR('CEB Allocators'!AV72/SUM('CEB Allocators'!$M72:$BC72),0)*SUM($U72:$BK72)</f>
        <v>0</v>
      </c>
      <c r="BE291" s="134">
        <f>IFERROR('CEB Allocators'!AW72/SUM('CEB Allocators'!$M72:$BC72),0)*SUM($U72:$BK72)</f>
        <v>0</v>
      </c>
      <c r="BF291" s="134">
        <f>IFERROR('CEB Allocators'!AX72/SUM('CEB Allocators'!$M72:$BC72),0)*SUM($U72:$BK72)</f>
        <v>0</v>
      </c>
      <c r="BG291" s="134">
        <f>IFERROR('CEB Allocators'!AY72/SUM('CEB Allocators'!$M72:$BC72),0)*SUM($U72:$BK72)</f>
        <v>0</v>
      </c>
      <c r="BH291" s="134">
        <f>IFERROR('CEB Allocators'!AZ72/SUM('CEB Allocators'!$M72:$BC72),0)*SUM($U72:$BK72)</f>
        <v>0</v>
      </c>
      <c r="BI291" s="134">
        <f>IFERROR('CEB Allocators'!BA72/SUM('CEB Allocators'!$M72:$BC72),0)*SUM($U72:$BK72)</f>
        <v>0</v>
      </c>
      <c r="BJ291" s="134">
        <f>IFERROR('CEB Allocators'!BB72/SUM('CEB Allocators'!$M72:$BC72),0)*SUM($U72:$BK72)</f>
        <v>0</v>
      </c>
      <c r="BK291" s="134">
        <f>IFERROR('CEB Allocators'!BC72/SUM('CEB Allocators'!$M72:$BC72),0)*SUM($U72:$BK72)</f>
        <v>0</v>
      </c>
      <c r="BL291" s="134">
        <f t="shared" si="454"/>
        <v>0</v>
      </c>
      <c r="BM291" s="134">
        <f t="shared" si="438"/>
        <v>0</v>
      </c>
      <c r="BN291" s="134">
        <f t="shared" si="438"/>
        <v>0</v>
      </c>
      <c r="BO291" s="134">
        <f t="shared" si="438"/>
        <v>0</v>
      </c>
      <c r="BP291" s="134">
        <f t="shared" si="438"/>
        <v>0</v>
      </c>
      <c r="BQ291" s="134">
        <f t="shared" si="438"/>
        <v>0</v>
      </c>
      <c r="BR291" s="134">
        <f t="shared" si="438"/>
        <v>0</v>
      </c>
      <c r="BS291" s="134">
        <f t="shared" si="438"/>
        <v>0</v>
      </c>
      <c r="BT291" s="134">
        <f t="shared" si="438"/>
        <v>0</v>
      </c>
      <c r="BU291" s="134">
        <f t="shared" si="438"/>
        <v>0</v>
      </c>
      <c r="BV291" s="134">
        <f t="shared" si="438"/>
        <v>0</v>
      </c>
      <c r="BW291" s="134">
        <f t="shared" si="438"/>
        <v>0</v>
      </c>
      <c r="BX291" s="134">
        <f t="shared" si="438"/>
        <v>0</v>
      </c>
      <c r="BY291" s="134">
        <f t="shared" si="438"/>
        <v>0</v>
      </c>
      <c r="BZ291" s="134">
        <f t="shared" si="438"/>
        <v>0</v>
      </c>
      <c r="CA291" s="134">
        <f t="shared" si="438"/>
        <v>0</v>
      </c>
      <c r="CB291" s="134">
        <f t="shared" si="438"/>
        <v>0</v>
      </c>
      <c r="CC291" s="134">
        <f t="shared" si="438"/>
        <v>0</v>
      </c>
      <c r="CD291" s="134">
        <f t="shared" si="438"/>
        <v>0</v>
      </c>
      <c r="CE291" s="134">
        <f t="shared" si="438"/>
        <v>0</v>
      </c>
      <c r="CF291" s="134">
        <f t="shared" si="438"/>
        <v>0</v>
      </c>
      <c r="CG291" s="134">
        <f t="shared" si="438"/>
        <v>0</v>
      </c>
      <c r="CH291" s="134">
        <f t="shared" si="438"/>
        <v>0</v>
      </c>
    </row>
    <row r="292" spans="1:86" ht="11.4" x14ac:dyDescent="0.2">
      <c r="A292" s="150"/>
      <c r="B292" s="19" t="str">
        <f t="shared" ref="B292:G292" si="463">B73</f>
        <v>Conservation</v>
      </c>
      <c r="C292" s="97">
        <f t="shared" si="463"/>
        <v>0</v>
      </c>
      <c r="D292" s="97" t="str">
        <f t="shared" si="463"/>
        <v>Con</v>
      </c>
      <c r="E292" s="97" t="str">
        <f t="shared" si="463"/>
        <v>Conservation</v>
      </c>
      <c r="F292" s="19" t="str">
        <f t="shared" si="463"/>
        <v>Multiple</v>
      </c>
      <c r="G292" s="128">
        <f t="shared" si="463"/>
        <v>42370</v>
      </c>
      <c r="H292" s="19">
        <f t="shared" si="452"/>
        <v>15</v>
      </c>
      <c r="I292" s="129">
        <f t="shared" ref="I292:K292" si="464">I73</f>
        <v>15</v>
      </c>
      <c r="J292" s="129">
        <f t="shared" si="464"/>
        <v>0</v>
      </c>
      <c r="K292" s="19">
        <f t="shared" si="464"/>
        <v>2016</v>
      </c>
      <c r="L292" s="19"/>
      <c r="M292" s="19"/>
      <c r="N292" s="19"/>
      <c r="O292" s="19"/>
      <c r="P292" s="19"/>
      <c r="Q292" s="19"/>
      <c r="R292" s="19"/>
      <c r="S292" s="19"/>
      <c r="T292" s="19"/>
      <c r="U292" s="134">
        <f>IFERROR('CEB Allocators'!M73/SUM('CEB Allocators'!$M73:$BC73),0)*SUM($U73:$BK73)</f>
        <v>0</v>
      </c>
      <c r="V292" s="134">
        <f>IFERROR('CEB Allocators'!N73/SUM('CEB Allocators'!$M73:$BC73),0)*SUM($U73:$BK73)</f>
        <v>0</v>
      </c>
      <c r="W292" s="134">
        <f>IFERROR('CEB Allocators'!O73/SUM('CEB Allocators'!$M73:$BC73),0)*SUM($U73:$BK73)</f>
        <v>0</v>
      </c>
      <c r="X292" s="134">
        <f>IFERROR('CEB Allocators'!P73/SUM('CEB Allocators'!$M73:$BC73),0)*SUM($U73:$BK73)</f>
        <v>0</v>
      </c>
      <c r="Y292" s="134">
        <f>IFERROR('CEB Allocators'!Q73/SUM('CEB Allocators'!$M73:$BC73),0)*SUM($U73:$BK73)</f>
        <v>0</v>
      </c>
      <c r="Z292" s="134">
        <f>IFERROR('CEB Allocators'!R73/SUM('CEB Allocators'!$M73:$BC73),0)*SUM($U73:$BK73)</f>
        <v>0</v>
      </c>
      <c r="AA292" s="134">
        <f>IFERROR('CEB Allocators'!S73/SUM('CEB Allocators'!$M73:$BC73),0)*SUM($U73:$BK73)</f>
        <v>0</v>
      </c>
      <c r="AB292" s="134">
        <f>IFERROR('CEB Allocators'!T73/SUM('CEB Allocators'!$M73:$BC73),0)*SUM($U73:$BK73)</f>
        <v>0</v>
      </c>
      <c r="AC292" s="134">
        <f>IFERROR('CEB Allocators'!U73/SUM('CEB Allocators'!$M73:$BC73),0)*SUM($U73:$BK73)</f>
        <v>0</v>
      </c>
      <c r="AD292" s="134">
        <f>IFERROR('CEB Allocators'!V73/SUM('CEB Allocators'!$M73:$BC73),0)*SUM($U73:$BK73)</f>
        <v>0</v>
      </c>
      <c r="AE292" s="134">
        <f>IFERROR('CEB Allocators'!W73/SUM('CEB Allocators'!$M73:$BC73),0)*SUM($U73:$BK73)</f>
        <v>0</v>
      </c>
      <c r="AF292" s="134">
        <f>IFERROR('CEB Allocators'!X73/SUM('CEB Allocators'!$M73:$BC73),0)*SUM($U73:$BK73)</f>
        <v>20.468845817333314</v>
      </c>
      <c r="AG292" s="134">
        <f>IFERROR('CEB Allocators'!Y73/SUM('CEB Allocators'!$M73:$BC73),0)*SUM($U73:$BK73)</f>
        <v>20.468845817333314</v>
      </c>
      <c r="AH292" s="134">
        <f>IFERROR('CEB Allocators'!Z73/SUM('CEB Allocators'!$M73:$BC73),0)*SUM($U73:$BK73)</f>
        <v>20.468845817333314</v>
      </c>
      <c r="AI292" s="134">
        <f>IFERROR('CEB Allocators'!AA73/SUM('CEB Allocators'!$M73:$BC73),0)*SUM($U73:$BK73)</f>
        <v>20.468845817333314</v>
      </c>
      <c r="AJ292" s="134">
        <f>IFERROR('CEB Allocators'!AB73/SUM('CEB Allocators'!$M73:$BC73),0)*SUM($U73:$BK73)</f>
        <v>20.468845817333314</v>
      </c>
      <c r="AK292" s="134">
        <f>IFERROR('CEB Allocators'!AC73/SUM('CEB Allocators'!$M73:$BC73),0)*SUM($U73:$BK73)</f>
        <v>20.468845817333314</v>
      </c>
      <c r="AL292" s="134">
        <f>IFERROR('CEB Allocators'!AD73/SUM('CEB Allocators'!$M73:$BC73),0)*SUM($U73:$BK73)</f>
        <v>20.468845817333314</v>
      </c>
      <c r="AM292" s="134">
        <f>IFERROR('CEB Allocators'!AE73/SUM('CEB Allocators'!$M73:$BC73),0)*SUM($U73:$BK73)</f>
        <v>20.468845817333314</v>
      </c>
      <c r="AN292" s="134">
        <f>IFERROR('CEB Allocators'!AF73/SUM('CEB Allocators'!$M73:$BC73),0)*SUM($U73:$BK73)</f>
        <v>20.468845817333314</v>
      </c>
      <c r="AO292" s="134">
        <f>IFERROR('CEB Allocators'!AG73/SUM('CEB Allocators'!$M73:$BC73),0)*SUM($U73:$BK73)</f>
        <v>20.468845817333314</v>
      </c>
      <c r="AP292" s="134">
        <f>IFERROR('CEB Allocators'!AH73/SUM('CEB Allocators'!$M73:$BC73),0)*SUM($U73:$BK73)</f>
        <v>20.468845817333314</v>
      </c>
      <c r="AQ292" s="134">
        <f>IFERROR('CEB Allocators'!AI73/SUM('CEB Allocators'!$M73:$BC73),0)*SUM($U73:$BK73)</f>
        <v>20.468845817333314</v>
      </c>
      <c r="AR292" s="134">
        <f>IFERROR('CEB Allocators'!AJ73/SUM('CEB Allocators'!$M73:$BC73),0)*SUM($U73:$BK73)</f>
        <v>20.468845817333314</v>
      </c>
      <c r="AS292" s="134">
        <f>IFERROR('CEB Allocators'!AK73/SUM('CEB Allocators'!$M73:$BC73),0)*SUM($U73:$BK73)</f>
        <v>20.468845817333314</v>
      </c>
      <c r="AT292" s="134">
        <f>IFERROR('CEB Allocators'!AL73/SUM('CEB Allocators'!$M73:$BC73),0)*SUM($U73:$BK73)</f>
        <v>20.468845817333314</v>
      </c>
      <c r="AU292" s="134">
        <f>IFERROR('CEB Allocators'!AM73/SUM('CEB Allocators'!$M73:$BC73),0)*SUM($U73:$BK73)</f>
        <v>0</v>
      </c>
      <c r="AV292" s="134">
        <f>IFERROR('CEB Allocators'!AN73/SUM('CEB Allocators'!$M73:$BC73),0)*SUM($U73:$BK73)</f>
        <v>0</v>
      </c>
      <c r="AW292" s="134">
        <f>IFERROR('CEB Allocators'!AO73/SUM('CEB Allocators'!$M73:$BC73),0)*SUM($U73:$BK73)</f>
        <v>0</v>
      </c>
      <c r="AX292" s="134">
        <f>IFERROR('CEB Allocators'!AP73/SUM('CEB Allocators'!$M73:$BC73),0)*SUM($U73:$BK73)</f>
        <v>0</v>
      </c>
      <c r="AY292" s="134">
        <f>IFERROR('CEB Allocators'!AQ73/SUM('CEB Allocators'!$M73:$BC73),0)*SUM($U73:$BK73)</f>
        <v>0</v>
      </c>
      <c r="AZ292" s="134">
        <f>IFERROR('CEB Allocators'!AR73/SUM('CEB Allocators'!$M73:$BC73),0)*SUM($U73:$BK73)</f>
        <v>0</v>
      </c>
      <c r="BA292" s="134">
        <f>IFERROR('CEB Allocators'!AS73/SUM('CEB Allocators'!$M73:$BC73),0)*SUM($U73:$BK73)</f>
        <v>0</v>
      </c>
      <c r="BB292" s="134">
        <f>IFERROR('CEB Allocators'!AT73/SUM('CEB Allocators'!$M73:$BC73),0)*SUM($U73:$BK73)</f>
        <v>0</v>
      </c>
      <c r="BC292" s="134">
        <f>IFERROR('CEB Allocators'!AU73/SUM('CEB Allocators'!$M73:$BC73),0)*SUM($U73:$BK73)</f>
        <v>0</v>
      </c>
      <c r="BD292" s="134">
        <f>IFERROR('CEB Allocators'!AV73/SUM('CEB Allocators'!$M73:$BC73),0)*SUM($U73:$BK73)</f>
        <v>0</v>
      </c>
      <c r="BE292" s="134">
        <f>IFERROR('CEB Allocators'!AW73/SUM('CEB Allocators'!$M73:$BC73),0)*SUM($U73:$BK73)</f>
        <v>0</v>
      </c>
      <c r="BF292" s="134">
        <f>IFERROR('CEB Allocators'!AX73/SUM('CEB Allocators'!$M73:$BC73),0)*SUM($U73:$BK73)</f>
        <v>0</v>
      </c>
      <c r="BG292" s="134">
        <f>IFERROR('CEB Allocators'!AY73/SUM('CEB Allocators'!$M73:$BC73),0)*SUM($U73:$BK73)</f>
        <v>0</v>
      </c>
      <c r="BH292" s="134">
        <f>IFERROR('CEB Allocators'!AZ73/SUM('CEB Allocators'!$M73:$BC73),0)*SUM($U73:$BK73)</f>
        <v>0</v>
      </c>
      <c r="BI292" s="134">
        <f>IFERROR('CEB Allocators'!BA73/SUM('CEB Allocators'!$M73:$BC73),0)*SUM($U73:$BK73)</f>
        <v>0</v>
      </c>
      <c r="BJ292" s="134">
        <f>IFERROR('CEB Allocators'!BB73/SUM('CEB Allocators'!$M73:$BC73),0)*SUM($U73:$BK73)</f>
        <v>0</v>
      </c>
      <c r="BK292" s="134">
        <f>IFERROR('CEB Allocators'!BC73/SUM('CEB Allocators'!$M73:$BC73),0)*SUM($U73:$BK73)</f>
        <v>0</v>
      </c>
      <c r="BL292" s="134">
        <f t="shared" si="454"/>
        <v>0</v>
      </c>
      <c r="BM292" s="134">
        <f t="shared" si="438"/>
        <v>0</v>
      </c>
      <c r="BN292" s="134">
        <f t="shared" si="438"/>
        <v>0</v>
      </c>
      <c r="BO292" s="134">
        <f t="shared" si="438"/>
        <v>0</v>
      </c>
      <c r="BP292" s="134">
        <f t="shared" si="438"/>
        <v>0</v>
      </c>
      <c r="BQ292" s="134">
        <f t="shared" si="438"/>
        <v>0</v>
      </c>
      <c r="BR292" s="134">
        <f t="shared" si="438"/>
        <v>0</v>
      </c>
      <c r="BS292" s="134">
        <f t="shared" si="438"/>
        <v>0</v>
      </c>
      <c r="BT292" s="134">
        <f t="shared" si="438"/>
        <v>0</v>
      </c>
      <c r="BU292" s="134">
        <f t="shared" si="438"/>
        <v>0</v>
      </c>
      <c r="BV292" s="134">
        <f t="shared" si="438"/>
        <v>0</v>
      </c>
      <c r="BW292" s="134">
        <f t="shared" si="438"/>
        <v>0</v>
      </c>
      <c r="BX292" s="134">
        <f t="shared" si="438"/>
        <v>0</v>
      </c>
      <c r="BY292" s="134">
        <f t="shared" si="438"/>
        <v>0</v>
      </c>
      <c r="BZ292" s="134">
        <f t="shared" si="438"/>
        <v>0</v>
      </c>
      <c r="CA292" s="134">
        <f t="shared" si="438"/>
        <v>0</v>
      </c>
      <c r="CB292" s="134">
        <f t="shared" si="438"/>
        <v>0</v>
      </c>
      <c r="CC292" s="134">
        <f t="shared" si="438"/>
        <v>0</v>
      </c>
      <c r="CD292" s="134">
        <f t="shared" si="438"/>
        <v>0</v>
      </c>
      <c r="CE292" s="134">
        <f t="shared" si="438"/>
        <v>0</v>
      </c>
      <c r="CF292" s="134">
        <f t="shared" si="438"/>
        <v>0</v>
      </c>
      <c r="CG292" s="134">
        <f t="shared" si="438"/>
        <v>0</v>
      </c>
      <c r="CH292" s="134">
        <f t="shared" ref="BM292:CH304" si="465">CH73</f>
        <v>0</v>
      </c>
    </row>
    <row r="293" spans="1:86" ht="11.4" x14ac:dyDescent="0.2">
      <c r="A293" s="150"/>
      <c r="B293" s="19" t="str">
        <f t="shared" ref="B293:G293" si="466">B74</f>
        <v>Conservation</v>
      </c>
      <c r="C293" s="97">
        <f t="shared" si="466"/>
        <v>0</v>
      </c>
      <c r="D293" s="97" t="str">
        <f t="shared" si="466"/>
        <v>Con</v>
      </c>
      <c r="E293" s="97" t="str">
        <f t="shared" si="466"/>
        <v>Conservation</v>
      </c>
      <c r="F293" s="19" t="str">
        <f t="shared" si="466"/>
        <v>Multiple</v>
      </c>
      <c r="G293" s="128">
        <f t="shared" si="466"/>
        <v>42736</v>
      </c>
      <c r="H293" s="19">
        <f t="shared" si="452"/>
        <v>15</v>
      </c>
      <c r="I293" s="129">
        <f t="shared" ref="I293:K293" si="467">I74</f>
        <v>15</v>
      </c>
      <c r="J293" s="129">
        <f t="shared" si="467"/>
        <v>0</v>
      </c>
      <c r="K293" s="19">
        <f t="shared" si="467"/>
        <v>2017</v>
      </c>
      <c r="L293" s="19"/>
      <c r="M293" s="19"/>
      <c r="N293" s="19"/>
      <c r="O293" s="19"/>
      <c r="P293" s="19"/>
      <c r="Q293" s="19"/>
      <c r="R293" s="19"/>
      <c r="S293" s="19"/>
      <c r="T293" s="19"/>
      <c r="U293" s="134">
        <f>IFERROR('CEB Allocators'!M74/SUM('CEB Allocators'!$M74:$BC74),0)*SUM($U74:$BK74)</f>
        <v>0</v>
      </c>
      <c r="V293" s="134">
        <f>IFERROR('CEB Allocators'!N74/SUM('CEB Allocators'!$M74:$BC74),0)*SUM($U74:$BK74)</f>
        <v>0</v>
      </c>
      <c r="W293" s="134">
        <f>IFERROR('CEB Allocators'!O74/SUM('CEB Allocators'!$M74:$BC74),0)*SUM($U74:$BK74)</f>
        <v>0</v>
      </c>
      <c r="X293" s="134">
        <f>IFERROR('CEB Allocators'!P74/SUM('CEB Allocators'!$M74:$BC74),0)*SUM($U74:$BK74)</f>
        <v>0</v>
      </c>
      <c r="Y293" s="134">
        <f>IFERROR('CEB Allocators'!Q74/SUM('CEB Allocators'!$M74:$BC74),0)*SUM($U74:$BK74)</f>
        <v>0</v>
      </c>
      <c r="Z293" s="134">
        <f>IFERROR('CEB Allocators'!R74/SUM('CEB Allocators'!$M74:$BC74),0)*SUM($U74:$BK74)</f>
        <v>0</v>
      </c>
      <c r="AA293" s="134">
        <f>IFERROR('CEB Allocators'!S74/SUM('CEB Allocators'!$M74:$BC74),0)*SUM($U74:$BK74)</f>
        <v>0</v>
      </c>
      <c r="AB293" s="134">
        <f>IFERROR('CEB Allocators'!T74/SUM('CEB Allocators'!$M74:$BC74),0)*SUM($U74:$BK74)</f>
        <v>0</v>
      </c>
      <c r="AC293" s="134">
        <f>IFERROR('CEB Allocators'!U74/SUM('CEB Allocators'!$M74:$BC74),0)*SUM($U74:$BK74)</f>
        <v>0</v>
      </c>
      <c r="AD293" s="134">
        <f>IFERROR('CEB Allocators'!V74/SUM('CEB Allocators'!$M74:$BC74),0)*SUM($U74:$BK74)</f>
        <v>0</v>
      </c>
      <c r="AE293" s="134">
        <f>IFERROR('CEB Allocators'!W74/SUM('CEB Allocators'!$M74:$BC74),0)*SUM($U74:$BK74)</f>
        <v>0</v>
      </c>
      <c r="AF293" s="134">
        <f>IFERROR('CEB Allocators'!X74/SUM('CEB Allocators'!$M74:$BC74),0)*SUM($U74:$BK74)</f>
        <v>0</v>
      </c>
      <c r="AG293" s="134">
        <f>IFERROR('CEB Allocators'!Y74/SUM('CEB Allocators'!$M74:$BC74),0)*SUM($U74:$BK74)</f>
        <v>22.927365797135923</v>
      </c>
      <c r="AH293" s="134">
        <f>IFERROR('CEB Allocators'!Z74/SUM('CEB Allocators'!$M74:$BC74),0)*SUM($U74:$BK74)</f>
        <v>22.927365797135923</v>
      </c>
      <c r="AI293" s="134">
        <f>IFERROR('CEB Allocators'!AA74/SUM('CEB Allocators'!$M74:$BC74),0)*SUM($U74:$BK74)</f>
        <v>22.927365797135923</v>
      </c>
      <c r="AJ293" s="134">
        <f>IFERROR('CEB Allocators'!AB74/SUM('CEB Allocators'!$M74:$BC74),0)*SUM($U74:$BK74)</f>
        <v>22.927365797135923</v>
      </c>
      <c r="AK293" s="134">
        <f>IFERROR('CEB Allocators'!AC74/SUM('CEB Allocators'!$M74:$BC74),0)*SUM($U74:$BK74)</f>
        <v>22.927365797135923</v>
      </c>
      <c r="AL293" s="134">
        <f>IFERROR('CEB Allocators'!AD74/SUM('CEB Allocators'!$M74:$BC74),0)*SUM($U74:$BK74)</f>
        <v>22.927365797135923</v>
      </c>
      <c r="AM293" s="134">
        <f>IFERROR('CEB Allocators'!AE74/SUM('CEB Allocators'!$M74:$BC74),0)*SUM($U74:$BK74)</f>
        <v>22.927365797135923</v>
      </c>
      <c r="AN293" s="134">
        <f>IFERROR('CEB Allocators'!AF74/SUM('CEB Allocators'!$M74:$BC74),0)*SUM($U74:$BK74)</f>
        <v>22.927365797135923</v>
      </c>
      <c r="AO293" s="134">
        <f>IFERROR('CEB Allocators'!AG74/SUM('CEB Allocators'!$M74:$BC74),0)*SUM($U74:$BK74)</f>
        <v>22.927365797135923</v>
      </c>
      <c r="AP293" s="134">
        <f>IFERROR('CEB Allocators'!AH74/SUM('CEB Allocators'!$M74:$BC74),0)*SUM($U74:$BK74)</f>
        <v>22.927365797135923</v>
      </c>
      <c r="AQ293" s="134">
        <f>IFERROR('CEB Allocators'!AI74/SUM('CEB Allocators'!$M74:$BC74),0)*SUM($U74:$BK74)</f>
        <v>22.927365797135923</v>
      </c>
      <c r="AR293" s="134">
        <f>IFERROR('CEB Allocators'!AJ74/SUM('CEB Allocators'!$M74:$BC74),0)*SUM($U74:$BK74)</f>
        <v>22.927365797135923</v>
      </c>
      <c r="AS293" s="134">
        <f>IFERROR('CEB Allocators'!AK74/SUM('CEB Allocators'!$M74:$BC74),0)*SUM($U74:$BK74)</f>
        <v>22.927365797135923</v>
      </c>
      <c r="AT293" s="134">
        <f>IFERROR('CEB Allocators'!AL74/SUM('CEB Allocators'!$M74:$BC74),0)*SUM($U74:$BK74)</f>
        <v>22.927365797135923</v>
      </c>
      <c r="AU293" s="134">
        <f>IFERROR('CEB Allocators'!AM74/SUM('CEB Allocators'!$M74:$BC74),0)*SUM($U74:$BK74)</f>
        <v>22.927365797135923</v>
      </c>
      <c r="AV293" s="134">
        <f>IFERROR('CEB Allocators'!AN74/SUM('CEB Allocators'!$M74:$BC74),0)*SUM($U74:$BK74)</f>
        <v>0</v>
      </c>
      <c r="AW293" s="134">
        <f>IFERROR('CEB Allocators'!AO74/SUM('CEB Allocators'!$M74:$BC74),0)*SUM($U74:$BK74)</f>
        <v>0</v>
      </c>
      <c r="AX293" s="134">
        <f>IFERROR('CEB Allocators'!AP74/SUM('CEB Allocators'!$M74:$BC74),0)*SUM($U74:$BK74)</f>
        <v>0</v>
      </c>
      <c r="AY293" s="134">
        <f>IFERROR('CEB Allocators'!AQ74/SUM('CEB Allocators'!$M74:$BC74),0)*SUM($U74:$BK74)</f>
        <v>0</v>
      </c>
      <c r="AZ293" s="134">
        <f>IFERROR('CEB Allocators'!AR74/SUM('CEB Allocators'!$M74:$BC74),0)*SUM($U74:$BK74)</f>
        <v>0</v>
      </c>
      <c r="BA293" s="134">
        <f>IFERROR('CEB Allocators'!AS74/SUM('CEB Allocators'!$M74:$BC74),0)*SUM($U74:$BK74)</f>
        <v>0</v>
      </c>
      <c r="BB293" s="134">
        <f>IFERROR('CEB Allocators'!AT74/SUM('CEB Allocators'!$M74:$BC74),0)*SUM($U74:$BK74)</f>
        <v>0</v>
      </c>
      <c r="BC293" s="134">
        <f>IFERROR('CEB Allocators'!AU74/SUM('CEB Allocators'!$M74:$BC74),0)*SUM($U74:$BK74)</f>
        <v>0</v>
      </c>
      <c r="BD293" s="134">
        <f>IFERROR('CEB Allocators'!AV74/SUM('CEB Allocators'!$M74:$BC74),0)*SUM($U74:$BK74)</f>
        <v>0</v>
      </c>
      <c r="BE293" s="134">
        <f>IFERROR('CEB Allocators'!AW74/SUM('CEB Allocators'!$M74:$BC74),0)*SUM($U74:$BK74)</f>
        <v>0</v>
      </c>
      <c r="BF293" s="134">
        <f>IFERROR('CEB Allocators'!AX74/SUM('CEB Allocators'!$M74:$BC74),0)*SUM($U74:$BK74)</f>
        <v>0</v>
      </c>
      <c r="BG293" s="134">
        <f>IFERROR('CEB Allocators'!AY74/SUM('CEB Allocators'!$M74:$BC74),0)*SUM($U74:$BK74)</f>
        <v>0</v>
      </c>
      <c r="BH293" s="134">
        <f>IFERROR('CEB Allocators'!AZ74/SUM('CEB Allocators'!$M74:$BC74),0)*SUM($U74:$BK74)</f>
        <v>0</v>
      </c>
      <c r="BI293" s="134">
        <f>IFERROR('CEB Allocators'!BA74/SUM('CEB Allocators'!$M74:$BC74),0)*SUM($U74:$BK74)</f>
        <v>0</v>
      </c>
      <c r="BJ293" s="134">
        <f>IFERROR('CEB Allocators'!BB74/SUM('CEB Allocators'!$M74:$BC74),0)*SUM($U74:$BK74)</f>
        <v>0</v>
      </c>
      <c r="BK293" s="134">
        <f>IFERROR('CEB Allocators'!BC74/SUM('CEB Allocators'!$M74:$BC74),0)*SUM($U74:$BK74)</f>
        <v>0</v>
      </c>
      <c r="BL293" s="134">
        <f t="shared" si="454"/>
        <v>0</v>
      </c>
      <c r="BM293" s="134">
        <f t="shared" si="465"/>
        <v>0</v>
      </c>
      <c r="BN293" s="134">
        <f t="shared" si="465"/>
        <v>0</v>
      </c>
      <c r="BO293" s="134">
        <f t="shared" si="465"/>
        <v>0</v>
      </c>
      <c r="BP293" s="134">
        <f t="shared" si="465"/>
        <v>0</v>
      </c>
      <c r="BQ293" s="134">
        <f t="shared" si="465"/>
        <v>0</v>
      </c>
      <c r="BR293" s="134">
        <f t="shared" si="465"/>
        <v>0</v>
      </c>
      <c r="BS293" s="134">
        <f t="shared" si="465"/>
        <v>0</v>
      </c>
      <c r="BT293" s="134">
        <f t="shared" si="465"/>
        <v>0</v>
      </c>
      <c r="BU293" s="134">
        <f t="shared" si="465"/>
        <v>0</v>
      </c>
      <c r="BV293" s="134">
        <f t="shared" si="465"/>
        <v>0</v>
      </c>
      <c r="BW293" s="134">
        <f t="shared" si="465"/>
        <v>0</v>
      </c>
      <c r="BX293" s="134">
        <f t="shared" si="465"/>
        <v>0</v>
      </c>
      <c r="BY293" s="134">
        <f t="shared" si="465"/>
        <v>0</v>
      </c>
      <c r="BZ293" s="134">
        <f t="shared" si="465"/>
        <v>0</v>
      </c>
      <c r="CA293" s="134">
        <f t="shared" si="465"/>
        <v>0</v>
      </c>
      <c r="CB293" s="134">
        <f t="shared" si="465"/>
        <v>0</v>
      </c>
      <c r="CC293" s="134">
        <f t="shared" si="465"/>
        <v>0</v>
      </c>
      <c r="CD293" s="134">
        <f t="shared" si="465"/>
        <v>0</v>
      </c>
      <c r="CE293" s="134">
        <f t="shared" si="465"/>
        <v>0</v>
      </c>
      <c r="CF293" s="134">
        <f t="shared" si="465"/>
        <v>0</v>
      </c>
      <c r="CG293" s="134">
        <f t="shared" si="465"/>
        <v>0</v>
      </c>
      <c r="CH293" s="134">
        <f t="shared" si="465"/>
        <v>0</v>
      </c>
    </row>
    <row r="294" spans="1:86" ht="11.4" x14ac:dyDescent="0.2">
      <c r="A294" s="150"/>
      <c r="B294" s="19" t="str">
        <f t="shared" ref="B294:G294" si="468">B75</f>
        <v>Conservation</v>
      </c>
      <c r="C294" s="97">
        <f t="shared" si="468"/>
        <v>0</v>
      </c>
      <c r="D294" s="97" t="str">
        <f t="shared" si="468"/>
        <v>Con</v>
      </c>
      <c r="E294" s="97" t="str">
        <f t="shared" si="468"/>
        <v>Conservation</v>
      </c>
      <c r="F294" s="19" t="str">
        <f t="shared" si="468"/>
        <v>Multiple</v>
      </c>
      <c r="G294" s="128">
        <f t="shared" si="468"/>
        <v>43101</v>
      </c>
      <c r="H294" s="19">
        <f t="shared" si="452"/>
        <v>15</v>
      </c>
      <c r="I294" s="129">
        <f t="shared" ref="I294:K294" si="469">I75</f>
        <v>15</v>
      </c>
      <c r="J294" s="129">
        <f t="shared" si="469"/>
        <v>0</v>
      </c>
      <c r="K294" s="19">
        <f t="shared" si="469"/>
        <v>2018</v>
      </c>
      <c r="L294" s="19"/>
      <c r="M294" s="19"/>
      <c r="N294" s="19"/>
      <c r="O294" s="19"/>
      <c r="P294" s="19"/>
      <c r="Q294" s="19"/>
      <c r="R294" s="19"/>
      <c r="S294" s="19"/>
      <c r="T294" s="19"/>
      <c r="U294" s="134">
        <f>IFERROR('CEB Allocators'!M75/SUM('CEB Allocators'!$M75:$BC75),0)*SUM($U75:$BK75)</f>
        <v>0</v>
      </c>
      <c r="V294" s="134">
        <f>IFERROR('CEB Allocators'!N75/SUM('CEB Allocators'!$M75:$BC75),0)*SUM($U75:$BK75)</f>
        <v>0</v>
      </c>
      <c r="W294" s="134">
        <f>IFERROR('CEB Allocators'!O75/SUM('CEB Allocators'!$M75:$BC75),0)*SUM($U75:$BK75)</f>
        <v>0</v>
      </c>
      <c r="X294" s="134">
        <f>IFERROR('CEB Allocators'!P75/SUM('CEB Allocators'!$M75:$BC75),0)*SUM($U75:$BK75)</f>
        <v>0</v>
      </c>
      <c r="Y294" s="134">
        <f>IFERROR('CEB Allocators'!Q75/SUM('CEB Allocators'!$M75:$BC75),0)*SUM($U75:$BK75)</f>
        <v>0</v>
      </c>
      <c r="Z294" s="134">
        <f>IFERROR('CEB Allocators'!R75/SUM('CEB Allocators'!$M75:$BC75),0)*SUM($U75:$BK75)</f>
        <v>0</v>
      </c>
      <c r="AA294" s="134">
        <f>IFERROR('CEB Allocators'!S75/SUM('CEB Allocators'!$M75:$BC75),0)*SUM($U75:$BK75)</f>
        <v>0</v>
      </c>
      <c r="AB294" s="134">
        <f>IFERROR('CEB Allocators'!T75/SUM('CEB Allocators'!$M75:$BC75),0)*SUM($U75:$BK75)</f>
        <v>0</v>
      </c>
      <c r="AC294" s="134">
        <f>IFERROR('CEB Allocators'!U75/SUM('CEB Allocators'!$M75:$BC75),0)*SUM($U75:$BK75)</f>
        <v>0</v>
      </c>
      <c r="AD294" s="134">
        <f>IFERROR('CEB Allocators'!V75/SUM('CEB Allocators'!$M75:$BC75),0)*SUM($U75:$BK75)</f>
        <v>0</v>
      </c>
      <c r="AE294" s="134">
        <f>IFERROR('CEB Allocators'!W75/SUM('CEB Allocators'!$M75:$BC75),0)*SUM($U75:$BK75)</f>
        <v>0</v>
      </c>
      <c r="AF294" s="134">
        <f>IFERROR('CEB Allocators'!X75/SUM('CEB Allocators'!$M75:$BC75),0)*SUM($U75:$BK75)</f>
        <v>0</v>
      </c>
      <c r="AG294" s="134">
        <f>IFERROR('CEB Allocators'!Y75/SUM('CEB Allocators'!$M75:$BC75),0)*SUM($U75:$BK75)</f>
        <v>0</v>
      </c>
      <c r="AH294" s="134">
        <f>IFERROR('CEB Allocators'!Z75/SUM('CEB Allocators'!$M75:$BC75),0)*SUM($U75:$BK75)</f>
        <v>24.206601073786207</v>
      </c>
      <c r="AI294" s="134">
        <f>IFERROR('CEB Allocators'!AA75/SUM('CEB Allocators'!$M75:$BC75),0)*SUM($U75:$BK75)</f>
        <v>24.206601073786207</v>
      </c>
      <c r="AJ294" s="134">
        <f>IFERROR('CEB Allocators'!AB75/SUM('CEB Allocators'!$M75:$BC75),0)*SUM($U75:$BK75)</f>
        <v>24.206601073786207</v>
      </c>
      <c r="AK294" s="134">
        <f>IFERROR('CEB Allocators'!AC75/SUM('CEB Allocators'!$M75:$BC75),0)*SUM($U75:$BK75)</f>
        <v>24.206601073786207</v>
      </c>
      <c r="AL294" s="134">
        <f>IFERROR('CEB Allocators'!AD75/SUM('CEB Allocators'!$M75:$BC75),0)*SUM($U75:$BK75)</f>
        <v>24.206601073786207</v>
      </c>
      <c r="AM294" s="134">
        <f>IFERROR('CEB Allocators'!AE75/SUM('CEB Allocators'!$M75:$BC75),0)*SUM($U75:$BK75)</f>
        <v>24.206601073786207</v>
      </c>
      <c r="AN294" s="134">
        <f>IFERROR('CEB Allocators'!AF75/SUM('CEB Allocators'!$M75:$BC75),0)*SUM($U75:$BK75)</f>
        <v>24.206601073786207</v>
      </c>
      <c r="AO294" s="134">
        <f>IFERROR('CEB Allocators'!AG75/SUM('CEB Allocators'!$M75:$BC75),0)*SUM($U75:$BK75)</f>
        <v>24.206601073786207</v>
      </c>
      <c r="AP294" s="134">
        <f>IFERROR('CEB Allocators'!AH75/SUM('CEB Allocators'!$M75:$BC75),0)*SUM($U75:$BK75)</f>
        <v>24.206601073786207</v>
      </c>
      <c r="AQ294" s="134">
        <f>IFERROR('CEB Allocators'!AI75/SUM('CEB Allocators'!$M75:$BC75),0)*SUM($U75:$BK75)</f>
        <v>24.206601073786207</v>
      </c>
      <c r="AR294" s="134">
        <f>IFERROR('CEB Allocators'!AJ75/SUM('CEB Allocators'!$M75:$BC75),0)*SUM($U75:$BK75)</f>
        <v>24.206601073786207</v>
      </c>
      <c r="AS294" s="134">
        <f>IFERROR('CEB Allocators'!AK75/SUM('CEB Allocators'!$M75:$BC75),0)*SUM($U75:$BK75)</f>
        <v>24.206601073786207</v>
      </c>
      <c r="AT294" s="134">
        <f>IFERROR('CEB Allocators'!AL75/SUM('CEB Allocators'!$M75:$BC75),0)*SUM($U75:$BK75)</f>
        <v>24.206601073786207</v>
      </c>
      <c r="AU294" s="134">
        <f>IFERROR('CEB Allocators'!AM75/SUM('CEB Allocators'!$M75:$BC75),0)*SUM($U75:$BK75)</f>
        <v>24.206601073786207</v>
      </c>
      <c r="AV294" s="134">
        <f>IFERROR('CEB Allocators'!AN75/SUM('CEB Allocators'!$M75:$BC75),0)*SUM($U75:$BK75)</f>
        <v>24.206601073786207</v>
      </c>
      <c r="AW294" s="134">
        <f>IFERROR('CEB Allocators'!AO75/SUM('CEB Allocators'!$M75:$BC75),0)*SUM($U75:$BK75)</f>
        <v>0</v>
      </c>
      <c r="AX294" s="134">
        <f>IFERROR('CEB Allocators'!AP75/SUM('CEB Allocators'!$M75:$BC75),0)*SUM($U75:$BK75)</f>
        <v>0</v>
      </c>
      <c r="AY294" s="134">
        <f>IFERROR('CEB Allocators'!AQ75/SUM('CEB Allocators'!$M75:$BC75),0)*SUM($U75:$BK75)</f>
        <v>0</v>
      </c>
      <c r="AZ294" s="134">
        <f>IFERROR('CEB Allocators'!AR75/SUM('CEB Allocators'!$M75:$BC75),0)*SUM($U75:$BK75)</f>
        <v>0</v>
      </c>
      <c r="BA294" s="134">
        <f>IFERROR('CEB Allocators'!AS75/SUM('CEB Allocators'!$M75:$BC75),0)*SUM($U75:$BK75)</f>
        <v>0</v>
      </c>
      <c r="BB294" s="134">
        <f>IFERROR('CEB Allocators'!AT75/SUM('CEB Allocators'!$M75:$BC75),0)*SUM($U75:$BK75)</f>
        <v>0</v>
      </c>
      <c r="BC294" s="134">
        <f>IFERROR('CEB Allocators'!AU75/SUM('CEB Allocators'!$M75:$BC75),0)*SUM($U75:$BK75)</f>
        <v>0</v>
      </c>
      <c r="BD294" s="134">
        <f>IFERROR('CEB Allocators'!AV75/SUM('CEB Allocators'!$M75:$BC75),0)*SUM($U75:$BK75)</f>
        <v>0</v>
      </c>
      <c r="BE294" s="134">
        <f>IFERROR('CEB Allocators'!AW75/SUM('CEB Allocators'!$M75:$BC75),0)*SUM($U75:$BK75)</f>
        <v>0</v>
      </c>
      <c r="BF294" s="134">
        <f>IFERROR('CEB Allocators'!AX75/SUM('CEB Allocators'!$M75:$BC75),0)*SUM($U75:$BK75)</f>
        <v>0</v>
      </c>
      <c r="BG294" s="134">
        <f>IFERROR('CEB Allocators'!AY75/SUM('CEB Allocators'!$M75:$BC75),0)*SUM($U75:$BK75)</f>
        <v>0</v>
      </c>
      <c r="BH294" s="134">
        <f>IFERROR('CEB Allocators'!AZ75/SUM('CEB Allocators'!$M75:$BC75),0)*SUM($U75:$BK75)</f>
        <v>0</v>
      </c>
      <c r="BI294" s="134">
        <f>IFERROR('CEB Allocators'!BA75/SUM('CEB Allocators'!$M75:$BC75),0)*SUM($U75:$BK75)</f>
        <v>0</v>
      </c>
      <c r="BJ294" s="134">
        <f>IFERROR('CEB Allocators'!BB75/SUM('CEB Allocators'!$M75:$BC75),0)*SUM($U75:$BK75)</f>
        <v>0</v>
      </c>
      <c r="BK294" s="134">
        <f>IFERROR('CEB Allocators'!BC75/SUM('CEB Allocators'!$M75:$BC75),0)*SUM($U75:$BK75)</f>
        <v>0</v>
      </c>
      <c r="BL294" s="134">
        <f t="shared" si="454"/>
        <v>0</v>
      </c>
      <c r="BM294" s="134">
        <f t="shared" si="465"/>
        <v>0</v>
      </c>
      <c r="BN294" s="134">
        <f t="shared" si="465"/>
        <v>0</v>
      </c>
      <c r="BO294" s="134">
        <f t="shared" si="465"/>
        <v>0</v>
      </c>
      <c r="BP294" s="134">
        <f t="shared" si="465"/>
        <v>0</v>
      </c>
      <c r="BQ294" s="134">
        <f t="shared" si="465"/>
        <v>0</v>
      </c>
      <c r="BR294" s="134">
        <f t="shared" si="465"/>
        <v>0</v>
      </c>
      <c r="BS294" s="134">
        <f t="shared" si="465"/>
        <v>0</v>
      </c>
      <c r="BT294" s="134">
        <f t="shared" si="465"/>
        <v>0</v>
      </c>
      <c r="BU294" s="134">
        <f t="shared" si="465"/>
        <v>0</v>
      </c>
      <c r="BV294" s="134">
        <f t="shared" si="465"/>
        <v>0</v>
      </c>
      <c r="BW294" s="134">
        <f t="shared" si="465"/>
        <v>0</v>
      </c>
      <c r="BX294" s="134">
        <f t="shared" si="465"/>
        <v>0</v>
      </c>
      <c r="BY294" s="134">
        <f t="shared" si="465"/>
        <v>0</v>
      </c>
      <c r="BZ294" s="134">
        <f t="shared" si="465"/>
        <v>0</v>
      </c>
      <c r="CA294" s="134">
        <f t="shared" si="465"/>
        <v>0</v>
      </c>
      <c r="CB294" s="134">
        <f t="shared" si="465"/>
        <v>0</v>
      </c>
      <c r="CC294" s="134">
        <f t="shared" si="465"/>
        <v>0</v>
      </c>
      <c r="CD294" s="134">
        <f t="shared" si="465"/>
        <v>0</v>
      </c>
      <c r="CE294" s="134">
        <f t="shared" si="465"/>
        <v>0</v>
      </c>
      <c r="CF294" s="134">
        <f t="shared" si="465"/>
        <v>0</v>
      </c>
      <c r="CG294" s="134">
        <f t="shared" si="465"/>
        <v>0</v>
      </c>
      <c r="CH294" s="134">
        <f t="shared" si="465"/>
        <v>0</v>
      </c>
    </row>
    <row r="295" spans="1:86" ht="11.4" x14ac:dyDescent="0.2">
      <c r="A295" s="150"/>
      <c r="B295" s="19" t="str">
        <f t="shared" ref="B295:G295" si="470">B76</f>
        <v>Conservation</v>
      </c>
      <c r="C295" s="97">
        <f t="shared" si="470"/>
        <v>0</v>
      </c>
      <c r="D295" s="97" t="str">
        <f t="shared" si="470"/>
        <v>Con</v>
      </c>
      <c r="E295" s="97" t="str">
        <f t="shared" si="470"/>
        <v>Conservation</v>
      </c>
      <c r="F295" s="19" t="str">
        <f t="shared" si="470"/>
        <v>Multiple</v>
      </c>
      <c r="G295" s="128">
        <f t="shared" si="470"/>
        <v>43466</v>
      </c>
      <c r="H295" s="19">
        <f t="shared" si="452"/>
        <v>15</v>
      </c>
      <c r="I295" s="129">
        <f t="shared" ref="I295:K295" si="471">I76</f>
        <v>15</v>
      </c>
      <c r="J295" s="129">
        <f t="shared" si="471"/>
        <v>0</v>
      </c>
      <c r="K295" s="19">
        <f t="shared" si="471"/>
        <v>2019</v>
      </c>
      <c r="L295" s="19"/>
      <c r="M295" s="19"/>
      <c r="N295" s="19"/>
      <c r="O295" s="19"/>
      <c r="P295" s="19"/>
      <c r="Q295" s="19"/>
      <c r="R295" s="19"/>
      <c r="S295" s="19"/>
      <c r="T295" s="19"/>
      <c r="U295" s="134">
        <f>IFERROR('CEB Allocators'!M76/SUM('CEB Allocators'!$M76:$BC76),0)*SUM($U76:$BK76)</f>
        <v>0</v>
      </c>
      <c r="V295" s="134">
        <f>IFERROR('CEB Allocators'!N76/SUM('CEB Allocators'!$M76:$BC76),0)*SUM($U76:$BK76)</f>
        <v>0</v>
      </c>
      <c r="W295" s="134">
        <f>IFERROR('CEB Allocators'!O76/SUM('CEB Allocators'!$M76:$BC76),0)*SUM($U76:$BK76)</f>
        <v>0</v>
      </c>
      <c r="X295" s="134">
        <f>IFERROR('CEB Allocators'!P76/SUM('CEB Allocators'!$M76:$BC76),0)*SUM($U76:$BK76)</f>
        <v>0</v>
      </c>
      <c r="Y295" s="134">
        <f>IFERROR('CEB Allocators'!Q76/SUM('CEB Allocators'!$M76:$BC76),0)*SUM($U76:$BK76)</f>
        <v>0</v>
      </c>
      <c r="Z295" s="134">
        <f>IFERROR('CEB Allocators'!R76/SUM('CEB Allocators'!$M76:$BC76),0)*SUM($U76:$BK76)</f>
        <v>0</v>
      </c>
      <c r="AA295" s="134">
        <f>IFERROR('CEB Allocators'!S76/SUM('CEB Allocators'!$M76:$BC76),0)*SUM($U76:$BK76)</f>
        <v>0</v>
      </c>
      <c r="AB295" s="134">
        <f>IFERROR('CEB Allocators'!T76/SUM('CEB Allocators'!$M76:$BC76),0)*SUM($U76:$BK76)</f>
        <v>0</v>
      </c>
      <c r="AC295" s="134">
        <f>IFERROR('CEB Allocators'!U76/SUM('CEB Allocators'!$M76:$BC76),0)*SUM($U76:$BK76)</f>
        <v>0</v>
      </c>
      <c r="AD295" s="134">
        <f>IFERROR('CEB Allocators'!V76/SUM('CEB Allocators'!$M76:$BC76),0)*SUM($U76:$BK76)</f>
        <v>0</v>
      </c>
      <c r="AE295" s="134">
        <f>IFERROR('CEB Allocators'!W76/SUM('CEB Allocators'!$M76:$BC76),0)*SUM($U76:$BK76)</f>
        <v>0</v>
      </c>
      <c r="AF295" s="134">
        <f>IFERROR('CEB Allocators'!X76/SUM('CEB Allocators'!$M76:$BC76),0)*SUM($U76:$BK76)</f>
        <v>0</v>
      </c>
      <c r="AG295" s="134">
        <f>IFERROR('CEB Allocators'!Y76/SUM('CEB Allocators'!$M76:$BC76),0)*SUM($U76:$BK76)</f>
        <v>0</v>
      </c>
      <c r="AH295" s="134">
        <f>IFERROR('CEB Allocators'!Z76/SUM('CEB Allocators'!$M76:$BC76),0)*SUM($U76:$BK76)</f>
        <v>0</v>
      </c>
      <c r="AI295" s="134">
        <f>IFERROR('CEB Allocators'!AA76/SUM('CEB Allocators'!$M76:$BC76),0)*SUM($U76:$BK76)</f>
        <v>24.690733095261926</v>
      </c>
      <c r="AJ295" s="134">
        <f>IFERROR('CEB Allocators'!AB76/SUM('CEB Allocators'!$M76:$BC76),0)*SUM($U76:$BK76)</f>
        <v>24.690733095261926</v>
      </c>
      <c r="AK295" s="134">
        <f>IFERROR('CEB Allocators'!AC76/SUM('CEB Allocators'!$M76:$BC76),0)*SUM($U76:$BK76)</f>
        <v>24.690733095261926</v>
      </c>
      <c r="AL295" s="134">
        <f>IFERROR('CEB Allocators'!AD76/SUM('CEB Allocators'!$M76:$BC76),0)*SUM($U76:$BK76)</f>
        <v>24.690733095261926</v>
      </c>
      <c r="AM295" s="134">
        <f>IFERROR('CEB Allocators'!AE76/SUM('CEB Allocators'!$M76:$BC76),0)*SUM($U76:$BK76)</f>
        <v>24.690733095261926</v>
      </c>
      <c r="AN295" s="134">
        <f>IFERROR('CEB Allocators'!AF76/SUM('CEB Allocators'!$M76:$BC76),0)*SUM($U76:$BK76)</f>
        <v>24.690733095261926</v>
      </c>
      <c r="AO295" s="134">
        <f>IFERROR('CEB Allocators'!AG76/SUM('CEB Allocators'!$M76:$BC76),0)*SUM($U76:$BK76)</f>
        <v>24.690733095261926</v>
      </c>
      <c r="AP295" s="134">
        <f>IFERROR('CEB Allocators'!AH76/SUM('CEB Allocators'!$M76:$BC76),0)*SUM($U76:$BK76)</f>
        <v>24.690733095261926</v>
      </c>
      <c r="AQ295" s="134">
        <f>IFERROR('CEB Allocators'!AI76/SUM('CEB Allocators'!$M76:$BC76),0)*SUM($U76:$BK76)</f>
        <v>24.690733095261926</v>
      </c>
      <c r="AR295" s="134">
        <f>IFERROR('CEB Allocators'!AJ76/SUM('CEB Allocators'!$M76:$BC76),0)*SUM($U76:$BK76)</f>
        <v>24.690733095261926</v>
      </c>
      <c r="AS295" s="134">
        <f>IFERROR('CEB Allocators'!AK76/SUM('CEB Allocators'!$M76:$BC76),0)*SUM($U76:$BK76)</f>
        <v>24.690733095261926</v>
      </c>
      <c r="AT295" s="134">
        <f>IFERROR('CEB Allocators'!AL76/SUM('CEB Allocators'!$M76:$BC76),0)*SUM($U76:$BK76)</f>
        <v>24.690733095261926</v>
      </c>
      <c r="AU295" s="134">
        <f>IFERROR('CEB Allocators'!AM76/SUM('CEB Allocators'!$M76:$BC76),0)*SUM($U76:$BK76)</f>
        <v>24.690733095261926</v>
      </c>
      <c r="AV295" s="134">
        <f>IFERROR('CEB Allocators'!AN76/SUM('CEB Allocators'!$M76:$BC76),0)*SUM($U76:$BK76)</f>
        <v>24.690733095261926</v>
      </c>
      <c r="AW295" s="134">
        <f>IFERROR('CEB Allocators'!AO76/SUM('CEB Allocators'!$M76:$BC76),0)*SUM($U76:$BK76)</f>
        <v>24.690733095261926</v>
      </c>
      <c r="AX295" s="134">
        <f>IFERROR('CEB Allocators'!AP76/SUM('CEB Allocators'!$M76:$BC76),0)*SUM($U76:$BK76)</f>
        <v>0</v>
      </c>
      <c r="AY295" s="134">
        <f>IFERROR('CEB Allocators'!AQ76/SUM('CEB Allocators'!$M76:$BC76),0)*SUM($U76:$BK76)</f>
        <v>0</v>
      </c>
      <c r="AZ295" s="134">
        <f>IFERROR('CEB Allocators'!AR76/SUM('CEB Allocators'!$M76:$BC76),0)*SUM($U76:$BK76)</f>
        <v>0</v>
      </c>
      <c r="BA295" s="134">
        <f>IFERROR('CEB Allocators'!AS76/SUM('CEB Allocators'!$M76:$BC76),0)*SUM($U76:$BK76)</f>
        <v>0</v>
      </c>
      <c r="BB295" s="134">
        <f>IFERROR('CEB Allocators'!AT76/SUM('CEB Allocators'!$M76:$BC76),0)*SUM($U76:$BK76)</f>
        <v>0</v>
      </c>
      <c r="BC295" s="134">
        <f>IFERROR('CEB Allocators'!AU76/SUM('CEB Allocators'!$M76:$BC76),0)*SUM($U76:$BK76)</f>
        <v>0</v>
      </c>
      <c r="BD295" s="134">
        <f>IFERROR('CEB Allocators'!AV76/SUM('CEB Allocators'!$M76:$BC76),0)*SUM($U76:$BK76)</f>
        <v>0</v>
      </c>
      <c r="BE295" s="134">
        <f>IFERROR('CEB Allocators'!AW76/SUM('CEB Allocators'!$M76:$BC76),0)*SUM($U76:$BK76)</f>
        <v>0</v>
      </c>
      <c r="BF295" s="134">
        <f>IFERROR('CEB Allocators'!AX76/SUM('CEB Allocators'!$M76:$BC76),0)*SUM($U76:$BK76)</f>
        <v>0</v>
      </c>
      <c r="BG295" s="134">
        <f>IFERROR('CEB Allocators'!AY76/SUM('CEB Allocators'!$M76:$BC76),0)*SUM($U76:$BK76)</f>
        <v>0</v>
      </c>
      <c r="BH295" s="134">
        <f>IFERROR('CEB Allocators'!AZ76/SUM('CEB Allocators'!$M76:$BC76),0)*SUM($U76:$BK76)</f>
        <v>0</v>
      </c>
      <c r="BI295" s="134">
        <f>IFERROR('CEB Allocators'!BA76/SUM('CEB Allocators'!$M76:$BC76),0)*SUM($U76:$BK76)</f>
        <v>0</v>
      </c>
      <c r="BJ295" s="134">
        <f>IFERROR('CEB Allocators'!BB76/SUM('CEB Allocators'!$M76:$BC76),0)*SUM($U76:$BK76)</f>
        <v>0</v>
      </c>
      <c r="BK295" s="134">
        <f>IFERROR('CEB Allocators'!BC76/SUM('CEB Allocators'!$M76:$BC76),0)*SUM($U76:$BK76)</f>
        <v>0</v>
      </c>
      <c r="BL295" s="134">
        <f t="shared" si="454"/>
        <v>0</v>
      </c>
      <c r="BM295" s="134">
        <f t="shared" si="465"/>
        <v>0</v>
      </c>
      <c r="BN295" s="134">
        <f t="shared" si="465"/>
        <v>0</v>
      </c>
      <c r="BO295" s="134">
        <f t="shared" si="465"/>
        <v>0</v>
      </c>
      <c r="BP295" s="134">
        <f t="shared" si="465"/>
        <v>0</v>
      </c>
      <c r="BQ295" s="134">
        <f t="shared" si="465"/>
        <v>0</v>
      </c>
      <c r="BR295" s="134">
        <f t="shared" si="465"/>
        <v>0</v>
      </c>
      <c r="BS295" s="134">
        <f t="shared" si="465"/>
        <v>0</v>
      </c>
      <c r="BT295" s="134">
        <f t="shared" si="465"/>
        <v>0</v>
      </c>
      <c r="BU295" s="134">
        <f t="shared" si="465"/>
        <v>0</v>
      </c>
      <c r="BV295" s="134">
        <f t="shared" si="465"/>
        <v>0</v>
      </c>
      <c r="BW295" s="134">
        <f t="shared" si="465"/>
        <v>0</v>
      </c>
      <c r="BX295" s="134">
        <f t="shared" si="465"/>
        <v>0</v>
      </c>
      <c r="BY295" s="134">
        <f t="shared" si="465"/>
        <v>0</v>
      </c>
      <c r="BZ295" s="134">
        <f t="shared" si="465"/>
        <v>0</v>
      </c>
      <c r="CA295" s="134">
        <f t="shared" si="465"/>
        <v>0</v>
      </c>
      <c r="CB295" s="134">
        <f t="shared" si="465"/>
        <v>0</v>
      </c>
      <c r="CC295" s="134">
        <f t="shared" si="465"/>
        <v>0</v>
      </c>
      <c r="CD295" s="134">
        <f t="shared" si="465"/>
        <v>0</v>
      </c>
      <c r="CE295" s="134">
        <f t="shared" si="465"/>
        <v>0</v>
      </c>
      <c r="CF295" s="134">
        <f t="shared" si="465"/>
        <v>0</v>
      </c>
      <c r="CG295" s="134">
        <f t="shared" si="465"/>
        <v>0</v>
      </c>
      <c r="CH295" s="134">
        <f t="shared" si="465"/>
        <v>0</v>
      </c>
    </row>
    <row r="296" spans="1:86" ht="11.4" x14ac:dyDescent="0.2">
      <c r="A296" s="150"/>
      <c r="B296" s="19" t="str">
        <f t="shared" ref="B296:G296" si="472">B77</f>
        <v>Conservation</v>
      </c>
      <c r="C296" s="97">
        <f t="shared" si="472"/>
        <v>0</v>
      </c>
      <c r="D296" s="97" t="str">
        <f t="shared" si="472"/>
        <v>Con</v>
      </c>
      <c r="E296" s="97" t="str">
        <f t="shared" si="472"/>
        <v>Conservation</v>
      </c>
      <c r="F296" s="19" t="str">
        <f t="shared" si="472"/>
        <v>Multiple</v>
      </c>
      <c r="G296" s="128">
        <f t="shared" si="472"/>
        <v>43831</v>
      </c>
      <c r="H296" s="19">
        <f t="shared" si="452"/>
        <v>15</v>
      </c>
      <c r="I296" s="129">
        <f t="shared" ref="I296:K296" si="473">I77</f>
        <v>15</v>
      </c>
      <c r="J296" s="129">
        <f t="shared" si="473"/>
        <v>0</v>
      </c>
      <c r="K296" s="19">
        <f t="shared" si="473"/>
        <v>2020</v>
      </c>
      <c r="L296" s="19"/>
      <c r="M296" s="19"/>
      <c r="N296" s="19"/>
      <c r="O296" s="19"/>
      <c r="P296" s="19"/>
      <c r="Q296" s="19"/>
      <c r="R296" s="19"/>
      <c r="S296" s="19"/>
      <c r="T296" s="19"/>
      <c r="U296" s="134">
        <f>IFERROR('CEB Allocators'!M77/SUM('CEB Allocators'!$M77:$BC77),0)*SUM($U77:$BK77)</f>
        <v>0</v>
      </c>
      <c r="V296" s="134">
        <f>IFERROR('CEB Allocators'!N77/SUM('CEB Allocators'!$M77:$BC77),0)*SUM($U77:$BK77)</f>
        <v>0</v>
      </c>
      <c r="W296" s="134">
        <f>IFERROR('CEB Allocators'!O77/SUM('CEB Allocators'!$M77:$BC77),0)*SUM($U77:$BK77)</f>
        <v>0</v>
      </c>
      <c r="X296" s="134">
        <f>IFERROR('CEB Allocators'!P77/SUM('CEB Allocators'!$M77:$BC77),0)*SUM($U77:$BK77)</f>
        <v>0</v>
      </c>
      <c r="Y296" s="134">
        <f>IFERROR('CEB Allocators'!Q77/SUM('CEB Allocators'!$M77:$BC77),0)*SUM($U77:$BK77)</f>
        <v>0</v>
      </c>
      <c r="Z296" s="134">
        <f>IFERROR('CEB Allocators'!R77/SUM('CEB Allocators'!$M77:$BC77),0)*SUM($U77:$BK77)</f>
        <v>0</v>
      </c>
      <c r="AA296" s="134">
        <f>IFERROR('CEB Allocators'!S77/SUM('CEB Allocators'!$M77:$BC77),0)*SUM($U77:$BK77)</f>
        <v>0</v>
      </c>
      <c r="AB296" s="134">
        <f>IFERROR('CEB Allocators'!T77/SUM('CEB Allocators'!$M77:$BC77),0)*SUM($U77:$BK77)</f>
        <v>0</v>
      </c>
      <c r="AC296" s="134">
        <f>IFERROR('CEB Allocators'!U77/SUM('CEB Allocators'!$M77:$BC77),0)*SUM($U77:$BK77)</f>
        <v>0</v>
      </c>
      <c r="AD296" s="134">
        <f>IFERROR('CEB Allocators'!V77/SUM('CEB Allocators'!$M77:$BC77),0)*SUM($U77:$BK77)</f>
        <v>0</v>
      </c>
      <c r="AE296" s="134">
        <f>IFERROR('CEB Allocators'!W77/SUM('CEB Allocators'!$M77:$BC77),0)*SUM($U77:$BK77)</f>
        <v>0</v>
      </c>
      <c r="AF296" s="134">
        <f>IFERROR('CEB Allocators'!X77/SUM('CEB Allocators'!$M77:$BC77),0)*SUM($U77:$BK77)</f>
        <v>0</v>
      </c>
      <c r="AG296" s="134">
        <f>IFERROR('CEB Allocators'!Y77/SUM('CEB Allocators'!$M77:$BC77),0)*SUM($U77:$BK77)</f>
        <v>0</v>
      </c>
      <c r="AH296" s="134">
        <f>IFERROR('CEB Allocators'!Z77/SUM('CEB Allocators'!$M77:$BC77),0)*SUM($U77:$BK77)</f>
        <v>0</v>
      </c>
      <c r="AI296" s="134">
        <f>IFERROR('CEB Allocators'!AA77/SUM('CEB Allocators'!$M77:$BC77),0)*SUM($U77:$BK77)</f>
        <v>0</v>
      </c>
      <c r="AJ296" s="134">
        <f>IFERROR('CEB Allocators'!AB77/SUM('CEB Allocators'!$M77:$BC77),0)*SUM($U77:$BK77)</f>
        <v>25.184547757167163</v>
      </c>
      <c r="AK296" s="134">
        <f>IFERROR('CEB Allocators'!AC77/SUM('CEB Allocators'!$M77:$BC77),0)*SUM($U77:$BK77)</f>
        <v>25.184547757167163</v>
      </c>
      <c r="AL296" s="134">
        <f>IFERROR('CEB Allocators'!AD77/SUM('CEB Allocators'!$M77:$BC77),0)*SUM($U77:$BK77)</f>
        <v>25.184547757167163</v>
      </c>
      <c r="AM296" s="134">
        <f>IFERROR('CEB Allocators'!AE77/SUM('CEB Allocators'!$M77:$BC77),0)*SUM($U77:$BK77)</f>
        <v>25.184547757167163</v>
      </c>
      <c r="AN296" s="134">
        <f>IFERROR('CEB Allocators'!AF77/SUM('CEB Allocators'!$M77:$BC77),0)*SUM($U77:$BK77)</f>
        <v>25.184547757167163</v>
      </c>
      <c r="AO296" s="134">
        <f>IFERROR('CEB Allocators'!AG77/SUM('CEB Allocators'!$M77:$BC77),0)*SUM($U77:$BK77)</f>
        <v>25.184547757167163</v>
      </c>
      <c r="AP296" s="134">
        <f>IFERROR('CEB Allocators'!AH77/SUM('CEB Allocators'!$M77:$BC77),0)*SUM($U77:$BK77)</f>
        <v>25.184547757167163</v>
      </c>
      <c r="AQ296" s="134">
        <f>IFERROR('CEB Allocators'!AI77/SUM('CEB Allocators'!$M77:$BC77),0)*SUM($U77:$BK77)</f>
        <v>25.184547757167163</v>
      </c>
      <c r="AR296" s="134">
        <f>IFERROR('CEB Allocators'!AJ77/SUM('CEB Allocators'!$M77:$BC77),0)*SUM($U77:$BK77)</f>
        <v>25.184547757167163</v>
      </c>
      <c r="AS296" s="134">
        <f>IFERROR('CEB Allocators'!AK77/SUM('CEB Allocators'!$M77:$BC77),0)*SUM($U77:$BK77)</f>
        <v>25.184547757167163</v>
      </c>
      <c r="AT296" s="134">
        <f>IFERROR('CEB Allocators'!AL77/SUM('CEB Allocators'!$M77:$BC77),0)*SUM($U77:$BK77)</f>
        <v>25.184547757167163</v>
      </c>
      <c r="AU296" s="134">
        <f>IFERROR('CEB Allocators'!AM77/SUM('CEB Allocators'!$M77:$BC77),0)*SUM($U77:$BK77)</f>
        <v>25.184547757167163</v>
      </c>
      <c r="AV296" s="134">
        <f>IFERROR('CEB Allocators'!AN77/SUM('CEB Allocators'!$M77:$BC77),0)*SUM($U77:$BK77)</f>
        <v>25.184547757167163</v>
      </c>
      <c r="AW296" s="134">
        <f>IFERROR('CEB Allocators'!AO77/SUM('CEB Allocators'!$M77:$BC77),0)*SUM($U77:$BK77)</f>
        <v>25.184547757167163</v>
      </c>
      <c r="AX296" s="134">
        <f>IFERROR('CEB Allocators'!AP77/SUM('CEB Allocators'!$M77:$BC77),0)*SUM($U77:$BK77)</f>
        <v>25.184547757167163</v>
      </c>
      <c r="AY296" s="134">
        <f>IFERROR('CEB Allocators'!AQ77/SUM('CEB Allocators'!$M77:$BC77),0)*SUM($U77:$BK77)</f>
        <v>0</v>
      </c>
      <c r="AZ296" s="134">
        <f>IFERROR('CEB Allocators'!AR77/SUM('CEB Allocators'!$M77:$BC77),0)*SUM($U77:$BK77)</f>
        <v>0</v>
      </c>
      <c r="BA296" s="134">
        <f>IFERROR('CEB Allocators'!AS77/SUM('CEB Allocators'!$M77:$BC77),0)*SUM($U77:$BK77)</f>
        <v>0</v>
      </c>
      <c r="BB296" s="134">
        <f>IFERROR('CEB Allocators'!AT77/SUM('CEB Allocators'!$M77:$BC77),0)*SUM($U77:$BK77)</f>
        <v>0</v>
      </c>
      <c r="BC296" s="134">
        <f>IFERROR('CEB Allocators'!AU77/SUM('CEB Allocators'!$M77:$BC77),0)*SUM($U77:$BK77)</f>
        <v>0</v>
      </c>
      <c r="BD296" s="134">
        <f>IFERROR('CEB Allocators'!AV77/SUM('CEB Allocators'!$M77:$BC77),0)*SUM($U77:$BK77)</f>
        <v>0</v>
      </c>
      <c r="BE296" s="134">
        <f>IFERROR('CEB Allocators'!AW77/SUM('CEB Allocators'!$M77:$BC77),0)*SUM($U77:$BK77)</f>
        <v>0</v>
      </c>
      <c r="BF296" s="134">
        <f>IFERROR('CEB Allocators'!AX77/SUM('CEB Allocators'!$M77:$BC77),0)*SUM($U77:$BK77)</f>
        <v>0</v>
      </c>
      <c r="BG296" s="134">
        <f>IFERROR('CEB Allocators'!AY77/SUM('CEB Allocators'!$M77:$BC77),0)*SUM($U77:$BK77)</f>
        <v>0</v>
      </c>
      <c r="BH296" s="134">
        <f>IFERROR('CEB Allocators'!AZ77/SUM('CEB Allocators'!$M77:$BC77),0)*SUM($U77:$BK77)</f>
        <v>0</v>
      </c>
      <c r="BI296" s="134">
        <f>IFERROR('CEB Allocators'!BA77/SUM('CEB Allocators'!$M77:$BC77),0)*SUM($U77:$BK77)</f>
        <v>0</v>
      </c>
      <c r="BJ296" s="134">
        <f>IFERROR('CEB Allocators'!BB77/SUM('CEB Allocators'!$M77:$BC77),0)*SUM($U77:$BK77)</f>
        <v>0</v>
      </c>
      <c r="BK296" s="134">
        <f>IFERROR('CEB Allocators'!BC77/SUM('CEB Allocators'!$M77:$BC77),0)*SUM($U77:$BK77)</f>
        <v>0</v>
      </c>
      <c r="BL296" s="134">
        <f t="shared" si="454"/>
        <v>0</v>
      </c>
      <c r="BM296" s="134">
        <f t="shared" si="465"/>
        <v>0</v>
      </c>
      <c r="BN296" s="134">
        <f t="shared" si="465"/>
        <v>0</v>
      </c>
      <c r="BO296" s="134">
        <f t="shared" si="465"/>
        <v>0</v>
      </c>
      <c r="BP296" s="134">
        <f t="shared" si="465"/>
        <v>0</v>
      </c>
      <c r="BQ296" s="134">
        <f t="shared" si="465"/>
        <v>0</v>
      </c>
      <c r="BR296" s="134">
        <f t="shared" si="465"/>
        <v>0</v>
      </c>
      <c r="BS296" s="134">
        <f t="shared" si="465"/>
        <v>0</v>
      </c>
      <c r="BT296" s="134">
        <f t="shared" si="465"/>
        <v>0</v>
      </c>
      <c r="BU296" s="134">
        <f t="shared" si="465"/>
        <v>0</v>
      </c>
      <c r="BV296" s="134">
        <f t="shared" si="465"/>
        <v>0</v>
      </c>
      <c r="BW296" s="134">
        <f t="shared" si="465"/>
        <v>0</v>
      </c>
      <c r="BX296" s="134">
        <f t="shared" si="465"/>
        <v>0</v>
      </c>
      <c r="BY296" s="134">
        <f t="shared" si="465"/>
        <v>0</v>
      </c>
      <c r="BZ296" s="134">
        <f t="shared" si="465"/>
        <v>0</v>
      </c>
      <c r="CA296" s="134">
        <f t="shared" si="465"/>
        <v>0</v>
      </c>
      <c r="CB296" s="134">
        <f t="shared" si="465"/>
        <v>0</v>
      </c>
      <c r="CC296" s="134">
        <f t="shared" si="465"/>
        <v>0</v>
      </c>
      <c r="CD296" s="134">
        <f t="shared" si="465"/>
        <v>0</v>
      </c>
      <c r="CE296" s="134">
        <f t="shared" si="465"/>
        <v>0</v>
      </c>
      <c r="CF296" s="134">
        <f t="shared" si="465"/>
        <v>0</v>
      </c>
      <c r="CG296" s="134">
        <f t="shared" si="465"/>
        <v>0</v>
      </c>
      <c r="CH296" s="134">
        <f t="shared" si="465"/>
        <v>0</v>
      </c>
    </row>
    <row r="297" spans="1:86" ht="11.4" x14ac:dyDescent="0.2">
      <c r="A297" s="150"/>
      <c r="B297" s="19" t="str">
        <f t="shared" ref="B297:G297" si="474">B78</f>
        <v>Conservation</v>
      </c>
      <c r="C297" s="97">
        <f t="shared" si="474"/>
        <v>0</v>
      </c>
      <c r="D297" s="97" t="str">
        <f t="shared" si="474"/>
        <v>Con</v>
      </c>
      <c r="E297" s="97" t="str">
        <f t="shared" si="474"/>
        <v>Conservation</v>
      </c>
      <c r="F297" s="19" t="str">
        <f t="shared" si="474"/>
        <v>Multiple</v>
      </c>
      <c r="G297" s="128">
        <f t="shared" si="474"/>
        <v>44197</v>
      </c>
      <c r="H297" s="19">
        <f t="shared" si="452"/>
        <v>15</v>
      </c>
      <c r="I297" s="129">
        <f t="shared" ref="I297:K297" si="475">I78</f>
        <v>15</v>
      </c>
      <c r="J297" s="129">
        <f t="shared" si="475"/>
        <v>0</v>
      </c>
      <c r="K297" s="19">
        <f t="shared" si="475"/>
        <v>2021</v>
      </c>
      <c r="L297" s="19"/>
      <c r="M297" s="19"/>
      <c r="N297" s="19"/>
      <c r="O297" s="19"/>
      <c r="P297" s="19"/>
      <c r="Q297" s="19"/>
      <c r="R297" s="19"/>
      <c r="S297" s="19"/>
      <c r="T297" s="19"/>
      <c r="U297" s="134">
        <f>IFERROR('CEB Allocators'!M78/SUM('CEB Allocators'!$M78:$BC78),0)*SUM($U78:$BK78)</f>
        <v>0</v>
      </c>
      <c r="V297" s="134">
        <f>IFERROR('CEB Allocators'!N78/SUM('CEB Allocators'!$M78:$BC78),0)*SUM($U78:$BK78)</f>
        <v>0</v>
      </c>
      <c r="W297" s="134">
        <f>IFERROR('CEB Allocators'!O78/SUM('CEB Allocators'!$M78:$BC78),0)*SUM($U78:$BK78)</f>
        <v>0</v>
      </c>
      <c r="X297" s="134">
        <f>IFERROR('CEB Allocators'!P78/SUM('CEB Allocators'!$M78:$BC78),0)*SUM($U78:$BK78)</f>
        <v>0</v>
      </c>
      <c r="Y297" s="134">
        <f>IFERROR('CEB Allocators'!Q78/SUM('CEB Allocators'!$M78:$BC78),0)*SUM($U78:$BK78)</f>
        <v>0</v>
      </c>
      <c r="Z297" s="134">
        <f>IFERROR('CEB Allocators'!R78/SUM('CEB Allocators'!$M78:$BC78),0)*SUM($U78:$BK78)</f>
        <v>0</v>
      </c>
      <c r="AA297" s="134">
        <f>IFERROR('CEB Allocators'!S78/SUM('CEB Allocators'!$M78:$BC78),0)*SUM($U78:$BK78)</f>
        <v>0</v>
      </c>
      <c r="AB297" s="134">
        <f>IFERROR('CEB Allocators'!T78/SUM('CEB Allocators'!$M78:$BC78),0)*SUM($U78:$BK78)</f>
        <v>0</v>
      </c>
      <c r="AC297" s="134">
        <f>IFERROR('CEB Allocators'!U78/SUM('CEB Allocators'!$M78:$BC78),0)*SUM($U78:$BK78)</f>
        <v>0</v>
      </c>
      <c r="AD297" s="134">
        <f>IFERROR('CEB Allocators'!V78/SUM('CEB Allocators'!$M78:$BC78),0)*SUM($U78:$BK78)</f>
        <v>0</v>
      </c>
      <c r="AE297" s="134">
        <f>IFERROR('CEB Allocators'!W78/SUM('CEB Allocators'!$M78:$BC78),0)*SUM($U78:$BK78)</f>
        <v>0</v>
      </c>
      <c r="AF297" s="134">
        <f>IFERROR('CEB Allocators'!X78/SUM('CEB Allocators'!$M78:$BC78),0)*SUM($U78:$BK78)</f>
        <v>0</v>
      </c>
      <c r="AG297" s="134">
        <f>IFERROR('CEB Allocators'!Y78/SUM('CEB Allocators'!$M78:$BC78),0)*SUM($U78:$BK78)</f>
        <v>0</v>
      </c>
      <c r="AH297" s="134">
        <f>IFERROR('CEB Allocators'!Z78/SUM('CEB Allocators'!$M78:$BC78),0)*SUM($U78:$BK78)</f>
        <v>0</v>
      </c>
      <c r="AI297" s="134">
        <f>IFERROR('CEB Allocators'!AA78/SUM('CEB Allocators'!$M78:$BC78),0)*SUM($U78:$BK78)</f>
        <v>0</v>
      </c>
      <c r="AJ297" s="134">
        <f>IFERROR('CEB Allocators'!AB78/SUM('CEB Allocators'!$M78:$BC78),0)*SUM($U78:$BK78)</f>
        <v>0</v>
      </c>
      <c r="AK297" s="134">
        <f>IFERROR('CEB Allocators'!AC78/SUM('CEB Allocators'!$M78:$BC78),0)*SUM($U78:$BK78)</f>
        <v>25.688238712310511</v>
      </c>
      <c r="AL297" s="134">
        <f>IFERROR('CEB Allocators'!AD78/SUM('CEB Allocators'!$M78:$BC78),0)*SUM($U78:$BK78)</f>
        <v>25.688238712310511</v>
      </c>
      <c r="AM297" s="134">
        <f>IFERROR('CEB Allocators'!AE78/SUM('CEB Allocators'!$M78:$BC78),0)*SUM($U78:$BK78)</f>
        <v>25.688238712310511</v>
      </c>
      <c r="AN297" s="134">
        <f>IFERROR('CEB Allocators'!AF78/SUM('CEB Allocators'!$M78:$BC78),0)*SUM($U78:$BK78)</f>
        <v>25.688238712310511</v>
      </c>
      <c r="AO297" s="134">
        <f>IFERROR('CEB Allocators'!AG78/SUM('CEB Allocators'!$M78:$BC78),0)*SUM($U78:$BK78)</f>
        <v>25.688238712310511</v>
      </c>
      <c r="AP297" s="134">
        <f>IFERROR('CEB Allocators'!AH78/SUM('CEB Allocators'!$M78:$BC78),0)*SUM($U78:$BK78)</f>
        <v>25.688238712310511</v>
      </c>
      <c r="AQ297" s="134">
        <f>IFERROR('CEB Allocators'!AI78/SUM('CEB Allocators'!$M78:$BC78),0)*SUM($U78:$BK78)</f>
        <v>25.688238712310511</v>
      </c>
      <c r="AR297" s="134">
        <f>IFERROR('CEB Allocators'!AJ78/SUM('CEB Allocators'!$M78:$BC78),0)*SUM($U78:$BK78)</f>
        <v>25.688238712310511</v>
      </c>
      <c r="AS297" s="134">
        <f>IFERROR('CEB Allocators'!AK78/SUM('CEB Allocators'!$M78:$BC78),0)*SUM($U78:$BK78)</f>
        <v>25.688238712310511</v>
      </c>
      <c r="AT297" s="134">
        <f>IFERROR('CEB Allocators'!AL78/SUM('CEB Allocators'!$M78:$BC78),0)*SUM($U78:$BK78)</f>
        <v>25.688238712310511</v>
      </c>
      <c r="AU297" s="134">
        <f>IFERROR('CEB Allocators'!AM78/SUM('CEB Allocators'!$M78:$BC78),0)*SUM($U78:$BK78)</f>
        <v>25.688238712310511</v>
      </c>
      <c r="AV297" s="134">
        <f>IFERROR('CEB Allocators'!AN78/SUM('CEB Allocators'!$M78:$BC78),0)*SUM($U78:$BK78)</f>
        <v>25.688238712310511</v>
      </c>
      <c r="AW297" s="134">
        <f>IFERROR('CEB Allocators'!AO78/SUM('CEB Allocators'!$M78:$BC78),0)*SUM($U78:$BK78)</f>
        <v>25.688238712310511</v>
      </c>
      <c r="AX297" s="134">
        <f>IFERROR('CEB Allocators'!AP78/SUM('CEB Allocators'!$M78:$BC78),0)*SUM($U78:$BK78)</f>
        <v>25.688238712310511</v>
      </c>
      <c r="AY297" s="134">
        <f>IFERROR('CEB Allocators'!AQ78/SUM('CEB Allocators'!$M78:$BC78),0)*SUM($U78:$BK78)</f>
        <v>25.688238712310511</v>
      </c>
      <c r="AZ297" s="134">
        <f>IFERROR('CEB Allocators'!AR78/SUM('CEB Allocators'!$M78:$BC78),0)*SUM($U78:$BK78)</f>
        <v>0</v>
      </c>
      <c r="BA297" s="134">
        <f>IFERROR('CEB Allocators'!AS78/SUM('CEB Allocators'!$M78:$BC78),0)*SUM($U78:$BK78)</f>
        <v>0</v>
      </c>
      <c r="BB297" s="134">
        <f>IFERROR('CEB Allocators'!AT78/SUM('CEB Allocators'!$M78:$BC78),0)*SUM($U78:$BK78)</f>
        <v>0</v>
      </c>
      <c r="BC297" s="134">
        <f>IFERROR('CEB Allocators'!AU78/SUM('CEB Allocators'!$M78:$BC78),0)*SUM($U78:$BK78)</f>
        <v>0</v>
      </c>
      <c r="BD297" s="134">
        <f>IFERROR('CEB Allocators'!AV78/SUM('CEB Allocators'!$M78:$BC78),0)*SUM($U78:$BK78)</f>
        <v>0</v>
      </c>
      <c r="BE297" s="134">
        <f>IFERROR('CEB Allocators'!AW78/SUM('CEB Allocators'!$M78:$BC78),0)*SUM($U78:$BK78)</f>
        <v>0</v>
      </c>
      <c r="BF297" s="134">
        <f>IFERROR('CEB Allocators'!AX78/SUM('CEB Allocators'!$M78:$BC78),0)*SUM($U78:$BK78)</f>
        <v>0</v>
      </c>
      <c r="BG297" s="134">
        <f>IFERROR('CEB Allocators'!AY78/SUM('CEB Allocators'!$M78:$BC78),0)*SUM($U78:$BK78)</f>
        <v>0</v>
      </c>
      <c r="BH297" s="134">
        <f>IFERROR('CEB Allocators'!AZ78/SUM('CEB Allocators'!$M78:$BC78),0)*SUM($U78:$BK78)</f>
        <v>0</v>
      </c>
      <c r="BI297" s="134">
        <f>IFERROR('CEB Allocators'!BA78/SUM('CEB Allocators'!$M78:$BC78),0)*SUM($U78:$BK78)</f>
        <v>0</v>
      </c>
      <c r="BJ297" s="134">
        <f>IFERROR('CEB Allocators'!BB78/SUM('CEB Allocators'!$M78:$BC78),0)*SUM($U78:$BK78)</f>
        <v>0</v>
      </c>
      <c r="BK297" s="134">
        <f>IFERROR('CEB Allocators'!BC78/SUM('CEB Allocators'!$M78:$BC78),0)*SUM($U78:$BK78)</f>
        <v>0</v>
      </c>
      <c r="BL297" s="134">
        <f t="shared" si="454"/>
        <v>0</v>
      </c>
      <c r="BM297" s="134">
        <f t="shared" si="465"/>
        <v>0</v>
      </c>
      <c r="BN297" s="134">
        <f t="shared" si="465"/>
        <v>0</v>
      </c>
      <c r="BO297" s="134">
        <f t="shared" si="465"/>
        <v>0</v>
      </c>
      <c r="BP297" s="134">
        <f t="shared" si="465"/>
        <v>0</v>
      </c>
      <c r="BQ297" s="134">
        <f t="shared" si="465"/>
        <v>0</v>
      </c>
      <c r="BR297" s="134">
        <f t="shared" si="465"/>
        <v>0</v>
      </c>
      <c r="BS297" s="134">
        <f t="shared" si="465"/>
        <v>0</v>
      </c>
      <c r="BT297" s="134">
        <f t="shared" si="465"/>
        <v>0</v>
      </c>
      <c r="BU297" s="134">
        <f t="shared" si="465"/>
        <v>0</v>
      </c>
      <c r="BV297" s="134">
        <f t="shared" si="465"/>
        <v>0</v>
      </c>
      <c r="BW297" s="134">
        <f t="shared" si="465"/>
        <v>0</v>
      </c>
      <c r="BX297" s="134">
        <f t="shared" si="465"/>
        <v>0</v>
      </c>
      <c r="BY297" s="134">
        <f t="shared" si="465"/>
        <v>0</v>
      </c>
      <c r="BZ297" s="134">
        <f t="shared" si="465"/>
        <v>0</v>
      </c>
      <c r="CA297" s="134">
        <f t="shared" si="465"/>
        <v>0</v>
      </c>
      <c r="CB297" s="134">
        <f t="shared" si="465"/>
        <v>0</v>
      </c>
      <c r="CC297" s="134">
        <f t="shared" si="465"/>
        <v>0</v>
      </c>
      <c r="CD297" s="134">
        <f t="shared" si="465"/>
        <v>0</v>
      </c>
      <c r="CE297" s="134">
        <f t="shared" si="465"/>
        <v>0</v>
      </c>
      <c r="CF297" s="134">
        <f t="shared" si="465"/>
        <v>0</v>
      </c>
      <c r="CG297" s="134">
        <f t="shared" si="465"/>
        <v>0</v>
      </c>
      <c r="CH297" s="134">
        <f t="shared" si="465"/>
        <v>0</v>
      </c>
    </row>
    <row r="298" spans="1:86" ht="11.4" x14ac:dyDescent="0.2">
      <c r="A298" s="150"/>
      <c r="B298" s="19" t="str">
        <f t="shared" ref="B298:G298" si="476">B79</f>
        <v>Conservation</v>
      </c>
      <c r="C298" s="97">
        <f t="shared" si="476"/>
        <v>0</v>
      </c>
      <c r="D298" s="97" t="str">
        <f t="shared" si="476"/>
        <v>Con</v>
      </c>
      <c r="E298" s="97" t="str">
        <f t="shared" si="476"/>
        <v>Conservation</v>
      </c>
      <c r="F298" s="19" t="str">
        <f t="shared" si="476"/>
        <v>Multiple</v>
      </c>
      <c r="G298" s="128">
        <f t="shared" si="476"/>
        <v>44562</v>
      </c>
      <c r="H298" s="19">
        <f t="shared" si="452"/>
        <v>15</v>
      </c>
      <c r="I298" s="129">
        <f t="shared" ref="I298:K298" si="477">I79</f>
        <v>15</v>
      </c>
      <c r="J298" s="129">
        <f t="shared" si="477"/>
        <v>0</v>
      </c>
      <c r="K298" s="19">
        <f t="shared" si="477"/>
        <v>2022</v>
      </c>
      <c r="L298" s="19"/>
      <c r="M298" s="19"/>
      <c r="N298" s="19"/>
      <c r="O298" s="19"/>
      <c r="P298" s="19"/>
      <c r="Q298" s="19"/>
      <c r="R298" s="19"/>
      <c r="S298" s="19"/>
      <c r="T298" s="19"/>
      <c r="U298" s="134">
        <f>IFERROR('CEB Allocators'!M79/SUM('CEB Allocators'!$M79:$BC79),0)*SUM($U79:$BK79)</f>
        <v>0</v>
      </c>
      <c r="V298" s="134">
        <f>IFERROR('CEB Allocators'!N79/SUM('CEB Allocators'!$M79:$BC79),0)*SUM($U79:$BK79)</f>
        <v>0</v>
      </c>
      <c r="W298" s="134">
        <f>IFERROR('CEB Allocators'!O79/SUM('CEB Allocators'!$M79:$BC79),0)*SUM($U79:$BK79)</f>
        <v>0</v>
      </c>
      <c r="X298" s="134">
        <f>IFERROR('CEB Allocators'!P79/SUM('CEB Allocators'!$M79:$BC79),0)*SUM($U79:$BK79)</f>
        <v>0</v>
      </c>
      <c r="Y298" s="134">
        <f>IFERROR('CEB Allocators'!Q79/SUM('CEB Allocators'!$M79:$BC79),0)*SUM($U79:$BK79)</f>
        <v>0</v>
      </c>
      <c r="Z298" s="134">
        <f>IFERROR('CEB Allocators'!R79/SUM('CEB Allocators'!$M79:$BC79),0)*SUM($U79:$BK79)</f>
        <v>0</v>
      </c>
      <c r="AA298" s="134">
        <f>IFERROR('CEB Allocators'!S79/SUM('CEB Allocators'!$M79:$BC79),0)*SUM($U79:$BK79)</f>
        <v>0</v>
      </c>
      <c r="AB298" s="134">
        <f>IFERROR('CEB Allocators'!T79/SUM('CEB Allocators'!$M79:$BC79),0)*SUM($U79:$BK79)</f>
        <v>0</v>
      </c>
      <c r="AC298" s="134">
        <f>IFERROR('CEB Allocators'!U79/SUM('CEB Allocators'!$M79:$BC79),0)*SUM($U79:$BK79)</f>
        <v>0</v>
      </c>
      <c r="AD298" s="134">
        <f>IFERROR('CEB Allocators'!V79/SUM('CEB Allocators'!$M79:$BC79),0)*SUM($U79:$BK79)</f>
        <v>0</v>
      </c>
      <c r="AE298" s="134">
        <f>IFERROR('CEB Allocators'!W79/SUM('CEB Allocators'!$M79:$BC79),0)*SUM($U79:$BK79)</f>
        <v>0</v>
      </c>
      <c r="AF298" s="134">
        <f>IFERROR('CEB Allocators'!X79/SUM('CEB Allocators'!$M79:$BC79),0)*SUM($U79:$BK79)</f>
        <v>0</v>
      </c>
      <c r="AG298" s="134">
        <f>IFERROR('CEB Allocators'!Y79/SUM('CEB Allocators'!$M79:$BC79),0)*SUM($U79:$BK79)</f>
        <v>0</v>
      </c>
      <c r="AH298" s="134">
        <f>IFERROR('CEB Allocators'!Z79/SUM('CEB Allocators'!$M79:$BC79),0)*SUM($U79:$BK79)</f>
        <v>0</v>
      </c>
      <c r="AI298" s="134">
        <f>IFERROR('CEB Allocators'!AA79/SUM('CEB Allocators'!$M79:$BC79),0)*SUM($U79:$BK79)</f>
        <v>0</v>
      </c>
      <c r="AJ298" s="134">
        <f>IFERROR('CEB Allocators'!AB79/SUM('CEB Allocators'!$M79:$BC79),0)*SUM($U79:$BK79)</f>
        <v>0</v>
      </c>
      <c r="AK298" s="134">
        <f>IFERROR('CEB Allocators'!AC79/SUM('CEB Allocators'!$M79:$BC79),0)*SUM($U79:$BK79)</f>
        <v>0</v>
      </c>
      <c r="AL298" s="134">
        <f>IFERROR('CEB Allocators'!AD79/SUM('CEB Allocators'!$M79:$BC79),0)*SUM($U79:$BK79)</f>
        <v>26.20200348655672</v>
      </c>
      <c r="AM298" s="134">
        <f>IFERROR('CEB Allocators'!AE79/SUM('CEB Allocators'!$M79:$BC79),0)*SUM($U79:$BK79)</f>
        <v>26.20200348655672</v>
      </c>
      <c r="AN298" s="134">
        <f>IFERROR('CEB Allocators'!AF79/SUM('CEB Allocators'!$M79:$BC79),0)*SUM($U79:$BK79)</f>
        <v>26.20200348655672</v>
      </c>
      <c r="AO298" s="134">
        <f>IFERROR('CEB Allocators'!AG79/SUM('CEB Allocators'!$M79:$BC79),0)*SUM($U79:$BK79)</f>
        <v>26.20200348655672</v>
      </c>
      <c r="AP298" s="134">
        <f>IFERROR('CEB Allocators'!AH79/SUM('CEB Allocators'!$M79:$BC79),0)*SUM($U79:$BK79)</f>
        <v>26.20200348655672</v>
      </c>
      <c r="AQ298" s="134">
        <f>IFERROR('CEB Allocators'!AI79/SUM('CEB Allocators'!$M79:$BC79),0)*SUM($U79:$BK79)</f>
        <v>26.20200348655672</v>
      </c>
      <c r="AR298" s="134">
        <f>IFERROR('CEB Allocators'!AJ79/SUM('CEB Allocators'!$M79:$BC79),0)*SUM($U79:$BK79)</f>
        <v>26.20200348655672</v>
      </c>
      <c r="AS298" s="134">
        <f>IFERROR('CEB Allocators'!AK79/SUM('CEB Allocators'!$M79:$BC79),0)*SUM($U79:$BK79)</f>
        <v>26.20200348655672</v>
      </c>
      <c r="AT298" s="134">
        <f>IFERROR('CEB Allocators'!AL79/SUM('CEB Allocators'!$M79:$BC79),0)*SUM($U79:$BK79)</f>
        <v>26.20200348655672</v>
      </c>
      <c r="AU298" s="134">
        <f>IFERROR('CEB Allocators'!AM79/SUM('CEB Allocators'!$M79:$BC79),0)*SUM($U79:$BK79)</f>
        <v>26.20200348655672</v>
      </c>
      <c r="AV298" s="134">
        <f>IFERROR('CEB Allocators'!AN79/SUM('CEB Allocators'!$M79:$BC79),0)*SUM($U79:$BK79)</f>
        <v>26.20200348655672</v>
      </c>
      <c r="AW298" s="134">
        <f>IFERROR('CEB Allocators'!AO79/SUM('CEB Allocators'!$M79:$BC79),0)*SUM($U79:$BK79)</f>
        <v>26.20200348655672</v>
      </c>
      <c r="AX298" s="134">
        <f>IFERROR('CEB Allocators'!AP79/SUM('CEB Allocators'!$M79:$BC79),0)*SUM($U79:$BK79)</f>
        <v>26.20200348655672</v>
      </c>
      <c r="AY298" s="134">
        <f>IFERROR('CEB Allocators'!AQ79/SUM('CEB Allocators'!$M79:$BC79),0)*SUM($U79:$BK79)</f>
        <v>26.20200348655672</v>
      </c>
      <c r="AZ298" s="134">
        <f>IFERROR('CEB Allocators'!AR79/SUM('CEB Allocators'!$M79:$BC79),0)*SUM($U79:$BK79)</f>
        <v>26.20200348655672</v>
      </c>
      <c r="BA298" s="134">
        <f>IFERROR('CEB Allocators'!AS79/SUM('CEB Allocators'!$M79:$BC79),0)*SUM($U79:$BK79)</f>
        <v>0</v>
      </c>
      <c r="BB298" s="134">
        <f>IFERROR('CEB Allocators'!AT79/SUM('CEB Allocators'!$M79:$BC79),0)*SUM($U79:$BK79)</f>
        <v>0</v>
      </c>
      <c r="BC298" s="134">
        <f>IFERROR('CEB Allocators'!AU79/SUM('CEB Allocators'!$M79:$BC79),0)*SUM($U79:$BK79)</f>
        <v>0</v>
      </c>
      <c r="BD298" s="134">
        <f>IFERROR('CEB Allocators'!AV79/SUM('CEB Allocators'!$M79:$BC79),0)*SUM($U79:$BK79)</f>
        <v>0</v>
      </c>
      <c r="BE298" s="134">
        <f>IFERROR('CEB Allocators'!AW79/SUM('CEB Allocators'!$M79:$BC79),0)*SUM($U79:$BK79)</f>
        <v>0</v>
      </c>
      <c r="BF298" s="134">
        <f>IFERROR('CEB Allocators'!AX79/SUM('CEB Allocators'!$M79:$BC79),0)*SUM($U79:$BK79)</f>
        <v>0</v>
      </c>
      <c r="BG298" s="134">
        <f>IFERROR('CEB Allocators'!AY79/SUM('CEB Allocators'!$M79:$BC79),0)*SUM($U79:$BK79)</f>
        <v>0</v>
      </c>
      <c r="BH298" s="134">
        <f>IFERROR('CEB Allocators'!AZ79/SUM('CEB Allocators'!$M79:$BC79),0)*SUM($U79:$BK79)</f>
        <v>0</v>
      </c>
      <c r="BI298" s="134">
        <f>IFERROR('CEB Allocators'!BA79/SUM('CEB Allocators'!$M79:$BC79),0)*SUM($U79:$BK79)</f>
        <v>0</v>
      </c>
      <c r="BJ298" s="134">
        <f>IFERROR('CEB Allocators'!BB79/SUM('CEB Allocators'!$M79:$BC79),0)*SUM($U79:$BK79)</f>
        <v>0</v>
      </c>
      <c r="BK298" s="134">
        <f>IFERROR('CEB Allocators'!BC79/SUM('CEB Allocators'!$M79:$BC79),0)*SUM($U79:$BK79)</f>
        <v>0</v>
      </c>
      <c r="BL298" s="134">
        <f t="shared" si="454"/>
        <v>0</v>
      </c>
      <c r="BM298" s="134">
        <f t="shared" si="465"/>
        <v>0</v>
      </c>
      <c r="BN298" s="134">
        <f t="shared" si="465"/>
        <v>0</v>
      </c>
      <c r="BO298" s="134">
        <f t="shared" si="465"/>
        <v>0</v>
      </c>
      <c r="BP298" s="134">
        <f t="shared" si="465"/>
        <v>0</v>
      </c>
      <c r="BQ298" s="134">
        <f t="shared" si="465"/>
        <v>0</v>
      </c>
      <c r="BR298" s="134">
        <f t="shared" si="465"/>
        <v>0</v>
      </c>
      <c r="BS298" s="134">
        <f t="shared" si="465"/>
        <v>0</v>
      </c>
      <c r="BT298" s="134">
        <f t="shared" si="465"/>
        <v>0</v>
      </c>
      <c r="BU298" s="134">
        <f t="shared" si="465"/>
        <v>0</v>
      </c>
      <c r="BV298" s="134">
        <f t="shared" si="465"/>
        <v>0</v>
      </c>
      <c r="BW298" s="134">
        <f t="shared" si="465"/>
        <v>0</v>
      </c>
      <c r="BX298" s="134">
        <f t="shared" si="465"/>
        <v>0</v>
      </c>
      <c r="BY298" s="134">
        <f t="shared" si="465"/>
        <v>0</v>
      </c>
      <c r="BZ298" s="134">
        <f t="shared" si="465"/>
        <v>0</v>
      </c>
      <c r="CA298" s="134">
        <f t="shared" si="465"/>
        <v>0</v>
      </c>
      <c r="CB298" s="134">
        <f t="shared" si="465"/>
        <v>0</v>
      </c>
      <c r="CC298" s="134">
        <f t="shared" si="465"/>
        <v>0</v>
      </c>
      <c r="CD298" s="134">
        <f t="shared" si="465"/>
        <v>0</v>
      </c>
      <c r="CE298" s="134">
        <f t="shared" si="465"/>
        <v>0</v>
      </c>
      <c r="CF298" s="134">
        <f t="shared" si="465"/>
        <v>0</v>
      </c>
      <c r="CG298" s="134">
        <f t="shared" si="465"/>
        <v>0</v>
      </c>
      <c r="CH298" s="134">
        <f t="shared" si="465"/>
        <v>0</v>
      </c>
    </row>
    <row r="299" spans="1:86" ht="11.4" x14ac:dyDescent="0.2">
      <c r="A299" s="150"/>
      <c r="B299" s="19" t="str">
        <f t="shared" ref="B299:G299" si="478">B80</f>
        <v>Conservation</v>
      </c>
      <c r="C299" s="97">
        <f t="shared" si="478"/>
        <v>0</v>
      </c>
      <c r="D299" s="97" t="str">
        <f t="shared" si="478"/>
        <v>Con</v>
      </c>
      <c r="E299" s="97" t="str">
        <f t="shared" si="478"/>
        <v>Conservation</v>
      </c>
      <c r="F299" s="19" t="str">
        <f t="shared" si="478"/>
        <v>Multiple</v>
      </c>
      <c r="G299" s="128">
        <f t="shared" si="478"/>
        <v>44927</v>
      </c>
      <c r="H299" s="19">
        <f t="shared" si="452"/>
        <v>15</v>
      </c>
      <c r="I299" s="129">
        <f t="shared" ref="I299:K299" si="479">I80</f>
        <v>15</v>
      </c>
      <c r="J299" s="129">
        <f t="shared" si="479"/>
        <v>0</v>
      </c>
      <c r="K299" s="19">
        <f t="shared" si="479"/>
        <v>2023</v>
      </c>
      <c r="L299" s="19"/>
      <c r="M299" s="19"/>
      <c r="N299" s="19"/>
      <c r="O299" s="19"/>
      <c r="P299" s="19"/>
      <c r="Q299" s="19"/>
      <c r="R299" s="19"/>
      <c r="S299" s="19"/>
      <c r="T299" s="19"/>
      <c r="U299" s="134">
        <f>IFERROR('CEB Allocators'!M80/SUM('CEB Allocators'!$M80:$BC80),0)*SUM($U80:$BK80)</f>
        <v>0</v>
      </c>
      <c r="V299" s="134">
        <f>IFERROR('CEB Allocators'!N80/SUM('CEB Allocators'!$M80:$BC80),0)*SUM($U80:$BK80)</f>
        <v>0</v>
      </c>
      <c r="W299" s="134">
        <f>IFERROR('CEB Allocators'!O80/SUM('CEB Allocators'!$M80:$BC80),0)*SUM($U80:$BK80)</f>
        <v>0</v>
      </c>
      <c r="X299" s="134">
        <f>IFERROR('CEB Allocators'!P80/SUM('CEB Allocators'!$M80:$BC80),0)*SUM($U80:$BK80)</f>
        <v>0</v>
      </c>
      <c r="Y299" s="134">
        <f>IFERROR('CEB Allocators'!Q80/SUM('CEB Allocators'!$M80:$BC80),0)*SUM($U80:$BK80)</f>
        <v>0</v>
      </c>
      <c r="Z299" s="134">
        <f>IFERROR('CEB Allocators'!R80/SUM('CEB Allocators'!$M80:$BC80),0)*SUM($U80:$BK80)</f>
        <v>0</v>
      </c>
      <c r="AA299" s="134">
        <f>IFERROR('CEB Allocators'!S80/SUM('CEB Allocators'!$M80:$BC80),0)*SUM($U80:$BK80)</f>
        <v>0</v>
      </c>
      <c r="AB299" s="134">
        <f>IFERROR('CEB Allocators'!T80/SUM('CEB Allocators'!$M80:$BC80),0)*SUM($U80:$BK80)</f>
        <v>0</v>
      </c>
      <c r="AC299" s="134">
        <f>IFERROR('CEB Allocators'!U80/SUM('CEB Allocators'!$M80:$BC80),0)*SUM($U80:$BK80)</f>
        <v>0</v>
      </c>
      <c r="AD299" s="134">
        <f>IFERROR('CEB Allocators'!V80/SUM('CEB Allocators'!$M80:$BC80),0)*SUM($U80:$BK80)</f>
        <v>0</v>
      </c>
      <c r="AE299" s="134">
        <f>IFERROR('CEB Allocators'!W80/SUM('CEB Allocators'!$M80:$BC80),0)*SUM($U80:$BK80)</f>
        <v>0</v>
      </c>
      <c r="AF299" s="134">
        <f>IFERROR('CEB Allocators'!X80/SUM('CEB Allocators'!$M80:$BC80),0)*SUM($U80:$BK80)</f>
        <v>0</v>
      </c>
      <c r="AG299" s="134">
        <f>IFERROR('CEB Allocators'!Y80/SUM('CEB Allocators'!$M80:$BC80),0)*SUM($U80:$BK80)</f>
        <v>0</v>
      </c>
      <c r="AH299" s="134">
        <f>IFERROR('CEB Allocators'!Z80/SUM('CEB Allocators'!$M80:$BC80),0)*SUM($U80:$BK80)</f>
        <v>0</v>
      </c>
      <c r="AI299" s="134">
        <f>IFERROR('CEB Allocators'!AA80/SUM('CEB Allocators'!$M80:$BC80),0)*SUM($U80:$BK80)</f>
        <v>0</v>
      </c>
      <c r="AJ299" s="134">
        <f>IFERROR('CEB Allocators'!AB80/SUM('CEB Allocators'!$M80:$BC80),0)*SUM($U80:$BK80)</f>
        <v>0</v>
      </c>
      <c r="AK299" s="134">
        <f>IFERROR('CEB Allocators'!AC80/SUM('CEB Allocators'!$M80:$BC80),0)*SUM($U80:$BK80)</f>
        <v>0</v>
      </c>
      <c r="AL299" s="134">
        <f>IFERROR('CEB Allocators'!AD80/SUM('CEB Allocators'!$M80:$BC80),0)*SUM($U80:$BK80)</f>
        <v>0</v>
      </c>
      <c r="AM299" s="134">
        <f>IFERROR('CEB Allocators'!AE80/SUM('CEB Allocators'!$M80:$BC80),0)*SUM($U80:$BK80)</f>
        <v>26.726043556287856</v>
      </c>
      <c r="AN299" s="134">
        <f>IFERROR('CEB Allocators'!AF80/SUM('CEB Allocators'!$M80:$BC80),0)*SUM($U80:$BK80)</f>
        <v>26.726043556287856</v>
      </c>
      <c r="AO299" s="134">
        <f>IFERROR('CEB Allocators'!AG80/SUM('CEB Allocators'!$M80:$BC80),0)*SUM($U80:$BK80)</f>
        <v>26.726043556287856</v>
      </c>
      <c r="AP299" s="134">
        <f>IFERROR('CEB Allocators'!AH80/SUM('CEB Allocators'!$M80:$BC80),0)*SUM($U80:$BK80)</f>
        <v>26.726043556287856</v>
      </c>
      <c r="AQ299" s="134">
        <f>IFERROR('CEB Allocators'!AI80/SUM('CEB Allocators'!$M80:$BC80),0)*SUM($U80:$BK80)</f>
        <v>26.726043556287856</v>
      </c>
      <c r="AR299" s="134">
        <f>IFERROR('CEB Allocators'!AJ80/SUM('CEB Allocators'!$M80:$BC80),0)*SUM($U80:$BK80)</f>
        <v>26.726043556287856</v>
      </c>
      <c r="AS299" s="134">
        <f>IFERROR('CEB Allocators'!AK80/SUM('CEB Allocators'!$M80:$BC80),0)*SUM($U80:$BK80)</f>
        <v>26.726043556287856</v>
      </c>
      <c r="AT299" s="134">
        <f>IFERROR('CEB Allocators'!AL80/SUM('CEB Allocators'!$M80:$BC80),0)*SUM($U80:$BK80)</f>
        <v>26.726043556287856</v>
      </c>
      <c r="AU299" s="134">
        <f>IFERROR('CEB Allocators'!AM80/SUM('CEB Allocators'!$M80:$BC80),0)*SUM($U80:$BK80)</f>
        <v>26.726043556287856</v>
      </c>
      <c r="AV299" s="134">
        <f>IFERROR('CEB Allocators'!AN80/SUM('CEB Allocators'!$M80:$BC80),0)*SUM($U80:$BK80)</f>
        <v>26.726043556287856</v>
      </c>
      <c r="AW299" s="134">
        <f>IFERROR('CEB Allocators'!AO80/SUM('CEB Allocators'!$M80:$BC80),0)*SUM($U80:$BK80)</f>
        <v>26.726043556287856</v>
      </c>
      <c r="AX299" s="134">
        <f>IFERROR('CEB Allocators'!AP80/SUM('CEB Allocators'!$M80:$BC80),0)*SUM($U80:$BK80)</f>
        <v>26.726043556287856</v>
      </c>
      <c r="AY299" s="134">
        <f>IFERROR('CEB Allocators'!AQ80/SUM('CEB Allocators'!$M80:$BC80),0)*SUM($U80:$BK80)</f>
        <v>26.726043556287856</v>
      </c>
      <c r="AZ299" s="134">
        <f>IFERROR('CEB Allocators'!AR80/SUM('CEB Allocators'!$M80:$BC80),0)*SUM($U80:$BK80)</f>
        <v>26.726043556287856</v>
      </c>
      <c r="BA299" s="134">
        <f>IFERROR('CEB Allocators'!AS80/SUM('CEB Allocators'!$M80:$BC80),0)*SUM($U80:$BK80)</f>
        <v>26.726043556287856</v>
      </c>
      <c r="BB299" s="134">
        <f>IFERROR('CEB Allocators'!AT80/SUM('CEB Allocators'!$M80:$BC80),0)*SUM($U80:$BK80)</f>
        <v>0</v>
      </c>
      <c r="BC299" s="134">
        <f>IFERROR('CEB Allocators'!AU80/SUM('CEB Allocators'!$M80:$BC80),0)*SUM($U80:$BK80)</f>
        <v>0</v>
      </c>
      <c r="BD299" s="134">
        <f>IFERROR('CEB Allocators'!AV80/SUM('CEB Allocators'!$M80:$BC80),0)*SUM($U80:$BK80)</f>
        <v>0</v>
      </c>
      <c r="BE299" s="134">
        <f>IFERROR('CEB Allocators'!AW80/SUM('CEB Allocators'!$M80:$BC80),0)*SUM($U80:$BK80)</f>
        <v>0</v>
      </c>
      <c r="BF299" s="134">
        <f>IFERROR('CEB Allocators'!AX80/SUM('CEB Allocators'!$M80:$BC80),0)*SUM($U80:$BK80)</f>
        <v>0</v>
      </c>
      <c r="BG299" s="134">
        <f>IFERROR('CEB Allocators'!AY80/SUM('CEB Allocators'!$M80:$BC80),0)*SUM($U80:$BK80)</f>
        <v>0</v>
      </c>
      <c r="BH299" s="134">
        <f>IFERROR('CEB Allocators'!AZ80/SUM('CEB Allocators'!$M80:$BC80),0)*SUM($U80:$BK80)</f>
        <v>0</v>
      </c>
      <c r="BI299" s="134">
        <f>IFERROR('CEB Allocators'!BA80/SUM('CEB Allocators'!$M80:$BC80),0)*SUM($U80:$BK80)</f>
        <v>0</v>
      </c>
      <c r="BJ299" s="134">
        <f>IFERROR('CEB Allocators'!BB80/SUM('CEB Allocators'!$M80:$BC80),0)*SUM($U80:$BK80)</f>
        <v>0</v>
      </c>
      <c r="BK299" s="134">
        <f>IFERROR('CEB Allocators'!BC80/SUM('CEB Allocators'!$M80:$BC80),0)*SUM($U80:$BK80)</f>
        <v>0</v>
      </c>
      <c r="BL299" s="134">
        <f t="shared" si="454"/>
        <v>0</v>
      </c>
      <c r="BM299" s="134">
        <f t="shared" si="465"/>
        <v>0</v>
      </c>
      <c r="BN299" s="134">
        <f t="shared" si="465"/>
        <v>0</v>
      </c>
      <c r="BO299" s="134">
        <f t="shared" si="465"/>
        <v>0</v>
      </c>
      <c r="BP299" s="134">
        <f t="shared" si="465"/>
        <v>0</v>
      </c>
      <c r="BQ299" s="134">
        <f t="shared" si="465"/>
        <v>0</v>
      </c>
      <c r="BR299" s="134">
        <f t="shared" si="465"/>
        <v>0</v>
      </c>
      <c r="BS299" s="134">
        <f t="shared" si="465"/>
        <v>0</v>
      </c>
      <c r="BT299" s="134">
        <f t="shared" si="465"/>
        <v>0</v>
      </c>
      <c r="BU299" s="134">
        <f t="shared" si="465"/>
        <v>0</v>
      </c>
      <c r="BV299" s="134">
        <f t="shared" si="465"/>
        <v>0</v>
      </c>
      <c r="BW299" s="134">
        <f t="shared" si="465"/>
        <v>0</v>
      </c>
      <c r="BX299" s="134">
        <f t="shared" si="465"/>
        <v>0</v>
      </c>
      <c r="BY299" s="134">
        <f t="shared" si="465"/>
        <v>0</v>
      </c>
      <c r="BZ299" s="134">
        <f t="shared" si="465"/>
        <v>0</v>
      </c>
      <c r="CA299" s="134">
        <f t="shared" si="465"/>
        <v>0</v>
      </c>
      <c r="CB299" s="134">
        <f t="shared" si="465"/>
        <v>0</v>
      </c>
      <c r="CC299" s="134">
        <f t="shared" si="465"/>
        <v>0</v>
      </c>
      <c r="CD299" s="134">
        <f t="shared" si="465"/>
        <v>0</v>
      </c>
      <c r="CE299" s="134">
        <f t="shared" si="465"/>
        <v>0</v>
      </c>
      <c r="CF299" s="134">
        <f t="shared" si="465"/>
        <v>0</v>
      </c>
      <c r="CG299" s="134">
        <f t="shared" si="465"/>
        <v>0</v>
      </c>
      <c r="CH299" s="134">
        <f t="shared" si="465"/>
        <v>0</v>
      </c>
    </row>
    <row r="300" spans="1:86" ht="11.4" x14ac:dyDescent="0.2">
      <c r="A300" s="150"/>
      <c r="B300" s="19" t="str">
        <f t="shared" ref="B300:G300" si="480">B81</f>
        <v>Conservation</v>
      </c>
      <c r="C300" s="97">
        <f t="shared" si="480"/>
        <v>0</v>
      </c>
      <c r="D300" s="97" t="str">
        <f t="shared" si="480"/>
        <v>Con</v>
      </c>
      <c r="E300" s="97" t="str">
        <f t="shared" si="480"/>
        <v>Conservation</v>
      </c>
      <c r="F300" s="19" t="str">
        <f t="shared" si="480"/>
        <v>Multiple</v>
      </c>
      <c r="G300" s="128">
        <f t="shared" si="480"/>
        <v>45292</v>
      </c>
      <c r="H300" s="19">
        <f t="shared" si="452"/>
        <v>15</v>
      </c>
      <c r="I300" s="129">
        <f t="shared" ref="I300:K300" si="481">I81</f>
        <v>15</v>
      </c>
      <c r="J300" s="129">
        <f t="shared" si="481"/>
        <v>0</v>
      </c>
      <c r="K300" s="19">
        <f t="shared" si="481"/>
        <v>2024</v>
      </c>
      <c r="L300" s="19"/>
      <c r="M300" s="19"/>
      <c r="N300" s="19"/>
      <c r="O300" s="19"/>
      <c r="P300" s="19"/>
      <c r="Q300" s="19"/>
      <c r="R300" s="19"/>
      <c r="S300" s="19"/>
      <c r="T300" s="19"/>
      <c r="U300" s="134">
        <f>IFERROR('CEB Allocators'!M81/SUM('CEB Allocators'!$M81:$BC81),0)*SUM($U81:$BK81)</f>
        <v>0</v>
      </c>
      <c r="V300" s="134">
        <f>IFERROR('CEB Allocators'!N81/SUM('CEB Allocators'!$M81:$BC81),0)*SUM($U81:$BK81)</f>
        <v>0</v>
      </c>
      <c r="W300" s="134">
        <f>IFERROR('CEB Allocators'!O81/SUM('CEB Allocators'!$M81:$BC81),0)*SUM($U81:$BK81)</f>
        <v>0</v>
      </c>
      <c r="X300" s="134">
        <f>IFERROR('CEB Allocators'!P81/SUM('CEB Allocators'!$M81:$BC81),0)*SUM($U81:$BK81)</f>
        <v>0</v>
      </c>
      <c r="Y300" s="134">
        <f>IFERROR('CEB Allocators'!Q81/SUM('CEB Allocators'!$M81:$BC81),0)*SUM($U81:$BK81)</f>
        <v>0</v>
      </c>
      <c r="Z300" s="134">
        <f>IFERROR('CEB Allocators'!R81/SUM('CEB Allocators'!$M81:$BC81),0)*SUM($U81:$BK81)</f>
        <v>0</v>
      </c>
      <c r="AA300" s="134">
        <f>IFERROR('CEB Allocators'!S81/SUM('CEB Allocators'!$M81:$BC81),0)*SUM($U81:$BK81)</f>
        <v>0</v>
      </c>
      <c r="AB300" s="134">
        <f>IFERROR('CEB Allocators'!T81/SUM('CEB Allocators'!$M81:$BC81),0)*SUM($U81:$BK81)</f>
        <v>0</v>
      </c>
      <c r="AC300" s="134">
        <f>IFERROR('CEB Allocators'!U81/SUM('CEB Allocators'!$M81:$BC81),0)*SUM($U81:$BK81)</f>
        <v>0</v>
      </c>
      <c r="AD300" s="134">
        <f>IFERROR('CEB Allocators'!V81/SUM('CEB Allocators'!$M81:$BC81),0)*SUM($U81:$BK81)</f>
        <v>0</v>
      </c>
      <c r="AE300" s="134">
        <f>IFERROR('CEB Allocators'!W81/SUM('CEB Allocators'!$M81:$BC81),0)*SUM($U81:$BK81)</f>
        <v>0</v>
      </c>
      <c r="AF300" s="134">
        <f>IFERROR('CEB Allocators'!X81/SUM('CEB Allocators'!$M81:$BC81),0)*SUM($U81:$BK81)</f>
        <v>0</v>
      </c>
      <c r="AG300" s="134">
        <f>IFERROR('CEB Allocators'!Y81/SUM('CEB Allocators'!$M81:$BC81),0)*SUM($U81:$BK81)</f>
        <v>0</v>
      </c>
      <c r="AH300" s="134">
        <f>IFERROR('CEB Allocators'!Z81/SUM('CEB Allocators'!$M81:$BC81),0)*SUM($U81:$BK81)</f>
        <v>0</v>
      </c>
      <c r="AI300" s="134">
        <f>IFERROR('CEB Allocators'!AA81/SUM('CEB Allocators'!$M81:$BC81),0)*SUM($U81:$BK81)</f>
        <v>0</v>
      </c>
      <c r="AJ300" s="134">
        <f>IFERROR('CEB Allocators'!AB81/SUM('CEB Allocators'!$M81:$BC81),0)*SUM($U81:$BK81)</f>
        <v>0</v>
      </c>
      <c r="AK300" s="134">
        <f>IFERROR('CEB Allocators'!AC81/SUM('CEB Allocators'!$M81:$BC81),0)*SUM($U81:$BK81)</f>
        <v>0</v>
      </c>
      <c r="AL300" s="134">
        <f>IFERROR('CEB Allocators'!AD81/SUM('CEB Allocators'!$M81:$BC81),0)*SUM($U81:$BK81)</f>
        <v>0</v>
      </c>
      <c r="AM300" s="134">
        <f>IFERROR('CEB Allocators'!AE81/SUM('CEB Allocators'!$M81:$BC81),0)*SUM($U81:$BK81)</f>
        <v>0</v>
      </c>
      <c r="AN300" s="134">
        <f>IFERROR('CEB Allocators'!AF81/SUM('CEB Allocators'!$M81:$BC81),0)*SUM($U81:$BK81)</f>
        <v>27.260564427413613</v>
      </c>
      <c r="AO300" s="134">
        <f>IFERROR('CEB Allocators'!AG81/SUM('CEB Allocators'!$M81:$BC81),0)*SUM($U81:$BK81)</f>
        <v>27.260564427413613</v>
      </c>
      <c r="AP300" s="134">
        <f>IFERROR('CEB Allocators'!AH81/SUM('CEB Allocators'!$M81:$BC81),0)*SUM($U81:$BK81)</f>
        <v>27.260564427413613</v>
      </c>
      <c r="AQ300" s="134">
        <f>IFERROR('CEB Allocators'!AI81/SUM('CEB Allocators'!$M81:$BC81),0)*SUM($U81:$BK81)</f>
        <v>27.260564427413613</v>
      </c>
      <c r="AR300" s="134">
        <f>IFERROR('CEB Allocators'!AJ81/SUM('CEB Allocators'!$M81:$BC81),0)*SUM($U81:$BK81)</f>
        <v>27.260564427413613</v>
      </c>
      <c r="AS300" s="134">
        <f>IFERROR('CEB Allocators'!AK81/SUM('CEB Allocators'!$M81:$BC81),0)*SUM($U81:$BK81)</f>
        <v>27.260564427413613</v>
      </c>
      <c r="AT300" s="134">
        <f>IFERROR('CEB Allocators'!AL81/SUM('CEB Allocators'!$M81:$BC81),0)*SUM($U81:$BK81)</f>
        <v>27.260564427413613</v>
      </c>
      <c r="AU300" s="134">
        <f>IFERROR('CEB Allocators'!AM81/SUM('CEB Allocators'!$M81:$BC81),0)*SUM($U81:$BK81)</f>
        <v>27.260564427413613</v>
      </c>
      <c r="AV300" s="134">
        <f>IFERROR('CEB Allocators'!AN81/SUM('CEB Allocators'!$M81:$BC81),0)*SUM($U81:$BK81)</f>
        <v>27.260564427413613</v>
      </c>
      <c r="AW300" s="134">
        <f>IFERROR('CEB Allocators'!AO81/SUM('CEB Allocators'!$M81:$BC81),0)*SUM($U81:$BK81)</f>
        <v>27.260564427413613</v>
      </c>
      <c r="AX300" s="134">
        <f>IFERROR('CEB Allocators'!AP81/SUM('CEB Allocators'!$M81:$BC81),0)*SUM($U81:$BK81)</f>
        <v>27.260564427413613</v>
      </c>
      <c r="AY300" s="134">
        <f>IFERROR('CEB Allocators'!AQ81/SUM('CEB Allocators'!$M81:$BC81),0)*SUM($U81:$BK81)</f>
        <v>27.260564427413613</v>
      </c>
      <c r="AZ300" s="134">
        <f>IFERROR('CEB Allocators'!AR81/SUM('CEB Allocators'!$M81:$BC81),0)*SUM($U81:$BK81)</f>
        <v>27.260564427413613</v>
      </c>
      <c r="BA300" s="134">
        <f>IFERROR('CEB Allocators'!AS81/SUM('CEB Allocators'!$M81:$BC81),0)*SUM($U81:$BK81)</f>
        <v>27.260564427413613</v>
      </c>
      <c r="BB300" s="134">
        <f>IFERROR('CEB Allocators'!AT81/SUM('CEB Allocators'!$M81:$BC81),0)*SUM($U81:$BK81)</f>
        <v>27.260564427413613</v>
      </c>
      <c r="BC300" s="134">
        <f>IFERROR('CEB Allocators'!AU81/SUM('CEB Allocators'!$M81:$BC81),0)*SUM($U81:$BK81)</f>
        <v>0</v>
      </c>
      <c r="BD300" s="134">
        <f>IFERROR('CEB Allocators'!AV81/SUM('CEB Allocators'!$M81:$BC81),0)*SUM($U81:$BK81)</f>
        <v>0</v>
      </c>
      <c r="BE300" s="134">
        <f>IFERROR('CEB Allocators'!AW81/SUM('CEB Allocators'!$M81:$BC81),0)*SUM($U81:$BK81)</f>
        <v>0</v>
      </c>
      <c r="BF300" s="134">
        <f>IFERROR('CEB Allocators'!AX81/SUM('CEB Allocators'!$M81:$BC81),0)*SUM($U81:$BK81)</f>
        <v>0</v>
      </c>
      <c r="BG300" s="134">
        <f>IFERROR('CEB Allocators'!AY81/SUM('CEB Allocators'!$M81:$BC81),0)*SUM($U81:$BK81)</f>
        <v>0</v>
      </c>
      <c r="BH300" s="134">
        <f>IFERROR('CEB Allocators'!AZ81/SUM('CEB Allocators'!$M81:$BC81),0)*SUM($U81:$BK81)</f>
        <v>0</v>
      </c>
      <c r="BI300" s="134">
        <f>IFERROR('CEB Allocators'!BA81/SUM('CEB Allocators'!$M81:$BC81),0)*SUM($U81:$BK81)</f>
        <v>0</v>
      </c>
      <c r="BJ300" s="134">
        <f>IFERROR('CEB Allocators'!BB81/SUM('CEB Allocators'!$M81:$BC81),0)*SUM($U81:$BK81)</f>
        <v>0</v>
      </c>
      <c r="BK300" s="134">
        <f>IFERROR('CEB Allocators'!BC81/SUM('CEB Allocators'!$M81:$BC81),0)*SUM($U81:$BK81)</f>
        <v>0</v>
      </c>
      <c r="BL300" s="134">
        <f t="shared" si="454"/>
        <v>0</v>
      </c>
      <c r="BM300" s="134">
        <f t="shared" si="465"/>
        <v>0</v>
      </c>
      <c r="BN300" s="134">
        <f t="shared" si="465"/>
        <v>0</v>
      </c>
      <c r="BO300" s="134">
        <f t="shared" si="465"/>
        <v>0</v>
      </c>
      <c r="BP300" s="134">
        <f t="shared" si="465"/>
        <v>0</v>
      </c>
      <c r="BQ300" s="134">
        <f t="shared" si="465"/>
        <v>0</v>
      </c>
      <c r="BR300" s="134">
        <f t="shared" si="465"/>
        <v>0</v>
      </c>
      <c r="BS300" s="134">
        <f t="shared" si="465"/>
        <v>0</v>
      </c>
      <c r="BT300" s="134">
        <f t="shared" si="465"/>
        <v>0</v>
      </c>
      <c r="BU300" s="134">
        <f t="shared" si="465"/>
        <v>0</v>
      </c>
      <c r="BV300" s="134">
        <f t="shared" si="465"/>
        <v>0</v>
      </c>
      <c r="BW300" s="134">
        <f t="shared" si="465"/>
        <v>0</v>
      </c>
      <c r="BX300" s="134">
        <f t="shared" si="465"/>
        <v>0</v>
      </c>
      <c r="BY300" s="134">
        <f t="shared" si="465"/>
        <v>0</v>
      </c>
      <c r="BZ300" s="134">
        <f t="shared" si="465"/>
        <v>0</v>
      </c>
      <c r="CA300" s="134">
        <f t="shared" si="465"/>
        <v>0</v>
      </c>
      <c r="CB300" s="134">
        <f t="shared" si="465"/>
        <v>0</v>
      </c>
      <c r="CC300" s="134">
        <f t="shared" si="465"/>
        <v>0</v>
      </c>
      <c r="CD300" s="134">
        <f t="shared" si="465"/>
        <v>0</v>
      </c>
      <c r="CE300" s="134">
        <f t="shared" si="465"/>
        <v>0</v>
      </c>
      <c r="CF300" s="134">
        <f t="shared" si="465"/>
        <v>0</v>
      </c>
      <c r="CG300" s="134">
        <f t="shared" si="465"/>
        <v>0</v>
      </c>
      <c r="CH300" s="134">
        <f t="shared" si="465"/>
        <v>0</v>
      </c>
    </row>
    <row r="301" spans="1:86" ht="11.4" x14ac:dyDescent="0.2">
      <c r="A301" s="150"/>
      <c r="B301" s="19" t="str">
        <f t="shared" ref="B301:G301" si="482">B82</f>
        <v>Conservation</v>
      </c>
      <c r="C301" s="97">
        <f t="shared" si="482"/>
        <v>0</v>
      </c>
      <c r="D301" s="97" t="str">
        <f t="shared" si="482"/>
        <v>Con</v>
      </c>
      <c r="E301" s="97" t="str">
        <f t="shared" si="482"/>
        <v>Conservation</v>
      </c>
      <c r="F301" s="19" t="str">
        <f t="shared" si="482"/>
        <v>Multiple</v>
      </c>
      <c r="G301" s="128">
        <f t="shared" si="482"/>
        <v>45658</v>
      </c>
      <c r="H301" s="19">
        <f t="shared" si="452"/>
        <v>15</v>
      </c>
      <c r="I301" s="129">
        <f t="shared" ref="I301:K301" si="483">I82</f>
        <v>15</v>
      </c>
      <c r="J301" s="129">
        <f t="shared" si="483"/>
        <v>0</v>
      </c>
      <c r="K301" s="19">
        <f t="shared" si="483"/>
        <v>2025</v>
      </c>
      <c r="L301" s="19"/>
      <c r="M301" s="19"/>
      <c r="N301" s="19"/>
      <c r="O301" s="19"/>
      <c r="P301" s="19"/>
      <c r="Q301" s="19"/>
      <c r="R301" s="19"/>
      <c r="S301" s="19"/>
      <c r="T301" s="19"/>
      <c r="U301" s="134">
        <f>IFERROR('CEB Allocators'!M82/SUM('CEB Allocators'!$M82:$BC82),0)*SUM($U82:$BK82)</f>
        <v>0</v>
      </c>
      <c r="V301" s="134">
        <f>IFERROR('CEB Allocators'!N82/SUM('CEB Allocators'!$M82:$BC82),0)*SUM($U82:$BK82)</f>
        <v>0</v>
      </c>
      <c r="W301" s="134">
        <f>IFERROR('CEB Allocators'!O82/SUM('CEB Allocators'!$M82:$BC82),0)*SUM($U82:$BK82)</f>
        <v>0</v>
      </c>
      <c r="X301" s="134">
        <f>IFERROR('CEB Allocators'!P82/SUM('CEB Allocators'!$M82:$BC82),0)*SUM($U82:$BK82)</f>
        <v>0</v>
      </c>
      <c r="Y301" s="134">
        <f>IFERROR('CEB Allocators'!Q82/SUM('CEB Allocators'!$M82:$BC82),0)*SUM($U82:$BK82)</f>
        <v>0</v>
      </c>
      <c r="Z301" s="134">
        <f>IFERROR('CEB Allocators'!R82/SUM('CEB Allocators'!$M82:$BC82),0)*SUM($U82:$BK82)</f>
        <v>0</v>
      </c>
      <c r="AA301" s="134">
        <f>IFERROR('CEB Allocators'!S82/SUM('CEB Allocators'!$M82:$BC82),0)*SUM($U82:$BK82)</f>
        <v>0</v>
      </c>
      <c r="AB301" s="134">
        <f>IFERROR('CEB Allocators'!T82/SUM('CEB Allocators'!$M82:$BC82),0)*SUM($U82:$BK82)</f>
        <v>0</v>
      </c>
      <c r="AC301" s="134">
        <f>IFERROR('CEB Allocators'!U82/SUM('CEB Allocators'!$M82:$BC82),0)*SUM($U82:$BK82)</f>
        <v>0</v>
      </c>
      <c r="AD301" s="134">
        <f>IFERROR('CEB Allocators'!V82/SUM('CEB Allocators'!$M82:$BC82),0)*SUM($U82:$BK82)</f>
        <v>0</v>
      </c>
      <c r="AE301" s="134">
        <f>IFERROR('CEB Allocators'!W82/SUM('CEB Allocators'!$M82:$BC82),0)*SUM($U82:$BK82)</f>
        <v>0</v>
      </c>
      <c r="AF301" s="134">
        <f>IFERROR('CEB Allocators'!X82/SUM('CEB Allocators'!$M82:$BC82),0)*SUM($U82:$BK82)</f>
        <v>0</v>
      </c>
      <c r="AG301" s="134">
        <f>IFERROR('CEB Allocators'!Y82/SUM('CEB Allocators'!$M82:$BC82),0)*SUM($U82:$BK82)</f>
        <v>0</v>
      </c>
      <c r="AH301" s="134">
        <f>IFERROR('CEB Allocators'!Z82/SUM('CEB Allocators'!$M82:$BC82),0)*SUM($U82:$BK82)</f>
        <v>0</v>
      </c>
      <c r="AI301" s="134">
        <f>IFERROR('CEB Allocators'!AA82/SUM('CEB Allocators'!$M82:$BC82),0)*SUM($U82:$BK82)</f>
        <v>0</v>
      </c>
      <c r="AJ301" s="134">
        <f>IFERROR('CEB Allocators'!AB82/SUM('CEB Allocators'!$M82:$BC82),0)*SUM($U82:$BK82)</f>
        <v>0</v>
      </c>
      <c r="AK301" s="134">
        <f>IFERROR('CEB Allocators'!AC82/SUM('CEB Allocators'!$M82:$BC82),0)*SUM($U82:$BK82)</f>
        <v>0</v>
      </c>
      <c r="AL301" s="134">
        <f>IFERROR('CEB Allocators'!AD82/SUM('CEB Allocators'!$M82:$BC82),0)*SUM($U82:$BK82)</f>
        <v>0</v>
      </c>
      <c r="AM301" s="134">
        <f>IFERROR('CEB Allocators'!AE82/SUM('CEB Allocators'!$M82:$BC82),0)*SUM($U82:$BK82)</f>
        <v>0</v>
      </c>
      <c r="AN301" s="134">
        <f>IFERROR('CEB Allocators'!AF82/SUM('CEB Allocators'!$M82:$BC82),0)*SUM($U82:$BK82)</f>
        <v>0</v>
      </c>
      <c r="AO301" s="134">
        <f>IFERROR('CEB Allocators'!AG82/SUM('CEB Allocators'!$M82:$BC82),0)*SUM($U82:$BK82)</f>
        <v>27.805775715961889</v>
      </c>
      <c r="AP301" s="134">
        <f>IFERROR('CEB Allocators'!AH82/SUM('CEB Allocators'!$M82:$BC82),0)*SUM($U82:$BK82)</f>
        <v>27.805775715961889</v>
      </c>
      <c r="AQ301" s="134">
        <f>IFERROR('CEB Allocators'!AI82/SUM('CEB Allocators'!$M82:$BC82),0)*SUM($U82:$BK82)</f>
        <v>27.805775715961889</v>
      </c>
      <c r="AR301" s="134">
        <f>IFERROR('CEB Allocators'!AJ82/SUM('CEB Allocators'!$M82:$BC82),0)*SUM($U82:$BK82)</f>
        <v>27.805775715961889</v>
      </c>
      <c r="AS301" s="134">
        <f>IFERROR('CEB Allocators'!AK82/SUM('CEB Allocators'!$M82:$BC82),0)*SUM($U82:$BK82)</f>
        <v>27.805775715961889</v>
      </c>
      <c r="AT301" s="134">
        <f>IFERROR('CEB Allocators'!AL82/SUM('CEB Allocators'!$M82:$BC82),0)*SUM($U82:$BK82)</f>
        <v>27.805775715961889</v>
      </c>
      <c r="AU301" s="134">
        <f>IFERROR('CEB Allocators'!AM82/SUM('CEB Allocators'!$M82:$BC82),0)*SUM($U82:$BK82)</f>
        <v>27.805775715961889</v>
      </c>
      <c r="AV301" s="134">
        <f>IFERROR('CEB Allocators'!AN82/SUM('CEB Allocators'!$M82:$BC82),0)*SUM($U82:$BK82)</f>
        <v>27.805775715961889</v>
      </c>
      <c r="AW301" s="134">
        <f>IFERROR('CEB Allocators'!AO82/SUM('CEB Allocators'!$M82:$BC82),0)*SUM($U82:$BK82)</f>
        <v>27.805775715961889</v>
      </c>
      <c r="AX301" s="134">
        <f>IFERROR('CEB Allocators'!AP82/SUM('CEB Allocators'!$M82:$BC82),0)*SUM($U82:$BK82)</f>
        <v>27.805775715961889</v>
      </c>
      <c r="AY301" s="134">
        <f>IFERROR('CEB Allocators'!AQ82/SUM('CEB Allocators'!$M82:$BC82),0)*SUM($U82:$BK82)</f>
        <v>27.805775715961889</v>
      </c>
      <c r="AZ301" s="134">
        <f>IFERROR('CEB Allocators'!AR82/SUM('CEB Allocators'!$M82:$BC82),0)*SUM($U82:$BK82)</f>
        <v>27.805775715961889</v>
      </c>
      <c r="BA301" s="134">
        <f>IFERROR('CEB Allocators'!AS82/SUM('CEB Allocators'!$M82:$BC82),0)*SUM($U82:$BK82)</f>
        <v>27.805775715961889</v>
      </c>
      <c r="BB301" s="134">
        <f>IFERROR('CEB Allocators'!AT82/SUM('CEB Allocators'!$M82:$BC82),0)*SUM($U82:$BK82)</f>
        <v>27.805775715961889</v>
      </c>
      <c r="BC301" s="134">
        <f>IFERROR('CEB Allocators'!AU82/SUM('CEB Allocators'!$M82:$BC82),0)*SUM($U82:$BK82)</f>
        <v>27.805775715961889</v>
      </c>
      <c r="BD301" s="134">
        <f>IFERROR('CEB Allocators'!AV82/SUM('CEB Allocators'!$M82:$BC82),0)*SUM($U82:$BK82)</f>
        <v>0</v>
      </c>
      <c r="BE301" s="134">
        <f>IFERROR('CEB Allocators'!AW82/SUM('CEB Allocators'!$M82:$BC82),0)*SUM($U82:$BK82)</f>
        <v>0</v>
      </c>
      <c r="BF301" s="134">
        <f>IFERROR('CEB Allocators'!AX82/SUM('CEB Allocators'!$M82:$BC82),0)*SUM($U82:$BK82)</f>
        <v>0</v>
      </c>
      <c r="BG301" s="134">
        <f>IFERROR('CEB Allocators'!AY82/SUM('CEB Allocators'!$M82:$BC82),0)*SUM($U82:$BK82)</f>
        <v>0</v>
      </c>
      <c r="BH301" s="134">
        <f>IFERROR('CEB Allocators'!AZ82/SUM('CEB Allocators'!$M82:$BC82),0)*SUM($U82:$BK82)</f>
        <v>0</v>
      </c>
      <c r="BI301" s="134">
        <f>IFERROR('CEB Allocators'!BA82/SUM('CEB Allocators'!$M82:$BC82),0)*SUM($U82:$BK82)</f>
        <v>0</v>
      </c>
      <c r="BJ301" s="134">
        <f>IFERROR('CEB Allocators'!BB82/SUM('CEB Allocators'!$M82:$BC82),0)*SUM($U82:$BK82)</f>
        <v>0</v>
      </c>
      <c r="BK301" s="134">
        <f>IFERROR('CEB Allocators'!BC82/SUM('CEB Allocators'!$M82:$BC82),0)*SUM($U82:$BK82)</f>
        <v>0</v>
      </c>
      <c r="BL301" s="134">
        <f t="shared" si="454"/>
        <v>0</v>
      </c>
      <c r="BM301" s="134">
        <f t="shared" si="465"/>
        <v>0</v>
      </c>
      <c r="BN301" s="134">
        <f t="shared" si="465"/>
        <v>0</v>
      </c>
      <c r="BO301" s="134">
        <f t="shared" si="465"/>
        <v>0</v>
      </c>
      <c r="BP301" s="134">
        <f t="shared" si="465"/>
        <v>0</v>
      </c>
      <c r="BQ301" s="134">
        <f t="shared" si="465"/>
        <v>0</v>
      </c>
      <c r="BR301" s="134">
        <f t="shared" si="465"/>
        <v>0</v>
      </c>
      <c r="BS301" s="134">
        <f t="shared" si="465"/>
        <v>0</v>
      </c>
      <c r="BT301" s="134">
        <f t="shared" si="465"/>
        <v>0</v>
      </c>
      <c r="BU301" s="134">
        <f t="shared" si="465"/>
        <v>0</v>
      </c>
      <c r="BV301" s="134">
        <f t="shared" si="465"/>
        <v>0</v>
      </c>
      <c r="BW301" s="134">
        <f t="shared" si="465"/>
        <v>0</v>
      </c>
      <c r="BX301" s="134">
        <f t="shared" si="465"/>
        <v>0</v>
      </c>
      <c r="BY301" s="134">
        <f t="shared" si="465"/>
        <v>0</v>
      </c>
      <c r="BZ301" s="134">
        <f t="shared" si="465"/>
        <v>0</v>
      </c>
      <c r="CA301" s="134">
        <f t="shared" si="465"/>
        <v>0</v>
      </c>
      <c r="CB301" s="134">
        <f t="shared" si="465"/>
        <v>0</v>
      </c>
      <c r="CC301" s="134">
        <f t="shared" si="465"/>
        <v>0</v>
      </c>
      <c r="CD301" s="134">
        <f t="shared" si="465"/>
        <v>0</v>
      </c>
      <c r="CE301" s="134">
        <f t="shared" si="465"/>
        <v>0</v>
      </c>
      <c r="CF301" s="134">
        <f t="shared" si="465"/>
        <v>0</v>
      </c>
      <c r="CG301" s="134">
        <f t="shared" si="465"/>
        <v>0</v>
      </c>
      <c r="CH301" s="134">
        <f t="shared" si="465"/>
        <v>0</v>
      </c>
    </row>
    <row r="302" spans="1:86" ht="11.4" x14ac:dyDescent="0.2">
      <c r="A302" s="150"/>
      <c r="B302" s="19" t="str">
        <f t="shared" ref="B302:G302" si="484">B83</f>
        <v>Conservation</v>
      </c>
      <c r="C302" s="97">
        <f t="shared" si="484"/>
        <v>0</v>
      </c>
      <c r="D302" s="97" t="str">
        <f t="shared" si="484"/>
        <v>Con</v>
      </c>
      <c r="E302" s="97" t="str">
        <f t="shared" si="484"/>
        <v>Conservation</v>
      </c>
      <c r="F302" s="19" t="str">
        <f t="shared" si="484"/>
        <v>Multiple</v>
      </c>
      <c r="G302" s="128">
        <f t="shared" si="484"/>
        <v>46023</v>
      </c>
      <c r="H302" s="19">
        <f t="shared" si="452"/>
        <v>15</v>
      </c>
      <c r="I302" s="129">
        <f t="shared" ref="I302:K302" si="485">I83</f>
        <v>15</v>
      </c>
      <c r="J302" s="129">
        <f t="shared" si="485"/>
        <v>0</v>
      </c>
      <c r="K302" s="19">
        <f t="shared" si="485"/>
        <v>2026</v>
      </c>
      <c r="L302" s="19"/>
      <c r="M302" s="19"/>
      <c r="N302" s="19"/>
      <c r="O302" s="19"/>
      <c r="P302" s="19"/>
      <c r="Q302" s="19"/>
      <c r="R302" s="19"/>
      <c r="S302" s="19"/>
      <c r="T302" s="19"/>
      <c r="U302" s="134">
        <f>IFERROR('CEB Allocators'!M83/SUM('CEB Allocators'!$M83:$BC83),0)*SUM($U83:$BK83)</f>
        <v>0</v>
      </c>
      <c r="V302" s="134">
        <f>IFERROR('CEB Allocators'!N83/SUM('CEB Allocators'!$M83:$BC83),0)*SUM($U83:$BK83)</f>
        <v>0</v>
      </c>
      <c r="W302" s="134">
        <f>IFERROR('CEB Allocators'!O83/SUM('CEB Allocators'!$M83:$BC83),0)*SUM($U83:$BK83)</f>
        <v>0</v>
      </c>
      <c r="X302" s="134">
        <f>IFERROR('CEB Allocators'!P83/SUM('CEB Allocators'!$M83:$BC83),0)*SUM($U83:$BK83)</f>
        <v>0</v>
      </c>
      <c r="Y302" s="134">
        <f>IFERROR('CEB Allocators'!Q83/SUM('CEB Allocators'!$M83:$BC83),0)*SUM($U83:$BK83)</f>
        <v>0</v>
      </c>
      <c r="Z302" s="134">
        <f>IFERROR('CEB Allocators'!R83/SUM('CEB Allocators'!$M83:$BC83),0)*SUM($U83:$BK83)</f>
        <v>0</v>
      </c>
      <c r="AA302" s="134">
        <f>IFERROR('CEB Allocators'!S83/SUM('CEB Allocators'!$M83:$BC83),0)*SUM($U83:$BK83)</f>
        <v>0</v>
      </c>
      <c r="AB302" s="134">
        <f>IFERROR('CEB Allocators'!T83/SUM('CEB Allocators'!$M83:$BC83),0)*SUM($U83:$BK83)</f>
        <v>0</v>
      </c>
      <c r="AC302" s="134">
        <f>IFERROR('CEB Allocators'!U83/SUM('CEB Allocators'!$M83:$BC83),0)*SUM($U83:$BK83)</f>
        <v>0</v>
      </c>
      <c r="AD302" s="134">
        <f>IFERROR('CEB Allocators'!V83/SUM('CEB Allocators'!$M83:$BC83),0)*SUM($U83:$BK83)</f>
        <v>0</v>
      </c>
      <c r="AE302" s="134">
        <f>IFERROR('CEB Allocators'!W83/SUM('CEB Allocators'!$M83:$BC83),0)*SUM($U83:$BK83)</f>
        <v>0</v>
      </c>
      <c r="AF302" s="134">
        <f>IFERROR('CEB Allocators'!X83/SUM('CEB Allocators'!$M83:$BC83),0)*SUM($U83:$BK83)</f>
        <v>0</v>
      </c>
      <c r="AG302" s="134">
        <f>IFERROR('CEB Allocators'!Y83/SUM('CEB Allocators'!$M83:$BC83),0)*SUM($U83:$BK83)</f>
        <v>0</v>
      </c>
      <c r="AH302" s="134">
        <f>IFERROR('CEB Allocators'!Z83/SUM('CEB Allocators'!$M83:$BC83),0)*SUM($U83:$BK83)</f>
        <v>0</v>
      </c>
      <c r="AI302" s="134">
        <f>IFERROR('CEB Allocators'!AA83/SUM('CEB Allocators'!$M83:$BC83),0)*SUM($U83:$BK83)</f>
        <v>0</v>
      </c>
      <c r="AJ302" s="134">
        <f>IFERROR('CEB Allocators'!AB83/SUM('CEB Allocators'!$M83:$BC83),0)*SUM($U83:$BK83)</f>
        <v>0</v>
      </c>
      <c r="AK302" s="134">
        <f>IFERROR('CEB Allocators'!AC83/SUM('CEB Allocators'!$M83:$BC83),0)*SUM($U83:$BK83)</f>
        <v>0</v>
      </c>
      <c r="AL302" s="134">
        <f>IFERROR('CEB Allocators'!AD83/SUM('CEB Allocators'!$M83:$BC83),0)*SUM($U83:$BK83)</f>
        <v>0</v>
      </c>
      <c r="AM302" s="134">
        <f>IFERROR('CEB Allocators'!AE83/SUM('CEB Allocators'!$M83:$BC83),0)*SUM($U83:$BK83)</f>
        <v>0</v>
      </c>
      <c r="AN302" s="134">
        <f>IFERROR('CEB Allocators'!AF83/SUM('CEB Allocators'!$M83:$BC83),0)*SUM($U83:$BK83)</f>
        <v>0</v>
      </c>
      <c r="AO302" s="134">
        <f>IFERROR('CEB Allocators'!AG83/SUM('CEB Allocators'!$M83:$BC83),0)*SUM($U83:$BK83)</f>
        <v>0</v>
      </c>
      <c r="AP302" s="134">
        <f>IFERROR('CEB Allocators'!AH83/SUM('CEB Allocators'!$M83:$BC83),0)*SUM($U83:$BK83)</f>
        <v>28.361891230281124</v>
      </c>
      <c r="AQ302" s="134">
        <f>IFERROR('CEB Allocators'!AI83/SUM('CEB Allocators'!$M83:$BC83),0)*SUM($U83:$BK83)</f>
        <v>28.361891230281124</v>
      </c>
      <c r="AR302" s="134">
        <f>IFERROR('CEB Allocators'!AJ83/SUM('CEB Allocators'!$M83:$BC83),0)*SUM($U83:$BK83)</f>
        <v>28.361891230281124</v>
      </c>
      <c r="AS302" s="134">
        <f>IFERROR('CEB Allocators'!AK83/SUM('CEB Allocators'!$M83:$BC83),0)*SUM($U83:$BK83)</f>
        <v>28.361891230281124</v>
      </c>
      <c r="AT302" s="134">
        <f>IFERROR('CEB Allocators'!AL83/SUM('CEB Allocators'!$M83:$BC83),0)*SUM($U83:$BK83)</f>
        <v>28.361891230281124</v>
      </c>
      <c r="AU302" s="134">
        <f>IFERROR('CEB Allocators'!AM83/SUM('CEB Allocators'!$M83:$BC83),0)*SUM($U83:$BK83)</f>
        <v>28.361891230281124</v>
      </c>
      <c r="AV302" s="134">
        <f>IFERROR('CEB Allocators'!AN83/SUM('CEB Allocators'!$M83:$BC83),0)*SUM($U83:$BK83)</f>
        <v>28.361891230281124</v>
      </c>
      <c r="AW302" s="134">
        <f>IFERROR('CEB Allocators'!AO83/SUM('CEB Allocators'!$M83:$BC83),0)*SUM($U83:$BK83)</f>
        <v>28.361891230281124</v>
      </c>
      <c r="AX302" s="134">
        <f>IFERROR('CEB Allocators'!AP83/SUM('CEB Allocators'!$M83:$BC83),0)*SUM($U83:$BK83)</f>
        <v>28.361891230281124</v>
      </c>
      <c r="AY302" s="134">
        <f>IFERROR('CEB Allocators'!AQ83/SUM('CEB Allocators'!$M83:$BC83),0)*SUM($U83:$BK83)</f>
        <v>28.361891230281124</v>
      </c>
      <c r="AZ302" s="134">
        <f>IFERROR('CEB Allocators'!AR83/SUM('CEB Allocators'!$M83:$BC83),0)*SUM($U83:$BK83)</f>
        <v>28.361891230281124</v>
      </c>
      <c r="BA302" s="134">
        <f>IFERROR('CEB Allocators'!AS83/SUM('CEB Allocators'!$M83:$BC83),0)*SUM($U83:$BK83)</f>
        <v>28.361891230281124</v>
      </c>
      <c r="BB302" s="134">
        <f>IFERROR('CEB Allocators'!AT83/SUM('CEB Allocators'!$M83:$BC83),0)*SUM($U83:$BK83)</f>
        <v>28.361891230281124</v>
      </c>
      <c r="BC302" s="134">
        <f>IFERROR('CEB Allocators'!AU83/SUM('CEB Allocators'!$M83:$BC83),0)*SUM($U83:$BK83)</f>
        <v>28.361891230281124</v>
      </c>
      <c r="BD302" s="134">
        <f>IFERROR('CEB Allocators'!AV83/SUM('CEB Allocators'!$M83:$BC83),0)*SUM($U83:$BK83)</f>
        <v>28.361891230281124</v>
      </c>
      <c r="BE302" s="134">
        <f>IFERROR('CEB Allocators'!AW83/SUM('CEB Allocators'!$M83:$BC83),0)*SUM($U83:$BK83)</f>
        <v>0</v>
      </c>
      <c r="BF302" s="134">
        <f>IFERROR('CEB Allocators'!AX83/SUM('CEB Allocators'!$M83:$BC83),0)*SUM($U83:$BK83)</f>
        <v>0</v>
      </c>
      <c r="BG302" s="134">
        <f>IFERROR('CEB Allocators'!AY83/SUM('CEB Allocators'!$M83:$BC83),0)*SUM($U83:$BK83)</f>
        <v>0</v>
      </c>
      <c r="BH302" s="134">
        <f>IFERROR('CEB Allocators'!AZ83/SUM('CEB Allocators'!$M83:$BC83),0)*SUM($U83:$BK83)</f>
        <v>0</v>
      </c>
      <c r="BI302" s="134">
        <f>IFERROR('CEB Allocators'!BA83/SUM('CEB Allocators'!$M83:$BC83),0)*SUM($U83:$BK83)</f>
        <v>0</v>
      </c>
      <c r="BJ302" s="134">
        <f>IFERROR('CEB Allocators'!BB83/SUM('CEB Allocators'!$M83:$BC83),0)*SUM($U83:$BK83)</f>
        <v>0</v>
      </c>
      <c r="BK302" s="134">
        <f>IFERROR('CEB Allocators'!BC83/SUM('CEB Allocators'!$M83:$BC83),0)*SUM($U83:$BK83)</f>
        <v>0</v>
      </c>
      <c r="BL302" s="134">
        <f t="shared" si="454"/>
        <v>0</v>
      </c>
      <c r="BM302" s="134">
        <f t="shared" si="465"/>
        <v>0</v>
      </c>
      <c r="BN302" s="134">
        <f t="shared" si="465"/>
        <v>0</v>
      </c>
      <c r="BO302" s="134">
        <f t="shared" si="465"/>
        <v>0</v>
      </c>
      <c r="BP302" s="134">
        <f t="shared" si="465"/>
        <v>0</v>
      </c>
      <c r="BQ302" s="134">
        <f t="shared" si="465"/>
        <v>0</v>
      </c>
      <c r="BR302" s="134">
        <f t="shared" si="465"/>
        <v>0</v>
      </c>
      <c r="BS302" s="134">
        <f t="shared" si="465"/>
        <v>0</v>
      </c>
      <c r="BT302" s="134">
        <f t="shared" si="465"/>
        <v>0</v>
      </c>
      <c r="BU302" s="134">
        <f t="shared" si="465"/>
        <v>0</v>
      </c>
      <c r="BV302" s="134">
        <f t="shared" si="465"/>
        <v>0</v>
      </c>
      <c r="BW302" s="134">
        <f t="shared" si="465"/>
        <v>0</v>
      </c>
      <c r="BX302" s="134">
        <f t="shared" si="465"/>
        <v>0</v>
      </c>
      <c r="BY302" s="134">
        <f t="shared" si="465"/>
        <v>0</v>
      </c>
      <c r="BZ302" s="134">
        <f t="shared" si="465"/>
        <v>0</v>
      </c>
      <c r="CA302" s="134">
        <f t="shared" si="465"/>
        <v>0</v>
      </c>
      <c r="CB302" s="134">
        <f t="shared" si="465"/>
        <v>0</v>
      </c>
      <c r="CC302" s="134">
        <f t="shared" si="465"/>
        <v>0</v>
      </c>
      <c r="CD302" s="134">
        <f t="shared" si="465"/>
        <v>0</v>
      </c>
      <c r="CE302" s="134">
        <f t="shared" si="465"/>
        <v>0</v>
      </c>
      <c r="CF302" s="134">
        <f t="shared" si="465"/>
        <v>0</v>
      </c>
      <c r="CG302" s="134">
        <f t="shared" si="465"/>
        <v>0</v>
      </c>
      <c r="CH302" s="134">
        <f t="shared" si="465"/>
        <v>0</v>
      </c>
    </row>
    <row r="303" spans="1:86" ht="11.4" x14ac:dyDescent="0.2">
      <c r="A303" s="150"/>
      <c r="B303" s="19" t="str">
        <f t="shared" ref="B303:G303" si="486">B84</f>
        <v>Conservation</v>
      </c>
      <c r="C303" s="97">
        <f t="shared" si="486"/>
        <v>0</v>
      </c>
      <c r="D303" s="97" t="str">
        <f t="shared" si="486"/>
        <v>Con</v>
      </c>
      <c r="E303" s="97" t="str">
        <f t="shared" si="486"/>
        <v>Conservation</v>
      </c>
      <c r="F303" s="19" t="str">
        <f t="shared" si="486"/>
        <v>Multiple</v>
      </c>
      <c r="G303" s="128">
        <f t="shared" si="486"/>
        <v>46388</v>
      </c>
      <c r="H303" s="19">
        <f t="shared" si="452"/>
        <v>15</v>
      </c>
      <c r="I303" s="129">
        <f t="shared" ref="I303:K303" si="487">I84</f>
        <v>15</v>
      </c>
      <c r="J303" s="129">
        <f t="shared" si="487"/>
        <v>0</v>
      </c>
      <c r="K303" s="19">
        <f t="shared" si="487"/>
        <v>2027</v>
      </c>
      <c r="L303" s="19"/>
      <c r="M303" s="19"/>
      <c r="N303" s="19"/>
      <c r="O303" s="19"/>
      <c r="P303" s="19"/>
      <c r="Q303" s="19"/>
      <c r="R303" s="19"/>
      <c r="S303" s="19"/>
      <c r="T303" s="19"/>
      <c r="U303" s="134">
        <f>IFERROR('CEB Allocators'!M84/SUM('CEB Allocators'!$M84:$BC84),0)*SUM($U84:$BK84)</f>
        <v>0</v>
      </c>
      <c r="V303" s="134">
        <f>IFERROR('CEB Allocators'!N84/SUM('CEB Allocators'!$M84:$BC84),0)*SUM($U84:$BK84)</f>
        <v>0</v>
      </c>
      <c r="W303" s="134">
        <f>IFERROR('CEB Allocators'!O84/SUM('CEB Allocators'!$M84:$BC84),0)*SUM($U84:$BK84)</f>
        <v>0</v>
      </c>
      <c r="X303" s="134">
        <f>IFERROR('CEB Allocators'!P84/SUM('CEB Allocators'!$M84:$BC84),0)*SUM($U84:$BK84)</f>
        <v>0</v>
      </c>
      <c r="Y303" s="134">
        <f>IFERROR('CEB Allocators'!Q84/SUM('CEB Allocators'!$M84:$BC84),0)*SUM($U84:$BK84)</f>
        <v>0</v>
      </c>
      <c r="Z303" s="134">
        <f>IFERROR('CEB Allocators'!R84/SUM('CEB Allocators'!$M84:$BC84),0)*SUM($U84:$BK84)</f>
        <v>0</v>
      </c>
      <c r="AA303" s="134">
        <f>IFERROR('CEB Allocators'!S84/SUM('CEB Allocators'!$M84:$BC84),0)*SUM($U84:$BK84)</f>
        <v>0</v>
      </c>
      <c r="AB303" s="134">
        <f>IFERROR('CEB Allocators'!T84/SUM('CEB Allocators'!$M84:$BC84),0)*SUM($U84:$BK84)</f>
        <v>0</v>
      </c>
      <c r="AC303" s="134">
        <f>IFERROR('CEB Allocators'!U84/SUM('CEB Allocators'!$M84:$BC84),0)*SUM($U84:$BK84)</f>
        <v>0</v>
      </c>
      <c r="AD303" s="134">
        <f>IFERROR('CEB Allocators'!V84/SUM('CEB Allocators'!$M84:$BC84),0)*SUM($U84:$BK84)</f>
        <v>0</v>
      </c>
      <c r="AE303" s="134">
        <f>IFERROR('CEB Allocators'!W84/SUM('CEB Allocators'!$M84:$BC84),0)*SUM($U84:$BK84)</f>
        <v>0</v>
      </c>
      <c r="AF303" s="134">
        <f>IFERROR('CEB Allocators'!X84/SUM('CEB Allocators'!$M84:$BC84),0)*SUM($U84:$BK84)</f>
        <v>0</v>
      </c>
      <c r="AG303" s="134">
        <f>IFERROR('CEB Allocators'!Y84/SUM('CEB Allocators'!$M84:$BC84),0)*SUM($U84:$BK84)</f>
        <v>0</v>
      </c>
      <c r="AH303" s="134">
        <f>IFERROR('CEB Allocators'!Z84/SUM('CEB Allocators'!$M84:$BC84),0)*SUM($U84:$BK84)</f>
        <v>0</v>
      </c>
      <c r="AI303" s="134">
        <f>IFERROR('CEB Allocators'!AA84/SUM('CEB Allocators'!$M84:$BC84),0)*SUM($U84:$BK84)</f>
        <v>0</v>
      </c>
      <c r="AJ303" s="134">
        <f>IFERROR('CEB Allocators'!AB84/SUM('CEB Allocators'!$M84:$BC84),0)*SUM($U84:$BK84)</f>
        <v>0</v>
      </c>
      <c r="AK303" s="134">
        <f>IFERROR('CEB Allocators'!AC84/SUM('CEB Allocators'!$M84:$BC84),0)*SUM($U84:$BK84)</f>
        <v>0</v>
      </c>
      <c r="AL303" s="134">
        <f>IFERROR('CEB Allocators'!AD84/SUM('CEB Allocators'!$M84:$BC84),0)*SUM($U84:$BK84)</f>
        <v>0</v>
      </c>
      <c r="AM303" s="134">
        <f>IFERROR('CEB Allocators'!AE84/SUM('CEB Allocators'!$M84:$BC84),0)*SUM($U84:$BK84)</f>
        <v>0</v>
      </c>
      <c r="AN303" s="134">
        <f>IFERROR('CEB Allocators'!AF84/SUM('CEB Allocators'!$M84:$BC84),0)*SUM($U84:$BK84)</f>
        <v>0</v>
      </c>
      <c r="AO303" s="134">
        <f>IFERROR('CEB Allocators'!AG84/SUM('CEB Allocators'!$M84:$BC84),0)*SUM($U84:$BK84)</f>
        <v>0</v>
      </c>
      <c r="AP303" s="134">
        <f>IFERROR('CEB Allocators'!AH84/SUM('CEB Allocators'!$M84:$BC84),0)*SUM($U84:$BK84)</f>
        <v>0</v>
      </c>
      <c r="AQ303" s="134">
        <f>IFERROR('CEB Allocators'!AI84/SUM('CEB Allocators'!$M84:$BC84),0)*SUM($U84:$BK84)</f>
        <v>28.929129054886747</v>
      </c>
      <c r="AR303" s="134">
        <f>IFERROR('CEB Allocators'!AJ84/SUM('CEB Allocators'!$M84:$BC84),0)*SUM($U84:$BK84)</f>
        <v>28.929129054886747</v>
      </c>
      <c r="AS303" s="134">
        <f>IFERROR('CEB Allocators'!AK84/SUM('CEB Allocators'!$M84:$BC84),0)*SUM($U84:$BK84)</f>
        <v>28.929129054886747</v>
      </c>
      <c r="AT303" s="134">
        <f>IFERROR('CEB Allocators'!AL84/SUM('CEB Allocators'!$M84:$BC84),0)*SUM($U84:$BK84)</f>
        <v>28.929129054886747</v>
      </c>
      <c r="AU303" s="134">
        <f>IFERROR('CEB Allocators'!AM84/SUM('CEB Allocators'!$M84:$BC84),0)*SUM($U84:$BK84)</f>
        <v>28.929129054886747</v>
      </c>
      <c r="AV303" s="134">
        <f>IFERROR('CEB Allocators'!AN84/SUM('CEB Allocators'!$M84:$BC84),0)*SUM($U84:$BK84)</f>
        <v>28.929129054886747</v>
      </c>
      <c r="AW303" s="134">
        <f>IFERROR('CEB Allocators'!AO84/SUM('CEB Allocators'!$M84:$BC84),0)*SUM($U84:$BK84)</f>
        <v>28.929129054886747</v>
      </c>
      <c r="AX303" s="134">
        <f>IFERROR('CEB Allocators'!AP84/SUM('CEB Allocators'!$M84:$BC84),0)*SUM($U84:$BK84)</f>
        <v>28.929129054886747</v>
      </c>
      <c r="AY303" s="134">
        <f>IFERROR('CEB Allocators'!AQ84/SUM('CEB Allocators'!$M84:$BC84),0)*SUM($U84:$BK84)</f>
        <v>28.929129054886747</v>
      </c>
      <c r="AZ303" s="134">
        <f>IFERROR('CEB Allocators'!AR84/SUM('CEB Allocators'!$M84:$BC84),0)*SUM($U84:$BK84)</f>
        <v>28.929129054886747</v>
      </c>
      <c r="BA303" s="134">
        <f>IFERROR('CEB Allocators'!AS84/SUM('CEB Allocators'!$M84:$BC84),0)*SUM($U84:$BK84)</f>
        <v>28.929129054886747</v>
      </c>
      <c r="BB303" s="134">
        <f>IFERROR('CEB Allocators'!AT84/SUM('CEB Allocators'!$M84:$BC84),0)*SUM($U84:$BK84)</f>
        <v>28.929129054886747</v>
      </c>
      <c r="BC303" s="134">
        <f>IFERROR('CEB Allocators'!AU84/SUM('CEB Allocators'!$M84:$BC84),0)*SUM($U84:$BK84)</f>
        <v>28.929129054886747</v>
      </c>
      <c r="BD303" s="134">
        <f>IFERROR('CEB Allocators'!AV84/SUM('CEB Allocators'!$M84:$BC84),0)*SUM($U84:$BK84)</f>
        <v>28.929129054886747</v>
      </c>
      <c r="BE303" s="134">
        <f>IFERROR('CEB Allocators'!AW84/SUM('CEB Allocators'!$M84:$BC84),0)*SUM($U84:$BK84)</f>
        <v>28.929129054886747</v>
      </c>
      <c r="BF303" s="134">
        <f>IFERROR('CEB Allocators'!AX84/SUM('CEB Allocators'!$M84:$BC84),0)*SUM($U84:$BK84)</f>
        <v>0</v>
      </c>
      <c r="BG303" s="134">
        <f>IFERROR('CEB Allocators'!AY84/SUM('CEB Allocators'!$M84:$BC84),0)*SUM($U84:$BK84)</f>
        <v>0</v>
      </c>
      <c r="BH303" s="134">
        <f>IFERROR('CEB Allocators'!AZ84/SUM('CEB Allocators'!$M84:$BC84),0)*SUM($U84:$BK84)</f>
        <v>0</v>
      </c>
      <c r="BI303" s="134">
        <f>IFERROR('CEB Allocators'!BA84/SUM('CEB Allocators'!$M84:$BC84),0)*SUM($U84:$BK84)</f>
        <v>0</v>
      </c>
      <c r="BJ303" s="134">
        <f>IFERROR('CEB Allocators'!BB84/SUM('CEB Allocators'!$M84:$BC84),0)*SUM($U84:$BK84)</f>
        <v>0</v>
      </c>
      <c r="BK303" s="134">
        <f>IFERROR('CEB Allocators'!BC84/SUM('CEB Allocators'!$M84:$BC84),0)*SUM($U84:$BK84)</f>
        <v>0</v>
      </c>
      <c r="BL303" s="134">
        <f t="shared" si="454"/>
        <v>0</v>
      </c>
      <c r="BM303" s="134">
        <f t="shared" si="465"/>
        <v>0</v>
      </c>
      <c r="BN303" s="134">
        <f t="shared" si="465"/>
        <v>0</v>
      </c>
      <c r="BO303" s="134">
        <f t="shared" si="465"/>
        <v>0</v>
      </c>
      <c r="BP303" s="134">
        <f t="shared" si="465"/>
        <v>0</v>
      </c>
      <c r="BQ303" s="134">
        <f t="shared" si="465"/>
        <v>0</v>
      </c>
      <c r="BR303" s="134">
        <f t="shared" si="465"/>
        <v>0</v>
      </c>
      <c r="BS303" s="134">
        <f t="shared" si="465"/>
        <v>0</v>
      </c>
      <c r="BT303" s="134">
        <f t="shared" si="465"/>
        <v>0</v>
      </c>
      <c r="BU303" s="134">
        <f t="shared" si="465"/>
        <v>0</v>
      </c>
      <c r="BV303" s="134">
        <f t="shared" si="465"/>
        <v>0</v>
      </c>
      <c r="BW303" s="134">
        <f t="shared" si="465"/>
        <v>0</v>
      </c>
      <c r="BX303" s="134">
        <f t="shared" si="465"/>
        <v>0</v>
      </c>
      <c r="BY303" s="134">
        <f t="shared" si="465"/>
        <v>0</v>
      </c>
      <c r="BZ303" s="134">
        <f t="shared" si="465"/>
        <v>0</v>
      </c>
      <c r="CA303" s="134">
        <f t="shared" si="465"/>
        <v>0</v>
      </c>
      <c r="CB303" s="134">
        <f t="shared" si="465"/>
        <v>0</v>
      </c>
      <c r="CC303" s="134">
        <f t="shared" si="465"/>
        <v>0</v>
      </c>
      <c r="CD303" s="134">
        <f t="shared" si="465"/>
        <v>0</v>
      </c>
      <c r="CE303" s="134">
        <f t="shared" si="465"/>
        <v>0</v>
      </c>
      <c r="CF303" s="134">
        <f t="shared" si="465"/>
        <v>0</v>
      </c>
      <c r="CG303" s="134">
        <f t="shared" si="465"/>
        <v>0</v>
      </c>
      <c r="CH303" s="134">
        <f t="shared" si="465"/>
        <v>0</v>
      </c>
    </row>
    <row r="304" spans="1:86" ht="11.4" x14ac:dyDescent="0.2">
      <c r="A304" s="150"/>
      <c r="B304" s="19" t="str">
        <f t="shared" ref="B304:G304" si="488">B85</f>
        <v>Conservation</v>
      </c>
      <c r="C304" s="97">
        <f t="shared" si="488"/>
        <v>0</v>
      </c>
      <c r="D304" s="97" t="str">
        <f t="shared" si="488"/>
        <v>Con</v>
      </c>
      <c r="E304" s="97" t="str">
        <f t="shared" si="488"/>
        <v>Conservation</v>
      </c>
      <c r="F304" s="19" t="str">
        <f t="shared" si="488"/>
        <v>Multiple</v>
      </c>
      <c r="G304" s="128">
        <f t="shared" si="488"/>
        <v>46753</v>
      </c>
      <c r="H304" s="19">
        <f t="shared" si="452"/>
        <v>15</v>
      </c>
      <c r="I304" s="129">
        <f t="shared" ref="I304:K304" si="489">I85</f>
        <v>15</v>
      </c>
      <c r="J304" s="129">
        <f t="shared" si="489"/>
        <v>0</v>
      </c>
      <c r="K304" s="19">
        <f t="shared" si="489"/>
        <v>2028</v>
      </c>
      <c r="L304" s="19"/>
      <c r="M304" s="19"/>
      <c r="N304" s="19"/>
      <c r="O304" s="19"/>
      <c r="P304" s="19"/>
      <c r="Q304" s="19"/>
      <c r="R304" s="19"/>
      <c r="S304" s="19"/>
      <c r="T304" s="19"/>
      <c r="U304" s="134">
        <f>IFERROR('CEB Allocators'!M85/SUM('CEB Allocators'!$M85:$BC85),0)*SUM($U85:$BK85)</f>
        <v>0</v>
      </c>
      <c r="V304" s="134">
        <f>IFERROR('CEB Allocators'!N85/SUM('CEB Allocators'!$M85:$BC85),0)*SUM($U85:$BK85)</f>
        <v>0</v>
      </c>
      <c r="W304" s="134">
        <f>IFERROR('CEB Allocators'!O85/SUM('CEB Allocators'!$M85:$BC85),0)*SUM($U85:$BK85)</f>
        <v>0</v>
      </c>
      <c r="X304" s="134">
        <f>IFERROR('CEB Allocators'!P85/SUM('CEB Allocators'!$M85:$BC85),0)*SUM($U85:$BK85)</f>
        <v>0</v>
      </c>
      <c r="Y304" s="134">
        <f>IFERROR('CEB Allocators'!Q85/SUM('CEB Allocators'!$M85:$BC85),0)*SUM($U85:$BK85)</f>
        <v>0</v>
      </c>
      <c r="Z304" s="134">
        <f>IFERROR('CEB Allocators'!R85/SUM('CEB Allocators'!$M85:$BC85),0)*SUM($U85:$BK85)</f>
        <v>0</v>
      </c>
      <c r="AA304" s="134">
        <f>IFERROR('CEB Allocators'!S85/SUM('CEB Allocators'!$M85:$BC85),0)*SUM($U85:$BK85)</f>
        <v>0</v>
      </c>
      <c r="AB304" s="134">
        <f>IFERROR('CEB Allocators'!T85/SUM('CEB Allocators'!$M85:$BC85),0)*SUM($U85:$BK85)</f>
        <v>0</v>
      </c>
      <c r="AC304" s="134">
        <f>IFERROR('CEB Allocators'!U85/SUM('CEB Allocators'!$M85:$BC85),0)*SUM($U85:$BK85)</f>
        <v>0</v>
      </c>
      <c r="AD304" s="134">
        <f>IFERROR('CEB Allocators'!V85/SUM('CEB Allocators'!$M85:$BC85),0)*SUM($U85:$BK85)</f>
        <v>0</v>
      </c>
      <c r="AE304" s="134">
        <f>IFERROR('CEB Allocators'!W85/SUM('CEB Allocators'!$M85:$BC85),0)*SUM($U85:$BK85)</f>
        <v>0</v>
      </c>
      <c r="AF304" s="134">
        <f>IFERROR('CEB Allocators'!X85/SUM('CEB Allocators'!$M85:$BC85),0)*SUM($U85:$BK85)</f>
        <v>0</v>
      </c>
      <c r="AG304" s="134">
        <f>IFERROR('CEB Allocators'!Y85/SUM('CEB Allocators'!$M85:$BC85),0)*SUM($U85:$BK85)</f>
        <v>0</v>
      </c>
      <c r="AH304" s="134">
        <f>IFERROR('CEB Allocators'!Z85/SUM('CEB Allocators'!$M85:$BC85),0)*SUM($U85:$BK85)</f>
        <v>0</v>
      </c>
      <c r="AI304" s="134">
        <f>IFERROR('CEB Allocators'!AA85/SUM('CEB Allocators'!$M85:$BC85),0)*SUM($U85:$BK85)</f>
        <v>0</v>
      </c>
      <c r="AJ304" s="134">
        <f>IFERROR('CEB Allocators'!AB85/SUM('CEB Allocators'!$M85:$BC85),0)*SUM($U85:$BK85)</f>
        <v>0</v>
      </c>
      <c r="AK304" s="134">
        <f>IFERROR('CEB Allocators'!AC85/SUM('CEB Allocators'!$M85:$BC85),0)*SUM($U85:$BK85)</f>
        <v>0</v>
      </c>
      <c r="AL304" s="134">
        <f>IFERROR('CEB Allocators'!AD85/SUM('CEB Allocators'!$M85:$BC85),0)*SUM($U85:$BK85)</f>
        <v>0</v>
      </c>
      <c r="AM304" s="134">
        <f>IFERROR('CEB Allocators'!AE85/SUM('CEB Allocators'!$M85:$BC85),0)*SUM($U85:$BK85)</f>
        <v>0</v>
      </c>
      <c r="AN304" s="134">
        <f>IFERROR('CEB Allocators'!AF85/SUM('CEB Allocators'!$M85:$BC85),0)*SUM($U85:$BK85)</f>
        <v>0</v>
      </c>
      <c r="AO304" s="134">
        <f>IFERROR('CEB Allocators'!AG85/SUM('CEB Allocators'!$M85:$BC85),0)*SUM($U85:$BK85)</f>
        <v>0</v>
      </c>
      <c r="AP304" s="134">
        <f>IFERROR('CEB Allocators'!AH85/SUM('CEB Allocators'!$M85:$BC85),0)*SUM($U85:$BK85)</f>
        <v>0</v>
      </c>
      <c r="AQ304" s="134">
        <f>IFERROR('CEB Allocators'!AI85/SUM('CEB Allocators'!$M85:$BC85),0)*SUM($U85:$BK85)</f>
        <v>0</v>
      </c>
      <c r="AR304" s="134">
        <f>IFERROR('CEB Allocators'!AJ85/SUM('CEB Allocators'!$M85:$BC85),0)*SUM($U85:$BK85)</f>
        <v>29.507711635984485</v>
      </c>
      <c r="AS304" s="134">
        <f>IFERROR('CEB Allocators'!AK85/SUM('CEB Allocators'!$M85:$BC85),0)*SUM($U85:$BK85)</f>
        <v>29.507711635984485</v>
      </c>
      <c r="AT304" s="134">
        <f>IFERROR('CEB Allocators'!AL85/SUM('CEB Allocators'!$M85:$BC85),0)*SUM($U85:$BK85)</f>
        <v>29.507711635984485</v>
      </c>
      <c r="AU304" s="134">
        <f>IFERROR('CEB Allocators'!AM85/SUM('CEB Allocators'!$M85:$BC85),0)*SUM($U85:$BK85)</f>
        <v>29.507711635984485</v>
      </c>
      <c r="AV304" s="134">
        <f>IFERROR('CEB Allocators'!AN85/SUM('CEB Allocators'!$M85:$BC85),0)*SUM($U85:$BK85)</f>
        <v>29.507711635984485</v>
      </c>
      <c r="AW304" s="134">
        <f>IFERROR('CEB Allocators'!AO85/SUM('CEB Allocators'!$M85:$BC85),0)*SUM($U85:$BK85)</f>
        <v>29.507711635984485</v>
      </c>
      <c r="AX304" s="134">
        <f>IFERROR('CEB Allocators'!AP85/SUM('CEB Allocators'!$M85:$BC85),0)*SUM($U85:$BK85)</f>
        <v>29.507711635984485</v>
      </c>
      <c r="AY304" s="134">
        <f>IFERROR('CEB Allocators'!AQ85/SUM('CEB Allocators'!$M85:$BC85),0)*SUM($U85:$BK85)</f>
        <v>29.507711635984485</v>
      </c>
      <c r="AZ304" s="134">
        <f>IFERROR('CEB Allocators'!AR85/SUM('CEB Allocators'!$M85:$BC85),0)*SUM($U85:$BK85)</f>
        <v>29.507711635984485</v>
      </c>
      <c r="BA304" s="134">
        <f>IFERROR('CEB Allocators'!AS85/SUM('CEB Allocators'!$M85:$BC85),0)*SUM($U85:$BK85)</f>
        <v>29.507711635984485</v>
      </c>
      <c r="BB304" s="134">
        <f>IFERROR('CEB Allocators'!AT85/SUM('CEB Allocators'!$M85:$BC85),0)*SUM($U85:$BK85)</f>
        <v>29.507711635984485</v>
      </c>
      <c r="BC304" s="134">
        <f>IFERROR('CEB Allocators'!AU85/SUM('CEB Allocators'!$M85:$BC85),0)*SUM($U85:$BK85)</f>
        <v>29.507711635984485</v>
      </c>
      <c r="BD304" s="134">
        <f>IFERROR('CEB Allocators'!AV85/SUM('CEB Allocators'!$M85:$BC85),0)*SUM($U85:$BK85)</f>
        <v>29.507711635984485</v>
      </c>
      <c r="BE304" s="134">
        <f>IFERROR('CEB Allocators'!AW85/SUM('CEB Allocators'!$M85:$BC85),0)*SUM($U85:$BK85)</f>
        <v>29.507711635984485</v>
      </c>
      <c r="BF304" s="134">
        <f>IFERROR('CEB Allocators'!AX85/SUM('CEB Allocators'!$M85:$BC85),0)*SUM($U85:$BK85)</f>
        <v>29.507711635984485</v>
      </c>
      <c r="BG304" s="134">
        <f>IFERROR('CEB Allocators'!AY85/SUM('CEB Allocators'!$M85:$BC85),0)*SUM($U85:$BK85)</f>
        <v>0</v>
      </c>
      <c r="BH304" s="134">
        <f>IFERROR('CEB Allocators'!AZ85/SUM('CEB Allocators'!$M85:$BC85),0)*SUM($U85:$BK85)</f>
        <v>0</v>
      </c>
      <c r="BI304" s="134">
        <f>IFERROR('CEB Allocators'!BA85/SUM('CEB Allocators'!$M85:$BC85),0)*SUM($U85:$BK85)</f>
        <v>0</v>
      </c>
      <c r="BJ304" s="134">
        <f>IFERROR('CEB Allocators'!BB85/SUM('CEB Allocators'!$M85:$BC85),0)*SUM($U85:$BK85)</f>
        <v>0</v>
      </c>
      <c r="BK304" s="134">
        <f>IFERROR('CEB Allocators'!BC85/SUM('CEB Allocators'!$M85:$BC85),0)*SUM($U85:$BK85)</f>
        <v>0</v>
      </c>
      <c r="BL304" s="134">
        <f t="shared" si="454"/>
        <v>0</v>
      </c>
      <c r="BM304" s="134">
        <f t="shared" si="465"/>
        <v>0</v>
      </c>
      <c r="BN304" s="134">
        <f t="shared" si="465"/>
        <v>0</v>
      </c>
      <c r="BO304" s="134">
        <f t="shared" si="465"/>
        <v>0</v>
      </c>
      <c r="BP304" s="134">
        <f t="shared" si="465"/>
        <v>0</v>
      </c>
      <c r="BQ304" s="134">
        <f t="shared" si="465"/>
        <v>0</v>
      </c>
      <c r="BR304" s="134">
        <f t="shared" si="465"/>
        <v>0</v>
      </c>
      <c r="BS304" s="134">
        <f t="shared" si="465"/>
        <v>0</v>
      </c>
      <c r="BT304" s="134">
        <f t="shared" si="465"/>
        <v>0</v>
      </c>
      <c r="BU304" s="134">
        <f t="shared" si="465"/>
        <v>0</v>
      </c>
      <c r="BV304" s="134">
        <f t="shared" si="465"/>
        <v>0</v>
      </c>
      <c r="BW304" s="134">
        <f t="shared" si="465"/>
        <v>0</v>
      </c>
      <c r="BX304" s="134">
        <f t="shared" si="465"/>
        <v>0</v>
      </c>
      <c r="BY304" s="134">
        <f t="shared" ref="BM304:CH316" si="490">BY85</f>
        <v>0</v>
      </c>
      <c r="BZ304" s="134">
        <f t="shared" si="490"/>
        <v>0</v>
      </c>
      <c r="CA304" s="134">
        <f t="shared" si="490"/>
        <v>0</v>
      </c>
      <c r="CB304" s="134">
        <f t="shared" si="490"/>
        <v>0</v>
      </c>
      <c r="CC304" s="134">
        <f t="shared" si="490"/>
        <v>0</v>
      </c>
      <c r="CD304" s="134">
        <f t="shared" si="490"/>
        <v>0</v>
      </c>
      <c r="CE304" s="134">
        <f t="shared" si="490"/>
        <v>0</v>
      </c>
      <c r="CF304" s="134">
        <f t="shared" si="490"/>
        <v>0</v>
      </c>
      <c r="CG304" s="134">
        <f t="shared" si="490"/>
        <v>0</v>
      </c>
      <c r="CH304" s="134">
        <f t="shared" si="490"/>
        <v>0</v>
      </c>
    </row>
    <row r="305" spans="1:86" ht="11.4" x14ac:dyDescent="0.2">
      <c r="A305" s="150"/>
      <c r="B305" s="19" t="str">
        <f t="shared" ref="B305:G305" si="491">B86</f>
        <v>Conservation</v>
      </c>
      <c r="C305" s="97">
        <f t="shared" si="491"/>
        <v>0</v>
      </c>
      <c r="D305" s="97" t="str">
        <f t="shared" si="491"/>
        <v>Con</v>
      </c>
      <c r="E305" s="97" t="str">
        <f t="shared" si="491"/>
        <v>Conservation</v>
      </c>
      <c r="F305" s="19" t="str">
        <f t="shared" si="491"/>
        <v>Multiple</v>
      </c>
      <c r="G305" s="128">
        <f t="shared" si="491"/>
        <v>47119</v>
      </c>
      <c r="H305" s="19">
        <f t="shared" si="452"/>
        <v>15</v>
      </c>
      <c r="I305" s="129">
        <f t="shared" ref="I305:K305" si="492">I86</f>
        <v>15</v>
      </c>
      <c r="J305" s="129">
        <f t="shared" si="492"/>
        <v>0</v>
      </c>
      <c r="K305" s="19">
        <f t="shared" si="492"/>
        <v>2029</v>
      </c>
      <c r="L305" s="19"/>
      <c r="M305" s="19"/>
      <c r="N305" s="19"/>
      <c r="O305" s="19"/>
      <c r="P305" s="19"/>
      <c r="Q305" s="19"/>
      <c r="R305" s="19"/>
      <c r="S305" s="19"/>
      <c r="T305" s="19"/>
      <c r="U305" s="134">
        <f>IFERROR('CEB Allocators'!M86/SUM('CEB Allocators'!$M86:$BC86),0)*SUM($U86:$BK86)</f>
        <v>0</v>
      </c>
      <c r="V305" s="134">
        <f>IFERROR('CEB Allocators'!N86/SUM('CEB Allocators'!$M86:$BC86),0)*SUM($U86:$BK86)</f>
        <v>0</v>
      </c>
      <c r="W305" s="134">
        <f>IFERROR('CEB Allocators'!O86/SUM('CEB Allocators'!$M86:$BC86),0)*SUM($U86:$BK86)</f>
        <v>0</v>
      </c>
      <c r="X305" s="134">
        <f>IFERROR('CEB Allocators'!P86/SUM('CEB Allocators'!$M86:$BC86),0)*SUM($U86:$BK86)</f>
        <v>0</v>
      </c>
      <c r="Y305" s="134">
        <f>IFERROR('CEB Allocators'!Q86/SUM('CEB Allocators'!$M86:$BC86),0)*SUM($U86:$BK86)</f>
        <v>0</v>
      </c>
      <c r="Z305" s="134">
        <f>IFERROR('CEB Allocators'!R86/SUM('CEB Allocators'!$M86:$BC86),0)*SUM($U86:$BK86)</f>
        <v>0</v>
      </c>
      <c r="AA305" s="134">
        <f>IFERROR('CEB Allocators'!S86/SUM('CEB Allocators'!$M86:$BC86),0)*SUM($U86:$BK86)</f>
        <v>0</v>
      </c>
      <c r="AB305" s="134">
        <f>IFERROR('CEB Allocators'!T86/SUM('CEB Allocators'!$M86:$BC86),0)*SUM($U86:$BK86)</f>
        <v>0</v>
      </c>
      <c r="AC305" s="134">
        <f>IFERROR('CEB Allocators'!U86/SUM('CEB Allocators'!$M86:$BC86),0)*SUM($U86:$BK86)</f>
        <v>0</v>
      </c>
      <c r="AD305" s="134">
        <f>IFERROR('CEB Allocators'!V86/SUM('CEB Allocators'!$M86:$BC86),0)*SUM($U86:$BK86)</f>
        <v>0</v>
      </c>
      <c r="AE305" s="134">
        <f>IFERROR('CEB Allocators'!W86/SUM('CEB Allocators'!$M86:$BC86),0)*SUM($U86:$BK86)</f>
        <v>0</v>
      </c>
      <c r="AF305" s="134">
        <f>IFERROR('CEB Allocators'!X86/SUM('CEB Allocators'!$M86:$BC86),0)*SUM($U86:$BK86)</f>
        <v>0</v>
      </c>
      <c r="AG305" s="134">
        <f>IFERROR('CEB Allocators'!Y86/SUM('CEB Allocators'!$M86:$BC86),0)*SUM($U86:$BK86)</f>
        <v>0</v>
      </c>
      <c r="AH305" s="134">
        <f>IFERROR('CEB Allocators'!Z86/SUM('CEB Allocators'!$M86:$BC86),0)*SUM($U86:$BK86)</f>
        <v>0</v>
      </c>
      <c r="AI305" s="134">
        <f>IFERROR('CEB Allocators'!AA86/SUM('CEB Allocators'!$M86:$BC86),0)*SUM($U86:$BK86)</f>
        <v>0</v>
      </c>
      <c r="AJ305" s="134">
        <f>IFERROR('CEB Allocators'!AB86/SUM('CEB Allocators'!$M86:$BC86),0)*SUM($U86:$BK86)</f>
        <v>0</v>
      </c>
      <c r="AK305" s="134">
        <f>IFERROR('CEB Allocators'!AC86/SUM('CEB Allocators'!$M86:$BC86),0)*SUM($U86:$BK86)</f>
        <v>0</v>
      </c>
      <c r="AL305" s="134">
        <f>IFERROR('CEB Allocators'!AD86/SUM('CEB Allocators'!$M86:$BC86),0)*SUM($U86:$BK86)</f>
        <v>0</v>
      </c>
      <c r="AM305" s="134">
        <f>IFERROR('CEB Allocators'!AE86/SUM('CEB Allocators'!$M86:$BC86),0)*SUM($U86:$BK86)</f>
        <v>0</v>
      </c>
      <c r="AN305" s="134">
        <f>IFERROR('CEB Allocators'!AF86/SUM('CEB Allocators'!$M86:$BC86),0)*SUM($U86:$BK86)</f>
        <v>0</v>
      </c>
      <c r="AO305" s="134">
        <f>IFERROR('CEB Allocators'!AG86/SUM('CEB Allocators'!$M86:$BC86),0)*SUM($U86:$BK86)</f>
        <v>0</v>
      </c>
      <c r="AP305" s="134">
        <f>IFERROR('CEB Allocators'!AH86/SUM('CEB Allocators'!$M86:$BC86),0)*SUM($U86:$BK86)</f>
        <v>0</v>
      </c>
      <c r="AQ305" s="134">
        <f>IFERROR('CEB Allocators'!AI86/SUM('CEB Allocators'!$M86:$BC86),0)*SUM($U86:$BK86)</f>
        <v>0</v>
      </c>
      <c r="AR305" s="134">
        <f>IFERROR('CEB Allocators'!AJ86/SUM('CEB Allocators'!$M86:$BC86),0)*SUM($U86:$BK86)</f>
        <v>0</v>
      </c>
      <c r="AS305" s="134">
        <f>IFERROR('CEB Allocators'!AK86/SUM('CEB Allocators'!$M86:$BC86),0)*SUM($U86:$BK86)</f>
        <v>30.097865868704172</v>
      </c>
      <c r="AT305" s="134">
        <f>IFERROR('CEB Allocators'!AL86/SUM('CEB Allocators'!$M86:$BC86),0)*SUM($U86:$BK86)</f>
        <v>30.097865868704172</v>
      </c>
      <c r="AU305" s="134">
        <f>IFERROR('CEB Allocators'!AM86/SUM('CEB Allocators'!$M86:$BC86),0)*SUM($U86:$BK86)</f>
        <v>30.097865868704172</v>
      </c>
      <c r="AV305" s="134">
        <f>IFERROR('CEB Allocators'!AN86/SUM('CEB Allocators'!$M86:$BC86),0)*SUM($U86:$BK86)</f>
        <v>30.097865868704172</v>
      </c>
      <c r="AW305" s="134">
        <f>IFERROR('CEB Allocators'!AO86/SUM('CEB Allocators'!$M86:$BC86),0)*SUM($U86:$BK86)</f>
        <v>30.097865868704172</v>
      </c>
      <c r="AX305" s="134">
        <f>IFERROR('CEB Allocators'!AP86/SUM('CEB Allocators'!$M86:$BC86),0)*SUM($U86:$BK86)</f>
        <v>30.097865868704172</v>
      </c>
      <c r="AY305" s="134">
        <f>IFERROR('CEB Allocators'!AQ86/SUM('CEB Allocators'!$M86:$BC86),0)*SUM($U86:$BK86)</f>
        <v>30.097865868704172</v>
      </c>
      <c r="AZ305" s="134">
        <f>IFERROR('CEB Allocators'!AR86/SUM('CEB Allocators'!$M86:$BC86),0)*SUM($U86:$BK86)</f>
        <v>30.097865868704172</v>
      </c>
      <c r="BA305" s="134">
        <f>IFERROR('CEB Allocators'!AS86/SUM('CEB Allocators'!$M86:$BC86),0)*SUM($U86:$BK86)</f>
        <v>30.097865868704172</v>
      </c>
      <c r="BB305" s="134">
        <f>IFERROR('CEB Allocators'!AT86/SUM('CEB Allocators'!$M86:$BC86),0)*SUM($U86:$BK86)</f>
        <v>30.097865868704172</v>
      </c>
      <c r="BC305" s="134">
        <f>IFERROR('CEB Allocators'!AU86/SUM('CEB Allocators'!$M86:$BC86),0)*SUM($U86:$BK86)</f>
        <v>30.097865868704172</v>
      </c>
      <c r="BD305" s="134">
        <f>IFERROR('CEB Allocators'!AV86/SUM('CEB Allocators'!$M86:$BC86),0)*SUM($U86:$BK86)</f>
        <v>30.097865868704172</v>
      </c>
      <c r="BE305" s="134">
        <f>IFERROR('CEB Allocators'!AW86/SUM('CEB Allocators'!$M86:$BC86),0)*SUM($U86:$BK86)</f>
        <v>30.097865868704172</v>
      </c>
      <c r="BF305" s="134">
        <f>IFERROR('CEB Allocators'!AX86/SUM('CEB Allocators'!$M86:$BC86),0)*SUM($U86:$BK86)</f>
        <v>30.097865868704172</v>
      </c>
      <c r="BG305" s="134">
        <f>IFERROR('CEB Allocators'!AY86/SUM('CEB Allocators'!$M86:$BC86),0)*SUM($U86:$BK86)</f>
        <v>30.097865868704172</v>
      </c>
      <c r="BH305" s="134">
        <f>IFERROR('CEB Allocators'!AZ86/SUM('CEB Allocators'!$M86:$BC86),0)*SUM($U86:$BK86)</f>
        <v>0</v>
      </c>
      <c r="BI305" s="134">
        <f>IFERROR('CEB Allocators'!BA86/SUM('CEB Allocators'!$M86:$BC86),0)*SUM($U86:$BK86)</f>
        <v>0</v>
      </c>
      <c r="BJ305" s="134">
        <f>IFERROR('CEB Allocators'!BB86/SUM('CEB Allocators'!$M86:$BC86),0)*SUM($U86:$BK86)</f>
        <v>0</v>
      </c>
      <c r="BK305" s="134">
        <f>IFERROR('CEB Allocators'!BC86/SUM('CEB Allocators'!$M86:$BC86),0)*SUM($U86:$BK86)</f>
        <v>0</v>
      </c>
      <c r="BL305" s="134">
        <f t="shared" si="454"/>
        <v>0</v>
      </c>
      <c r="BM305" s="134">
        <f t="shared" si="490"/>
        <v>0</v>
      </c>
      <c r="BN305" s="134">
        <f t="shared" si="490"/>
        <v>0</v>
      </c>
      <c r="BO305" s="134">
        <f t="shared" si="490"/>
        <v>0</v>
      </c>
      <c r="BP305" s="134">
        <f t="shared" si="490"/>
        <v>0</v>
      </c>
      <c r="BQ305" s="134">
        <f t="shared" si="490"/>
        <v>0</v>
      </c>
      <c r="BR305" s="134">
        <f t="shared" si="490"/>
        <v>0</v>
      </c>
      <c r="BS305" s="134">
        <f t="shared" si="490"/>
        <v>0</v>
      </c>
      <c r="BT305" s="134">
        <f t="shared" si="490"/>
        <v>0</v>
      </c>
      <c r="BU305" s="134">
        <f t="shared" si="490"/>
        <v>0</v>
      </c>
      <c r="BV305" s="134">
        <f t="shared" si="490"/>
        <v>0</v>
      </c>
      <c r="BW305" s="134">
        <f t="shared" si="490"/>
        <v>0</v>
      </c>
      <c r="BX305" s="134">
        <f t="shared" si="490"/>
        <v>0</v>
      </c>
      <c r="BY305" s="134">
        <f t="shared" si="490"/>
        <v>0</v>
      </c>
      <c r="BZ305" s="134">
        <f t="shared" si="490"/>
        <v>0</v>
      </c>
      <c r="CA305" s="134">
        <f t="shared" si="490"/>
        <v>0</v>
      </c>
      <c r="CB305" s="134">
        <f t="shared" si="490"/>
        <v>0</v>
      </c>
      <c r="CC305" s="134">
        <f t="shared" si="490"/>
        <v>0</v>
      </c>
      <c r="CD305" s="134">
        <f t="shared" si="490"/>
        <v>0</v>
      </c>
      <c r="CE305" s="134">
        <f t="shared" si="490"/>
        <v>0</v>
      </c>
      <c r="CF305" s="134">
        <f t="shared" si="490"/>
        <v>0</v>
      </c>
      <c r="CG305" s="134">
        <f t="shared" si="490"/>
        <v>0</v>
      </c>
      <c r="CH305" s="134">
        <f t="shared" si="490"/>
        <v>0</v>
      </c>
    </row>
    <row r="306" spans="1:86" ht="11.4" x14ac:dyDescent="0.2">
      <c r="A306" s="150"/>
      <c r="B306" s="19" t="str">
        <f t="shared" ref="B306:G306" si="493">B87</f>
        <v>Conservation</v>
      </c>
      <c r="C306" s="97">
        <f t="shared" si="493"/>
        <v>0</v>
      </c>
      <c r="D306" s="97" t="str">
        <f t="shared" si="493"/>
        <v>Con</v>
      </c>
      <c r="E306" s="97" t="str">
        <f t="shared" si="493"/>
        <v>Conservation</v>
      </c>
      <c r="F306" s="19" t="str">
        <f t="shared" si="493"/>
        <v>Multiple</v>
      </c>
      <c r="G306" s="128">
        <f t="shared" si="493"/>
        <v>47484</v>
      </c>
      <c r="H306" s="19">
        <f t="shared" si="452"/>
        <v>15</v>
      </c>
      <c r="I306" s="129">
        <f t="shared" ref="I306:K306" si="494">I87</f>
        <v>15</v>
      </c>
      <c r="J306" s="129">
        <f t="shared" si="494"/>
        <v>0</v>
      </c>
      <c r="K306" s="19">
        <f t="shared" si="494"/>
        <v>2030</v>
      </c>
      <c r="L306" s="19"/>
      <c r="M306" s="19"/>
      <c r="N306" s="19"/>
      <c r="O306" s="19"/>
      <c r="P306" s="19"/>
      <c r="Q306" s="19"/>
      <c r="R306" s="19"/>
      <c r="S306" s="19"/>
      <c r="T306" s="19"/>
      <c r="U306" s="134">
        <f>IFERROR('CEB Allocators'!M87/SUM('CEB Allocators'!$M87:$BC87),0)*SUM($U87:$BK87)</f>
        <v>0</v>
      </c>
      <c r="V306" s="134">
        <f>IFERROR('CEB Allocators'!N87/SUM('CEB Allocators'!$M87:$BC87),0)*SUM($U87:$BK87)</f>
        <v>0</v>
      </c>
      <c r="W306" s="134">
        <f>IFERROR('CEB Allocators'!O87/SUM('CEB Allocators'!$M87:$BC87),0)*SUM($U87:$BK87)</f>
        <v>0</v>
      </c>
      <c r="X306" s="134">
        <f>IFERROR('CEB Allocators'!P87/SUM('CEB Allocators'!$M87:$BC87),0)*SUM($U87:$BK87)</f>
        <v>0</v>
      </c>
      <c r="Y306" s="134">
        <f>IFERROR('CEB Allocators'!Q87/SUM('CEB Allocators'!$M87:$BC87),0)*SUM($U87:$BK87)</f>
        <v>0</v>
      </c>
      <c r="Z306" s="134">
        <f>IFERROR('CEB Allocators'!R87/SUM('CEB Allocators'!$M87:$BC87),0)*SUM($U87:$BK87)</f>
        <v>0</v>
      </c>
      <c r="AA306" s="134">
        <f>IFERROR('CEB Allocators'!S87/SUM('CEB Allocators'!$M87:$BC87),0)*SUM($U87:$BK87)</f>
        <v>0</v>
      </c>
      <c r="AB306" s="134">
        <f>IFERROR('CEB Allocators'!T87/SUM('CEB Allocators'!$M87:$BC87),0)*SUM($U87:$BK87)</f>
        <v>0</v>
      </c>
      <c r="AC306" s="134">
        <f>IFERROR('CEB Allocators'!U87/SUM('CEB Allocators'!$M87:$BC87),0)*SUM($U87:$BK87)</f>
        <v>0</v>
      </c>
      <c r="AD306" s="134">
        <f>IFERROR('CEB Allocators'!V87/SUM('CEB Allocators'!$M87:$BC87),0)*SUM($U87:$BK87)</f>
        <v>0</v>
      </c>
      <c r="AE306" s="134">
        <f>IFERROR('CEB Allocators'!W87/SUM('CEB Allocators'!$M87:$BC87),0)*SUM($U87:$BK87)</f>
        <v>0</v>
      </c>
      <c r="AF306" s="134">
        <f>IFERROR('CEB Allocators'!X87/SUM('CEB Allocators'!$M87:$BC87),0)*SUM($U87:$BK87)</f>
        <v>0</v>
      </c>
      <c r="AG306" s="134">
        <f>IFERROR('CEB Allocators'!Y87/SUM('CEB Allocators'!$M87:$BC87),0)*SUM($U87:$BK87)</f>
        <v>0</v>
      </c>
      <c r="AH306" s="134">
        <f>IFERROR('CEB Allocators'!Z87/SUM('CEB Allocators'!$M87:$BC87),0)*SUM($U87:$BK87)</f>
        <v>0</v>
      </c>
      <c r="AI306" s="134">
        <f>IFERROR('CEB Allocators'!AA87/SUM('CEB Allocators'!$M87:$BC87),0)*SUM($U87:$BK87)</f>
        <v>0</v>
      </c>
      <c r="AJ306" s="134">
        <f>IFERROR('CEB Allocators'!AB87/SUM('CEB Allocators'!$M87:$BC87),0)*SUM($U87:$BK87)</f>
        <v>0</v>
      </c>
      <c r="AK306" s="134">
        <f>IFERROR('CEB Allocators'!AC87/SUM('CEB Allocators'!$M87:$BC87),0)*SUM($U87:$BK87)</f>
        <v>0</v>
      </c>
      <c r="AL306" s="134">
        <f>IFERROR('CEB Allocators'!AD87/SUM('CEB Allocators'!$M87:$BC87),0)*SUM($U87:$BK87)</f>
        <v>0</v>
      </c>
      <c r="AM306" s="134">
        <f>IFERROR('CEB Allocators'!AE87/SUM('CEB Allocators'!$M87:$BC87),0)*SUM($U87:$BK87)</f>
        <v>0</v>
      </c>
      <c r="AN306" s="134">
        <f>IFERROR('CEB Allocators'!AF87/SUM('CEB Allocators'!$M87:$BC87),0)*SUM($U87:$BK87)</f>
        <v>0</v>
      </c>
      <c r="AO306" s="134">
        <f>IFERROR('CEB Allocators'!AG87/SUM('CEB Allocators'!$M87:$BC87),0)*SUM($U87:$BK87)</f>
        <v>0</v>
      </c>
      <c r="AP306" s="134">
        <f>IFERROR('CEB Allocators'!AH87/SUM('CEB Allocators'!$M87:$BC87),0)*SUM($U87:$BK87)</f>
        <v>0</v>
      </c>
      <c r="AQ306" s="134">
        <f>IFERROR('CEB Allocators'!AI87/SUM('CEB Allocators'!$M87:$BC87),0)*SUM($U87:$BK87)</f>
        <v>0</v>
      </c>
      <c r="AR306" s="134">
        <f>IFERROR('CEB Allocators'!AJ87/SUM('CEB Allocators'!$M87:$BC87),0)*SUM($U87:$BK87)</f>
        <v>0</v>
      </c>
      <c r="AS306" s="134">
        <f>IFERROR('CEB Allocators'!AK87/SUM('CEB Allocators'!$M87:$BC87),0)*SUM($U87:$BK87)</f>
        <v>0</v>
      </c>
      <c r="AT306" s="134">
        <f>IFERROR('CEB Allocators'!AL87/SUM('CEB Allocators'!$M87:$BC87),0)*SUM($U87:$BK87)</f>
        <v>30.699823186078252</v>
      </c>
      <c r="AU306" s="134">
        <f>IFERROR('CEB Allocators'!AM87/SUM('CEB Allocators'!$M87:$BC87),0)*SUM($U87:$BK87)</f>
        <v>30.699823186078252</v>
      </c>
      <c r="AV306" s="134">
        <f>IFERROR('CEB Allocators'!AN87/SUM('CEB Allocators'!$M87:$BC87),0)*SUM($U87:$BK87)</f>
        <v>30.699823186078252</v>
      </c>
      <c r="AW306" s="134">
        <f>IFERROR('CEB Allocators'!AO87/SUM('CEB Allocators'!$M87:$BC87),0)*SUM($U87:$BK87)</f>
        <v>30.699823186078252</v>
      </c>
      <c r="AX306" s="134">
        <f>IFERROR('CEB Allocators'!AP87/SUM('CEB Allocators'!$M87:$BC87),0)*SUM($U87:$BK87)</f>
        <v>30.699823186078252</v>
      </c>
      <c r="AY306" s="134">
        <f>IFERROR('CEB Allocators'!AQ87/SUM('CEB Allocators'!$M87:$BC87),0)*SUM($U87:$BK87)</f>
        <v>30.699823186078252</v>
      </c>
      <c r="AZ306" s="134">
        <f>IFERROR('CEB Allocators'!AR87/SUM('CEB Allocators'!$M87:$BC87),0)*SUM($U87:$BK87)</f>
        <v>30.699823186078252</v>
      </c>
      <c r="BA306" s="134">
        <f>IFERROR('CEB Allocators'!AS87/SUM('CEB Allocators'!$M87:$BC87),0)*SUM($U87:$BK87)</f>
        <v>30.699823186078252</v>
      </c>
      <c r="BB306" s="134">
        <f>IFERROR('CEB Allocators'!AT87/SUM('CEB Allocators'!$M87:$BC87),0)*SUM($U87:$BK87)</f>
        <v>30.699823186078252</v>
      </c>
      <c r="BC306" s="134">
        <f>IFERROR('CEB Allocators'!AU87/SUM('CEB Allocators'!$M87:$BC87),0)*SUM($U87:$BK87)</f>
        <v>30.699823186078252</v>
      </c>
      <c r="BD306" s="134">
        <f>IFERROR('CEB Allocators'!AV87/SUM('CEB Allocators'!$M87:$BC87),0)*SUM($U87:$BK87)</f>
        <v>30.699823186078252</v>
      </c>
      <c r="BE306" s="134">
        <f>IFERROR('CEB Allocators'!AW87/SUM('CEB Allocators'!$M87:$BC87),0)*SUM($U87:$BK87)</f>
        <v>30.699823186078252</v>
      </c>
      <c r="BF306" s="134">
        <f>IFERROR('CEB Allocators'!AX87/SUM('CEB Allocators'!$M87:$BC87),0)*SUM($U87:$BK87)</f>
        <v>30.699823186078252</v>
      </c>
      <c r="BG306" s="134">
        <f>IFERROR('CEB Allocators'!AY87/SUM('CEB Allocators'!$M87:$BC87),0)*SUM($U87:$BK87)</f>
        <v>30.699823186078252</v>
      </c>
      <c r="BH306" s="134">
        <f>IFERROR('CEB Allocators'!AZ87/SUM('CEB Allocators'!$M87:$BC87),0)*SUM($U87:$BK87)</f>
        <v>30.699823186078252</v>
      </c>
      <c r="BI306" s="134">
        <f>IFERROR('CEB Allocators'!BA87/SUM('CEB Allocators'!$M87:$BC87),0)*SUM($U87:$BK87)</f>
        <v>0</v>
      </c>
      <c r="BJ306" s="134">
        <f>IFERROR('CEB Allocators'!BB87/SUM('CEB Allocators'!$M87:$BC87),0)*SUM($U87:$BK87)</f>
        <v>0</v>
      </c>
      <c r="BK306" s="134">
        <f>IFERROR('CEB Allocators'!BC87/SUM('CEB Allocators'!$M87:$BC87),0)*SUM($U87:$BK87)</f>
        <v>0</v>
      </c>
      <c r="BL306" s="134">
        <f t="shared" si="454"/>
        <v>0</v>
      </c>
      <c r="BM306" s="134">
        <f t="shared" si="490"/>
        <v>0</v>
      </c>
      <c r="BN306" s="134">
        <f t="shared" si="490"/>
        <v>0</v>
      </c>
      <c r="BO306" s="134">
        <f t="shared" si="490"/>
        <v>0</v>
      </c>
      <c r="BP306" s="134">
        <f t="shared" si="490"/>
        <v>0</v>
      </c>
      <c r="BQ306" s="134">
        <f t="shared" si="490"/>
        <v>0</v>
      </c>
      <c r="BR306" s="134">
        <f t="shared" si="490"/>
        <v>0</v>
      </c>
      <c r="BS306" s="134">
        <f t="shared" si="490"/>
        <v>0</v>
      </c>
      <c r="BT306" s="134">
        <f t="shared" si="490"/>
        <v>0</v>
      </c>
      <c r="BU306" s="134">
        <f t="shared" si="490"/>
        <v>0</v>
      </c>
      <c r="BV306" s="134">
        <f t="shared" si="490"/>
        <v>0</v>
      </c>
      <c r="BW306" s="134">
        <f t="shared" si="490"/>
        <v>0</v>
      </c>
      <c r="BX306" s="134">
        <f t="shared" si="490"/>
        <v>0</v>
      </c>
      <c r="BY306" s="134">
        <f t="shared" si="490"/>
        <v>0</v>
      </c>
      <c r="BZ306" s="134">
        <f t="shared" si="490"/>
        <v>0</v>
      </c>
      <c r="CA306" s="134">
        <f t="shared" si="490"/>
        <v>0</v>
      </c>
      <c r="CB306" s="134">
        <f t="shared" si="490"/>
        <v>0</v>
      </c>
      <c r="CC306" s="134">
        <f t="shared" si="490"/>
        <v>0</v>
      </c>
      <c r="CD306" s="134">
        <f t="shared" si="490"/>
        <v>0</v>
      </c>
      <c r="CE306" s="134">
        <f t="shared" si="490"/>
        <v>0</v>
      </c>
      <c r="CF306" s="134">
        <f t="shared" si="490"/>
        <v>0</v>
      </c>
      <c r="CG306" s="134">
        <f t="shared" si="490"/>
        <v>0</v>
      </c>
      <c r="CH306" s="134">
        <f t="shared" si="490"/>
        <v>0</v>
      </c>
    </row>
    <row r="307" spans="1:86" ht="11.4" x14ac:dyDescent="0.2">
      <c r="A307" s="150"/>
      <c r="B307" s="19" t="str">
        <f t="shared" ref="B307:G307" si="495">B88</f>
        <v>Conservation</v>
      </c>
      <c r="C307" s="97">
        <f t="shared" si="495"/>
        <v>0</v>
      </c>
      <c r="D307" s="97" t="str">
        <f t="shared" si="495"/>
        <v>Con</v>
      </c>
      <c r="E307" s="97" t="str">
        <f t="shared" si="495"/>
        <v>Conservation</v>
      </c>
      <c r="F307" s="19" t="str">
        <f t="shared" si="495"/>
        <v>Multiple</v>
      </c>
      <c r="G307" s="128">
        <f t="shared" si="495"/>
        <v>47849</v>
      </c>
      <c r="H307" s="19">
        <f t="shared" si="452"/>
        <v>15</v>
      </c>
      <c r="I307" s="129">
        <f t="shared" ref="I307:K307" si="496">I88</f>
        <v>15</v>
      </c>
      <c r="J307" s="129">
        <f t="shared" si="496"/>
        <v>0</v>
      </c>
      <c r="K307" s="19">
        <f t="shared" si="496"/>
        <v>2031</v>
      </c>
      <c r="L307" s="19"/>
      <c r="M307" s="19"/>
      <c r="N307" s="19"/>
      <c r="O307" s="19"/>
      <c r="P307" s="19"/>
      <c r="Q307" s="19"/>
      <c r="R307" s="19"/>
      <c r="S307" s="19"/>
      <c r="T307" s="19"/>
      <c r="U307" s="134">
        <f>IFERROR('CEB Allocators'!M88/SUM('CEB Allocators'!$M88:$BC88),0)*SUM($U88:$BK88)</f>
        <v>0</v>
      </c>
      <c r="V307" s="134">
        <f>IFERROR('CEB Allocators'!N88/SUM('CEB Allocators'!$M88:$BC88),0)*SUM($U88:$BK88)</f>
        <v>0</v>
      </c>
      <c r="W307" s="134">
        <f>IFERROR('CEB Allocators'!O88/SUM('CEB Allocators'!$M88:$BC88),0)*SUM($U88:$BK88)</f>
        <v>0</v>
      </c>
      <c r="X307" s="134">
        <f>IFERROR('CEB Allocators'!P88/SUM('CEB Allocators'!$M88:$BC88),0)*SUM($U88:$BK88)</f>
        <v>0</v>
      </c>
      <c r="Y307" s="134">
        <f>IFERROR('CEB Allocators'!Q88/SUM('CEB Allocators'!$M88:$BC88),0)*SUM($U88:$BK88)</f>
        <v>0</v>
      </c>
      <c r="Z307" s="134">
        <f>IFERROR('CEB Allocators'!R88/SUM('CEB Allocators'!$M88:$BC88),0)*SUM($U88:$BK88)</f>
        <v>0</v>
      </c>
      <c r="AA307" s="134">
        <f>IFERROR('CEB Allocators'!S88/SUM('CEB Allocators'!$M88:$BC88),0)*SUM($U88:$BK88)</f>
        <v>0</v>
      </c>
      <c r="AB307" s="134">
        <f>IFERROR('CEB Allocators'!T88/SUM('CEB Allocators'!$M88:$BC88),0)*SUM($U88:$BK88)</f>
        <v>0</v>
      </c>
      <c r="AC307" s="134">
        <f>IFERROR('CEB Allocators'!U88/SUM('CEB Allocators'!$M88:$BC88),0)*SUM($U88:$BK88)</f>
        <v>0</v>
      </c>
      <c r="AD307" s="134">
        <f>IFERROR('CEB Allocators'!V88/SUM('CEB Allocators'!$M88:$BC88),0)*SUM($U88:$BK88)</f>
        <v>0</v>
      </c>
      <c r="AE307" s="134">
        <f>IFERROR('CEB Allocators'!W88/SUM('CEB Allocators'!$M88:$BC88),0)*SUM($U88:$BK88)</f>
        <v>0</v>
      </c>
      <c r="AF307" s="134">
        <f>IFERROR('CEB Allocators'!X88/SUM('CEB Allocators'!$M88:$BC88),0)*SUM($U88:$BK88)</f>
        <v>0</v>
      </c>
      <c r="AG307" s="134">
        <f>IFERROR('CEB Allocators'!Y88/SUM('CEB Allocators'!$M88:$BC88),0)*SUM($U88:$BK88)</f>
        <v>0</v>
      </c>
      <c r="AH307" s="134">
        <f>IFERROR('CEB Allocators'!Z88/SUM('CEB Allocators'!$M88:$BC88),0)*SUM($U88:$BK88)</f>
        <v>0</v>
      </c>
      <c r="AI307" s="134">
        <f>IFERROR('CEB Allocators'!AA88/SUM('CEB Allocators'!$M88:$BC88),0)*SUM($U88:$BK88)</f>
        <v>0</v>
      </c>
      <c r="AJ307" s="134">
        <f>IFERROR('CEB Allocators'!AB88/SUM('CEB Allocators'!$M88:$BC88),0)*SUM($U88:$BK88)</f>
        <v>0</v>
      </c>
      <c r="AK307" s="134">
        <f>IFERROR('CEB Allocators'!AC88/SUM('CEB Allocators'!$M88:$BC88),0)*SUM($U88:$BK88)</f>
        <v>0</v>
      </c>
      <c r="AL307" s="134">
        <f>IFERROR('CEB Allocators'!AD88/SUM('CEB Allocators'!$M88:$BC88),0)*SUM($U88:$BK88)</f>
        <v>0</v>
      </c>
      <c r="AM307" s="134">
        <f>IFERROR('CEB Allocators'!AE88/SUM('CEB Allocators'!$M88:$BC88),0)*SUM($U88:$BK88)</f>
        <v>0</v>
      </c>
      <c r="AN307" s="134">
        <f>IFERROR('CEB Allocators'!AF88/SUM('CEB Allocators'!$M88:$BC88),0)*SUM($U88:$BK88)</f>
        <v>0</v>
      </c>
      <c r="AO307" s="134">
        <f>IFERROR('CEB Allocators'!AG88/SUM('CEB Allocators'!$M88:$BC88),0)*SUM($U88:$BK88)</f>
        <v>0</v>
      </c>
      <c r="AP307" s="134">
        <f>IFERROR('CEB Allocators'!AH88/SUM('CEB Allocators'!$M88:$BC88),0)*SUM($U88:$BK88)</f>
        <v>0</v>
      </c>
      <c r="AQ307" s="134">
        <f>IFERROR('CEB Allocators'!AI88/SUM('CEB Allocators'!$M88:$BC88),0)*SUM($U88:$BK88)</f>
        <v>0</v>
      </c>
      <c r="AR307" s="134">
        <f>IFERROR('CEB Allocators'!AJ88/SUM('CEB Allocators'!$M88:$BC88),0)*SUM($U88:$BK88)</f>
        <v>0</v>
      </c>
      <c r="AS307" s="134">
        <f>IFERROR('CEB Allocators'!AK88/SUM('CEB Allocators'!$M88:$BC88),0)*SUM($U88:$BK88)</f>
        <v>0</v>
      </c>
      <c r="AT307" s="134">
        <f>IFERROR('CEB Allocators'!AL88/SUM('CEB Allocators'!$M88:$BC88),0)*SUM($U88:$BK88)</f>
        <v>0</v>
      </c>
      <c r="AU307" s="134">
        <f>IFERROR('CEB Allocators'!AM88/SUM('CEB Allocators'!$M88:$BC88),0)*SUM($U88:$BK88)</f>
        <v>31.313819649799822</v>
      </c>
      <c r="AV307" s="134">
        <f>IFERROR('CEB Allocators'!AN88/SUM('CEB Allocators'!$M88:$BC88),0)*SUM($U88:$BK88)</f>
        <v>31.313819649799822</v>
      </c>
      <c r="AW307" s="134">
        <f>IFERROR('CEB Allocators'!AO88/SUM('CEB Allocators'!$M88:$BC88),0)*SUM($U88:$BK88)</f>
        <v>31.313819649799822</v>
      </c>
      <c r="AX307" s="134">
        <f>IFERROR('CEB Allocators'!AP88/SUM('CEB Allocators'!$M88:$BC88),0)*SUM($U88:$BK88)</f>
        <v>31.313819649799822</v>
      </c>
      <c r="AY307" s="134">
        <f>IFERROR('CEB Allocators'!AQ88/SUM('CEB Allocators'!$M88:$BC88),0)*SUM($U88:$BK88)</f>
        <v>31.313819649799822</v>
      </c>
      <c r="AZ307" s="134">
        <f>IFERROR('CEB Allocators'!AR88/SUM('CEB Allocators'!$M88:$BC88),0)*SUM($U88:$BK88)</f>
        <v>31.313819649799822</v>
      </c>
      <c r="BA307" s="134">
        <f>IFERROR('CEB Allocators'!AS88/SUM('CEB Allocators'!$M88:$BC88),0)*SUM($U88:$BK88)</f>
        <v>31.313819649799822</v>
      </c>
      <c r="BB307" s="134">
        <f>IFERROR('CEB Allocators'!AT88/SUM('CEB Allocators'!$M88:$BC88),0)*SUM($U88:$BK88)</f>
        <v>31.313819649799822</v>
      </c>
      <c r="BC307" s="134">
        <f>IFERROR('CEB Allocators'!AU88/SUM('CEB Allocators'!$M88:$BC88),0)*SUM($U88:$BK88)</f>
        <v>31.313819649799822</v>
      </c>
      <c r="BD307" s="134">
        <f>IFERROR('CEB Allocators'!AV88/SUM('CEB Allocators'!$M88:$BC88),0)*SUM($U88:$BK88)</f>
        <v>31.313819649799822</v>
      </c>
      <c r="BE307" s="134">
        <f>IFERROR('CEB Allocators'!AW88/SUM('CEB Allocators'!$M88:$BC88),0)*SUM($U88:$BK88)</f>
        <v>31.313819649799822</v>
      </c>
      <c r="BF307" s="134">
        <f>IFERROR('CEB Allocators'!AX88/SUM('CEB Allocators'!$M88:$BC88),0)*SUM($U88:$BK88)</f>
        <v>31.313819649799822</v>
      </c>
      <c r="BG307" s="134">
        <f>IFERROR('CEB Allocators'!AY88/SUM('CEB Allocators'!$M88:$BC88),0)*SUM($U88:$BK88)</f>
        <v>31.313819649799822</v>
      </c>
      <c r="BH307" s="134">
        <f>IFERROR('CEB Allocators'!AZ88/SUM('CEB Allocators'!$M88:$BC88),0)*SUM($U88:$BK88)</f>
        <v>31.313819649799822</v>
      </c>
      <c r="BI307" s="134">
        <f>IFERROR('CEB Allocators'!BA88/SUM('CEB Allocators'!$M88:$BC88),0)*SUM($U88:$BK88)</f>
        <v>31.313819649799822</v>
      </c>
      <c r="BJ307" s="134">
        <f>IFERROR('CEB Allocators'!BB88/SUM('CEB Allocators'!$M88:$BC88),0)*SUM($U88:$BK88)</f>
        <v>0</v>
      </c>
      <c r="BK307" s="134">
        <f>IFERROR('CEB Allocators'!BC88/SUM('CEB Allocators'!$M88:$BC88),0)*SUM($U88:$BK88)</f>
        <v>0</v>
      </c>
      <c r="BL307" s="134">
        <f t="shared" si="454"/>
        <v>0</v>
      </c>
      <c r="BM307" s="134">
        <f t="shared" si="490"/>
        <v>0</v>
      </c>
      <c r="BN307" s="134">
        <f t="shared" si="490"/>
        <v>0</v>
      </c>
      <c r="BO307" s="134">
        <f t="shared" si="490"/>
        <v>0</v>
      </c>
      <c r="BP307" s="134">
        <f t="shared" si="490"/>
        <v>0</v>
      </c>
      <c r="BQ307" s="134">
        <f t="shared" si="490"/>
        <v>0</v>
      </c>
      <c r="BR307" s="134">
        <f t="shared" si="490"/>
        <v>0</v>
      </c>
      <c r="BS307" s="134">
        <f t="shared" si="490"/>
        <v>0</v>
      </c>
      <c r="BT307" s="134">
        <f t="shared" si="490"/>
        <v>0</v>
      </c>
      <c r="BU307" s="134">
        <f t="shared" si="490"/>
        <v>0</v>
      </c>
      <c r="BV307" s="134">
        <f t="shared" si="490"/>
        <v>0</v>
      </c>
      <c r="BW307" s="134">
        <f t="shared" si="490"/>
        <v>0</v>
      </c>
      <c r="BX307" s="134">
        <f t="shared" si="490"/>
        <v>0</v>
      </c>
      <c r="BY307" s="134">
        <f t="shared" si="490"/>
        <v>0</v>
      </c>
      <c r="BZ307" s="134">
        <f t="shared" si="490"/>
        <v>0</v>
      </c>
      <c r="CA307" s="134">
        <f t="shared" si="490"/>
        <v>0</v>
      </c>
      <c r="CB307" s="134">
        <f t="shared" si="490"/>
        <v>0</v>
      </c>
      <c r="CC307" s="134">
        <f t="shared" si="490"/>
        <v>0</v>
      </c>
      <c r="CD307" s="134">
        <f t="shared" si="490"/>
        <v>0</v>
      </c>
      <c r="CE307" s="134">
        <f t="shared" si="490"/>
        <v>0</v>
      </c>
      <c r="CF307" s="134">
        <f t="shared" si="490"/>
        <v>0</v>
      </c>
      <c r="CG307" s="134">
        <f t="shared" si="490"/>
        <v>0</v>
      </c>
      <c r="CH307" s="134">
        <f t="shared" si="490"/>
        <v>0</v>
      </c>
    </row>
    <row r="308" spans="1:86" ht="11.4" x14ac:dyDescent="0.2">
      <c r="A308" s="150"/>
      <c r="B308" s="19" t="str">
        <f t="shared" ref="B308:G308" si="497">B89</f>
        <v>Conservation</v>
      </c>
      <c r="C308" s="97">
        <f t="shared" si="497"/>
        <v>0</v>
      </c>
      <c r="D308" s="97" t="str">
        <f t="shared" si="497"/>
        <v>Con</v>
      </c>
      <c r="E308" s="97" t="str">
        <f t="shared" si="497"/>
        <v>Conservation</v>
      </c>
      <c r="F308" s="19" t="str">
        <f t="shared" si="497"/>
        <v>Multiple</v>
      </c>
      <c r="G308" s="128">
        <f t="shared" si="497"/>
        <v>48214</v>
      </c>
      <c r="H308" s="19">
        <f t="shared" si="452"/>
        <v>15</v>
      </c>
      <c r="I308" s="129">
        <f t="shared" ref="I308:K308" si="498">I89</f>
        <v>15</v>
      </c>
      <c r="J308" s="129">
        <f t="shared" si="498"/>
        <v>0</v>
      </c>
      <c r="K308" s="19">
        <f t="shared" si="498"/>
        <v>2032</v>
      </c>
      <c r="L308" s="19"/>
      <c r="M308" s="19"/>
      <c r="N308" s="19"/>
      <c r="O308" s="19"/>
      <c r="P308" s="19"/>
      <c r="Q308" s="19"/>
      <c r="R308" s="19"/>
      <c r="S308" s="19"/>
      <c r="T308" s="19"/>
      <c r="U308" s="134">
        <f>IFERROR('CEB Allocators'!M89/SUM('CEB Allocators'!$M89:$BC89),0)*SUM($U89:$BK89)</f>
        <v>0</v>
      </c>
      <c r="V308" s="134">
        <f>IFERROR('CEB Allocators'!N89/SUM('CEB Allocators'!$M89:$BC89),0)*SUM($U89:$BK89)</f>
        <v>0</v>
      </c>
      <c r="W308" s="134">
        <f>IFERROR('CEB Allocators'!O89/SUM('CEB Allocators'!$M89:$BC89),0)*SUM($U89:$BK89)</f>
        <v>0</v>
      </c>
      <c r="X308" s="134">
        <f>IFERROR('CEB Allocators'!P89/SUM('CEB Allocators'!$M89:$BC89),0)*SUM($U89:$BK89)</f>
        <v>0</v>
      </c>
      <c r="Y308" s="134">
        <f>IFERROR('CEB Allocators'!Q89/SUM('CEB Allocators'!$M89:$BC89),0)*SUM($U89:$BK89)</f>
        <v>0</v>
      </c>
      <c r="Z308" s="134">
        <f>IFERROR('CEB Allocators'!R89/SUM('CEB Allocators'!$M89:$BC89),0)*SUM($U89:$BK89)</f>
        <v>0</v>
      </c>
      <c r="AA308" s="134">
        <f>IFERROR('CEB Allocators'!S89/SUM('CEB Allocators'!$M89:$BC89),0)*SUM($U89:$BK89)</f>
        <v>0</v>
      </c>
      <c r="AB308" s="134">
        <f>IFERROR('CEB Allocators'!T89/SUM('CEB Allocators'!$M89:$BC89),0)*SUM($U89:$BK89)</f>
        <v>0</v>
      </c>
      <c r="AC308" s="134">
        <f>IFERROR('CEB Allocators'!U89/SUM('CEB Allocators'!$M89:$BC89),0)*SUM($U89:$BK89)</f>
        <v>0</v>
      </c>
      <c r="AD308" s="134">
        <f>IFERROR('CEB Allocators'!V89/SUM('CEB Allocators'!$M89:$BC89),0)*SUM($U89:$BK89)</f>
        <v>0</v>
      </c>
      <c r="AE308" s="134">
        <f>IFERROR('CEB Allocators'!W89/SUM('CEB Allocators'!$M89:$BC89),0)*SUM($U89:$BK89)</f>
        <v>0</v>
      </c>
      <c r="AF308" s="134">
        <f>IFERROR('CEB Allocators'!X89/SUM('CEB Allocators'!$M89:$BC89),0)*SUM($U89:$BK89)</f>
        <v>0</v>
      </c>
      <c r="AG308" s="134">
        <f>IFERROR('CEB Allocators'!Y89/SUM('CEB Allocators'!$M89:$BC89),0)*SUM($U89:$BK89)</f>
        <v>0</v>
      </c>
      <c r="AH308" s="134">
        <f>IFERROR('CEB Allocators'!Z89/SUM('CEB Allocators'!$M89:$BC89),0)*SUM($U89:$BK89)</f>
        <v>0</v>
      </c>
      <c r="AI308" s="134">
        <f>IFERROR('CEB Allocators'!AA89/SUM('CEB Allocators'!$M89:$BC89),0)*SUM($U89:$BK89)</f>
        <v>0</v>
      </c>
      <c r="AJ308" s="134">
        <f>IFERROR('CEB Allocators'!AB89/SUM('CEB Allocators'!$M89:$BC89),0)*SUM($U89:$BK89)</f>
        <v>0</v>
      </c>
      <c r="AK308" s="134">
        <f>IFERROR('CEB Allocators'!AC89/SUM('CEB Allocators'!$M89:$BC89),0)*SUM($U89:$BK89)</f>
        <v>0</v>
      </c>
      <c r="AL308" s="134">
        <f>IFERROR('CEB Allocators'!AD89/SUM('CEB Allocators'!$M89:$BC89),0)*SUM($U89:$BK89)</f>
        <v>0</v>
      </c>
      <c r="AM308" s="134">
        <f>IFERROR('CEB Allocators'!AE89/SUM('CEB Allocators'!$M89:$BC89),0)*SUM($U89:$BK89)</f>
        <v>0</v>
      </c>
      <c r="AN308" s="134">
        <f>IFERROR('CEB Allocators'!AF89/SUM('CEB Allocators'!$M89:$BC89),0)*SUM($U89:$BK89)</f>
        <v>0</v>
      </c>
      <c r="AO308" s="134">
        <f>IFERROR('CEB Allocators'!AG89/SUM('CEB Allocators'!$M89:$BC89),0)*SUM($U89:$BK89)</f>
        <v>0</v>
      </c>
      <c r="AP308" s="134">
        <f>IFERROR('CEB Allocators'!AH89/SUM('CEB Allocators'!$M89:$BC89),0)*SUM($U89:$BK89)</f>
        <v>0</v>
      </c>
      <c r="AQ308" s="134">
        <f>IFERROR('CEB Allocators'!AI89/SUM('CEB Allocators'!$M89:$BC89),0)*SUM($U89:$BK89)</f>
        <v>0</v>
      </c>
      <c r="AR308" s="134">
        <f>IFERROR('CEB Allocators'!AJ89/SUM('CEB Allocators'!$M89:$BC89),0)*SUM($U89:$BK89)</f>
        <v>0</v>
      </c>
      <c r="AS308" s="134">
        <f>IFERROR('CEB Allocators'!AK89/SUM('CEB Allocators'!$M89:$BC89),0)*SUM($U89:$BK89)</f>
        <v>0</v>
      </c>
      <c r="AT308" s="134">
        <f>IFERROR('CEB Allocators'!AL89/SUM('CEB Allocators'!$M89:$BC89),0)*SUM($U89:$BK89)</f>
        <v>0</v>
      </c>
      <c r="AU308" s="134">
        <f>IFERROR('CEB Allocators'!AM89/SUM('CEB Allocators'!$M89:$BC89),0)*SUM($U89:$BK89)</f>
        <v>0</v>
      </c>
      <c r="AV308" s="134">
        <f>IFERROR('CEB Allocators'!AN89/SUM('CEB Allocators'!$M89:$BC89),0)*SUM($U89:$BK89)</f>
        <v>31.940096042795819</v>
      </c>
      <c r="AW308" s="134">
        <f>IFERROR('CEB Allocators'!AO89/SUM('CEB Allocators'!$M89:$BC89),0)*SUM($U89:$BK89)</f>
        <v>31.940096042795819</v>
      </c>
      <c r="AX308" s="134">
        <f>IFERROR('CEB Allocators'!AP89/SUM('CEB Allocators'!$M89:$BC89),0)*SUM($U89:$BK89)</f>
        <v>31.940096042795819</v>
      </c>
      <c r="AY308" s="134">
        <f>IFERROR('CEB Allocators'!AQ89/SUM('CEB Allocators'!$M89:$BC89),0)*SUM($U89:$BK89)</f>
        <v>31.940096042795819</v>
      </c>
      <c r="AZ308" s="134">
        <f>IFERROR('CEB Allocators'!AR89/SUM('CEB Allocators'!$M89:$BC89),0)*SUM($U89:$BK89)</f>
        <v>31.940096042795819</v>
      </c>
      <c r="BA308" s="134">
        <f>IFERROR('CEB Allocators'!AS89/SUM('CEB Allocators'!$M89:$BC89),0)*SUM($U89:$BK89)</f>
        <v>31.940096042795819</v>
      </c>
      <c r="BB308" s="134">
        <f>IFERROR('CEB Allocators'!AT89/SUM('CEB Allocators'!$M89:$BC89),0)*SUM($U89:$BK89)</f>
        <v>31.940096042795819</v>
      </c>
      <c r="BC308" s="134">
        <f>IFERROR('CEB Allocators'!AU89/SUM('CEB Allocators'!$M89:$BC89),0)*SUM($U89:$BK89)</f>
        <v>31.940096042795819</v>
      </c>
      <c r="BD308" s="134">
        <f>IFERROR('CEB Allocators'!AV89/SUM('CEB Allocators'!$M89:$BC89),0)*SUM($U89:$BK89)</f>
        <v>31.940096042795819</v>
      </c>
      <c r="BE308" s="134">
        <f>IFERROR('CEB Allocators'!AW89/SUM('CEB Allocators'!$M89:$BC89),0)*SUM($U89:$BK89)</f>
        <v>31.940096042795819</v>
      </c>
      <c r="BF308" s="134">
        <f>IFERROR('CEB Allocators'!AX89/SUM('CEB Allocators'!$M89:$BC89),0)*SUM($U89:$BK89)</f>
        <v>31.940096042795819</v>
      </c>
      <c r="BG308" s="134">
        <f>IFERROR('CEB Allocators'!AY89/SUM('CEB Allocators'!$M89:$BC89),0)*SUM($U89:$BK89)</f>
        <v>31.940096042795819</v>
      </c>
      <c r="BH308" s="134">
        <f>IFERROR('CEB Allocators'!AZ89/SUM('CEB Allocators'!$M89:$BC89),0)*SUM($U89:$BK89)</f>
        <v>31.940096042795819</v>
      </c>
      <c r="BI308" s="134">
        <f>IFERROR('CEB Allocators'!BA89/SUM('CEB Allocators'!$M89:$BC89),0)*SUM($U89:$BK89)</f>
        <v>31.940096042795819</v>
      </c>
      <c r="BJ308" s="134">
        <f>IFERROR('CEB Allocators'!BB89/SUM('CEB Allocators'!$M89:$BC89),0)*SUM($U89:$BK89)</f>
        <v>31.940096042795819</v>
      </c>
      <c r="BK308" s="134">
        <f>IFERROR('CEB Allocators'!BC89/SUM('CEB Allocators'!$M89:$BC89),0)*SUM($U89:$BK89)</f>
        <v>0</v>
      </c>
      <c r="BL308" s="134">
        <f t="shared" si="454"/>
        <v>0</v>
      </c>
      <c r="BM308" s="134">
        <f t="shared" si="490"/>
        <v>0</v>
      </c>
      <c r="BN308" s="134">
        <f t="shared" si="490"/>
        <v>0</v>
      </c>
      <c r="BO308" s="134">
        <f t="shared" si="490"/>
        <v>0</v>
      </c>
      <c r="BP308" s="134">
        <f t="shared" si="490"/>
        <v>0</v>
      </c>
      <c r="BQ308" s="134">
        <f t="shared" si="490"/>
        <v>0</v>
      </c>
      <c r="BR308" s="134">
        <f t="shared" si="490"/>
        <v>0</v>
      </c>
      <c r="BS308" s="134">
        <f t="shared" si="490"/>
        <v>0</v>
      </c>
      <c r="BT308" s="134">
        <f t="shared" si="490"/>
        <v>0</v>
      </c>
      <c r="BU308" s="134">
        <f t="shared" si="490"/>
        <v>0</v>
      </c>
      <c r="BV308" s="134">
        <f t="shared" si="490"/>
        <v>0</v>
      </c>
      <c r="BW308" s="134">
        <f t="shared" si="490"/>
        <v>0</v>
      </c>
      <c r="BX308" s="134">
        <f t="shared" si="490"/>
        <v>0</v>
      </c>
      <c r="BY308" s="134">
        <f t="shared" si="490"/>
        <v>0</v>
      </c>
      <c r="BZ308" s="134">
        <f t="shared" si="490"/>
        <v>0</v>
      </c>
      <c r="CA308" s="134">
        <f t="shared" si="490"/>
        <v>0</v>
      </c>
      <c r="CB308" s="134">
        <f t="shared" si="490"/>
        <v>0</v>
      </c>
      <c r="CC308" s="134">
        <f t="shared" si="490"/>
        <v>0</v>
      </c>
      <c r="CD308" s="134">
        <f t="shared" si="490"/>
        <v>0</v>
      </c>
      <c r="CE308" s="134">
        <f t="shared" si="490"/>
        <v>0</v>
      </c>
      <c r="CF308" s="134">
        <f t="shared" si="490"/>
        <v>0</v>
      </c>
      <c r="CG308" s="134">
        <f t="shared" si="490"/>
        <v>0</v>
      </c>
      <c r="CH308" s="134">
        <f t="shared" si="490"/>
        <v>0</v>
      </c>
    </row>
    <row r="309" spans="1:86" ht="11.4" x14ac:dyDescent="0.2">
      <c r="A309" s="150"/>
      <c r="B309" s="19" t="str">
        <f t="shared" ref="B309:G309" si="499">B90</f>
        <v>Conservation</v>
      </c>
      <c r="C309" s="97">
        <f t="shared" si="499"/>
        <v>0</v>
      </c>
      <c r="D309" s="97" t="str">
        <f t="shared" si="499"/>
        <v>Con</v>
      </c>
      <c r="E309" s="97" t="str">
        <f t="shared" si="499"/>
        <v>Conservation</v>
      </c>
      <c r="F309" s="19" t="str">
        <f t="shared" si="499"/>
        <v>Multiple</v>
      </c>
      <c r="G309" s="128">
        <f t="shared" si="499"/>
        <v>48580</v>
      </c>
      <c r="H309" s="19">
        <f t="shared" si="452"/>
        <v>15</v>
      </c>
      <c r="I309" s="129">
        <f t="shared" ref="I309:K309" si="500">I90</f>
        <v>15</v>
      </c>
      <c r="J309" s="129">
        <f t="shared" si="500"/>
        <v>0</v>
      </c>
      <c r="K309" s="19">
        <f t="shared" si="500"/>
        <v>2033</v>
      </c>
      <c r="L309" s="19"/>
      <c r="M309" s="19"/>
      <c r="N309" s="19"/>
      <c r="O309" s="19"/>
      <c r="P309" s="19"/>
      <c r="Q309" s="19"/>
      <c r="R309" s="19"/>
      <c r="S309" s="19"/>
      <c r="T309" s="19"/>
      <c r="U309" s="134">
        <f>IFERROR('CEB Allocators'!M90/SUM('CEB Allocators'!$M90:$BC90),0)*SUM($U90:$BK90)</f>
        <v>0</v>
      </c>
      <c r="V309" s="134">
        <f>IFERROR('CEB Allocators'!N90/SUM('CEB Allocators'!$M90:$BC90),0)*SUM($U90:$BK90)</f>
        <v>0</v>
      </c>
      <c r="W309" s="134">
        <f>IFERROR('CEB Allocators'!O90/SUM('CEB Allocators'!$M90:$BC90),0)*SUM($U90:$BK90)</f>
        <v>0</v>
      </c>
      <c r="X309" s="134">
        <f>IFERROR('CEB Allocators'!P90/SUM('CEB Allocators'!$M90:$BC90),0)*SUM($U90:$BK90)</f>
        <v>0</v>
      </c>
      <c r="Y309" s="134">
        <f>IFERROR('CEB Allocators'!Q90/SUM('CEB Allocators'!$M90:$BC90),0)*SUM($U90:$BK90)</f>
        <v>0</v>
      </c>
      <c r="Z309" s="134">
        <f>IFERROR('CEB Allocators'!R90/SUM('CEB Allocators'!$M90:$BC90),0)*SUM($U90:$BK90)</f>
        <v>0</v>
      </c>
      <c r="AA309" s="134">
        <f>IFERROR('CEB Allocators'!S90/SUM('CEB Allocators'!$M90:$BC90),0)*SUM($U90:$BK90)</f>
        <v>0</v>
      </c>
      <c r="AB309" s="134">
        <f>IFERROR('CEB Allocators'!T90/SUM('CEB Allocators'!$M90:$BC90),0)*SUM($U90:$BK90)</f>
        <v>0</v>
      </c>
      <c r="AC309" s="134">
        <f>IFERROR('CEB Allocators'!U90/SUM('CEB Allocators'!$M90:$BC90),0)*SUM($U90:$BK90)</f>
        <v>0</v>
      </c>
      <c r="AD309" s="134">
        <f>IFERROR('CEB Allocators'!V90/SUM('CEB Allocators'!$M90:$BC90),0)*SUM($U90:$BK90)</f>
        <v>0</v>
      </c>
      <c r="AE309" s="134">
        <f>IFERROR('CEB Allocators'!W90/SUM('CEB Allocators'!$M90:$BC90),0)*SUM($U90:$BK90)</f>
        <v>0</v>
      </c>
      <c r="AF309" s="134">
        <f>IFERROR('CEB Allocators'!X90/SUM('CEB Allocators'!$M90:$BC90),0)*SUM($U90:$BK90)</f>
        <v>0</v>
      </c>
      <c r="AG309" s="134">
        <f>IFERROR('CEB Allocators'!Y90/SUM('CEB Allocators'!$M90:$BC90),0)*SUM($U90:$BK90)</f>
        <v>0</v>
      </c>
      <c r="AH309" s="134">
        <f>IFERROR('CEB Allocators'!Z90/SUM('CEB Allocators'!$M90:$BC90),0)*SUM($U90:$BK90)</f>
        <v>0</v>
      </c>
      <c r="AI309" s="134">
        <f>IFERROR('CEB Allocators'!AA90/SUM('CEB Allocators'!$M90:$BC90),0)*SUM($U90:$BK90)</f>
        <v>0</v>
      </c>
      <c r="AJ309" s="134">
        <f>IFERROR('CEB Allocators'!AB90/SUM('CEB Allocators'!$M90:$BC90),0)*SUM($U90:$BK90)</f>
        <v>0</v>
      </c>
      <c r="AK309" s="134">
        <f>IFERROR('CEB Allocators'!AC90/SUM('CEB Allocators'!$M90:$BC90),0)*SUM($U90:$BK90)</f>
        <v>0</v>
      </c>
      <c r="AL309" s="134">
        <f>IFERROR('CEB Allocators'!AD90/SUM('CEB Allocators'!$M90:$BC90),0)*SUM($U90:$BK90)</f>
        <v>0</v>
      </c>
      <c r="AM309" s="134">
        <f>IFERROR('CEB Allocators'!AE90/SUM('CEB Allocators'!$M90:$BC90),0)*SUM($U90:$BK90)</f>
        <v>0</v>
      </c>
      <c r="AN309" s="134">
        <f>IFERROR('CEB Allocators'!AF90/SUM('CEB Allocators'!$M90:$BC90),0)*SUM($U90:$BK90)</f>
        <v>0</v>
      </c>
      <c r="AO309" s="134">
        <f>IFERROR('CEB Allocators'!AG90/SUM('CEB Allocators'!$M90:$BC90),0)*SUM($U90:$BK90)</f>
        <v>0</v>
      </c>
      <c r="AP309" s="134">
        <f>IFERROR('CEB Allocators'!AH90/SUM('CEB Allocators'!$M90:$BC90),0)*SUM($U90:$BK90)</f>
        <v>0</v>
      </c>
      <c r="AQ309" s="134">
        <f>IFERROR('CEB Allocators'!AI90/SUM('CEB Allocators'!$M90:$BC90),0)*SUM($U90:$BK90)</f>
        <v>0</v>
      </c>
      <c r="AR309" s="134">
        <f>IFERROR('CEB Allocators'!AJ90/SUM('CEB Allocators'!$M90:$BC90),0)*SUM($U90:$BK90)</f>
        <v>0</v>
      </c>
      <c r="AS309" s="134">
        <f>IFERROR('CEB Allocators'!AK90/SUM('CEB Allocators'!$M90:$BC90),0)*SUM($U90:$BK90)</f>
        <v>0</v>
      </c>
      <c r="AT309" s="134">
        <f>IFERROR('CEB Allocators'!AL90/SUM('CEB Allocators'!$M90:$BC90),0)*SUM($U90:$BK90)</f>
        <v>0</v>
      </c>
      <c r="AU309" s="134">
        <f>IFERROR('CEB Allocators'!AM90/SUM('CEB Allocators'!$M90:$BC90),0)*SUM($U90:$BK90)</f>
        <v>0</v>
      </c>
      <c r="AV309" s="134">
        <f>IFERROR('CEB Allocators'!AN90/SUM('CEB Allocators'!$M90:$BC90),0)*SUM($U90:$BK90)</f>
        <v>0</v>
      </c>
      <c r="AW309" s="134">
        <f>IFERROR('CEB Allocators'!AO90/SUM('CEB Allocators'!$M90:$BC90),0)*SUM($U90:$BK90)</f>
        <v>32.578897963651734</v>
      </c>
      <c r="AX309" s="134">
        <f>IFERROR('CEB Allocators'!AP90/SUM('CEB Allocators'!$M90:$BC90),0)*SUM($U90:$BK90)</f>
        <v>32.578897963651734</v>
      </c>
      <c r="AY309" s="134">
        <f>IFERROR('CEB Allocators'!AQ90/SUM('CEB Allocators'!$M90:$BC90),0)*SUM($U90:$BK90)</f>
        <v>32.578897963651734</v>
      </c>
      <c r="AZ309" s="134">
        <f>IFERROR('CEB Allocators'!AR90/SUM('CEB Allocators'!$M90:$BC90),0)*SUM($U90:$BK90)</f>
        <v>32.578897963651734</v>
      </c>
      <c r="BA309" s="134">
        <f>IFERROR('CEB Allocators'!AS90/SUM('CEB Allocators'!$M90:$BC90),0)*SUM($U90:$BK90)</f>
        <v>32.578897963651734</v>
      </c>
      <c r="BB309" s="134">
        <f>IFERROR('CEB Allocators'!AT90/SUM('CEB Allocators'!$M90:$BC90),0)*SUM($U90:$BK90)</f>
        <v>32.578897963651734</v>
      </c>
      <c r="BC309" s="134">
        <f>IFERROR('CEB Allocators'!AU90/SUM('CEB Allocators'!$M90:$BC90),0)*SUM($U90:$BK90)</f>
        <v>32.578897963651734</v>
      </c>
      <c r="BD309" s="134">
        <f>IFERROR('CEB Allocators'!AV90/SUM('CEB Allocators'!$M90:$BC90),0)*SUM($U90:$BK90)</f>
        <v>32.578897963651734</v>
      </c>
      <c r="BE309" s="134">
        <f>IFERROR('CEB Allocators'!AW90/SUM('CEB Allocators'!$M90:$BC90),0)*SUM($U90:$BK90)</f>
        <v>32.578897963651734</v>
      </c>
      <c r="BF309" s="134">
        <f>IFERROR('CEB Allocators'!AX90/SUM('CEB Allocators'!$M90:$BC90),0)*SUM($U90:$BK90)</f>
        <v>32.578897963651734</v>
      </c>
      <c r="BG309" s="134">
        <f>IFERROR('CEB Allocators'!AY90/SUM('CEB Allocators'!$M90:$BC90),0)*SUM($U90:$BK90)</f>
        <v>32.578897963651734</v>
      </c>
      <c r="BH309" s="134">
        <f>IFERROR('CEB Allocators'!AZ90/SUM('CEB Allocators'!$M90:$BC90),0)*SUM($U90:$BK90)</f>
        <v>32.578897963651734</v>
      </c>
      <c r="BI309" s="134">
        <f>IFERROR('CEB Allocators'!BA90/SUM('CEB Allocators'!$M90:$BC90),0)*SUM($U90:$BK90)</f>
        <v>32.578897963651734</v>
      </c>
      <c r="BJ309" s="134">
        <f>IFERROR('CEB Allocators'!BB90/SUM('CEB Allocators'!$M90:$BC90),0)*SUM($U90:$BK90)</f>
        <v>32.578897963651734</v>
      </c>
      <c r="BK309" s="134">
        <f>IFERROR('CEB Allocators'!BC90/SUM('CEB Allocators'!$M90:$BC90),0)*SUM($U90:$BK90)</f>
        <v>32.578897963651734</v>
      </c>
      <c r="BL309" s="134">
        <f t="shared" si="454"/>
        <v>0</v>
      </c>
      <c r="BM309" s="134">
        <f t="shared" si="490"/>
        <v>0</v>
      </c>
      <c r="BN309" s="134">
        <f t="shared" si="490"/>
        <v>0</v>
      </c>
      <c r="BO309" s="134">
        <f t="shared" si="490"/>
        <v>0</v>
      </c>
      <c r="BP309" s="134">
        <f t="shared" si="490"/>
        <v>0</v>
      </c>
      <c r="BQ309" s="134">
        <f t="shared" si="490"/>
        <v>0</v>
      </c>
      <c r="BR309" s="134">
        <f t="shared" si="490"/>
        <v>0</v>
      </c>
      <c r="BS309" s="134">
        <f t="shared" si="490"/>
        <v>0</v>
      </c>
      <c r="BT309" s="134">
        <f t="shared" si="490"/>
        <v>0</v>
      </c>
      <c r="BU309" s="134">
        <f t="shared" si="490"/>
        <v>0</v>
      </c>
      <c r="BV309" s="134">
        <f t="shared" si="490"/>
        <v>0</v>
      </c>
      <c r="BW309" s="134">
        <f t="shared" si="490"/>
        <v>0</v>
      </c>
      <c r="BX309" s="134">
        <f t="shared" si="490"/>
        <v>0</v>
      </c>
      <c r="BY309" s="134">
        <f t="shared" si="490"/>
        <v>0</v>
      </c>
      <c r="BZ309" s="134">
        <f t="shared" si="490"/>
        <v>0</v>
      </c>
      <c r="CA309" s="134">
        <f t="shared" si="490"/>
        <v>0</v>
      </c>
      <c r="CB309" s="134">
        <f t="shared" si="490"/>
        <v>0</v>
      </c>
      <c r="CC309" s="134">
        <f t="shared" si="490"/>
        <v>0</v>
      </c>
      <c r="CD309" s="134">
        <f t="shared" si="490"/>
        <v>0</v>
      </c>
      <c r="CE309" s="134">
        <f t="shared" si="490"/>
        <v>0</v>
      </c>
      <c r="CF309" s="134">
        <f t="shared" si="490"/>
        <v>0</v>
      </c>
      <c r="CG309" s="134">
        <f t="shared" si="490"/>
        <v>0</v>
      </c>
      <c r="CH309" s="134">
        <f t="shared" si="490"/>
        <v>0</v>
      </c>
    </row>
    <row r="310" spans="1:86" ht="11.4" x14ac:dyDescent="0.2">
      <c r="A310" s="150"/>
      <c r="B310" s="19" t="str">
        <f t="shared" ref="B310:G310" si="501">B91</f>
        <v>Conservation</v>
      </c>
      <c r="C310" s="97">
        <f t="shared" si="501"/>
        <v>0</v>
      </c>
      <c r="D310" s="97" t="str">
        <f t="shared" si="501"/>
        <v>Con</v>
      </c>
      <c r="E310" s="97" t="str">
        <f t="shared" si="501"/>
        <v>Conservation</v>
      </c>
      <c r="F310" s="19" t="str">
        <f t="shared" si="501"/>
        <v>Multiple</v>
      </c>
      <c r="G310" s="128">
        <f t="shared" si="501"/>
        <v>48945</v>
      </c>
      <c r="H310" s="19">
        <f t="shared" si="452"/>
        <v>15</v>
      </c>
      <c r="I310" s="129">
        <f t="shared" ref="I310:K310" si="502">I91</f>
        <v>15</v>
      </c>
      <c r="J310" s="129">
        <f t="shared" si="502"/>
        <v>0</v>
      </c>
      <c r="K310" s="19">
        <f t="shared" si="502"/>
        <v>2034</v>
      </c>
      <c r="L310" s="19"/>
      <c r="M310" s="19"/>
      <c r="N310" s="19"/>
      <c r="O310" s="19"/>
      <c r="P310" s="19"/>
      <c r="Q310" s="19"/>
      <c r="R310" s="19"/>
      <c r="S310" s="19"/>
      <c r="T310" s="19"/>
      <c r="U310" s="134">
        <f>IFERROR('CEB Allocators'!M91/SUM('CEB Allocators'!$M91:$BC91),0)*SUM($U91:$BK91)</f>
        <v>0</v>
      </c>
      <c r="V310" s="134">
        <f>IFERROR('CEB Allocators'!N91/SUM('CEB Allocators'!$M91:$BC91),0)*SUM($U91:$BK91)</f>
        <v>0</v>
      </c>
      <c r="W310" s="134">
        <f>IFERROR('CEB Allocators'!O91/SUM('CEB Allocators'!$M91:$BC91),0)*SUM($U91:$BK91)</f>
        <v>0</v>
      </c>
      <c r="X310" s="134">
        <f>IFERROR('CEB Allocators'!P91/SUM('CEB Allocators'!$M91:$BC91),0)*SUM($U91:$BK91)</f>
        <v>0</v>
      </c>
      <c r="Y310" s="134">
        <f>IFERROR('CEB Allocators'!Q91/SUM('CEB Allocators'!$M91:$BC91),0)*SUM($U91:$BK91)</f>
        <v>0</v>
      </c>
      <c r="Z310" s="134">
        <f>IFERROR('CEB Allocators'!R91/SUM('CEB Allocators'!$M91:$BC91),0)*SUM($U91:$BK91)</f>
        <v>0</v>
      </c>
      <c r="AA310" s="134">
        <f>IFERROR('CEB Allocators'!S91/SUM('CEB Allocators'!$M91:$BC91),0)*SUM($U91:$BK91)</f>
        <v>0</v>
      </c>
      <c r="AB310" s="134">
        <f>IFERROR('CEB Allocators'!T91/SUM('CEB Allocators'!$M91:$BC91),0)*SUM($U91:$BK91)</f>
        <v>0</v>
      </c>
      <c r="AC310" s="134">
        <f>IFERROR('CEB Allocators'!U91/SUM('CEB Allocators'!$M91:$BC91),0)*SUM($U91:$BK91)</f>
        <v>0</v>
      </c>
      <c r="AD310" s="134">
        <f>IFERROR('CEB Allocators'!V91/SUM('CEB Allocators'!$M91:$BC91),0)*SUM($U91:$BK91)</f>
        <v>0</v>
      </c>
      <c r="AE310" s="134">
        <f>IFERROR('CEB Allocators'!W91/SUM('CEB Allocators'!$M91:$BC91),0)*SUM($U91:$BK91)</f>
        <v>0</v>
      </c>
      <c r="AF310" s="134">
        <f>IFERROR('CEB Allocators'!X91/SUM('CEB Allocators'!$M91:$BC91),0)*SUM($U91:$BK91)</f>
        <v>0</v>
      </c>
      <c r="AG310" s="134">
        <f>IFERROR('CEB Allocators'!Y91/SUM('CEB Allocators'!$M91:$BC91),0)*SUM($U91:$BK91)</f>
        <v>0</v>
      </c>
      <c r="AH310" s="134">
        <f>IFERROR('CEB Allocators'!Z91/SUM('CEB Allocators'!$M91:$BC91),0)*SUM($U91:$BK91)</f>
        <v>0</v>
      </c>
      <c r="AI310" s="134">
        <f>IFERROR('CEB Allocators'!AA91/SUM('CEB Allocators'!$M91:$BC91),0)*SUM($U91:$BK91)</f>
        <v>0</v>
      </c>
      <c r="AJ310" s="134">
        <f>IFERROR('CEB Allocators'!AB91/SUM('CEB Allocators'!$M91:$BC91),0)*SUM($U91:$BK91)</f>
        <v>0</v>
      </c>
      <c r="AK310" s="134">
        <f>IFERROR('CEB Allocators'!AC91/SUM('CEB Allocators'!$M91:$BC91),0)*SUM($U91:$BK91)</f>
        <v>0</v>
      </c>
      <c r="AL310" s="134">
        <f>IFERROR('CEB Allocators'!AD91/SUM('CEB Allocators'!$M91:$BC91),0)*SUM($U91:$BK91)</f>
        <v>0</v>
      </c>
      <c r="AM310" s="134">
        <f>IFERROR('CEB Allocators'!AE91/SUM('CEB Allocators'!$M91:$BC91),0)*SUM($U91:$BK91)</f>
        <v>0</v>
      </c>
      <c r="AN310" s="134">
        <f>IFERROR('CEB Allocators'!AF91/SUM('CEB Allocators'!$M91:$BC91),0)*SUM($U91:$BK91)</f>
        <v>0</v>
      </c>
      <c r="AO310" s="134">
        <f>IFERROR('CEB Allocators'!AG91/SUM('CEB Allocators'!$M91:$BC91),0)*SUM($U91:$BK91)</f>
        <v>0</v>
      </c>
      <c r="AP310" s="134">
        <f>IFERROR('CEB Allocators'!AH91/SUM('CEB Allocators'!$M91:$BC91),0)*SUM($U91:$BK91)</f>
        <v>0</v>
      </c>
      <c r="AQ310" s="134">
        <f>IFERROR('CEB Allocators'!AI91/SUM('CEB Allocators'!$M91:$BC91),0)*SUM($U91:$BK91)</f>
        <v>0</v>
      </c>
      <c r="AR310" s="134">
        <f>IFERROR('CEB Allocators'!AJ91/SUM('CEB Allocators'!$M91:$BC91),0)*SUM($U91:$BK91)</f>
        <v>0</v>
      </c>
      <c r="AS310" s="134">
        <f>IFERROR('CEB Allocators'!AK91/SUM('CEB Allocators'!$M91:$BC91),0)*SUM($U91:$BK91)</f>
        <v>0</v>
      </c>
      <c r="AT310" s="134">
        <f>IFERROR('CEB Allocators'!AL91/SUM('CEB Allocators'!$M91:$BC91),0)*SUM($U91:$BK91)</f>
        <v>0</v>
      </c>
      <c r="AU310" s="134">
        <f>IFERROR('CEB Allocators'!AM91/SUM('CEB Allocators'!$M91:$BC91),0)*SUM($U91:$BK91)</f>
        <v>0</v>
      </c>
      <c r="AV310" s="134">
        <f>IFERROR('CEB Allocators'!AN91/SUM('CEB Allocators'!$M91:$BC91),0)*SUM($U91:$BK91)</f>
        <v>0</v>
      </c>
      <c r="AW310" s="134">
        <f>IFERROR('CEB Allocators'!AO91/SUM('CEB Allocators'!$M91:$BC91),0)*SUM($U91:$BK91)</f>
        <v>0</v>
      </c>
      <c r="AX310" s="134">
        <f>IFERROR('CEB Allocators'!AP91/SUM('CEB Allocators'!$M91:$BC91),0)*SUM($U91:$BK91)</f>
        <v>35.604081345990828</v>
      </c>
      <c r="AY310" s="134">
        <f>IFERROR('CEB Allocators'!AQ91/SUM('CEB Allocators'!$M91:$BC91),0)*SUM($U91:$BK91)</f>
        <v>35.604081345990828</v>
      </c>
      <c r="AZ310" s="134">
        <f>IFERROR('CEB Allocators'!AR91/SUM('CEB Allocators'!$M91:$BC91),0)*SUM($U91:$BK91)</f>
        <v>35.604081345990828</v>
      </c>
      <c r="BA310" s="134">
        <f>IFERROR('CEB Allocators'!AS91/SUM('CEB Allocators'!$M91:$BC91),0)*SUM($U91:$BK91)</f>
        <v>35.604081345990828</v>
      </c>
      <c r="BB310" s="134">
        <f>IFERROR('CEB Allocators'!AT91/SUM('CEB Allocators'!$M91:$BC91),0)*SUM($U91:$BK91)</f>
        <v>35.604081345990828</v>
      </c>
      <c r="BC310" s="134">
        <f>IFERROR('CEB Allocators'!AU91/SUM('CEB Allocators'!$M91:$BC91),0)*SUM($U91:$BK91)</f>
        <v>35.604081345990828</v>
      </c>
      <c r="BD310" s="134">
        <f>IFERROR('CEB Allocators'!AV91/SUM('CEB Allocators'!$M91:$BC91),0)*SUM($U91:$BK91)</f>
        <v>35.604081345990828</v>
      </c>
      <c r="BE310" s="134">
        <f>IFERROR('CEB Allocators'!AW91/SUM('CEB Allocators'!$M91:$BC91),0)*SUM($U91:$BK91)</f>
        <v>35.604081345990828</v>
      </c>
      <c r="BF310" s="134">
        <f>IFERROR('CEB Allocators'!AX91/SUM('CEB Allocators'!$M91:$BC91),0)*SUM($U91:$BK91)</f>
        <v>35.604081345990828</v>
      </c>
      <c r="BG310" s="134">
        <f>IFERROR('CEB Allocators'!AY91/SUM('CEB Allocators'!$M91:$BC91),0)*SUM($U91:$BK91)</f>
        <v>35.604081345990828</v>
      </c>
      <c r="BH310" s="134">
        <f>IFERROR('CEB Allocators'!AZ91/SUM('CEB Allocators'!$M91:$BC91),0)*SUM($U91:$BK91)</f>
        <v>35.604081345990828</v>
      </c>
      <c r="BI310" s="134">
        <f>IFERROR('CEB Allocators'!BA91/SUM('CEB Allocators'!$M91:$BC91),0)*SUM($U91:$BK91)</f>
        <v>35.604081345990828</v>
      </c>
      <c r="BJ310" s="134">
        <f>IFERROR('CEB Allocators'!BB91/SUM('CEB Allocators'!$M91:$BC91),0)*SUM($U91:$BK91)</f>
        <v>35.604081345990828</v>
      </c>
      <c r="BK310" s="134">
        <f>IFERROR('CEB Allocators'!BC91/SUM('CEB Allocators'!$M91:$BC91),0)*SUM($U91:$BK91)</f>
        <v>35.604081345990828</v>
      </c>
      <c r="BL310" s="134">
        <f t="shared" si="454"/>
        <v>0</v>
      </c>
      <c r="BM310" s="134">
        <f t="shared" si="490"/>
        <v>0</v>
      </c>
      <c r="BN310" s="134">
        <f t="shared" si="490"/>
        <v>0</v>
      </c>
      <c r="BO310" s="134">
        <f t="shared" si="490"/>
        <v>0</v>
      </c>
      <c r="BP310" s="134">
        <f t="shared" si="490"/>
        <v>0</v>
      </c>
      <c r="BQ310" s="134">
        <f t="shared" si="490"/>
        <v>0</v>
      </c>
      <c r="BR310" s="134">
        <f t="shared" si="490"/>
        <v>0</v>
      </c>
      <c r="BS310" s="134">
        <f t="shared" si="490"/>
        <v>0</v>
      </c>
      <c r="BT310" s="134">
        <f t="shared" si="490"/>
        <v>0</v>
      </c>
      <c r="BU310" s="134">
        <f t="shared" si="490"/>
        <v>0</v>
      </c>
      <c r="BV310" s="134">
        <f t="shared" si="490"/>
        <v>0</v>
      </c>
      <c r="BW310" s="134">
        <f t="shared" si="490"/>
        <v>0</v>
      </c>
      <c r="BX310" s="134">
        <f t="shared" si="490"/>
        <v>0</v>
      </c>
      <c r="BY310" s="134">
        <f t="shared" si="490"/>
        <v>0</v>
      </c>
      <c r="BZ310" s="134">
        <f t="shared" si="490"/>
        <v>0</v>
      </c>
      <c r="CA310" s="134">
        <f t="shared" si="490"/>
        <v>0</v>
      </c>
      <c r="CB310" s="134">
        <f t="shared" si="490"/>
        <v>0</v>
      </c>
      <c r="CC310" s="134">
        <f t="shared" si="490"/>
        <v>0</v>
      </c>
      <c r="CD310" s="134">
        <f t="shared" si="490"/>
        <v>0</v>
      </c>
      <c r="CE310" s="134">
        <f t="shared" si="490"/>
        <v>0</v>
      </c>
      <c r="CF310" s="134">
        <f t="shared" si="490"/>
        <v>0</v>
      </c>
      <c r="CG310" s="134">
        <f t="shared" si="490"/>
        <v>0</v>
      </c>
      <c r="CH310" s="134">
        <f t="shared" si="490"/>
        <v>0</v>
      </c>
    </row>
    <row r="311" spans="1:86" ht="11.4" x14ac:dyDescent="0.2">
      <c r="A311" s="150"/>
      <c r="B311" s="19" t="str">
        <f t="shared" ref="B311:G311" si="503">B92</f>
        <v>Conservation</v>
      </c>
      <c r="C311" s="97">
        <f t="shared" si="503"/>
        <v>0</v>
      </c>
      <c r="D311" s="97" t="str">
        <f t="shared" si="503"/>
        <v>Con</v>
      </c>
      <c r="E311" s="97" t="str">
        <f t="shared" si="503"/>
        <v>Conservation</v>
      </c>
      <c r="F311" s="19" t="str">
        <f t="shared" si="503"/>
        <v>Multiple</v>
      </c>
      <c r="G311" s="128">
        <f t="shared" si="503"/>
        <v>49310</v>
      </c>
      <c r="H311" s="19">
        <f t="shared" si="452"/>
        <v>15</v>
      </c>
      <c r="I311" s="129">
        <f t="shared" ref="I311:K311" si="504">I92</f>
        <v>15</v>
      </c>
      <c r="J311" s="129">
        <f t="shared" si="504"/>
        <v>0</v>
      </c>
      <c r="K311" s="19">
        <f t="shared" si="504"/>
        <v>2035</v>
      </c>
      <c r="L311" s="19"/>
      <c r="M311" s="19"/>
      <c r="N311" s="19"/>
      <c r="O311" s="19"/>
      <c r="P311" s="19"/>
      <c r="Q311" s="19"/>
      <c r="R311" s="19"/>
      <c r="S311" s="19"/>
      <c r="T311" s="19"/>
      <c r="U311" s="134">
        <f>IFERROR('CEB Allocators'!M92/SUM('CEB Allocators'!$M92:$BC92),0)*SUM($U92:$BK92)</f>
        <v>0</v>
      </c>
      <c r="V311" s="134">
        <f>IFERROR('CEB Allocators'!N92/SUM('CEB Allocators'!$M92:$BC92),0)*SUM($U92:$BK92)</f>
        <v>0</v>
      </c>
      <c r="W311" s="134">
        <f>IFERROR('CEB Allocators'!O92/SUM('CEB Allocators'!$M92:$BC92),0)*SUM($U92:$BK92)</f>
        <v>0</v>
      </c>
      <c r="X311" s="134">
        <f>IFERROR('CEB Allocators'!P92/SUM('CEB Allocators'!$M92:$BC92),0)*SUM($U92:$BK92)</f>
        <v>0</v>
      </c>
      <c r="Y311" s="134">
        <f>IFERROR('CEB Allocators'!Q92/SUM('CEB Allocators'!$M92:$BC92),0)*SUM($U92:$BK92)</f>
        <v>0</v>
      </c>
      <c r="Z311" s="134">
        <f>IFERROR('CEB Allocators'!R92/SUM('CEB Allocators'!$M92:$BC92),0)*SUM($U92:$BK92)</f>
        <v>0</v>
      </c>
      <c r="AA311" s="134">
        <f>IFERROR('CEB Allocators'!S92/SUM('CEB Allocators'!$M92:$BC92),0)*SUM($U92:$BK92)</f>
        <v>0</v>
      </c>
      <c r="AB311" s="134">
        <f>IFERROR('CEB Allocators'!T92/SUM('CEB Allocators'!$M92:$BC92),0)*SUM($U92:$BK92)</f>
        <v>0</v>
      </c>
      <c r="AC311" s="134">
        <f>IFERROR('CEB Allocators'!U92/SUM('CEB Allocators'!$M92:$BC92),0)*SUM($U92:$BK92)</f>
        <v>0</v>
      </c>
      <c r="AD311" s="134">
        <f>IFERROR('CEB Allocators'!V92/SUM('CEB Allocators'!$M92:$BC92),0)*SUM($U92:$BK92)</f>
        <v>0</v>
      </c>
      <c r="AE311" s="134">
        <f>IFERROR('CEB Allocators'!W92/SUM('CEB Allocators'!$M92:$BC92),0)*SUM($U92:$BK92)</f>
        <v>0</v>
      </c>
      <c r="AF311" s="134">
        <f>IFERROR('CEB Allocators'!X92/SUM('CEB Allocators'!$M92:$BC92),0)*SUM($U92:$BK92)</f>
        <v>0</v>
      </c>
      <c r="AG311" s="134">
        <f>IFERROR('CEB Allocators'!Y92/SUM('CEB Allocators'!$M92:$BC92),0)*SUM($U92:$BK92)</f>
        <v>0</v>
      </c>
      <c r="AH311" s="134">
        <f>IFERROR('CEB Allocators'!Z92/SUM('CEB Allocators'!$M92:$BC92),0)*SUM($U92:$BK92)</f>
        <v>0</v>
      </c>
      <c r="AI311" s="134">
        <f>IFERROR('CEB Allocators'!AA92/SUM('CEB Allocators'!$M92:$BC92),0)*SUM($U92:$BK92)</f>
        <v>0</v>
      </c>
      <c r="AJ311" s="134">
        <f>IFERROR('CEB Allocators'!AB92/SUM('CEB Allocators'!$M92:$BC92),0)*SUM($U92:$BK92)</f>
        <v>0</v>
      </c>
      <c r="AK311" s="134">
        <f>IFERROR('CEB Allocators'!AC92/SUM('CEB Allocators'!$M92:$BC92),0)*SUM($U92:$BK92)</f>
        <v>0</v>
      </c>
      <c r="AL311" s="134">
        <f>IFERROR('CEB Allocators'!AD92/SUM('CEB Allocators'!$M92:$BC92),0)*SUM($U92:$BK92)</f>
        <v>0</v>
      </c>
      <c r="AM311" s="134">
        <f>IFERROR('CEB Allocators'!AE92/SUM('CEB Allocators'!$M92:$BC92),0)*SUM($U92:$BK92)</f>
        <v>0</v>
      </c>
      <c r="AN311" s="134">
        <f>IFERROR('CEB Allocators'!AF92/SUM('CEB Allocators'!$M92:$BC92),0)*SUM($U92:$BK92)</f>
        <v>0</v>
      </c>
      <c r="AO311" s="134">
        <f>IFERROR('CEB Allocators'!AG92/SUM('CEB Allocators'!$M92:$BC92),0)*SUM($U92:$BK92)</f>
        <v>0</v>
      </c>
      <c r="AP311" s="134">
        <f>IFERROR('CEB Allocators'!AH92/SUM('CEB Allocators'!$M92:$BC92),0)*SUM($U92:$BK92)</f>
        <v>0</v>
      </c>
      <c r="AQ311" s="134">
        <f>IFERROR('CEB Allocators'!AI92/SUM('CEB Allocators'!$M92:$BC92),0)*SUM($U92:$BK92)</f>
        <v>0</v>
      </c>
      <c r="AR311" s="134">
        <f>IFERROR('CEB Allocators'!AJ92/SUM('CEB Allocators'!$M92:$BC92),0)*SUM($U92:$BK92)</f>
        <v>0</v>
      </c>
      <c r="AS311" s="134">
        <f>IFERROR('CEB Allocators'!AK92/SUM('CEB Allocators'!$M92:$BC92),0)*SUM($U92:$BK92)</f>
        <v>0</v>
      </c>
      <c r="AT311" s="134">
        <f>IFERROR('CEB Allocators'!AL92/SUM('CEB Allocators'!$M92:$BC92),0)*SUM($U92:$BK92)</f>
        <v>0</v>
      </c>
      <c r="AU311" s="134">
        <f>IFERROR('CEB Allocators'!AM92/SUM('CEB Allocators'!$M92:$BC92),0)*SUM($U92:$BK92)</f>
        <v>0</v>
      </c>
      <c r="AV311" s="134">
        <f>IFERROR('CEB Allocators'!AN92/SUM('CEB Allocators'!$M92:$BC92),0)*SUM($U92:$BK92)</f>
        <v>0</v>
      </c>
      <c r="AW311" s="134">
        <f>IFERROR('CEB Allocators'!AO92/SUM('CEB Allocators'!$M92:$BC92),0)*SUM($U92:$BK92)</f>
        <v>0</v>
      </c>
      <c r="AX311" s="134">
        <f>IFERROR('CEB Allocators'!AP92/SUM('CEB Allocators'!$M92:$BC92),0)*SUM($U92:$BK92)</f>
        <v>0</v>
      </c>
      <c r="AY311" s="134">
        <f>IFERROR('CEB Allocators'!AQ92/SUM('CEB Allocators'!$M92:$BC92),0)*SUM($U92:$BK92)</f>
        <v>39.109713970826853</v>
      </c>
      <c r="AZ311" s="134">
        <f>IFERROR('CEB Allocators'!AR92/SUM('CEB Allocators'!$M92:$BC92),0)*SUM($U92:$BK92)</f>
        <v>39.109713970826853</v>
      </c>
      <c r="BA311" s="134">
        <f>IFERROR('CEB Allocators'!AS92/SUM('CEB Allocators'!$M92:$BC92),0)*SUM($U92:$BK92)</f>
        <v>39.109713970826853</v>
      </c>
      <c r="BB311" s="134">
        <f>IFERROR('CEB Allocators'!AT92/SUM('CEB Allocators'!$M92:$BC92),0)*SUM($U92:$BK92)</f>
        <v>39.109713970826853</v>
      </c>
      <c r="BC311" s="134">
        <f>IFERROR('CEB Allocators'!AU92/SUM('CEB Allocators'!$M92:$BC92),0)*SUM($U92:$BK92)</f>
        <v>39.109713970826853</v>
      </c>
      <c r="BD311" s="134">
        <f>IFERROR('CEB Allocators'!AV92/SUM('CEB Allocators'!$M92:$BC92),0)*SUM($U92:$BK92)</f>
        <v>39.109713970826853</v>
      </c>
      <c r="BE311" s="134">
        <f>IFERROR('CEB Allocators'!AW92/SUM('CEB Allocators'!$M92:$BC92),0)*SUM($U92:$BK92)</f>
        <v>39.109713970826853</v>
      </c>
      <c r="BF311" s="134">
        <f>IFERROR('CEB Allocators'!AX92/SUM('CEB Allocators'!$M92:$BC92),0)*SUM($U92:$BK92)</f>
        <v>39.109713970826853</v>
      </c>
      <c r="BG311" s="134">
        <f>IFERROR('CEB Allocators'!AY92/SUM('CEB Allocators'!$M92:$BC92),0)*SUM($U92:$BK92)</f>
        <v>39.109713970826853</v>
      </c>
      <c r="BH311" s="134">
        <f>IFERROR('CEB Allocators'!AZ92/SUM('CEB Allocators'!$M92:$BC92),0)*SUM($U92:$BK92)</f>
        <v>39.109713970826853</v>
      </c>
      <c r="BI311" s="134">
        <f>IFERROR('CEB Allocators'!BA92/SUM('CEB Allocators'!$M92:$BC92),0)*SUM($U92:$BK92)</f>
        <v>39.109713970826853</v>
      </c>
      <c r="BJ311" s="134">
        <f>IFERROR('CEB Allocators'!BB92/SUM('CEB Allocators'!$M92:$BC92),0)*SUM($U92:$BK92)</f>
        <v>39.109713970826853</v>
      </c>
      <c r="BK311" s="134">
        <f>IFERROR('CEB Allocators'!BC92/SUM('CEB Allocators'!$M92:$BC92),0)*SUM($U92:$BK92)</f>
        <v>39.109713970826853</v>
      </c>
      <c r="BL311" s="134">
        <f t="shared" si="454"/>
        <v>0</v>
      </c>
      <c r="BM311" s="134">
        <f t="shared" si="490"/>
        <v>0</v>
      </c>
      <c r="BN311" s="134">
        <f t="shared" si="490"/>
        <v>0</v>
      </c>
      <c r="BO311" s="134">
        <f t="shared" si="490"/>
        <v>0</v>
      </c>
      <c r="BP311" s="134">
        <f t="shared" si="490"/>
        <v>0</v>
      </c>
      <c r="BQ311" s="134">
        <f t="shared" si="490"/>
        <v>0</v>
      </c>
      <c r="BR311" s="134">
        <f t="shared" si="490"/>
        <v>0</v>
      </c>
      <c r="BS311" s="134">
        <f t="shared" si="490"/>
        <v>0</v>
      </c>
      <c r="BT311" s="134">
        <f t="shared" si="490"/>
        <v>0</v>
      </c>
      <c r="BU311" s="134">
        <f t="shared" si="490"/>
        <v>0</v>
      </c>
      <c r="BV311" s="134">
        <f t="shared" si="490"/>
        <v>0</v>
      </c>
      <c r="BW311" s="134">
        <f t="shared" si="490"/>
        <v>0</v>
      </c>
      <c r="BX311" s="134">
        <f t="shared" si="490"/>
        <v>0</v>
      </c>
      <c r="BY311" s="134">
        <f t="shared" si="490"/>
        <v>0</v>
      </c>
      <c r="BZ311" s="134">
        <f t="shared" si="490"/>
        <v>0</v>
      </c>
      <c r="CA311" s="134">
        <f t="shared" si="490"/>
        <v>0</v>
      </c>
      <c r="CB311" s="134">
        <f t="shared" si="490"/>
        <v>0</v>
      </c>
      <c r="CC311" s="134">
        <f t="shared" si="490"/>
        <v>0</v>
      </c>
      <c r="CD311" s="134">
        <f t="shared" si="490"/>
        <v>0</v>
      </c>
      <c r="CE311" s="134">
        <f t="shared" si="490"/>
        <v>0</v>
      </c>
      <c r="CF311" s="134">
        <f t="shared" si="490"/>
        <v>0</v>
      </c>
      <c r="CG311" s="134">
        <f t="shared" si="490"/>
        <v>0</v>
      </c>
      <c r="CH311" s="134">
        <f t="shared" si="490"/>
        <v>0</v>
      </c>
    </row>
    <row r="312" spans="1:86" ht="11.4" x14ac:dyDescent="0.2">
      <c r="A312" s="150"/>
      <c r="B312" s="19" t="str">
        <f t="shared" ref="B312:G312" si="505">B93</f>
        <v>Conservation</v>
      </c>
      <c r="C312" s="97">
        <f t="shared" si="505"/>
        <v>0</v>
      </c>
      <c r="D312" s="97" t="str">
        <f t="shared" si="505"/>
        <v>Con</v>
      </c>
      <c r="E312" s="97" t="str">
        <f t="shared" si="505"/>
        <v>Conservation</v>
      </c>
      <c r="F312" s="19" t="str">
        <f t="shared" si="505"/>
        <v>Multiple</v>
      </c>
      <c r="G312" s="128">
        <f t="shared" si="505"/>
        <v>49675</v>
      </c>
      <c r="H312" s="19">
        <f t="shared" si="452"/>
        <v>15</v>
      </c>
      <c r="I312" s="129">
        <f t="shared" ref="I312:K312" si="506">I93</f>
        <v>15</v>
      </c>
      <c r="J312" s="129">
        <f t="shared" si="506"/>
        <v>0</v>
      </c>
      <c r="K312" s="19">
        <f t="shared" si="506"/>
        <v>2036</v>
      </c>
      <c r="L312" s="19"/>
      <c r="M312" s="19"/>
      <c r="N312" s="19"/>
      <c r="O312" s="19"/>
      <c r="P312" s="19"/>
      <c r="Q312" s="19"/>
      <c r="R312" s="19"/>
      <c r="S312" s="19"/>
      <c r="T312" s="19"/>
      <c r="U312" s="134">
        <f>IFERROR('CEB Allocators'!M93/SUM('CEB Allocators'!$M93:$BC93),0)*SUM($U93:$BK93)</f>
        <v>0</v>
      </c>
      <c r="V312" s="134">
        <f>IFERROR('CEB Allocators'!N93/SUM('CEB Allocators'!$M93:$BC93),0)*SUM($U93:$BK93)</f>
        <v>0</v>
      </c>
      <c r="W312" s="134">
        <f>IFERROR('CEB Allocators'!O93/SUM('CEB Allocators'!$M93:$BC93),0)*SUM($U93:$BK93)</f>
        <v>0</v>
      </c>
      <c r="X312" s="134">
        <f>IFERROR('CEB Allocators'!P93/SUM('CEB Allocators'!$M93:$BC93),0)*SUM($U93:$BK93)</f>
        <v>0</v>
      </c>
      <c r="Y312" s="134">
        <f>IFERROR('CEB Allocators'!Q93/SUM('CEB Allocators'!$M93:$BC93),0)*SUM($U93:$BK93)</f>
        <v>0</v>
      </c>
      <c r="Z312" s="134">
        <f>IFERROR('CEB Allocators'!R93/SUM('CEB Allocators'!$M93:$BC93),0)*SUM($U93:$BK93)</f>
        <v>0</v>
      </c>
      <c r="AA312" s="134">
        <f>IFERROR('CEB Allocators'!S93/SUM('CEB Allocators'!$M93:$BC93),0)*SUM($U93:$BK93)</f>
        <v>0</v>
      </c>
      <c r="AB312" s="134">
        <f>IFERROR('CEB Allocators'!T93/SUM('CEB Allocators'!$M93:$BC93),0)*SUM($U93:$BK93)</f>
        <v>0</v>
      </c>
      <c r="AC312" s="134">
        <f>IFERROR('CEB Allocators'!U93/SUM('CEB Allocators'!$M93:$BC93),0)*SUM($U93:$BK93)</f>
        <v>0</v>
      </c>
      <c r="AD312" s="134">
        <f>IFERROR('CEB Allocators'!V93/SUM('CEB Allocators'!$M93:$BC93),0)*SUM($U93:$BK93)</f>
        <v>0</v>
      </c>
      <c r="AE312" s="134">
        <f>IFERROR('CEB Allocators'!W93/SUM('CEB Allocators'!$M93:$BC93),0)*SUM($U93:$BK93)</f>
        <v>0</v>
      </c>
      <c r="AF312" s="134">
        <f>IFERROR('CEB Allocators'!X93/SUM('CEB Allocators'!$M93:$BC93),0)*SUM($U93:$BK93)</f>
        <v>0</v>
      </c>
      <c r="AG312" s="134">
        <f>IFERROR('CEB Allocators'!Y93/SUM('CEB Allocators'!$M93:$BC93),0)*SUM($U93:$BK93)</f>
        <v>0</v>
      </c>
      <c r="AH312" s="134">
        <f>IFERROR('CEB Allocators'!Z93/SUM('CEB Allocators'!$M93:$BC93),0)*SUM($U93:$BK93)</f>
        <v>0</v>
      </c>
      <c r="AI312" s="134">
        <f>IFERROR('CEB Allocators'!AA93/SUM('CEB Allocators'!$M93:$BC93),0)*SUM($U93:$BK93)</f>
        <v>0</v>
      </c>
      <c r="AJ312" s="134">
        <f>IFERROR('CEB Allocators'!AB93/SUM('CEB Allocators'!$M93:$BC93),0)*SUM($U93:$BK93)</f>
        <v>0</v>
      </c>
      <c r="AK312" s="134">
        <f>IFERROR('CEB Allocators'!AC93/SUM('CEB Allocators'!$M93:$BC93),0)*SUM($U93:$BK93)</f>
        <v>0</v>
      </c>
      <c r="AL312" s="134">
        <f>IFERROR('CEB Allocators'!AD93/SUM('CEB Allocators'!$M93:$BC93),0)*SUM($U93:$BK93)</f>
        <v>0</v>
      </c>
      <c r="AM312" s="134">
        <f>IFERROR('CEB Allocators'!AE93/SUM('CEB Allocators'!$M93:$BC93),0)*SUM($U93:$BK93)</f>
        <v>0</v>
      </c>
      <c r="AN312" s="134">
        <f>IFERROR('CEB Allocators'!AF93/SUM('CEB Allocators'!$M93:$BC93),0)*SUM($U93:$BK93)</f>
        <v>0</v>
      </c>
      <c r="AO312" s="134">
        <f>IFERROR('CEB Allocators'!AG93/SUM('CEB Allocators'!$M93:$BC93),0)*SUM($U93:$BK93)</f>
        <v>0</v>
      </c>
      <c r="AP312" s="134">
        <f>IFERROR('CEB Allocators'!AH93/SUM('CEB Allocators'!$M93:$BC93),0)*SUM($U93:$BK93)</f>
        <v>0</v>
      </c>
      <c r="AQ312" s="134">
        <f>IFERROR('CEB Allocators'!AI93/SUM('CEB Allocators'!$M93:$BC93),0)*SUM($U93:$BK93)</f>
        <v>0</v>
      </c>
      <c r="AR312" s="134">
        <f>IFERROR('CEB Allocators'!AJ93/SUM('CEB Allocators'!$M93:$BC93),0)*SUM($U93:$BK93)</f>
        <v>0</v>
      </c>
      <c r="AS312" s="134">
        <f>IFERROR('CEB Allocators'!AK93/SUM('CEB Allocators'!$M93:$BC93),0)*SUM($U93:$BK93)</f>
        <v>0</v>
      </c>
      <c r="AT312" s="134">
        <f>IFERROR('CEB Allocators'!AL93/SUM('CEB Allocators'!$M93:$BC93),0)*SUM($U93:$BK93)</f>
        <v>0</v>
      </c>
      <c r="AU312" s="134">
        <f>IFERROR('CEB Allocators'!AM93/SUM('CEB Allocators'!$M93:$BC93),0)*SUM($U93:$BK93)</f>
        <v>0</v>
      </c>
      <c r="AV312" s="134">
        <f>IFERROR('CEB Allocators'!AN93/SUM('CEB Allocators'!$M93:$BC93),0)*SUM($U93:$BK93)</f>
        <v>0</v>
      </c>
      <c r="AW312" s="134">
        <f>IFERROR('CEB Allocators'!AO93/SUM('CEB Allocators'!$M93:$BC93),0)*SUM($U93:$BK93)</f>
        <v>0</v>
      </c>
      <c r="AX312" s="134">
        <f>IFERROR('CEB Allocators'!AP93/SUM('CEB Allocators'!$M93:$BC93),0)*SUM($U93:$BK93)</f>
        <v>0</v>
      </c>
      <c r="AY312" s="134">
        <f>IFERROR('CEB Allocators'!AQ93/SUM('CEB Allocators'!$M93:$BC93),0)*SUM($U93:$BK93)</f>
        <v>0</v>
      </c>
      <c r="AZ312" s="134">
        <f>IFERROR('CEB Allocators'!AR93/SUM('CEB Allocators'!$M93:$BC93),0)*SUM($U93:$BK93)</f>
        <v>43.216233937763668</v>
      </c>
      <c r="BA312" s="134">
        <f>IFERROR('CEB Allocators'!AS93/SUM('CEB Allocators'!$M93:$BC93),0)*SUM($U93:$BK93)</f>
        <v>43.216233937763668</v>
      </c>
      <c r="BB312" s="134">
        <f>IFERROR('CEB Allocators'!AT93/SUM('CEB Allocators'!$M93:$BC93),0)*SUM($U93:$BK93)</f>
        <v>43.216233937763668</v>
      </c>
      <c r="BC312" s="134">
        <f>IFERROR('CEB Allocators'!AU93/SUM('CEB Allocators'!$M93:$BC93),0)*SUM($U93:$BK93)</f>
        <v>43.216233937763668</v>
      </c>
      <c r="BD312" s="134">
        <f>IFERROR('CEB Allocators'!AV93/SUM('CEB Allocators'!$M93:$BC93),0)*SUM($U93:$BK93)</f>
        <v>43.216233937763668</v>
      </c>
      <c r="BE312" s="134">
        <f>IFERROR('CEB Allocators'!AW93/SUM('CEB Allocators'!$M93:$BC93),0)*SUM($U93:$BK93)</f>
        <v>43.216233937763668</v>
      </c>
      <c r="BF312" s="134">
        <f>IFERROR('CEB Allocators'!AX93/SUM('CEB Allocators'!$M93:$BC93),0)*SUM($U93:$BK93)</f>
        <v>43.216233937763668</v>
      </c>
      <c r="BG312" s="134">
        <f>IFERROR('CEB Allocators'!AY93/SUM('CEB Allocators'!$M93:$BC93),0)*SUM($U93:$BK93)</f>
        <v>43.216233937763668</v>
      </c>
      <c r="BH312" s="134">
        <f>IFERROR('CEB Allocators'!AZ93/SUM('CEB Allocators'!$M93:$BC93),0)*SUM($U93:$BK93)</f>
        <v>43.216233937763668</v>
      </c>
      <c r="BI312" s="134">
        <f>IFERROR('CEB Allocators'!BA93/SUM('CEB Allocators'!$M93:$BC93),0)*SUM($U93:$BK93)</f>
        <v>43.216233937763668</v>
      </c>
      <c r="BJ312" s="134">
        <f>IFERROR('CEB Allocators'!BB93/SUM('CEB Allocators'!$M93:$BC93),0)*SUM($U93:$BK93)</f>
        <v>43.216233937763668</v>
      </c>
      <c r="BK312" s="134">
        <f>IFERROR('CEB Allocators'!BC93/SUM('CEB Allocators'!$M93:$BC93),0)*SUM($U93:$BK93)</f>
        <v>43.216233937763668</v>
      </c>
      <c r="BL312" s="134">
        <f t="shared" si="454"/>
        <v>0</v>
      </c>
      <c r="BM312" s="134">
        <f t="shared" si="490"/>
        <v>0</v>
      </c>
      <c r="BN312" s="134">
        <f t="shared" si="490"/>
        <v>0</v>
      </c>
      <c r="BO312" s="134">
        <f t="shared" si="490"/>
        <v>0</v>
      </c>
      <c r="BP312" s="134">
        <f t="shared" si="490"/>
        <v>0</v>
      </c>
      <c r="BQ312" s="134">
        <f t="shared" si="490"/>
        <v>0</v>
      </c>
      <c r="BR312" s="134">
        <f t="shared" si="490"/>
        <v>0</v>
      </c>
      <c r="BS312" s="134">
        <f t="shared" si="490"/>
        <v>0</v>
      </c>
      <c r="BT312" s="134">
        <f t="shared" si="490"/>
        <v>0</v>
      </c>
      <c r="BU312" s="134">
        <f t="shared" si="490"/>
        <v>0</v>
      </c>
      <c r="BV312" s="134">
        <f t="shared" si="490"/>
        <v>0</v>
      </c>
      <c r="BW312" s="134">
        <f t="shared" si="490"/>
        <v>0</v>
      </c>
      <c r="BX312" s="134">
        <f t="shared" si="490"/>
        <v>0</v>
      </c>
      <c r="BY312" s="134">
        <f t="shared" si="490"/>
        <v>0</v>
      </c>
      <c r="BZ312" s="134">
        <f t="shared" si="490"/>
        <v>0</v>
      </c>
      <c r="CA312" s="134">
        <f t="shared" si="490"/>
        <v>0</v>
      </c>
      <c r="CB312" s="134">
        <f t="shared" si="490"/>
        <v>0</v>
      </c>
      <c r="CC312" s="134">
        <f t="shared" si="490"/>
        <v>0</v>
      </c>
      <c r="CD312" s="134">
        <f t="shared" si="490"/>
        <v>0</v>
      </c>
      <c r="CE312" s="134">
        <f t="shared" si="490"/>
        <v>0</v>
      </c>
      <c r="CF312" s="134">
        <f t="shared" si="490"/>
        <v>0</v>
      </c>
      <c r="CG312" s="134">
        <f t="shared" si="490"/>
        <v>0</v>
      </c>
      <c r="CH312" s="134">
        <f t="shared" si="490"/>
        <v>0</v>
      </c>
    </row>
    <row r="313" spans="1:86" ht="11.4" x14ac:dyDescent="0.2">
      <c r="A313" s="150"/>
      <c r="B313" s="19" t="str">
        <f t="shared" ref="B313:G313" si="507">B94</f>
        <v>Conservation</v>
      </c>
      <c r="C313" s="97">
        <f t="shared" si="507"/>
        <v>0</v>
      </c>
      <c r="D313" s="97" t="str">
        <f t="shared" si="507"/>
        <v>Con</v>
      </c>
      <c r="E313" s="97" t="str">
        <f t="shared" si="507"/>
        <v>Conservation</v>
      </c>
      <c r="F313" s="19" t="str">
        <f t="shared" si="507"/>
        <v>Multiple</v>
      </c>
      <c r="G313" s="128">
        <f t="shared" si="507"/>
        <v>50041</v>
      </c>
      <c r="H313" s="19">
        <f t="shared" si="452"/>
        <v>15</v>
      </c>
      <c r="I313" s="129">
        <f t="shared" ref="I313:K313" si="508">I94</f>
        <v>15</v>
      </c>
      <c r="J313" s="129">
        <f t="shared" si="508"/>
        <v>0</v>
      </c>
      <c r="K313" s="19">
        <f t="shared" si="508"/>
        <v>2037</v>
      </c>
      <c r="L313" s="19"/>
      <c r="M313" s="19"/>
      <c r="N313" s="19"/>
      <c r="O313" s="19"/>
      <c r="P313" s="19"/>
      <c r="Q313" s="19"/>
      <c r="R313" s="19"/>
      <c r="S313" s="19"/>
      <c r="T313" s="19"/>
      <c r="U313" s="134">
        <f>IFERROR('CEB Allocators'!M94/SUM('CEB Allocators'!$M94:$BC94),0)*SUM($U94:$BK94)</f>
        <v>0</v>
      </c>
      <c r="V313" s="134">
        <f>IFERROR('CEB Allocators'!N94/SUM('CEB Allocators'!$M94:$BC94),0)*SUM($U94:$BK94)</f>
        <v>0</v>
      </c>
      <c r="W313" s="134">
        <f>IFERROR('CEB Allocators'!O94/SUM('CEB Allocators'!$M94:$BC94),0)*SUM($U94:$BK94)</f>
        <v>0</v>
      </c>
      <c r="X313" s="134">
        <f>IFERROR('CEB Allocators'!P94/SUM('CEB Allocators'!$M94:$BC94),0)*SUM($U94:$BK94)</f>
        <v>0</v>
      </c>
      <c r="Y313" s="134">
        <f>IFERROR('CEB Allocators'!Q94/SUM('CEB Allocators'!$M94:$BC94),0)*SUM($U94:$BK94)</f>
        <v>0</v>
      </c>
      <c r="Z313" s="134">
        <f>IFERROR('CEB Allocators'!R94/SUM('CEB Allocators'!$M94:$BC94),0)*SUM($U94:$BK94)</f>
        <v>0</v>
      </c>
      <c r="AA313" s="134">
        <f>IFERROR('CEB Allocators'!S94/SUM('CEB Allocators'!$M94:$BC94),0)*SUM($U94:$BK94)</f>
        <v>0</v>
      </c>
      <c r="AB313" s="134">
        <f>IFERROR('CEB Allocators'!T94/SUM('CEB Allocators'!$M94:$BC94),0)*SUM($U94:$BK94)</f>
        <v>0</v>
      </c>
      <c r="AC313" s="134">
        <f>IFERROR('CEB Allocators'!U94/SUM('CEB Allocators'!$M94:$BC94),0)*SUM($U94:$BK94)</f>
        <v>0</v>
      </c>
      <c r="AD313" s="134">
        <f>IFERROR('CEB Allocators'!V94/SUM('CEB Allocators'!$M94:$BC94),0)*SUM($U94:$BK94)</f>
        <v>0</v>
      </c>
      <c r="AE313" s="134">
        <f>IFERROR('CEB Allocators'!W94/SUM('CEB Allocators'!$M94:$BC94),0)*SUM($U94:$BK94)</f>
        <v>0</v>
      </c>
      <c r="AF313" s="134">
        <f>IFERROR('CEB Allocators'!X94/SUM('CEB Allocators'!$M94:$BC94),0)*SUM($U94:$BK94)</f>
        <v>0</v>
      </c>
      <c r="AG313" s="134">
        <f>IFERROR('CEB Allocators'!Y94/SUM('CEB Allocators'!$M94:$BC94),0)*SUM($U94:$BK94)</f>
        <v>0</v>
      </c>
      <c r="AH313" s="134">
        <f>IFERROR('CEB Allocators'!Z94/SUM('CEB Allocators'!$M94:$BC94),0)*SUM($U94:$BK94)</f>
        <v>0</v>
      </c>
      <c r="AI313" s="134">
        <f>IFERROR('CEB Allocators'!AA94/SUM('CEB Allocators'!$M94:$BC94),0)*SUM($U94:$BK94)</f>
        <v>0</v>
      </c>
      <c r="AJ313" s="134">
        <f>IFERROR('CEB Allocators'!AB94/SUM('CEB Allocators'!$M94:$BC94),0)*SUM($U94:$BK94)</f>
        <v>0</v>
      </c>
      <c r="AK313" s="134">
        <f>IFERROR('CEB Allocators'!AC94/SUM('CEB Allocators'!$M94:$BC94),0)*SUM($U94:$BK94)</f>
        <v>0</v>
      </c>
      <c r="AL313" s="134">
        <f>IFERROR('CEB Allocators'!AD94/SUM('CEB Allocators'!$M94:$BC94),0)*SUM($U94:$BK94)</f>
        <v>0</v>
      </c>
      <c r="AM313" s="134">
        <f>IFERROR('CEB Allocators'!AE94/SUM('CEB Allocators'!$M94:$BC94),0)*SUM($U94:$BK94)</f>
        <v>0</v>
      </c>
      <c r="AN313" s="134">
        <f>IFERROR('CEB Allocators'!AF94/SUM('CEB Allocators'!$M94:$BC94),0)*SUM($U94:$BK94)</f>
        <v>0</v>
      </c>
      <c r="AO313" s="134">
        <f>IFERROR('CEB Allocators'!AG94/SUM('CEB Allocators'!$M94:$BC94),0)*SUM($U94:$BK94)</f>
        <v>0</v>
      </c>
      <c r="AP313" s="134">
        <f>IFERROR('CEB Allocators'!AH94/SUM('CEB Allocators'!$M94:$BC94),0)*SUM($U94:$BK94)</f>
        <v>0</v>
      </c>
      <c r="AQ313" s="134">
        <f>IFERROR('CEB Allocators'!AI94/SUM('CEB Allocators'!$M94:$BC94),0)*SUM($U94:$BK94)</f>
        <v>0</v>
      </c>
      <c r="AR313" s="134">
        <f>IFERROR('CEB Allocators'!AJ94/SUM('CEB Allocators'!$M94:$BC94),0)*SUM($U94:$BK94)</f>
        <v>0</v>
      </c>
      <c r="AS313" s="134">
        <f>IFERROR('CEB Allocators'!AK94/SUM('CEB Allocators'!$M94:$BC94),0)*SUM($U94:$BK94)</f>
        <v>0</v>
      </c>
      <c r="AT313" s="134">
        <f>IFERROR('CEB Allocators'!AL94/SUM('CEB Allocators'!$M94:$BC94),0)*SUM($U94:$BK94)</f>
        <v>0</v>
      </c>
      <c r="AU313" s="134">
        <f>IFERROR('CEB Allocators'!AM94/SUM('CEB Allocators'!$M94:$BC94),0)*SUM($U94:$BK94)</f>
        <v>0</v>
      </c>
      <c r="AV313" s="134">
        <f>IFERROR('CEB Allocators'!AN94/SUM('CEB Allocators'!$M94:$BC94),0)*SUM($U94:$BK94)</f>
        <v>0</v>
      </c>
      <c r="AW313" s="134">
        <f>IFERROR('CEB Allocators'!AO94/SUM('CEB Allocators'!$M94:$BC94),0)*SUM($U94:$BK94)</f>
        <v>0</v>
      </c>
      <c r="AX313" s="134">
        <f>IFERROR('CEB Allocators'!AP94/SUM('CEB Allocators'!$M94:$BC94),0)*SUM($U94:$BK94)</f>
        <v>0</v>
      </c>
      <c r="AY313" s="134">
        <f>IFERROR('CEB Allocators'!AQ94/SUM('CEB Allocators'!$M94:$BC94),0)*SUM($U94:$BK94)</f>
        <v>0</v>
      </c>
      <c r="AZ313" s="134">
        <f>IFERROR('CEB Allocators'!AR94/SUM('CEB Allocators'!$M94:$BC94),0)*SUM($U94:$BK94)</f>
        <v>0</v>
      </c>
      <c r="BA313" s="134">
        <f>IFERROR('CEB Allocators'!AS94/SUM('CEB Allocators'!$M94:$BC94),0)*SUM($U94:$BK94)</f>
        <v>48.087882127111577</v>
      </c>
      <c r="BB313" s="134">
        <f>IFERROR('CEB Allocators'!AT94/SUM('CEB Allocators'!$M94:$BC94),0)*SUM($U94:$BK94)</f>
        <v>48.087882127111577</v>
      </c>
      <c r="BC313" s="134">
        <f>IFERROR('CEB Allocators'!AU94/SUM('CEB Allocators'!$M94:$BC94),0)*SUM($U94:$BK94)</f>
        <v>48.087882127111577</v>
      </c>
      <c r="BD313" s="134">
        <f>IFERROR('CEB Allocators'!AV94/SUM('CEB Allocators'!$M94:$BC94),0)*SUM($U94:$BK94)</f>
        <v>48.087882127111577</v>
      </c>
      <c r="BE313" s="134">
        <f>IFERROR('CEB Allocators'!AW94/SUM('CEB Allocators'!$M94:$BC94),0)*SUM($U94:$BK94)</f>
        <v>48.087882127111577</v>
      </c>
      <c r="BF313" s="134">
        <f>IFERROR('CEB Allocators'!AX94/SUM('CEB Allocators'!$M94:$BC94),0)*SUM($U94:$BK94)</f>
        <v>48.087882127111577</v>
      </c>
      <c r="BG313" s="134">
        <f>IFERROR('CEB Allocators'!AY94/SUM('CEB Allocators'!$M94:$BC94),0)*SUM($U94:$BK94)</f>
        <v>48.087882127111577</v>
      </c>
      <c r="BH313" s="134">
        <f>IFERROR('CEB Allocators'!AZ94/SUM('CEB Allocators'!$M94:$BC94),0)*SUM($U94:$BK94)</f>
        <v>48.087882127111577</v>
      </c>
      <c r="BI313" s="134">
        <f>IFERROR('CEB Allocators'!BA94/SUM('CEB Allocators'!$M94:$BC94),0)*SUM($U94:$BK94)</f>
        <v>48.087882127111577</v>
      </c>
      <c r="BJ313" s="134">
        <f>IFERROR('CEB Allocators'!BB94/SUM('CEB Allocators'!$M94:$BC94),0)*SUM($U94:$BK94)</f>
        <v>48.087882127111577</v>
      </c>
      <c r="BK313" s="134">
        <f>IFERROR('CEB Allocators'!BC94/SUM('CEB Allocators'!$M94:$BC94),0)*SUM($U94:$BK94)</f>
        <v>48.087882127111577</v>
      </c>
      <c r="BL313" s="134">
        <f t="shared" si="454"/>
        <v>0</v>
      </c>
      <c r="BM313" s="134">
        <f t="shared" si="490"/>
        <v>0</v>
      </c>
      <c r="BN313" s="134">
        <f t="shared" si="490"/>
        <v>0</v>
      </c>
      <c r="BO313" s="134">
        <f t="shared" si="490"/>
        <v>0</v>
      </c>
      <c r="BP313" s="134">
        <f t="shared" si="490"/>
        <v>0</v>
      </c>
      <c r="BQ313" s="134">
        <f t="shared" si="490"/>
        <v>0</v>
      </c>
      <c r="BR313" s="134">
        <f t="shared" si="490"/>
        <v>0</v>
      </c>
      <c r="BS313" s="134">
        <f t="shared" si="490"/>
        <v>0</v>
      </c>
      <c r="BT313" s="134">
        <f t="shared" si="490"/>
        <v>0</v>
      </c>
      <c r="BU313" s="134">
        <f t="shared" si="490"/>
        <v>0</v>
      </c>
      <c r="BV313" s="134">
        <f t="shared" si="490"/>
        <v>0</v>
      </c>
      <c r="BW313" s="134">
        <f t="shared" si="490"/>
        <v>0</v>
      </c>
      <c r="BX313" s="134">
        <f t="shared" si="490"/>
        <v>0</v>
      </c>
      <c r="BY313" s="134">
        <f t="shared" si="490"/>
        <v>0</v>
      </c>
      <c r="BZ313" s="134">
        <f t="shared" si="490"/>
        <v>0</v>
      </c>
      <c r="CA313" s="134">
        <f t="shared" si="490"/>
        <v>0</v>
      </c>
      <c r="CB313" s="134">
        <f t="shared" si="490"/>
        <v>0</v>
      </c>
      <c r="CC313" s="134">
        <f t="shared" si="490"/>
        <v>0</v>
      </c>
      <c r="CD313" s="134">
        <f t="shared" si="490"/>
        <v>0</v>
      </c>
      <c r="CE313" s="134">
        <f t="shared" si="490"/>
        <v>0</v>
      </c>
      <c r="CF313" s="134">
        <f t="shared" si="490"/>
        <v>0</v>
      </c>
      <c r="CG313" s="134">
        <f t="shared" si="490"/>
        <v>0</v>
      </c>
      <c r="CH313" s="134">
        <f t="shared" si="490"/>
        <v>0</v>
      </c>
    </row>
    <row r="314" spans="1:86" ht="11.4" x14ac:dyDescent="0.2">
      <c r="A314" s="150"/>
      <c r="B314" s="19" t="str">
        <f t="shared" ref="B314:G314" si="509">B95</f>
        <v>Conservation</v>
      </c>
      <c r="C314" s="97">
        <f t="shared" si="509"/>
        <v>0</v>
      </c>
      <c r="D314" s="97" t="str">
        <f t="shared" si="509"/>
        <v>Con</v>
      </c>
      <c r="E314" s="97" t="str">
        <f t="shared" si="509"/>
        <v>Conservation</v>
      </c>
      <c r="F314" s="19" t="str">
        <f t="shared" si="509"/>
        <v>Multiple</v>
      </c>
      <c r="G314" s="128">
        <f t="shared" si="509"/>
        <v>50406</v>
      </c>
      <c r="H314" s="19">
        <f t="shared" si="452"/>
        <v>15</v>
      </c>
      <c r="I314" s="129">
        <f t="shared" ref="I314:K314" si="510">I95</f>
        <v>15</v>
      </c>
      <c r="J314" s="129">
        <f t="shared" si="510"/>
        <v>0</v>
      </c>
      <c r="K314" s="19">
        <f t="shared" si="510"/>
        <v>2038</v>
      </c>
      <c r="L314" s="19"/>
      <c r="M314" s="19"/>
      <c r="N314" s="19"/>
      <c r="O314" s="19"/>
      <c r="P314" s="19"/>
      <c r="Q314" s="19"/>
      <c r="R314" s="19"/>
      <c r="S314" s="19"/>
      <c r="T314" s="19"/>
      <c r="U314" s="134">
        <f>IFERROR('CEB Allocators'!M95/SUM('CEB Allocators'!$M95:$BC95),0)*SUM($U95:$BK95)</f>
        <v>0</v>
      </c>
      <c r="V314" s="134">
        <f>IFERROR('CEB Allocators'!N95/SUM('CEB Allocators'!$M95:$BC95),0)*SUM($U95:$BK95)</f>
        <v>0</v>
      </c>
      <c r="W314" s="134">
        <f>IFERROR('CEB Allocators'!O95/SUM('CEB Allocators'!$M95:$BC95),0)*SUM($U95:$BK95)</f>
        <v>0</v>
      </c>
      <c r="X314" s="134">
        <f>IFERROR('CEB Allocators'!P95/SUM('CEB Allocators'!$M95:$BC95),0)*SUM($U95:$BK95)</f>
        <v>0</v>
      </c>
      <c r="Y314" s="134">
        <f>IFERROR('CEB Allocators'!Q95/SUM('CEB Allocators'!$M95:$BC95),0)*SUM($U95:$BK95)</f>
        <v>0</v>
      </c>
      <c r="Z314" s="134">
        <f>IFERROR('CEB Allocators'!R95/SUM('CEB Allocators'!$M95:$BC95),0)*SUM($U95:$BK95)</f>
        <v>0</v>
      </c>
      <c r="AA314" s="134">
        <f>IFERROR('CEB Allocators'!S95/SUM('CEB Allocators'!$M95:$BC95),0)*SUM($U95:$BK95)</f>
        <v>0</v>
      </c>
      <c r="AB314" s="134">
        <f>IFERROR('CEB Allocators'!T95/SUM('CEB Allocators'!$M95:$BC95),0)*SUM($U95:$BK95)</f>
        <v>0</v>
      </c>
      <c r="AC314" s="134">
        <f>IFERROR('CEB Allocators'!U95/SUM('CEB Allocators'!$M95:$BC95),0)*SUM($U95:$BK95)</f>
        <v>0</v>
      </c>
      <c r="AD314" s="134">
        <f>IFERROR('CEB Allocators'!V95/SUM('CEB Allocators'!$M95:$BC95),0)*SUM($U95:$BK95)</f>
        <v>0</v>
      </c>
      <c r="AE314" s="134">
        <f>IFERROR('CEB Allocators'!W95/SUM('CEB Allocators'!$M95:$BC95),0)*SUM($U95:$BK95)</f>
        <v>0</v>
      </c>
      <c r="AF314" s="134">
        <f>IFERROR('CEB Allocators'!X95/SUM('CEB Allocators'!$M95:$BC95),0)*SUM($U95:$BK95)</f>
        <v>0</v>
      </c>
      <c r="AG314" s="134">
        <f>IFERROR('CEB Allocators'!Y95/SUM('CEB Allocators'!$M95:$BC95),0)*SUM($U95:$BK95)</f>
        <v>0</v>
      </c>
      <c r="AH314" s="134">
        <f>IFERROR('CEB Allocators'!Z95/SUM('CEB Allocators'!$M95:$BC95),0)*SUM($U95:$BK95)</f>
        <v>0</v>
      </c>
      <c r="AI314" s="134">
        <f>IFERROR('CEB Allocators'!AA95/SUM('CEB Allocators'!$M95:$BC95),0)*SUM($U95:$BK95)</f>
        <v>0</v>
      </c>
      <c r="AJ314" s="134">
        <f>IFERROR('CEB Allocators'!AB95/SUM('CEB Allocators'!$M95:$BC95),0)*SUM($U95:$BK95)</f>
        <v>0</v>
      </c>
      <c r="AK314" s="134">
        <f>IFERROR('CEB Allocators'!AC95/SUM('CEB Allocators'!$M95:$BC95),0)*SUM($U95:$BK95)</f>
        <v>0</v>
      </c>
      <c r="AL314" s="134">
        <f>IFERROR('CEB Allocators'!AD95/SUM('CEB Allocators'!$M95:$BC95),0)*SUM($U95:$BK95)</f>
        <v>0</v>
      </c>
      <c r="AM314" s="134">
        <f>IFERROR('CEB Allocators'!AE95/SUM('CEB Allocators'!$M95:$BC95),0)*SUM($U95:$BK95)</f>
        <v>0</v>
      </c>
      <c r="AN314" s="134">
        <f>IFERROR('CEB Allocators'!AF95/SUM('CEB Allocators'!$M95:$BC95),0)*SUM($U95:$BK95)</f>
        <v>0</v>
      </c>
      <c r="AO314" s="134">
        <f>IFERROR('CEB Allocators'!AG95/SUM('CEB Allocators'!$M95:$BC95),0)*SUM($U95:$BK95)</f>
        <v>0</v>
      </c>
      <c r="AP314" s="134">
        <f>IFERROR('CEB Allocators'!AH95/SUM('CEB Allocators'!$M95:$BC95),0)*SUM($U95:$BK95)</f>
        <v>0</v>
      </c>
      <c r="AQ314" s="134">
        <f>IFERROR('CEB Allocators'!AI95/SUM('CEB Allocators'!$M95:$BC95),0)*SUM($U95:$BK95)</f>
        <v>0</v>
      </c>
      <c r="AR314" s="134">
        <f>IFERROR('CEB Allocators'!AJ95/SUM('CEB Allocators'!$M95:$BC95),0)*SUM($U95:$BK95)</f>
        <v>0</v>
      </c>
      <c r="AS314" s="134">
        <f>IFERROR('CEB Allocators'!AK95/SUM('CEB Allocators'!$M95:$BC95),0)*SUM($U95:$BK95)</f>
        <v>0</v>
      </c>
      <c r="AT314" s="134">
        <f>IFERROR('CEB Allocators'!AL95/SUM('CEB Allocators'!$M95:$BC95),0)*SUM($U95:$BK95)</f>
        <v>0</v>
      </c>
      <c r="AU314" s="134">
        <f>IFERROR('CEB Allocators'!AM95/SUM('CEB Allocators'!$M95:$BC95),0)*SUM($U95:$BK95)</f>
        <v>0</v>
      </c>
      <c r="AV314" s="134">
        <f>IFERROR('CEB Allocators'!AN95/SUM('CEB Allocators'!$M95:$BC95),0)*SUM($U95:$BK95)</f>
        <v>0</v>
      </c>
      <c r="AW314" s="134">
        <f>IFERROR('CEB Allocators'!AO95/SUM('CEB Allocators'!$M95:$BC95),0)*SUM($U95:$BK95)</f>
        <v>0</v>
      </c>
      <c r="AX314" s="134">
        <f>IFERROR('CEB Allocators'!AP95/SUM('CEB Allocators'!$M95:$BC95),0)*SUM($U95:$BK95)</f>
        <v>0</v>
      </c>
      <c r="AY314" s="134">
        <f>IFERROR('CEB Allocators'!AQ95/SUM('CEB Allocators'!$M95:$BC95),0)*SUM($U95:$BK95)</f>
        <v>0</v>
      </c>
      <c r="AZ314" s="134">
        <f>IFERROR('CEB Allocators'!AR95/SUM('CEB Allocators'!$M95:$BC95),0)*SUM($U95:$BK95)</f>
        <v>0</v>
      </c>
      <c r="BA314" s="134">
        <f>IFERROR('CEB Allocators'!AS95/SUM('CEB Allocators'!$M95:$BC95),0)*SUM($U95:$BK95)</f>
        <v>0</v>
      </c>
      <c r="BB314" s="134">
        <f>IFERROR('CEB Allocators'!AT95/SUM('CEB Allocators'!$M95:$BC95),0)*SUM($U95:$BK95)</f>
        <v>53.954603746619199</v>
      </c>
      <c r="BC314" s="134">
        <f>IFERROR('CEB Allocators'!AU95/SUM('CEB Allocators'!$M95:$BC95),0)*SUM($U95:$BK95)</f>
        <v>53.954603746619199</v>
      </c>
      <c r="BD314" s="134">
        <f>IFERROR('CEB Allocators'!AV95/SUM('CEB Allocators'!$M95:$BC95),0)*SUM($U95:$BK95)</f>
        <v>53.954603746619199</v>
      </c>
      <c r="BE314" s="134">
        <f>IFERROR('CEB Allocators'!AW95/SUM('CEB Allocators'!$M95:$BC95),0)*SUM($U95:$BK95)</f>
        <v>53.954603746619199</v>
      </c>
      <c r="BF314" s="134">
        <f>IFERROR('CEB Allocators'!AX95/SUM('CEB Allocators'!$M95:$BC95),0)*SUM($U95:$BK95)</f>
        <v>53.954603746619199</v>
      </c>
      <c r="BG314" s="134">
        <f>IFERROR('CEB Allocators'!AY95/SUM('CEB Allocators'!$M95:$BC95),0)*SUM($U95:$BK95)</f>
        <v>53.954603746619199</v>
      </c>
      <c r="BH314" s="134">
        <f>IFERROR('CEB Allocators'!AZ95/SUM('CEB Allocators'!$M95:$BC95),0)*SUM($U95:$BK95)</f>
        <v>53.954603746619199</v>
      </c>
      <c r="BI314" s="134">
        <f>IFERROR('CEB Allocators'!BA95/SUM('CEB Allocators'!$M95:$BC95),0)*SUM($U95:$BK95)</f>
        <v>53.954603746619199</v>
      </c>
      <c r="BJ314" s="134">
        <f>IFERROR('CEB Allocators'!BB95/SUM('CEB Allocators'!$M95:$BC95),0)*SUM($U95:$BK95)</f>
        <v>53.954603746619199</v>
      </c>
      <c r="BK314" s="134">
        <f>IFERROR('CEB Allocators'!BC95/SUM('CEB Allocators'!$M95:$BC95),0)*SUM($U95:$BK95)</f>
        <v>53.954603746619199</v>
      </c>
      <c r="BL314" s="134">
        <f t="shared" si="454"/>
        <v>0</v>
      </c>
      <c r="BM314" s="134">
        <f t="shared" si="490"/>
        <v>0</v>
      </c>
      <c r="BN314" s="134">
        <f t="shared" si="490"/>
        <v>0</v>
      </c>
      <c r="BO314" s="134">
        <f t="shared" si="490"/>
        <v>0</v>
      </c>
      <c r="BP314" s="134">
        <f t="shared" si="490"/>
        <v>0</v>
      </c>
      <c r="BQ314" s="134">
        <f t="shared" si="490"/>
        <v>0</v>
      </c>
      <c r="BR314" s="134">
        <f t="shared" si="490"/>
        <v>0</v>
      </c>
      <c r="BS314" s="134">
        <f t="shared" si="490"/>
        <v>0</v>
      </c>
      <c r="BT314" s="134">
        <f t="shared" si="490"/>
        <v>0</v>
      </c>
      <c r="BU314" s="134">
        <f t="shared" si="490"/>
        <v>0</v>
      </c>
      <c r="BV314" s="134">
        <f t="shared" si="490"/>
        <v>0</v>
      </c>
      <c r="BW314" s="134">
        <f t="shared" si="490"/>
        <v>0</v>
      </c>
      <c r="BX314" s="134">
        <f t="shared" si="490"/>
        <v>0</v>
      </c>
      <c r="BY314" s="134">
        <f t="shared" si="490"/>
        <v>0</v>
      </c>
      <c r="BZ314" s="134">
        <f t="shared" si="490"/>
        <v>0</v>
      </c>
      <c r="CA314" s="134">
        <f t="shared" si="490"/>
        <v>0</v>
      </c>
      <c r="CB314" s="134">
        <f t="shared" si="490"/>
        <v>0</v>
      </c>
      <c r="CC314" s="134">
        <f t="shared" si="490"/>
        <v>0</v>
      </c>
      <c r="CD314" s="134">
        <f t="shared" si="490"/>
        <v>0</v>
      </c>
      <c r="CE314" s="134">
        <f t="shared" si="490"/>
        <v>0</v>
      </c>
      <c r="CF314" s="134">
        <f t="shared" si="490"/>
        <v>0</v>
      </c>
      <c r="CG314" s="134">
        <f t="shared" si="490"/>
        <v>0</v>
      </c>
      <c r="CH314" s="134">
        <f t="shared" si="490"/>
        <v>0</v>
      </c>
    </row>
    <row r="315" spans="1:86" ht="11.4" x14ac:dyDescent="0.2">
      <c r="A315" s="150"/>
      <c r="B315" s="19" t="str">
        <f t="shared" ref="B315:G315" si="511">B96</f>
        <v>Conservation</v>
      </c>
      <c r="C315" s="97">
        <f t="shared" si="511"/>
        <v>0</v>
      </c>
      <c r="D315" s="97" t="str">
        <f t="shared" si="511"/>
        <v>Con</v>
      </c>
      <c r="E315" s="97" t="str">
        <f t="shared" si="511"/>
        <v>Conservation</v>
      </c>
      <c r="F315" s="19" t="str">
        <f t="shared" si="511"/>
        <v>Multiple</v>
      </c>
      <c r="G315" s="128">
        <f t="shared" si="511"/>
        <v>50771</v>
      </c>
      <c r="H315" s="19">
        <f t="shared" si="452"/>
        <v>15</v>
      </c>
      <c r="I315" s="129">
        <f t="shared" ref="I315:K315" si="512">I96</f>
        <v>15</v>
      </c>
      <c r="J315" s="129">
        <f t="shared" si="512"/>
        <v>0</v>
      </c>
      <c r="K315" s="19">
        <f t="shared" si="512"/>
        <v>2039</v>
      </c>
      <c r="L315" s="19"/>
      <c r="M315" s="19"/>
      <c r="N315" s="19"/>
      <c r="O315" s="19"/>
      <c r="P315" s="19"/>
      <c r="Q315" s="19"/>
      <c r="R315" s="19"/>
      <c r="S315" s="19"/>
      <c r="T315" s="19"/>
      <c r="U315" s="134">
        <f>IFERROR('CEB Allocators'!M96/SUM('CEB Allocators'!$M96:$BC96),0)*SUM($U96:$BK96)</f>
        <v>0</v>
      </c>
      <c r="V315" s="134">
        <f>IFERROR('CEB Allocators'!N96/SUM('CEB Allocators'!$M96:$BC96),0)*SUM($U96:$BK96)</f>
        <v>0</v>
      </c>
      <c r="W315" s="134">
        <f>IFERROR('CEB Allocators'!O96/SUM('CEB Allocators'!$M96:$BC96),0)*SUM($U96:$BK96)</f>
        <v>0</v>
      </c>
      <c r="X315" s="134">
        <f>IFERROR('CEB Allocators'!P96/SUM('CEB Allocators'!$M96:$BC96),0)*SUM($U96:$BK96)</f>
        <v>0</v>
      </c>
      <c r="Y315" s="134">
        <f>IFERROR('CEB Allocators'!Q96/SUM('CEB Allocators'!$M96:$BC96),0)*SUM($U96:$BK96)</f>
        <v>0</v>
      </c>
      <c r="Z315" s="134">
        <f>IFERROR('CEB Allocators'!R96/SUM('CEB Allocators'!$M96:$BC96),0)*SUM($U96:$BK96)</f>
        <v>0</v>
      </c>
      <c r="AA315" s="134">
        <f>IFERROR('CEB Allocators'!S96/SUM('CEB Allocators'!$M96:$BC96),0)*SUM($U96:$BK96)</f>
        <v>0</v>
      </c>
      <c r="AB315" s="134">
        <f>IFERROR('CEB Allocators'!T96/SUM('CEB Allocators'!$M96:$BC96),0)*SUM($U96:$BK96)</f>
        <v>0</v>
      </c>
      <c r="AC315" s="134">
        <f>IFERROR('CEB Allocators'!U96/SUM('CEB Allocators'!$M96:$BC96),0)*SUM($U96:$BK96)</f>
        <v>0</v>
      </c>
      <c r="AD315" s="134">
        <f>IFERROR('CEB Allocators'!V96/SUM('CEB Allocators'!$M96:$BC96),0)*SUM($U96:$BK96)</f>
        <v>0</v>
      </c>
      <c r="AE315" s="134">
        <f>IFERROR('CEB Allocators'!W96/SUM('CEB Allocators'!$M96:$BC96),0)*SUM($U96:$BK96)</f>
        <v>0</v>
      </c>
      <c r="AF315" s="134">
        <f>IFERROR('CEB Allocators'!X96/SUM('CEB Allocators'!$M96:$BC96),0)*SUM($U96:$BK96)</f>
        <v>0</v>
      </c>
      <c r="AG315" s="134">
        <f>IFERROR('CEB Allocators'!Y96/SUM('CEB Allocators'!$M96:$BC96),0)*SUM($U96:$BK96)</f>
        <v>0</v>
      </c>
      <c r="AH315" s="134">
        <f>IFERROR('CEB Allocators'!Z96/SUM('CEB Allocators'!$M96:$BC96),0)*SUM($U96:$BK96)</f>
        <v>0</v>
      </c>
      <c r="AI315" s="134">
        <f>IFERROR('CEB Allocators'!AA96/SUM('CEB Allocators'!$M96:$BC96),0)*SUM($U96:$BK96)</f>
        <v>0</v>
      </c>
      <c r="AJ315" s="134">
        <f>IFERROR('CEB Allocators'!AB96/SUM('CEB Allocators'!$M96:$BC96),0)*SUM($U96:$BK96)</f>
        <v>0</v>
      </c>
      <c r="AK315" s="134">
        <f>IFERROR('CEB Allocators'!AC96/SUM('CEB Allocators'!$M96:$BC96),0)*SUM($U96:$BK96)</f>
        <v>0</v>
      </c>
      <c r="AL315" s="134">
        <f>IFERROR('CEB Allocators'!AD96/SUM('CEB Allocators'!$M96:$BC96),0)*SUM($U96:$BK96)</f>
        <v>0</v>
      </c>
      <c r="AM315" s="134">
        <f>IFERROR('CEB Allocators'!AE96/SUM('CEB Allocators'!$M96:$BC96),0)*SUM($U96:$BK96)</f>
        <v>0</v>
      </c>
      <c r="AN315" s="134">
        <f>IFERROR('CEB Allocators'!AF96/SUM('CEB Allocators'!$M96:$BC96),0)*SUM($U96:$BK96)</f>
        <v>0</v>
      </c>
      <c r="AO315" s="134">
        <f>IFERROR('CEB Allocators'!AG96/SUM('CEB Allocators'!$M96:$BC96),0)*SUM($U96:$BK96)</f>
        <v>0</v>
      </c>
      <c r="AP315" s="134">
        <f>IFERROR('CEB Allocators'!AH96/SUM('CEB Allocators'!$M96:$BC96),0)*SUM($U96:$BK96)</f>
        <v>0</v>
      </c>
      <c r="AQ315" s="134">
        <f>IFERROR('CEB Allocators'!AI96/SUM('CEB Allocators'!$M96:$BC96),0)*SUM($U96:$BK96)</f>
        <v>0</v>
      </c>
      <c r="AR315" s="134">
        <f>IFERROR('CEB Allocators'!AJ96/SUM('CEB Allocators'!$M96:$BC96),0)*SUM($U96:$BK96)</f>
        <v>0</v>
      </c>
      <c r="AS315" s="134">
        <f>IFERROR('CEB Allocators'!AK96/SUM('CEB Allocators'!$M96:$BC96),0)*SUM($U96:$BK96)</f>
        <v>0</v>
      </c>
      <c r="AT315" s="134">
        <f>IFERROR('CEB Allocators'!AL96/SUM('CEB Allocators'!$M96:$BC96),0)*SUM($U96:$BK96)</f>
        <v>0</v>
      </c>
      <c r="AU315" s="134">
        <f>IFERROR('CEB Allocators'!AM96/SUM('CEB Allocators'!$M96:$BC96),0)*SUM($U96:$BK96)</f>
        <v>0</v>
      </c>
      <c r="AV315" s="134">
        <f>IFERROR('CEB Allocators'!AN96/SUM('CEB Allocators'!$M96:$BC96),0)*SUM($U96:$BK96)</f>
        <v>0</v>
      </c>
      <c r="AW315" s="134">
        <f>IFERROR('CEB Allocators'!AO96/SUM('CEB Allocators'!$M96:$BC96),0)*SUM($U96:$BK96)</f>
        <v>0</v>
      </c>
      <c r="AX315" s="134">
        <f>IFERROR('CEB Allocators'!AP96/SUM('CEB Allocators'!$M96:$BC96),0)*SUM($U96:$BK96)</f>
        <v>0</v>
      </c>
      <c r="AY315" s="134">
        <f>IFERROR('CEB Allocators'!AQ96/SUM('CEB Allocators'!$M96:$BC96),0)*SUM($U96:$BK96)</f>
        <v>0</v>
      </c>
      <c r="AZ315" s="134">
        <f>IFERROR('CEB Allocators'!AR96/SUM('CEB Allocators'!$M96:$BC96),0)*SUM($U96:$BK96)</f>
        <v>0</v>
      </c>
      <c r="BA315" s="134">
        <f>IFERROR('CEB Allocators'!AS96/SUM('CEB Allocators'!$M96:$BC96),0)*SUM($U96:$BK96)</f>
        <v>0</v>
      </c>
      <c r="BB315" s="134">
        <f>IFERROR('CEB Allocators'!AT96/SUM('CEB Allocators'!$M96:$BC96),0)*SUM($U96:$BK96)</f>
        <v>0</v>
      </c>
      <c r="BC315" s="134">
        <f>IFERROR('CEB Allocators'!AU96/SUM('CEB Allocators'!$M96:$BC96),0)*SUM($U96:$BK96)</f>
        <v>61.148550912835084</v>
      </c>
      <c r="BD315" s="134">
        <f>IFERROR('CEB Allocators'!AV96/SUM('CEB Allocators'!$M96:$BC96),0)*SUM($U96:$BK96)</f>
        <v>61.148550912835084</v>
      </c>
      <c r="BE315" s="134">
        <f>IFERROR('CEB Allocators'!AW96/SUM('CEB Allocators'!$M96:$BC96),0)*SUM($U96:$BK96)</f>
        <v>61.148550912835084</v>
      </c>
      <c r="BF315" s="134">
        <f>IFERROR('CEB Allocators'!AX96/SUM('CEB Allocators'!$M96:$BC96),0)*SUM($U96:$BK96)</f>
        <v>61.148550912835084</v>
      </c>
      <c r="BG315" s="134">
        <f>IFERROR('CEB Allocators'!AY96/SUM('CEB Allocators'!$M96:$BC96),0)*SUM($U96:$BK96)</f>
        <v>61.148550912835084</v>
      </c>
      <c r="BH315" s="134">
        <f>IFERROR('CEB Allocators'!AZ96/SUM('CEB Allocators'!$M96:$BC96),0)*SUM($U96:$BK96)</f>
        <v>61.148550912835084</v>
      </c>
      <c r="BI315" s="134">
        <f>IFERROR('CEB Allocators'!BA96/SUM('CEB Allocators'!$M96:$BC96),0)*SUM($U96:$BK96)</f>
        <v>61.148550912835084</v>
      </c>
      <c r="BJ315" s="134">
        <f>IFERROR('CEB Allocators'!BB96/SUM('CEB Allocators'!$M96:$BC96),0)*SUM($U96:$BK96)</f>
        <v>61.148550912835084</v>
      </c>
      <c r="BK315" s="134">
        <f>IFERROR('CEB Allocators'!BC96/SUM('CEB Allocators'!$M96:$BC96),0)*SUM($U96:$BK96)</f>
        <v>61.148550912835084</v>
      </c>
      <c r="BL315" s="134">
        <f t="shared" si="454"/>
        <v>0</v>
      </c>
      <c r="BM315" s="134">
        <f t="shared" si="490"/>
        <v>0</v>
      </c>
      <c r="BN315" s="134">
        <f t="shared" si="490"/>
        <v>0</v>
      </c>
      <c r="BO315" s="134">
        <f t="shared" si="490"/>
        <v>0</v>
      </c>
      <c r="BP315" s="134">
        <f t="shared" si="490"/>
        <v>0</v>
      </c>
      <c r="BQ315" s="134">
        <f t="shared" si="490"/>
        <v>0</v>
      </c>
      <c r="BR315" s="134">
        <f t="shared" si="490"/>
        <v>0</v>
      </c>
      <c r="BS315" s="134">
        <f t="shared" si="490"/>
        <v>0</v>
      </c>
      <c r="BT315" s="134">
        <f t="shared" si="490"/>
        <v>0</v>
      </c>
      <c r="BU315" s="134">
        <f t="shared" si="490"/>
        <v>0</v>
      </c>
      <c r="BV315" s="134">
        <f t="shared" si="490"/>
        <v>0</v>
      </c>
      <c r="BW315" s="134">
        <f t="shared" si="490"/>
        <v>0</v>
      </c>
      <c r="BX315" s="134">
        <f t="shared" si="490"/>
        <v>0</v>
      </c>
      <c r="BY315" s="134">
        <f t="shared" si="490"/>
        <v>0</v>
      </c>
      <c r="BZ315" s="134">
        <f t="shared" si="490"/>
        <v>0</v>
      </c>
      <c r="CA315" s="134">
        <f t="shared" si="490"/>
        <v>0</v>
      </c>
      <c r="CB315" s="134">
        <f t="shared" si="490"/>
        <v>0</v>
      </c>
      <c r="CC315" s="134">
        <f t="shared" si="490"/>
        <v>0</v>
      </c>
      <c r="CD315" s="134">
        <f t="shared" si="490"/>
        <v>0</v>
      </c>
      <c r="CE315" s="134">
        <f t="shared" si="490"/>
        <v>0</v>
      </c>
      <c r="CF315" s="134">
        <f t="shared" si="490"/>
        <v>0</v>
      </c>
      <c r="CG315" s="134">
        <f t="shared" si="490"/>
        <v>0</v>
      </c>
      <c r="CH315" s="134">
        <f t="shared" si="490"/>
        <v>0</v>
      </c>
    </row>
    <row r="316" spans="1:86" ht="11.4" x14ac:dyDescent="0.2">
      <c r="A316" s="150"/>
      <c r="B316" s="19" t="str">
        <f t="shared" ref="B316:G316" si="513">B97</f>
        <v>Conservation</v>
      </c>
      <c r="C316" s="97">
        <f t="shared" si="513"/>
        <v>0</v>
      </c>
      <c r="D316" s="97" t="str">
        <f t="shared" si="513"/>
        <v>Con</v>
      </c>
      <c r="E316" s="97" t="str">
        <f t="shared" si="513"/>
        <v>Conservation</v>
      </c>
      <c r="F316" s="19" t="str">
        <f t="shared" si="513"/>
        <v>Multiple</v>
      </c>
      <c r="G316" s="128">
        <f t="shared" si="513"/>
        <v>51136</v>
      </c>
      <c r="H316" s="19">
        <f t="shared" si="452"/>
        <v>15</v>
      </c>
      <c r="I316" s="129">
        <f t="shared" ref="I316:K316" si="514">I97</f>
        <v>15</v>
      </c>
      <c r="J316" s="129">
        <f t="shared" si="514"/>
        <v>0</v>
      </c>
      <c r="K316" s="19">
        <f t="shared" si="514"/>
        <v>2040</v>
      </c>
      <c r="L316" s="19"/>
      <c r="M316" s="19"/>
      <c r="N316" s="19"/>
      <c r="O316" s="19"/>
      <c r="P316" s="19"/>
      <c r="Q316" s="19"/>
      <c r="R316" s="19"/>
      <c r="S316" s="19"/>
      <c r="T316" s="19"/>
      <c r="U316" s="134">
        <f>IFERROR('CEB Allocators'!M97/SUM('CEB Allocators'!$M97:$BC97),0)*SUM($U97:$BK97)</f>
        <v>0</v>
      </c>
      <c r="V316" s="134">
        <f>IFERROR('CEB Allocators'!N97/SUM('CEB Allocators'!$M97:$BC97),0)*SUM($U97:$BK97)</f>
        <v>0</v>
      </c>
      <c r="W316" s="134">
        <f>IFERROR('CEB Allocators'!O97/SUM('CEB Allocators'!$M97:$BC97),0)*SUM($U97:$BK97)</f>
        <v>0</v>
      </c>
      <c r="X316" s="134">
        <f>IFERROR('CEB Allocators'!P97/SUM('CEB Allocators'!$M97:$BC97),0)*SUM($U97:$BK97)</f>
        <v>0</v>
      </c>
      <c r="Y316" s="134">
        <f>IFERROR('CEB Allocators'!Q97/SUM('CEB Allocators'!$M97:$BC97),0)*SUM($U97:$BK97)</f>
        <v>0</v>
      </c>
      <c r="Z316" s="134">
        <f>IFERROR('CEB Allocators'!R97/SUM('CEB Allocators'!$M97:$BC97),0)*SUM($U97:$BK97)</f>
        <v>0</v>
      </c>
      <c r="AA316" s="134">
        <f>IFERROR('CEB Allocators'!S97/SUM('CEB Allocators'!$M97:$BC97),0)*SUM($U97:$BK97)</f>
        <v>0</v>
      </c>
      <c r="AB316" s="134">
        <f>IFERROR('CEB Allocators'!T97/SUM('CEB Allocators'!$M97:$BC97),0)*SUM($U97:$BK97)</f>
        <v>0</v>
      </c>
      <c r="AC316" s="134">
        <f>IFERROR('CEB Allocators'!U97/SUM('CEB Allocators'!$M97:$BC97),0)*SUM($U97:$BK97)</f>
        <v>0</v>
      </c>
      <c r="AD316" s="134">
        <f>IFERROR('CEB Allocators'!V97/SUM('CEB Allocators'!$M97:$BC97),0)*SUM($U97:$BK97)</f>
        <v>0</v>
      </c>
      <c r="AE316" s="134">
        <f>IFERROR('CEB Allocators'!W97/SUM('CEB Allocators'!$M97:$BC97),0)*SUM($U97:$BK97)</f>
        <v>0</v>
      </c>
      <c r="AF316" s="134">
        <f>IFERROR('CEB Allocators'!X97/SUM('CEB Allocators'!$M97:$BC97),0)*SUM($U97:$BK97)</f>
        <v>0</v>
      </c>
      <c r="AG316" s="134">
        <f>IFERROR('CEB Allocators'!Y97/SUM('CEB Allocators'!$M97:$BC97),0)*SUM($U97:$BK97)</f>
        <v>0</v>
      </c>
      <c r="AH316" s="134">
        <f>IFERROR('CEB Allocators'!Z97/SUM('CEB Allocators'!$M97:$BC97),0)*SUM($U97:$BK97)</f>
        <v>0</v>
      </c>
      <c r="AI316" s="134">
        <f>IFERROR('CEB Allocators'!AA97/SUM('CEB Allocators'!$M97:$BC97),0)*SUM($U97:$BK97)</f>
        <v>0</v>
      </c>
      <c r="AJ316" s="134">
        <f>IFERROR('CEB Allocators'!AB97/SUM('CEB Allocators'!$M97:$BC97),0)*SUM($U97:$BK97)</f>
        <v>0</v>
      </c>
      <c r="AK316" s="134">
        <f>IFERROR('CEB Allocators'!AC97/SUM('CEB Allocators'!$M97:$BC97),0)*SUM($U97:$BK97)</f>
        <v>0</v>
      </c>
      <c r="AL316" s="134">
        <f>IFERROR('CEB Allocators'!AD97/SUM('CEB Allocators'!$M97:$BC97),0)*SUM($U97:$BK97)</f>
        <v>0</v>
      </c>
      <c r="AM316" s="134">
        <f>IFERROR('CEB Allocators'!AE97/SUM('CEB Allocators'!$M97:$BC97),0)*SUM($U97:$BK97)</f>
        <v>0</v>
      </c>
      <c r="AN316" s="134">
        <f>IFERROR('CEB Allocators'!AF97/SUM('CEB Allocators'!$M97:$BC97),0)*SUM($U97:$BK97)</f>
        <v>0</v>
      </c>
      <c r="AO316" s="134">
        <f>IFERROR('CEB Allocators'!AG97/SUM('CEB Allocators'!$M97:$BC97),0)*SUM($U97:$BK97)</f>
        <v>0</v>
      </c>
      <c r="AP316" s="134">
        <f>IFERROR('CEB Allocators'!AH97/SUM('CEB Allocators'!$M97:$BC97),0)*SUM($U97:$BK97)</f>
        <v>0</v>
      </c>
      <c r="AQ316" s="134">
        <f>IFERROR('CEB Allocators'!AI97/SUM('CEB Allocators'!$M97:$BC97),0)*SUM($U97:$BK97)</f>
        <v>0</v>
      </c>
      <c r="AR316" s="134">
        <f>IFERROR('CEB Allocators'!AJ97/SUM('CEB Allocators'!$M97:$BC97),0)*SUM($U97:$BK97)</f>
        <v>0</v>
      </c>
      <c r="AS316" s="134">
        <f>IFERROR('CEB Allocators'!AK97/SUM('CEB Allocators'!$M97:$BC97),0)*SUM($U97:$BK97)</f>
        <v>0</v>
      </c>
      <c r="AT316" s="134">
        <f>IFERROR('CEB Allocators'!AL97/SUM('CEB Allocators'!$M97:$BC97),0)*SUM($U97:$BK97)</f>
        <v>0</v>
      </c>
      <c r="AU316" s="134">
        <f>IFERROR('CEB Allocators'!AM97/SUM('CEB Allocators'!$M97:$BC97),0)*SUM($U97:$BK97)</f>
        <v>0</v>
      </c>
      <c r="AV316" s="134">
        <f>IFERROR('CEB Allocators'!AN97/SUM('CEB Allocators'!$M97:$BC97),0)*SUM($U97:$BK97)</f>
        <v>0</v>
      </c>
      <c r="AW316" s="134">
        <f>IFERROR('CEB Allocators'!AO97/SUM('CEB Allocators'!$M97:$BC97),0)*SUM($U97:$BK97)</f>
        <v>0</v>
      </c>
      <c r="AX316" s="134">
        <f>IFERROR('CEB Allocators'!AP97/SUM('CEB Allocators'!$M97:$BC97),0)*SUM($U97:$BK97)</f>
        <v>0</v>
      </c>
      <c r="AY316" s="134">
        <f>IFERROR('CEB Allocators'!AQ97/SUM('CEB Allocators'!$M97:$BC97),0)*SUM($U97:$BK97)</f>
        <v>0</v>
      </c>
      <c r="AZ316" s="134">
        <f>IFERROR('CEB Allocators'!AR97/SUM('CEB Allocators'!$M97:$BC97),0)*SUM($U97:$BK97)</f>
        <v>0</v>
      </c>
      <c r="BA316" s="134">
        <f>IFERROR('CEB Allocators'!AS97/SUM('CEB Allocators'!$M97:$BC97),0)*SUM($U97:$BK97)</f>
        <v>0</v>
      </c>
      <c r="BB316" s="134">
        <f>IFERROR('CEB Allocators'!AT97/SUM('CEB Allocators'!$M97:$BC97),0)*SUM($U97:$BK97)</f>
        <v>0</v>
      </c>
      <c r="BC316" s="134">
        <f>IFERROR('CEB Allocators'!AU97/SUM('CEB Allocators'!$M97:$BC97),0)*SUM($U97:$BK97)</f>
        <v>0</v>
      </c>
      <c r="BD316" s="134">
        <f>IFERROR('CEB Allocators'!AV97/SUM('CEB Allocators'!$M97:$BC97),0)*SUM($U97:$BK97)</f>
        <v>70.167962172478255</v>
      </c>
      <c r="BE316" s="134">
        <f>IFERROR('CEB Allocators'!AW97/SUM('CEB Allocators'!$M97:$BC97),0)*SUM($U97:$BK97)</f>
        <v>70.167962172478255</v>
      </c>
      <c r="BF316" s="134">
        <f>IFERROR('CEB Allocators'!AX97/SUM('CEB Allocators'!$M97:$BC97),0)*SUM($U97:$BK97)</f>
        <v>70.167962172478255</v>
      </c>
      <c r="BG316" s="134">
        <f>IFERROR('CEB Allocators'!AY97/SUM('CEB Allocators'!$M97:$BC97),0)*SUM($U97:$BK97)</f>
        <v>70.167962172478255</v>
      </c>
      <c r="BH316" s="134">
        <f>IFERROR('CEB Allocators'!AZ97/SUM('CEB Allocators'!$M97:$BC97),0)*SUM($U97:$BK97)</f>
        <v>70.167962172478255</v>
      </c>
      <c r="BI316" s="134">
        <f>IFERROR('CEB Allocators'!BA97/SUM('CEB Allocators'!$M97:$BC97),0)*SUM($U97:$BK97)</f>
        <v>70.167962172478255</v>
      </c>
      <c r="BJ316" s="134">
        <f>IFERROR('CEB Allocators'!BB97/SUM('CEB Allocators'!$M97:$BC97),0)*SUM($U97:$BK97)</f>
        <v>70.167962172478255</v>
      </c>
      <c r="BK316" s="134">
        <f>IFERROR('CEB Allocators'!BC97/SUM('CEB Allocators'!$M97:$BC97),0)*SUM($U97:$BK97)</f>
        <v>70.167962172478255</v>
      </c>
      <c r="BL316" s="134">
        <f t="shared" si="454"/>
        <v>0</v>
      </c>
      <c r="BM316" s="134">
        <f t="shared" si="490"/>
        <v>0</v>
      </c>
      <c r="BN316" s="134">
        <f t="shared" si="490"/>
        <v>0</v>
      </c>
      <c r="BO316" s="134">
        <f t="shared" si="490"/>
        <v>0</v>
      </c>
      <c r="BP316" s="134">
        <f t="shared" ref="BM316:CH326" si="515">BP97</f>
        <v>0</v>
      </c>
      <c r="BQ316" s="134">
        <f t="shared" si="515"/>
        <v>0</v>
      </c>
      <c r="BR316" s="134">
        <f t="shared" si="515"/>
        <v>0</v>
      </c>
      <c r="BS316" s="134">
        <f t="shared" si="515"/>
        <v>0</v>
      </c>
      <c r="BT316" s="134">
        <f t="shared" si="515"/>
        <v>0</v>
      </c>
      <c r="BU316" s="134">
        <f t="shared" si="515"/>
        <v>0</v>
      </c>
      <c r="BV316" s="134">
        <f t="shared" si="515"/>
        <v>0</v>
      </c>
      <c r="BW316" s="134">
        <f t="shared" si="515"/>
        <v>0</v>
      </c>
      <c r="BX316" s="134">
        <f t="shared" si="515"/>
        <v>0</v>
      </c>
      <c r="BY316" s="134">
        <f t="shared" si="515"/>
        <v>0</v>
      </c>
      <c r="BZ316" s="134">
        <f t="shared" si="515"/>
        <v>0</v>
      </c>
      <c r="CA316" s="134">
        <f t="shared" si="515"/>
        <v>0</v>
      </c>
      <c r="CB316" s="134">
        <f t="shared" si="515"/>
        <v>0</v>
      </c>
      <c r="CC316" s="134">
        <f t="shared" si="515"/>
        <v>0</v>
      </c>
      <c r="CD316" s="134">
        <f t="shared" si="515"/>
        <v>0</v>
      </c>
      <c r="CE316" s="134">
        <f t="shared" si="515"/>
        <v>0</v>
      </c>
      <c r="CF316" s="134">
        <f t="shared" si="515"/>
        <v>0</v>
      </c>
      <c r="CG316" s="134">
        <f t="shared" si="515"/>
        <v>0</v>
      </c>
      <c r="CH316" s="134">
        <f t="shared" si="515"/>
        <v>0</v>
      </c>
    </row>
    <row r="317" spans="1:86" ht="11.4" x14ac:dyDescent="0.2">
      <c r="A317" s="150"/>
      <c r="B317" s="19" t="str">
        <f t="shared" ref="B317:G317" si="516">B98</f>
        <v>Conservation</v>
      </c>
      <c r="C317" s="97">
        <f t="shared" si="516"/>
        <v>0</v>
      </c>
      <c r="D317" s="97" t="str">
        <f t="shared" si="516"/>
        <v>Con</v>
      </c>
      <c r="E317" s="97" t="str">
        <f t="shared" si="516"/>
        <v>Conservation</v>
      </c>
      <c r="F317" s="19" t="str">
        <f t="shared" si="516"/>
        <v>Multiple</v>
      </c>
      <c r="G317" s="128">
        <f t="shared" si="516"/>
        <v>51502</v>
      </c>
      <c r="H317" s="19">
        <f t="shared" si="452"/>
        <v>15</v>
      </c>
      <c r="I317" s="129">
        <f t="shared" ref="I317:K317" si="517">I98</f>
        <v>15</v>
      </c>
      <c r="J317" s="129">
        <f t="shared" si="517"/>
        <v>0</v>
      </c>
      <c r="K317" s="19">
        <f t="shared" si="517"/>
        <v>2041</v>
      </c>
      <c r="L317" s="19"/>
      <c r="M317" s="19"/>
      <c r="N317" s="19"/>
      <c r="O317" s="19"/>
      <c r="P317" s="19"/>
      <c r="Q317" s="19"/>
      <c r="R317" s="19"/>
      <c r="S317" s="19"/>
      <c r="T317" s="19"/>
      <c r="U317" s="134">
        <f>IFERROR('CEB Allocators'!M98/SUM('CEB Allocators'!$M98:$BC98),0)*SUM($U98:$BK98)</f>
        <v>0</v>
      </c>
      <c r="V317" s="134">
        <f>IFERROR('CEB Allocators'!N98/SUM('CEB Allocators'!$M98:$BC98),0)*SUM($U98:$BK98)</f>
        <v>0</v>
      </c>
      <c r="W317" s="134">
        <f>IFERROR('CEB Allocators'!O98/SUM('CEB Allocators'!$M98:$BC98),0)*SUM($U98:$BK98)</f>
        <v>0</v>
      </c>
      <c r="X317" s="134">
        <f>IFERROR('CEB Allocators'!P98/SUM('CEB Allocators'!$M98:$BC98),0)*SUM($U98:$BK98)</f>
        <v>0</v>
      </c>
      <c r="Y317" s="134">
        <f>IFERROR('CEB Allocators'!Q98/SUM('CEB Allocators'!$M98:$BC98),0)*SUM($U98:$BK98)</f>
        <v>0</v>
      </c>
      <c r="Z317" s="134">
        <f>IFERROR('CEB Allocators'!R98/SUM('CEB Allocators'!$M98:$BC98),0)*SUM($U98:$BK98)</f>
        <v>0</v>
      </c>
      <c r="AA317" s="134">
        <f>IFERROR('CEB Allocators'!S98/SUM('CEB Allocators'!$M98:$BC98),0)*SUM($U98:$BK98)</f>
        <v>0</v>
      </c>
      <c r="AB317" s="134">
        <f>IFERROR('CEB Allocators'!T98/SUM('CEB Allocators'!$M98:$BC98),0)*SUM($U98:$BK98)</f>
        <v>0</v>
      </c>
      <c r="AC317" s="134">
        <f>IFERROR('CEB Allocators'!U98/SUM('CEB Allocators'!$M98:$BC98),0)*SUM($U98:$BK98)</f>
        <v>0</v>
      </c>
      <c r="AD317" s="134">
        <f>IFERROR('CEB Allocators'!V98/SUM('CEB Allocators'!$M98:$BC98),0)*SUM($U98:$BK98)</f>
        <v>0</v>
      </c>
      <c r="AE317" s="134">
        <f>IFERROR('CEB Allocators'!W98/SUM('CEB Allocators'!$M98:$BC98),0)*SUM($U98:$BK98)</f>
        <v>0</v>
      </c>
      <c r="AF317" s="134">
        <f>IFERROR('CEB Allocators'!X98/SUM('CEB Allocators'!$M98:$BC98),0)*SUM($U98:$BK98)</f>
        <v>0</v>
      </c>
      <c r="AG317" s="134">
        <f>IFERROR('CEB Allocators'!Y98/SUM('CEB Allocators'!$M98:$BC98),0)*SUM($U98:$BK98)</f>
        <v>0</v>
      </c>
      <c r="AH317" s="134">
        <f>IFERROR('CEB Allocators'!Z98/SUM('CEB Allocators'!$M98:$BC98),0)*SUM($U98:$BK98)</f>
        <v>0</v>
      </c>
      <c r="AI317" s="134">
        <f>IFERROR('CEB Allocators'!AA98/SUM('CEB Allocators'!$M98:$BC98),0)*SUM($U98:$BK98)</f>
        <v>0</v>
      </c>
      <c r="AJ317" s="134">
        <f>IFERROR('CEB Allocators'!AB98/SUM('CEB Allocators'!$M98:$BC98),0)*SUM($U98:$BK98)</f>
        <v>0</v>
      </c>
      <c r="AK317" s="134">
        <f>IFERROR('CEB Allocators'!AC98/SUM('CEB Allocators'!$M98:$BC98),0)*SUM($U98:$BK98)</f>
        <v>0</v>
      </c>
      <c r="AL317" s="134">
        <f>IFERROR('CEB Allocators'!AD98/SUM('CEB Allocators'!$M98:$BC98),0)*SUM($U98:$BK98)</f>
        <v>0</v>
      </c>
      <c r="AM317" s="134">
        <f>IFERROR('CEB Allocators'!AE98/SUM('CEB Allocators'!$M98:$BC98),0)*SUM($U98:$BK98)</f>
        <v>0</v>
      </c>
      <c r="AN317" s="134">
        <f>IFERROR('CEB Allocators'!AF98/SUM('CEB Allocators'!$M98:$BC98),0)*SUM($U98:$BK98)</f>
        <v>0</v>
      </c>
      <c r="AO317" s="134">
        <f>IFERROR('CEB Allocators'!AG98/SUM('CEB Allocators'!$M98:$BC98),0)*SUM($U98:$BK98)</f>
        <v>0</v>
      </c>
      <c r="AP317" s="134">
        <f>IFERROR('CEB Allocators'!AH98/SUM('CEB Allocators'!$M98:$BC98),0)*SUM($U98:$BK98)</f>
        <v>0</v>
      </c>
      <c r="AQ317" s="134">
        <f>IFERROR('CEB Allocators'!AI98/SUM('CEB Allocators'!$M98:$BC98),0)*SUM($U98:$BK98)</f>
        <v>0</v>
      </c>
      <c r="AR317" s="134">
        <f>IFERROR('CEB Allocators'!AJ98/SUM('CEB Allocators'!$M98:$BC98),0)*SUM($U98:$BK98)</f>
        <v>0</v>
      </c>
      <c r="AS317" s="134">
        <f>IFERROR('CEB Allocators'!AK98/SUM('CEB Allocators'!$M98:$BC98),0)*SUM($U98:$BK98)</f>
        <v>0</v>
      </c>
      <c r="AT317" s="134">
        <f>IFERROR('CEB Allocators'!AL98/SUM('CEB Allocators'!$M98:$BC98),0)*SUM($U98:$BK98)</f>
        <v>0</v>
      </c>
      <c r="AU317" s="134">
        <f>IFERROR('CEB Allocators'!AM98/SUM('CEB Allocators'!$M98:$BC98),0)*SUM($U98:$BK98)</f>
        <v>0</v>
      </c>
      <c r="AV317" s="134">
        <f>IFERROR('CEB Allocators'!AN98/SUM('CEB Allocators'!$M98:$BC98),0)*SUM($U98:$BK98)</f>
        <v>0</v>
      </c>
      <c r="AW317" s="134">
        <f>IFERROR('CEB Allocators'!AO98/SUM('CEB Allocators'!$M98:$BC98),0)*SUM($U98:$BK98)</f>
        <v>0</v>
      </c>
      <c r="AX317" s="134">
        <f>IFERROR('CEB Allocators'!AP98/SUM('CEB Allocators'!$M98:$BC98),0)*SUM($U98:$BK98)</f>
        <v>0</v>
      </c>
      <c r="AY317" s="134">
        <f>IFERROR('CEB Allocators'!AQ98/SUM('CEB Allocators'!$M98:$BC98),0)*SUM($U98:$BK98)</f>
        <v>0</v>
      </c>
      <c r="AZ317" s="134">
        <f>IFERROR('CEB Allocators'!AR98/SUM('CEB Allocators'!$M98:$BC98),0)*SUM($U98:$BK98)</f>
        <v>0</v>
      </c>
      <c r="BA317" s="134">
        <f>IFERROR('CEB Allocators'!AS98/SUM('CEB Allocators'!$M98:$BC98),0)*SUM($U98:$BK98)</f>
        <v>0</v>
      </c>
      <c r="BB317" s="134">
        <f>IFERROR('CEB Allocators'!AT98/SUM('CEB Allocators'!$M98:$BC98),0)*SUM($U98:$BK98)</f>
        <v>0</v>
      </c>
      <c r="BC317" s="134">
        <f>IFERROR('CEB Allocators'!AU98/SUM('CEB Allocators'!$M98:$BC98),0)*SUM($U98:$BK98)</f>
        <v>0</v>
      </c>
      <c r="BD317" s="134">
        <f>IFERROR('CEB Allocators'!AV98/SUM('CEB Allocators'!$M98:$BC98),0)*SUM($U98:$BK98)</f>
        <v>0</v>
      </c>
      <c r="BE317" s="134">
        <f>IFERROR('CEB Allocators'!AW98/SUM('CEB Allocators'!$M98:$BC98),0)*SUM($U98:$BK98)</f>
        <v>81.795795903917508</v>
      </c>
      <c r="BF317" s="134">
        <f>IFERROR('CEB Allocators'!AX98/SUM('CEB Allocators'!$M98:$BC98),0)*SUM($U98:$BK98)</f>
        <v>81.795795903917508</v>
      </c>
      <c r="BG317" s="134">
        <f>IFERROR('CEB Allocators'!AY98/SUM('CEB Allocators'!$M98:$BC98),0)*SUM($U98:$BK98)</f>
        <v>81.795795903917508</v>
      </c>
      <c r="BH317" s="134">
        <f>IFERROR('CEB Allocators'!AZ98/SUM('CEB Allocators'!$M98:$BC98),0)*SUM($U98:$BK98)</f>
        <v>81.795795903917508</v>
      </c>
      <c r="BI317" s="134">
        <f>IFERROR('CEB Allocators'!BA98/SUM('CEB Allocators'!$M98:$BC98),0)*SUM($U98:$BK98)</f>
        <v>81.795795903917508</v>
      </c>
      <c r="BJ317" s="134">
        <f>IFERROR('CEB Allocators'!BB98/SUM('CEB Allocators'!$M98:$BC98),0)*SUM($U98:$BK98)</f>
        <v>81.795795903917508</v>
      </c>
      <c r="BK317" s="134">
        <f>IFERROR('CEB Allocators'!BC98/SUM('CEB Allocators'!$M98:$BC98),0)*SUM($U98:$BK98)</f>
        <v>81.795795903917508</v>
      </c>
      <c r="BL317" s="134">
        <f t="shared" si="454"/>
        <v>0</v>
      </c>
      <c r="BM317" s="134">
        <f t="shared" si="515"/>
        <v>0</v>
      </c>
      <c r="BN317" s="134">
        <f t="shared" si="515"/>
        <v>0</v>
      </c>
      <c r="BO317" s="134">
        <f t="shared" si="515"/>
        <v>0</v>
      </c>
      <c r="BP317" s="134">
        <f t="shared" si="515"/>
        <v>0</v>
      </c>
      <c r="BQ317" s="134">
        <f t="shared" si="515"/>
        <v>0</v>
      </c>
      <c r="BR317" s="134">
        <f t="shared" si="515"/>
        <v>0</v>
      </c>
      <c r="BS317" s="134">
        <f t="shared" si="515"/>
        <v>0</v>
      </c>
      <c r="BT317" s="134">
        <f t="shared" si="515"/>
        <v>0</v>
      </c>
      <c r="BU317" s="134">
        <f t="shared" si="515"/>
        <v>0</v>
      </c>
      <c r="BV317" s="134">
        <f t="shared" si="515"/>
        <v>0</v>
      </c>
      <c r="BW317" s="134">
        <f t="shared" si="515"/>
        <v>0</v>
      </c>
      <c r="BX317" s="134">
        <f t="shared" si="515"/>
        <v>0</v>
      </c>
      <c r="BY317" s="134">
        <f t="shared" si="515"/>
        <v>0</v>
      </c>
      <c r="BZ317" s="134">
        <f t="shared" si="515"/>
        <v>0</v>
      </c>
      <c r="CA317" s="134">
        <f t="shared" si="515"/>
        <v>0</v>
      </c>
      <c r="CB317" s="134">
        <f t="shared" si="515"/>
        <v>0</v>
      </c>
      <c r="CC317" s="134">
        <f t="shared" si="515"/>
        <v>0</v>
      </c>
      <c r="CD317" s="134">
        <f t="shared" si="515"/>
        <v>0</v>
      </c>
      <c r="CE317" s="134">
        <f t="shared" si="515"/>
        <v>0</v>
      </c>
      <c r="CF317" s="134">
        <f t="shared" si="515"/>
        <v>0</v>
      </c>
      <c r="CG317" s="134">
        <f t="shared" si="515"/>
        <v>0</v>
      </c>
      <c r="CH317" s="134">
        <f t="shared" si="515"/>
        <v>0</v>
      </c>
    </row>
    <row r="318" spans="1:86" ht="11.4" x14ac:dyDescent="0.2">
      <c r="A318" s="150"/>
      <c r="B318" s="19" t="str">
        <f t="shared" ref="B318:G318" si="518">B99</f>
        <v>Conservation</v>
      </c>
      <c r="C318" s="97">
        <f t="shared" si="518"/>
        <v>0</v>
      </c>
      <c r="D318" s="97" t="str">
        <f t="shared" si="518"/>
        <v>Con</v>
      </c>
      <c r="E318" s="97" t="str">
        <f t="shared" si="518"/>
        <v>Conservation</v>
      </c>
      <c r="F318" s="19" t="str">
        <f t="shared" si="518"/>
        <v>Multiple</v>
      </c>
      <c r="G318" s="128">
        <f t="shared" si="518"/>
        <v>51867</v>
      </c>
      <c r="H318" s="19">
        <f t="shared" si="452"/>
        <v>15</v>
      </c>
      <c r="I318" s="129">
        <f t="shared" ref="I318:K318" si="519">I99</f>
        <v>15</v>
      </c>
      <c r="J318" s="129">
        <f t="shared" si="519"/>
        <v>0</v>
      </c>
      <c r="K318" s="19">
        <f t="shared" si="519"/>
        <v>2042</v>
      </c>
      <c r="L318" s="19"/>
      <c r="M318" s="19"/>
      <c r="N318" s="19"/>
      <c r="O318" s="19"/>
      <c r="P318" s="19"/>
      <c r="Q318" s="19"/>
      <c r="R318" s="19"/>
      <c r="S318" s="19"/>
      <c r="T318" s="19"/>
      <c r="U318" s="134">
        <f>IFERROR('CEB Allocators'!M99/SUM('CEB Allocators'!$M99:$BC99),0)*SUM($U99:$BK99)</f>
        <v>0</v>
      </c>
      <c r="V318" s="134">
        <f>IFERROR('CEB Allocators'!N99/SUM('CEB Allocators'!$M99:$BC99),0)*SUM($U99:$BK99)</f>
        <v>0</v>
      </c>
      <c r="W318" s="134">
        <f>IFERROR('CEB Allocators'!O99/SUM('CEB Allocators'!$M99:$BC99),0)*SUM($U99:$BK99)</f>
        <v>0</v>
      </c>
      <c r="X318" s="134">
        <f>IFERROR('CEB Allocators'!P99/SUM('CEB Allocators'!$M99:$BC99),0)*SUM($U99:$BK99)</f>
        <v>0</v>
      </c>
      <c r="Y318" s="134">
        <f>IFERROR('CEB Allocators'!Q99/SUM('CEB Allocators'!$M99:$BC99),0)*SUM($U99:$BK99)</f>
        <v>0</v>
      </c>
      <c r="Z318" s="134">
        <f>IFERROR('CEB Allocators'!R99/SUM('CEB Allocators'!$M99:$BC99),0)*SUM($U99:$BK99)</f>
        <v>0</v>
      </c>
      <c r="AA318" s="134">
        <f>IFERROR('CEB Allocators'!S99/SUM('CEB Allocators'!$M99:$BC99),0)*SUM($U99:$BK99)</f>
        <v>0</v>
      </c>
      <c r="AB318" s="134">
        <f>IFERROR('CEB Allocators'!T99/SUM('CEB Allocators'!$M99:$BC99),0)*SUM($U99:$BK99)</f>
        <v>0</v>
      </c>
      <c r="AC318" s="134">
        <f>IFERROR('CEB Allocators'!U99/SUM('CEB Allocators'!$M99:$BC99),0)*SUM($U99:$BK99)</f>
        <v>0</v>
      </c>
      <c r="AD318" s="134">
        <f>IFERROR('CEB Allocators'!V99/SUM('CEB Allocators'!$M99:$BC99),0)*SUM($U99:$BK99)</f>
        <v>0</v>
      </c>
      <c r="AE318" s="134">
        <f>IFERROR('CEB Allocators'!W99/SUM('CEB Allocators'!$M99:$BC99),0)*SUM($U99:$BK99)</f>
        <v>0</v>
      </c>
      <c r="AF318" s="134">
        <f>IFERROR('CEB Allocators'!X99/SUM('CEB Allocators'!$M99:$BC99),0)*SUM($U99:$BK99)</f>
        <v>0</v>
      </c>
      <c r="AG318" s="134">
        <f>IFERROR('CEB Allocators'!Y99/SUM('CEB Allocators'!$M99:$BC99),0)*SUM($U99:$BK99)</f>
        <v>0</v>
      </c>
      <c r="AH318" s="134">
        <f>IFERROR('CEB Allocators'!Z99/SUM('CEB Allocators'!$M99:$BC99),0)*SUM($U99:$BK99)</f>
        <v>0</v>
      </c>
      <c r="AI318" s="134">
        <f>IFERROR('CEB Allocators'!AA99/SUM('CEB Allocators'!$M99:$BC99),0)*SUM($U99:$BK99)</f>
        <v>0</v>
      </c>
      <c r="AJ318" s="134">
        <f>IFERROR('CEB Allocators'!AB99/SUM('CEB Allocators'!$M99:$BC99),0)*SUM($U99:$BK99)</f>
        <v>0</v>
      </c>
      <c r="AK318" s="134">
        <f>IFERROR('CEB Allocators'!AC99/SUM('CEB Allocators'!$M99:$BC99),0)*SUM($U99:$BK99)</f>
        <v>0</v>
      </c>
      <c r="AL318" s="134">
        <f>IFERROR('CEB Allocators'!AD99/SUM('CEB Allocators'!$M99:$BC99),0)*SUM($U99:$BK99)</f>
        <v>0</v>
      </c>
      <c r="AM318" s="134">
        <f>IFERROR('CEB Allocators'!AE99/SUM('CEB Allocators'!$M99:$BC99),0)*SUM($U99:$BK99)</f>
        <v>0</v>
      </c>
      <c r="AN318" s="134">
        <f>IFERROR('CEB Allocators'!AF99/SUM('CEB Allocators'!$M99:$BC99),0)*SUM($U99:$BK99)</f>
        <v>0</v>
      </c>
      <c r="AO318" s="134">
        <f>IFERROR('CEB Allocators'!AG99/SUM('CEB Allocators'!$M99:$BC99),0)*SUM($U99:$BK99)</f>
        <v>0</v>
      </c>
      <c r="AP318" s="134">
        <f>IFERROR('CEB Allocators'!AH99/SUM('CEB Allocators'!$M99:$BC99),0)*SUM($U99:$BK99)</f>
        <v>0</v>
      </c>
      <c r="AQ318" s="134">
        <f>IFERROR('CEB Allocators'!AI99/SUM('CEB Allocators'!$M99:$BC99),0)*SUM($U99:$BK99)</f>
        <v>0</v>
      </c>
      <c r="AR318" s="134">
        <f>IFERROR('CEB Allocators'!AJ99/SUM('CEB Allocators'!$M99:$BC99),0)*SUM($U99:$BK99)</f>
        <v>0</v>
      </c>
      <c r="AS318" s="134">
        <f>IFERROR('CEB Allocators'!AK99/SUM('CEB Allocators'!$M99:$BC99),0)*SUM($U99:$BK99)</f>
        <v>0</v>
      </c>
      <c r="AT318" s="134">
        <f>IFERROR('CEB Allocators'!AL99/SUM('CEB Allocators'!$M99:$BC99),0)*SUM($U99:$BK99)</f>
        <v>0</v>
      </c>
      <c r="AU318" s="134">
        <f>IFERROR('CEB Allocators'!AM99/SUM('CEB Allocators'!$M99:$BC99),0)*SUM($U99:$BK99)</f>
        <v>0</v>
      </c>
      <c r="AV318" s="134">
        <f>IFERROR('CEB Allocators'!AN99/SUM('CEB Allocators'!$M99:$BC99),0)*SUM($U99:$BK99)</f>
        <v>0</v>
      </c>
      <c r="AW318" s="134">
        <f>IFERROR('CEB Allocators'!AO99/SUM('CEB Allocators'!$M99:$BC99),0)*SUM($U99:$BK99)</f>
        <v>0</v>
      </c>
      <c r="AX318" s="134">
        <f>IFERROR('CEB Allocators'!AP99/SUM('CEB Allocators'!$M99:$BC99),0)*SUM($U99:$BK99)</f>
        <v>0</v>
      </c>
      <c r="AY318" s="134">
        <f>IFERROR('CEB Allocators'!AQ99/SUM('CEB Allocators'!$M99:$BC99),0)*SUM($U99:$BK99)</f>
        <v>0</v>
      </c>
      <c r="AZ318" s="134">
        <f>IFERROR('CEB Allocators'!AR99/SUM('CEB Allocators'!$M99:$BC99),0)*SUM($U99:$BK99)</f>
        <v>0</v>
      </c>
      <c r="BA318" s="134">
        <f>IFERROR('CEB Allocators'!AS99/SUM('CEB Allocators'!$M99:$BC99),0)*SUM($U99:$BK99)</f>
        <v>0</v>
      </c>
      <c r="BB318" s="134">
        <f>IFERROR('CEB Allocators'!AT99/SUM('CEB Allocators'!$M99:$BC99),0)*SUM($U99:$BK99)</f>
        <v>0</v>
      </c>
      <c r="BC318" s="134">
        <f>IFERROR('CEB Allocators'!AU99/SUM('CEB Allocators'!$M99:$BC99),0)*SUM($U99:$BK99)</f>
        <v>0</v>
      </c>
      <c r="BD318" s="134">
        <f>IFERROR('CEB Allocators'!AV99/SUM('CEB Allocators'!$M99:$BC99),0)*SUM($U99:$BK99)</f>
        <v>0</v>
      </c>
      <c r="BE318" s="134">
        <f>IFERROR('CEB Allocators'!AW99/SUM('CEB Allocators'!$M99:$BC99),0)*SUM($U99:$BK99)</f>
        <v>0</v>
      </c>
      <c r="BF318" s="134">
        <f>IFERROR('CEB Allocators'!AX99/SUM('CEB Allocators'!$M99:$BC99),0)*SUM($U99:$BK99)</f>
        <v>97.336997125661838</v>
      </c>
      <c r="BG318" s="134">
        <f>IFERROR('CEB Allocators'!AY99/SUM('CEB Allocators'!$M99:$BC99),0)*SUM($U99:$BK99)</f>
        <v>97.336997125661838</v>
      </c>
      <c r="BH318" s="134">
        <f>IFERROR('CEB Allocators'!AZ99/SUM('CEB Allocators'!$M99:$BC99),0)*SUM($U99:$BK99)</f>
        <v>97.336997125661838</v>
      </c>
      <c r="BI318" s="134">
        <f>IFERROR('CEB Allocators'!BA99/SUM('CEB Allocators'!$M99:$BC99),0)*SUM($U99:$BK99)</f>
        <v>97.336997125661838</v>
      </c>
      <c r="BJ318" s="134">
        <f>IFERROR('CEB Allocators'!BB99/SUM('CEB Allocators'!$M99:$BC99),0)*SUM($U99:$BK99)</f>
        <v>97.336997125661838</v>
      </c>
      <c r="BK318" s="134">
        <f>IFERROR('CEB Allocators'!BC99/SUM('CEB Allocators'!$M99:$BC99),0)*SUM($U99:$BK99)</f>
        <v>97.336997125661838</v>
      </c>
      <c r="BL318" s="134">
        <f t="shared" si="454"/>
        <v>0</v>
      </c>
      <c r="BM318" s="134">
        <f t="shared" si="515"/>
        <v>0</v>
      </c>
      <c r="BN318" s="134">
        <f t="shared" si="515"/>
        <v>0</v>
      </c>
      <c r="BO318" s="134">
        <f t="shared" si="515"/>
        <v>0</v>
      </c>
      <c r="BP318" s="134">
        <f t="shared" si="515"/>
        <v>0</v>
      </c>
      <c r="BQ318" s="134">
        <f t="shared" si="515"/>
        <v>0</v>
      </c>
      <c r="BR318" s="134">
        <f t="shared" si="515"/>
        <v>0</v>
      </c>
      <c r="BS318" s="134">
        <f t="shared" si="515"/>
        <v>0</v>
      </c>
      <c r="BT318" s="134">
        <f t="shared" si="515"/>
        <v>0</v>
      </c>
      <c r="BU318" s="134">
        <f t="shared" si="515"/>
        <v>0</v>
      </c>
      <c r="BV318" s="134">
        <f t="shared" si="515"/>
        <v>0</v>
      </c>
      <c r="BW318" s="134">
        <f t="shared" si="515"/>
        <v>0</v>
      </c>
      <c r="BX318" s="134">
        <f t="shared" si="515"/>
        <v>0</v>
      </c>
      <c r="BY318" s="134">
        <f t="shared" si="515"/>
        <v>0</v>
      </c>
      <c r="BZ318" s="134">
        <f t="shared" si="515"/>
        <v>0</v>
      </c>
      <c r="CA318" s="134">
        <f t="shared" si="515"/>
        <v>0</v>
      </c>
      <c r="CB318" s="134">
        <f t="shared" si="515"/>
        <v>0</v>
      </c>
      <c r="CC318" s="134">
        <f t="shared" si="515"/>
        <v>0</v>
      </c>
      <c r="CD318" s="134">
        <f t="shared" si="515"/>
        <v>0</v>
      </c>
      <c r="CE318" s="134">
        <f t="shared" si="515"/>
        <v>0</v>
      </c>
      <c r="CF318" s="134">
        <f t="shared" si="515"/>
        <v>0</v>
      </c>
      <c r="CG318" s="134">
        <f t="shared" si="515"/>
        <v>0</v>
      </c>
      <c r="CH318" s="134">
        <f t="shared" si="515"/>
        <v>0</v>
      </c>
    </row>
    <row r="319" spans="1:86" ht="11.4" x14ac:dyDescent="0.2">
      <c r="A319" s="150"/>
      <c r="B319" s="19" t="str">
        <f t="shared" ref="B319:G319" si="520">B100</f>
        <v>Conservation</v>
      </c>
      <c r="C319" s="97">
        <f t="shared" si="520"/>
        <v>0</v>
      </c>
      <c r="D319" s="97" t="str">
        <f t="shared" si="520"/>
        <v>Con</v>
      </c>
      <c r="E319" s="97" t="str">
        <f t="shared" si="520"/>
        <v>Conservation</v>
      </c>
      <c r="F319" s="19" t="str">
        <f t="shared" si="520"/>
        <v>Multiple</v>
      </c>
      <c r="G319" s="128">
        <f t="shared" si="520"/>
        <v>52232</v>
      </c>
      <c r="H319" s="19">
        <f t="shared" si="452"/>
        <v>15</v>
      </c>
      <c r="I319" s="129">
        <f t="shared" ref="I319:K319" si="521">I100</f>
        <v>15</v>
      </c>
      <c r="J319" s="129">
        <f t="shared" si="521"/>
        <v>0</v>
      </c>
      <c r="K319" s="19">
        <f t="shared" si="521"/>
        <v>2043</v>
      </c>
      <c r="L319" s="19"/>
      <c r="M319" s="19"/>
      <c r="N319" s="19"/>
      <c r="O319" s="19"/>
      <c r="P319" s="19"/>
      <c r="Q319" s="19"/>
      <c r="R319" s="19"/>
      <c r="S319" s="19"/>
      <c r="T319" s="19"/>
      <c r="U319" s="134">
        <f>IFERROR('CEB Allocators'!M100/SUM('CEB Allocators'!$M100:$BC100),0)*SUM($U100:$BK100)</f>
        <v>0</v>
      </c>
      <c r="V319" s="134">
        <f>IFERROR('CEB Allocators'!N100/SUM('CEB Allocators'!$M100:$BC100),0)*SUM($U100:$BK100)</f>
        <v>0</v>
      </c>
      <c r="W319" s="134">
        <f>IFERROR('CEB Allocators'!O100/SUM('CEB Allocators'!$M100:$BC100),0)*SUM($U100:$BK100)</f>
        <v>0</v>
      </c>
      <c r="X319" s="134">
        <f>IFERROR('CEB Allocators'!P100/SUM('CEB Allocators'!$M100:$BC100),0)*SUM($U100:$BK100)</f>
        <v>0</v>
      </c>
      <c r="Y319" s="134">
        <f>IFERROR('CEB Allocators'!Q100/SUM('CEB Allocators'!$M100:$BC100),0)*SUM($U100:$BK100)</f>
        <v>0</v>
      </c>
      <c r="Z319" s="134">
        <f>IFERROR('CEB Allocators'!R100/SUM('CEB Allocators'!$M100:$BC100),0)*SUM($U100:$BK100)</f>
        <v>0</v>
      </c>
      <c r="AA319" s="134">
        <f>IFERROR('CEB Allocators'!S100/SUM('CEB Allocators'!$M100:$BC100),0)*SUM($U100:$BK100)</f>
        <v>0</v>
      </c>
      <c r="AB319" s="134">
        <f>IFERROR('CEB Allocators'!T100/SUM('CEB Allocators'!$M100:$BC100),0)*SUM($U100:$BK100)</f>
        <v>0</v>
      </c>
      <c r="AC319" s="134">
        <f>IFERROR('CEB Allocators'!U100/SUM('CEB Allocators'!$M100:$BC100),0)*SUM($U100:$BK100)</f>
        <v>0</v>
      </c>
      <c r="AD319" s="134">
        <f>IFERROR('CEB Allocators'!V100/SUM('CEB Allocators'!$M100:$BC100),0)*SUM($U100:$BK100)</f>
        <v>0</v>
      </c>
      <c r="AE319" s="134">
        <f>IFERROR('CEB Allocators'!W100/SUM('CEB Allocators'!$M100:$BC100),0)*SUM($U100:$BK100)</f>
        <v>0</v>
      </c>
      <c r="AF319" s="134">
        <f>IFERROR('CEB Allocators'!X100/SUM('CEB Allocators'!$M100:$BC100),0)*SUM($U100:$BK100)</f>
        <v>0</v>
      </c>
      <c r="AG319" s="134">
        <f>IFERROR('CEB Allocators'!Y100/SUM('CEB Allocators'!$M100:$BC100),0)*SUM($U100:$BK100)</f>
        <v>0</v>
      </c>
      <c r="AH319" s="134">
        <f>IFERROR('CEB Allocators'!Z100/SUM('CEB Allocators'!$M100:$BC100),0)*SUM($U100:$BK100)</f>
        <v>0</v>
      </c>
      <c r="AI319" s="134">
        <f>IFERROR('CEB Allocators'!AA100/SUM('CEB Allocators'!$M100:$BC100),0)*SUM($U100:$BK100)</f>
        <v>0</v>
      </c>
      <c r="AJ319" s="134">
        <f>IFERROR('CEB Allocators'!AB100/SUM('CEB Allocators'!$M100:$BC100),0)*SUM($U100:$BK100)</f>
        <v>0</v>
      </c>
      <c r="AK319" s="134">
        <f>IFERROR('CEB Allocators'!AC100/SUM('CEB Allocators'!$M100:$BC100),0)*SUM($U100:$BK100)</f>
        <v>0</v>
      </c>
      <c r="AL319" s="134">
        <f>IFERROR('CEB Allocators'!AD100/SUM('CEB Allocators'!$M100:$BC100),0)*SUM($U100:$BK100)</f>
        <v>0</v>
      </c>
      <c r="AM319" s="134">
        <f>IFERROR('CEB Allocators'!AE100/SUM('CEB Allocators'!$M100:$BC100),0)*SUM($U100:$BK100)</f>
        <v>0</v>
      </c>
      <c r="AN319" s="134">
        <f>IFERROR('CEB Allocators'!AF100/SUM('CEB Allocators'!$M100:$BC100),0)*SUM($U100:$BK100)</f>
        <v>0</v>
      </c>
      <c r="AO319" s="134">
        <f>IFERROR('CEB Allocators'!AG100/SUM('CEB Allocators'!$M100:$BC100),0)*SUM($U100:$BK100)</f>
        <v>0</v>
      </c>
      <c r="AP319" s="134">
        <f>IFERROR('CEB Allocators'!AH100/SUM('CEB Allocators'!$M100:$BC100),0)*SUM($U100:$BK100)</f>
        <v>0</v>
      </c>
      <c r="AQ319" s="134">
        <f>IFERROR('CEB Allocators'!AI100/SUM('CEB Allocators'!$M100:$BC100),0)*SUM($U100:$BK100)</f>
        <v>0</v>
      </c>
      <c r="AR319" s="134">
        <f>IFERROR('CEB Allocators'!AJ100/SUM('CEB Allocators'!$M100:$BC100),0)*SUM($U100:$BK100)</f>
        <v>0</v>
      </c>
      <c r="AS319" s="134">
        <f>IFERROR('CEB Allocators'!AK100/SUM('CEB Allocators'!$M100:$BC100),0)*SUM($U100:$BK100)</f>
        <v>0</v>
      </c>
      <c r="AT319" s="134">
        <f>IFERROR('CEB Allocators'!AL100/SUM('CEB Allocators'!$M100:$BC100),0)*SUM($U100:$BK100)</f>
        <v>0</v>
      </c>
      <c r="AU319" s="134">
        <f>IFERROR('CEB Allocators'!AM100/SUM('CEB Allocators'!$M100:$BC100),0)*SUM($U100:$BK100)</f>
        <v>0</v>
      </c>
      <c r="AV319" s="134">
        <f>IFERROR('CEB Allocators'!AN100/SUM('CEB Allocators'!$M100:$BC100),0)*SUM($U100:$BK100)</f>
        <v>0</v>
      </c>
      <c r="AW319" s="134">
        <f>IFERROR('CEB Allocators'!AO100/SUM('CEB Allocators'!$M100:$BC100),0)*SUM($U100:$BK100)</f>
        <v>0</v>
      </c>
      <c r="AX319" s="134">
        <f>IFERROR('CEB Allocators'!AP100/SUM('CEB Allocators'!$M100:$BC100),0)*SUM($U100:$BK100)</f>
        <v>0</v>
      </c>
      <c r="AY319" s="134">
        <f>IFERROR('CEB Allocators'!AQ100/SUM('CEB Allocators'!$M100:$BC100),0)*SUM($U100:$BK100)</f>
        <v>0</v>
      </c>
      <c r="AZ319" s="134">
        <f>IFERROR('CEB Allocators'!AR100/SUM('CEB Allocators'!$M100:$BC100),0)*SUM($U100:$BK100)</f>
        <v>0</v>
      </c>
      <c r="BA319" s="134">
        <f>IFERROR('CEB Allocators'!AS100/SUM('CEB Allocators'!$M100:$BC100),0)*SUM($U100:$BK100)</f>
        <v>0</v>
      </c>
      <c r="BB319" s="134">
        <f>IFERROR('CEB Allocators'!AT100/SUM('CEB Allocators'!$M100:$BC100),0)*SUM($U100:$BK100)</f>
        <v>0</v>
      </c>
      <c r="BC319" s="134">
        <f>IFERROR('CEB Allocators'!AU100/SUM('CEB Allocators'!$M100:$BC100),0)*SUM($U100:$BK100)</f>
        <v>0</v>
      </c>
      <c r="BD319" s="134">
        <f>IFERROR('CEB Allocators'!AV100/SUM('CEB Allocators'!$M100:$BC100),0)*SUM($U100:$BK100)</f>
        <v>0</v>
      </c>
      <c r="BE319" s="134">
        <f>IFERROR('CEB Allocators'!AW100/SUM('CEB Allocators'!$M100:$BC100),0)*SUM($U100:$BK100)</f>
        <v>0</v>
      </c>
      <c r="BF319" s="134">
        <f>IFERROR('CEB Allocators'!AX100/SUM('CEB Allocators'!$M100:$BC100),0)*SUM($U100:$BK100)</f>
        <v>0</v>
      </c>
      <c r="BG319" s="134">
        <f>IFERROR('CEB Allocators'!AY100/SUM('CEB Allocators'!$M100:$BC100),0)*SUM($U100:$BK100)</f>
        <v>119.14048448181009</v>
      </c>
      <c r="BH319" s="134">
        <f>IFERROR('CEB Allocators'!AZ100/SUM('CEB Allocators'!$M100:$BC100),0)*SUM($U100:$BK100)</f>
        <v>119.14048448181009</v>
      </c>
      <c r="BI319" s="134">
        <f>IFERROR('CEB Allocators'!BA100/SUM('CEB Allocators'!$M100:$BC100),0)*SUM($U100:$BK100)</f>
        <v>119.14048448181009</v>
      </c>
      <c r="BJ319" s="134">
        <f>IFERROR('CEB Allocators'!BB100/SUM('CEB Allocators'!$M100:$BC100),0)*SUM($U100:$BK100)</f>
        <v>119.14048448181009</v>
      </c>
      <c r="BK319" s="134">
        <f>IFERROR('CEB Allocators'!BC100/SUM('CEB Allocators'!$M100:$BC100),0)*SUM($U100:$BK100)</f>
        <v>119.14048448181009</v>
      </c>
      <c r="BL319" s="134">
        <f t="shared" si="454"/>
        <v>0</v>
      </c>
      <c r="BM319" s="134">
        <f t="shared" si="515"/>
        <v>0</v>
      </c>
      <c r="BN319" s="134">
        <f t="shared" si="515"/>
        <v>0</v>
      </c>
      <c r="BO319" s="134">
        <f t="shared" si="515"/>
        <v>0</v>
      </c>
      <c r="BP319" s="134">
        <f t="shared" si="515"/>
        <v>0</v>
      </c>
      <c r="BQ319" s="134">
        <f t="shared" si="515"/>
        <v>0</v>
      </c>
      <c r="BR319" s="134">
        <f t="shared" si="515"/>
        <v>0</v>
      </c>
      <c r="BS319" s="134">
        <f t="shared" si="515"/>
        <v>0</v>
      </c>
      <c r="BT319" s="134">
        <f t="shared" si="515"/>
        <v>0</v>
      </c>
      <c r="BU319" s="134">
        <f t="shared" si="515"/>
        <v>0</v>
      </c>
      <c r="BV319" s="134">
        <f t="shared" si="515"/>
        <v>0</v>
      </c>
      <c r="BW319" s="134">
        <f t="shared" si="515"/>
        <v>0</v>
      </c>
      <c r="BX319" s="134">
        <f t="shared" si="515"/>
        <v>0</v>
      </c>
      <c r="BY319" s="134">
        <f t="shared" si="515"/>
        <v>0</v>
      </c>
      <c r="BZ319" s="134">
        <f t="shared" si="515"/>
        <v>0</v>
      </c>
      <c r="CA319" s="134">
        <f t="shared" si="515"/>
        <v>0</v>
      </c>
      <c r="CB319" s="134">
        <f t="shared" si="515"/>
        <v>0</v>
      </c>
      <c r="CC319" s="134">
        <f t="shared" si="515"/>
        <v>0</v>
      </c>
      <c r="CD319" s="134">
        <f t="shared" si="515"/>
        <v>0</v>
      </c>
      <c r="CE319" s="134">
        <f t="shared" si="515"/>
        <v>0</v>
      </c>
      <c r="CF319" s="134">
        <f t="shared" si="515"/>
        <v>0</v>
      </c>
      <c r="CG319" s="134">
        <f t="shared" si="515"/>
        <v>0</v>
      </c>
      <c r="CH319" s="134">
        <f t="shared" si="515"/>
        <v>0</v>
      </c>
    </row>
    <row r="320" spans="1:86" ht="11.4" x14ac:dyDescent="0.2">
      <c r="A320" s="150"/>
      <c r="B320" s="19" t="str">
        <f t="shared" ref="B320:G320" si="522">B101</f>
        <v>Conservation</v>
      </c>
      <c r="C320" s="97">
        <f t="shared" si="522"/>
        <v>0</v>
      </c>
      <c r="D320" s="97" t="str">
        <f t="shared" si="522"/>
        <v>Con</v>
      </c>
      <c r="E320" s="97" t="str">
        <f t="shared" si="522"/>
        <v>Conservation</v>
      </c>
      <c r="F320" s="19" t="str">
        <f t="shared" si="522"/>
        <v>Multiple</v>
      </c>
      <c r="G320" s="128">
        <f t="shared" si="522"/>
        <v>52597</v>
      </c>
      <c r="H320" s="19">
        <f t="shared" si="452"/>
        <v>15</v>
      </c>
      <c r="I320" s="129">
        <f t="shared" ref="I320:K320" si="523">I101</f>
        <v>15</v>
      </c>
      <c r="J320" s="129">
        <f t="shared" si="523"/>
        <v>0</v>
      </c>
      <c r="K320" s="19">
        <f t="shared" si="523"/>
        <v>2044</v>
      </c>
      <c r="L320" s="19"/>
      <c r="M320" s="19"/>
      <c r="N320" s="19"/>
      <c r="O320" s="19"/>
      <c r="P320" s="19"/>
      <c r="Q320" s="19"/>
      <c r="R320" s="19"/>
      <c r="S320" s="19"/>
      <c r="T320" s="19"/>
      <c r="U320" s="134">
        <f>IFERROR('CEB Allocators'!M101/SUM('CEB Allocators'!$M101:$BC101),0)*SUM($U101:$BK101)</f>
        <v>0</v>
      </c>
      <c r="V320" s="134">
        <f>IFERROR('CEB Allocators'!N101/SUM('CEB Allocators'!$M101:$BC101),0)*SUM($U101:$BK101)</f>
        <v>0</v>
      </c>
      <c r="W320" s="134">
        <f>IFERROR('CEB Allocators'!O101/SUM('CEB Allocators'!$M101:$BC101),0)*SUM($U101:$BK101)</f>
        <v>0</v>
      </c>
      <c r="X320" s="134">
        <f>IFERROR('CEB Allocators'!P101/SUM('CEB Allocators'!$M101:$BC101),0)*SUM($U101:$BK101)</f>
        <v>0</v>
      </c>
      <c r="Y320" s="134">
        <f>IFERROR('CEB Allocators'!Q101/SUM('CEB Allocators'!$M101:$BC101),0)*SUM($U101:$BK101)</f>
        <v>0</v>
      </c>
      <c r="Z320" s="134">
        <f>IFERROR('CEB Allocators'!R101/SUM('CEB Allocators'!$M101:$BC101),0)*SUM($U101:$BK101)</f>
        <v>0</v>
      </c>
      <c r="AA320" s="134">
        <f>IFERROR('CEB Allocators'!S101/SUM('CEB Allocators'!$M101:$BC101),0)*SUM($U101:$BK101)</f>
        <v>0</v>
      </c>
      <c r="AB320" s="134">
        <f>IFERROR('CEB Allocators'!T101/SUM('CEB Allocators'!$M101:$BC101),0)*SUM($U101:$BK101)</f>
        <v>0</v>
      </c>
      <c r="AC320" s="134">
        <f>IFERROR('CEB Allocators'!U101/SUM('CEB Allocators'!$M101:$BC101),0)*SUM($U101:$BK101)</f>
        <v>0</v>
      </c>
      <c r="AD320" s="134">
        <f>IFERROR('CEB Allocators'!V101/SUM('CEB Allocators'!$M101:$BC101),0)*SUM($U101:$BK101)</f>
        <v>0</v>
      </c>
      <c r="AE320" s="134">
        <f>IFERROR('CEB Allocators'!W101/SUM('CEB Allocators'!$M101:$BC101),0)*SUM($U101:$BK101)</f>
        <v>0</v>
      </c>
      <c r="AF320" s="134">
        <f>IFERROR('CEB Allocators'!X101/SUM('CEB Allocators'!$M101:$BC101),0)*SUM($U101:$BK101)</f>
        <v>0</v>
      </c>
      <c r="AG320" s="134">
        <f>IFERROR('CEB Allocators'!Y101/SUM('CEB Allocators'!$M101:$BC101),0)*SUM($U101:$BK101)</f>
        <v>0</v>
      </c>
      <c r="AH320" s="134">
        <f>IFERROR('CEB Allocators'!Z101/SUM('CEB Allocators'!$M101:$BC101),0)*SUM($U101:$BK101)</f>
        <v>0</v>
      </c>
      <c r="AI320" s="134">
        <f>IFERROR('CEB Allocators'!AA101/SUM('CEB Allocators'!$M101:$BC101),0)*SUM($U101:$BK101)</f>
        <v>0</v>
      </c>
      <c r="AJ320" s="134">
        <f>IFERROR('CEB Allocators'!AB101/SUM('CEB Allocators'!$M101:$BC101),0)*SUM($U101:$BK101)</f>
        <v>0</v>
      </c>
      <c r="AK320" s="134">
        <f>IFERROR('CEB Allocators'!AC101/SUM('CEB Allocators'!$M101:$BC101),0)*SUM($U101:$BK101)</f>
        <v>0</v>
      </c>
      <c r="AL320" s="134">
        <f>IFERROR('CEB Allocators'!AD101/SUM('CEB Allocators'!$M101:$BC101),0)*SUM($U101:$BK101)</f>
        <v>0</v>
      </c>
      <c r="AM320" s="134">
        <f>IFERROR('CEB Allocators'!AE101/SUM('CEB Allocators'!$M101:$BC101),0)*SUM($U101:$BK101)</f>
        <v>0</v>
      </c>
      <c r="AN320" s="134">
        <f>IFERROR('CEB Allocators'!AF101/SUM('CEB Allocators'!$M101:$BC101),0)*SUM($U101:$BK101)</f>
        <v>0</v>
      </c>
      <c r="AO320" s="134">
        <f>IFERROR('CEB Allocators'!AG101/SUM('CEB Allocators'!$M101:$BC101),0)*SUM($U101:$BK101)</f>
        <v>0</v>
      </c>
      <c r="AP320" s="134">
        <f>IFERROR('CEB Allocators'!AH101/SUM('CEB Allocators'!$M101:$BC101),0)*SUM($U101:$BK101)</f>
        <v>0</v>
      </c>
      <c r="AQ320" s="134">
        <f>IFERROR('CEB Allocators'!AI101/SUM('CEB Allocators'!$M101:$BC101),0)*SUM($U101:$BK101)</f>
        <v>0</v>
      </c>
      <c r="AR320" s="134">
        <f>IFERROR('CEB Allocators'!AJ101/SUM('CEB Allocators'!$M101:$BC101),0)*SUM($U101:$BK101)</f>
        <v>0</v>
      </c>
      <c r="AS320" s="134">
        <f>IFERROR('CEB Allocators'!AK101/SUM('CEB Allocators'!$M101:$BC101),0)*SUM($U101:$BK101)</f>
        <v>0</v>
      </c>
      <c r="AT320" s="134">
        <f>IFERROR('CEB Allocators'!AL101/SUM('CEB Allocators'!$M101:$BC101),0)*SUM($U101:$BK101)</f>
        <v>0</v>
      </c>
      <c r="AU320" s="134">
        <f>IFERROR('CEB Allocators'!AM101/SUM('CEB Allocators'!$M101:$BC101),0)*SUM($U101:$BK101)</f>
        <v>0</v>
      </c>
      <c r="AV320" s="134">
        <f>IFERROR('CEB Allocators'!AN101/SUM('CEB Allocators'!$M101:$BC101),0)*SUM($U101:$BK101)</f>
        <v>0</v>
      </c>
      <c r="AW320" s="134">
        <f>IFERROR('CEB Allocators'!AO101/SUM('CEB Allocators'!$M101:$BC101),0)*SUM($U101:$BK101)</f>
        <v>0</v>
      </c>
      <c r="AX320" s="134">
        <f>IFERROR('CEB Allocators'!AP101/SUM('CEB Allocators'!$M101:$BC101),0)*SUM($U101:$BK101)</f>
        <v>0</v>
      </c>
      <c r="AY320" s="134">
        <f>IFERROR('CEB Allocators'!AQ101/SUM('CEB Allocators'!$M101:$BC101),0)*SUM($U101:$BK101)</f>
        <v>0</v>
      </c>
      <c r="AZ320" s="134">
        <f>IFERROR('CEB Allocators'!AR101/SUM('CEB Allocators'!$M101:$BC101),0)*SUM($U101:$BK101)</f>
        <v>0</v>
      </c>
      <c r="BA320" s="134">
        <f>IFERROR('CEB Allocators'!AS101/SUM('CEB Allocators'!$M101:$BC101),0)*SUM($U101:$BK101)</f>
        <v>0</v>
      </c>
      <c r="BB320" s="134">
        <f>IFERROR('CEB Allocators'!AT101/SUM('CEB Allocators'!$M101:$BC101),0)*SUM($U101:$BK101)</f>
        <v>0</v>
      </c>
      <c r="BC320" s="134">
        <f>IFERROR('CEB Allocators'!AU101/SUM('CEB Allocators'!$M101:$BC101),0)*SUM($U101:$BK101)</f>
        <v>0</v>
      </c>
      <c r="BD320" s="134">
        <f>IFERROR('CEB Allocators'!AV101/SUM('CEB Allocators'!$M101:$BC101),0)*SUM($U101:$BK101)</f>
        <v>0</v>
      </c>
      <c r="BE320" s="134">
        <f>IFERROR('CEB Allocators'!AW101/SUM('CEB Allocators'!$M101:$BC101),0)*SUM($U101:$BK101)</f>
        <v>0</v>
      </c>
      <c r="BF320" s="134">
        <f>IFERROR('CEB Allocators'!AX101/SUM('CEB Allocators'!$M101:$BC101),0)*SUM($U101:$BK101)</f>
        <v>0</v>
      </c>
      <c r="BG320" s="134">
        <f>IFERROR('CEB Allocators'!AY101/SUM('CEB Allocators'!$M101:$BC101),0)*SUM($U101:$BK101)</f>
        <v>0</v>
      </c>
      <c r="BH320" s="134">
        <f>IFERROR('CEB Allocators'!AZ101/SUM('CEB Allocators'!$M101:$BC101),0)*SUM($U101:$BK101)</f>
        <v>151.90411771430789</v>
      </c>
      <c r="BI320" s="134">
        <f>IFERROR('CEB Allocators'!BA101/SUM('CEB Allocators'!$M101:$BC101),0)*SUM($U101:$BK101)</f>
        <v>151.90411771430789</v>
      </c>
      <c r="BJ320" s="134">
        <f>IFERROR('CEB Allocators'!BB101/SUM('CEB Allocators'!$M101:$BC101),0)*SUM($U101:$BK101)</f>
        <v>151.90411771430789</v>
      </c>
      <c r="BK320" s="134">
        <f>IFERROR('CEB Allocators'!BC101/SUM('CEB Allocators'!$M101:$BC101),0)*SUM($U101:$BK101)</f>
        <v>151.90411771430789</v>
      </c>
      <c r="BL320" s="134">
        <f t="shared" si="454"/>
        <v>0</v>
      </c>
      <c r="BM320" s="134">
        <f t="shared" si="515"/>
        <v>0</v>
      </c>
      <c r="BN320" s="134">
        <f t="shared" si="515"/>
        <v>0</v>
      </c>
      <c r="BO320" s="134">
        <f t="shared" si="515"/>
        <v>0</v>
      </c>
      <c r="BP320" s="134">
        <f t="shared" si="515"/>
        <v>0</v>
      </c>
      <c r="BQ320" s="134">
        <f t="shared" si="515"/>
        <v>0</v>
      </c>
      <c r="BR320" s="134">
        <f t="shared" si="515"/>
        <v>0</v>
      </c>
      <c r="BS320" s="134">
        <f t="shared" si="515"/>
        <v>0</v>
      </c>
      <c r="BT320" s="134">
        <f t="shared" si="515"/>
        <v>0</v>
      </c>
      <c r="BU320" s="134">
        <f t="shared" si="515"/>
        <v>0</v>
      </c>
      <c r="BV320" s="134">
        <f t="shared" si="515"/>
        <v>0</v>
      </c>
      <c r="BW320" s="134">
        <f t="shared" si="515"/>
        <v>0</v>
      </c>
      <c r="BX320" s="134">
        <f t="shared" si="515"/>
        <v>0</v>
      </c>
      <c r="BY320" s="134">
        <f t="shared" si="515"/>
        <v>0</v>
      </c>
      <c r="BZ320" s="134">
        <f t="shared" si="515"/>
        <v>0</v>
      </c>
      <c r="CA320" s="134">
        <f t="shared" si="515"/>
        <v>0</v>
      </c>
      <c r="CB320" s="134">
        <f t="shared" si="515"/>
        <v>0</v>
      </c>
      <c r="CC320" s="134">
        <f t="shared" si="515"/>
        <v>0</v>
      </c>
      <c r="CD320" s="134">
        <f t="shared" si="515"/>
        <v>0</v>
      </c>
      <c r="CE320" s="134">
        <f t="shared" si="515"/>
        <v>0</v>
      </c>
      <c r="CF320" s="134">
        <f t="shared" si="515"/>
        <v>0</v>
      </c>
      <c r="CG320" s="134">
        <f t="shared" si="515"/>
        <v>0</v>
      </c>
      <c r="CH320" s="134">
        <f t="shared" si="515"/>
        <v>0</v>
      </c>
    </row>
    <row r="321" spans="1:86" ht="11.4" x14ac:dyDescent="0.2">
      <c r="A321" s="150"/>
      <c r="B321" s="19" t="str">
        <f t="shared" ref="B321:G321" si="524">B102</f>
        <v>Conservation</v>
      </c>
      <c r="C321" s="97">
        <f t="shared" si="524"/>
        <v>0</v>
      </c>
      <c r="D321" s="97" t="str">
        <f t="shared" si="524"/>
        <v>Con</v>
      </c>
      <c r="E321" s="97" t="str">
        <f t="shared" si="524"/>
        <v>Conservation</v>
      </c>
      <c r="F321" s="19" t="str">
        <f t="shared" si="524"/>
        <v>Multiple</v>
      </c>
      <c r="G321" s="128">
        <f t="shared" si="524"/>
        <v>52963</v>
      </c>
      <c r="H321" s="19">
        <f t="shared" si="452"/>
        <v>15</v>
      </c>
      <c r="I321" s="129">
        <f t="shared" ref="I321:K321" si="525">I102</f>
        <v>15</v>
      </c>
      <c r="J321" s="129">
        <f t="shared" si="525"/>
        <v>0</v>
      </c>
      <c r="K321" s="19">
        <f t="shared" si="525"/>
        <v>2045</v>
      </c>
      <c r="L321" s="19"/>
      <c r="M321" s="19"/>
      <c r="N321" s="19"/>
      <c r="O321" s="19"/>
      <c r="P321" s="19"/>
      <c r="Q321" s="19"/>
      <c r="R321" s="19"/>
      <c r="S321" s="19"/>
      <c r="T321" s="19"/>
      <c r="U321" s="134">
        <f>IFERROR('CEB Allocators'!M102/SUM('CEB Allocators'!$M102:$BC102),0)*SUM($U102:$BK102)</f>
        <v>0</v>
      </c>
      <c r="V321" s="134">
        <f>IFERROR('CEB Allocators'!N102/SUM('CEB Allocators'!$M102:$BC102),0)*SUM($U102:$BK102)</f>
        <v>0</v>
      </c>
      <c r="W321" s="134">
        <f>IFERROR('CEB Allocators'!O102/SUM('CEB Allocators'!$M102:$BC102),0)*SUM($U102:$BK102)</f>
        <v>0</v>
      </c>
      <c r="X321" s="134">
        <f>IFERROR('CEB Allocators'!P102/SUM('CEB Allocators'!$M102:$BC102),0)*SUM($U102:$BK102)</f>
        <v>0</v>
      </c>
      <c r="Y321" s="134">
        <f>IFERROR('CEB Allocators'!Q102/SUM('CEB Allocators'!$M102:$BC102),0)*SUM($U102:$BK102)</f>
        <v>0</v>
      </c>
      <c r="Z321" s="134">
        <f>IFERROR('CEB Allocators'!R102/SUM('CEB Allocators'!$M102:$BC102),0)*SUM($U102:$BK102)</f>
        <v>0</v>
      </c>
      <c r="AA321" s="134">
        <f>IFERROR('CEB Allocators'!S102/SUM('CEB Allocators'!$M102:$BC102),0)*SUM($U102:$BK102)</f>
        <v>0</v>
      </c>
      <c r="AB321" s="134">
        <f>IFERROR('CEB Allocators'!T102/SUM('CEB Allocators'!$M102:$BC102),0)*SUM($U102:$BK102)</f>
        <v>0</v>
      </c>
      <c r="AC321" s="134">
        <f>IFERROR('CEB Allocators'!U102/SUM('CEB Allocators'!$M102:$BC102),0)*SUM($U102:$BK102)</f>
        <v>0</v>
      </c>
      <c r="AD321" s="134">
        <f>IFERROR('CEB Allocators'!V102/SUM('CEB Allocators'!$M102:$BC102),0)*SUM($U102:$BK102)</f>
        <v>0</v>
      </c>
      <c r="AE321" s="134">
        <f>IFERROR('CEB Allocators'!W102/SUM('CEB Allocators'!$M102:$BC102),0)*SUM($U102:$BK102)</f>
        <v>0</v>
      </c>
      <c r="AF321" s="134">
        <f>IFERROR('CEB Allocators'!X102/SUM('CEB Allocators'!$M102:$BC102),0)*SUM($U102:$BK102)</f>
        <v>0</v>
      </c>
      <c r="AG321" s="134">
        <f>IFERROR('CEB Allocators'!Y102/SUM('CEB Allocators'!$M102:$BC102),0)*SUM($U102:$BK102)</f>
        <v>0</v>
      </c>
      <c r="AH321" s="134">
        <f>IFERROR('CEB Allocators'!Z102/SUM('CEB Allocators'!$M102:$BC102),0)*SUM($U102:$BK102)</f>
        <v>0</v>
      </c>
      <c r="AI321" s="134">
        <f>IFERROR('CEB Allocators'!AA102/SUM('CEB Allocators'!$M102:$BC102),0)*SUM($U102:$BK102)</f>
        <v>0</v>
      </c>
      <c r="AJ321" s="134">
        <f>IFERROR('CEB Allocators'!AB102/SUM('CEB Allocators'!$M102:$BC102),0)*SUM($U102:$BK102)</f>
        <v>0</v>
      </c>
      <c r="AK321" s="134">
        <f>IFERROR('CEB Allocators'!AC102/SUM('CEB Allocators'!$M102:$BC102),0)*SUM($U102:$BK102)</f>
        <v>0</v>
      </c>
      <c r="AL321" s="134">
        <f>IFERROR('CEB Allocators'!AD102/SUM('CEB Allocators'!$M102:$BC102),0)*SUM($U102:$BK102)</f>
        <v>0</v>
      </c>
      <c r="AM321" s="134">
        <f>IFERROR('CEB Allocators'!AE102/SUM('CEB Allocators'!$M102:$BC102),0)*SUM($U102:$BK102)</f>
        <v>0</v>
      </c>
      <c r="AN321" s="134">
        <f>IFERROR('CEB Allocators'!AF102/SUM('CEB Allocators'!$M102:$BC102),0)*SUM($U102:$BK102)</f>
        <v>0</v>
      </c>
      <c r="AO321" s="134">
        <f>IFERROR('CEB Allocators'!AG102/SUM('CEB Allocators'!$M102:$BC102),0)*SUM($U102:$BK102)</f>
        <v>0</v>
      </c>
      <c r="AP321" s="134">
        <f>IFERROR('CEB Allocators'!AH102/SUM('CEB Allocators'!$M102:$BC102),0)*SUM($U102:$BK102)</f>
        <v>0</v>
      </c>
      <c r="AQ321" s="134">
        <f>IFERROR('CEB Allocators'!AI102/SUM('CEB Allocators'!$M102:$BC102),0)*SUM($U102:$BK102)</f>
        <v>0</v>
      </c>
      <c r="AR321" s="134">
        <f>IFERROR('CEB Allocators'!AJ102/SUM('CEB Allocators'!$M102:$BC102),0)*SUM($U102:$BK102)</f>
        <v>0</v>
      </c>
      <c r="AS321" s="134">
        <f>IFERROR('CEB Allocators'!AK102/SUM('CEB Allocators'!$M102:$BC102),0)*SUM($U102:$BK102)</f>
        <v>0</v>
      </c>
      <c r="AT321" s="134">
        <f>IFERROR('CEB Allocators'!AL102/SUM('CEB Allocators'!$M102:$BC102),0)*SUM($U102:$BK102)</f>
        <v>0</v>
      </c>
      <c r="AU321" s="134">
        <f>IFERROR('CEB Allocators'!AM102/SUM('CEB Allocators'!$M102:$BC102),0)*SUM($U102:$BK102)</f>
        <v>0</v>
      </c>
      <c r="AV321" s="134">
        <f>IFERROR('CEB Allocators'!AN102/SUM('CEB Allocators'!$M102:$BC102),0)*SUM($U102:$BK102)</f>
        <v>0</v>
      </c>
      <c r="AW321" s="134">
        <f>IFERROR('CEB Allocators'!AO102/SUM('CEB Allocators'!$M102:$BC102),0)*SUM($U102:$BK102)</f>
        <v>0</v>
      </c>
      <c r="AX321" s="134">
        <f>IFERROR('CEB Allocators'!AP102/SUM('CEB Allocators'!$M102:$BC102),0)*SUM($U102:$BK102)</f>
        <v>0</v>
      </c>
      <c r="AY321" s="134">
        <f>IFERROR('CEB Allocators'!AQ102/SUM('CEB Allocators'!$M102:$BC102),0)*SUM($U102:$BK102)</f>
        <v>0</v>
      </c>
      <c r="AZ321" s="134">
        <f>IFERROR('CEB Allocators'!AR102/SUM('CEB Allocators'!$M102:$BC102),0)*SUM($U102:$BK102)</f>
        <v>0</v>
      </c>
      <c r="BA321" s="134">
        <f>IFERROR('CEB Allocators'!AS102/SUM('CEB Allocators'!$M102:$BC102),0)*SUM($U102:$BK102)</f>
        <v>0</v>
      </c>
      <c r="BB321" s="134">
        <f>IFERROR('CEB Allocators'!AT102/SUM('CEB Allocators'!$M102:$BC102),0)*SUM($U102:$BK102)</f>
        <v>0</v>
      </c>
      <c r="BC321" s="134">
        <f>IFERROR('CEB Allocators'!AU102/SUM('CEB Allocators'!$M102:$BC102),0)*SUM($U102:$BK102)</f>
        <v>0</v>
      </c>
      <c r="BD321" s="134">
        <f>IFERROR('CEB Allocators'!AV102/SUM('CEB Allocators'!$M102:$BC102),0)*SUM($U102:$BK102)</f>
        <v>0</v>
      </c>
      <c r="BE321" s="134">
        <f>IFERROR('CEB Allocators'!AW102/SUM('CEB Allocators'!$M102:$BC102),0)*SUM($U102:$BK102)</f>
        <v>0</v>
      </c>
      <c r="BF321" s="134">
        <f>IFERROR('CEB Allocators'!AX102/SUM('CEB Allocators'!$M102:$BC102),0)*SUM($U102:$BK102)</f>
        <v>0</v>
      </c>
      <c r="BG321" s="134">
        <f>IFERROR('CEB Allocators'!AY102/SUM('CEB Allocators'!$M102:$BC102),0)*SUM($U102:$BK102)</f>
        <v>0</v>
      </c>
      <c r="BH321" s="134">
        <f>IFERROR('CEB Allocators'!AZ102/SUM('CEB Allocators'!$M102:$BC102),0)*SUM($U102:$BK102)</f>
        <v>0</v>
      </c>
      <c r="BI321" s="134">
        <f>IFERROR('CEB Allocators'!BA102/SUM('CEB Allocators'!$M102:$BC102),0)*SUM($U102:$BK102)</f>
        <v>206.58960009145872</v>
      </c>
      <c r="BJ321" s="134">
        <f>IFERROR('CEB Allocators'!BB102/SUM('CEB Allocators'!$M102:$BC102),0)*SUM($U102:$BK102)</f>
        <v>206.58960009145872</v>
      </c>
      <c r="BK321" s="134">
        <f>IFERROR('CEB Allocators'!BC102/SUM('CEB Allocators'!$M102:$BC102),0)*SUM($U102:$BK102)</f>
        <v>206.58960009145872</v>
      </c>
      <c r="BL321" s="134">
        <f t="shared" si="454"/>
        <v>0</v>
      </c>
      <c r="BM321" s="134">
        <f t="shared" si="515"/>
        <v>0</v>
      </c>
      <c r="BN321" s="134">
        <f t="shared" si="515"/>
        <v>0</v>
      </c>
      <c r="BO321" s="134">
        <f t="shared" si="515"/>
        <v>0</v>
      </c>
      <c r="BP321" s="134">
        <f t="shared" si="515"/>
        <v>0</v>
      </c>
      <c r="BQ321" s="134">
        <f t="shared" si="515"/>
        <v>0</v>
      </c>
      <c r="BR321" s="134">
        <f t="shared" si="515"/>
        <v>0</v>
      </c>
      <c r="BS321" s="134">
        <f t="shared" si="515"/>
        <v>0</v>
      </c>
      <c r="BT321" s="134">
        <f t="shared" si="515"/>
        <v>0</v>
      </c>
      <c r="BU321" s="134">
        <f t="shared" si="515"/>
        <v>0</v>
      </c>
      <c r="BV321" s="134">
        <f t="shared" si="515"/>
        <v>0</v>
      </c>
      <c r="BW321" s="134">
        <f t="shared" si="515"/>
        <v>0</v>
      </c>
      <c r="BX321" s="134">
        <f t="shared" si="515"/>
        <v>0</v>
      </c>
      <c r="BY321" s="134">
        <f t="shared" si="515"/>
        <v>0</v>
      </c>
      <c r="BZ321" s="134">
        <f t="shared" si="515"/>
        <v>0</v>
      </c>
      <c r="CA321" s="134">
        <f t="shared" si="515"/>
        <v>0</v>
      </c>
      <c r="CB321" s="134">
        <f t="shared" si="515"/>
        <v>0</v>
      </c>
      <c r="CC321" s="134">
        <f t="shared" si="515"/>
        <v>0</v>
      </c>
      <c r="CD321" s="134">
        <f t="shared" si="515"/>
        <v>0</v>
      </c>
      <c r="CE321" s="134">
        <f t="shared" si="515"/>
        <v>0</v>
      </c>
      <c r="CF321" s="134">
        <f t="shared" si="515"/>
        <v>0</v>
      </c>
      <c r="CG321" s="134">
        <f t="shared" si="515"/>
        <v>0</v>
      </c>
      <c r="CH321" s="134">
        <f t="shared" si="515"/>
        <v>0</v>
      </c>
    </row>
    <row r="322" spans="1:86" ht="11.4" x14ac:dyDescent="0.2">
      <c r="A322" s="150"/>
      <c r="B322" s="19" t="str">
        <f t="shared" ref="B322:G322" si="526">B103</f>
        <v>Conservation</v>
      </c>
      <c r="C322" s="97">
        <f t="shared" si="526"/>
        <v>0</v>
      </c>
      <c r="D322" s="97" t="str">
        <f t="shared" si="526"/>
        <v>Con</v>
      </c>
      <c r="E322" s="97" t="str">
        <f t="shared" si="526"/>
        <v>Conservation</v>
      </c>
      <c r="F322" s="19" t="str">
        <f t="shared" si="526"/>
        <v>Multiple</v>
      </c>
      <c r="G322" s="128">
        <f t="shared" si="526"/>
        <v>53328</v>
      </c>
      <c r="H322" s="19">
        <f t="shared" si="452"/>
        <v>15</v>
      </c>
      <c r="I322" s="129">
        <f t="shared" ref="I322:K322" si="527">I103</f>
        <v>15</v>
      </c>
      <c r="J322" s="129">
        <f t="shared" si="527"/>
        <v>0</v>
      </c>
      <c r="K322" s="19">
        <f t="shared" si="527"/>
        <v>2046</v>
      </c>
      <c r="L322" s="19"/>
      <c r="M322" s="19"/>
      <c r="N322" s="19"/>
      <c r="O322" s="19"/>
      <c r="P322" s="19"/>
      <c r="Q322" s="19"/>
      <c r="R322" s="19"/>
      <c r="S322" s="19"/>
      <c r="T322" s="19"/>
      <c r="U322" s="134">
        <f>IFERROR('CEB Allocators'!M103/SUM('CEB Allocators'!$M103:$BC103),0)*SUM($U103:$BK103)</f>
        <v>0</v>
      </c>
      <c r="V322" s="134">
        <f>IFERROR('CEB Allocators'!N103/SUM('CEB Allocators'!$M103:$BC103),0)*SUM($U103:$BK103)</f>
        <v>0</v>
      </c>
      <c r="W322" s="134">
        <f>IFERROR('CEB Allocators'!O103/SUM('CEB Allocators'!$M103:$BC103),0)*SUM($U103:$BK103)</f>
        <v>0</v>
      </c>
      <c r="X322" s="134">
        <f>IFERROR('CEB Allocators'!P103/SUM('CEB Allocators'!$M103:$BC103),0)*SUM($U103:$BK103)</f>
        <v>0</v>
      </c>
      <c r="Y322" s="134">
        <f>IFERROR('CEB Allocators'!Q103/SUM('CEB Allocators'!$M103:$BC103),0)*SUM($U103:$BK103)</f>
        <v>0</v>
      </c>
      <c r="Z322" s="134">
        <f>IFERROR('CEB Allocators'!R103/SUM('CEB Allocators'!$M103:$BC103),0)*SUM($U103:$BK103)</f>
        <v>0</v>
      </c>
      <c r="AA322" s="134">
        <f>IFERROR('CEB Allocators'!S103/SUM('CEB Allocators'!$M103:$BC103),0)*SUM($U103:$BK103)</f>
        <v>0</v>
      </c>
      <c r="AB322" s="134">
        <f>IFERROR('CEB Allocators'!T103/SUM('CEB Allocators'!$M103:$BC103),0)*SUM($U103:$BK103)</f>
        <v>0</v>
      </c>
      <c r="AC322" s="134">
        <f>IFERROR('CEB Allocators'!U103/SUM('CEB Allocators'!$M103:$BC103),0)*SUM($U103:$BK103)</f>
        <v>0</v>
      </c>
      <c r="AD322" s="134">
        <f>IFERROR('CEB Allocators'!V103/SUM('CEB Allocators'!$M103:$BC103),0)*SUM($U103:$BK103)</f>
        <v>0</v>
      </c>
      <c r="AE322" s="134">
        <f>IFERROR('CEB Allocators'!W103/SUM('CEB Allocators'!$M103:$BC103),0)*SUM($U103:$BK103)</f>
        <v>0</v>
      </c>
      <c r="AF322" s="134">
        <f>IFERROR('CEB Allocators'!X103/SUM('CEB Allocators'!$M103:$BC103),0)*SUM($U103:$BK103)</f>
        <v>0</v>
      </c>
      <c r="AG322" s="134">
        <f>IFERROR('CEB Allocators'!Y103/SUM('CEB Allocators'!$M103:$BC103),0)*SUM($U103:$BK103)</f>
        <v>0</v>
      </c>
      <c r="AH322" s="134">
        <f>IFERROR('CEB Allocators'!Z103/SUM('CEB Allocators'!$M103:$BC103),0)*SUM($U103:$BK103)</f>
        <v>0</v>
      </c>
      <c r="AI322" s="134">
        <f>IFERROR('CEB Allocators'!AA103/SUM('CEB Allocators'!$M103:$BC103),0)*SUM($U103:$BK103)</f>
        <v>0</v>
      </c>
      <c r="AJ322" s="134">
        <f>IFERROR('CEB Allocators'!AB103/SUM('CEB Allocators'!$M103:$BC103),0)*SUM($U103:$BK103)</f>
        <v>0</v>
      </c>
      <c r="AK322" s="134">
        <f>IFERROR('CEB Allocators'!AC103/SUM('CEB Allocators'!$M103:$BC103),0)*SUM($U103:$BK103)</f>
        <v>0</v>
      </c>
      <c r="AL322" s="134">
        <f>IFERROR('CEB Allocators'!AD103/SUM('CEB Allocators'!$M103:$BC103),0)*SUM($U103:$BK103)</f>
        <v>0</v>
      </c>
      <c r="AM322" s="134">
        <f>IFERROR('CEB Allocators'!AE103/SUM('CEB Allocators'!$M103:$BC103),0)*SUM($U103:$BK103)</f>
        <v>0</v>
      </c>
      <c r="AN322" s="134">
        <f>IFERROR('CEB Allocators'!AF103/SUM('CEB Allocators'!$M103:$BC103),0)*SUM($U103:$BK103)</f>
        <v>0</v>
      </c>
      <c r="AO322" s="134">
        <f>IFERROR('CEB Allocators'!AG103/SUM('CEB Allocators'!$M103:$BC103),0)*SUM($U103:$BK103)</f>
        <v>0</v>
      </c>
      <c r="AP322" s="134">
        <f>IFERROR('CEB Allocators'!AH103/SUM('CEB Allocators'!$M103:$BC103),0)*SUM($U103:$BK103)</f>
        <v>0</v>
      </c>
      <c r="AQ322" s="134">
        <f>IFERROR('CEB Allocators'!AI103/SUM('CEB Allocators'!$M103:$BC103),0)*SUM($U103:$BK103)</f>
        <v>0</v>
      </c>
      <c r="AR322" s="134">
        <f>IFERROR('CEB Allocators'!AJ103/SUM('CEB Allocators'!$M103:$BC103),0)*SUM($U103:$BK103)</f>
        <v>0</v>
      </c>
      <c r="AS322" s="134">
        <f>IFERROR('CEB Allocators'!AK103/SUM('CEB Allocators'!$M103:$BC103),0)*SUM($U103:$BK103)</f>
        <v>0</v>
      </c>
      <c r="AT322" s="134">
        <f>IFERROR('CEB Allocators'!AL103/SUM('CEB Allocators'!$M103:$BC103),0)*SUM($U103:$BK103)</f>
        <v>0</v>
      </c>
      <c r="AU322" s="134">
        <f>IFERROR('CEB Allocators'!AM103/SUM('CEB Allocators'!$M103:$BC103),0)*SUM($U103:$BK103)</f>
        <v>0</v>
      </c>
      <c r="AV322" s="134">
        <f>IFERROR('CEB Allocators'!AN103/SUM('CEB Allocators'!$M103:$BC103),0)*SUM($U103:$BK103)</f>
        <v>0</v>
      </c>
      <c r="AW322" s="134">
        <f>IFERROR('CEB Allocators'!AO103/SUM('CEB Allocators'!$M103:$BC103),0)*SUM($U103:$BK103)</f>
        <v>0</v>
      </c>
      <c r="AX322" s="134">
        <f>IFERROR('CEB Allocators'!AP103/SUM('CEB Allocators'!$M103:$BC103),0)*SUM($U103:$BK103)</f>
        <v>0</v>
      </c>
      <c r="AY322" s="134">
        <f>IFERROR('CEB Allocators'!AQ103/SUM('CEB Allocators'!$M103:$BC103),0)*SUM($U103:$BK103)</f>
        <v>0</v>
      </c>
      <c r="AZ322" s="134">
        <f>IFERROR('CEB Allocators'!AR103/SUM('CEB Allocators'!$M103:$BC103),0)*SUM($U103:$BK103)</f>
        <v>0</v>
      </c>
      <c r="BA322" s="134">
        <f>IFERROR('CEB Allocators'!AS103/SUM('CEB Allocators'!$M103:$BC103),0)*SUM($U103:$BK103)</f>
        <v>0</v>
      </c>
      <c r="BB322" s="134">
        <f>IFERROR('CEB Allocators'!AT103/SUM('CEB Allocators'!$M103:$BC103),0)*SUM($U103:$BK103)</f>
        <v>0</v>
      </c>
      <c r="BC322" s="134">
        <f>IFERROR('CEB Allocators'!AU103/SUM('CEB Allocators'!$M103:$BC103),0)*SUM($U103:$BK103)</f>
        <v>0</v>
      </c>
      <c r="BD322" s="134">
        <f>IFERROR('CEB Allocators'!AV103/SUM('CEB Allocators'!$M103:$BC103),0)*SUM($U103:$BK103)</f>
        <v>0</v>
      </c>
      <c r="BE322" s="134">
        <f>IFERROR('CEB Allocators'!AW103/SUM('CEB Allocators'!$M103:$BC103),0)*SUM($U103:$BK103)</f>
        <v>0</v>
      </c>
      <c r="BF322" s="134">
        <f>IFERROR('CEB Allocators'!AX103/SUM('CEB Allocators'!$M103:$BC103),0)*SUM($U103:$BK103)</f>
        <v>0</v>
      </c>
      <c r="BG322" s="134">
        <f>IFERROR('CEB Allocators'!AY103/SUM('CEB Allocators'!$M103:$BC103),0)*SUM($U103:$BK103)</f>
        <v>0</v>
      </c>
      <c r="BH322" s="134">
        <f>IFERROR('CEB Allocators'!AZ103/SUM('CEB Allocators'!$M103:$BC103),0)*SUM($U103:$BK103)</f>
        <v>0</v>
      </c>
      <c r="BI322" s="134">
        <f>IFERROR('CEB Allocators'!BA103/SUM('CEB Allocators'!$M103:$BC103),0)*SUM($U103:$BK103)</f>
        <v>0</v>
      </c>
      <c r="BJ322" s="134">
        <f>IFERROR('CEB Allocators'!BB103/SUM('CEB Allocators'!$M103:$BC103),0)*SUM($U103:$BK103)</f>
        <v>316.08208813993184</v>
      </c>
      <c r="BK322" s="134">
        <f>IFERROR('CEB Allocators'!BC103/SUM('CEB Allocators'!$M103:$BC103),0)*SUM($U103:$BK103)</f>
        <v>316.08208813993184</v>
      </c>
      <c r="BL322" s="134">
        <f t="shared" si="454"/>
        <v>0</v>
      </c>
      <c r="BM322" s="134">
        <f t="shared" si="515"/>
        <v>0</v>
      </c>
      <c r="BN322" s="134">
        <f t="shared" si="515"/>
        <v>0</v>
      </c>
      <c r="BO322" s="134">
        <f t="shared" si="515"/>
        <v>0</v>
      </c>
      <c r="BP322" s="134">
        <f t="shared" si="515"/>
        <v>0</v>
      </c>
      <c r="BQ322" s="134">
        <f t="shared" si="515"/>
        <v>0</v>
      </c>
      <c r="BR322" s="134">
        <f t="shared" si="515"/>
        <v>0</v>
      </c>
      <c r="BS322" s="134">
        <f t="shared" si="515"/>
        <v>0</v>
      </c>
      <c r="BT322" s="134">
        <f t="shared" si="515"/>
        <v>0</v>
      </c>
      <c r="BU322" s="134">
        <f t="shared" si="515"/>
        <v>0</v>
      </c>
      <c r="BV322" s="134">
        <f t="shared" si="515"/>
        <v>0</v>
      </c>
      <c r="BW322" s="134">
        <f t="shared" si="515"/>
        <v>0</v>
      </c>
      <c r="BX322" s="134">
        <f t="shared" si="515"/>
        <v>0</v>
      </c>
      <c r="BY322" s="134">
        <f t="shared" si="515"/>
        <v>0</v>
      </c>
      <c r="BZ322" s="134">
        <f t="shared" si="515"/>
        <v>0</v>
      </c>
      <c r="CA322" s="134">
        <f t="shared" si="515"/>
        <v>0</v>
      </c>
      <c r="CB322" s="134">
        <f t="shared" si="515"/>
        <v>0</v>
      </c>
      <c r="CC322" s="134">
        <f t="shared" si="515"/>
        <v>0</v>
      </c>
      <c r="CD322" s="134">
        <f t="shared" si="515"/>
        <v>0</v>
      </c>
      <c r="CE322" s="134">
        <f t="shared" si="515"/>
        <v>0</v>
      </c>
      <c r="CF322" s="134">
        <f t="shared" si="515"/>
        <v>0</v>
      </c>
      <c r="CG322" s="134">
        <f t="shared" si="515"/>
        <v>0</v>
      </c>
      <c r="CH322" s="134">
        <f t="shared" si="515"/>
        <v>0</v>
      </c>
    </row>
    <row r="323" spans="1:86" ht="11.4" x14ac:dyDescent="0.2">
      <c r="A323" s="150"/>
      <c r="B323" s="19" t="str">
        <f t="shared" ref="B323:G323" si="528">B104</f>
        <v>Conservation</v>
      </c>
      <c r="C323" s="97">
        <f t="shared" si="528"/>
        <v>0</v>
      </c>
      <c r="D323" s="97" t="str">
        <f t="shared" si="528"/>
        <v>Con</v>
      </c>
      <c r="E323" s="97" t="str">
        <f t="shared" si="528"/>
        <v>Conservation</v>
      </c>
      <c r="F323" s="19" t="str">
        <f t="shared" si="528"/>
        <v>Multiple</v>
      </c>
      <c r="G323" s="128">
        <f t="shared" si="528"/>
        <v>53693</v>
      </c>
      <c r="H323" s="19">
        <f t="shared" si="452"/>
        <v>15</v>
      </c>
      <c r="I323" s="129">
        <f t="shared" ref="I323:K323" si="529">I104</f>
        <v>15</v>
      </c>
      <c r="J323" s="129">
        <f t="shared" si="529"/>
        <v>0</v>
      </c>
      <c r="K323" s="19">
        <f t="shared" si="529"/>
        <v>2047</v>
      </c>
      <c r="L323" s="19"/>
      <c r="M323" s="19"/>
      <c r="N323" s="19"/>
      <c r="O323" s="19"/>
      <c r="P323" s="19"/>
      <c r="Q323" s="19"/>
      <c r="R323" s="19"/>
      <c r="S323" s="19"/>
      <c r="T323" s="19"/>
      <c r="U323" s="134">
        <f>IFERROR('CEB Allocators'!M104/SUM('CEB Allocators'!$M104:$BC104),0)*SUM($U104:$BK104)</f>
        <v>0</v>
      </c>
      <c r="V323" s="134">
        <f>IFERROR('CEB Allocators'!N104/SUM('CEB Allocators'!$M104:$BC104),0)*SUM($U104:$BK104)</f>
        <v>0</v>
      </c>
      <c r="W323" s="134">
        <f>IFERROR('CEB Allocators'!O104/SUM('CEB Allocators'!$M104:$BC104),0)*SUM($U104:$BK104)</f>
        <v>0</v>
      </c>
      <c r="X323" s="134">
        <f>IFERROR('CEB Allocators'!P104/SUM('CEB Allocators'!$M104:$BC104),0)*SUM($U104:$BK104)</f>
        <v>0</v>
      </c>
      <c r="Y323" s="134">
        <f>IFERROR('CEB Allocators'!Q104/SUM('CEB Allocators'!$M104:$BC104),0)*SUM($U104:$BK104)</f>
        <v>0</v>
      </c>
      <c r="Z323" s="134">
        <f>IFERROR('CEB Allocators'!R104/SUM('CEB Allocators'!$M104:$BC104),0)*SUM($U104:$BK104)</f>
        <v>0</v>
      </c>
      <c r="AA323" s="134">
        <f>IFERROR('CEB Allocators'!S104/SUM('CEB Allocators'!$M104:$BC104),0)*SUM($U104:$BK104)</f>
        <v>0</v>
      </c>
      <c r="AB323" s="134">
        <f>IFERROR('CEB Allocators'!T104/SUM('CEB Allocators'!$M104:$BC104),0)*SUM($U104:$BK104)</f>
        <v>0</v>
      </c>
      <c r="AC323" s="134">
        <f>IFERROR('CEB Allocators'!U104/SUM('CEB Allocators'!$M104:$BC104),0)*SUM($U104:$BK104)</f>
        <v>0</v>
      </c>
      <c r="AD323" s="134">
        <f>IFERROR('CEB Allocators'!V104/SUM('CEB Allocators'!$M104:$BC104),0)*SUM($U104:$BK104)</f>
        <v>0</v>
      </c>
      <c r="AE323" s="134">
        <f>IFERROR('CEB Allocators'!W104/SUM('CEB Allocators'!$M104:$BC104),0)*SUM($U104:$BK104)</f>
        <v>0</v>
      </c>
      <c r="AF323" s="134">
        <f>IFERROR('CEB Allocators'!X104/SUM('CEB Allocators'!$M104:$BC104),0)*SUM($U104:$BK104)</f>
        <v>0</v>
      </c>
      <c r="AG323" s="134">
        <f>IFERROR('CEB Allocators'!Y104/SUM('CEB Allocators'!$M104:$BC104),0)*SUM($U104:$BK104)</f>
        <v>0</v>
      </c>
      <c r="AH323" s="134">
        <f>IFERROR('CEB Allocators'!Z104/SUM('CEB Allocators'!$M104:$BC104),0)*SUM($U104:$BK104)</f>
        <v>0</v>
      </c>
      <c r="AI323" s="134">
        <f>IFERROR('CEB Allocators'!AA104/SUM('CEB Allocators'!$M104:$BC104),0)*SUM($U104:$BK104)</f>
        <v>0</v>
      </c>
      <c r="AJ323" s="134">
        <f>IFERROR('CEB Allocators'!AB104/SUM('CEB Allocators'!$M104:$BC104),0)*SUM($U104:$BK104)</f>
        <v>0</v>
      </c>
      <c r="AK323" s="134">
        <f>IFERROR('CEB Allocators'!AC104/SUM('CEB Allocators'!$M104:$BC104),0)*SUM($U104:$BK104)</f>
        <v>0</v>
      </c>
      <c r="AL323" s="134">
        <f>IFERROR('CEB Allocators'!AD104/SUM('CEB Allocators'!$M104:$BC104),0)*SUM($U104:$BK104)</f>
        <v>0</v>
      </c>
      <c r="AM323" s="134">
        <f>IFERROR('CEB Allocators'!AE104/SUM('CEB Allocators'!$M104:$BC104),0)*SUM($U104:$BK104)</f>
        <v>0</v>
      </c>
      <c r="AN323" s="134">
        <f>IFERROR('CEB Allocators'!AF104/SUM('CEB Allocators'!$M104:$BC104),0)*SUM($U104:$BK104)</f>
        <v>0</v>
      </c>
      <c r="AO323" s="134">
        <f>IFERROR('CEB Allocators'!AG104/SUM('CEB Allocators'!$M104:$BC104),0)*SUM($U104:$BK104)</f>
        <v>0</v>
      </c>
      <c r="AP323" s="134">
        <f>IFERROR('CEB Allocators'!AH104/SUM('CEB Allocators'!$M104:$BC104),0)*SUM($U104:$BK104)</f>
        <v>0</v>
      </c>
      <c r="AQ323" s="134">
        <f>IFERROR('CEB Allocators'!AI104/SUM('CEB Allocators'!$M104:$BC104),0)*SUM($U104:$BK104)</f>
        <v>0</v>
      </c>
      <c r="AR323" s="134">
        <f>IFERROR('CEB Allocators'!AJ104/SUM('CEB Allocators'!$M104:$BC104),0)*SUM($U104:$BK104)</f>
        <v>0</v>
      </c>
      <c r="AS323" s="134">
        <f>IFERROR('CEB Allocators'!AK104/SUM('CEB Allocators'!$M104:$BC104),0)*SUM($U104:$BK104)</f>
        <v>0</v>
      </c>
      <c r="AT323" s="134">
        <f>IFERROR('CEB Allocators'!AL104/SUM('CEB Allocators'!$M104:$BC104),0)*SUM($U104:$BK104)</f>
        <v>0</v>
      </c>
      <c r="AU323" s="134">
        <f>IFERROR('CEB Allocators'!AM104/SUM('CEB Allocators'!$M104:$BC104),0)*SUM($U104:$BK104)</f>
        <v>0</v>
      </c>
      <c r="AV323" s="134">
        <f>IFERROR('CEB Allocators'!AN104/SUM('CEB Allocators'!$M104:$BC104),0)*SUM($U104:$BK104)</f>
        <v>0</v>
      </c>
      <c r="AW323" s="134">
        <f>IFERROR('CEB Allocators'!AO104/SUM('CEB Allocators'!$M104:$BC104),0)*SUM($U104:$BK104)</f>
        <v>0</v>
      </c>
      <c r="AX323" s="134">
        <f>IFERROR('CEB Allocators'!AP104/SUM('CEB Allocators'!$M104:$BC104),0)*SUM($U104:$BK104)</f>
        <v>0</v>
      </c>
      <c r="AY323" s="134">
        <f>IFERROR('CEB Allocators'!AQ104/SUM('CEB Allocators'!$M104:$BC104),0)*SUM($U104:$BK104)</f>
        <v>0</v>
      </c>
      <c r="AZ323" s="134">
        <f>IFERROR('CEB Allocators'!AR104/SUM('CEB Allocators'!$M104:$BC104),0)*SUM($U104:$BK104)</f>
        <v>0</v>
      </c>
      <c r="BA323" s="134">
        <f>IFERROR('CEB Allocators'!AS104/SUM('CEB Allocators'!$M104:$BC104),0)*SUM($U104:$BK104)</f>
        <v>0</v>
      </c>
      <c r="BB323" s="134">
        <f>IFERROR('CEB Allocators'!AT104/SUM('CEB Allocators'!$M104:$BC104),0)*SUM($U104:$BK104)</f>
        <v>0</v>
      </c>
      <c r="BC323" s="134">
        <f>IFERROR('CEB Allocators'!AU104/SUM('CEB Allocators'!$M104:$BC104),0)*SUM($U104:$BK104)</f>
        <v>0</v>
      </c>
      <c r="BD323" s="134">
        <f>IFERROR('CEB Allocators'!AV104/SUM('CEB Allocators'!$M104:$BC104),0)*SUM($U104:$BK104)</f>
        <v>0</v>
      </c>
      <c r="BE323" s="134">
        <f>IFERROR('CEB Allocators'!AW104/SUM('CEB Allocators'!$M104:$BC104),0)*SUM($U104:$BK104)</f>
        <v>0</v>
      </c>
      <c r="BF323" s="134">
        <f>IFERROR('CEB Allocators'!AX104/SUM('CEB Allocators'!$M104:$BC104),0)*SUM($U104:$BK104)</f>
        <v>0</v>
      </c>
      <c r="BG323" s="134">
        <f>IFERROR('CEB Allocators'!AY104/SUM('CEB Allocators'!$M104:$BC104),0)*SUM($U104:$BK104)</f>
        <v>0</v>
      </c>
      <c r="BH323" s="134">
        <f>IFERROR('CEB Allocators'!AZ104/SUM('CEB Allocators'!$M104:$BC104),0)*SUM($U104:$BK104)</f>
        <v>0</v>
      </c>
      <c r="BI323" s="134">
        <f>IFERROR('CEB Allocators'!BA104/SUM('CEB Allocators'!$M104:$BC104),0)*SUM($U104:$BK104)</f>
        <v>0</v>
      </c>
      <c r="BJ323" s="134">
        <f>IFERROR('CEB Allocators'!BB104/SUM('CEB Allocators'!$M104:$BC104),0)*SUM($U104:$BK104)</f>
        <v>0</v>
      </c>
      <c r="BK323" s="134">
        <f>IFERROR('CEB Allocators'!BC104/SUM('CEB Allocators'!$M104:$BC104),0)*SUM($U104:$BK104)</f>
        <v>644.80745980546101</v>
      </c>
      <c r="BL323" s="134">
        <f t="shared" si="454"/>
        <v>0</v>
      </c>
      <c r="BM323" s="134">
        <f t="shared" si="515"/>
        <v>0</v>
      </c>
      <c r="BN323" s="134">
        <f t="shared" si="515"/>
        <v>0</v>
      </c>
      <c r="BO323" s="134">
        <f t="shared" si="515"/>
        <v>0</v>
      </c>
      <c r="BP323" s="134">
        <f t="shared" si="515"/>
        <v>0</v>
      </c>
      <c r="BQ323" s="134">
        <f t="shared" si="515"/>
        <v>0</v>
      </c>
      <c r="BR323" s="134">
        <f t="shared" si="515"/>
        <v>0</v>
      </c>
      <c r="BS323" s="134">
        <f t="shared" si="515"/>
        <v>0</v>
      </c>
      <c r="BT323" s="134">
        <f t="shared" si="515"/>
        <v>0</v>
      </c>
      <c r="BU323" s="134">
        <f t="shared" si="515"/>
        <v>0</v>
      </c>
      <c r="BV323" s="134">
        <f t="shared" si="515"/>
        <v>0</v>
      </c>
      <c r="BW323" s="134">
        <f t="shared" si="515"/>
        <v>0</v>
      </c>
      <c r="BX323" s="134">
        <f t="shared" si="515"/>
        <v>0</v>
      </c>
      <c r="BY323" s="134">
        <f t="shared" si="515"/>
        <v>0</v>
      </c>
      <c r="BZ323" s="134">
        <f t="shared" si="515"/>
        <v>0</v>
      </c>
      <c r="CA323" s="134">
        <f t="shared" si="515"/>
        <v>0</v>
      </c>
      <c r="CB323" s="134">
        <f t="shared" si="515"/>
        <v>0</v>
      </c>
      <c r="CC323" s="134">
        <f t="shared" si="515"/>
        <v>0</v>
      </c>
      <c r="CD323" s="134">
        <f t="shared" si="515"/>
        <v>0</v>
      </c>
      <c r="CE323" s="134">
        <f t="shared" si="515"/>
        <v>0</v>
      </c>
      <c r="CF323" s="134">
        <f t="shared" si="515"/>
        <v>0</v>
      </c>
      <c r="CG323" s="134">
        <f t="shared" si="515"/>
        <v>0</v>
      </c>
      <c r="CH323" s="134">
        <f t="shared" si="515"/>
        <v>0</v>
      </c>
    </row>
    <row r="324" spans="1:86" ht="11.4" x14ac:dyDescent="0.2">
      <c r="A324" s="150"/>
      <c r="B324" s="19" t="str">
        <f t="shared" ref="B324:G324" si="530">B105</f>
        <v>Conservation</v>
      </c>
      <c r="C324" s="97">
        <f t="shared" si="530"/>
        <v>0</v>
      </c>
      <c r="D324" s="97" t="str">
        <f t="shared" si="530"/>
        <v>Con</v>
      </c>
      <c r="E324" s="97" t="str">
        <f t="shared" si="530"/>
        <v>Conservation</v>
      </c>
      <c r="F324" s="19" t="str">
        <f t="shared" si="530"/>
        <v>Multiple</v>
      </c>
      <c r="G324" s="128">
        <f t="shared" si="530"/>
        <v>54058</v>
      </c>
      <c r="H324" s="19">
        <f t="shared" si="452"/>
        <v>15</v>
      </c>
      <c r="I324" s="129">
        <f t="shared" ref="I324:K324" si="531">I105</f>
        <v>15</v>
      </c>
      <c r="J324" s="129">
        <f t="shared" si="531"/>
        <v>0</v>
      </c>
      <c r="K324" s="19">
        <f t="shared" si="531"/>
        <v>2048</v>
      </c>
      <c r="L324" s="19"/>
      <c r="M324" s="19"/>
      <c r="N324" s="19"/>
      <c r="O324" s="19"/>
      <c r="P324" s="19"/>
      <c r="Q324" s="19"/>
      <c r="R324" s="19"/>
      <c r="S324" s="19"/>
      <c r="T324" s="19"/>
      <c r="U324" s="134">
        <f>IFERROR('CEB Allocators'!M105/SUM('CEB Allocators'!$M105:$BC105),0)*SUM($U105:$BK105)</f>
        <v>0</v>
      </c>
      <c r="V324" s="134">
        <f>IFERROR('CEB Allocators'!N105/SUM('CEB Allocators'!$M105:$BC105),0)*SUM($U105:$BK105)</f>
        <v>0</v>
      </c>
      <c r="W324" s="134">
        <f>IFERROR('CEB Allocators'!O105/SUM('CEB Allocators'!$M105:$BC105),0)*SUM($U105:$BK105)</f>
        <v>0</v>
      </c>
      <c r="X324" s="134">
        <f>IFERROR('CEB Allocators'!P105/SUM('CEB Allocators'!$M105:$BC105),0)*SUM($U105:$BK105)</f>
        <v>0</v>
      </c>
      <c r="Y324" s="134">
        <f>IFERROR('CEB Allocators'!Q105/SUM('CEB Allocators'!$M105:$BC105),0)*SUM($U105:$BK105)</f>
        <v>0</v>
      </c>
      <c r="Z324" s="134">
        <f>IFERROR('CEB Allocators'!R105/SUM('CEB Allocators'!$M105:$BC105),0)*SUM($U105:$BK105)</f>
        <v>0</v>
      </c>
      <c r="AA324" s="134">
        <f>IFERROR('CEB Allocators'!S105/SUM('CEB Allocators'!$M105:$BC105),0)*SUM($U105:$BK105)</f>
        <v>0</v>
      </c>
      <c r="AB324" s="134">
        <f>IFERROR('CEB Allocators'!T105/SUM('CEB Allocators'!$M105:$BC105),0)*SUM($U105:$BK105)</f>
        <v>0</v>
      </c>
      <c r="AC324" s="134">
        <f>IFERROR('CEB Allocators'!U105/SUM('CEB Allocators'!$M105:$BC105),0)*SUM($U105:$BK105)</f>
        <v>0</v>
      </c>
      <c r="AD324" s="134">
        <f>IFERROR('CEB Allocators'!V105/SUM('CEB Allocators'!$M105:$BC105),0)*SUM($U105:$BK105)</f>
        <v>0</v>
      </c>
      <c r="AE324" s="134">
        <f>IFERROR('CEB Allocators'!W105/SUM('CEB Allocators'!$M105:$BC105),0)*SUM($U105:$BK105)</f>
        <v>0</v>
      </c>
      <c r="AF324" s="134">
        <f>IFERROR('CEB Allocators'!X105/SUM('CEB Allocators'!$M105:$BC105),0)*SUM($U105:$BK105)</f>
        <v>0</v>
      </c>
      <c r="AG324" s="134">
        <f>IFERROR('CEB Allocators'!Y105/SUM('CEB Allocators'!$M105:$BC105),0)*SUM($U105:$BK105)</f>
        <v>0</v>
      </c>
      <c r="AH324" s="134">
        <f>IFERROR('CEB Allocators'!Z105/SUM('CEB Allocators'!$M105:$BC105),0)*SUM($U105:$BK105)</f>
        <v>0</v>
      </c>
      <c r="AI324" s="134">
        <f>IFERROR('CEB Allocators'!AA105/SUM('CEB Allocators'!$M105:$BC105),0)*SUM($U105:$BK105)</f>
        <v>0</v>
      </c>
      <c r="AJ324" s="134">
        <f>IFERROR('CEB Allocators'!AB105/SUM('CEB Allocators'!$M105:$BC105),0)*SUM($U105:$BK105)</f>
        <v>0</v>
      </c>
      <c r="AK324" s="134">
        <f>IFERROR('CEB Allocators'!AC105/SUM('CEB Allocators'!$M105:$BC105),0)*SUM($U105:$BK105)</f>
        <v>0</v>
      </c>
      <c r="AL324" s="134">
        <f>IFERROR('CEB Allocators'!AD105/SUM('CEB Allocators'!$M105:$BC105),0)*SUM($U105:$BK105)</f>
        <v>0</v>
      </c>
      <c r="AM324" s="134">
        <f>IFERROR('CEB Allocators'!AE105/SUM('CEB Allocators'!$M105:$BC105),0)*SUM($U105:$BK105)</f>
        <v>0</v>
      </c>
      <c r="AN324" s="134">
        <f>IFERROR('CEB Allocators'!AF105/SUM('CEB Allocators'!$M105:$BC105),0)*SUM($U105:$BK105)</f>
        <v>0</v>
      </c>
      <c r="AO324" s="134">
        <f>IFERROR('CEB Allocators'!AG105/SUM('CEB Allocators'!$M105:$BC105),0)*SUM($U105:$BK105)</f>
        <v>0</v>
      </c>
      <c r="AP324" s="134">
        <f>IFERROR('CEB Allocators'!AH105/SUM('CEB Allocators'!$M105:$BC105),0)*SUM($U105:$BK105)</f>
        <v>0</v>
      </c>
      <c r="AQ324" s="134">
        <f>IFERROR('CEB Allocators'!AI105/SUM('CEB Allocators'!$M105:$BC105),0)*SUM($U105:$BK105)</f>
        <v>0</v>
      </c>
      <c r="AR324" s="134">
        <f>IFERROR('CEB Allocators'!AJ105/SUM('CEB Allocators'!$M105:$BC105),0)*SUM($U105:$BK105)</f>
        <v>0</v>
      </c>
      <c r="AS324" s="134">
        <f>IFERROR('CEB Allocators'!AK105/SUM('CEB Allocators'!$M105:$BC105),0)*SUM($U105:$BK105)</f>
        <v>0</v>
      </c>
      <c r="AT324" s="134">
        <f>IFERROR('CEB Allocators'!AL105/SUM('CEB Allocators'!$M105:$BC105),0)*SUM($U105:$BK105)</f>
        <v>0</v>
      </c>
      <c r="AU324" s="134">
        <f>IFERROR('CEB Allocators'!AM105/SUM('CEB Allocators'!$M105:$BC105),0)*SUM($U105:$BK105)</f>
        <v>0</v>
      </c>
      <c r="AV324" s="134">
        <f>IFERROR('CEB Allocators'!AN105/SUM('CEB Allocators'!$M105:$BC105),0)*SUM($U105:$BK105)</f>
        <v>0</v>
      </c>
      <c r="AW324" s="134">
        <f>IFERROR('CEB Allocators'!AO105/SUM('CEB Allocators'!$M105:$BC105),0)*SUM($U105:$BK105)</f>
        <v>0</v>
      </c>
      <c r="AX324" s="134">
        <f>IFERROR('CEB Allocators'!AP105/SUM('CEB Allocators'!$M105:$BC105),0)*SUM($U105:$BK105)</f>
        <v>0</v>
      </c>
      <c r="AY324" s="134">
        <f>IFERROR('CEB Allocators'!AQ105/SUM('CEB Allocators'!$M105:$BC105),0)*SUM($U105:$BK105)</f>
        <v>0</v>
      </c>
      <c r="AZ324" s="134">
        <f>IFERROR('CEB Allocators'!AR105/SUM('CEB Allocators'!$M105:$BC105),0)*SUM($U105:$BK105)</f>
        <v>0</v>
      </c>
      <c r="BA324" s="134">
        <f>IFERROR('CEB Allocators'!AS105/SUM('CEB Allocators'!$M105:$BC105),0)*SUM($U105:$BK105)</f>
        <v>0</v>
      </c>
      <c r="BB324" s="134">
        <f>IFERROR('CEB Allocators'!AT105/SUM('CEB Allocators'!$M105:$BC105),0)*SUM($U105:$BK105)</f>
        <v>0</v>
      </c>
      <c r="BC324" s="134">
        <f>IFERROR('CEB Allocators'!AU105/SUM('CEB Allocators'!$M105:$BC105),0)*SUM($U105:$BK105)</f>
        <v>0</v>
      </c>
      <c r="BD324" s="134">
        <f>IFERROR('CEB Allocators'!AV105/SUM('CEB Allocators'!$M105:$BC105),0)*SUM($U105:$BK105)</f>
        <v>0</v>
      </c>
      <c r="BE324" s="134">
        <f>IFERROR('CEB Allocators'!AW105/SUM('CEB Allocators'!$M105:$BC105),0)*SUM($U105:$BK105)</f>
        <v>0</v>
      </c>
      <c r="BF324" s="134">
        <f>IFERROR('CEB Allocators'!AX105/SUM('CEB Allocators'!$M105:$BC105),0)*SUM($U105:$BK105)</f>
        <v>0</v>
      </c>
      <c r="BG324" s="134">
        <f>IFERROR('CEB Allocators'!AY105/SUM('CEB Allocators'!$M105:$BC105),0)*SUM($U105:$BK105)</f>
        <v>0</v>
      </c>
      <c r="BH324" s="134">
        <f>IFERROR('CEB Allocators'!AZ105/SUM('CEB Allocators'!$M105:$BC105),0)*SUM($U105:$BK105)</f>
        <v>0</v>
      </c>
      <c r="BI324" s="134">
        <f>IFERROR('CEB Allocators'!BA105/SUM('CEB Allocators'!$M105:$BC105),0)*SUM($U105:$BK105)</f>
        <v>0</v>
      </c>
      <c r="BJ324" s="134">
        <f>IFERROR('CEB Allocators'!BB105/SUM('CEB Allocators'!$M105:$BC105),0)*SUM($U105:$BK105)</f>
        <v>0</v>
      </c>
      <c r="BK324" s="134">
        <f>IFERROR('CEB Allocators'!BC105/SUM('CEB Allocators'!$M105:$BC105),0)*SUM($U105:$BK105)</f>
        <v>0</v>
      </c>
      <c r="BL324" s="134">
        <f t="shared" si="454"/>
        <v>657.70360900157027</v>
      </c>
      <c r="BM324" s="134">
        <f t="shared" si="515"/>
        <v>0</v>
      </c>
      <c r="BN324" s="134">
        <f t="shared" si="515"/>
        <v>0</v>
      </c>
      <c r="BO324" s="134">
        <f t="shared" si="515"/>
        <v>0</v>
      </c>
      <c r="BP324" s="134">
        <f t="shared" si="515"/>
        <v>0</v>
      </c>
      <c r="BQ324" s="134">
        <f t="shared" si="515"/>
        <v>0</v>
      </c>
      <c r="BR324" s="134">
        <f t="shared" si="515"/>
        <v>0</v>
      </c>
      <c r="BS324" s="134">
        <f t="shared" si="515"/>
        <v>0</v>
      </c>
      <c r="BT324" s="134">
        <f t="shared" si="515"/>
        <v>0</v>
      </c>
      <c r="BU324" s="134">
        <f t="shared" si="515"/>
        <v>0</v>
      </c>
      <c r="BV324" s="134">
        <f t="shared" si="515"/>
        <v>0</v>
      </c>
      <c r="BW324" s="134">
        <f t="shared" si="515"/>
        <v>0</v>
      </c>
      <c r="BX324" s="134">
        <f t="shared" si="515"/>
        <v>0</v>
      </c>
      <c r="BY324" s="134">
        <f t="shared" si="515"/>
        <v>0</v>
      </c>
      <c r="BZ324" s="134">
        <f t="shared" si="515"/>
        <v>0</v>
      </c>
      <c r="CA324" s="134">
        <f t="shared" si="515"/>
        <v>0</v>
      </c>
      <c r="CB324" s="134">
        <f t="shared" si="515"/>
        <v>0</v>
      </c>
      <c r="CC324" s="134">
        <f t="shared" si="515"/>
        <v>0</v>
      </c>
      <c r="CD324" s="134">
        <f t="shared" si="515"/>
        <v>0</v>
      </c>
      <c r="CE324" s="134">
        <f t="shared" si="515"/>
        <v>0</v>
      </c>
      <c r="CF324" s="134">
        <f t="shared" si="515"/>
        <v>0</v>
      </c>
      <c r="CG324" s="134">
        <f t="shared" si="515"/>
        <v>0</v>
      </c>
      <c r="CH324" s="134">
        <f t="shared" si="515"/>
        <v>0</v>
      </c>
    </row>
    <row r="325" spans="1:86" ht="11.4" x14ac:dyDescent="0.2">
      <c r="A325" s="150"/>
      <c r="B325" s="19" t="str">
        <f t="shared" ref="B325:G325" si="532">B106</f>
        <v>Conservation</v>
      </c>
      <c r="C325" s="97">
        <f t="shared" si="532"/>
        <v>0</v>
      </c>
      <c r="D325" s="97" t="str">
        <f t="shared" si="532"/>
        <v>Con</v>
      </c>
      <c r="E325" s="97" t="str">
        <f t="shared" si="532"/>
        <v>Conservation</v>
      </c>
      <c r="F325" s="19" t="str">
        <f t="shared" si="532"/>
        <v>Multiple</v>
      </c>
      <c r="G325" s="128">
        <f t="shared" si="532"/>
        <v>54424</v>
      </c>
      <c r="H325" s="19">
        <f t="shared" si="452"/>
        <v>15</v>
      </c>
      <c r="I325" s="129">
        <f t="shared" ref="I325:K325" si="533">I106</f>
        <v>15</v>
      </c>
      <c r="J325" s="129">
        <f t="shared" si="533"/>
        <v>0</v>
      </c>
      <c r="K325" s="19">
        <f t="shared" si="533"/>
        <v>2049</v>
      </c>
      <c r="L325" s="19"/>
      <c r="M325" s="19"/>
      <c r="N325" s="19"/>
      <c r="O325" s="19"/>
      <c r="P325" s="19"/>
      <c r="Q325" s="19"/>
      <c r="R325" s="19"/>
      <c r="S325" s="19"/>
      <c r="T325" s="19"/>
      <c r="U325" s="134">
        <f>IFERROR('CEB Allocators'!M106/SUM('CEB Allocators'!$M106:$BC106),0)*SUM($U106:$BK106)</f>
        <v>0</v>
      </c>
      <c r="V325" s="134">
        <f>IFERROR('CEB Allocators'!N106/SUM('CEB Allocators'!$M106:$BC106),0)*SUM($U106:$BK106)</f>
        <v>0</v>
      </c>
      <c r="W325" s="134">
        <f>IFERROR('CEB Allocators'!O106/SUM('CEB Allocators'!$M106:$BC106),0)*SUM($U106:$BK106)</f>
        <v>0</v>
      </c>
      <c r="X325" s="134">
        <f>IFERROR('CEB Allocators'!P106/SUM('CEB Allocators'!$M106:$BC106),0)*SUM($U106:$BK106)</f>
        <v>0</v>
      </c>
      <c r="Y325" s="134">
        <f>IFERROR('CEB Allocators'!Q106/SUM('CEB Allocators'!$M106:$BC106),0)*SUM($U106:$BK106)</f>
        <v>0</v>
      </c>
      <c r="Z325" s="134">
        <f>IFERROR('CEB Allocators'!R106/SUM('CEB Allocators'!$M106:$BC106),0)*SUM($U106:$BK106)</f>
        <v>0</v>
      </c>
      <c r="AA325" s="134">
        <f>IFERROR('CEB Allocators'!S106/SUM('CEB Allocators'!$M106:$BC106),0)*SUM($U106:$BK106)</f>
        <v>0</v>
      </c>
      <c r="AB325" s="134">
        <f>IFERROR('CEB Allocators'!T106/SUM('CEB Allocators'!$M106:$BC106),0)*SUM($U106:$BK106)</f>
        <v>0</v>
      </c>
      <c r="AC325" s="134">
        <f>IFERROR('CEB Allocators'!U106/SUM('CEB Allocators'!$M106:$BC106),0)*SUM($U106:$BK106)</f>
        <v>0</v>
      </c>
      <c r="AD325" s="134">
        <f>IFERROR('CEB Allocators'!V106/SUM('CEB Allocators'!$M106:$BC106),0)*SUM($U106:$BK106)</f>
        <v>0</v>
      </c>
      <c r="AE325" s="134">
        <f>IFERROR('CEB Allocators'!W106/SUM('CEB Allocators'!$M106:$BC106),0)*SUM($U106:$BK106)</f>
        <v>0</v>
      </c>
      <c r="AF325" s="134">
        <f>IFERROR('CEB Allocators'!X106/SUM('CEB Allocators'!$M106:$BC106),0)*SUM($U106:$BK106)</f>
        <v>0</v>
      </c>
      <c r="AG325" s="134">
        <f>IFERROR('CEB Allocators'!Y106/SUM('CEB Allocators'!$M106:$BC106),0)*SUM($U106:$BK106)</f>
        <v>0</v>
      </c>
      <c r="AH325" s="134">
        <f>IFERROR('CEB Allocators'!Z106/SUM('CEB Allocators'!$M106:$BC106),0)*SUM($U106:$BK106)</f>
        <v>0</v>
      </c>
      <c r="AI325" s="134">
        <f>IFERROR('CEB Allocators'!AA106/SUM('CEB Allocators'!$M106:$BC106),0)*SUM($U106:$BK106)</f>
        <v>0</v>
      </c>
      <c r="AJ325" s="134">
        <f>IFERROR('CEB Allocators'!AB106/SUM('CEB Allocators'!$M106:$BC106),0)*SUM($U106:$BK106)</f>
        <v>0</v>
      </c>
      <c r="AK325" s="134">
        <f>IFERROR('CEB Allocators'!AC106/SUM('CEB Allocators'!$M106:$BC106),0)*SUM($U106:$BK106)</f>
        <v>0</v>
      </c>
      <c r="AL325" s="134">
        <f>IFERROR('CEB Allocators'!AD106/SUM('CEB Allocators'!$M106:$BC106),0)*SUM($U106:$BK106)</f>
        <v>0</v>
      </c>
      <c r="AM325" s="134">
        <f>IFERROR('CEB Allocators'!AE106/SUM('CEB Allocators'!$M106:$BC106),0)*SUM($U106:$BK106)</f>
        <v>0</v>
      </c>
      <c r="AN325" s="134">
        <f>IFERROR('CEB Allocators'!AF106/SUM('CEB Allocators'!$M106:$BC106),0)*SUM($U106:$BK106)</f>
        <v>0</v>
      </c>
      <c r="AO325" s="134">
        <f>IFERROR('CEB Allocators'!AG106/SUM('CEB Allocators'!$M106:$BC106),0)*SUM($U106:$BK106)</f>
        <v>0</v>
      </c>
      <c r="AP325" s="134">
        <f>IFERROR('CEB Allocators'!AH106/SUM('CEB Allocators'!$M106:$BC106),0)*SUM($U106:$BK106)</f>
        <v>0</v>
      </c>
      <c r="AQ325" s="134">
        <f>IFERROR('CEB Allocators'!AI106/SUM('CEB Allocators'!$M106:$BC106),0)*SUM($U106:$BK106)</f>
        <v>0</v>
      </c>
      <c r="AR325" s="134">
        <f>IFERROR('CEB Allocators'!AJ106/SUM('CEB Allocators'!$M106:$BC106),0)*SUM($U106:$BK106)</f>
        <v>0</v>
      </c>
      <c r="AS325" s="134">
        <f>IFERROR('CEB Allocators'!AK106/SUM('CEB Allocators'!$M106:$BC106),0)*SUM($U106:$BK106)</f>
        <v>0</v>
      </c>
      <c r="AT325" s="134">
        <f>IFERROR('CEB Allocators'!AL106/SUM('CEB Allocators'!$M106:$BC106),0)*SUM($U106:$BK106)</f>
        <v>0</v>
      </c>
      <c r="AU325" s="134">
        <f>IFERROR('CEB Allocators'!AM106/SUM('CEB Allocators'!$M106:$BC106),0)*SUM($U106:$BK106)</f>
        <v>0</v>
      </c>
      <c r="AV325" s="134">
        <f>IFERROR('CEB Allocators'!AN106/SUM('CEB Allocators'!$M106:$BC106),0)*SUM($U106:$BK106)</f>
        <v>0</v>
      </c>
      <c r="AW325" s="134">
        <f>IFERROR('CEB Allocators'!AO106/SUM('CEB Allocators'!$M106:$BC106),0)*SUM($U106:$BK106)</f>
        <v>0</v>
      </c>
      <c r="AX325" s="134">
        <f>IFERROR('CEB Allocators'!AP106/SUM('CEB Allocators'!$M106:$BC106),0)*SUM($U106:$BK106)</f>
        <v>0</v>
      </c>
      <c r="AY325" s="134">
        <f>IFERROR('CEB Allocators'!AQ106/SUM('CEB Allocators'!$M106:$BC106),0)*SUM($U106:$BK106)</f>
        <v>0</v>
      </c>
      <c r="AZ325" s="134">
        <f>IFERROR('CEB Allocators'!AR106/SUM('CEB Allocators'!$M106:$BC106),0)*SUM($U106:$BK106)</f>
        <v>0</v>
      </c>
      <c r="BA325" s="134">
        <f>IFERROR('CEB Allocators'!AS106/SUM('CEB Allocators'!$M106:$BC106),0)*SUM($U106:$BK106)</f>
        <v>0</v>
      </c>
      <c r="BB325" s="134">
        <f>IFERROR('CEB Allocators'!AT106/SUM('CEB Allocators'!$M106:$BC106),0)*SUM($U106:$BK106)</f>
        <v>0</v>
      </c>
      <c r="BC325" s="134">
        <f>IFERROR('CEB Allocators'!AU106/SUM('CEB Allocators'!$M106:$BC106),0)*SUM($U106:$BK106)</f>
        <v>0</v>
      </c>
      <c r="BD325" s="134">
        <f>IFERROR('CEB Allocators'!AV106/SUM('CEB Allocators'!$M106:$BC106),0)*SUM($U106:$BK106)</f>
        <v>0</v>
      </c>
      <c r="BE325" s="134">
        <f>IFERROR('CEB Allocators'!AW106/SUM('CEB Allocators'!$M106:$BC106),0)*SUM($U106:$BK106)</f>
        <v>0</v>
      </c>
      <c r="BF325" s="134">
        <f>IFERROR('CEB Allocators'!AX106/SUM('CEB Allocators'!$M106:$BC106),0)*SUM($U106:$BK106)</f>
        <v>0</v>
      </c>
      <c r="BG325" s="134">
        <f>IFERROR('CEB Allocators'!AY106/SUM('CEB Allocators'!$M106:$BC106),0)*SUM($U106:$BK106)</f>
        <v>0</v>
      </c>
      <c r="BH325" s="134">
        <f>IFERROR('CEB Allocators'!AZ106/SUM('CEB Allocators'!$M106:$BC106),0)*SUM($U106:$BK106)</f>
        <v>0</v>
      </c>
      <c r="BI325" s="134">
        <f>IFERROR('CEB Allocators'!BA106/SUM('CEB Allocators'!$M106:$BC106),0)*SUM($U106:$BK106)</f>
        <v>0</v>
      </c>
      <c r="BJ325" s="134">
        <f>IFERROR('CEB Allocators'!BB106/SUM('CEB Allocators'!$M106:$BC106),0)*SUM($U106:$BK106)</f>
        <v>0</v>
      </c>
      <c r="BK325" s="134">
        <f>IFERROR('CEB Allocators'!BC106/SUM('CEB Allocators'!$M106:$BC106),0)*SUM($U106:$BK106)</f>
        <v>0</v>
      </c>
      <c r="BL325" s="134">
        <f t="shared" si="454"/>
        <v>0</v>
      </c>
      <c r="BM325" s="134">
        <f t="shared" si="515"/>
        <v>670.85768118160172</v>
      </c>
      <c r="BN325" s="134">
        <f t="shared" si="515"/>
        <v>0</v>
      </c>
      <c r="BO325" s="134">
        <f t="shared" si="515"/>
        <v>0</v>
      </c>
      <c r="BP325" s="134">
        <f t="shared" si="515"/>
        <v>0</v>
      </c>
      <c r="BQ325" s="134">
        <f t="shared" si="515"/>
        <v>0</v>
      </c>
      <c r="BR325" s="134">
        <f t="shared" si="515"/>
        <v>0</v>
      </c>
      <c r="BS325" s="134">
        <f t="shared" si="515"/>
        <v>0</v>
      </c>
      <c r="BT325" s="134">
        <f t="shared" si="515"/>
        <v>0</v>
      </c>
      <c r="BU325" s="134">
        <f t="shared" si="515"/>
        <v>0</v>
      </c>
      <c r="BV325" s="134">
        <f t="shared" si="515"/>
        <v>0</v>
      </c>
      <c r="BW325" s="134">
        <f t="shared" si="515"/>
        <v>0</v>
      </c>
      <c r="BX325" s="134">
        <f t="shared" si="515"/>
        <v>0</v>
      </c>
      <c r="BY325" s="134">
        <f t="shared" si="515"/>
        <v>0</v>
      </c>
      <c r="BZ325" s="134">
        <f t="shared" si="515"/>
        <v>0</v>
      </c>
      <c r="CA325" s="134">
        <f t="shared" si="515"/>
        <v>0</v>
      </c>
      <c r="CB325" s="134">
        <f t="shared" si="515"/>
        <v>0</v>
      </c>
      <c r="CC325" s="134">
        <f t="shared" si="515"/>
        <v>0</v>
      </c>
      <c r="CD325" s="134">
        <f t="shared" si="515"/>
        <v>0</v>
      </c>
      <c r="CE325" s="134">
        <f t="shared" si="515"/>
        <v>0</v>
      </c>
      <c r="CF325" s="134">
        <f t="shared" si="515"/>
        <v>0</v>
      </c>
      <c r="CG325" s="134">
        <f t="shared" si="515"/>
        <v>0</v>
      </c>
      <c r="CH325" s="134">
        <f t="shared" si="515"/>
        <v>0</v>
      </c>
    </row>
    <row r="326" spans="1:86" ht="11.4" x14ac:dyDescent="0.2">
      <c r="A326" s="150"/>
      <c r="B326" s="19" t="str">
        <f t="shared" ref="B326:G326" si="534">B107</f>
        <v>Conservation</v>
      </c>
      <c r="C326" s="97">
        <f t="shared" si="534"/>
        <v>0</v>
      </c>
      <c r="D326" s="97" t="str">
        <f t="shared" si="534"/>
        <v>Con</v>
      </c>
      <c r="E326" s="97" t="str">
        <f t="shared" si="534"/>
        <v>Conservation</v>
      </c>
      <c r="F326" s="19" t="str">
        <f t="shared" si="534"/>
        <v>Multiple</v>
      </c>
      <c r="G326" s="128">
        <f t="shared" si="534"/>
        <v>54789</v>
      </c>
      <c r="H326" s="19">
        <f t="shared" si="452"/>
        <v>15</v>
      </c>
      <c r="I326" s="129">
        <f t="shared" ref="I326:K326" si="535">I107</f>
        <v>15</v>
      </c>
      <c r="J326" s="129">
        <f t="shared" si="535"/>
        <v>0</v>
      </c>
      <c r="K326" s="19">
        <f t="shared" si="535"/>
        <v>2050</v>
      </c>
      <c r="L326" s="19"/>
      <c r="M326" s="19"/>
      <c r="N326" s="19"/>
      <c r="O326" s="19"/>
      <c r="P326" s="19"/>
      <c r="Q326" s="19"/>
      <c r="R326" s="19"/>
      <c r="S326" s="19"/>
      <c r="T326" s="19"/>
      <c r="U326" s="134">
        <f>IFERROR('CEB Allocators'!M107/SUM('CEB Allocators'!$M107:$BC107),0)*SUM($U107:$BK107)</f>
        <v>0</v>
      </c>
      <c r="V326" s="134">
        <f>IFERROR('CEB Allocators'!N107/SUM('CEB Allocators'!$M107:$BC107),0)*SUM($U107:$BK107)</f>
        <v>0</v>
      </c>
      <c r="W326" s="134">
        <f>IFERROR('CEB Allocators'!O107/SUM('CEB Allocators'!$M107:$BC107),0)*SUM($U107:$BK107)</f>
        <v>0</v>
      </c>
      <c r="X326" s="134">
        <f>IFERROR('CEB Allocators'!P107/SUM('CEB Allocators'!$M107:$BC107),0)*SUM($U107:$BK107)</f>
        <v>0</v>
      </c>
      <c r="Y326" s="134">
        <f>IFERROR('CEB Allocators'!Q107/SUM('CEB Allocators'!$M107:$BC107),0)*SUM($U107:$BK107)</f>
        <v>0</v>
      </c>
      <c r="Z326" s="134">
        <f>IFERROR('CEB Allocators'!R107/SUM('CEB Allocators'!$M107:$BC107),0)*SUM($U107:$BK107)</f>
        <v>0</v>
      </c>
      <c r="AA326" s="134">
        <f>IFERROR('CEB Allocators'!S107/SUM('CEB Allocators'!$M107:$BC107),0)*SUM($U107:$BK107)</f>
        <v>0</v>
      </c>
      <c r="AB326" s="134">
        <f>IFERROR('CEB Allocators'!T107/SUM('CEB Allocators'!$M107:$BC107),0)*SUM($U107:$BK107)</f>
        <v>0</v>
      </c>
      <c r="AC326" s="134">
        <f>IFERROR('CEB Allocators'!U107/SUM('CEB Allocators'!$M107:$BC107),0)*SUM($U107:$BK107)</f>
        <v>0</v>
      </c>
      <c r="AD326" s="134">
        <f>IFERROR('CEB Allocators'!V107/SUM('CEB Allocators'!$M107:$BC107),0)*SUM($U107:$BK107)</f>
        <v>0</v>
      </c>
      <c r="AE326" s="134">
        <f>IFERROR('CEB Allocators'!W107/SUM('CEB Allocators'!$M107:$BC107),0)*SUM($U107:$BK107)</f>
        <v>0</v>
      </c>
      <c r="AF326" s="134">
        <f>IFERROR('CEB Allocators'!X107/SUM('CEB Allocators'!$M107:$BC107),0)*SUM($U107:$BK107)</f>
        <v>0</v>
      </c>
      <c r="AG326" s="134">
        <f>IFERROR('CEB Allocators'!Y107/SUM('CEB Allocators'!$M107:$BC107),0)*SUM($U107:$BK107)</f>
        <v>0</v>
      </c>
      <c r="AH326" s="134">
        <f>IFERROR('CEB Allocators'!Z107/SUM('CEB Allocators'!$M107:$BC107),0)*SUM($U107:$BK107)</f>
        <v>0</v>
      </c>
      <c r="AI326" s="134">
        <f>IFERROR('CEB Allocators'!AA107/SUM('CEB Allocators'!$M107:$BC107),0)*SUM($U107:$BK107)</f>
        <v>0</v>
      </c>
      <c r="AJ326" s="134">
        <f>IFERROR('CEB Allocators'!AB107/SUM('CEB Allocators'!$M107:$BC107),0)*SUM($U107:$BK107)</f>
        <v>0</v>
      </c>
      <c r="AK326" s="134">
        <f>IFERROR('CEB Allocators'!AC107/SUM('CEB Allocators'!$M107:$BC107),0)*SUM($U107:$BK107)</f>
        <v>0</v>
      </c>
      <c r="AL326" s="134">
        <f>IFERROR('CEB Allocators'!AD107/SUM('CEB Allocators'!$M107:$BC107),0)*SUM($U107:$BK107)</f>
        <v>0</v>
      </c>
      <c r="AM326" s="134">
        <f>IFERROR('CEB Allocators'!AE107/SUM('CEB Allocators'!$M107:$BC107),0)*SUM($U107:$BK107)</f>
        <v>0</v>
      </c>
      <c r="AN326" s="134">
        <f>IFERROR('CEB Allocators'!AF107/SUM('CEB Allocators'!$M107:$BC107),0)*SUM($U107:$BK107)</f>
        <v>0</v>
      </c>
      <c r="AO326" s="134">
        <f>IFERROR('CEB Allocators'!AG107/SUM('CEB Allocators'!$M107:$BC107),0)*SUM($U107:$BK107)</f>
        <v>0</v>
      </c>
      <c r="AP326" s="134">
        <f>IFERROR('CEB Allocators'!AH107/SUM('CEB Allocators'!$M107:$BC107),0)*SUM($U107:$BK107)</f>
        <v>0</v>
      </c>
      <c r="AQ326" s="134">
        <f>IFERROR('CEB Allocators'!AI107/SUM('CEB Allocators'!$M107:$BC107),0)*SUM($U107:$BK107)</f>
        <v>0</v>
      </c>
      <c r="AR326" s="134">
        <f>IFERROR('CEB Allocators'!AJ107/SUM('CEB Allocators'!$M107:$BC107),0)*SUM($U107:$BK107)</f>
        <v>0</v>
      </c>
      <c r="AS326" s="134">
        <f>IFERROR('CEB Allocators'!AK107/SUM('CEB Allocators'!$M107:$BC107),0)*SUM($U107:$BK107)</f>
        <v>0</v>
      </c>
      <c r="AT326" s="134">
        <f>IFERROR('CEB Allocators'!AL107/SUM('CEB Allocators'!$M107:$BC107),0)*SUM($U107:$BK107)</f>
        <v>0</v>
      </c>
      <c r="AU326" s="134">
        <f>IFERROR('CEB Allocators'!AM107/SUM('CEB Allocators'!$M107:$BC107),0)*SUM($U107:$BK107)</f>
        <v>0</v>
      </c>
      <c r="AV326" s="134">
        <f>IFERROR('CEB Allocators'!AN107/SUM('CEB Allocators'!$M107:$BC107),0)*SUM($U107:$BK107)</f>
        <v>0</v>
      </c>
      <c r="AW326" s="134">
        <f>IFERROR('CEB Allocators'!AO107/SUM('CEB Allocators'!$M107:$BC107),0)*SUM($U107:$BK107)</f>
        <v>0</v>
      </c>
      <c r="AX326" s="134">
        <f>IFERROR('CEB Allocators'!AP107/SUM('CEB Allocators'!$M107:$BC107),0)*SUM($U107:$BK107)</f>
        <v>0</v>
      </c>
      <c r="AY326" s="134">
        <f>IFERROR('CEB Allocators'!AQ107/SUM('CEB Allocators'!$M107:$BC107),0)*SUM($U107:$BK107)</f>
        <v>0</v>
      </c>
      <c r="AZ326" s="134">
        <f>IFERROR('CEB Allocators'!AR107/SUM('CEB Allocators'!$M107:$BC107),0)*SUM($U107:$BK107)</f>
        <v>0</v>
      </c>
      <c r="BA326" s="134">
        <f>IFERROR('CEB Allocators'!AS107/SUM('CEB Allocators'!$M107:$BC107),0)*SUM($U107:$BK107)</f>
        <v>0</v>
      </c>
      <c r="BB326" s="134">
        <f>IFERROR('CEB Allocators'!AT107/SUM('CEB Allocators'!$M107:$BC107),0)*SUM($U107:$BK107)</f>
        <v>0</v>
      </c>
      <c r="BC326" s="134">
        <f>IFERROR('CEB Allocators'!AU107/SUM('CEB Allocators'!$M107:$BC107),0)*SUM($U107:$BK107)</f>
        <v>0</v>
      </c>
      <c r="BD326" s="134">
        <f>IFERROR('CEB Allocators'!AV107/SUM('CEB Allocators'!$M107:$BC107),0)*SUM($U107:$BK107)</f>
        <v>0</v>
      </c>
      <c r="BE326" s="134">
        <f>IFERROR('CEB Allocators'!AW107/SUM('CEB Allocators'!$M107:$BC107),0)*SUM($U107:$BK107)</f>
        <v>0</v>
      </c>
      <c r="BF326" s="134">
        <f>IFERROR('CEB Allocators'!AX107/SUM('CEB Allocators'!$M107:$BC107),0)*SUM($U107:$BK107)</f>
        <v>0</v>
      </c>
      <c r="BG326" s="134">
        <f>IFERROR('CEB Allocators'!AY107/SUM('CEB Allocators'!$M107:$BC107),0)*SUM($U107:$BK107)</f>
        <v>0</v>
      </c>
      <c r="BH326" s="134">
        <f>IFERROR('CEB Allocators'!AZ107/SUM('CEB Allocators'!$M107:$BC107),0)*SUM($U107:$BK107)</f>
        <v>0</v>
      </c>
      <c r="BI326" s="134">
        <f>IFERROR('CEB Allocators'!BA107/SUM('CEB Allocators'!$M107:$BC107),0)*SUM($U107:$BK107)</f>
        <v>0</v>
      </c>
      <c r="BJ326" s="134">
        <f>IFERROR('CEB Allocators'!BB107/SUM('CEB Allocators'!$M107:$BC107),0)*SUM($U107:$BK107)</f>
        <v>0</v>
      </c>
      <c r="BK326" s="134">
        <f>IFERROR('CEB Allocators'!BC107/SUM('CEB Allocators'!$M107:$BC107),0)*SUM($U107:$BK107)</f>
        <v>0</v>
      </c>
      <c r="BL326" s="134">
        <f t="shared" si="454"/>
        <v>0</v>
      </c>
      <c r="BM326" s="134">
        <f t="shared" si="515"/>
        <v>0</v>
      </c>
      <c r="BN326" s="134">
        <f t="shared" si="515"/>
        <v>684.2748348052337</v>
      </c>
      <c r="BO326" s="134">
        <f t="shared" si="515"/>
        <v>0</v>
      </c>
      <c r="BP326" s="134">
        <f t="shared" si="515"/>
        <v>0</v>
      </c>
      <c r="BQ326" s="134">
        <f t="shared" si="515"/>
        <v>0</v>
      </c>
      <c r="BR326" s="134">
        <f t="shared" si="515"/>
        <v>0</v>
      </c>
      <c r="BS326" s="134">
        <f t="shared" si="515"/>
        <v>0</v>
      </c>
      <c r="BT326" s="134">
        <f t="shared" si="515"/>
        <v>0</v>
      </c>
      <c r="BU326" s="134">
        <f t="shared" si="515"/>
        <v>0</v>
      </c>
      <c r="BV326" s="134">
        <f t="shared" si="515"/>
        <v>0</v>
      </c>
      <c r="BW326" s="134">
        <f t="shared" si="515"/>
        <v>0</v>
      </c>
      <c r="BX326" s="134">
        <f t="shared" si="515"/>
        <v>0</v>
      </c>
      <c r="BY326" s="134">
        <f t="shared" si="515"/>
        <v>0</v>
      </c>
      <c r="BZ326" s="134">
        <f t="shared" si="515"/>
        <v>0</v>
      </c>
      <c r="CA326" s="134">
        <f t="shared" si="515"/>
        <v>0</v>
      </c>
      <c r="CB326" s="134">
        <f t="shared" si="515"/>
        <v>0</v>
      </c>
      <c r="CC326" s="134">
        <f t="shared" si="515"/>
        <v>0</v>
      </c>
      <c r="CD326" s="134">
        <f t="shared" si="515"/>
        <v>0</v>
      </c>
      <c r="CE326" s="134">
        <f t="shared" si="515"/>
        <v>0</v>
      </c>
      <c r="CF326" s="134">
        <f t="shared" si="515"/>
        <v>0</v>
      </c>
      <c r="CG326" s="134">
        <f t="shared" si="515"/>
        <v>0</v>
      </c>
      <c r="CH326" s="134">
        <f t="shared" si="515"/>
        <v>0</v>
      </c>
    </row>
    <row r="327" spans="1:86" x14ac:dyDescent="0.3">
      <c r="A327" s="71" t="s">
        <v>101</v>
      </c>
      <c r="B327" s="19"/>
      <c r="C327" s="19"/>
      <c r="D327" s="19"/>
      <c r="E327" s="19"/>
      <c r="F327" s="19"/>
      <c r="G327" s="128">
        <f t="shared" ref="G327" si="536">G108</f>
        <v>0</v>
      </c>
      <c r="H327" s="19"/>
      <c r="I327" s="19"/>
      <c r="J327" s="19"/>
      <c r="K327" s="19"/>
      <c r="L327" s="55"/>
      <c r="O327" s="56"/>
      <c r="P327" s="56"/>
      <c r="Q327" s="56"/>
      <c r="R327" s="57"/>
      <c r="S327" s="57"/>
      <c r="T327" s="101" t="b">
        <f>SUM(U327:BK327)=SUM(U$108:BK$108)</f>
        <v>1</v>
      </c>
      <c r="U327" s="107">
        <f>SUM(U222:U326)</f>
        <v>0</v>
      </c>
      <c r="V327" s="107">
        <f t="shared" ref="V327" si="537">SUM(V222:V326)</f>
        <v>140.78324020336478</v>
      </c>
      <c r="W327" s="107">
        <f t="shared" ref="W327" si="538">SUM(W222:W326)</f>
        <v>140.78324020336478</v>
      </c>
      <c r="X327" s="107">
        <f t="shared" ref="X327" si="539">SUM(X222:X326)</f>
        <v>395.05420458366314</v>
      </c>
      <c r="Y327" s="107">
        <f t="shared" ref="Y327" si="540">SUM(Y222:Y326)</f>
        <v>667.54173738047598</v>
      </c>
      <c r="Z327" s="107">
        <f t="shared" ref="Z327" si="541">SUM(Z222:Z326)</f>
        <v>1189.2813750174739</v>
      </c>
      <c r="AA327" s="107">
        <f t="shared" ref="AA327" si="542">SUM(AA222:AA326)</f>
        <v>1239.9002933311378</v>
      </c>
      <c r="AB327" s="107">
        <f t="shared" ref="AB327" si="543">SUM(AB222:AB326)</f>
        <v>1429.3722009611638</v>
      </c>
      <c r="AC327" s="107">
        <f t="shared" ref="AC327" si="544">SUM(AC222:AC326)</f>
        <v>1716.6389902571414</v>
      </c>
      <c r="AD327" s="107">
        <f t="shared" ref="AD327" si="545">SUM(AD222:AD326)</f>
        <v>2245.6917297042178</v>
      </c>
      <c r="AE327" s="107">
        <f t="shared" ref="AE327" si="546">SUM(AE222:AE326)</f>
        <v>2736.8980350523429</v>
      </c>
      <c r="AF327" s="107">
        <f t="shared" ref="AF327" si="547">SUM(AF222:AF326)</f>
        <v>2902.9928715066153</v>
      </c>
      <c r="AG327" s="107">
        <f t="shared" ref="AG327" si="548">SUM(AG222:AG326)</f>
        <v>2987.5965123542869</v>
      </c>
      <c r="AH327" s="107">
        <f t="shared" ref="AH327" si="549">SUM(AH222:AH326)</f>
        <v>3235.9346715659267</v>
      </c>
      <c r="AI327" s="107">
        <f t="shared" ref="AI327" si="550">SUM(AI222:AI326)</f>
        <v>3290.1662606001414</v>
      </c>
      <c r="AJ327" s="107">
        <f t="shared" ref="AJ327" si="551">SUM(AJ222:AJ326)</f>
        <v>3377.3361803322978</v>
      </c>
      <c r="AK327" s="107">
        <f t="shared" ref="AK327" si="552">SUM(AK222:AK326)</f>
        <v>3403.0244190446083</v>
      </c>
      <c r="AL327" s="107">
        <f t="shared" ref="AL327" si="553">SUM(AL222:AL326)</f>
        <v>3429.2264225311651</v>
      </c>
      <c r="AM327" s="107">
        <f t="shared" ref="AM327" si="554">SUM(AM222:AM326)</f>
        <v>3455.9524660874531</v>
      </c>
      <c r="AN327" s="107">
        <f t="shared" ref="AN327" si="555">SUM(AN222:AN326)</f>
        <v>3469.9820583748665</v>
      </c>
      <c r="AO327" s="107">
        <f t="shared" ref="AO327" si="556">SUM(AO222:AO326)</f>
        <v>3482.6823461754948</v>
      </c>
      <c r="AP327" s="107">
        <f t="shared" ref="AP327" si="557">SUM(AP222:AP326)</f>
        <v>3493.0632407344428</v>
      </c>
      <c r="AQ327" s="107">
        <f t="shared" ref="AQ327" si="558">SUM(AQ222:AQ326)</f>
        <v>3503.2818411406629</v>
      </c>
      <c r="AR327" s="107">
        <f t="shared" ref="AR327" si="559">SUM(AR222:AR326)</f>
        <v>3513.5802117406474</v>
      </c>
      <c r="AS327" s="107">
        <f t="shared" ref="AS327" si="560">SUM(AS222:AS326)</f>
        <v>3508.314442394018</v>
      </c>
      <c r="AT327" s="107">
        <f t="shared" ref="AT327" si="561">SUM(AT222:AT326)</f>
        <v>3495.7645916834299</v>
      </c>
      <c r="AU327" s="107">
        <f t="shared" ref="AU327" si="562">SUM(AU222:AU326)</f>
        <v>3488.4095655158967</v>
      </c>
      <c r="AV327" s="107">
        <f t="shared" ref="AV327" si="563">SUM(AV222:AV326)</f>
        <v>3483.1222957615564</v>
      </c>
      <c r="AW327" s="107">
        <f t="shared" ref="AW327" si="564">SUM(AW222:AW326)</f>
        <v>3474.244592651422</v>
      </c>
      <c r="AX327" s="107">
        <f t="shared" ref="AX327" si="565">SUM(AX222:AX326)</f>
        <v>3478.8079409021511</v>
      </c>
      <c r="AY327" s="107">
        <f t="shared" ref="AY327" si="566">SUM(AY222:AY326)</f>
        <v>3492.7331071158105</v>
      </c>
      <c r="AZ327" s="107">
        <f t="shared" ref="AZ327" si="567">SUM(AZ222:AZ326)</f>
        <v>3510.2611023412637</v>
      </c>
      <c r="BA327" s="107">
        <f t="shared" ref="BA327" si="568">SUM(BA222:BA326)</f>
        <v>3532.1469809818186</v>
      </c>
      <c r="BB327" s="107">
        <f t="shared" ref="BB327" si="569">SUM(BB222:BB326)</f>
        <v>3559.37554117215</v>
      </c>
      <c r="BC327" s="107">
        <f t="shared" ref="BC327" si="570">SUM(BC222:BC326)</f>
        <v>3593.2635276575716</v>
      </c>
      <c r="BD327" s="107">
        <f t="shared" ref="BD327" si="571">SUM(BD222:BD326)</f>
        <v>3635.6257141140882</v>
      </c>
      <c r="BE327" s="107">
        <f t="shared" ref="BE327" si="572">SUM(BE222:BE326)</f>
        <v>3689.0596187877245</v>
      </c>
      <c r="BF327" s="107">
        <f t="shared" ref="BF327" si="573">SUM(BF222:BF326)</f>
        <v>3757.4674868584998</v>
      </c>
      <c r="BG327" s="107">
        <f t="shared" ref="BG327" si="574">SUM(BG222:BG326)</f>
        <v>3847.1002597043257</v>
      </c>
      <c r="BH327" s="107">
        <f t="shared" ref="BH327" si="575">SUM(BH222:BH326)</f>
        <v>3968.9065115499297</v>
      </c>
      <c r="BI327" s="107">
        <f t="shared" ref="BI327" si="576">SUM(BI222:BI326)</f>
        <v>4144.7962884553099</v>
      </c>
      <c r="BJ327" s="107">
        <f t="shared" ref="BJ327" si="577">SUM(BJ222:BJ326)</f>
        <v>4355.8818284021654</v>
      </c>
      <c r="BK327" s="107">
        <f t="shared" ref="BK327" si="578">SUM(BK222:BK326)</f>
        <v>4968.7491921648307</v>
      </c>
      <c r="BL327" s="107">
        <f t="shared" ref="BL327" si="579">SUM(BL222:BL326)</f>
        <v>2970.0537386053406</v>
      </c>
      <c r="BM327" s="107">
        <f t="shared" ref="BM327" si="580">SUM(BM222:BM326)</f>
        <v>2890.7147170002636</v>
      </c>
      <c r="BN327" s="107">
        <f t="shared" ref="BN327" si="581">SUM(BN222:BN326)</f>
        <v>2849.778382990035</v>
      </c>
      <c r="BO327" s="107">
        <f t="shared" ref="BO327" si="582">SUM(BO222:BO326)</f>
        <v>2178.9564961608344</v>
      </c>
      <c r="BP327" s="107">
        <f t="shared" ref="BP327" si="583">SUM(BP222:BP326)</f>
        <v>2190.1753827111056</v>
      </c>
      <c r="BQ327" s="107">
        <f t="shared" ref="BQ327" si="584">SUM(BQ222:BQ326)</f>
        <v>2204.1217673776655</v>
      </c>
      <c r="BR327" s="107">
        <f t="shared" ref="BR327" si="585">SUM(BR222:BR326)</f>
        <v>2219.9425305695599</v>
      </c>
      <c r="BS327" s="107">
        <f t="shared" ref="BS327" si="586">SUM(BS222:BS326)</f>
        <v>2234.4842581932885</v>
      </c>
      <c r="BT327" s="107">
        <f t="shared" ref="BT327" si="587">SUM(BT222:BT326)</f>
        <v>2155.5921515723335</v>
      </c>
      <c r="BU327" s="107">
        <f t="shared" ref="BU327" si="588">SUM(BU222:BU326)</f>
        <v>2155.7674690626691</v>
      </c>
      <c r="BV327" s="107">
        <f t="shared" ref="BV327" si="589">SUM(BV222:BV326)</f>
        <v>1884.576754951514</v>
      </c>
      <c r="BW327" s="107">
        <f t="shared" ref="BW327" si="590">SUM(BW222:BW326)</f>
        <v>1898.0338765421834</v>
      </c>
      <c r="BX327" s="107">
        <f t="shared" ref="BX327" si="591">SUM(BX222:BX326)</f>
        <v>1589.6284049151827</v>
      </c>
      <c r="BY327" s="107">
        <f t="shared" ref="BY327" si="592">SUM(BY222:BY326)</f>
        <v>1597.7144809272511</v>
      </c>
      <c r="BZ327" s="107">
        <f t="shared" ref="BZ327" si="593">SUM(BZ222:BZ326)</f>
        <v>1496.3964380831335</v>
      </c>
      <c r="CA327" s="107">
        <f t="shared" ref="CA327" si="594">SUM(CA222:CA326)</f>
        <v>1300.1506656655586</v>
      </c>
      <c r="CB327" s="107">
        <f t="shared" ref="CB327" si="595">SUM(CB222:CB326)</f>
        <v>876.36232908462796</v>
      </c>
      <c r="CC327" s="107">
        <f t="shared" ref="CC327" si="596">SUM(CC222:CC326)</f>
        <v>463.41981089347217</v>
      </c>
      <c r="CD327" s="107">
        <f t="shared" ref="CD327" si="597">SUM(CD222:CD326)</f>
        <v>290.08924227522925</v>
      </c>
      <c r="CE327" s="107">
        <f t="shared" ref="CE327" si="598">SUM(CE222:CE326)</f>
        <v>277.67749582607473</v>
      </c>
      <c r="CF327" s="107">
        <f t="shared" ref="CF327" si="599">SUM(CF222:CF326)</f>
        <v>148.11622855441664</v>
      </c>
      <c r="CG327" s="107">
        <f t="shared" ref="CG327" si="600">SUM(CG222:CG326)</f>
        <v>122.69730268155652</v>
      </c>
      <c r="CH327" s="107">
        <f t="shared" ref="CH327" si="601">SUM(CH222:CH326)</f>
        <v>0</v>
      </c>
    </row>
    <row r="328" spans="1:86" x14ac:dyDescent="0.3">
      <c r="T328" s="101" t="b">
        <f>SUM(U327:CH327)=SUM(U$108:CH$108)</f>
        <v>1</v>
      </c>
    </row>
    <row r="331" spans="1:86" ht="11.4" x14ac:dyDescent="0.2">
      <c r="A331" s="56"/>
      <c r="B331" s="108" t="str">
        <f>B221</f>
        <v>Contract Type</v>
      </c>
      <c r="C331" s="108" t="str">
        <f t="shared" ref="C331:K331" si="602">C221</f>
        <v>Contract Capacity</v>
      </c>
      <c r="D331" s="108" t="str">
        <f t="shared" si="602"/>
        <v>Fuel Code</v>
      </c>
      <c r="E331" s="108" t="str">
        <f t="shared" si="602"/>
        <v>Fuel (Technology)</v>
      </c>
      <c r="F331" s="108" t="str">
        <f t="shared" si="602"/>
        <v>Project Name</v>
      </c>
      <c r="G331" s="108" t="str">
        <f t="shared" si="602"/>
        <v>COD</v>
      </c>
      <c r="H331" s="108" t="str">
        <f t="shared" si="602"/>
        <v>Term</v>
      </c>
      <c r="I331" s="108" t="str">
        <f t="shared" si="602"/>
        <v>Original Life</v>
      </c>
      <c r="J331" s="108" t="str">
        <f t="shared" si="602"/>
        <v>Repowered Life</v>
      </c>
      <c r="K331" s="108" t="str">
        <f t="shared" si="602"/>
        <v>Contract Y1</v>
      </c>
      <c r="L331" s="108"/>
      <c r="M331" s="108"/>
      <c r="N331" s="108"/>
      <c r="O331" s="108"/>
      <c r="P331" s="108"/>
      <c r="Q331" s="108"/>
      <c r="R331" s="108"/>
      <c r="S331" s="108"/>
      <c r="T331" s="108"/>
      <c r="U331" s="127">
        <f>U2</f>
        <v>2005</v>
      </c>
      <c r="V331" s="127">
        <f t="shared" ref="V331:CG331" si="603">V2</f>
        <v>2006</v>
      </c>
      <c r="W331" s="127">
        <f t="shared" si="603"/>
        <v>2007</v>
      </c>
      <c r="X331" s="127">
        <f t="shared" si="603"/>
        <v>2008</v>
      </c>
      <c r="Y331" s="127">
        <f t="shared" si="603"/>
        <v>2009</v>
      </c>
      <c r="Z331" s="127">
        <f t="shared" si="603"/>
        <v>2010</v>
      </c>
      <c r="AA331" s="127">
        <f t="shared" si="603"/>
        <v>2011</v>
      </c>
      <c r="AB331" s="127">
        <f t="shared" si="603"/>
        <v>2012</v>
      </c>
      <c r="AC331" s="127">
        <f t="shared" si="603"/>
        <v>2013</v>
      </c>
      <c r="AD331" s="127">
        <f t="shared" si="603"/>
        <v>2014</v>
      </c>
      <c r="AE331" s="127">
        <f t="shared" si="603"/>
        <v>2015</v>
      </c>
      <c r="AF331" s="127">
        <f t="shared" si="603"/>
        <v>2016</v>
      </c>
      <c r="AG331" s="127">
        <f t="shared" si="603"/>
        <v>2017</v>
      </c>
      <c r="AH331" s="127">
        <f t="shared" si="603"/>
        <v>2018</v>
      </c>
      <c r="AI331" s="127">
        <f t="shared" si="603"/>
        <v>2019</v>
      </c>
      <c r="AJ331" s="127">
        <f t="shared" si="603"/>
        <v>2020</v>
      </c>
      <c r="AK331" s="127">
        <f t="shared" si="603"/>
        <v>2021</v>
      </c>
      <c r="AL331" s="127">
        <f t="shared" si="603"/>
        <v>2022</v>
      </c>
      <c r="AM331" s="127">
        <f t="shared" si="603"/>
        <v>2023</v>
      </c>
      <c r="AN331" s="127">
        <f t="shared" si="603"/>
        <v>2024</v>
      </c>
      <c r="AO331" s="127">
        <f t="shared" si="603"/>
        <v>2025</v>
      </c>
      <c r="AP331" s="127">
        <f t="shared" si="603"/>
        <v>2026</v>
      </c>
      <c r="AQ331" s="127">
        <f t="shared" si="603"/>
        <v>2027</v>
      </c>
      <c r="AR331" s="127">
        <f t="shared" si="603"/>
        <v>2028</v>
      </c>
      <c r="AS331" s="127">
        <f t="shared" si="603"/>
        <v>2029</v>
      </c>
      <c r="AT331" s="127">
        <f t="shared" si="603"/>
        <v>2030</v>
      </c>
      <c r="AU331" s="127">
        <f t="shared" si="603"/>
        <v>2031</v>
      </c>
      <c r="AV331" s="127">
        <f t="shared" si="603"/>
        <v>2032</v>
      </c>
      <c r="AW331" s="127">
        <f t="shared" si="603"/>
        <v>2033</v>
      </c>
      <c r="AX331" s="127">
        <f t="shared" si="603"/>
        <v>2034</v>
      </c>
      <c r="AY331" s="127">
        <f t="shared" si="603"/>
        <v>2035</v>
      </c>
      <c r="AZ331" s="127">
        <f t="shared" si="603"/>
        <v>2036</v>
      </c>
      <c r="BA331" s="127">
        <f t="shared" si="603"/>
        <v>2037</v>
      </c>
      <c r="BB331" s="127">
        <f t="shared" si="603"/>
        <v>2038</v>
      </c>
      <c r="BC331" s="127">
        <f t="shared" si="603"/>
        <v>2039</v>
      </c>
      <c r="BD331" s="127">
        <f t="shared" si="603"/>
        <v>2040</v>
      </c>
      <c r="BE331" s="127">
        <f t="shared" si="603"/>
        <v>2041</v>
      </c>
      <c r="BF331" s="127">
        <f t="shared" si="603"/>
        <v>2042</v>
      </c>
      <c r="BG331" s="127">
        <f t="shared" si="603"/>
        <v>2043</v>
      </c>
      <c r="BH331" s="127">
        <f t="shared" si="603"/>
        <v>2044</v>
      </c>
      <c r="BI331" s="127">
        <f t="shared" si="603"/>
        <v>2045</v>
      </c>
      <c r="BJ331" s="127">
        <f t="shared" si="603"/>
        <v>2046</v>
      </c>
      <c r="BK331" s="127">
        <f t="shared" si="603"/>
        <v>2047</v>
      </c>
      <c r="BL331" s="127">
        <f t="shared" si="603"/>
        <v>2048</v>
      </c>
      <c r="BM331" s="127">
        <f t="shared" si="603"/>
        <v>2049</v>
      </c>
      <c r="BN331" s="127">
        <f t="shared" si="603"/>
        <v>2050</v>
      </c>
      <c r="BO331" s="127">
        <f t="shared" si="603"/>
        <v>2051</v>
      </c>
      <c r="BP331" s="127">
        <f t="shared" si="603"/>
        <v>2052</v>
      </c>
      <c r="BQ331" s="127">
        <f t="shared" si="603"/>
        <v>2053</v>
      </c>
      <c r="BR331" s="127">
        <f t="shared" si="603"/>
        <v>2054</v>
      </c>
      <c r="BS331" s="127">
        <f t="shared" si="603"/>
        <v>2055</v>
      </c>
      <c r="BT331" s="127">
        <f t="shared" si="603"/>
        <v>2056</v>
      </c>
      <c r="BU331" s="127">
        <f t="shared" si="603"/>
        <v>2057</v>
      </c>
      <c r="BV331" s="127">
        <f t="shared" si="603"/>
        <v>2058</v>
      </c>
      <c r="BW331" s="127">
        <f t="shared" si="603"/>
        <v>2059</v>
      </c>
      <c r="BX331" s="127">
        <f t="shared" si="603"/>
        <v>2060</v>
      </c>
      <c r="BY331" s="127">
        <f t="shared" si="603"/>
        <v>2061</v>
      </c>
      <c r="BZ331" s="127">
        <f t="shared" si="603"/>
        <v>2062</v>
      </c>
      <c r="CA331" s="127">
        <f t="shared" si="603"/>
        <v>2063</v>
      </c>
      <c r="CB331" s="127">
        <f t="shared" si="603"/>
        <v>2064</v>
      </c>
      <c r="CC331" s="127">
        <f t="shared" si="603"/>
        <v>2065</v>
      </c>
      <c r="CD331" s="127">
        <f t="shared" si="603"/>
        <v>2066</v>
      </c>
      <c r="CE331" s="127">
        <f t="shared" si="603"/>
        <v>2067</v>
      </c>
      <c r="CF331" s="127">
        <f t="shared" si="603"/>
        <v>2068</v>
      </c>
      <c r="CG331" s="127">
        <f t="shared" si="603"/>
        <v>2069</v>
      </c>
      <c r="CH331" s="127">
        <f t="shared" ref="CH331:CH394" si="604">CH2</f>
        <v>2070</v>
      </c>
    </row>
    <row r="332" spans="1:86" ht="11.4" customHeight="1" x14ac:dyDescent="0.2">
      <c r="A332" s="150" t="s">
        <v>156</v>
      </c>
      <c r="B332" s="109" t="str">
        <f t="shared" ref="B332:K332" si="605">B3</f>
        <v>ACES</v>
      </c>
      <c r="C332" s="130">
        <f t="shared" si="605"/>
        <v>942</v>
      </c>
      <c r="D332" s="130" t="str">
        <f t="shared" si="605"/>
        <v>Gas</v>
      </c>
      <c r="E332" s="130" t="str">
        <f t="shared" si="605"/>
        <v>Gas (CCGT)</v>
      </c>
      <c r="F332" s="109" t="str">
        <f t="shared" si="605"/>
        <v xml:space="preserve">Goreway Station </v>
      </c>
      <c r="G332" s="131">
        <f t="shared" si="605"/>
        <v>39968</v>
      </c>
      <c r="H332" s="132">
        <f>SUM(I332:J332)</f>
        <v>40</v>
      </c>
      <c r="I332" s="132">
        <f t="shared" si="605"/>
        <v>40</v>
      </c>
      <c r="J332" s="132">
        <f t="shared" si="605"/>
        <v>0</v>
      </c>
      <c r="K332" s="109">
        <f t="shared" si="605"/>
        <v>2009</v>
      </c>
      <c r="L332" s="109"/>
      <c r="M332" s="109"/>
      <c r="N332" s="109"/>
      <c r="O332" s="109"/>
      <c r="P332" s="109"/>
      <c r="Q332" s="109"/>
      <c r="R332" s="109"/>
      <c r="S332" s="109"/>
      <c r="T332" s="109"/>
      <c r="U332" s="67">
        <f>U3</f>
        <v>0</v>
      </c>
      <c r="V332" s="67">
        <f t="shared" ref="V332:AF332" si="606">V3</f>
        <v>0</v>
      </c>
      <c r="W332" s="67">
        <f t="shared" si="606"/>
        <v>0</v>
      </c>
      <c r="X332" s="67">
        <f t="shared" si="606"/>
        <v>0</v>
      </c>
      <c r="Y332" s="67">
        <f t="shared" si="606"/>
        <v>171.82079999999999</v>
      </c>
      <c r="Z332" s="67">
        <f t="shared" si="606"/>
        <v>172.65698448548815</v>
      </c>
      <c r="AA332" s="67">
        <f t="shared" si="606"/>
        <v>173.74251313984166</v>
      </c>
      <c r="AB332" s="67">
        <f t="shared" si="606"/>
        <v>174.25379461741426</v>
      </c>
      <c r="AC332" s="67">
        <f t="shared" si="606"/>
        <v>174.64166332453829</v>
      </c>
      <c r="AD332" s="67">
        <f t="shared" si="606"/>
        <v>175.50051546174146</v>
      </c>
      <c r="AE332" s="67">
        <f t="shared" si="606"/>
        <v>175.96394300791556</v>
      </c>
      <c r="AF332" s="67">
        <f t="shared" si="606"/>
        <v>176.65152844327179</v>
      </c>
      <c r="AG332" s="110">
        <f>IFERROR('CEB Allocators'!Y3/SUM('CEB Allocators'!$Y3:$BC3),0)*SUM($AG3:$BK3)</f>
        <v>91.615182539611553</v>
      </c>
      <c r="AH332" s="110">
        <f>IFERROR('CEB Allocators'!Z3/SUM('CEB Allocators'!$Y3:$BC3),0)*SUM($AG3:$BK3)</f>
        <v>91.615182539611553</v>
      </c>
      <c r="AI332" s="110">
        <f>IFERROR('CEB Allocators'!AA3/SUM('CEB Allocators'!$Y3:$BC3),0)*SUM($AG3:$BK3)</f>
        <v>91.615182539611553</v>
      </c>
      <c r="AJ332" s="110">
        <f>IFERROR('CEB Allocators'!AB3/SUM('CEB Allocators'!$Y3:$BC3),0)*SUM($AG3:$BK3)</f>
        <v>91.615182539611553</v>
      </c>
      <c r="AK332" s="110">
        <f>IFERROR('CEB Allocators'!AC3/SUM('CEB Allocators'!$Y3:$BC3),0)*SUM($AG3:$BK3)</f>
        <v>91.615182539611553</v>
      </c>
      <c r="AL332" s="110">
        <f>IFERROR('CEB Allocators'!AD3/SUM('CEB Allocators'!$Y3:$BC3),0)*SUM($AG3:$BK3)</f>
        <v>91.615182539611553</v>
      </c>
      <c r="AM332" s="110">
        <f>IFERROR('CEB Allocators'!AE3/SUM('CEB Allocators'!$Y3:$BC3),0)*SUM($AG3:$BK3)</f>
        <v>91.615182539611553</v>
      </c>
      <c r="AN332" s="110">
        <f>IFERROR('CEB Allocators'!AF3/SUM('CEB Allocators'!$Y3:$BC3),0)*SUM($AG3:$BK3)</f>
        <v>91.615182539611553</v>
      </c>
      <c r="AO332" s="110">
        <f>IFERROR('CEB Allocators'!AG3/SUM('CEB Allocators'!$Y3:$BC3),0)*SUM($AG3:$BK3)</f>
        <v>91.615182539611553</v>
      </c>
      <c r="AP332" s="110">
        <f>IFERROR('CEB Allocators'!AH3/SUM('CEB Allocators'!$Y3:$BC3),0)*SUM($AG3:$BK3)</f>
        <v>91.615182539611553</v>
      </c>
      <c r="AQ332" s="110">
        <f>IFERROR('CEB Allocators'!AI3/SUM('CEB Allocators'!$Y3:$BC3),0)*SUM($AG3:$BK3)</f>
        <v>91.615182539611553</v>
      </c>
      <c r="AR332" s="110">
        <f>IFERROR('CEB Allocators'!AJ3/SUM('CEB Allocators'!$Y3:$BC3),0)*SUM($AG3:$BK3)</f>
        <v>91.615182539611553</v>
      </c>
      <c r="AS332" s="110">
        <f>IFERROR('CEB Allocators'!AK3/SUM('CEB Allocators'!$Y3:$BC3),0)*SUM($AG3:$BK3)</f>
        <v>91.615182539611553</v>
      </c>
      <c r="AT332" s="110">
        <f>IFERROR('CEB Allocators'!AL3/SUM('CEB Allocators'!$Y3:$BC3),0)*SUM($AG3:$BK3)</f>
        <v>91.615182539611553</v>
      </c>
      <c r="AU332" s="110">
        <f>IFERROR('CEB Allocators'!AM3/SUM('CEB Allocators'!$Y3:$BC3),0)*SUM($AG3:$BK3)</f>
        <v>91.615182539611553</v>
      </c>
      <c r="AV332" s="110">
        <f>IFERROR('CEB Allocators'!AN3/SUM('CEB Allocators'!$Y3:$BC3),0)*SUM($AG3:$BK3)</f>
        <v>91.615182539611553</v>
      </c>
      <c r="AW332" s="110">
        <f>IFERROR('CEB Allocators'!AO3/SUM('CEB Allocators'!$Y3:$BC3),0)*SUM($AG3:$BK3)</f>
        <v>91.615182539611553</v>
      </c>
      <c r="AX332" s="110">
        <f>IFERROR('CEB Allocators'!AP3/SUM('CEB Allocators'!$Y3:$BC3),0)*SUM($AG3:$BK3)</f>
        <v>91.615182539611553</v>
      </c>
      <c r="AY332" s="110">
        <f>IFERROR('CEB Allocators'!AQ3/SUM('CEB Allocators'!$Y3:$BC3),0)*SUM($AG3:$BK3)</f>
        <v>91.615182539611553</v>
      </c>
      <c r="AZ332" s="110">
        <f>IFERROR('CEB Allocators'!AR3/SUM('CEB Allocators'!$Y3:$BC3),0)*SUM($AG3:$BK3)</f>
        <v>91.615182539611553</v>
      </c>
      <c r="BA332" s="110">
        <f>IFERROR('CEB Allocators'!AS3/SUM('CEB Allocators'!$Y3:$BC3),0)*SUM($AG3:$BK3)</f>
        <v>91.615182539611553</v>
      </c>
      <c r="BB332" s="110">
        <f>IFERROR('CEB Allocators'!AT3/SUM('CEB Allocators'!$Y3:$BC3),0)*SUM($AG3:$BK3)</f>
        <v>91.615182539611553</v>
      </c>
      <c r="BC332" s="110">
        <f>IFERROR('CEB Allocators'!AU3/SUM('CEB Allocators'!$Y3:$BC3),0)*SUM($AG3:$BK3)</f>
        <v>91.615182539611553</v>
      </c>
      <c r="BD332" s="110">
        <f>IFERROR('CEB Allocators'!AV3/SUM('CEB Allocators'!$Y3:$BC3),0)*SUM($AG3:$BK3)</f>
        <v>91.615182539611553</v>
      </c>
      <c r="BE332" s="110">
        <f>IFERROR('CEB Allocators'!AW3/SUM('CEB Allocators'!$Y3:$BC3),0)*SUM($AG3:$BK3)</f>
        <v>91.615182539611553</v>
      </c>
      <c r="BF332" s="110">
        <f>IFERROR('CEB Allocators'!AX3/SUM('CEB Allocators'!$Y3:$BC3),0)*SUM($AG3:$BK3)</f>
        <v>91.615182539611553</v>
      </c>
      <c r="BG332" s="110">
        <f>IFERROR('CEB Allocators'!AY3/SUM('CEB Allocators'!$Y3:$BC3),0)*SUM($AG3:$BK3)</f>
        <v>91.615182539611553</v>
      </c>
      <c r="BH332" s="110">
        <f>IFERROR('CEB Allocators'!AZ3/SUM('CEB Allocators'!$Y3:$BC3),0)*SUM($AG3:$BK3)</f>
        <v>91.615182539611553</v>
      </c>
      <c r="BI332" s="110">
        <f>IFERROR('CEB Allocators'!BA3/SUM('CEB Allocators'!$Y3:$BC3),0)*SUM($AG3:$BK3)</f>
        <v>91.615182539611553</v>
      </c>
      <c r="BJ332" s="110">
        <f>IFERROR('CEB Allocators'!BB3/SUM('CEB Allocators'!$Y3:$BC3),0)*SUM($AG3:$BK3)</f>
        <v>91.615182539611553</v>
      </c>
      <c r="BK332" s="110">
        <f>IFERROR('CEB Allocators'!BC3/SUM('CEB Allocators'!$Y3:$BC3),0)*SUM($AG3:$BK3)</f>
        <v>91.615182539611553</v>
      </c>
      <c r="BL332" s="67">
        <f>BL3</f>
        <v>41.776176608543167</v>
      </c>
      <c r="BM332" s="67">
        <f t="shared" ref="BM332:CG332" si="607">BM3</f>
        <v>0</v>
      </c>
      <c r="BN332" s="67">
        <f t="shared" si="607"/>
        <v>0</v>
      </c>
      <c r="BO332" s="67">
        <f t="shared" si="607"/>
        <v>0</v>
      </c>
      <c r="BP332" s="67">
        <f t="shared" si="607"/>
        <v>0</v>
      </c>
      <c r="BQ332" s="67">
        <f t="shared" si="607"/>
        <v>0</v>
      </c>
      <c r="BR332" s="67">
        <f t="shared" si="607"/>
        <v>0</v>
      </c>
      <c r="BS332" s="67">
        <f t="shared" si="607"/>
        <v>0</v>
      </c>
      <c r="BT332" s="67">
        <f t="shared" si="607"/>
        <v>0</v>
      </c>
      <c r="BU332" s="67">
        <f t="shared" si="607"/>
        <v>0</v>
      </c>
      <c r="BV332" s="67">
        <f t="shared" si="607"/>
        <v>0</v>
      </c>
      <c r="BW332" s="67">
        <f t="shared" si="607"/>
        <v>0</v>
      </c>
      <c r="BX332" s="67">
        <f t="shared" si="607"/>
        <v>0</v>
      </c>
      <c r="BY332" s="67">
        <f t="shared" si="607"/>
        <v>0</v>
      </c>
      <c r="BZ332" s="67">
        <f t="shared" si="607"/>
        <v>0</v>
      </c>
      <c r="CA332" s="67">
        <f t="shared" si="607"/>
        <v>0</v>
      </c>
      <c r="CB332" s="67">
        <f t="shared" si="607"/>
        <v>0</v>
      </c>
      <c r="CC332" s="67">
        <f t="shared" si="607"/>
        <v>0</v>
      </c>
      <c r="CD332" s="67">
        <f t="shared" si="607"/>
        <v>0</v>
      </c>
      <c r="CE332" s="67">
        <f t="shared" si="607"/>
        <v>0</v>
      </c>
      <c r="CF332" s="67">
        <f t="shared" si="607"/>
        <v>0</v>
      </c>
      <c r="CG332" s="67">
        <f t="shared" si="607"/>
        <v>0</v>
      </c>
      <c r="CH332" s="67">
        <f t="shared" si="604"/>
        <v>0</v>
      </c>
    </row>
    <row r="333" spans="1:86" ht="11.4" x14ac:dyDescent="0.2">
      <c r="A333" s="150"/>
      <c r="B333" s="109" t="str">
        <f t="shared" ref="B333:K333" si="608">B4</f>
        <v>ACES</v>
      </c>
      <c r="C333" s="130">
        <f t="shared" si="608"/>
        <v>640</v>
      </c>
      <c r="D333" s="130" t="str">
        <f t="shared" si="608"/>
        <v>Gas</v>
      </c>
      <c r="E333" s="130" t="str">
        <f t="shared" si="608"/>
        <v>Gas (CCGT)</v>
      </c>
      <c r="F333" s="109" t="str">
        <f t="shared" si="608"/>
        <v>Portlands Energy Centre</v>
      </c>
      <c r="G333" s="131">
        <f t="shared" si="608"/>
        <v>39925</v>
      </c>
      <c r="H333" s="132">
        <f t="shared" ref="H333:H396" si="609">SUM(I333:J333)</f>
        <v>40</v>
      </c>
      <c r="I333" s="132">
        <f t="shared" si="608"/>
        <v>26</v>
      </c>
      <c r="J333" s="132">
        <f t="shared" si="608"/>
        <v>14</v>
      </c>
      <c r="K333" s="109">
        <f t="shared" si="608"/>
        <v>2009</v>
      </c>
      <c r="L333" s="109"/>
      <c r="M333" s="109"/>
      <c r="N333" s="109"/>
      <c r="O333" s="109"/>
      <c r="P333" s="109"/>
      <c r="Q333" s="109"/>
      <c r="R333" s="109"/>
      <c r="S333" s="109"/>
      <c r="T333" s="109"/>
      <c r="U333" s="67">
        <f t="shared" ref="U333:AF333" si="610">U4</f>
        <v>0</v>
      </c>
      <c r="V333" s="67">
        <f t="shared" si="610"/>
        <v>0</v>
      </c>
      <c r="W333" s="67">
        <f t="shared" si="610"/>
        <v>0</v>
      </c>
      <c r="X333" s="67">
        <f t="shared" si="610"/>
        <v>0</v>
      </c>
      <c r="Y333" s="67">
        <f t="shared" si="610"/>
        <v>116.736</v>
      </c>
      <c r="Z333" s="67">
        <f t="shared" si="610"/>
        <v>117.30410835532102</v>
      </c>
      <c r="AA333" s="67">
        <f t="shared" si="610"/>
        <v>118.04162251539137</v>
      </c>
      <c r="AB333" s="67">
        <f t="shared" si="610"/>
        <v>118.38898997361478</v>
      </c>
      <c r="AC333" s="67">
        <f t="shared" si="610"/>
        <v>118.652510114336</v>
      </c>
      <c r="AD333" s="67">
        <f t="shared" si="610"/>
        <v>119.23601899736148</v>
      </c>
      <c r="AE333" s="67">
        <f t="shared" si="610"/>
        <v>119.55087423043098</v>
      </c>
      <c r="AF333" s="67">
        <f t="shared" si="610"/>
        <v>120.01802357080038</v>
      </c>
      <c r="AG333" s="110">
        <f>IFERROR('CEB Allocators'!Y4/SUM('CEB Allocators'!$Y4:$BC4),0)*SUM($AG4:$BK4)</f>
        <v>65.15610149586638</v>
      </c>
      <c r="AH333" s="110">
        <f>IFERROR('CEB Allocators'!Z4/SUM('CEB Allocators'!$Y4:$BC4),0)*SUM($AG4:$BK4)</f>
        <v>65.15610149586638</v>
      </c>
      <c r="AI333" s="110">
        <f>IFERROR('CEB Allocators'!AA4/SUM('CEB Allocators'!$Y4:$BC4),0)*SUM($AG4:$BK4)</f>
        <v>65.15610149586638</v>
      </c>
      <c r="AJ333" s="110">
        <f>IFERROR('CEB Allocators'!AB4/SUM('CEB Allocators'!$Y4:$BC4),0)*SUM($AG4:$BK4)</f>
        <v>65.15610149586638</v>
      </c>
      <c r="AK333" s="110">
        <f>IFERROR('CEB Allocators'!AC4/SUM('CEB Allocators'!$Y4:$BC4),0)*SUM($AG4:$BK4)</f>
        <v>65.15610149586638</v>
      </c>
      <c r="AL333" s="110">
        <f>IFERROR('CEB Allocators'!AD4/SUM('CEB Allocators'!$Y4:$BC4),0)*SUM($AG4:$BK4)</f>
        <v>65.15610149586638</v>
      </c>
      <c r="AM333" s="110">
        <f>IFERROR('CEB Allocators'!AE4/SUM('CEB Allocators'!$Y4:$BC4),0)*SUM($AG4:$BK4)</f>
        <v>65.15610149586638</v>
      </c>
      <c r="AN333" s="110">
        <f>IFERROR('CEB Allocators'!AF4/SUM('CEB Allocators'!$Y4:$BC4),0)*SUM($AG4:$BK4)</f>
        <v>65.15610149586638</v>
      </c>
      <c r="AO333" s="110">
        <f>IFERROR('CEB Allocators'!AG4/SUM('CEB Allocators'!$Y4:$BC4),0)*SUM($AG4:$BK4)</f>
        <v>65.15610149586638</v>
      </c>
      <c r="AP333" s="110">
        <f>IFERROR('CEB Allocators'!AH4/SUM('CEB Allocators'!$Y4:$BC4),0)*SUM($AG4:$BK4)</f>
        <v>65.15610149586638</v>
      </c>
      <c r="AQ333" s="110">
        <f>IFERROR('CEB Allocators'!AI4/SUM('CEB Allocators'!$Y4:$BC4),0)*SUM($AG4:$BK4)</f>
        <v>65.15610149586638</v>
      </c>
      <c r="AR333" s="110">
        <f>IFERROR('CEB Allocators'!AJ4/SUM('CEB Allocators'!$Y4:$BC4),0)*SUM($AG4:$BK4)</f>
        <v>65.15610149586638</v>
      </c>
      <c r="AS333" s="110">
        <f>IFERROR('CEB Allocators'!AK4/SUM('CEB Allocators'!$Y4:$BC4),0)*SUM($AG4:$BK4)</f>
        <v>65.15610149586638</v>
      </c>
      <c r="AT333" s="110">
        <f>IFERROR('CEB Allocators'!AL4/SUM('CEB Allocators'!$Y4:$BC4),0)*SUM($AG4:$BK4)</f>
        <v>65.15610149586638</v>
      </c>
      <c r="AU333" s="110">
        <f>IFERROR('CEB Allocators'!AM4/SUM('CEB Allocators'!$Y4:$BC4),0)*SUM($AG4:$BK4)</f>
        <v>65.15610149586638</v>
      </c>
      <c r="AV333" s="110">
        <f>IFERROR('CEB Allocators'!AN4/SUM('CEB Allocators'!$Y4:$BC4),0)*SUM($AG4:$BK4)</f>
        <v>65.15610149586638</v>
      </c>
      <c r="AW333" s="110">
        <f>IFERROR('CEB Allocators'!AO4/SUM('CEB Allocators'!$Y4:$BC4),0)*SUM($AG4:$BK4)</f>
        <v>65.15610149586638</v>
      </c>
      <c r="AX333" s="110">
        <f>IFERROR('CEB Allocators'!AP4/SUM('CEB Allocators'!$Y4:$BC4),0)*SUM($AG4:$BK4)</f>
        <v>65.15610149586638</v>
      </c>
      <c r="AY333" s="110">
        <f>IFERROR('CEB Allocators'!AQ4/SUM('CEB Allocators'!$Y4:$BC4),0)*SUM($AG4:$BK4)</f>
        <v>65.15610149586638</v>
      </c>
      <c r="AZ333" s="110">
        <f>IFERROR('CEB Allocators'!AR4/SUM('CEB Allocators'!$Y4:$BC4),0)*SUM($AG4:$BK4)</f>
        <v>65.15610149586638</v>
      </c>
      <c r="BA333" s="110">
        <f>IFERROR('CEB Allocators'!AS4/SUM('CEB Allocators'!$Y4:$BC4),0)*SUM($AG4:$BK4)</f>
        <v>65.15610149586638</v>
      </c>
      <c r="BB333" s="110">
        <f>IFERROR('CEB Allocators'!AT4/SUM('CEB Allocators'!$Y4:$BC4),0)*SUM($AG4:$BK4)</f>
        <v>65.15610149586638</v>
      </c>
      <c r="BC333" s="110">
        <f>IFERROR('CEB Allocators'!AU4/SUM('CEB Allocators'!$Y4:$BC4),0)*SUM($AG4:$BK4)</f>
        <v>65.15610149586638</v>
      </c>
      <c r="BD333" s="110">
        <f>IFERROR('CEB Allocators'!AV4/SUM('CEB Allocators'!$Y4:$BC4),0)*SUM($AG4:$BK4)</f>
        <v>65.15610149586638</v>
      </c>
      <c r="BE333" s="110">
        <f>IFERROR('CEB Allocators'!AW4/SUM('CEB Allocators'!$Y4:$BC4),0)*SUM($AG4:$BK4)</f>
        <v>65.15610149586638</v>
      </c>
      <c r="BF333" s="110">
        <f>IFERROR('CEB Allocators'!AX4/SUM('CEB Allocators'!$Y4:$BC4),0)*SUM($AG4:$BK4)</f>
        <v>65.15610149586638</v>
      </c>
      <c r="BG333" s="110">
        <f>IFERROR('CEB Allocators'!AY4/SUM('CEB Allocators'!$Y4:$BC4),0)*SUM($AG4:$BK4)</f>
        <v>65.15610149586638</v>
      </c>
      <c r="BH333" s="110">
        <f>IFERROR('CEB Allocators'!AZ4/SUM('CEB Allocators'!$Y4:$BC4),0)*SUM($AG4:$BK4)</f>
        <v>65.15610149586638</v>
      </c>
      <c r="BI333" s="110">
        <f>IFERROR('CEB Allocators'!BA4/SUM('CEB Allocators'!$Y4:$BC4),0)*SUM($AG4:$BK4)</f>
        <v>65.15610149586638</v>
      </c>
      <c r="BJ333" s="110">
        <f>IFERROR('CEB Allocators'!BB4/SUM('CEB Allocators'!$Y4:$BC4),0)*SUM($AG4:$BK4)</f>
        <v>65.15610149586638</v>
      </c>
      <c r="BK333" s="110">
        <f>IFERROR('CEB Allocators'!BC4/SUM('CEB Allocators'!$Y4:$BC4),0)*SUM($AG4:$BK4)</f>
        <v>65.15610149586638</v>
      </c>
      <c r="BL333" s="67">
        <f t="shared" ref="BL333:CG333" si="611">BL4</f>
        <v>35.127131516950001</v>
      </c>
      <c r="BM333" s="67">
        <f t="shared" si="611"/>
        <v>0</v>
      </c>
      <c r="BN333" s="67">
        <f t="shared" si="611"/>
        <v>0</v>
      </c>
      <c r="BO333" s="67">
        <f t="shared" si="611"/>
        <v>0</v>
      </c>
      <c r="BP333" s="67">
        <f t="shared" si="611"/>
        <v>0</v>
      </c>
      <c r="BQ333" s="67">
        <f t="shared" si="611"/>
        <v>0</v>
      </c>
      <c r="BR333" s="67">
        <f t="shared" si="611"/>
        <v>0</v>
      </c>
      <c r="BS333" s="67">
        <f t="shared" si="611"/>
        <v>0</v>
      </c>
      <c r="BT333" s="67">
        <f t="shared" si="611"/>
        <v>0</v>
      </c>
      <c r="BU333" s="67">
        <f t="shared" si="611"/>
        <v>0</v>
      </c>
      <c r="BV333" s="67">
        <f t="shared" si="611"/>
        <v>0</v>
      </c>
      <c r="BW333" s="67">
        <f t="shared" si="611"/>
        <v>0</v>
      </c>
      <c r="BX333" s="67">
        <f t="shared" si="611"/>
        <v>0</v>
      </c>
      <c r="BY333" s="67">
        <f t="shared" si="611"/>
        <v>0</v>
      </c>
      <c r="BZ333" s="67">
        <f t="shared" si="611"/>
        <v>0</v>
      </c>
      <c r="CA333" s="67">
        <f t="shared" si="611"/>
        <v>0</v>
      </c>
      <c r="CB333" s="67">
        <f t="shared" si="611"/>
        <v>0</v>
      </c>
      <c r="CC333" s="67">
        <f t="shared" si="611"/>
        <v>0</v>
      </c>
      <c r="CD333" s="67">
        <f t="shared" si="611"/>
        <v>0</v>
      </c>
      <c r="CE333" s="67">
        <f t="shared" si="611"/>
        <v>0</v>
      </c>
      <c r="CF333" s="67">
        <f t="shared" si="611"/>
        <v>0</v>
      </c>
      <c r="CG333" s="67">
        <f t="shared" si="611"/>
        <v>0</v>
      </c>
      <c r="CH333" s="67">
        <f t="shared" si="604"/>
        <v>0</v>
      </c>
    </row>
    <row r="334" spans="1:86" ht="11.4" x14ac:dyDescent="0.2">
      <c r="A334" s="150"/>
      <c r="B334" s="109" t="str">
        <f t="shared" ref="B334:K334" si="612">B5</f>
        <v>ACES</v>
      </c>
      <c r="C334" s="130">
        <f t="shared" si="612"/>
        <v>705</v>
      </c>
      <c r="D334" s="130" t="str">
        <f t="shared" si="612"/>
        <v>Gas</v>
      </c>
      <c r="E334" s="130" t="str">
        <f t="shared" si="612"/>
        <v>Gas (CCGT)</v>
      </c>
      <c r="F334" s="109" t="str">
        <f t="shared" si="612"/>
        <v>Halton Hills Generating Station</v>
      </c>
      <c r="G334" s="131">
        <f t="shared" si="612"/>
        <v>40422</v>
      </c>
      <c r="H334" s="132">
        <f t="shared" si="609"/>
        <v>40</v>
      </c>
      <c r="I334" s="132">
        <f t="shared" si="612"/>
        <v>26</v>
      </c>
      <c r="J334" s="132">
        <f t="shared" si="612"/>
        <v>14</v>
      </c>
      <c r="K334" s="109">
        <f t="shared" si="612"/>
        <v>2010</v>
      </c>
      <c r="L334" s="109"/>
      <c r="M334" s="109"/>
      <c r="N334" s="109"/>
      <c r="O334" s="109"/>
      <c r="P334" s="109"/>
      <c r="Q334" s="109"/>
      <c r="R334" s="109"/>
      <c r="S334" s="109"/>
      <c r="T334" s="109"/>
      <c r="U334" s="67">
        <f t="shared" ref="U334:AF334" si="613">U5</f>
        <v>0</v>
      </c>
      <c r="V334" s="67">
        <f t="shared" si="613"/>
        <v>0</v>
      </c>
      <c r="W334" s="67">
        <f t="shared" si="613"/>
        <v>0</v>
      </c>
      <c r="X334" s="67">
        <f t="shared" si="613"/>
        <v>0</v>
      </c>
      <c r="Y334" s="67">
        <f t="shared" si="613"/>
        <v>0</v>
      </c>
      <c r="Z334" s="67">
        <f t="shared" si="613"/>
        <v>118.44</v>
      </c>
      <c r="AA334" s="67">
        <f t="shared" si="613"/>
        <v>119.17050429307383</v>
      </c>
      <c r="AB334" s="67">
        <f t="shared" si="613"/>
        <v>119.51457012020609</v>
      </c>
      <c r="AC334" s="67">
        <f t="shared" si="613"/>
        <v>119.7755855752719</v>
      </c>
      <c r="AD334" s="67">
        <f t="shared" si="613"/>
        <v>120.35354836863196</v>
      </c>
      <c r="AE334" s="67">
        <f t="shared" si="613"/>
        <v>120.66541099026907</v>
      </c>
      <c r="AF334" s="67">
        <f t="shared" si="613"/>
        <v>121.12812020606756</v>
      </c>
      <c r="AG334" s="110">
        <f>IFERROR('CEB Allocators'!Y5/SUM('CEB Allocators'!$Y5:$BC5),0)*SUM($AG5:$BK5)</f>
        <v>73.337605919163053</v>
      </c>
      <c r="AH334" s="110">
        <f>IFERROR('CEB Allocators'!Z5/SUM('CEB Allocators'!$Y5:$BC5),0)*SUM($AG5:$BK5)</f>
        <v>73.337605919163053</v>
      </c>
      <c r="AI334" s="110">
        <f>IFERROR('CEB Allocators'!AA5/SUM('CEB Allocators'!$Y5:$BC5),0)*SUM($AG5:$BK5)</f>
        <v>73.337605919163053</v>
      </c>
      <c r="AJ334" s="110">
        <f>IFERROR('CEB Allocators'!AB5/SUM('CEB Allocators'!$Y5:$BC5),0)*SUM($AG5:$BK5)</f>
        <v>73.337605919163053</v>
      </c>
      <c r="AK334" s="110">
        <f>IFERROR('CEB Allocators'!AC5/SUM('CEB Allocators'!$Y5:$BC5),0)*SUM($AG5:$BK5)</f>
        <v>73.337605919163053</v>
      </c>
      <c r="AL334" s="110">
        <f>IFERROR('CEB Allocators'!AD5/SUM('CEB Allocators'!$Y5:$BC5),0)*SUM($AG5:$BK5)</f>
        <v>73.337605919163053</v>
      </c>
      <c r="AM334" s="110">
        <f>IFERROR('CEB Allocators'!AE5/SUM('CEB Allocators'!$Y5:$BC5),0)*SUM($AG5:$BK5)</f>
        <v>73.337605919163053</v>
      </c>
      <c r="AN334" s="110">
        <f>IFERROR('CEB Allocators'!AF5/SUM('CEB Allocators'!$Y5:$BC5),0)*SUM($AG5:$BK5)</f>
        <v>73.337605919163053</v>
      </c>
      <c r="AO334" s="110">
        <f>IFERROR('CEB Allocators'!AG5/SUM('CEB Allocators'!$Y5:$BC5),0)*SUM($AG5:$BK5)</f>
        <v>73.337605919163053</v>
      </c>
      <c r="AP334" s="110">
        <f>IFERROR('CEB Allocators'!AH5/SUM('CEB Allocators'!$Y5:$BC5),0)*SUM($AG5:$BK5)</f>
        <v>73.337605919163053</v>
      </c>
      <c r="AQ334" s="110">
        <f>IFERROR('CEB Allocators'!AI5/SUM('CEB Allocators'!$Y5:$BC5),0)*SUM($AG5:$BK5)</f>
        <v>73.337605919163053</v>
      </c>
      <c r="AR334" s="110">
        <f>IFERROR('CEB Allocators'!AJ5/SUM('CEB Allocators'!$Y5:$BC5),0)*SUM($AG5:$BK5)</f>
        <v>73.337605919163053</v>
      </c>
      <c r="AS334" s="110">
        <f>IFERROR('CEB Allocators'!AK5/SUM('CEB Allocators'!$Y5:$BC5),0)*SUM($AG5:$BK5)</f>
        <v>73.337605919163053</v>
      </c>
      <c r="AT334" s="110">
        <f>IFERROR('CEB Allocators'!AL5/SUM('CEB Allocators'!$Y5:$BC5),0)*SUM($AG5:$BK5)</f>
        <v>73.337605919163053</v>
      </c>
      <c r="AU334" s="110">
        <f>IFERROR('CEB Allocators'!AM5/SUM('CEB Allocators'!$Y5:$BC5),0)*SUM($AG5:$BK5)</f>
        <v>73.337605919163053</v>
      </c>
      <c r="AV334" s="110">
        <f>IFERROR('CEB Allocators'!AN5/SUM('CEB Allocators'!$Y5:$BC5),0)*SUM($AG5:$BK5)</f>
        <v>73.337605919163053</v>
      </c>
      <c r="AW334" s="110">
        <f>IFERROR('CEB Allocators'!AO5/SUM('CEB Allocators'!$Y5:$BC5),0)*SUM($AG5:$BK5)</f>
        <v>73.337605919163053</v>
      </c>
      <c r="AX334" s="110">
        <f>IFERROR('CEB Allocators'!AP5/SUM('CEB Allocators'!$Y5:$BC5),0)*SUM($AG5:$BK5)</f>
        <v>73.337605919163053</v>
      </c>
      <c r="AY334" s="110">
        <f>IFERROR('CEB Allocators'!AQ5/SUM('CEB Allocators'!$Y5:$BC5),0)*SUM($AG5:$BK5)</f>
        <v>73.337605919163053</v>
      </c>
      <c r="AZ334" s="110">
        <f>IFERROR('CEB Allocators'!AR5/SUM('CEB Allocators'!$Y5:$BC5),0)*SUM($AG5:$BK5)</f>
        <v>73.337605919163053</v>
      </c>
      <c r="BA334" s="110">
        <f>IFERROR('CEB Allocators'!AS5/SUM('CEB Allocators'!$Y5:$BC5),0)*SUM($AG5:$BK5)</f>
        <v>73.337605919163053</v>
      </c>
      <c r="BB334" s="110">
        <f>IFERROR('CEB Allocators'!AT5/SUM('CEB Allocators'!$Y5:$BC5),0)*SUM($AG5:$BK5)</f>
        <v>73.337605919163053</v>
      </c>
      <c r="BC334" s="110">
        <f>IFERROR('CEB Allocators'!AU5/SUM('CEB Allocators'!$Y5:$BC5),0)*SUM($AG5:$BK5)</f>
        <v>73.337605919163053</v>
      </c>
      <c r="BD334" s="110">
        <f>IFERROR('CEB Allocators'!AV5/SUM('CEB Allocators'!$Y5:$BC5),0)*SUM($AG5:$BK5)</f>
        <v>73.337605919163053</v>
      </c>
      <c r="BE334" s="110">
        <f>IFERROR('CEB Allocators'!AW5/SUM('CEB Allocators'!$Y5:$BC5),0)*SUM($AG5:$BK5)</f>
        <v>73.337605919163053</v>
      </c>
      <c r="BF334" s="110">
        <f>IFERROR('CEB Allocators'!AX5/SUM('CEB Allocators'!$Y5:$BC5),0)*SUM($AG5:$BK5)</f>
        <v>73.337605919163053</v>
      </c>
      <c r="BG334" s="110">
        <f>IFERROR('CEB Allocators'!AY5/SUM('CEB Allocators'!$Y5:$BC5),0)*SUM($AG5:$BK5)</f>
        <v>73.337605919163053</v>
      </c>
      <c r="BH334" s="110">
        <f>IFERROR('CEB Allocators'!AZ5/SUM('CEB Allocators'!$Y5:$BC5),0)*SUM($AG5:$BK5)</f>
        <v>73.337605919163053</v>
      </c>
      <c r="BI334" s="110">
        <f>IFERROR('CEB Allocators'!BA5/SUM('CEB Allocators'!$Y5:$BC5),0)*SUM($AG5:$BK5)</f>
        <v>73.337605919163053</v>
      </c>
      <c r="BJ334" s="110">
        <f>IFERROR('CEB Allocators'!BB5/SUM('CEB Allocators'!$Y5:$BC5),0)*SUM($AG5:$BK5)</f>
        <v>73.337605919163053</v>
      </c>
      <c r="BK334" s="110">
        <f>IFERROR('CEB Allocators'!BC5/SUM('CEB Allocators'!$Y5:$BC5),0)*SUM($AG5:$BK5)</f>
        <v>73.337605919163053</v>
      </c>
      <c r="BL334" s="67">
        <f t="shared" ref="BL334:CG334" si="614">BL5</f>
        <v>44.34268741448679</v>
      </c>
      <c r="BM334" s="67">
        <f t="shared" si="614"/>
        <v>45.111802929234948</v>
      </c>
      <c r="BN334" s="67">
        <f t="shared" si="614"/>
        <v>0</v>
      </c>
      <c r="BO334" s="67">
        <f t="shared" si="614"/>
        <v>0</v>
      </c>
      <c r="BP334" s="67">
        <f t="shared" si="614"/>
        <v>0</v>
      </c>
      <c r="BQ334" s="67">
        <f t="shared" si="614"/>
        <v>0</v>
      </c>
      <c r="BR334" s="67">
        <f t="shared" si="614"/>
        <v>0</v>
      </c>
      <c r="BS334" s="67">
        <f t="shared" si="614"/>
        <v>0</v>
      </c>
      <c r="BT334" s="67">
        <f t="shared" si="614"/>
        <v>0</v>
      </c>
      <c r="BU334" s="67">
        <f t="shared" si="614"/>
        <v>0</v>
      </c>
      <c r="BV334" s="67">
        <f t="shared" si="614"/>
        <v>0</v>
      </c>
      <c r="BW334" s="67">
        <f t="shared" si="614"/>
        <v>0</v>
      </c>
      <c r="BX334" s="67">
        <f t="shared" si="614"/>
        <v>0</v>
      </c>
      <c r="BY334" s="67">
        <f t="shared" si="614"/>
        <v>0</v>
      </c>
      <c r="BZ334" s="67">
        <f t="shared" si="614"/>
        <v>0</v>
      </c>
      <c r="CA334" s="67">
        <f t="shared" si="614"/>
        <v>0</v>
      </c>
      <c r="CB334" s="67">
        <f t="shared" si="614"/>
        <v>0</v>
      </c>
      <c r="CC334" s="67">
        <f t="shared" si="614"/>
        <v>0</v>
      </c>
      <c r="CD334" s="67">
        <f t="shared" si="614"/>
        <v>0</v>
      </c>
      <c r="CE334" s="67">
        <f t="shared" si="614"/>
        <v>0</v>
      </c>
      <c r="CF334" s="67">
        <f t="shared" si="614"/>
        <v>0</v>
      </c>
      <c r="CG334" s="67">
        <f t="shared" si="614"/>
        <v>0</v>
      </c>
      <c r="CH334" s="67">
        <f t="shared" si="604"/>
        <v>0</v>
      </c>
    </row>
    <row r="335" spans="1:86" ht="11.4" x14ac:dyDescent="0.2">
      <c r="A335" s="150"/>
      <c r="B335" s="109" t="str">
        <f t="shared" ref="B335:K335" si="615">B6</f>
        <v>CES</v>
      </c>
      <c r="C335" s="130">
        <f t="shared" si="615"/>
        <v>90</v>
      </c>
      <c r="D335" s="130" t="str">
        <f t="shared" si="615"/>
        <v>Gas</v>
      </c>
      <c r="E335" s="130" t="str">
        <f t="shared" si="615"/>
        <v>Gas (CHP)</v>
      </c>
      <c r="F335" s="109" t="str">
        <f t="shared" si="615"/>
        <v xml:space="preserve">GTAA Cogeneration Plant </v>
      </c>
      <c r="G335" s="131">
        <f t="shared" si="615"/>
        <v>38749</v>
      </c>
      <c r="H335" s="132">
        <f t="shared" si="609"/>
        <v>40</v>
      </c>
      <c r="I335" s="132">
        <f t="shared" si="615"/>
        <v>40</v>
      </c>
      <c r="J335" s="132">
        <f t="shared" si="615"/>
        <v>0</v>
      </c>
      <c r="K335" s="109">
        <f t="shared" si="615"/>
        <v>2006</v>
      </c>
      <c r="L335" s="109"/>
      <c r="M335" s="109"/>
      <c r="N335" s="109"/>
      <c r="O335" s="109"/>
      <c r="P335" s="109"/>
      <c r="Q335" s="109"/>
      <c r="R335" s="109"/>
      <c r="S335" s="109"/>
      <c r="T335" s="109"/>
      <c r="U335" s="67">
        <f t="shared" ref="U335:AF335" si="616">U6</f>
        <v>0</v>
      </c>
      <c r="V335" s="67">
        <f t="shared" si="616"/>
        <v>8.5492799999999995</v>
      </c>
      <c r="W335" s="67">
        <f t="shared" si="616"/>
        <v>8.5805898057002743</v>
      </c>
      <c r="X335" s="67">
        <f t="shared" si="616"/>
        <v>8.6201528237817957</v>
      </c>
      <c r="Y335" s="67">
        <f t="shared" si="616"/>
        <v>8.62683399570947</v>
      </c>
      <c r="Z335" s="67">
        <f t="shared" si="616"/>
        <v>8.6703271149249144</v>
      </c>
      <c r="AA335" s="67">
        <f t="shared" si="616"/>
        <v>8.7267895678823155</v>
      </c>
      <c r="AB335" s="67">
        <f t="shared" si="616"/>
        <v>8.753383252221882</v>
      </c>
      <c r="AC335" s="67">
        <f t="shared" si="616"/>
        <v>8.7735577713760335</v>
      </c>
      <c r="AD335" s="67">
        <f t="shared" si="616"/>
        <v>8.8182299209316586</v>
      </c>
      <c r="AE335" s="67">
        <f t="shared" si="616"/>
        <v>8.8423345412197367</v>
      </c>
      <c r="AF335" s="67">
        <f t="shared" si="616"/>
        <v>8.8780984615384622</v>
      </c>
      <c r="AG335" s="110">
        <f>IFERROR('CEB Allocators'!Y6/SUM('CEB Allocators'!$Y6:$BC6),0)*SUM($AG6:$BK6)</f>
        <v>4.3322234153538934</v>
      </c>
      <c r="AH335" s="110">
        <f>IFERROR('CEB Allocators'!Z6/SUM('CEB Allocators'!$Y6:$BC6),0)*SUM($AG6:$BK6)</f>
        <v>4.3322234153538934</v>
      </c>
      <c r="AI335" s="110">
        <f>IFERROR('CEB Allocators'!AA6/SUM('CEB Allocators'!$Y6:$BC6),0)*SUM($AG6:$BK6)</f>
        <v>4.3322234153538934</v>
      </c>
      <c r="AJ335" s="110">
        <f>IFERROR('CEB Allocators'!AB6/SUM('CEB Allocators'!$Y6:$BC6),0)*SUM($AG6:$BK6)</f>
        <v>4.3322234153538934</v>
      </c>
      <c r="AK335" s="110">
        <f>IFERROR('CEB Allocators'!AC6/SUM('CEB Allocators'!$Y6:$BC6),0)*SUM($AG6:$BK6)</f>
        <v>4.3322234153538934</v>
      </c>
      <c r="AL335" s="110">
        <f>IFERROR('CEB Allocators'!AD6/SUM('CEB Allocators'!$Y6:$BC6),0)*SUM($AG6:$BK6)</f>
        <v>4.3322234153538934</v>
      </c>
      <c r="AM335" s="110">
        <f>IFERROR('CEB Allocators'!AE6/SUM('CEB Allocators'!$Y6:$BC6),0)*SUM($AG6:$BK6)</f>
        <v>4.3322234153538934</v>
      </c>
      <c r="AN335" s="110">
        <f>IFERROR('CEB Allocators'!AF6/SUM('CEB Allocators'!$Y6:$BC6),0)*SUM($AG6:$BK6)</f>
        <v>4.3322234153538934</v>
      </c>
      <c r="AO335" s="110">
        <f>IFERROR('CEB Allocators'!AG6/SUM('CEB Allocators'!$Y6:$BC6),0)*SUM($AG6:$BK6)</f>
        <v>4.3322234153538934</v>
      </c>
      <c r="AP335" s="110">
        <f>IFERROR('CEB Allocators'!AH6/SUM('CEB Allocators'!$Y6:$BC6),0)*SUM($AG6:$BK6)</f>
        <v>4.3322234153538934</v>
      </c>
      <c r="AQ335" s="110">
        <f>IFERROR('CEB Allocators'!AI6/SUM('CEB Allocators'!$Y6:$BC6),0)*SUM($AG6:$BK6)</f>
        <v>4.3322234153538934</v>
      </c>
      <c r="AR335" s="110">
        <f>IFERROR('CEB Allocators'!AJ6/SUM('CEB Allocators'!$Y6:$BC6),0)*SUM($AG6:$BK6)</f>
        <v>4.3322234153538934</v>
      </c>
      <c r="AS335" s="110">
        <f>IFERROR('CEB Allocators'!AK6/SUM('CEB Allocators'!$Y6:$BC6),0)*SUM($AG6:$BK6)</f>
        <v>4.3322234153538934</v>
      </c>
      <c r="AT335" s="110">
        <f>IFERROR('CEB Allocators'!AL6/SUM('CEB Allocators'!$Y6:$BC6),0)*SUM($AG6:$BK6)</f>
        <v>4.3322234153538934</v>
      </c>
      <c r="AU335" s="110">
        <f>IFERROR('CEB Allocators'!AM6/SUM('CEB Allocators'!$Y6:$BC6),0)*SUM($AG6:$BK6)</f>
        <v>4.3322234153538934</v>
      </c>
      <c r="AV335" s="110">
        <f>IFERROR('CEB Allocators'!AN6/SUM('CEB Allocators'!$Y6:$BC6),0)*SUM($AG6:$BK6)</f>
        <v>4.3322234153538934</v>
      </c>
      <c r="AW335" s="110">
        <f>IFERROR('CEB Allocators'!AO6/SUM('CEB Allocators'!$Y6:$BC6),0)*SUM($AG6:$BK6)</f>
        <v>4.3322234153538934</v>
      </c>
      <c r="AX335" s="110">
        <f>IFERROR('CEB Allocators'!AP6/SUM('CEB Allocators'!$Y6:$BC6),0)*SUM($AG6:$BK6)</f>
        <v>4.3322234153538934</v>
      </c>
      <c r="AY335" s="110">
        <f>IFERROR('CEB Allocators'!AQ6/SUM('CEB Allocators'!$Y6:$BC6),0)*SUM($AG6:$BK6)</f>
        <v>4.3322234153538934</v>
      </c>
      <c r="AZ335" s="110">
        <f>IFERROR('CEB Allocators'!AR6/SUM('CEB Allocators'!$Y6:$BC6),0)*SUM($AG6:$BK6)</f>
        <v>4.3322234153538934</v>
      </c>
      <c r="BA335" s="110">
        <f>IFERROR('CEB Allocators'!AS6/SUM('CEB Allocators'!$Y6:$BC6),0)*SUM($AG6:$BK6)</f>
        <v>4.3322234153538934</v>
      </c>
      <c r="BB335" s="110">
        <f>IFERROR('CEB Allocators'!AT6/SUM('CEB Allocators'!$Y6:$BC6),0)*SUM($AG6:$BK6)</f>
        <v>4.3322234153538934</v>
      </c>
      <c r="BC335" s="110">
        <f>IFERROR('CEB Allocators'!AU6/SUM('CEB Allocators'!$Y6:$BC6),0)*SUM($AG6:$BK6)</f>
        <v>4.3322234153538934</v>
      </c>
      <c r="BD335" s="110">
        <f>IFERROR('CEB Allocators'!AV6/SUM('CEB Allocators'!$Y6:$BC6),0)*SUM($AG6:$BK6)</f>
        <v>4.3322234153538934</v>
      </c>
      <c r="BE335" s="110">
        <f>IFERROR('CEB Allocators'!AW6/SUM('CEB Allocators'!$Y6:$BC6),0)*SUM($AG6:$BK6)</f>
        <v>4.3322234153538934</v>
      </c>
      <c r="BF335" s="110">
        <f>IFERROR('CEB Allocators'!AX6/SUM('CEB Allocators'!$Y6:$BC6),0)*SUM($AG6:$BK6)</f>
        <v>4.3322234153538934</v>
      </c>
      <c r="BG335" s="110">
        <f>IFERROR('CEB Allocators'!AY6/SUM('CEB Allocators'!$Y6:$BC6),0)*SUM($AG6:$BK6)</f>
        <v>4.3322234153538934</v>
      </c>
      <c r="BH335" s="110">
        <f>IFERROR('CEB Allocators'!AZ6/SUM('CEB Allocators'!$Y6:$BC6),0)*SUM($AG6:$BK6)</f>
        <v>4.3322234153538934</v>
      </c>
      <c r="BI335" s="110">
        <f>IFERROR('CEB Allocators'!BA6/SUM('CEB Allocators'!$Y6:$BC6),0)*SUM($AG6:$BK6)</f>
        <v>4.3322234153538934</v>
      </c>
      <c r="BJ335" s="110">
        <f>IFERROR('CEB Allocators'!BB6/SUM('CEB Allocators'!$Y6:$BC6),0)*SUM($AG6:$BK6)</f>
        <v>0</v>
      </c>
      <c r="BK335" s="110">
        <f>IFERROR('CEB Allocators'!BC6/SUM('CEB Allocators'!$Y6:$BC6),0)*SUM($AG6:$BK6)</f>
        <v>0</v>
      </c>
      <c r="BL335" s="67">
        <f t="shared" ref="BL335:CG335" si="617">BL6</f>
        <v>0</v>
      </c>
      <c r="BM335" s="67">
        <f t="shared" si="617"/>
        <v>0</v>
      </c>
      <c r="BN335" s="67">
        <f t="shared" si="617"/>
        <v>0</v>
      </c>
      <c r="BO335" s="67">
        <f t="shared" si="617"/>
        <v>0</v>
      </c>
      <c r="BP335" s="67">
        <f t="shared" si="617"/>
        <v>0</v>
      </c>
      <c r="BQ335" s="67">
        <f t="shared" si="617"/>
        <v>0</v>
      </c>
      <c r="BR335" s="67">
        <f t="shared" si="617"/>
        <v>0</v>
      </c>
      <c r="BS335" s="67">
        <f t="shared" si="617"/>
        <v>0</v>
      </c>
      <c r="BT335" s="67">
        <f t="shared" si="617"/>
        <v>0</v>
      </c>
      <c r="BU335" s="67">
        <f t="shared" si="617"/>
        <v>0</v>
      </c>
      <c r="BV335" s="67">
        <f t="shared" si="617"/>
        <v>0</v>
      </c>
      <c r="BW335" s="67">
        <f t="shared" si="617"/>
        <v>0</v>
      </c>
      <c r="BX335" s="67">
        <f t="shared" si="617"/>
        <v>0</v>
      </c>
      <c r="BY335" s="67">
        <f t="shared" si="617"/>
        <v>0</v>
      </c>
      <c r="BZ335" s="67">
        <f t="shared" si="617"/>
        <v>0</v>
      </c>
      <c r="CA335" s="67">
        <f t="shared" si="617"/>
        <v>0</v>
      </c>
      <c r="CB335" s="67">
        <f t="shared" si="617"/>
        <v>0</v>
      </c>
      <c r="CC335" s="67">
        <f t="shared" si="617"/>
        <v>0</v>
      </c>
      <c r="CD335" s="67">
        <f t="shared" si="617"/>
        <v>0</v>
      </c>
      <c r="CE335" s="67">
        <f t="shared" si="617"/>
        <v>0</v>
      </c>
      <c r="CF335" s="67">
        <f t="shared" si="617"/>
        <v>0</v>
      </c>
      <c r="CG335" s="67">
        <f t="shared" si="617"/>
        <v>0</v>
      </c>
      <c r="CH335" s="67">
        <f t="shared" si="604"/>
        <v>0</v>
      </c>
    </row>
    <row r="336" spans="1:86" ht="11.4" x14ac:dyDescent="0.2">
      <c r="A336" s="150"/>
      <c r="B336" s="109" t="str">
        <f t="shared" ref="B336:K336" si="618">B7</f>
        <v>CES</v>
      </c>
      <c r="C336" s="130">
        <f t="shared" si="618"/>
        <v>1005</v>
      </c>
      <c r="D336" s="130" t="str">
        <f t="shared" si="618"/>
        <v>Gas</v>
      </c>
      <c r="E336" s="130" t="str">
        <f t="shared" si="618"/>
        <v>Gas (CCGT)</v>
      </c>
      <c r="F336" s="109" t="str">
        <f t="shared" si="618"/>
        <v>Greenfield Energy Centre</v>
      </c>
      <c r="G336" s="131">
        <f t="shared" si="618"/>
        <v>39737</v>
      </c>
      <c r="H336" s="132">
        <f t="shared" si="609"/>
        <v>40</v>
      </c>
      <c r="I336" s="132">
        <f t="shared" si="618"/>
        <v>27</v>
      </c>
      <c r="J336" s="132">
        <f t="shared" si="618"/>
        <v>13</v>
      </c>
      <c r="K336" s="109">
        <f t="shared" si="618"/>
        <v>2008</v>
      </c>
      <c r="L336" s="109"/>
      <c r="M336" s="109"/>
      <c r="N336" s="109"/>
      <c r="O336" s="109"/>
      <c r="P336" s="109"/>
      <c r="Q336" s="109"/>
      <c r="R336" s="109"/>
      <c r="S336" s="109"/>
      <c r="T336" s="109"/>
      <c r="U336" s="67">
        <f t="shared" ref="U336:AF336" si="619">U7</f>
        <v>0</v>
      </c>
      <c r="V336" s="67">
        <f t="shared" si="619"/>
        <v>0</v>
      </c>
      <c r="W336" s="67">
        <f t="shared" si="619"/>
        <v>0</v>
      </c>
      <c r="X336" s="67">
        <f t="shared" si="619"/>
        <v>102.90797999999999</v>
      </c>
      <c r="Y336" s="67">
        <f t="shared" si="619"/>
        <v>102.98520073096448</v>
      </c>
      <c r="Z336" s="67">
        <f t="shared" si="619"/>
        <v>103.48789254822336</v>
      </c>
      <c r="AA336" s="67">
        <f t="shared" si="619"/>
        <v>104.14048343147209</v>
      </c>
      <c r="AB336" s="67">
        <f t="shared" si="619"/>
        <v>104.44785222335025</v>
      </c>
      <c r="AC336" s="67">
        <f t="shared" si="619"/>
        <v>104.68102854822337</v>
      </c>
      <c r="AD336" s="67">
        <f t="shared" si="619"/>
        <v>105.19734755329948</v>
      </c>
      <c r="AE336" s="67">
        <f t="shared" si="619"/>
        <v>105.47594783756345</v>
      </c>
      <c r="AF336" s="67">
        <f t="shared" si="619"/>
        <v>105.88930586802032</v>
      </c>
      <c r="AG336" s="110">
        <f>IFERROR('CEB Allocators'!Y7/SUM('CEB Allocators'!$Y7:$BC7),0)*SUM($AG7:$BK7)</f>
        <v>71.73558043639234</v>
      </c>
      <c r="AH336" s="110">
        <f>IFERROR('CEB Allocators'!Z7/SUM('CEB Allocators'!$Y7:$BC7),0)*SUM($AG7:$BK7)</f>
        <v>71.73558043639234</v>
      </c>
      <c r="AI336" s="110">
        <f>IFERROR('CEB Allocators'!AA7/SUM('CEB Allocators'!$Y7:$BC7),0)*SUM($AG7:$BK7)</f>
        <v>71.73558043639234</v>
      </c>
      <c r="AJ336" s="110">
        <f>IFERROR('CEB Allocators'!AB7/SUM('CEB Allocators'!$Y7:$BC7),0)*SUM($AG7:$BK7)</f>
        <v>71.73558043639234</v>
      </c>
      <c r="AK336" s="110">
        <f>IFERROR('CEB Allocators'!AC7/SUM('CEB Allocators'!$Y7:$BC7),0)*SUM($AG7:$BK7)</f>
        <v>71.73558043639234</v>
      </c>
      <c r="AL336" s="110">
        <f>IFERROR('CEB Allocators'!AD7/SUM('CEB Allocators'!$Y7:$BC7),0)*SUM($AG7:$BK7)</f>
        <v>71.73558043639234</v>
      </c>
      <c r="AM336" s="110">
        <f>IFERROR('CEB Allocators'!AE7/SUM('CEB Allocators'!$Y7:$BC7),0)*SUM($AG7:$BK7)</f>
        <v>71.73558043639234</v>
      </c>
      <c r="AN336" s="110">
        <f>IFERROR('CEB Allocators'!AF7/SUM('CEB Allocators'!$Y7:$BC7),0)*SUM($AG7:$BK7)</f>
        <v>71.73558043639234</v>
      </c>
      <c r="AO336" s="110">
        <f>IFERROR('CEB Allocators'!AG7/SUM('CEB Allocators'!$Y7:$BC7),0)*SUM($AG7:$BK7)</f>
        <v>71.73558043639234</v>
      </c>
      <c r="AP336" s="110">
        <f>IFERROR('CEB Allocators'!AH7/SUM('CEB Allocators'!$Y7:$BC7),0)*SUM($AG7:$BK7)</f>
        <v>71.73558043639234</v>
      </c>
      <c r="AQ336" s="110">
        <f>IFERROR('CEB Allocators'!AI7/SUM('CEB Allocators'!$Y7:$BC7),0)*SUM($AG7:$BK7)</f>
        <v>71.73558043639234</v>
      </c>
      <c r="AR336" s="110">
        <f>IFERROR('CEB Allocators'!AJ7/SUM('CEB Allocators'!$Y7:$BC7),0)*SUM($AG7:$BK7)</f>
        <v>71.73558043639234</v>
      </c>
      <c r="AS336" s="110">
        <f>IFERROR('CEB Allocators'!AK7/SUM('CEB Allocators'!$Y7:$BC7),0)*SUM($AG7:$BK7)</f>
        <v>71.73558043639234</v>
      </c>
      <c r="AT336" s="110">
        <f>IFERROR('CEB Allocators'!AL7/SUM('CEB Allocators'!$Y7:$BC7),0)*SUM($AG7:$BK7)</f>
        <v>71.73558043639234</v>
      </c>
      <c r="AU336" s="110">
        <f>IFERROR('CEB Allocators'!AM7/SUM('CEB Allocators'!$Y7:$BC7),0)*SUM($AG7:$BK7)</f>
        <v>71.73558043639234</v>
      </c>
      <c r="AV336" s="110">
        <f>IFERROR('CEB Allocators'!AN7/SUM('CEB Allocators'!$Y7:$BC7),0)*SUM($AG7:$BK7)</f>
        <v>71.73558043639234</v>
      </c>
      <c r="AW336" s="110">
        <f>IFERROR('CEB Allocators'!AO7/SUM('CEB Allocators'!$Y7:$BC7),0)*SUM($AG7:$BK7)</f>
        <v>71.73558043639234</v>
      </c>
      <c r="AX336" s="110">
        <f>IFERROR('CEB Allocators'!AP7/SUM('CEB Allocators'!$Y7:$BC7),0)*SUM($AG7:$BK7)</f>
        <v>71.73558043639234</v>
      </c>
      <c r="AY336" s="110">
        <f>IFERROR('CEB Allocators'!AQ7/SUM('CEB Allocators'!$Y7:$BC7),0)*SUM($AG7:$BK7)</f>
        <v>71.73558043639234</v>
      </c>
      <c r="AZ336" s="110">
        <f>IFERROR('CEB Allocators'!AR7/SUM('CEB Allocators'!$Y7:$BC7),0)*SUM($AG7:$BK7)</f>
        <v>71.73558043639234</v>
      </c>
      <c r="BA336" s="110">
        <f>IFERROR('CEB Allocators'!AS7/SUM('CEB Allocators'!$Y7:$BC7),0)*SUM($AG7:$BK7)</f>
        <v>71.73558043639234</v>
      </c>
      <c r="BB336" s="110">
        <f>IFERROR('CEB Allocators'!AT7/SUM('CEB Allocators'!$Y7:$BC7),0)*SUM($AG7:$BK7)</f>
        <v>71.73558043639234</v>
      </c>
      <c r="BC336" s="110">
        <f>IFERROR('CEB Allocators'!AU7/SUM('CEB Allocators'!$Y7:$BC7),0)*SUM($AG7:$BK7)</f>
        <v>71.73558043639234</v>
      </c>
      <c r="BD336" s="110">
        <f>IFERROR('CEB Allocators'!AV7/SUM('CEB Allocators'!$Y7:$BC7),0)*SUM($AG7:$BK7)</f>
        <v>71.73558043639234</v>
      </c>
      <c r="BE336" s="110">
        <f>IFERROR('CEB Allocators'!AW7/SUM('CEB Allocators'!$Y7:$BC7),0)*SUM($AG7:$BK7)</f>
        <v>71.73558043639234</v>
      </c>
      <c r="BF336" s="110">
        <f>IFERROR('CEB Allocators'!AX7/SUM('CEB Allocators'!$Y7:$BC7),0)*SUM($AG7:$BK7)</f>
        <v>71.73558043639234</v>
      </c>
      <c r="BG336" s="110">
        <f>IFERROR('CEB Allocators'!AY7/SUM('CEB Allocators'!$Y7:$BC7),0)*SUM($AG7:$BK7)</f>
        <v>71.73558043639234</v>
      </c>
      <c r="BH336" s="110">
        <f>IFERROR('CEB Allocators'!AZ7/SUM('CEB Allocators'!$Y7:$BC7),0)*SUM($AG7:$BK7)</f>
        <v>71.73558043639234</v>
      </c>
      <c r="BI336" s="110">
        <f>IFERROR('CEB Allocators'!BA7/SUM('CEB Allocators'!$Y7:$BC7),0)*SUM($AG7:$BK7)</f>
        <v>71.73558043639234</v>
      </c>
      <c r="BJ336" s="110">
        <f>IFERROR('CEB Allocators'!BB7/SUM('CEB Allocators'!$Y7:$BC7),0)*SUM($AG7:$BK7)</f>
        <v>71.73558043639234</v>
      </c>
      <c r="BK336" s="110">
        <f>IFERROR('CEB Allocators'!BC7/SUM('CEB Allocators'!$Y7:$BC7),0)*SUM($AG7:$BK7)</f>
        <v>71.73558043639234</v>
      </c>
      <c r="BL336" s="67">
        <f t="shared" ref="BL336:CG336" si="620">BL7</f>
        <v>0</v>
      </c>
      <c r="BM336" s="67">
        <f t="shared" si="620"/>
        <v>0</v>
      </c>
      <c r="BN336" s="67">
        <f t="shared" si="620"/>
        <v>0</v>
      </c>
      <c r="BO336" s="67">
        <f t="shared" si="620"/>
        <v>0</v>
      </c>
      <c r="BP336" s="67">
        <f t="shared" si="620"/>
        <v>0</v>
      </c>
      <c r="BQ336" s="67">
        <f t="shared" si="620"/>
        <v>0</v>
      </c>
      <c r="BR336" s="67">
        <f t="shared" si="620"/>
        <v>0</v>
      </c>
      <c r="BS336" s="67">
        <f t="shared" si="620"/>
        <v>0</v>
      </c>
      <c r="BT336" s="67">
        <f t="shared" si="620"/>
        <v>0</v>
      </c>
      <c r="BU336" s="67">
        <f t="shared" si="620"/>
        <v>0</v>
      </c>
      <c r="BV336" s="67">
        <f t="shared" si="620"/>
        <v>0</v>
      </c>
      <c r="BW336" s="67">
        <f t="shared" si="620"/>
        <v>0</v>
      </c>
      <c r="BX336" s="67">
        <f t="shared" si="620"/>
        <v>0</v>
      </c>
      <c r="BY336" s="67">
        <f t="shared" si="620"/>
        <v>0</v>
      </c>
      <c r="BZ336" s="67">
        <f t="shared" si="620"/>
        <v>0</v>
      </c>
      <c r="CA336" s="67">
        <f t="shared" si="620"/>
        <v>0</v>
      </c>
      <c r="CB336" s="67">
        <f t="shared" si="620"/>
        <v>0</v>
      </c>
      <c r="CC336" s="67">
        <f t="shared" si="620"/>
        <v>0</v>
      </c>
      <c r="CD336" s="67">
        <f t="shared" si="620"/>
        <v>0</v>
      </c>
      <c r="CE336" s="67">
        <f t="shared" si="620"/>
        <v>0</v>
      </c>
      <c r="CF336" s="67">
        <f t="shared" si="620"/>
        <v>0</v>
      </c>
      <c r="CG336" s="67">
        <f t="shared" si="620"/>
        <v>0</v>
      </c>
      <c r="CH336" s="67">
        <f t="shared" si="604"/>
        <v>0</v>
      </c>
    </row>
    <row r="337" spans="1:86" ht="11.4" x14ac:dyDescent="0.2">
      <c r="A337" s="150"/>
      <c r="B337" s="109" t="str">
        <f t="shared" ref="B337:K337" si="621">B8</f>
        <v>CES</v>
      </c>
      <c r="C337" s="130">
        <f t="shared" si="621"/>
        <v>577</v>
      </c>
      <c r="D337" s="130" t="str">
        <f t="shared" si="621"/>
        <v>Gas</v>
      </c>
      <c r="E337" s="130" t="str">
        <f t="shared" si="621"/>
        <v>Gas (CCGT)</v>
      </c>
      <c r="F337" s="109" t="str">
        <f t="shared" si="621"/>
        <v>St. Clair Energy Centre</v>
      </c>
      <c r="G337" s="131">
        <f t="shared" si="621"/>
        <v>39902</v>
      </c>
      <c r="H337" s="132">
        <f t="shared" si="609"/>
        <v>40</v>
      </c>
      <c r="I337" s="132">
        <f t="shared" si="621"/>
        <v>29</v>
      </c>
      <c r="J337" s="132">
        <f t="shared" si="621"/>
        <v>11</v>
      </c>
      <c r="K337" s="109">
        <f t="shared" si="621"/>
        <v>2009</v>
      </c>
      <c r="L337" s="109"/>
      <c r="M337" s="109"/>
      <c r="N337" s="109"/>
      <c r="O337" s="109"/>
      <c r="P337" s="109"/>
      <c r="Q337" s="109"/>
      <c r="R337" s="109"/>
      <c r="S337" s="109"/>
      <c r="T337" s="109"/>
      <c r="U337" s="67">
        <f t="shared" ref="U337:AF337" si="622">U8</f>
        <v>0</v>
      </c>
      <c r="V337" s="67">
        <f t="shared" si="622"/>
        <v>0</v>
      </c>
      <c r="W337" s="67">
        <f t="shared" si="622"/>
        <v>0</v>
      </c>
      <c r="X337" s="67">
        <f t="shared" si="622"/>
        <v>0</v>
      </c>
      <c r="Y337" s="67">
        <f t="shared" si="622"/>
        <v>59.546399999999998</v>
      </c>
      <c r="Z337" s="67">
        <f t="shared" si="622"/>
        <v>59.836188988566413</v>
      </c>
      <c r="AA337" s="67">
        <f t="shared" si="622"/>
        <v>60.212390958663143</v>
      </c>
      <c r="AB337" s="67">
        <f t="shared" si="622"/>
        <v>60.389581213720319</v>
      </c>
      <c r="AC337" s="67">
        <f t="shared" si="622"/>
        <v>60.524001407211969</v>
      </c>
      <c r="AD337" s="67">
        <f t="shared" si="622"/>
        <v>60.821646121372034</v>
      </c>
      <c r="AE337" s="67">
        <f t="shared" si="622"/>
        <v>60.98225206684257</v>
      </c>
      <c r="AF337" s="67">
        <f t="shared" si="622"/>
        <v>61.220542409850488</v>
      </c>
      <c r="AG337" s="110">
        <f>IFERROR('CEB Allocators'!Y8/SUM('CEB Allocators'!$Y8:$BC8),0)*SUM($AG8:$BK8)</f>
        <v>37.278999646835992</v>
      </c>
      <c r="AH337" s="110">
        <f>IFERROR('CEB Allocators'!Z8/SUM('CEB Allocators'!$Y8:$BC8),0)*SUM($AG8:$BK8)</f>
        <v>37.278999646835992</v>
      </c>
      <c r="AI337" s="110">
        <f>IFERROR('CEB Allocators'!AA8/SUM('CEB Allocators'!$Y8:$BC8),0)*SUM($AG8:$BK8)</f>
        <v>37.278999646835992</v>
      </c>
      <c r="AJ337" s="110">
        <f>IFERROR('CEB Allocators'!AB8/SUM('CEB Allocators'!$Y8:$BC8),0)*SUM($AG8:$BK8)</f>
        <v>37.278999646835992</v>
      </c>
      <c r="AK337" s="110">
        <f>IFERROR('CEB Allocators'!AC8/SUM('CEB Allocators'!$Y8:$BC8),0)*SUM($AG8:$BK8)</f>
        <v>37.278999646835992</v>
      </c>
      <c r="AL337" s="110">
        <f>IFERROR('CEB Allocators'!AD8/SUM('CEB Allocators'!$Y8:$BC8),0)*SUM($AG8:$BK8)</f>
        <v>37.278999646835992</v>
      </c>
      <c r="AM337" s="110">
        <f>IFERROR('CEB Allocators'!AE8/SUM('CEB Allocators'!$Y8:$BC8),0)*SUM($AG8:$BK8)</f>
        <v>37.278999646835992</v>
      </c>
      <c r="AN337" s="110">
        <f>IFERROR('CEB Allocators'!AF8/SUM('CEB Allocators'!$Y8:$BC8),0)*SUM($AG8:$BK8)</f>
        <v>37.278999646835992</v>
      </c>
      <c r="AO337" s="110">
        <f>IFERROR('CEB Allocators'!AG8/SUM('CEB Allocators'!$Y8:$BC8),0)*SUM($AG8:$BK8)</f>
        <v>37.278999646835992</v>
      </c>
      <c r="AP337" s="110">
        <f>IFERROR('CEB Allocators'!AH8/SUM('CEB Allocators'!$Y8:$BC8),0)*SUM($AG8:$BK8)</f>
        <v>37.278999646835992</v>
      </c>
      <c r="AQ337" s="110">
        <f>IFERROR('CEB Allocators'!AI8/SUM('CEB Allocators'!$Y8:$BC8),0)*SUM($AG8:$BK8)</f>
        <v>37.278999646835992</v>
      </c>
      <c r="AR337" s="110">
        <f>IFERROR('CEB Allocators'!AJ8/SUM('CEB Allocators'!$Y8:$BC8),0)*SUM($AG8:$BK8)</f>
        <v>37.278999646835992</v>
      </c>
      <c r="AS337" s="110">
        <f>IFERROR('CEB Allocators'!AK8/SUM('CEB Allocators'!$Y8:$BC8),0)*SUM($AG8:$BK8)</f>
        <v>37.278999646835992</v>
      </c>
      <c r="AT337" s="110">
        <f>IFERROR('CEB Allocators'!AL8/SUM('CEB Allocators'!$Y8:$BC8),0)*SUM($AG8:$BK8)</f>
        <v>37.278999646835992</v>
      </c>
      <c r="AU337" s="110">
        <f>IFERROR('CEB Allocators'!AM8/SUM('CEB Allocators'!$Y8:$BC8),0)*SUM($AG8:$BK8)</f>
        <v>37.278999646835992</v>
      </c>
      <c r="AV337" s="110">
        <f>IFERROR('CEB Allocators'!AN8/SUM('CEB Allocators'!$Y8:$BC8),0)*SUM($AG8:$BK8)</f>
        <v>37.278999646835992</v>
      </c>
      <c r="AW337" s="110">
        <f>IFERROR('CEB Allocators'!AO8/SUM('CEB Allocators'!$Y8:$BC8),0)*SUM($AG8:$BK8)</f>
        <v>37.278999646835992</v>
      </c>
      <c r="AX337" s="110">
        <f>IFERROR('CEB Allocators'!AP8/SUM('CEB Allocators'!$Y8:$BC8),0)*SUM($AG8:$BK8)</f>
        <v>37.278999646835992</v>
      </c>
      <c r="AY337" s="110">
        <f>IFERROR('CEB Allocators'!AQ8/SUM('CEB Allocators'!$Y8:$BC8),0)*SUM($AG8:$BK8)</f>
        <v>37.278999646835992</v>
      </c>
      <c r="AZ337" s="110">
        <f>IFERROR('CEB Allocators'!AR8/SUM('CEB Allocators'!$Y8:$BC8),0)*SUM($AG8:$BK8)</f>
        <v>37.278999646835992</v>
      </c>
      <c r="BA337" s="110">
        <f>IFERROR('CEB Allocators'!AS8/SUM('CEB Allocators'!$Y8:$BC8),0)*SUM($AG8:$BK8)</f>
        <v>37.278999646835992</v>
      </c>
      <c r="BB337" s="110">
        <f>IFERROR('CEB Allocators'!AT8/SUM('CEB Allocators'!$Y8:$BC8),0)*SUM($AG8:$BK8)</f>
        <v>37.278999646835992</v>
      </c>
      <c r="BC337" s="110">
        <f>IFERROR('CEB Allocators'!AU8/SUM('CEB Allocators'!$Y8:$BC8),0)*SUM($AG8:$BK8)</f>
        <v>37.278999646835992</v>
      </c>
      <c r="BD337" s="110">
        <f>IFERROR('CEB Allocators'!AV8/SUM('CEB Allocators'!$Y8:$BC8),0)*SUM($AG8:$BK8)</f>
        <v>37.278999646835992</v>
      </c>
      <c r="BE337" s="110">
        <f>IFERROR('CEB Allocators'!AW8/SUM('CEB Allocators'!$Y8:$BC8),0)*SUM($AG8:$BK8)</f>
        <v>37.278999646835992</v>
      </c>
      <c r="BF337" s="110">
        <f>IFERROR('CEB Allocators'!AX8/SUM('CEB Allocators'!$Y8:$BC8),0)*SUM($AG8:$BK8)</f>
        <v>37.278999646835992</v>
      </c>
      <c r="BG337" s="110">
        <f>IFERROR('CEB Allocators'!AY8/SUM('CEB Allocators'!$Y8:$BC8),0)*SUM($AG8:$BK8)</f>
        <v>37.278999646835992</v>
      </c>
      <c r="BH337" s="110">
        <f>IFERROR('CEB Allocators'!AZ8/SUM('CEB Allocators'!$Y8:$BC8),0)*SUM($AG8:$BK8)</f>
        <v>37.278999646835992</v>
      </c>
      <c r="BI337" s="110">
        <f>IFERROR('CEB Allocators'!BA8/SUM('CEB Allocators'!$Y8:$BC8),0)*SUM($AG8:$BK8)</f>
        <v>37.278999646835992</v>
      </c>
      <c r="BJ337" s="110">
        <f>IFERROR('CEB Allocators'!BB8/SUM('CEB Allocators'!$Y8:$BC8),0)*SUM($AG8:$BK8)</f>
        <v>37.278999646835992</v>
      </c>
      <c r="BK337" s="110">
        <f>IFERROR('CEB Allocators'!BC8/SUM('CEB Allocators'!$Y8:$BC8),0)*SUM($AG8:$BK8)</f>
        <v>37.278999646835992</v>
      </c>
      <c r="BL337" s="67">
        <f t="shared" ref="BL337:CG337" si="623">BL8</f>
        <v>28.068461297511739</v>
      </c>
      <c r="BM337" s="67">
        <f t="shared" si="623"/>
        <v>0</v>
      </c>
      <c r="BN337" s="67">
        <f t="shared" si="623"/>
        <v>0</v>
      </c>
      <c r="BO337" s="67">
        <f t="shared" si="623"/>
        <v>0</v>
      </c>
      <c r="BP337" s="67">
        <f t="shared" si="623"/>
        <v>0</v>
      </c>
      <c r="BQ337" s="67">
        <f t="shared" si="623"/>
        <v>0</v>
      </c>
      <c r="BR337" s="67">
        <f t="shared" si="623"/>
        <v>0</v>
      </c>
      <c r="BS337" s="67">
        <f t="shared" si="623"/>
        <v>0</v>
      </c>
      <c r="BT337" s="67">
        <f t="shared" si="623"/>
        <v>0</v>
      </c>
      <c r="BU337" s="67">
        <f t="shared" si="623"/>
        <v>0</v>
      </c>
      <c r="BV337" s="67">
        <f t="shared" si="623"/>
        <v>0</v>
      </c>
      <c r="BW337" s="67">
        <f t="shared" si="623"/>
        <v>0</v>
      </c>
      <c r="BX337" s="67">
        <f t="shared" si="623"/>
        <v>0</v>
      </c>
      <c r="BY337" s="67">
        <f t="shared" si="623"/>
        <v>0</v>
      </c>
      <c r="BZ337" s="67">
        <f t="shared" si="623"/>
        <v>0</v>
      </c>
      <c r="CA337" s="67">
        <f t="shared" si="623"/>
        <v>0</v>
      </c>
      <c r="CB337" s="67">
        <f t="shared" si="623"/>
        <v>0</v>
      </c>
      <c r="CC337" s="67">
        <f t="shared" si="623"/>
        <v>0</v>
      </c>
      <c r="CD337" s="67">
        <f t="shared" si="623"/>
        <v>0</v>
      </c>
      <c r="CE337" s="67">
        <f t="shared" si="623"/>
        <v>0</v>
      </c>
      <c r="CF337" s="67">
        <f t="shared" si="623"/>
        <v>0</v>
      </c>
      <c r="CG337" s="67">
        <f t="shared" si="623"/>
        <v>0</v>
      </c>
      <c r="CH337" s="67">
        <f t="shared" si="604"/>
        <v>0</v>
      </c>
    </row>
    <row r="338" spans="1:86" ht="11.4" x14ac:dyDescent="0.2">
      <c r="A338" s="150"/>
      <c r="B338" s="109" t="str">
        <f t="shared" ref="B338:K338" si="624">B9</f>
        <v>CES</v>
      </c>
      <c r="C338" s="130">
        <f t="shared" si="624"/>
        <v>314</v>
      </c>
      <c r="D338" s="130" t="str">
        <f t="shared" si="624"/>
        <v>Gas</v>
      </c>
      <c r="E338" s="130" t="str">
        <f t="shared" si="624"/>
        <v>Gas (CCGT)</v>
      </c>
      <c r="F338" s="109" t="str">
        <f t="shared" si="624"/>
        <v>Green Electron Power Plant</v>
      </c>
      <c r="G338" s="131">
        <f t="shared" si="624"/>
        <v>42979</v>
      </c>
      <c r="H338" s="132">
        <f t="shared" si="609"/>
        <v>40</v>
      </c>
      <c r="I338" s="132">
        <f t="shared" si="624"/>
        <v>40</v>
      </c>
      <c r="J338" s="132">
        <f t="shared" si="624"/>
        <v>0</v>
      </c>
      <c r="K338" s="109">
        <f t="shared" si="624"/>
        <v>2017</v>
      </c>
      <c r="L338" s="109"/>
      <c r="M338" s="109"/>
      <c r="N338" s="109"/>
      <c r="O338" s="109"/>
      <c r="P338" s="109"/>
      <c r="Q338" s="109"/>
      <c r="R338" s="109"/>
      <c r="S338" s="109"/>
      <c r="T338" s="109"/>
      <c r="U338" s="67">
        <f t="shared" ref="U338:AF338" si="625">U9</f>
        <v>0</v>
      </c>
      <c r="V338" s="67">
        <f t="shared" si="625"/>
        <v>0</v>
      </c>
      <c r="W338" s="67">
        <f t="shared" si="625"/>
        <v>0</v>
      </c>
      <c r="X338" s="67">
        <f t="shared" si="625"/>
        <v>0</v>
      </c>
      <c r="Y338" s="67">
        <f t="shared" si="625"/>
        <v>0</v>
      </c>
      <c r="Z338" s="67">
        <f t="shared" si="625"/>
        <v>0</v>
      </c>
      <c r="AA338" s="67">
        <f t="shared" si="625"/>
        <v>0</v>
      </c>
      <c r="AB338" s="67">
        <f t="shared" si="625"/>
        <v>0</v>
      </c>
      <c r="AC338" s="67">
        <f t="shared" si="625"/>
        <v>0</v>
      </c>
      <c r="AD338" s="67">
        <f t="shared" si="625"/>
        <v>0</v>
      </c>
      <c r="AE338" s="67">
        <f t="shared" si="625"/>
        <v>0</v>
      </c>
      <c r="AF338" s="67">
        <f t="shared" si="625"/>
        <v>0</v>
      </c>
      <c r="AG338" s="110">
        <f>IFERROR('CEB Allocators'!Y9/SUM('CEB Allocators'!$Y9:$BC9),0)*SUM($AG9:$BK9)</f>
        <v>35.225375085029171</v>
      </c>
      <c r="AH338" s="110">
        <f>IFERROR('CEB Allocators'!Z9/SUM('CEB Allocators'!$Y9:$BC9),0)*SUM($AG9:$BK9)</f>
        <v>35.225375085029171</v>
      </c>
      <c r="AI338" s="110">
        <f>IFERROR('CEB Allocators'!AA9/SUM('CEB Allocators'!$Y9:$BC9),0)*SUM($AG9:$BK9)</f>
        <v>35.225375085029171</v>
      </c>
      <c r="AJ338" s="110">
        <f>IFERROR('CEB Allocators'!AB9/SUM('CEB Allocators'!$Y9:$BC9),0)*SUM($AG9:$BK9)</f>
        <v>35.225375085029171</v>
      </c>
      <c r="AK338" s="110">
        <f>IFERROR('CEB Allocators'!AC9/SUM('CEB Allocators'!$Y9:$BC9),0)*SUM($AG9:$BK9)</f>
        <v>35.225375085029171</v>
      </c>
      <c r="AL338" s="110">
        <f>IFERROR('CEB Allocators'!AD9/SUM('CEB Allocators'!$Y9:$BC9),0)*SUM($AG9:$BK9)</f>
        <v>35.225375085029171</v>
      </c>
      <c r="AM338" s="110">
        <f>IFERROR('CEB Allocators'!AE9/SUM('CEB Allocators'!$Y9:$BC9),0)*SUM($AG9:$BK9)</f>
        <v>35.225375085029171</v>
      </c>
      <c r="AN338" s="110">
        <f>IFERROR('CEB Allocators'!AF9/SUM('CEB Allocators'!$Y9:$BC9),0)*SUM($AG9:$BK9)</f>
        <v>35.225375085029171</v>
      </c>
      <c r="AO338" s="110">
        <f>IFERROR('CEB Allocators'!AG9/SUM('CEB Allocators'!$Y9:$BC9),0)*SUM($AG9:$BK9)</f>
        <v>35.225375085029171</v>
      </c>
      <c r="AP338" s="110">
        <f>IFERROR('CEB Allocators'!AH9/SUM('CEB Allocators'!$Y9:$BC9),0)*SUM($AG9:$BK9)</f>
        <v>35.225375085029171</v>
      </c>
      <c r="AQ338" s="110">
        <f>IFERROR('CEB Allocators'!AI9/SUM('CEB Allocators'!$Y9:$BC9),0)*SUM($AG9:$BK9)</f>
        <v>35.225375085029171</v>
      </c>
      <c r="AR338" s="110">
        <f>IFERROR('CEB Allocators'!AJ9/SUM('CEB Allocators'!$Y9:$BC9),0)*SUM($AG9:$BK9)</f>
        <v>35.225375085029171</v>
      </c>
      <c r="AS338" s="110">
        <f>IFERROR('CEB Allocators'!AK9/SUM('CEB Allocators'!$Y9:$BC9),0)*SUM($AG9:$BK9)</f>
        <v>35.225375085029171</v>
      </c>
      <c r="AT338" s="110">
        <f>IFERROR('CEB Allocators'!AL9/SUM('CEB Allocators'!$Y9:$BC9),0)*SUM($AG9:$BK9)</f>
        <v>35.225375085029171</v>
      </c>
      <c r="AU338" s="110">
        <f>IFERROR('CEB Allocators'!AM9/SUM('CEB Allocators'!$Y9:$BC9),0)*SUM($AG9:$BK9)</f>
        <v>35.225375085029171</v>
      </c>
      <c r="AV338" s="110">
        <f>IFERROR('CEB Allocators'!AN9/SUM('CEB Allocators'!$Y9:$BC9),0)*SUM($AG9:$BK9)</f>
        <v>35.225375085029171</v>
      </c>
      <c r="AW338" s="110">
        <f>IFERROR('CEB Allocators'!AO9/SUM('CEB Allocators'!$Y9:$BC9),0)*SUM($AG9:$BK9)</f>
        <v>35.225375085029171</v>
      </c>
      <c r="AX338" s="110">
        <f>IFERROR('CEB Allocators'!AP9/SUM('CEB Allocators'!$Y9:$BC9),0)*SUM($AG9:$BK9)</f>
        <v>35.225375085029171</v>
      </c>
      <c r="AY338" s="110">
        <f>IFERROR('CEB Allocators'!AQ9/SUM('CEB Allocators'!$Y9:$BC9),0)*SUM($AG9:$BK9)</f>
        <v>35.225375085029171</v>
      </c>
      <c r="AZ338" s="110">
        <f>IFERROR('CEB Allocators'!AR9/SUM('CEB Allocators'!$Y9:$BC9),0)*SUM($AG9:$BK9)</f>
        <v>35.225375085029171</v>
      </c>
      <c r="BA338" s="110">
        <f>IFERROR('CEB Allocators'!AS9/SUM('CEB Allocators'!$Y9:$BC9),0)*SUM($AG9:$BK9)</f>
        <v>35.225375085029171</v>
      </c>
      <c r="BB338" s="110">
        <f>IFERROR('CEB Allocators'!AT9/SUM('CEB Allocators'!$Y9:$BC9),0)*SUM($AG9:$BK9)</f>
        <v>35.225375085029171</v>
      </c>
      <c r="BC338" s="110">
        <f>IFERROR('CEB Allocators'!AU9/SUM('CEB Allocators'!$Y9:$BC9),0)*SUM($AG9:$BK9)</f>
        <v>35.225375085029171</v>
      </c>
      <c r="BD338" s="110">
        <f>IFERROR('CEB Allocators'!AV9/SUM('CEB Allocators'!$Y9:$BC9),0)*SUM($AG9:$BK9)</f>
        <v>35.225375085029171</v>
      </c>
      <c r="BE338" s="110">
        <f>IFERROR('CEB Allocators'!AW9/SUM('CEB Allocators'!$Y9:$BC9),0)*SUM($AG9:$BK9)</f>
        <v>35.225375085029171</v>
      </c>
      <c r="BF338" s="110">
        <f>IFERROR('CEB Allocators'!AX9/SUM('CEB Allocators'!$Y9:$BC9),0)*SUM($AG9:$BK9)</f>
        <v>35.225375085029171</v>
      </c>
      <c r="BG338" s="110">
        <f>IFERROR('CEB Allocators'!AY9/SUM('CEB Allocators'!$Y9:$BC9),0)*SUM($AG9:$BK9)</f>
        <v>35.225375085029171</v>
      </c>
      <c r="BH338" s="110">
        <f>IFERROR('CEB Allocators'!AZ9/SUM('CEB Allocators'!$Y9:$BC9),0)*SUM($AG9:$BK9)</f>
        <v>35.225375085029171</v>
      </c>
      <c r="BI338" s="110">
        <f>IFERROR('CEB Allocators'!BA9/SUM('CEB Allocators'!$Y9:$BC9),0)*SUM($AG9:$BK9)</f>
        <v>35.225375085029171</v>
      </c>
      <c r="BJ338" s="110">
        <f>IFERROR('CEB Allocators'!BB9/SUM('CEB Allocators'!$Y9:$BC9),0)*SUM($AG9:$BK9)</f>
        <v>35.225375085029171</v>
      </c>
      <c r="BK338" s="110">
        <f>IFERROR('CEB Allocators'!BC9/SUM('CEB Allocators'!$Y9:$BC9),0)*SUM($AG9:$BK9)</f>
        <v>35.225375085029171</v>
      </c>
      <c r="BL338" s="67">
        <f t="shared" ref="BL338:CG338" si="626">BL9</f>
        <v>11.992140204330955</v>
      </c>
      <c r="BM338" s="67">
        <f t="shared" si="626"/>
        <v>12.231983008417577</v>
      </c>
      <c r="BN338" s="67">
        <f t="shared" si="626"/>
        <v>12.476622668585927</v>
      </c>
      <c r="BO338" s="67">
        <f t="shared" si="626"/>
        <v>12.726155121957646</v>
      </c>
      <c r="BP338" s="67">
        <f t="shared" si="626"/>
        <v>12.980678224396799</v>
      </c>
      <c r="BQ338" s="67">
        <f t="shared" si="626"/>
        <v>13.240291788884734</v>
      </c>
      <c r="BR338" s="67">
        <f t="shared" si="626"/>
        <v>13.505097624662429</v>
      </c>
      <c r="BS338" s="67">
        <f t="shared" si="626"/>
        <v>13.775199577155677</v>
      </c>
      <c r="BT338" s="67">
        <f t="shared" si="626"/>
        <v>14.05070356869879</v>
      </c>
      <c r="BU338" s="67">
        <f t="shared" si="626"/>
        <v>0</v>
      </c>
      <c r="BV338" s="67">
        <f t="shared" si="626"/>
        <v>0</v>
      </c>
      <c r="BW338" s="67">
        <f t="shared" si="626"/>
        <v>0</v>
      </c>
      <c r="BX338" s="67">
        <f t="shared" si="626"/>
        <v>0</v>
      </c>
      <c r="BY338" s="67">
        <f t="shared" si="626"/>
        <v>0</v>
      </c>
      <c r="BZ338" s="67">
        <f t="shared" si="626"/>
        <v>0</v>
      </c>
      <c r="CA338" s="67">
        <f t="shared" si="626"/>
        <v>0</v>
      </c>
      <c r="CB338" s="67">
        <f t="shared" si="626"/>
        <v>0</v>
      </c>
      <c r="CC338" s="67">
        <f t="shared" si="626"/>
        <v>0</v>
      </c>
      <c r="CD338" s="67">
        <f t="shared" si="626"/>
        <v>0</v>
      </c>
      <c r="CE338" s="67">
        <f t="shared" si="626"/>
        <v>0</v>
      </c>
      <c r="CF338" s="67">
        <f t="shared" si="626"/>
        <v>0</v>
      </c>
      <c r="CG338" s="67">
        <f t="shared" si="626"/>
        <v>0</v>
      </c>
      <c r="CH338" s="67">
        <f t="shared" si="604"/>
        <v>0</v>
      </c>
    </row>
    <row r="339" spans="1:86" ht="11.4" x14ac:dyDescent="0.2">
      <c r="A339" s="150"/>
      <c r="B339" s="109" t="str">
        <f t="shared" ref="B339:K339" si="627">B10</f>
        <v>CES</v>
      </c>
      <c r="C339" s="130">
        <f t="shared" si="627"/>
        <v>900</v>
      </c>
      <c r="D339" s="130" t="str">
        <f t="shared" si="627"/>
        <v>Gas</v>
      </c>
      <c r="E339" s="130" t="str">
        <f t="shared" si="627"/>
        <v>Gas (CCGT)</v>
      </c>
      <c r="F339" s="109" t="str">
        <f t="shared" si="627"/>
        <v>Napanee Generating Station</v>
      </c>
      <c r="G339" s="131">
        <f t="shared" si="627"/>
        <v>43465</v>
      </c>
      <c r="H339" s="132">
        <f t="shared" si="609"/>
        <v>40</v>
      </c>
      <c r="I339" s="132">
        <f t="shared" si="627"/>
        <v>40</v>
      </c>
      <c r="J339" s="132">
        <f t="shared" si="627"/>
        <v>0</v>
      </c>
      <c r="K339" s="109">
        <f t="shared" si="627"/>
        <v>2018</v>
      </c>
      <c r="L339" s="109"/>
      <c r="M339" s="109"/>
      <c r="N339" s="109"/>
      <c r="O339" s="109"/>
      <c r="P339" s="109"/>
      <c r="Q339" s="109"/>
      <c r="R339" s="109"/>
      <c r="S339" s="109"/>
      <c r="T339" s="109"/>
      <c r="U339" s="67">
        <f t="shared" ref="U339:AF339" si="628">U10</f>
        <v>0</v>
      </c>
      <c r="V339" s="67">
        <f t="shared" si="628"/>
        <v>0</v>
      </c>
      <c r="W339" s="67">
        <f t="shared" si="628"/>
        <v>0</v>
      </c>
      <c r="X339" s="67">
        <f t="shared" si="628"/>
        <v>0</v>
      </c>
      <c r="Y339" s="67">
        <f t="shared" si="628"/>
        <v>0</v>
      </c>
      <c r="Z339" s="67">
        <f t="shared" si="628"/>
        <v>0</v>
      </c>
      <c r="AA339" s="67">
        <f t="shared" si="628"/>
        <v>0</v>
      </c>
      <c r="AB339" s="67">
        <f t="shared" si="628"/>
        <v>0</v>
      </c>
      <c r="AC339" s="67">
        <f t="shared" si="628"/>
        <v>0</v>
      </c>
      <c r="AD339" s="67">
        <f t="shared" si="628"/>
        <v>0</v>
      </c>
      <c r="AE339" s="67">
        <f t="shared" si="628"/>
        <v>0</v>
      </c>
      <c r="AF339" s="67">
        <f t="shared" si="628"/>
        <v>0</v>
      </c>
      <c r="AG339" s="110">
        <f>IFERROR('CEB Allocators'!Y10/SUM('CEB Allocators'!$Y10:$BC10),0)*SUM($AG10:$BK10)</f>
        <v>0</v>
      </c>
      <c r="AH339" s="110">
        <f>IFERROR('CEB Allocators'!Z10/SUM('CEB Allocators'!$Y10:$BC10),0)*SUM($AG10:$BK10)</f>
        <v>122.28260343902303</v>
      </c>
      <c r="AI339" s="110">
        <f>IFERROR('CEB Allocators'!AA10/SUM('CEB Allocators'!$Y10:$BC10),0)*SUM($AG10:$BK10)</f>
        <v>122.28260343902303</v>
      </c>
      <c r="AJ339" s="110">
        <f>IFERROR('CEB Allocators'!AB10/SUM('CEB Allocators'!$Y10:$BC10),0)*SUM($AG10:$BK10)</f>
        <v>122.28260343902303</v>
      </c>
      <c r="AK339" s="110">
        <f>IFERROR('CEB Allocators'!AC10/SUM('CEB Allocators'!$Y10:$BC10),0)*SUM($AG10:$BK10)</f>
        <v>122.28260343902303</v>
      </c>
      <c r="AL339" s="110">
        <f>IFERROR('CEB Allocators'!AD10/SUM('CEB Allocators'!$Y10:$BC10),0)*SUM($AG10:$BK10)</f>
        <v>122.28260343902303</v>
      </c>
      <c r="AM339" s="110">
        <f>IFERROR('CEB Allocators'!AE10/SUM('CEB Allocators'!$Y10:$BC10),0)*SUM($AG10:$BK10)</f>
        <v>122.28260343902303</v>
      </c>
      <c r="AN339" s="110">
        <f>IFERROR('CEB Allocators'!AF10/SUM('CEB Allocators'!$Y10:$BC10),0)*SUM($AG10:$BK10)</f>
        <v>122.28260343902303</v>
      </c>
      <c r="AO339" s="110">
        <f>IFERROR('CEB Allocators'!AG10/SUM('CEB Allocators'!$Y10:$BC10),0)*SUM($AG10:$BK10)</f>
        <v>122.28260343902303</v>
      </c>
      <c r="AP339" s="110">
        <f>IFERROR('CEB Allocators'!AH10/SUM('CEB Allocators'!$Y10:$BC10),0)*SUM($AG10:$BK10)</f>
        <v>122.28260343902303</v>
      </c>
      <c r="AQ339" s="110">
        <f>IFERROR('CEB Allocators'!AI10/SUM('CEB Allocators'!$Y10:$BC10),0)*SUM($AG10:$BK10)</f>
        <v>122.28260343902303</v>
      </c>
      <c r="AR339" s="110">
        <f>IFERROR('CEB Allocators'!AJ10/SUM('CEB Allocators'!$Y10:$BC10),0)*SUM($AG10:$BK10)</f>
        <v>122.28260343902303</v>
      </c>
      <c r="AS339" s="110">
        <f>IFERROR('CEB Allocators'!AK10/SUM('CEB Allocators'!$Y10:$BC10),0)*SUM($AG10:$BK10)</f>
        <v>122.28260343902303</v>
      </c>
      <c r="AT339" s="110">
        <f>IFERROR('CEB Allocators'!AL10/SUM('CEB Allocators'!$Y10:$BC10),0)*SUM($AG10:$BK10)</f>
        <v>122.28260343902303</v>
      </c>
      <c r="AU339" s="110">
        <f>IFERROR('CEB Allocators'!AM10/SUM('CEB Allocators'!$Y10:$BC10),0)*SUM($AG10:$BK10)</f>
        <v>122.28260343902303</v>
      </c>
      <c r="AV339" s="110">
        <f>IFERROR('CEB Allocators'!AN10/SUM('CEB Allocators'!$Y10:$BC10),0)*SUM($AG10:$BK10)</f>
        <v>122.28260343902303</v>
      </c>
      <c r="AW339" s="110">
        <f>IFERROR('CEB Allocators'!AO10/SUM('CEB Allocators'!$Y10:$BC10),0)*SUM($AG10:$BK10)</f>
        <v>122.28260343902303</v>
      </c>
      <c r="AX339" s="110">
        <f>IFERROR('CEB Allocators'!AP10/SUM('CEB Allocators'!$Y10:$BC10),0)*SUM($AG10:$BK10)</f>
        <v>122.28260343902303</v>
      </c>
      <c r="AY339" s="110">
        <f>IFERROR('CEB Allocators'!AQ10/SUM('CEB Allocators'!$Y10:$BC10),0)*SUM($AG10:$BK10)</f>
        <v>122.28260343902303</v>
      </c>
      <c r="AZ339" s="110">
        <f>IFERROR('CEB Allocators'!AR10/SUM('CEB Allocators'!$Y10:$BC10),0)*SUM($AG10:$BK10)</f>
        <v>122.28260343902303</v>
      </c>
      <c r="BA339" s="110">
        <f>IFERROR('CEB Allocators'!AS10/SUM('CEB Allocators'!$Y10:$BC10),0)*SUM($AG10:$BK10)</f>
        <v>122.28260343902303</v>
      </c>
      <c r="BB339" s="110">
        <f>IFERROR('CEB Allocators'!AT10/SUM('CEB Allocators'!$Y10:$BC10),0)*SUM($AG10:$BK10)</f>
        <v>122.28260343902303</v>
      </c>
      <c r="BC339" s="110">
        <f>IFERROR('CEB Allocators'!AU10/SUM('CEB Allocators'!$Y10:$BC10),0)*SUM($AG10:$BK10)</f>
        <v>122.28260343902303</v>
      </c>
      <c r="BD339" s="110">
        <f>IFERROR('CEB Allocators'!AV10/SUM('CEB Allocators'!$Y10:$BC10),0)*SUM($AG10:$BK10)</f>
        <v>122.28260343902303</v>
      </c>
      <c r="BE339" s="110">
        <f>IFERROR('CEB Allocators'!AW10/SUM('CEB Allocators'!$Y10:$BC10),0)*SUM($AG10:$BK10)</f>
        <v>122.28260343902303</v>
      </c>
      <c r="BF339" s="110">
        <f>IFERROR('CEB Allocators'!AX10/SUM('CEB Allocators'!$Y10:$BC10),0)*SUM($AG10:$BK10)</f>
        <v>122.28260343902303</v>
      </c>
      <c r="BG339" s="110">
        <f>IFERROR('CEB Allocators'!AY10/SUM('CEB Allocators'!$Y10:$BC10),0)*SUM($AG10:$BK10)</f>
        <v>122.28260343902303</v>
      </c>
      <c r="BH339" s="110">
        <f>IFERROR('CEB Allocators'!AZ10/SUM('CEB Allocators'!$Y10:$BC10),0)*SUM($AG10:$BK10)</f>
        <v>122.28260343902303</v>
      </c>
      <c r="BI339" s="110">
        <f>IFERROR('CEB Allocators'!BA10/SUM('CEB Allocators'!$Y10:$BC10),0)*SUM($AG10:$BK10)</f>
        <v>122.28260343902303</v>
      </c>
      <c r="BJ339" s="110">
        <f>IFERROR('CEB Allocators'!BB10/SUM('CEB Allocators'!$Y10:$BC10),0)*SUM($AG10:$BK10)</f>
        <v>122.28260343902303</v>
      </c>
      <c r="BK339" s="110">
        <f>IFERROR('CEB Allocators'!BC10/SUM('CEB Allocators'!$Y10:$BC10),0)*SUM($AG10:$BK10)</f>
        <v>122.28260343902303</v>
      </c>
      <c r="BL339" s="67">
        <f t="shared" ref="BL339:CG339" si="629">BL10</f>
        <v>27.184475043980346</v>
      </c>
      <c r="BM339" s="67">
        <f t="shared" si="629"/>
        <v>27.728164544859954</v>
      </c>
      <c r="BN339" s="67">
        <f t="shared" si="629"/>
        <v>28.282727835757154</v>
      </c>
      <c r="BO339" s="67">
        <f t="shared" si="629"/>
        <v>28.848382392472296</v>
      </c>
      <c r="BP339" s="67">
        <f t="shared" si="629"/>
        <v>29.425350040321746</v>
      </c>
      <c r="BQ339" s="67">
        <f t="shared" si="629"/>
        <v>30.01385704112818</v>
      </c>
      <c r="BR339" s="67">
        <f t="shared" si="629"/>
        <v>30.61413418195075</v>
      </c>
      <c r="BS339" s="67">
        <f t="shared" si="629"/>
        <v>31.226416865589766</v>
      </c>
      <c r="BT339" s="67">
        <f t="shared" si="629"/>
        <v>31.85094520290156</v>
      </c>
      <c r="BU339" s="67">
        <f t="shared" si="629"/>
        <v>32.487964106959588</v>
      </c>
      <c r="BV339" s="67">
        <f t="shared" si="629"/>
        <v>0</v>
      </c>
      <c r="BW339" s="67">
        <f t="shared" si="629"/>
        <v>0</v>
      </c>
      <c r="BX339" s="67">
        <f t="shared" si="629"/>
        <v>0</v>
      </c>
      <c r="BY339" s="67">
        <f t="shared" si="629"/>
        <v>0</v>
      </c>
      <c r="BZ339" s="67">
        <f t="shared" si="629"/>
        <v>0</v>
      </c>
      <c r="CA339" s="67">
        <f t="shared" si="629"/>
        <v>0</v>
      </c>
      <c r="CB339" s="67">
        <f t="shared" si="629"/>
        <v>0</v>
      </c>
      <c r="CC339" s="67">
        <f t="shared" si="629"/>
        <v>0</v>
      </c>
      <c r="CD339" s="67">
        <f t="shared" si="629"/>
        <v>0</v>
      </c>
      <c r="CE339" s="67">
        <f t="shared" si="629"/>
        <v>0</v>
      </c>
      <c r="CF339" s="67">
        <f t="shared" si="629"/>
        <v>0</v>
      </c>
      <c r="CG339" s="67">
        <f t="shared" si="629"/>
        <v>0</v>
      </c>
      <c r="CH339" s="67">
        <f t="shared" si="604"/>
        <v>0</v>
      </c>
    </row>
    <row r="340" spans="1:86" ht="11.4" x14ac:dyDescent="0.2">
      <c r="A340" s="150"/>
      <c r="B340" s="109" t="str">
        <f t="shared" ref="B340:K340" si="630">B11</f>
        <v>CHP I</v>
      </c>
      <c r="C340" s="130">
        <f t="shared" si="630"/>
        <v>100</v>
      </c>
      <c r="D340" s="130" t="str">
        <f t="shared" si="630"/>
        <v>Gas</v>
      </c>
      <c r="E340" s="130" t="str">
        <f t="shared" si="630"/>
        <v>Gas (CHP)</v>
      </c>
      <c r="F340" s="109" t="str">
        <f t="shared" si="630"/>
        <v>East Windsor CoGen</v>
      </c>
      <c r="G340" s="131">
        <f t="shared" si="630"/>
        <v>40123</v>
      </c>
      <c r="H340" s="132">
        <f t="shared" si="609"/>
        <v>40</v>
      </c>
      <c r="I340" s="132">
        <f t="shared" si="630"/>
        <v>40</v>
      </c>
      <c r="J340" s="132">
        <f t="shared" si="630"/>
        <v>0</v>
      </c>
      <c r="K340" s="109">
        <f t="shared" si="630"/>
        <v>2009</v>
      </c>
      <c r="L340" s="109"/>
      <c r="M340" s="109"/>
      <c r="N340" s="109"/>
      <c r="O340" s="109"/>
      <c r="P340" s="109"/>
      <c r="Q340" s="109"/>
      <c r="R340" s="109"/>
      <c r="S340" s="109"/>
      <c r="T340" s="109"/>
      <c r="U340" s="67">
        <f t="shared" ref="U340:AF340" si="631">U11</f>
        <v>0</v>
      </c>
      <c r="V340" s="67">
        <f t="shared" si="631"/>
        <v>0</v>
      </c>
      <c r="W340" s="67">
        <f t="shared" si="631"/>
        <v>0</v>
      </c>
      <c r="X340" s="67">
        <f t="shared" si="631"/>
        <v>0</v>
      </c>
      <c r="Y340" s="67">
        <f t="shared" si="631"/>
        <v>28.8</v>
      </c>
      <c r="Z340" s="67">
        <f t="shared" si="631"/>
        <v>28.940158311345648</v>
      </c>
      <c r="AA340" s="67">
        <f t="shared" si="631"/>
        <v>29.122110817941952</v>
      </c>
      <c r="AB340" s="67">
        <f t="shared" si="631"/>
        <v>29.207810026385228</v>
      </c>
      <c r="AC340" s="67">
        <f t="shared" si="631"/>
        <v>29.272823218997363</v>
      </c>
      <c r="AD340" s="67">
        <f t="shared" si="631"/>
        <v>29.416781002638526</v>
      </c>
      <c r="AE340" s="67">
        <f t="shared" si="631"/>
        <v>29.494459102902375</v>
      </c>
      <c r="AF340" s="67">
        <f t="shared" si="631"/>
        <v>29.609709762532987</v>
      </c>
      <c r="AG340" s="110">
        <f>IFERROR('CEB Allocators'!Y11/SUM('CEB Allocators'!$Y11:$BC11),0)*SUM($AG11:$BK11)</f>
        <v>12.625494381210791</v>
      </c>
      <c r="AH340" s="110">
        <f>IFERROR('CEB Allocators'!Z11/SUM('CEB Allocators'!$Y11:$BC11),0)*SUM($AG11:$BK11)</f>
        <v>12.625494381210791</v>
      </c>
      <c r="AI340" s="110">
        <f>IFERROR('CEB Allocators'!AA11/SUM('CEB Allocators'!$Y11:$BC11),0)*SUM($AG11:$BK11)</f>
        <v>12.625494381210791</v>
      </c>
      <c r="AJ340" s="110">
        <f>IFERROR('CEB Allocators'!AB11/SUM('CEB Allocators'!$Y11:$BC11),0)*SUM($AG11:$BK11)</f>
        <v>12.625494381210791</v>
      </c>
      <c r="AK340" s="110">
        <f>IFERROR('CEB Allocators'!AC11/SUM('CEB Allocators'!$Y11:$BC11),0)*SUM($AG11:$BK11)</f>
        <v>12.625494381210791</v>
      </c>
      <c r="AL340" s="110">
        <f>IFERROR('CEB Allocators'!AD11/SUM('CEB Allocators'!$Y11:$BC11),0)*SUM($AG11:$BK11)</f>
        <v>12.625494381210791</v>
      </c>
      <c r="AM340" s="110">
        <f>IFERROR('CEB Allocators'!AE11/SUM('CEB Allocators'!$Y11:$BC11),0)*SUM($AG11:$BK11)</f>
        <v>12.625494381210791</v>
      </c>
      <c r="AN340" s="110">
        <f>IFERROR('CEB Allocators'!AF11/SUM('CEB Allocators'!$Y11:$BC11),0)*SUM($AG11:$BK11)</f>
        <v>12.625494381210791</v>
      </c>
      <c r="AO340" s="110">
        <f>IFERROR('CEB Allocators'!AG11/SUM('CEB Allocators'!$Y11:$BC11),0)*SUM($AG11:$BK11)</f>
        <v>12.625494381210791</v>
      </c>
      <c r="AP340" s="110">
        <f>IFERROR('CEB Allocators'!AH11/SUM('CEB Allocators'!$Y11:$BC11),0)*SUM($AG11:$BK11)</f>
        <v>12.625494381210791</v>
      </c>
      <c r="AQ340" s="110">
        <f>IFERROR('CEB Allocators'!AI11/SUM('CEB Allocators'!$Y11:$BC11),0)*SUM($AG11:$BK11)</f>
        <v>12.625494381210791</v>
      </c>
      <c r="AR340" s="110">
        <f>IFERROR('CEB Allocators'!AJ11/SUM('CEB Allocators'!$Y11:$BC11),0)*SUM($AG11:$BK11)</f>
        <v>12.625494381210791</v>
      </c>
      <c r="AS340" s="110">
        <f>IFERROR('CEB Allocators'!AK11/SUM('CEB Allocators'!$Y11:$BC11),0)*SUM($AG11:$BK11)</f>
        <v>12.625494381210791</v>
      </c>
      <c r="AT340" s="110">
        <f>IFERROR('CEB Allocators'!AL11/SUM('CEB Allocators'!$Y11:$BC11),0)*SUM($AG11:$BK11)</f>
        <v>12.625494381210791</v>
      </c>
      <c r="AU340" s="110">
        <f>IFERROR('CEB Allocators'!AM11/SUM('CEB Allocators'!$Y11:$BC11),0)*SUM($AG11:$BK11)</f>
        <v>12.625494381210791</v>
      </c>
      <c r="AV340" s="110">
        <f>IFERROR('CEB Allocators'!AN11/SUM('CEB Allocators'!$Y11:$BC11),0)*SUM($AG11:$BK11)</f>
        <v>12.625494381210791</v>
      </c>
      <c r="AW340" s="110">
        <f>IFERROR('CEB Allocators'!AO11/SUM('CEB Allocators'!$Y11:$BC11),0)*SUM($AG11:$BK11)</f>
        <v>12.625494381210791</v>
      </c>
      <c r="AX340" s="110">
        <f>IFERROR('CEB Allocators'!AP11/SUM('CEB Allocators'!$Y11:$BC11),0)*SUM($AG11:$BK11)</f>
        <v>12.625494381210791</v>
      </c>
      <c r="AY340" s="110">
        <f>IFERROR('CEB Allocators'!AQ11/SUM('CEB Allocators'!$Y11:$BC11),0)*SUM($AG11:$BK11)</f>
        <v>12.625494381210791</v>
      </c>
      <c r="AZ340" s="110">
        <f>IFERROR('CEB Allocators'!AR11/SUM('CEB Allocators'!$Y11:$BC11),0)*SUM($AG11:$BK11)</f>
        <v>12.625494381210791</v>
      </c>
      <c r="BA340" s="110">
        <f>IFERROR('CEB Allocators'!AS11/SUM('CEB Allocators'!$Y11:$BC11),0)*SUM($AG11:$BK11)</f>
        <v>12.625494381210791</v>
      </c>
      <c r="BB340" s="110">
        <f>IFERROR('CEB Allocators'!AT11/SUM('CEB Allocators'!$Y11:$BC11),0)*SUM($AG11:$BK11)</f>
        <v>12.625494381210791</v>
      </c>
      <c r="BC340" s="110">
        <f>IFERROR('CEB Allocators'!AU11/SUM('CEB Allocators'!$Y11:$BC11),0)*SUM($AG11:$BK11)</f>
        <v>12.625494381210791</v>
      </c>
      <c r="BD340" s="110">
        <f>IFERROR('CEB Allocators'!AV11/SUM('CEB Allocators'!$Y11:$BC11),0)*SUM($AG11:$BK11)</f>
        <v>12.625494381210791</v>
      </c>
      <c r="BE340" s="110">
        <f>IFERROR('CEB Allocators'!AW11/SUM('CEB Allocators'!$Y11:$BC11),0)*SUM($AG11:$BK11)</f>
        <v>12.625494381210791</v>
      </c>
      <c r="BF340" s="110">
        <f>IFERROR('CEB Allocators'!AX11/SUM('CEB Allocators'!$Y11:$BC11),0)*SUM($AG11:$BK11)</f>
        <v>12.625494381210791</v>
      </c>
      <c r="BG340" s="110">
        <f>IFERROR('CEB Allocators'!AY11/SUM('CEB Allocators'!$Y11:$BC11),0)*SUM($AG11:$BK11)</f>
        <v>12.625494381210791</v>
      </c>
      <c r="BH340" s="110">
        <f>IFERROR('CEB Allocators'!AZ11/SUM('CEB Allocators'!$Y11:$BC11),0)*SUM($AG11:$BK11)</f>
        <v>12.625494381210791</v>
      </c>
      <c r="BI340" s="110">
        <f>IFERROR('CEB Allocators'!BA11/SUM('CEB Allocators'!$Y11:$BC11),0)*SUM($AG11:$BK11)</f>
        <v>12.625494381210791</v>
      </c>
      <c r="BJ340" s="110">
        <f>IFERROR('CEB Allocators'!BB11/SUM('CEB Allocators'!$Y11:$BC11),0)*SUM($AG11:$BK11)</f>
        <v>12.625494381210791</v>
      </c>
      <c r="BK340" s="110">
        <f>IFERROR('CEB Allocators'!BC11/SUM('CEB Allocators'!$Y11:$BC11),0)*SUM($AG11:$BK11)</f>
        <v>12.625494381210791</v>
      </c>
      <c r="BL340" s="67">
        <f t="shared" ref="BL340:CG340" si="632">BL11</f>
        <v>1.6030992428867623</v>
      </c>
      <c r="BM340" s="67">
        <f t="shared" si="632"/>
        <v>0</v>
      </c>
      <c r="BN340" s="67">
        <f t="shared" si="632"/>
        <v>0</v>
      </c>
      <c r="BO340" s="67">
        <f t="shared" si="632"/>
        <v>0</v>
      </c>
      <c r="BP340" s="67">
        <f t="shared" si="632"/>
        <v>0</v>
      </c>
      <c r="BQ340" s="67">
        <f t="shared" si="632"/>
        <v>0</v>
      </c>
      <c r="BR340" s="67">
        <f t="shared" si="632"/>
        <v>0</v>
      </c>
      <c r="BS340" s="67">
        <f t="shared" si="632"/>
        <v>0</v>
      </c>
      <c r="BT340" s="67">
        <f t="shared" si="632"/>
        <v>0</v>
      </c>
      <c r="BU340" s="67">
        <f t="shared" si="632"/>
        <v>0</v>
      </c>
      <c r="BV340" s="67">
        <f t="shared" si="632"/>
        <v>0</v>
      </c>
      <c r="BW340" s="67">
        <f t="shared" si="632"/>
        <v>0</v>
      </c>
      <c r="BX340" s="67">
        <f t="shared" si="632"/>
        <v>0</v>
      </c>
      <c r="BY340" s="67">
        <f t="shared" si="632"/>
        <v>0</v>
      </c>
      <c r="BZ340" s="67">
        <f t="shared" si="632"/>
        <v>0</v>
      </c>
      <c r="CA340" s="67">
        <f t="shared" si="632"/>
        <v>0</v>
      </c>
      <c r="CB340" s="67">
        <f t="shared" si="632"/>
        <v>0</v>
      </c>
      <c r="CC340" s="67">
        <f t="shared" si="632"/>
        <v>0</v>
      </c>
      <c r="CD340" s="67">
        <f t="shared" si="632"/>
        <v>0</v>
      </c>
      <c r="CE340" s="67">
        <f t="shared" si="632"/>
        <v>0</v>
      </c>
      <c r="CF340" s="67">
        <f t="shared" si="632"/>
        <v>0</v>
      </c>
      <c r="CG340" s="67">
        <f t="shared" si="632"/>
        <v>0</v>
      </c>
      <c r="CH340" s="67">
        <f t="shared" si="604"/>
        <v>0</v>
      </c>
    </row>
    <row r="341" spans="1:86" ht="11.4" x14ac:dyDescent="0.2">
      <c r="A341" s="150"/>
      <c r="B341" s="109" t="str">
        <f t="shared" ref="B341:K341" si="633">B12</f>
        <v>CHP I</v>
      </c>
      <c r="C341" s="130">
        <f t="shared" si="633"/>
        <v>287</v>
      </c>
      <c r="D341" s="130" t="str">
        <f t="shared" si="633"/>
        <v>Gas</v>
      </c>
      <c r="E341" s="130" t="str">
        <f t="shared" si="633"/>
        <v>Gas (CHP)</v>
      </c>
      <c r="F341" s="109" t="str">
        <f t="shared" si="633"/>
        <v>Thorold CoGen</v>
      </c>
      <c r="G341" s="131">
        <f t="shared" si="633"/>
        <v>40265</v>
      </c>
      <c r="H341" s="132">
        <f t="shared" si="609"/>
        <v>40</v>
      </c>
      <c r="I341" s="132">
        <f t="shared" si="633"/>
        <v>26</v>
      </c>
      <c r="J341" s="132">
        <f t="shared" si="633"/>
        <v>14</v>
      </c>
      <c r="K341" s="109">
        <f t="shared" si="633"/>
        <v>2010</v>
      </c>
      <c r="L341" s="109"/>
      <c r="M341" s="109"/>
      <c r="N341" s="109"/>
      <c r="O341" s="109"/>
      <c r="P341" s="109"/>
      <c r="Q341" s="109"/>
      <c r="R341" s="109"/>
      <c r="S341" s="109"/>
      <c r="T341" s="109"/>
      <c r="U341" s="67">
        <f t="shared" ref="U341:AF341" si="634">U12</f>
        <v>0</v>
      </c>
      <c r="V341" s="67">
        <f t="shared" si="634"/>
        <v>0</v>
      </c>
      <c r="W341" s="67">
        <f t="shared" si="634"/>
        <v>0</v>
      </c>
      <c r="X341" s="67">
        <f t="shared" si="634"/>
        <v>0</v>
      </c>
      <c r="Y341" s="67">
        <f t="shared" si="634"/>
        <v>0</v>
      </c>
      <c r="Z341" s="67">
        <f t="shared" si="634"/>
        <v>82.656000000000006</v>
      </c>
      <c r="AA341" s="67">
        <f t="shared" si="634"/>
        <v>83.165798740698349</v>
      </c>
      <c r="AB341" s="67">
        <f t="shared" si="634"/>
        <v>83.405912764739554</v>
      </c>
      <c r="AC341" s="67">
        <f t="shared" si="634"/>
        <v>83.588068231253601</v>
      </c>
      <c r="AD341" s="67">
        <f t="shared" si="634"/>
        <v>83.991412478534642</v>
      </c>
      <c r="AE341" s="67">
        <f t="shared" si="634"/>
        <v>84.209052776187761</v>
      </c>
      <c r="AF341" s="67">
        <f t="shared" si="634"/>
        <v>84.531964739553544</v>
      </c>
      <c r="AG341" s="110">
        <f>IFERROR('CEB Allocators'!Y12/SUM('CEB Allocators'!$Y12:$BC12),0)*SUM($AG12:$BK12)</f>
        <v>46.990103251114768</v>
      </c>
      <c r="AH341" s="110">
        <f>IFERROR('CEB Allocators'!Z12/SUM('CEB Allocators'!$Y12:$BC12),0)*SUM($AG12:$BK12)</f>
        <v>46.990103251114768</v>
      </c>
      <c r="AI341" s="110">
        <f>IFERROR('CEB Allocators'!AA12/SUM('CEB Allocators'!$Y12:$BC12),0)*SUM($AG12:$BK12)</f>
        <v>46.990103251114768</v>
      </c>
      <c r="AJ341" s="110">
        <f>IFERROR('CEB Allocators'!AB12/SUM('CEB Allocators'!$Y12:$BC12),0)*SUM($AG12:$BK12)</f>
        <v>46.990103251114768</v>
      </c>
      <c r="AK341" s="110">
        <f>IFERROR('CEB Allocators'!AC12/SUM('CEB Allocators'!$Y12:$BC12),0)*SUM($AG12:$BK12)</f>
        <v>46.990103251114768</v>
      </c>
      <c r="AL341" s="110">
        <f>IFERROR('CEB Allocators'!AD12/SUM('CEB Allocators'!$Y12:$BC12),0)*SUM($AG12:$BK12)</f>
        <v>46.990103251114768</v>
      </c>
      <c r="AM341" s="110">
        <f>IFERROR('CEB Allocators'!AE12/SUM('CEB Allocators'!$Y12:$BC12),0)*SUM($AG12:$BK12)</f>
        <v>46.990103251114768</v>
      </c>
      <c r="AN341" s="110">
        <f>IFERROR('CEB Allocators'!AF12/SUM('CEB Allocators'!$Y12:$BC12),0)*SUM($AG12:$BK12)</f>
        <v>46.990103251114768</v>
      </c>
      <c r="AO341" s="110">
        <f>IFERROR('CEB Allocators'!AG12/SUM('CEB Allocators'!$Y12:$BC12),0)*SUM($AG12:$BK12)</f>
        <v>46.990103251114768</v>
      </c>
      <c r="AP341" s="110">
        <f>IFERROR('CEB Allocators'!AH12/SUM('CEB Allocators'!$Y12:$BC12),0)*SUM($AG12:$BK12)</f>
        <v>46.990103251114768</v>
      </c>
      <c r="AQ341" s="110">
        <f>IFERROR('CEB Allocators'!AI12/SUM('CEB Allocators'!$Y12:$BC12),0)*SUM($AG12:$BK12)</f>
        <v>46.990103251114768</v>
      </c>
      <c r="AR341" s="110">
        <f>IFERROR('CEB Allocators'!AJ12/SUM('CEB Allocators'!$Y12:$BC12),0)*SUM($AG12:$BK12)</f>
        <v>46.990103251114768</v>
      </c>
      <c r="AS341" s="110">
        <f>IFERROR('CEB Allocators'!AK12/SUM('CEB Allocators'!$Y12:$BC12),0)*SUM($AG12:$BK12)</f>
        <v>46.990103251114768</v>
      </c>
      <c r="AT341" s="110">
        <f>IFERROR('CEB Allocators'!AL12/SUM('CEB Allocators'!$Y12:$BC12),0)*SUM($AG12:$BK12)</f>
        <v>46.990103251114768</v>
      </c>
      <c r="AU341" s="110">
        <f>IFERROR('CEB Allocators'!AM12/SUM('CEB Allocators'!$Y12:$BC12),0)*SUM($AG12:$BK12)</f>
        <v>46.990103251114768</v>
      </c>
      <c r="AV341" s="110">
        <f>IFERROR('CEB Allocators'!AN12/SUM('CEB Allocators'!$Y12:$BC12),0)*SUM($AG12:$BK12)</f>
        <v>46.990103251114768</v>
      </c>
      <c r="AW341" s="110">
        <f>IFERROR('CEB Allocators'!AO12/SUM('CEB Allocators'!$Y12:$BC12),0)*SUM($AG12:$BK12)</f>
        <v>46.990103251114768</v>
      </c>
      <c r="AX341" s="110">
        <f>IFERROR('CEB Allocators'!AP12/SUM('CEB Allocators'!$Y12:$BC12),0)*SUM($AG12:$BK12)</f>
        <v>46.990103251114768</v>
      </c>
      <c r="AY341" s="110">
        <f>IFERROR('CEB Allocators'!AQ12/SUM('CEB Allocators'!$Y12:$BC12),0)*SUM($AG12:$BK12)</f>
        <v>46.990103251114768</v>
      </c>
      <c r="AZ341" s="110">
        <f>IFERROR('CEB Allocators'!AR12/SUM('CEB Allocators'!$Y12:$BC12),0)*SUM($AG12:$BK12)</f>
        <v>46.990103251114768</v>
      </c>
      <c r="BA341" s="110">
        <f>IFERROR('CEB Allocators'!AS12/SUM('CEB Allocators'!$Y12:$BC12),0)*SUM($AG12:$BK12)</f>
        <v>46.990103251114768</v>
      </c>
      <c r="BB341" s="110">
        <f>IFERROR('CEB Allocators'!AT12/SUM('CEB Allocators'!$Y12:$BC12),0)*SUM($AG12:$BK12)</f>
        <v>46.990103251114768</v>
      </c>
      <c r="BC341" s="110">
        <f>IFERROR('CEB Allocators'!AU12/SUM('CEB Allocators'!$Y12:$BC12),0)*SUM($AG12:$BK12)</f>
        <v>46.990103251114768</v>
      </c>
      <c r="BD341" s="110">
        <f>IFERROR('CEB Allocators'!AV12/SUM('CEB Allocators'!$Y12:$BC12),0)*SUM($AG12:$BK12)</f>
        <v>46.990103251114768</v>
      </c>
      <c r="BE341" s="110">
        <f>IFERROR('CEB Allocators'!AW12/SUM('CEB Allocators'!$Y12:$BC12),0)*SUM($AG12:$BK12)</f>
        <v>46.990103251114768</v>
      </c>
      <c r="BF341" s="110">
        <f>IFERROR('CEB Allocators'!AX12/SUM('CEB Allocators'!$Y12:$BC12),0)*SUM($AG12:$BK12)</f>
        <v>46.990103251114768</v>
      </c>
      <c r="BG341" s="110">
        <f>IFERROR('CEB Allocators'!AY12/SUM('CEB Allocators'!$Y12:$BC12),0)*SUM($AG12:$BK12)</f>
        <v>46.990103251114768</v>
      </c>
      <c r="BH341" s="110">
        <f>IFERROR('CEB Allocators'!AZ12/SUM('CEB Allocators'!$Y12:$BC12),0)*SUM($AG12:$BK12)</f>
        <v>46.990103251114768</v>
      </c>
      <c r="BI341" s="110">
        <f>IFERROR('CEB Allocators'!BA12/SUM('CEB Allocators'!$Y12:$BC12),0)*SUM($AG12:$BK12)</f>
        <v>46.990103251114768</v>
      </c>
      <c r="BJ341" s="110">
        <f>IFERROR('CEB Allocators'!BB12/SUM('CEB Allocators'!$Y12:$BC12),0)*SUM($AG12:$BK12)</f>
        <v>46.990103251114768</v>
      </c>
      <c r="BK341" s="110">
        <f>IFERROR('CEB Allocators'!BC12/SUM('CEB Allocators'!$Y12:$BC12),0)*SUM($AG12:$BK12)</f>
        <v>46.990103251114768</v>
      </c>
      <c r="BL341" s="67">
        <f t="shared" ref="BL341:CG341" si="635">BL12</f>
        <v>22.048743631157521</v>
      </c>
      <c r="BM341" s="67">
        <f t="shared" si="635"/>
        <v>22.430849387009882</v>
      </c>
      <c r="BN341" s="67">
        <f t="shared" si="635"/>
        <v>0</v>
      </c>
      <c r="BO341" s="67">
        <f t="shared" si="635"/>
        <v>0</v>
      </c>
      <c r="BP341" s="67">
        <f t="shared" si="635"/>
        <v>0</v>
      </c>
      <c r="BQ341" s="67">
        <f t="shared" si="635"/>
        <v>0</v>
      </c>
      <c r="BR341" s="67">
        <f t="shared" si="635"/>
        <v>0</v>
      </c>
      <c r="BS341" s="67">
        <f t="shared" si="635"/>
        <v>0</v>
      </c>
      <c r="BT341" s="67">
        <f t="shared" si="635"/>
        <v>0</v>
      </c>
      <c r="BU341" s="67">
        <f t="shared" si="635"/>
        <v>0</v>
      </c>
      <c r="BV341" s="67">
        <f t="shared" si="635"/>
        <v>0</v>
      </c>
      <c r="BW341" s="67">
        <f t="shared" si="635"/>
        <v>0</v>
      </c>
      <c r="BX341" s="67">
        <f t="shared" si="635"/>
        <v>0</v>
      </c>
      <c r="BY341" s="67">
        <f t="shared" si="635"/>
        <v>0</v>
      </c>
      <c r="BZ341" s="67">
        <f t="shared" si="635"/>
        <v>0</v>
      </c>
      <c r="CA341" s="67">
        <f t="shared" si="635"/>
        <v>0</v>
      </c>
      <c r="CB341" s="67">
        <f t="shared" si="635"/>
        <v>0</v>
      </c>
      <c r="CC341" s="67">
        <f t="shared" si="635"/>
        <v>0</v>
      </c>
      <c r="CD341" s="67">
        <f t="shared" si="635"/>
        <v>0</v>
      </c>
      <c r="CE341" s="67">
        <f t="shared" si="635"/>
        <v>0</v>
      </c>
      <c r="CF341" s="67">
        <f t="shared" si="635"/>
        <v>0</v>
      </c>
      <c r="CG341" s="67">
        <f t="shared" si="635"/>
        <v>0</v>
      </c>
      <c r="CH341" s="67">
        <f t="shared" si="604"/>
        <v>0</v>
      </c>
    </row>
    <row r="342" spans="1:86" ht="11.4" x14ac:dyDescent="0.2">
      <c r="A342" s="150"/>
      <c r="B342" s="109" t="str">
        <f t="shared" ref="B342:K342" si="636">B13</f>
        <v>EMCES</v>
      </c>
      <c r="C342" s="130">
        <f t="shared" si="636"/>
        <v>541.25</v>
      </c>
      <c r="D342" s="130" t="str">
        <f t="shared" si="636"/>
        <v>Gas</v>
      </c>
      <c r="E342" s="130" t="str">
        <f t="shared" si="636"/>
        <v>Gas (CCGT)</v>
      </c>
      <c r="F342" s="109" t="str">
        <f t="shared" si="636"/>
        <v>Brighton Beach Power Station</v>
      </c>
      <c r="G342" s="131">
        <f t="shared" si="636"/>
        <v>38718</v>
      </c>
      <c r="H342" s="132">
        <f t="shared" si="609"/>
        <v>40</v>
      </c>
      <c r="I342" s="132">
        <f t="shared" si="636"/>
        <v>40</v>
      </c>
      <c r="J342" s="132">
        <f t="shared" si="636"/>
        <v>0</v>
      </c>
      <c r="K342" s="109">
        <f t="shared" si="636"/>
        <v>2006</v>
      </c>
      <c r="L342" s="109"/>
      <c r="M342" s="109"/>
      <c r="N342" s="109"/>
      <c r="O342" s="109"/>
      <c r="P342" s="109"/>
      <c r="Q342" s="109"/>
      <c r="R342" s="109"/>
      <c r="S342" s="109"/>
      <c r="T342" s="109"/>
      <c r="U342" s="67">
        <f t="shared" ref="U342:AF342" si="637">U13</f>
        <v>0</v>
      </c>
      <c r="V342" s="67">
        <f t="shared" si="637"/>
        <v>53.986440000000002</v>
      </c>
      <c r="W342" s="67">
        <f t="shared" si="637"/>
        <v>54.184153134538761</v>
      </c>
      <c r="X342" s="67">
        <f t="shared" si="637"/>
        <v>54.433983120441312</v>
      </c>
      <c r="Y342" s="67">
        <f t="shared" si="637"/>
        <v>54.476172952497706</v>
      </c>
      <c r="Z342" s="67">
        <f t="shared" si="637"/>
        <v>54.750820486668708</v>
      </c>
      <c r="AA342" s="67">
        <f t="shared" si="637"/>
        <v>55.107365930125638</v>
      </c>
      <c r="AB342" s="67">
        <f t="shared" si="637"/>
        <v>55.275298006742268</v>
      </c>
      <c r="AC342" s="67">
        <f t="shared" si="637"/>
        <v>55.40269475452039</v>
      </c>
      <c r="AD342" s="67">
        <f t="shared" si="637"/>
        <v>55.684787553171923</v>
      </c>
      <c r="AE342" s="67">
        <f t="shared" si="637"/>
        <v>55.83700184921851</v>
      </c>
      <c r="AF342" s="67">
        <f t="shared" si="637"/>
        <v>56.062841538461541</v>
      </c>
      <c r="AG342" s="110">
        <f>IFERROR('CEB Allocators'!Y13/SUM('CEB Allocators'!$Y13:$BC13),0)*SUM($AG13:$BK13)</f>
        <v>29.669665367457657</v>
      </c>
      <c r="AH342" s="110">
        <f>IFERROR('CEB Allocators'!Z13/SUM('CEB Allocators'!$Y13:$BC13),0)*SUM($AG13:$BK13)</f>
        <v>29.669665367457657</v>
      </c>
      <c r="AI342" s="110">
        <f>IFERROR('CEB Allocators'!AA13/SUM('CEB Allocators'!$Y13:$BC13),0)*SUM($AG13:$BK13)</f>
        <v>29.669665367457657</v>
      </c>
      <c r="AJ342" s="110">
        <f>IFERROR('CEB Allocators'!AB13/SUM('CEB Allocators'!$Y13:$BC13),0)*SUM($AG13:$BK13)</f>
        <v>29.669665367457657</v>
      </c>
      <c r="AK342" s="110">
        <f>IFERROR('CEB Allocators'!AC13/SUM('CEB Allocators'!$Y13:$BC13),0)*SUM($AG13:$BK13)</f>
        <v>29.669665367457657</v>
      </c>
      <c r="AL342" s="110">
        <f>IFERROR('CEB Allocators'!AD13/SUM('CEB Allocators'!$Y13:$BC13),0)*SUM($AG13:$BK13)</f>
        <v>29.669665367457657</v>
      </c>
      <c r="AM342" s="110">
        <f>IFERROR('CEB Allocators'!AE13/SUM('CEB Allocators'!$Y13:$BC13),0)*SUM($AG13:$BK13)</f>
        <v>29.669665367457657</v>
      </c>
      <c r="AN342" s="110">
        <f>IFERROR('CEB Allocators'!AF13/SUM('CEB Allocators'!$Y13:$BC13),0)*SUM($AG13:$BK13)</f>
        <v>29.669665367457657</v>
      </c>
      <c r="AO342" s="110">
        <f>IFERROR('CEB Allocators'!AG13/SUM('CEB Allocators'!$Y13:$BC13),0)*SUM($AG13:$BK13)</f>
        <v>29.669665367457657</v>
      </c>
      <c r="AP342" s="110">
        <f>IFERROR('CEB Allocators'!AH13/SUM('CEB Allocators'!$Y13:$BC13),0)*SUM($AG13:$BK13)</f>
        <v>29.669665367457657</v>
      </c>
      <c r="AQ342" s="110">
        <f>IFERROR('CEB Allocators'!AI13/SUM('CEB Allocators'!$Y13:$BC13),0)*SUM($AG13:$BK13)</f>
        <v>29.669665367457657</v>
      </c>
      <c r="AR342" s="110">
        <f>IFERROR('CEB Allocators'!AJ13/SUM('CEB Allocators'!$Y13:$BC13),0)*SUM($AG13:$BK13)</f>
        <v>29.669665367457657</v>
      </c>
      <c r="AS342" s="110">
        <f>IFERROR('CEB Allocators'!AK13/SUM('CEB Allocators'!$Y13:$BC13),0)*SUM($AG13:$BK13)</f>
        <v>29.669665367457657</v>
      </c>
      <c r="AT342" s="110">
        <f>IFERROR('CEB Allocators'!AL13/SUM('CEB Allocators'!$Y13:$BC13),0)*SUM($AG13:$BK13)</f>
        <v>29.669665367457657</v>
      </c>
      <c r="AU342" s="110">
        <f>IFERROR('CEB Allocators'!AM13/SUM('CEB Allocators'!$Y13:$BC13),0)*SUM($AG13:$BK13)</f>
        <v>29.669665367457657</v>
      </c>
      <c r="AV342" s="110">
        <f>IFERROR('CEB Allocators'!AN13/SUM('CEB Allocators'!$Y13:$BC13),0)*SUM($AG13:$BK13)</f>
        <v>29.669665367457657</v>
      </c>
      <c r="AW342" s="110">
        <f>IFERROR('CEB Allocators'!AO13/SUM('CEB Allocators'!$Y13:$BC13),0)*SUM($AG13:$BK13)</f>
        <v>29.669665367457657</v>
      </c>
      <c r="AX342" s="110">
        <f>IFERROR('CEB Allocators'!AP13/SUM('CEB Allocators'!$Y13:$BC13),0)*SUM($AG13:$BK13)</f>
        <v>29.669665367457657</v>
      </c>
      <c r="AY342" s="110">
        <f>IFERROR('CEB Allocators'!AQ13/SUM('CEB Allocators'!$Y13:$BC13),0)*SUM($AG13:$BK13)</f>
        <v>29.669665367457657</v>
      </c>
      <c r="AZ342" s="110">
        <f>IFERROR('CEB Allocators'!AR13/SUM('CEB Allocators'!$Y13:$BC13),0)*SUM($AG13:$BK13)</f>
        <v>29.669665367457657</v>
      </c>
      <c r="BA342" s="110">
        <f>IFERROR('CEB Allocators'!AS13/SUM('CEB Allocators'!$Y13:$BC13),0)*SUM($AG13:$BK13)</f>
        <v>29.669665367457657</v>
      </c>
      <c r="BB342" s="110">
        <f>IFERROR('CEB Allocators'!AT13/SUM('CEB Allocators'!$Y13:$BC13),0)*SUM($AG13:$BK13)</f>
        <v>29.669665367457657</v>
      </c>
      <c r="BC342" s="110">
        <f>IFERROR('CEB Allocators'!AU13/SUM('CEB Allocators'!$Y13:$BC13),0)*SUM($AG13:$BK13)</f>
        <v>29.669665367457657</v>
      </c>
      <c r="BD342" s="110">
        <f>IFERROR('CEB Allocators'!AV13/SUM('CEB Allocators'!$Y13:$BC13),0)*SUM($AG13:$BK13)</f>
        <v>29.669665367457657</v>
      </c>
      <c r="BE342" s="110">
        <f>IFERROR('CEB Allocators'!AW13/SUM('CEB Allocators'!$Y13:$BC13),0)*SUM($AG13:$BK13)</f>
        <v>29.669665367457657</v>
      </c>
      <c r="BF342" s="110">
        <f>IFERROR('CEB Allocators'!AX13/SUM('CEB Allocators'!$Y13:$BC13),0)*SUM($AG13:$BK13)</f>
        <v>29.669665367457657</v>
      </c>
      <c r="BG342" s="110">
        <f>IFERROR('CEB Allocators'!AY13/SUM('CEB Allocators'!$Y13:$BC13),0)*SUM($AG13:$BK13)</f>
        <v>29.669665367457657</v>
      </c>
      <c r="BH342" s="110">
        <f>IFERROR('CEB Allocators'!AZ13/SUM('CEB Allocators'!$Y13:$BC13),0)*SUM($AG13:$BK13)</f>
        <v>29.669665367457657</v>
      </c>
      <c r="BI342" s="110">
        <f>IFERROR('CEB Allocators'!BA13/SUM('CEB Allocators'!$Y13:$BC13),0)*SUM($AG13:$BK13)</f>
        <v>29.669665367457657</v>
      </c>
      <c r="BJ342" s="110">
        <f>IFERROR('CEB Allocators'!BB13/SUM('CEB Allocators'!$Y13:$BC13),0)*SUM($AG13:$BK13)</f>
        <v>0</v>
      </c>
      <c r="BK342" s="110">
        <f>IFERROR('CEB Allocators'!BC13/SUM('CEB Allocators'!$Y13:$BC13),0)*SUM($AG13:$BK13)</f>
        <v>0</v>
      </c>
      <c r="BL342" s="67">
        <f t="shared" ref="BL342:CG342" si="638">BL13</f>
        <v>0</v>
      </c>
      <c r="BM342" s="67">
        <f t="shared" si="638"/>
        <v>0</v>
      </c>
      <c r="BN342" s="67">
        <f t="shared" si="638"/>
        <v>0</v>
      </c>
      <c r="BO342" s="67">
        <f t="shared" si="638"/>
        <v>0</v>
      </c>
      <c r="BP342" s="67">
        <f t="shared" si="638"/>
        <v>0</v>
      </c>
      <c r="BQ342" s="67">
        <f t="shared" si="638"/>
        <v>0</v>
      </c>
      <c r="BR342" s="67">
        <f t="shared" si="638"/>
        <v>0</v>
      </c>
      <c r="BS342" s="67">
        <f t="shared" si="638"/>
        <v>0</v>
      </c>
      <c r="BT342" s="67">
        <f t="shared" si="638"/>
        <v>0</v>
      </c>
      <c r="BU342" s="67">
        <f t="shared" si="638"/>
        <v>0</v>
      </c>
      <c r="BV342" s="67">
        <f t="shared" si="638"/>
        <v>0</v>
      </c>
      <c r="BW342" s="67">
        <f t="shared" si="638"/>
        <v>0</v>
      </c>
      <c r="BX342" s="67">
        <f t="shared" si="638"/>
        <v>0</v>
      </c>
      <c r="BY342" s="67">
        <f t="shared" si="638"/>
        <v>0</v>
      </c>
      <c r="BZ342" s="67">
        <f t="shared" si="638"/>
        <v>0</v>
      </c>
      <c r="CA342" s="67">
        <f t="shared" si="638"/>
        <v>0</v>
      </c>
      <c r="CB342" s="67">
        <f t="shared" si="638"/>
        <v>0</v>
      </c>
      <c r="CC342" s="67">
        <f t="shared" si="638"/>
        <v>0</v>
      </c>
      <c r="CD342" s="67">
        <f t="shared" si="638"/>
        <v>0</v>
      </c>
      <c r="CE342" s="67">
        <f t="shared" si="638"/>
        <v>0</v>
      </c>
      <c r="CF342" s="67">
        <f t="shared" si="638"/>
        <v>0</v>
      </c>
      <c r="CG342" s="67">
        <f t="shared" si="638"/>
        <v>0</v>
      </c>
      <c r="CH342" s="67">
        <f t="shared" si="604"/>
        <v>0</v>
      </c>
    </row>
    <row r="343" spans="1:86" ht="11.4" x14ac:dyDescent="0.2">
      <c r="A343" s="150"/>
      <c r="B343" s="109" t="str">
        <f t="shared" ref="B343:K343" si="639">B14</f>
        <v>EMCES</v>
      </c>
      <c r="C343" s="130">
        <f t="shared" si="639"/>
        <v>444</v>
      </c>
      <c r="D343" s="130" t="str">
        <f t="shared" si="639"/>
        <v>Gas</v>
      </c>
      <c r="E343" s="130" t="str">
        <f t="shared" si="639"/>
        <v>Gas (CCGT)</v>
      </c>
      <c r="F343" s="109" t="str">
        <f t="shared" si="639"/>
        <v xml:space="preserve">Sarnia Cogeneration Plant </v>
      </c>
      <c r="G343" s="131">
        <f t="shared" si="639"/>
        <v>38718</v>
      </c>
      <c r="H343" s="132">
        <f t="shared" si="609"/>
        <v>40</v>
      </c>
      <c r="I343" s="132">
        <f t="shared" si="639"/>
        <v>21</v>
      </c>
      <c r="J343" s="132">
        <f t="shared" si="639"/>
        <v>19</v>
      </c>
      <c r="K343" s="109">
        <f t="shared" si="639"/>
        <v>2006</v>
      </c>
      <c r="L343" s="109"/>
      <c r="M343" s="109"/>
      <c r="N343" s="109"/>
      <c r="O343" s="109"/>
      <c r="P343" s="109"/>
      <c r="Q343" s="109"/>
      <c r="R343" s="109"/>
      <c r="S343" s="109"/>
      <c r="T343" s="109"/>
      <c r="U343" s="67">
        <f t="shared" ref="U343:AF343" si="640">U14</f>
        <v>0</v>
      </c>
      <c r="V343" s="67">
        <f t="shared" si="640"/>
        <v>44.286335999999999</v>
      </c>
      <c r="W343" s="67">
        <f t="shared" si="640"/>
        <v>44.448524696046583</v>
      </c>
      <c r="X343" s="67">
        <f t="shared" si="640"/>
        <v>44.653466060925531</v>
      </c>
      <c r="Y343" s="67">
        <f t="shared" si="640"/>
        <v>44.688075364266012</v>
      </c>
      <c r="Z343" s="67">
        <f t="shared" si="640"/>
        <v>44.913375142874649</v>
      </c>
      <c r="AA343" s="67">
        <f t="shared" si="640"/>
        <v>45.20585768679129</v>
      </c>
      <c r="AB343" s="67">
        <f t="shared" si="640"/>
        <v>45.343616286362249</v>
      </c>
      <c r="AC343" s="67">
        <f t="shared" si="640"/>
        <v>45.448122810174688</v>
      </c>
      <c r="AD343" s="67">
        <f t="shared" si="640"/>
        <v>45.679530112902235</v>
      </c>
      <c r="AE343" s="67">
        <f t="shared" si="640"/>
        <v>45.804395050444377</v>
      </c>
      <c r="AF343" s="67">
        <f t="shared" si="640"/>
        <v>45.989656615384618</v>
      </c>
      <c r="AG343" s="110">
        <f>IFERROR('CEB Allocators'!Y14/SUM('CEB Allocators'!$Y14:$BC14),0)*SUM($AG14:$BK14)</f>
        <v>26.336285331782374</v>
      </c>
      <c r="AH343" s="110">
        <f>IFERROR('CEB Allocators'!Z14/SUM('CEB Allocators'!$Y14:$BC14),0)*SUM($AG14:$BK14)</f>
        <v>26.336285331782374</v>
      </c>
      <c r="AI343" s="110">
        <f>IFERROR('CEB Allocators'!AA14/SUM('CEB Allocators'!$Y14:$BC14),0)*SUM($AG14:$BK14)</f>
        <v>26.336285331782374</v>
      </c>
      <c r="AJ343" s="110">
        <f>IFERROR('CEB Allocators'!AB14/SUM('CEB Allocators'!$Y14:$BC14),0)*SUM($AG14:$BK14)</f>
        <v>26.336285331782374</v>
      </c>
      <c r="AK343" s="110">
        <f>IFERROR('CEB Allocators'!AC14/SUM('CEB Allocators'!$Y14:$BC14),0)*SUM($AG14:$BK14)</f>
        <v>26.336285331782374</v>
      </c>
      <c r="AL343" s="110">
        <f>IFERROR('CEB Allocators'!AD14/SUM('CEB Allocators'!$Y14:$BC14),0)*SUM($AG14:$BK14)</f>
        <v>26.336285331782374</v>
      </c>
      <c r="AM343" s="110">
        <f>IFERROR('CEB Allocators'!AE14/SUM('CEB Allocators'!$Y14:$BC14),0)*SUM($AG14:$BK14)</f>
        <v>26.336285331782374</v>
      </c>
      <c r="AN343" s="110">
        <f>IFERROR('CEB Allocators'!AF14/SUM('CEB Allocators'!$Y14:$BC14),0)*SUM($AG14:$BK14)</f>
        <v>26.336285331782374</v>
      </c>
      <c r="AO343" s="110">
        <f>IFERROR('CEB Allocators'!AG14/SUM('CEB Allocators'!$Y14:$BC14),0)*SUM($AG14:$BK14)</f>
        <v>26.336285331782374</v>
      </c>
      <c r="AP343" s="110">
        <f>IFERROR('CEB Allocators'!AH14/SUM('CEB Allocators'!$Y14:$BC14),0)*SUM($AG14:$BK14)</f>
        <v>26.336285331782374</v>
      </c>
      <c r="AQ343" s="110">
        <f>IFERROR('CEB Allocators'!AI14/SUM('CEB Allocators'!$Y14:$BC14),0)*SUM($AG14:$BK14)</f>
        <v>26.336285331782374</v>
      </c>
      <c r="AR343" s="110">
        <f>IFERROR('CEB Allocators'!AJ14/SUM('CEB Allocators'!$Y14:$BC14),0)*SUM($AG14:$BK14)</f>
        <v>26.336285331782374</v>
      </c>
      <c r="AS343" s="110">
        <f>IFERROR('CEB Allocators'!AK14/SUM('CEB Allocators'!$Y14:$BC14),0)*SUM($AG14:$BK14)</f>
        <v>26.336285331782374</v>
      </c>
      <c r="AT343" s="110">
        <f>IFERROR('CEB Allocators'!AL14/SUM('CEB Allocators'!$Y14:$BC14),0)*SUM($AG14:$BK14)</f>
        <v>26.336285331782374</v>
      </c>
      <c r="AU343" s="110">
        <f>IFERROR('CEB Allocators'!AM14/SUM('CEB Allocators'!$Y14:$BC14),0)*SUM($AG14:$BK14)</f>
        <v>26.336285331782374</v>
      </c>
      <c r="AV343" s="110">
        <f>IFERROR('CEB Allocators'!AN14/SUM('CEB Allocators'!$Y14:$BC14),0)*SUM($AG14:$BK14)</f>
        <v>26.336285331782374</v>
      </c>
      <c r="AW343" s="110">
        <f>IFERROR('CEB Allocators'!AO14/SUM('CEB Allocators'!$Y14:$BC14),0)*SUM($AG14:$BK14)</f>
        <v>26.336285331782374</v>
      </c>
      <c r="AX343" s="110">
        <f>IFERROR('CEB Allocators'!AP14/SUM('CEB Allocators'!$Y14:$BC14),0)*SUM($AG14:$BK14)</f>
        <v>26.336285331782374</v>
      </c>
      <c r="AY343" s="110">
        <f>IFERROR('CEB Allocators'!AQ14/SUM('CEB Allocators'!$Y14:$BC14),0)*SUM($AG14:$BK14)</f>
        <v>26.336285331782374</v>
      </c>
      <c r="AZ343" s="110">
        <f>IFERROR('CEB Allocators'!AR14/SUM('CEB Allocators'!$Y14:$BC14),0)*SUM($AG14:$BK14)</f>
        <v>26.336285331782374</v>
      </c>
      <c r="BA343" s="110">
        <f>IFERROR('CEB Allocators'!AS14/SUM('CEB Allocators'!$Y14:$BC14),0)*SUM($AG14:$BK14)</f>
        <v>26.336285331782374</v>
      </c>
      <c r="BB343" s="110">
        <f>IFERROR('CEB Allocators'!AT14/SUM('CEB Allocators'!$Y14:$BC14),0)*SUM($AG14:$BK14)</f>
        <v>26.336285331782374</v>
      </c>
      <c r="BC343" s="110">
        <f>IFERROR('CEB Allocators'!AU14/SUM('CEB Allocators'!$Y14:$BC14),0)*SUM($AG14:$BK14)</f>
        <v>26.336285331782374</v>
      </c>
      <c r="BD343" s="110">
        <f>IFERROR('CEB Allocators'!AV14/SUM('CEB Allocators'!$Y14:$BC14),0)*SUM($AG14:$BK14)</f>
        <v>26.336285331782374</v>
      </c>
      <c r="BE343" s="110">
        <f>IFERROR('CEB Allocators'!AW14/SUM('CEB Allocators'!$Y14:$BC14),0)*SUM($AG14:$BK14)</f>
        <v>26.336285331782374</v>
      </c>
      <c r="BF343" s="110">
        <f>IFERROR('CEB Allocators'!AX14/SUM('CEB Allocators'!$Y14:$BC14),0)*SUM($AG14:$BK14)</f>
        <v>26.336285331782374</v>
      </c>
      <c r="BG343" s="110">
        <f>IFERROR('CEB Allocators'!AY14/SUM('CEB Allocators'!$Y14:$BC14),0)*SUM($AG14:$BK14)</f>
        <v>26.336285331782374</v>
      </c>
      <c r="BH343" s="110">
        <f>IFERROR('CEB Allocators'!AZ14/SUM('CEB Allocators'!$Y14:$BC14),0)*SUM($AG14:$BK14)</f>
        <v>26.336285331782374</v>
      </c>
      <c r="BI343" s="110">
        <f>IFERROR('CEB Allocators'!BA14/SUM('CEB Allocators'!$Y14:$BC14),0)*SUM($AG14:$BK14)</f>
        <v>26.336285331782374</v>
      </c>
      <c r="BJ343" s="110">
        <f>IFERROR('CEB Allocators'!BB14/SUM('CEB Allocators'!$Y14:$BC14),0)*SUM($AG14:$BK14)</f>
        <v>0</v>
      </c>
      <c r="BK343" s="110">
        <f>IFERROR('CEB Allocators'!BC14/SUM('CEB Allocators'!$Y14:$BC14),0)*SUM($AG14:$BK14)</f>
        <v>0</v>
      </c>
      <c r="BL343" s="67">
        <f t="shared" ref="BL343:CG343" si="641">BL14</f>
        <v>0</v>
      </c>
      <c r="BM343" s="67">
        <f t="shared" si="641"/>
        <v>0</v>
      </c>
      <c r="BN343" s="67">
        <f t="shared" si="641"/>
        <v>0</v>
      </c>
      <c r="BO343" s="67">
        <f t="shared" si="641"/>
        <v>0</v>
      </c>
      <c r="BP343" s="67">
        <f t="shared" si="641"/>
        <v>0</v>
      </c>
      <c r="BQ343" s="67">
        <f t="shared" si="641"/>
        <v>0</v>
      </c>
      <c r="BR343" s="67">
        <f t="shared" si="641"/>
        <v>0</v>
      </c>
      <c r="BS343" s="67">
        <f t="shared" si="641"/>
        <v>0</v>
      </c>
      <c r="BT343" s="67">
        <f t="shared" si="641"/>
        <v>0</v>
      </c>
      <c r="BU343" s="67">
        <f t="shared" si="641"/>
        <v>0</v>
      </c>
      <c r="BV343" s="67">
        <f t="shared" si="641"/>
        <v>0</v>
      </c>
      <c r="BW343" s="67">
        <f t="shared" si="641"/>
        <v>0</v>
      </c>
      <c r="BX343" s="67">
        <f t="shared" si="641"/>
        <v>0</v>
      </c>
      <c r="BY343" s="67">
        <f t="shared" si="641"/>
        <v>0</v>
      </c>
      <c r="BZ343" s="67">
        <f t="shared" si="641"/>
        <v>0</v>
      </c>
      <c r="CA343" s="67">
        <f t="shared" si="641"/>
        <v>0</v>
      </c>
      <c r="CB343" s="67">
        <f t="shared" si="641"/>
        <v>0</v>
      </c>
      <c r="CC343" s="67">
        <f t="shared" si="641"/>
        <v>0</v>
      </c>
      <c r="CD343" s="67">
        <f t="shared" si="641"/>
        <v>0</v>
      </c>
      <c r="CE343" s="67">
        <f t="shared" si="641"/>
        <v>0</v>
      </c>
      <c r="CF343" s="67">
        <f t="shared" si="641"/>
        <v>0</v>
      </c>
      <c r="CG343" s="67">
        <f t="shared" si="641"/>
        <v>0</v>
      </c>
      <c r="CH343" s="67">
        <f t="shared" si="604"/>
        <v>0</v>
      </c>
    </row>
    <row r="344" spans="1:86" ht="11.4" x14ac:dyDescent="0.2">
      <c r="A344" s="150"/>
      <c r="B344" s="109" t="str">
        <f t="shared" ref="B344:K344" si="642">B15</f>
        <v>FIT I</v>
      </c>
      <c r="C344" s="130">
        <f t="shared" si="642"/>
        <v>30</v>
      </c>
      <c r="D344" s="130" t="str">
        <f t="shared" si="642"/>
        <v>Sol</v>
      </c>
      <c r="E344" s="130" t="str">
        <f t="shared" si="642"/>
        <v>Solar (Ground Mount, 10MW)</v>
      </c>
      <c r="F344" s="109" t="str">
        <f t="shared" si="642"/>
        <v>Multiple</v>
      </c>
      <c r="G344" s="131">
        <f t="shared" si="642"/>
        <v>40909</v>
      </c>
      <c r="H344" s="132">
        <f t="shared" si="609"/>
        <v>50</v>
      </c>
      <c r="I344" s="132">
        <f t="shared" si="642"/>
        <v>25</v>
      </c>
      <c r="J344" s="132">
        <f t="shared" si="642"/>
        <v>25</v>
      </c>
      <c r="K344" s="109">
        <f t="shared" si="642"/>
        <v>2012</v>
      </c>
      <c r="L344" s="109"/>
      <c r="M344" s="109"/>
      <c r="N344" s="109"/>
      <c r="O344" s="109"/>
      <c r="P344" s="109"/>
      <c r="Q344" s="109"/>
      <c r="R344" s="109"/>
      <c r="S344" s="109"/>
      <c r="T344" s="109"/>
      <c r="U344" s="67">
        <f t="shared" ref="U344:AF344" si="643">U15</f>
        <v>0</v>
      </c>
      <c r="V344" s="67">
        <f t="shared" si="643"/>
        <v>0</v>
      </c>
      <c r="W344" s="67">
        <f t="shared" si="643"/>
        <v>0</v>
      </c>
      <c r="X344" s="67">
        <f t="shared" si="643"/>
        <v>0</v>
      </c>
      <c r="Y344" s="67">
        <f t="shared" si="643"/>
        <v>0</v>
      </c>
      <c r="Z344" s="67">
        <f t="shared" si="643"/>
        <v>0</v>
      </c>
      <c r="AA344" s="67">
        <f t="shared" si="643"/>
        <v>0</v>
      </c>
      <c r="AB344" s="67">
        <f t="shared" si="643"/>
        <v>18.860104800000002</v>
      </c>
      <c r="AC344" s="67">
        <f t="shared" si="643"/>
        <v>18.765804276000001</v>
      </c>
      <c r="AD344" s="67">
        <f t="shared" si="643"/>
        <v>18.671975254620005</v>
      </c>
      <c r="AE344" s="67">
        <f t="shared" si="643"/>
        <v>18.5786153783469</v>
      </c>
      <c r="AF344" s="67">
        <f t="shared" si="643"/>
        <v>18.485722301455166</v>
      </c>
      <c r="AG344" s="110">
        <f>IFERROR('CEB Allocators'!Y15/SUM('CEB Allocators'!$Y15:$BC15),0)*SUM($AG15:$BK15)</f>
        <v>10.386194122390991</v>
      </c>
      <c r="AH344" s="110">
        <f>IFERROR('CEB Allocators'!Z15/SUM('CEB Allocators'!$Y15:$BC15),0)*SUM($AG15:$BK15)</f>
        <v>10.386194122390991</v>
      </c>
      <c r="AI344" s="110">
        <f>IFERROR('CEB Allocators'!AA15/SUM('CEB Allocators'!$Y15:$BC15),0)*SUM($AG15:$BK15)</f>
        <v>10.386194122390991</v>
      </c>
      <c r="AJ344" s="110">
        <f>IFERROR('CEB Allocators'!AB15/SUM('CEB Allocators'!$Y15:$BC15),0)*SUM($AG15:$BK15)</f>
        <v>10.386194122390991</v>
      </c>
      <c r="AK344" s="110">
        <f>IFERROR('CEB Allocators'!AC15/SUM('CEB Allocators'!$Y15:$BC15),0)*SUM($AG15:$BK15)</f>
        <v>10.386194122390991</v>
      </c>
      <c r="AL344" s="110">
        <f>IFERROR('CEB Allocators'!AD15/SUM('CEB Allocators'!$Y15:$BC15),0)*SUM($AG15:$BK15)</f>
        <v>10.386194122390991</v>
      </c>
      <c r="AM344" s="110">
        <f>IFERROR('CEB Allocators'!AE15/SUM('CEB Allocators'!$Y15:$BC15),0)*SUM($AG15:$BK15)</f>
        <v>10.386194122390991</v>
      </c>
      <c r="AN344" s="110">
        <f>IFERROR('CEB Allocators'!AF15/SUM('CEB Allocators'!$Y15:$BC15),0)*SUM($AG15:$BK15)</f>
        <v>10.386194122390991</v>
      </c>
      <c r="AO344" s="110">
        <f>IFERROR('CEB Allocators'!AG15/SUM('CEB Allocators'!$Y15:$BC15),0)*SUM($AG15:$BK15)</f>
        <v>10.386194122390991</v>
      </c>
      <c r="AP344" s="110">
        <f>IFERROR('CEB Allocators'!AH15/SUM('CEB Allocators'!$Y15:$BC15),0)*SUM($AG15:$BK15)</f>
        <v>10.386194122390991</v>
      </c>
      <c r="AQ344" s="110">
        <f>IFERROR('CEB Allocators'!AI15/SUM('CEB Allocators'!$Y15:$BC15),0)*SUM($AG15:$BK15)</f>
        <v>10.386194122390991</v>
      </c>
      <c r="AR344" s="110">
        <f>IFERROR('CEB Allocators'!AJ15/SUM('CEB Allocators'!$Y15:$BC15),0)*SUM($AG15:$BK15)</f>
        <v>10.386194122390991</v>
      </c>
      <c r="AS344" s="110">
        <f>IFERROR('CEB Allocators'!AK15/SUM('CEB Allocators'!$Y15:$BC15),0)*SUM($AG15:$BK15)</f>
        <v>10.386194122390991</v>
      </c>
      <c r="AT344" s="110">
        <f>IFERROR('CEB Allocators'!AL15/SUM('CEB Allocators'!$Y15:$BC15),0)*SUM($AG15:$BK15)</f>
        <v>10.386194122390991</v>
      </c>
      <c r="AU344" s="110">
        <f>IFERROR('CEB Allocators'!AM15/SUM('CEB Allocators'!$Y15:$BC15),0)*SUM($AG15:$BK15)</f>
        <v>10.386194122390991</v>
      </c>
      <c r="AV344" s="110">
        <f>IFERROR('CEB Allocators'!AN15/SUM('CEB Allocators'!$Y15:$BC15),0)*SUM($AG15:$BK15)</f>
        <v>10.386194122390991</v>
      </c>
      <c r="AW344" s="110">
        <f>IFERROR('CEB Allocators'!AO15/SUM('CEB Allocators'!$Y15:$BC15),0)*SUM($AG15:$BK15)</f>
        <v>10.386194122390991</v>
      </c>
      <c r="AX344" s="110">
        <f>IFERROR('CEB Allocators'!AP15/SUM('CEB Allocators'!$Y15:$BC15),0)*SUM($AG15:$BK15)</f>
        <v>10.386194122390991</v>
      </c>
      <c r="AY344" s="110">
        <f>IFERROR('CEB Allocators'!AQ15/SUM('CEB Allocators'!$Y15:$BC15),0)*SUM($AG15:$BK15)</f>
        <v>10.386194122390991</v>
      </c>
      <c r="AZ344" s="110">
        <f>IFERROR('CEB Allocators'!AR15/SUM('CEB Allocators'!$Y15:$BC15),0)*SUM($AG15:$BK15)</f>
        <v>10.386194122390991</v>
      </c>
      <c r="BA344" s="110">
        <f>IFERROR('CEB Allocators'!AS15/SUM('CEB Allocators'!$Y15:$BC15),0)*SUM($AG15:$BK15)</f>
        <v>10.386194122390991</v>
      </c>
      <c r="BB344" s="110">
        <f>IFERROR('CEB Allocators'!AT15/SUM('CEB Allocators'!$Y15:$BC15),0)*SUM($AG15:$BK15)</f>
        <v>10.386194122390991</v>
      </c>
      <c r="BC344" s="110">
        <f>IFERROR('CEB Allocators'!AU15/SUM('CEB Allocators'!$Y15:$BC15),0)*SUM($AG15:$BK15)</f>
        <v>10.386194122390991</v>
      </c>
      <c r="BD344" s="110">
        <f>IFERROR('CEB Allocators'!AV15/SUM('CEB Allocators'!$Y15:$BC15),0)*SUM($AG15:$BK15)</f>
        <v>10.386194122390991</v>
      </c>
      <c r="BE344" s="110">
        <f>IFERROR('CEB Allocators'!AW15/SUM('CEB Allocators'!$Y15:$BC15),0)*SUM($AG15:$BK15)</f>
        <v>10.386194122390991</v>
      </c>
      <c r="BF344" s="110">
        <f>IFERROR('CEB Allocators'!AX15/SUM('CEB Allocators'!$Y15:$BC15),0)*SUM($AG15:$BK15)</f>
        <v>10.386194122390991</v>
      </c>
      <c r="BG344" s="110">
        <f>IFERROR('CEB Allocators'!AY15/SUM('CEB Allocators'!$Y15:$BC15),0)*SUM($AG15:$BK15)</f>
        <v>10.386194122390991</v>
      </c>
      <c r="BH344" s="110">
        <f>IFERROR('CEB Allocators'!AZ15/SUM('CEB Allocators'!$Y15:$BC15),0)*SUM($AG15:$BK15)</f>
        <v>10.386194122390991</v>
      </c>
      <c r="BI344" s="110">
        <f>IFERROR('CEB Allocators'!BA15/SUM('CEB Allocators'!$Y15:$BC15),0)*SUM($AG15:$BK15)</f>
        <v>10.386194122390991</v>
      </c>
      <c r="BJ344" s="110">
        <f>IFERROR('CEB Allocators'!BB15/SUM('CEB Allocators'!$Y15:$BC15),0)*SUM($AG15:$BK15)</f>
        <v>10.386194122390991</v>
      </c>
      <c r="BK344" s="110">
        <f>IFERROR('CEB Allocators'!BC15/SUM('CEB Allocators'!$Y15:$BC15),0)*SUM($AG15:$BK15)</f>
        <v>10.386194122390991</v>
      </c>
      <c r="BL344" s="67">
        <f t="shared" ref="BL344:CG344" si="644">BL15</f>
        <v>4.6857827309982873</v>
      </c>
      <c r="BM344" s="67">
        <f t="shared" si="644"/>
        <v>4.7157136698140123</v>
      </c>
      <c r="BN344" s="67">
        <f t="shared" si="644"/>
        <v>4.7462432274060502</v>
      </c>
      <c r="BO344" s="67">
        <f t="shared" si="644"/>
        <v>4.7773833761499294</v>
      </c>
      <c r="BP344" s="67">
        <f t="shared" si="644"/>
        <v>4.8091463278686852</v>
      </c>
      <c r="BQ344" s="67">
        <f t="shared" si="644"/>
        <v>4.8415445386218181</v>
      </c>
      <c r="BR344" s="67">
        <f t="shared" si="644"/>
        <v>4.8745907135900115</v>
      </c>
      <c r="BS344" s="67">
        <f t="shared" si="644"/>
        <v>4.9082978120575707</v>
      </c>
      <c r="BT344" s="67">
        <f t="shared" si="644"/>
        <v>4.942679052494479</v>
      </c>
      <c r="BU344" s="67">
        <f t="shared" si="644"/>
        <v>4.9777479177401283</v>
      </c>
      <c r="BV344" s="67">
        <f t="shared" si="644"/>
        <v>5.022639572141081</v>
      </c>
      <c r="BW344" s="67">
        <f t="shared" si="644"/>
        <v>5.0593076477796606</v>
      </c>
      <c r="BX344" s="67">
        <f t="shared" si="644"/>
        <v>5.0967090849310113</v>
      </c>
      <c r="BY344" s="67">
        <f t="shared" si="644"/>
        <v>5.1348585508253901</v>
      </c>
      <c r="BZ344" s="67">
        <f t="shared" si="644"/>
        <v>0</v>
      </c>
      <c r="CA344" s="67">
        <f t="shared" si="644"/>
        <v>0</v>
      </c>
      <c r="CB344" s="67">
        <f t="shared" si="644"/>
        <v>0</v>
      </c>
      <c r="CC344" s="67">
        <f t="shared" si="644"/>
        <v>0</v>
      </c>
      <c r="CD344" s="67">
        <f t="shared" si="644"/>
        <v>0</v>
      </c>
      <c r="CE344" s="67">
        <f t="shared" si="644"/>
        <v>0</v>
      </c>
      <c r="CF344" s="67">
        <f t="shared" si="644"/>
        <v>0</v>
      </c>
      <c r="CG344" s="67">
        <f t="shared" si="644"/>
        <v>0</v>
      </c>
      <c r="CH344" s="67">
        <f t="shared" si="604"/>
        <v>0</v>
      </c>
    </row>
    <row r="345" spans="1:86" ht="11.4" x14ac:dyDescent="0.2">
      <c r="A345" s="150"/>
      <c r="B345" s="109" t="str">
        <f t="shared" ref="B345:K345" si="645">B16</f>
        <v>FIT I</v>
      </c>
      <c r="C345" s="130">
        <f t="shared" si="645"/>
        <v>190</v>
      </c>
      <c r="D345" s="130" t="str">
        <f t="shared" si="645"/>
        <v>Sol</v>
      </c>
      <c r="E345" s="130" t="str">
        <f t="shared" si="645"/>
        <v>Solar (Ground Mount, 10MW)</v>
      </c>
      <c r="F345" s="109" t="str">
        <f t="shared" si="645"/>
        <v>Multiple</v>
      </c>
      <c r="G345" s="131">
        <f t="shared" si="645"/>
        <v>41275</v>
      </c>
      <c r="H345" s="132">
        <f t="shared" si="609"/>
        <v>50</v>
      </c>
      <c r="I345" s="132">
        <f t="shared" si="645"/>
        <v>25</v>
      </c>
      <c r="J345" s="132">
        <f t="shared" si="645"/>
        <v>25</v>
      </c>
      <c r="K345" s="109">
        <f t="shared" si="645"/>
        <v>2013</v>
      </c>
      <c r="L345" s="109"/>
      <c r="M345" s="109"/>
      <c r="N345" s="109"/>
      <c r="O345" s="109"/>
      <c r="P345" s="109"/>
      <c r="Q345" s="109"/>
      <c r="R345" s="109"/>
      <c r="S345" s="109"/>
      <c r="T345" s="109"/>
      <c r="U345" s="67">
        <f t="shared" ref="U345:AF345" si="646">U16</f>
        <v>0</v>
      </c>
      <c r="V345" s="67">
        <f t="shared" si="646"/>
        <v>0</v>
      </c>
      <c r="W345" s="67">
        <f t="shared" si="646"/>
        <v>0</v>
      </c>
      <c r="X345" s="67">
        <f t="shared" si="646"/>
        <v>0</v>
      </c>
      <c r="Y345" s="67">
        <f t="shared" si="646"/>
        <v>0</v>
      </c>
      <c r="Z345" s="67">
        <f t="shared" si="646"/>
        <v>0</v>
      </c>
      <c r="AA345" s="67">
        <f t="shared" si="646"/>
        <v>0</v>
      </c>
      <c r="AB345" s="67">
        <f t="shared" si="646"/>
        <v>0</v>
      </c>
      <c r="AC345" s="67">
        <f t="shared" si="646"/>
        <v>119.44733040000001</v>
      </c>
      <c r="AD345" s="67">
        <f t="shared" si="646"/>
        <v>118.85009374800001</v>
      </c>
      <c r="AE345" s="67">
        <f t="shared" si="646"/>
        <v>118.25584327926001</v>
      </c>
      <c r="AF345" s="67">
        <f t="shared" si="646"/>
        <v>117.6645640628637</v>
      </c>
      <c r="AG345" s="110">
        <f>IFERROR('CEB Allocators'!Y16/SUM('CEB Allocators'!$Y16:$BC16),0)*SUM($AG16:$BK16)</f>
        <v>68.521460968705853</v>
      </c>
      <c r="AH345" s="110">
        <f>IFERROR('CEB Allocators'!Z16/SUM('CEB Allocators'!$Y16:$BC16),0)*SUM($AG16:$BK16)</f>
        <v>68.521460968705853</v>
      </c>
      <c r="AI345" s="110">
        <f>IFERROR('CEB Allocators'!AA16/SUM('CEB Allocators'!$Y16:$BC16),0)*SUM($AG16:$BK16)</f>
        <v>68.521460968705853</v>
      </c>
      <c r="AJ345" s="110">
        <f>IFERROR('CEB Allocators'!AB16/SUM('CEB Allocators'!$Y16:$BC16),0)*SUM($AG16:$BK16)</f>
        <v>68.521460968705853</v>
      </c>
      <c r="AK345" s="110">
        <f>IFERROR('CEB Allocators'!AC16/SUM('CEB Allocators'!$Y16:$BC16),0)*SUM($AG16:$BK16)</f>
        <v>68.521460968705853</v>
      </c>
      <c r="AL345" s="110">
        <f>IFERROR('CEB Allocators'!AD16/SUM('CEB Allocators'!$Y16:$BC16),0)*SUM($AG16:$BK16)</f>
        <v>68.521460968705853</v>
      </c>
      <c r="AM345" s="110">
        <f>IFERROR('CEB Allocators'!AE16/SUM('CEB Allocators'!$Y16:$BC16),0)*SUM($AG16:$BK16)</f>
        <v>68.521460968705853</v>
      </c>
      <c r="AN345" s="110">
        <f>IFERROR('CEB Allocators'!AF16/SUM('CEB Allocators'!$Y16:$BC16),0)*SUM($AG16:$BK16)</f>
        <v>68.521460968705853</v>
      </c>
      <c r="AO345" s="110">
        <f>IFERROR('CEB Allocators'!AG16/SUM('CEB Allocators'!$Y16:$BC16),0)*SUM($AG16:$BK16)</f>
        <v>68.521460968705853</v>
      </c>
      <c r="AP345" s="110">
        <f>IFERROR('CEB Allocators'!AH16/SUM('CEB Allocators'!$Y16:$BC16),0)*SUM($AG16:$BK16)</f>
        <v>68.521460968705853</v>
      </c>
      <c r="AQ345" s="110">
        <f>IFERROR('CEB Allocators'!AI16/SUM('CEB Allocators'!$Y16:$BC16),0)*SUM($AG16:$BK16)</f>
        <v>68.521460968705853</v>
      </c>
      <c r="AR345" s="110">
        <f>IFERROR('CEB Allocators'!AJ16/SUM('CEB Allocators'!$Y16:$BC16),0)*SUM($AG16:$BK16)</f>
        <v>68.521460968705853</v>
      </c>
      <c r="AS345" s="110">
        <f>IFERROR('CEB Allocators'!AK16/SUM('CEB Allocators'!$Y16:$BC16),0)*SUM($AG16:$BK16)</f>
        <v>68.521460968705853</v>
      </c>
      <c r="AT345" s="110">
        <f>IFERROR('CEB Allocators'!AL16/SUM('CEB Allocators'!$Y16:$BC16),0)*SUM($AG16:$BK16)</f>
        <v>68.521460968705853</v>
      </c>
      <c r="AU345" s="110">
        <f>IFERROR('CEB Allocators'!AM16/SUM('CEB Allocators'!$Y16:$BC16),0)*SUM($AG16:$BK16)</f>
        <v>68.521460968705853</v>
      </c>
      <c r="AV345" s="110">
        <f>IFERROR('CEB Allocators'!AN16/SUM('CEB Allocators'!$Y16:$BC16),0)*SUM($AG16:$BK16)</f>
        <v>68.521460968705853</v>
      </c>
      <c r="AW345" s="110">
        <f>IFERROR('CEB Allocators'!AO16/SUM('CEB Allocators'!$Y16:$BC16),0)*SUM($AG16:$BK16)</f>
        <v>68.521460968705853</v>
      </c>
      <c r="AX345" s="110">
        <f>IFERROR('CEB Allocators'!AP16/SUM('CEB Allocators'!$Y16:$BC16),0)*SUM($AG16:$BK16)</f>
        <v>68.521460968705853</v>
      </c>
      <c r="AY345" s="110">
        <f>IFERROR('CEB Allocators'!AQ16/SUM('CEB Allocators'!$Y16:$BC16),0)*SUM($AG16:$BK16)</f>
        <v>68.521460968705853</v>
      </c>
      <c r="AZ345" s="110">
        <f>IFERROR('CEB Allocators'!AR16/SUM('CEB Allocators'!$Y16:$BC16),0)*SUM($AG16:$BK16)</f>
        <v>68.521460968705853</v>
      </c>
      <c r="BA345" s="110">
        <f>IFERROR('CEB Allocators'!AS16/SUM('CEB Allocators'!$Y16:$BC16),0)*SUM($AG16:$BK16)</f>
        <v>68.521460968705853</v>
      </c>
      <c r="BB345" s="110">
        <f>IFERROR('CEB Allocators'!AT16/SUM('CEB Allocators'!$Y16:$BC16),0)*SUM($AG16:$BK16)</f>
        <v>68.521460968705853</v>
      </c>
      <c r="BC345" s="110">
        <f>IFERROR('CEB Allocators'!AU16/SUM('CEB Allocators'!$Y16:$BC16),0)*SUM($AG16:$BK16)</f>
        <v>68.521460968705853</v>
      </c>
      <c r="BD345" s="110">
        <f>IFERROR('CEB Allocators'!AV16/SUM('CEB Allocators'!$Y16:$BC16),0)*SUM($AG16:$BK16)</f>
        <v>68.521460968705853</v>
      </c>
      <c r="BE345" s="110">
        <f>IFERROR('CEB Allocators'!AW16/SUM('CEB Allocators'!$Y16:$BC16),0)*SUM($AG16:$BK16)</f>
        <v>68.521460968705853</v>
      </c>
      <c r="BF345" s="110">
        <f>IFERROR('CEB Allocators'!AX16/SUM('CEB Allocators'!$Y16:$BC16),0)*SUM($AG16:$BK16)</f>
        <v>68.521460968705853</v>
      </c>
      <c r="BG345" s="110">
        <f>IFERROR('CEB Allocators'!AY16/SUM('CEB Allocators'!$Y16:$BC16),0)*SUM($AG16:$BK16)</f>
        <v>68.521460968705853</v>
      </c>
      <c r="BH345" s="110">
        <f>IFERROR('CEB Allocators'!AZ16/SUM('CEB Allocators'!$Y16:$BC16),0)*SUM($AG16:$BK16)</f>
        <v>68.521460968705853</v>
      </c>
      <c r="BI345" s="110">
        <f>IFERROR('CEB Allocators'!BA16/SUM('CEB Allocators'!$Y16:$BC16),0)*SUM($AG16:$BK16)</f>
        <v>68.521460968705853</v>
      </c>
      <c r="BJ345" s="110">
        <f>IFERROR('CEB Allocators'!BB16/SUM('CEB Allocators'!$Y16:$BC16),0)*SUM($AG16:$BK16)</f>
        <v>68.521460968705853</v>
      </c>
      <c r="BK345" s="110">
        <f>IFERROR('CEB Allocators'!BC16/SUM('CEB Allocators'!$Y16:$BC16),0)*SUM($AG16:$BK16)</f>
        <v>68.521460968705853</v>
      </c>
      <c r="BL345" s="67">
        <f t="shared" ref="BL345:CG345" si="647">BL16</f>
        <v>29.213372362527299</v>
      </c>
      <c r="BM345" s="67">
        <f t="shared" si="647"/>
        <v>29.402934975026884</v>
      </c>
      <c r="BN345" s="67">
        <f t="shared" si="647"/>
        <v>29.596288839776456</v>
      </c>
      <c r="BO345" s="67">
        <f t="shared" si="647"/>
        <v>29.793509781821026</v>
      </c>
      <c r="BP345" s="67">
        <f t="shared" si="647"/>
        <v>29.994675142706487</v>
      </c>
      <c r="BQ345" s="67">
        <f t="shared" si="647"/>
        <v>30.199863810809646</v>
      </c>
      <c r="BR345" s="67">
        <f t="shared" si="647"/>
        <v>30.40915625227488</v>
      </c>
      <c r="BS345" s="67">
        <f t="shared" si="647"/>
        <v>30.622634542569418</v>
      </c>
      <c r="BT345" s="67">
        <f t="shared" si="647"/>
        <v>30.840382398669846</v>
      </c>
      <c r="BU345" s="67">
        <f t="shared" si="647"/>
        <v>31.06248521189228</v>
      </c>
      <c r="BV345" s="67">
        <f t="shared" si="647"/>
        <v>31.28903008137916</v>
      </c>
      <c r="BW345" s="67">
        <f t="shared" si="647"/>
        <v>31.579030168809322</v>
      </c>
      <c r="BX345" s="67">
        <f t="shared" si="647"/>
        <v>31.81590593743455</v>
      </c>
      <c r="BY345" s="67">
        <f t="shared" si="647"/>
        <v>32.057519221432273</v>
      </c>
      <c r="BZ345" s="67">
        <f t="shared" si="647"/>
        <v>32.30396477110996</v>
      </c>
      <c r="CA345" s="67">
        <f t="shared" si="647"/>
        <v>0</v>
      </c>
      <c r="CB345" s="67">
        <f t="shared" si="647"/>
        <v>0</v>
      </c>
      <c r="CC345" s="67">
        <f t="shared" si="647"/>
        <v>0</v>
      </c>
      <c r="CD345" s="67">
        <f t="shared" si="647"/>
        <v>0</v>
      </c>
      <c r="CE345" s="67">
        <f t="shared" si="647"/>
        <v>0</v>
      </c>
      <c r="CF345" s="67">
        <f t="shared" si="647"/>
        <v>0</v>
      </c>
      <c r="CG345" s="67">
        <f t="shared" si="647"/>
        <v>0</v>
      </c>
      <c r="CH345" s="67">
        <f t="shared" si="604"/>
        <v>0</v>
      </c>
    </row>
    <row r="346" spans="1:86" ht="11.4" x14ac:dyDescent="0.2">
      <c r="A346" s="150"/>
      <c r="B346" s="109" t="str">
        <f t="shared" ref="B346:K346" si="648">B17</f>
        <v>FIT I</v>
      </c>
      <c r="C346" s="130">
        <f t="shared" si="648"/>
        <v>300</v>
      </c>
      <c r="D346" s="130" t="str">
        <f t="shared" si="648"/>
        <v>Sol</v>
      </c>
      <c r="E346" s="130" t="str">
        <f t="shared" si="648"/>
        <v>Solar (Ground Mount, 10MW)</v>
      </c>
      <c r="F346" s="109" t="str">
        <f t="shared" si="648"/>
        <v>Multiple</v>
      </c>
      <c r="G346" s="131">
        <f t="shared" si="648"/>
        <v>41640</v>
      </c>
      <c r="H346" s="132">
        <f t="shared" si="609"/>
        <v>50</v>
      </c>
      <c r="I346" s="132">
        <f t="shared" si="648"/>
        <v>25</v>
      </c>
      <c r="J346" s="132">
        <f t="shared" si="648"/>
        <v>25</v>
      </c>
      <c r="K346" s="109">
        <f t="shared" si="648"/>
        <v>2014</v>
      </c>
      <c r="L346" s="109"/>
      <c r="M346" s="109"/>
      <c r="N346" s="109"/>
      <c r="O346" s="109"/>
      <c r="P346" s="109"/>
      <c r="Q346" s="109"/>
      <c r="R346" s="109"/>
      <c r="S346" s="109"/>
      <c r="T346" s="109"/>
      <c r="U346" s="67">
        <f t="shared" ref="U346:AF346" si="649">U17</f>
        <v>0</v>
      </c>
      <c r="V346" s="67">
        <f t="shared" si="649"/>
        <v>0</v>
      </c>
      <c r="W346" s="67">
        <f t="shared" si="649"/>
        <v>0</v>
      </c>
      <c r="X346" s="67">
        <f t="shared" si="649"/>
        <v>0</v>
      </c>
      <c r="Y346" s="67">
        <f t="shared" si="649"/>
        <v>0</v>
      </c>
      <c r="Z346" s="67">
        <f t="shared" si="649"/>
        <v>0</v>
      </c>
      <c r="AA346" s="67">
        <f t="shared" si="649"/>
        <v>0</v>
      </c>
      <c r="AB346" s="67">
        <f t="shared" si="649"/>
        <v>0</v>
      </c>
      <c r="AC346" s="67">
        <f t="shared" si="649"/>
        <v>0</v>
      </c>
      <c r="AD346" s="67">
        <f t="shared" si="649"/>
        <v>188.60104799999999</v>
      </c>
      <c r="AE346" s="67">
        <f t="shared" si="649"/>
        <v>187.65804276000003</v>
      </c>
      <c r="AF346" s="67">
        <f t="shared" si="649"/>
        <v>186.7197525462</v>
      </c>
      <c r="AG346" s="110">
        <f>IFERROR('CEB Allocators'!Y17/SUM('CEB Allocators'!$Y17:$BC17),0)*SUM($AG17:$BK17)</f>
        <v>112.62220315735908</v>
      </c>
      <c r="AH346" s="110">
        <f>IFERROR('CEB Allocators'!Z17/SUM('CEB Allocators'!$Y17:$BC17),0)*SUM($AG17:$BK17)</f>
        <v>112.62220315735908</v>
      </c>
      <c r="AI346" s="110">
        <f>IFERROR('CEB Allocators'!AA17/SUM('CEB Allocators'!$Y17:$BC17),0)*SUM($AG17:$BK17)</f>
        <v>112.62220315735908</v>
      </c>
      <c r="AJ346" s="110">
        <f>IFERROR('CEB Allocators'!AB17/SUM('CEB Allocators'!$Y17:$BC17),0)*SUM($AG17:$BK17)</f>
        <v>112.62220315735908</v>
      </c>
      <c r="AK346" s="110">
        <f>IFERROR('CEB Allocators'!AC17/SUM('CEB Allocators'!$Y17:$BC17),0)*SUM($AG17:$BK17)</f>
        <v>112.62220315735908</v>
      </c>
      <c r="AL346" s="110">
        <f>IFERROR('CEB Allocators'!AD17/SUM('CEB Allocators'!$Y17:$BC17),0)*SUM($AG17:$BK17)</f>
        <v>112.62220315735908</v>
      </c>
      <c r="AM346" s="110">
        <f>IFERROR('CEB Allocators'!AE17/SUM('CEB Allocators'!$Y17:$BC17),0)*SUM($AG17:$BK17)</f>
        <v>112.62220315735908</v>
      </c>
      <c r="AN346" s="110">
        <f>IFERROR('CEB Allocators'!AF17/SUM('CEB Allocators'!$Y17:$BC17),0)*SUM($AG17:$BK17)</f>
        <v>112.62220315735908</v>
      </c>
      <c r="AO346" s="110">
        <f>IFERROR('CEB Allocators'!AG17/SUM('CEB Allocators'!$Y17:$BC17),0)*SUM($AG17:$BK17)</f>
        <v>112.62220315735908</v>
      </c>
      <c r="AP346" s="110">
        <f>IFERROR('CEB Allocators'!AH17/SUM('CEB Allocators'!$Y17:$BC17),0)*SUM($AG17:$BK17)</f>
        <v>112.62220315735908</v>
      </c>
      <c r="AQ346" s="110">
        <f>IFERROR('CEB Allocators'!AI17/SUM('CEB Allocators'!$Y17:$BC17),0)*SUM($AG17:$BK17)</f>
        <v>112.62220315735908</v>
      </c>
      <c r="AR346" s="110">
        <f>IFERROR('CEB Allocators'!AJ17/SUM('CEB Allocators'!$Y17:$BC17),0)*SUM($AG17:$BK17)</f>
        <v>112.62220315735908</v>
      </c>
      <c r="AS346" s="110">
        <f>IFERROR('CEB Allocators'!AK17/SUM('CEB Allocators'!$Y17:$BC17),0)*SUM($AG17:$BK17)</f>
        <v>112.62220315735908</v>
      </c>
      <c r="AT346" s="110">
        <f>IFERROR('CEB Allocators'!AL17/SUM('CEB Allocators'!$Y17:$BC17),0)*SUM($AG17:$BK17)</f>
        <v>112.62220315735908</v>
      </c>
      <c r="AU346" s="110">
        <f>IFERROR('CEB Allocators'!AM17/SUM('CEB Allocators'!$Y17:$BC17),0)*SUM($AG17:$BK17)</f>
        <v>112.62220315735908</v>
      </c>
      <c r="AV346" s="110">
        <f>IFERROR('CEB Allocators'!AN17/SUM('CEB Allocators'!$Y17:$BC17),0)*SUM($AG17:$BK17)</f>
        <v>112.62220315735908</v>
      </c>
      <c r="AW346" s="110">
        <f>IFERROR('CEB Allocators'!AO17/SUM('CEB Allocators'!$Y17:$BC17),0)*SUM($AG17:$BK17)</f>
        <v>112.62220315735908</v>
      </c>
      <c r="AX346" s="110">
        <f>IFERROR('CEB Allocators'!AP17/SUM('CEB Allocators'!$Y17:$BC17),0)*SUM($AG17:$BK17)</f>
        <v>112.62220315735908</v>
      </c>
      <c r="AY346" s="110">
        <f>IFERROR('CEB Allocators'!AQ17/SUM('CEB Allocators'!$Y17:$BC17),0)*SUM($AG17:$BK17)</f>
        <v>112.62220315735908</v>
      </c>
      <c r="AZ346" s="110">
        <f>IFERROR('CEB Allocators'!AR17/SUM('CEB Allocators'!$Y17:$BC17),0)*SUM($AG17:$BK17)</f>
        <v>112.62220315735908</v>
      </c>
      <c r="BA346" s="110">
        <f>IFERROR('CEB Allocators'!AS17/SUM('CEB Allocators'!$Y17:$BC17),0)*SUM($AG17:$BK17)</f>
        <v>112.62220315735908</v>
      </c>
      <c r="BB346" s="110">
        <f>IFERROR('CEB Allocators'!AT17/SUM('CEB Allocators'!$Y17:$BC17),0)*SUM($AG17:$BK17)</f>
        <v>112.62220315735908</v>
      </c>
      <c r="BC346" s="110">
        <f>IFERROR('CEB Allocators'!AU17/SUM('CEB Allocators'!$Y17:$BC17),0)*SUM($AG17:$BK17)</f>
        <v>112.62220315735908</v>
      </c>
      <c r="BD346" s="110">
        <f>IFERROR('CEB Allocators'!AV17/SUM('CEB Allocators'!$Y17:$BC17),0)*SUM($AG17:$BK17)</f>
        <v>112.62220315735908</v>
      </c>
      <c r="BE346" s="110">
        <f>IFERROR('CEB Allocators'!AW17/SUM('CEB Allocators'!$Y17:$BC17),0)*SUM($AG17:$BK17)</f>
        <v>112.62220315735908</v>
      </c>
      <c r="BF346" s="110">
        <f>IFERROR('CEB Allocators'!AX17/SUM('CEB Allocators'!$Y17:$BC17),0)*SUM($AG17:$BK17)</f>
        <v>112.62220315735908</v>
      </c>
      <c r="BG346" s="110">
        <f>IFERROR('CEB Allocators'!AY17/SUM('CEB Allocators'!$Y17:$BC17),0)*SUM($AG17:$BK17)</f>
        <v>112.62220315735908</v>
      </c>
      <c r="BH346" s="110">
        <f>IFERROR('CEB Allocators'!AZ17/SUM('CEB Allocators'!$Y17:$BC17),0)*SUM($AG17:$BK17)</f>
        <v>112.62220315735908</v>
      </c>
      <c r="BI346" s="110">
        <f>IFERROR('CEB Allocators'!BA17/SUM('CEB Allocators'!$Y17:$BC17),0)*SUM($AG17:$BK17)</f>
        <v>112.62220315735908</v>
      </c>
      <c r="BJ346" s="110">
        <f>IFERROR('CEB Allocators'!BB17/SUM('CEB Allocators'!$Y17:$BC17),0)*SUM($AG17:$BK17)</f>
        <v>112.62220315735908</v>
      </c>
      <c r="BK346" s="110">
        <f>IFERROR('CEB Allocators'!BC17/SUM('CEB Allocators'!$Y17:$BC17),0)*SUM($AG17:$BK17)</f>
        <v>112.62220315735908</v>
      </c>
      <c r="BL346" s="67">
        <f t="shared" ref="BL346:CG346" si="650">BL17</f>
        <v>45.419956807164176</v>
      </c>
      <c r="BM346" s="67">
        <f t="shared" si="650"/>
        <v>45.719266195321424</v>
      </c>
      <c r="BN346" s="67">
        <f t="shared" si="650"/>
        <v>46.024561771241807</v>
      </c>
      <c r="BO346" s="67">
        <f t="shared" si="650"/>
        <v>46.335963258680593</v>
      </c>
      <c r="BP346" s="67">
        <f t="shared" si="650"/>
        <v>46.653592775868162</v>
      </c>
      <c r="BQ346" s="67">
        <f t="shared" si="650"/>
        <v>46.977574883399477</v>
      </c>
      <c r="BR346" s="67">
        <f t="shared" si="650"/>
        <v>47.308036633081421</v>
      </c>
      <c r="BS346" s="67">
        <f t="shared" si="650"/>
        <v>47.645107617757006</v>
      </c>
      <c r="BT346" s="67">
        <f t="shared" si="650"/>
        <v>47.988920022126109</v>
      </c>
      <c r="BU346" s="67">
        <f t="shared" si="650"/>
        <v>48.339608674582578</v>
      </c>
      <c r="BV346" s="67">
        <f t="shared" si="650"/>
        <v>48.697311100088179</v>
      </c>
      <c r="BW346" s="67">
        <f t="shared" si="650"/>
        <v>49.06216757410391</v>
      </c>
      <c r="BX346" s="67">
        <f t="shared" si="650"/>
        <v>49.529220346491421</v>
      </c>
      <c r="BY346" s="67">
        <f t="shared" si="650"/>
        <v>49.910715005435208</v>
      </c>
      <c r="BZ346" s="67">
        <f t="shared" si="650"/>
        <v>50.29983955755786</v>
      </c>
      <c r="CA346" s="67">
        <f t="shared" si="650"/>
        <v>50.696746600722975</v>
      </c>
      <c r="CB346" s="67">
        <f t="shared" si="650"/>
        <v>0</v>
      </c>
      <c r="CC346" s="67">
        <f t="shared" si="650"/>
        <v>0</v>
      </c>
      <c r="CD346" s="67">
        <f t="shared" si="650"/>
        <v>0</v>
      </c>
      <c r="CE346" s="67">
        <f t="shared" si="650"/>
        <v>0</v>
      </c>
      <c r="CF346" s="67">
        <f t="shared" si="650"/>
        <v>0</v>
      </c>
      <c r="CG346" s="67">
        <f t="shared" si="650"/>
        <v>0</v>
      </c>
      <c r="CH346" s="67">
        <f t="shared" si="604"/>
        <v>0</v>
      </c>
    </row>
    <row r="347" spans="1:86" ht="11.4" x14ac:dyDescent="0.2">
      <c r="A347" s="150"/>
      <c r="B347" s="109" t="str">
        <f t="shared" ref="B347:K347" si="651">B18</f>
        <v>FIT I</v>
      </c>
      <c r="C347" s="130">
        <f t="shared" si="651"/>
        <v>190</v>
      </c>
      <c r="D347" s="130" t="str">
        <f t="shared" si="651"/>
        <v>Sol</v>
      </c>
      <c r="E347" s="130" t="str">
        <f t="shared" si="651"/>
        <v>Solar (Ground Mount, 10MW)</v>
      </c>
      <c r="F347" s="109" t="str">
        <f t="shared" si="651"/>
        <v>Multiple</v>
      </c>
      <c r="G347" s="131">
        <f t="shared" si="651"/>
        <v>42005</v>
      </c>
      <c r="H347" s="132">
        <f t="shared" si="609"/>
        <v>50</v>
      </c>
      <c r="I347" s="132">
        <f t="shared" si="651"/>
        <v>25</v>
      </c>
      <c r="J347" s="132">
        <f t="shared" si="651"/>
        <v>25</v>
      </c>
      <c r="K347" s="109">
        <f t="shared" si="651"/>
        <v>2015</v>
      </c>
      <c r="L347" s="109"/>
      <c r="M347" s="109"/>
      <c r="N347" s="109"/>
      <c r="O347" s="109"/>
      <c r="P347" s="109"/>
      <c r="Q347" s="109"/>
      <c r="R347" s="109"/>
      <c r="S347" s="109"/>
      <c r="T347" s="109"/>
      <c r="U347" s="67">
        <f t="shared" ref="U347:AF347" si="652">U18</f>
        <v>0</v>
      </c>
      <c r="V347" s="67">
        <f t="shared" si="652"/>
        <v>0</v>
      </c>
      <c r="W347" s="67">
        <f t="shared" si="652"/>
        <v>0</v>
      </c>
      <c r="X347" s="67">
        <f t="shared" si="652"/>
        <v>0</v>
      </c>
      <c r="Y347" s="67">
        <f t="shared" si="652"/>
        <v>0</v>
      </c>
      <c r="Z347" s="67">
        <f t="shared" si="652"/>
        <v>0</v>
      </c>
      <c r="AA347" s="67">
        <f t="shared" si="652"/>
        <v>0</v>
      </c>
      <c r="AB347" s="67">
        <f t="shared" si="652"/>
        <v>0</v>
      </c>
      <c r="AC347" s="67">
        <f t="shared" si="652"/>
        <v>0</v>
      </c>
      <c r="AD347" s="67">
        <f t="shared" si="652"/>
        <v>0</v>
      </c>
      <c r="AE347" s="67">
        <f t="shared" si="652"/>
        <v>93.562581600000016</v>
      </c>
      <c r="AF347" s="67">
        <f t="shared" si="652"/>
        <v>93.094768692000002</v>
      </c>
      <c r="AG347" s="110">
        <f>IFERROR('CEB Allocators'!Y18/SUM('CEB Allocators'!$Y18:$BC18),0)*SUM($AG18:$BK18)</f>
        <v>59.903275137448404</v>
      </c>
      <c r="AH347" s="110">
        <f>IFERROR('CEB Allocators'!Z18/SUM('CEB Allocators'!$Y18:$BC18),0)*SUM($AG18:$BK18)</f>
        <v>59.903275137448404</v>
      </c>
      <c r="AI347" s="110">
        <f>IFERROR('CEB Allocators'!AA18/SUM('CEB Allocators'!$Y18:$BC18),0)*SUM($AG18:$BK18)</f>
        <v>59.903275137448404</v>
      </c>
      <c r="AJ347" s="110">
        <f>IFERROR('CEB Allocators'!AB18/SUM('CEB Allocators'!$Y18:$BC18),0)*SUM($AG18:$BK18)</f>
        <v>59.903275137448404</v>
      </c>
      <c r="AK347" s="110">
        <f>IFERROR('CEB Allocators'!AC18/SUM('CEB Allocators'!$Y18:$BC18),0)*SUM($AG18:$BK18)</f>
        <v>59.903275137448404</v>
      </c>
      <c r="AL347" s="110">
        <f>IFERROR('CEB Allocators'!AD18/SUM('CEB Allocators'!$Y18:$BC18),0)*SUM($AG18:$BK18)</f>
        <v>59.903275137448404</v>
      </c>
      <c r="AM347" s="110">
        <f>IFERROR('CEB Allocators'!AE18/SUM('CEB Allocators'!$Y18:$BC18),0)*SUM($AG18:$BK18)</f>
        <v>59.903275137448404</v>
      </c>
      <c r="AN347" s="110">
        <f>IFERROR('CEB Allocators'!AF18/SUM('CEB Allocators'!$Y18:$BC18),0)*SUM($AG18:$BK18)</f>
        <v>59.903275137448404</v>
      </c>
      <c r="AO347" s="110">
        <f>IFERROR('CEB Allocators'!AG18/SUM('CEB Allocators'!$Y18:$BC18),0)*SUM($AG18:$BK18)</f>
        <v>59.903275137448404</v>
      </c>
      <c r="AP347" s="110">
        <f>IFERROR('CEB Allocators'!AH18/SUM('CEB Allocators'!$Y18:$BC18),0)*SUM($AG18:$BK18)</f>
        <v>59.903275137448404</v>
      </c>
      <c r="AQ347" s="110">
        <f>IFERROR('CEB Allocators'!AI18/SUM('CEB Allocators'!$Y18:$BC18),0)*SUM($AG18:$BK18)</f>
        <v>59.903275137448404</v>
      </c>
      <c r="AR347" s="110">
        <f>IFERROR('CEB Allocators'!AJ18/SUM('CEB Allocators'!$Y18:$BC18),0)*SUM($AG18:$BK18)</f>
        <v>59.903275137448404</v>
      </c>
      <c r="AS347" s="110">
        <f>IFERROR('CEB Allocators'!AK18/SUM('CEB Allocators'!$Y18:$BC18),0)*SUM($AG18:$BK18)</f>
        <v>59.903275137448404</v>
      </c>
      <c r="AT347" s="110">
        <f>IFERROR('CEB Allocators'!AL18/SUM('CEB Allocators'!$Y18:$BC18),0)*SUM($AG18:$BK18)</f>
        <v>59.903275137448404</v>
      </c>
      <c r="AU347" s="110">
        <f>IFERROR('CEB Allocators'!AM18/SUM('CEB Allocators'!$Y18:$BC18),0)*SUM($AG18:$BK18)</f>
        <v>59.903275137448404</v>
      </c>
      <c r="AV347" s="110">
        <f>IFERROR('CEB Allocators'!AN18/SUM('CEB Allocators'!$Y18:$BC18),0)*SUM($AG18:$BK18)</f>
        <v>59.903275137448404</v>
      </c>
      <c r="AW347" s="110">
        <f>IFERROR('CEB Allocators'!AO18/SUM('CEB Allocators'!$Y18:$BC18),0)*SUM($AG18:$BK18)</f>
        <v>59.903275137448404</v>
      </c>
      <c r="AX347" s="110">
        <f>IFERROR('CEB Allocators'!AP18/SUM('CEB Allocators'!$Y18:$BC18),0)*SUM($AG18:$BK18)</f>
        <v>59.903275137448404</v>
      </c>
      <c r="AY347" s="110">
        <f>IFERROR('CEB Allocators'!AQ18/SUM('CEB Allocators'!$Y18:$BC18),0)*SUM($AG18:$BK18)</f>
        <v>59.903275137448404</v>
      </c>
      <c r="AZ347" s="110">
        <f>IFERROR('CEB Allocators'!AR18/SUM('CEB Allocators'!$Y18:$BC18),0)*SUM($AG18:$BK18)</f>
        <v>59.903275137448404</v>
      </c>
      <c r="BA347" s="110">
        <f>IFERROR('CEB Allocators'!AS18/SUM('CEB Allocators'!$Y18:$BC18),0)*SUM($AG18:$BK18)</f>
        <v>59.903275137448404</v>
      </c>
      <c r="BB347" s="110">
        <f>IFERROR('CEB Allocators'!AT18/SUM('CEB Allocators'!$Y18:$BC18),0)*SUM($AG18:$BK18)</f>
        <v>59.903275137448404</v>
      </c>
      <c r="BC347" s="110">
        <f>IFERROR('CEB Allocators'!AU18/SUM('CEB Allocators'!$Y18:$BC18),0)*SUM($AG18:$BK18)</f>
        <v>59.903275137448404</v>
      </c>
      <c r="BD347" s="110">
        <f>IFERROR('CEB Allocators'!AV18/SUM('CEB Allocators'!$Y18:$BC18),0)*SUM($AG18:$BK18)</f>
        <v>59.903275137448404</v>
      </c>
      <c r="BE347" s="110">
        <f>IFERROR('CEB Allocators'!AW18/SUM('CEB Allocators'!$Y18:$BC18),0)*SUM($AG18:$BK18)</f>
        <v>59.903275137448404</v>
      </c>
      <c r="BF347" s="110">
        <f>IFERROR('CEB Allocators'!AX18/SUM('CEB Allocators'!$Y18:$BC18),0)*SUM($AG18:$BK18)</f>
        <v>59.903275137448404</v>
      </c>
      <c r="BG347" s="110">
        <f>IFERROR('CEB Allocators'!AY18/SUM('CEB Allocators'!$Y18:$BC18),0)*SUM($AG18:$BK18)</f>
        <v>59.903275137448404</v>
      </c>
      <c r="BH347" s="110">
        <f>IFERROR('CEB Allocators'!AZ18/SUM('CEB Allocators'!$Y18:$BC18),0)*SUM($AG18:$BK18)</f>
        <v>59.903275137448404</v>
      </c>
      <c r="BI347" s="110">
        <f>IFERROR('CEB Allocators'!BA18/SUM('CEB Allocators'!$Y18:$BC18),0)*SUM($AG18:$BK18)</f>
        <v>59.903275137448404</v>
      </c>
      <c r="BJ347" s="110">
        <f>IFERROR('CEB Allocators'!BB18/SUM('CEB Allocators'!$Y18:$BC18),0)*SUM($AG18:$BK18)</f>
        <v>59.903275137448404</v>
      </c>
      <c r="BK347" s="110">
        <f>IFERROR('CEB Allocators'!BC18/SUM('CEB Allocators'!$Y18:$BC18),0)*SUM($AG18:$BK18)</f>
        <v>59.903275137448404</v>
      </c>
      <c r="BL347" s="67">
        <f t="shared" ref="BL347:CG347" si="653">BL18</f>
        <v>28.333423735958686</v>
      </c>
      <c r="BM347" s="67">
        <f t="shared" si="653"/>
        <v>28.522986348458268</v>
      </c>
      <c r="BN347" s="67">
        <f t="shared" si="653"/>
        <v>28.716340213207843</v>
      </c>
      <c r="BO347" s="67">
        <f t="shared" si="653"/>
        <v>28.913561155252413</v>
      </c>
      <c r="BP347" s="67">
        <f t="shared" si="653"/>
        <v>29.114726516137871</v>
      </c>
      <c r="BQ347" s="67">
        <f t="shared" si="653"/>
        <v>29.319915184241037</v>
      </c>
      <c r="BR347" s="67">
        <f t="shared" si="653"/>
        <v>29.52920762570627</v>
      </c>
      <c r="BS347" s="67">
        <f t="shared" si="653"/>
        <v>29.742685916000806</v>
      </c>
      <c r="BT347" s="67">
        <f t="shared" si="653"/>
        <v>29.960433772101226</v>
      </c>
      <c r="BU347" s="67">
        <f t="shared" si="653"/>
        <v>30.182536585323668</v>
      </c>
      <c r="BV347" s="67">
        <f t="shared" si="653"/>
        <v>30.409081454810547</v>
      </c>
      <c r="BW347" s="67">
        <f t="shared" si="653"/>
        <v>30.640157221687172</v>
      </c>
      <c r="BX347" s="67">
        <f t="shared" si="653"/>
        <v>30.87585450390133</v>
      </c>
      <c r="BY347" s="67">
        <f t="shared" si="653"/>
        <v>31.177570594863663</v>
      </c>
      <c r="BZ347" s="67">
        <f t="shared" si="653"/>
        <v>31.424016144541351</v>
      </c>
      <c r="CA347" s="67">
        <f t="shared" si="653"/>
        <v>31.675390605212584</v>
      </c>
      <c r="CB347" s="67">
        <f t="shared" si="653"/>
        <v>31.93179255509725</v>
      </c>
      <c r="CC347" s="67">
        <f t="shared" si="653"/>
        <v>0</v>
      </c>
      <c r="CD347" s="67">
        <f t="shared" si="653"/>
        <v>0</v>
      </c>
      <c r="CE347" s="67">
        <f t="shared" si="653"/>
        <v>0</v>
      </c>
      <c r="CF347" s="67">
        <f t="shared" si="653"/>
        <v>0</v>
      </c>
      <c r="CG347" s="67">
        <f t="shared" si="653"/>
        <v>0</v>
      </c>
      <c r="CH347" s="67">
        <f t="shared" si="604"/>
        <v>0</v>
      </c>
    </row>
    <row r="348" spans="1:86" ht="11.4" x14ac:dyDescent="0.2">
      <c r="A348" s="150"/>
      <c r="B348" s="109" t="str">
        <f t="shared" ref="B348:K348" si="654">B19</f>
        <v>FIT I</v>
      </c>
      <c r="C348" s="130">
        <f t="shared" si="654"/>
        <v>48</v>
      </c>
      <c r="D348" s="130" t="str">
        <f t="shared" si="654"/>
        <v>Sol</v>
      </c>
      <c r="E348" s="130" t="str">
        <f t="shared" si="654"/>
        <v>Solar (Ground Mounted, 0.5-10MW)</v>
      </c>
      <c r="F348" s="109" t="str">
        <f t="shared" si="654"/>
        <v>Multiple</v>
      </c>
      <c r="G348" s="131">
        <f t="shared" si="654"/>
        <v>41275</v>
      </c>
      <c r="H348" s="132">
        <f t="shared" si="609"/>
        <v>50</v>
      </c>
      <c r="I348" s="132">
        <f t="shared" si="654"/>
        <v>25</v>
      </c>
      <c r="J348" s="132">
        <f t="shared" si="654"/>
        <v>25</v>
      </c>
      <c r="K348" s="109">
        <f t="shared" si="654"/>
        <v>2013</v>
      </c>
      <c r="L348" s="109"/>
      <c r="M348" s="109"/>
      <c r="N348" s="109"/>
      <c r="O348" s="109"/>
      <c r="P348" s="109"/>
      <c r="Q348" s="109"/>
      <c r="R348" s="109"/>
      <c r="S348" s="109"/>
      <c r="T348" s="109"/>
      <c r="U348" s="67">
        <f t="shared" ref="U348:AF348" si="655">U19</f>
        <v>0</v>
      </c>
      <c r="V348" s="67">
        <f t="shared" si="655"/>
        <v>0</v>
      </c>
      <c r="W348" s="67">
        <f t="shared" si="655"/>
        <v>0</v>
      </c>
      <c r="X348" s="67">
        <f t="shared" si="655"/>
        <v>0</v>
      </c>
      <c r="Y348" s="67">
        <f t="shared" si="655"/>
        <v>0</v>
      </c>
      <c r="Z348" s="67">
        <f t="shared" si="655"/>
        <v>0</v>
      </c>
      <c r="AA348" s="67">
        <f t="shared" si="655"/>
        <v>0</v>
      </c>
      <c r="AB348" s="67">
        <f t="shared" si="655"/>
        <v>0</v>
      </c>
      <c r="AC348" s="67">
        <f t="shared" si="655"/>
        <v>30.176167679999999</v>
      </c>
      <c r="AD348" s="67">
        <f t="shared" si="655"/>
        <v>30.0252868416</v>
      </c>
      <c r="AE348" s="67">
        <f t="shared" si="655"/>
        <v>29.875160407392002</v>
      </c>
      <c r="AF348" s="67">
        <f t="shared" si="655"/>
        <v>29.725784605355042</v>
      </c>
      <c r="AG348" s="110">
        <f>IFERROR('CEB Allocators'!Y19/SUM('CEB Allocators'!$Y19:$BC19),0)*SUM($AG19:$BK19)</f>
        <v>17.310684876304641</v>
      </c>
      <c r="AH348" s="110">
        <f>IFERROR('CEB Allocators'!Z19/SUM('CEB Allocators'!$Y19:$BC19),0)*SUM($AG19:$BK19)</f>
        <v>17.310684876304641</v>
      </c>
      <c r="AI348" s="110">
        <f>IFERROR('CEB Allocators'!AA19/SUM('CEB Allocators'!$Y19:$BC19),0)*SUM($AG19:$BK19)</f>
        <v>17.310684876304641</v>
      </c>
      <c r="AJ348" s="110">
        <f>IFERROR('CEB Allocators'!AB19/SUM('CEB Allocators'!$Y19:$BC19),0)*SUM($AG19:$BK19)</f>
        <v>17.310684876304641</v>
      </c>
      <c r="AK348" s="110">
        <f>IFERROR('CEB Allocators'!AC19/SUM('CEB Allocators'!$Y19:$BC19),0)*SUM($AG19:$BK19)</f>
        <v>17.310684876304641</v>
      </c>
      <c r="AL348" s="110">
        <f>IFERROR('CEB Allocators'!AD19/SUM('CEB Allocators'!$Y19:$BC19),0)*SUM($AG19:$BK19)</f>
        <v>17.310684876304641</v>
      </c>
      <c r="AM348" s="110">
        <f>IFERROR('CEB Allocators'!AE19/SUM('CEB Allocators'!$Y19:$BC19),0)*SUM($AG19:$BK19)</f>
        <v>17.310684876304641</v>
      </c>
      <c r="AN348" s="110">
        <f>IFERROR('CEB Allocators'!AF19/SUM('CEB Allocators'!$Y19:$BC19),0)*SUM($AG19:$BK19)</f>
        <v>17.310684876304641</v>
      </c>
      <c r="AO348" s="110">
        <f>IFERROR('CEB Allocators'!AG19/SUM('CEB Allocators'!$Y19:$BC19),0)*SUM($AG19:$BK19)</f>
        <v>17.310684876304641</v>
      </c>
      <c r="AP348" s="110">
        <f>IFERROR('CEB Allocators'!AH19/SUM('CEB Allocators'!$Y19:$BC19),0)*SUM($AG19:$BK19)</f>
        <v>17.310684876304641</v>
      </c>
      <c r="AQ348" s="110">
        <f>IFERROR('CEB Allocators'!AI19/SUM('CEB Allocators'!$Y19:$BC19),0)*SUM($AG19:$BK19)</f>
        <v>17.310684876304641</v>
      </c>
      <c r="AR348" s="110">
        <f>IFERROR('CEB Allocators'!AJ19/SUM('CEB Allocators'!$Y19:$BC19),0)*SUM($AG19:$BK19)</f>
        <v>17.310684876304641</v>
      </c>
      <c r="AS348" s="110">
        <f>IFERROR('CEB Allocators'!AK19/SUM('CEB Allocators'!$Y19:$BC19),0)*SUM($AG19:$BK19)</f>
        <v>17.310684876304641</v>
      </c>
      <c r="AT348" s="110">
        <f>IFERROR('CEB Allocators'!AL19/SUM('CEB Allocators'!$Y19:$BC19),0)*SUM($AG19:$BK19)</f>
        <v>17.310684876304641</v>
      </c>
      <c r="AU348" s="110">
        <f>IFERROR('CEB Allocators'!AM19/SUM('CEB Allocators'!$Y19:$BC19),0)*SUM($AG19:$BK19)</f>
        <v>17.310684876304641</v>
      </c>
      <c r="AV348" s="110">
        <f>IFERROR('CEB Allocators'!AN19/SUM('CEB Allocators'!$Y19:$BC19),0)*SUM($AG19:$BK19)</f>
        <v>17.310684876304641</v>
      </c>
      <c r="AW348" s="110">
        <f>IFERROR('CEB Allocators'!AO19/SUM('CEB Allocators'!$Y19:$BC19),0)*SUM($AG19:$BK19)</f>
        <v>17.310684876304641</v>
      </c>
      <c r="AX348" s="110">
        <f>IFERROR('CEB Allocators'!AP19/SUM('CEB Allocators'!$Y19:$BC19),0)*SUM($AG19:$BK19)</f>
        <v>17.310684876304641</v>
      </c>
      <c r="AY348" s="110">
        <f>IFERROR('CEB Allocators'!AQ19/SUM('CEB Allocators'!$Y19:$BC19),0)*SUM($AG19:$BK19)</f>
        <v>17.310684876304641</v>
      </c>
      <c r="AZ348" s="110">
        <f>IFERROR('CEB Allocators'!AR19/SUM('CEB Allocators'!$Y19:$BC19),0)*SUM($AG19:$BK19)</f>
        <v>17.310684876304641</v>
      </c>
      <c r="BA348" s="110">
        <f>IFERROR('CEB Allocators'!AS19/SUM('CEB Allocators'!$Y19:$BC19),0)*SUM($AG19:$BK19)</f>
        <v>17.310684876304641</v>
      </c>
      <c r="BB348" s="110">
        <f>IFERROR('CEB Allocators'!AT19/SUM('CEB Allocators'!$Y19:$BC19),0)*SUM($AG19:$BK19)</f>
        <v>17.310684876304641</v>
      </c>
      <c r="BC348" s="110">
        <f>IFERROR('CEB Allocators'!AU19/SUM('CEB Allocators'!$Y19:$BC19),0)*SUM($AG19:$BK19)</f>
        <v>17.310684876304641</v>
      </c>
      <c r="BD348" s="110">
        <f>IFERROR('CEB Allocators'!AV19/SUM('CEB Allocators'!$Y19:$BC19),0)*SUM($AG19:$BK19)</f>
        <v>17.310684876304641</v>
      </c>
      <c r="BE348" s="110">
        <f>IFERROR('CEB Allocators'!AW19/SUM('CEB Allocators'!$Y19:$BC19),0)*SUM($AG19:$BK19)</f>
        <v>17.310684876304641</v>
      </c>
      <c r="BF348" s="110">
        <f>IFERROR('CEB Allocators'!AX19/SUM('CEB Allocators'!$Y19:$BC19),0)*SUM($AG19:$BK19)</f>
        <v>17.310684876304641</v>
      </c>
      <c r="BG348" s="110">
        <f>IFERROR('CEB Allocators'!AY19/SUM('CEB Allocators'!$Y19:$BC19),0)*SUM($AG19:$BK19)</f>
        <v>17.310684876304641</v>
      </c>
      <c r="BH348" s="110">
        <f>IFERROR('CEB Allocators'!AZ19/SUM('CEB Allocators'!$Y19:$BC19),0)*SUM($AG19:$BK19)</f>
        <v>17.310684876304641</v>
      </c>
      <c r="BI348" s="110">
        <f>IFERROR('CEB Allocators'!BA19/SUM('CEB Allocators'!$Y19:$BC19),0)*SUM($AG19:$BK19)</f>
        <v>17.310684876304641</v>
      </c>
      <c r="BJ348" s="110">
        <f>IFERROR('CEB Allocators'!BB19/SUM('CEB Allocators'!$Y19:$BC19),0)*SUM($AG19:$BK19)</f>
        <v>17.310684876304641</v>
      </c>
      <c r="BK348" s="110">
        <f>IFERROR('CEB Allocators'!BC19/SUM('CEB Allocators'!$Y19:$BC19),0)*SUM($AG19:$BK19)</f>
        <v>17.310684876304641</v>
      </c>
      <c r="BL348" s="67">
        <f t="shared" ref="BL348:CG348" si="656">BL19</f>
        <v>7.3802203863226863</v>
      </c>
      <c r="BM348" s="67">
        <f t="shared" si="656"/>
        <v>7.4281098884278443</v>
      </c>
      <c r="BN348" s="67">
        <f t="shared" si="656"/>
        <v>7.4769571805751047</v>
      </c>
      <c r="BO348" s="67">
        <f t="shared" si="656"/>
        <v>7.5267814185653128</v>
      </c>
      <c r="BP348" s="67">
        <f t="shared" si="656"/>
        <v>7.5776021413153227</v>
      </c>
      <c r="BQ348" s="67">
        <f t="shared" si="656"/>
        <v>7.6294392785203318</v>
      </c>
      <c r="BR348" s="67">
        <f t="shared" si="656"/>
        <v>7.6823131584694435</v>
      </c>
      <c r="BS348" s="67">
        <f t="shared" si="656"/>
        <v>7.7362445160175373</v>
      </c>
      <c r="BT348" s="67">
        <f t="shared" si="656"/>
        <v>7.791254500716593</v>
      </c>
      <c r="BU348" s="67">
        <f t="shared" si="656"/>
        <v>7.8473646851096284</v>
      </c>
      <c r="BV348" s="67">
        <f t="shared" si="656"/>
        <v>7.9045970731905255</v>
      </c>
      <c r="BW348" s="67">
        <f t="shared" si="656"/>
        <v>7.9778602531728815</v>
      </c>
      <c r="BX348" s="67">
        <f t="shared" si="656"/>
        <v>8.0377025526150447</v>
      </c>
      <c r="BY348" s="67">
        <f t="shared" si="656"/>
        <v>8.0987416980460498</v>
      </c>
      <c r="BZ348" s="67">
        <f t="shared" si="656"/>
        <v>8.1610016263856746</v>
      </c>
      <c r="CA348" s="67">
        <f t="shared" si="656"/>
        <v>0</v>
      </c>
      <c r="CB348" s="67">
        <f t="shared" si="656"/>
        <v>0</v>
      </c>
      <c r="CC348" s="67">
        <f t="shared" si="656"/>
        <v>0</v>
      </c>
      <c r="CD348" s="67">
        <f t="shared" si="656"/>
        <v>0</v>
      </c>
      <c r="CE348" s="67">
        <f t="shared" si="656"/>
        <v>0</v>
      </c>
      <c r="CF348" s="67">
        <f t="shared" si="656"/>
        <v>0</v>
      </c>
      <c r="CG348" s="67">
        <f t="shared" si="656"/>
        <v>0</v>
      </c>
      <c r="CH348" s="67">
        <f t="shared" si="604"/>
        <v>0</v>
      </c>
    </row>
    <row r="349" spans="1:86" ht="11.4" x14ac:dyDescent="0.2">
      <c r="A349" s="150"/>
      <c r="B349" s="109" t="str">
        <f t="shared" ref="B349:K349" si="657">B20</f>
        <v>FIT I</v>
      </c>
      <c r="C349" s="130">
        <f t="shared" si="657"/>
        <v>114.654</v>
      </c>
      <c r="D349" s="130" t="str">
        <f t="shared" si="657"/>
        <v>Sol</v>
      </c>
      <c r="E349" s="130" t="str">
        <f t="shared" si="657"/>
        <v>Solar (Ground Mounted, 0.5-10MW)</v>
      </c>
      <c r="F349" s="109" t="str">
        <f t="shared" si="657"/>
        <v>Multiple</v>
      </c>
      <c r="G349" s="131">
        <f t="shared" si="657"/>
        <v>41640</v>
      </c>
      <c r="H349" s="132">
        <f t="shared" si="609"/>
        <v>50</v>
      </c>
      <c r="I349" s="132">
        <f t="shared" si="657"/>
        <v>25</v>
      </c>
      <c r="J349" s="132">
        <f t="shared" si="657"/>
        <v>25</v>
      </c>
      <c r="K349" s="109">
        <f t="shared" si="657"/>
        <v>2014</v>
      </c>
      <c r="L349" s="109"/>
      <c r="M349" s="109"/>
      <c r="N349" s="109"/>
      <c r="O349" s="109"/>
      <c r="P349" s="109"/>
      <c r="Q349" s="109"/>
      <c r="R349" s="109"/>
      <c r="S349" s="109"/>
      <c r="T349" s="109"/>
      <c r="U349" s="67">
        <f t="shared" ref="U349:AF349" si="658">U20</f>
        <v>0</v>
      </c>
      <c r="V349" s="67">
        <f t="shared" si="658"/>
        <v>0</v>
      </c>
      <c r="W349" s="67">
        <f t="shared" si="658"/>
        <v>0</v>
      </c>
      <c r="X349" s="67">
        <f t="shared" si="658"/>
        <v>0</v>
      </c>
      <c r="Y349" s="67">
        <f t="shared" si="658"/>
        <v>0</v>
      </c>
      <c r="Z349" s="67">
        <f t="shared" si="658"/>
        <v>0</v>
      </c>
      <c r="AA349" s="67">
        <f t="shared" si="658"/>
        <v>0</v>
      </c>
      <c r="AB349" s="67">
        <f t="shared" si="658"/>
        <v>0</v>
      </c>
      <c r="AC349" s="67">
        <f t="shared" si="658"/>
        <v>0</v>
      </c>
      <c r="AD349" s="67">
        <f t="shared" si="658"/>
        <v>72.079548524640003</v>
      </c>
      <c r="AE349" s="67">
        <f t="shared" si="658"/>
        <v>71.719150782016797</v>
      </c>
      <c r="AF349" s="67">
        <f t="shared" si="658"/>
        <v>71.360555028106717</v>
      </c>
      <c r="AG349" s="110">
        <f>IFERROR('CEB Allocators'!Y20/SUM('CEB Allocators'!$Y20:$BC20),0)*SUM($AG20:$BK20)</f>
        <v>43.041953602679484</v>
      </c>
      <c r="AH349" s="110">
        <f>IFERROR('CEB Allocators'!Z20/SUM('CEB Allocators'!$Y20:$BC20),0)*SUM($AG20:$BK20)</f>
        <v>43.041953602679484</v>
      </c>
      <c r="AI349" s="110">
        <f>IFERROR('CEB Allocators'!AA20/SUM('CEB Allocators'!$Y20:$BC20),0)*SUM($AG20:$BK20)</f>
        <v>43.041953602679484</v>
      </c>
      <c r="AJ349" s="110">
        <f>IFERROR('CEB Allocators'!AB20/SUM('CEB Allocators'!$Y20:$BC20),0)*SUM($AG20:$BK20)</f>
        <v>43.041953602679484</v>
      </c>
      <c r="AK349" s="110">
        <f>IFERROR('CEB Allocators'!AC20/SUM('CEB Allocators'!$Y20:$BC20),0)*SUM($AG20:$BK20)</f>
        <v>43.041953602679484</v>
      </c>
      <c r="AL349" s="110">
        <f>IFERROR('CEB Allocators'!AD20/SUM('CEB Allocators'!$Y20:$BC20),0)*SUM($AG20:$BK20)</f>
        <v>43.041953602679484</v>
      </c>
      <c r="AM349" s="110">
        <f>IFERROR('CEB Allocators'!AE20/SUM('CEB Allocators'!$Y20:$BC20),0)*SUM($AG20:$BK20)</f>
        <v>43.041953602679484</v>
      </c>
      <c r="AN349" s="110">
        <f>IFERROR('CEB Allocators'!AF20/SUM('CEB Allocators'!$Y20:$BC20),0)*SUM($AG20:$BK20)</f>
        <v>43.041953602679484</v>
      </c>
      <c r="AO349" s="110">
        <f>IFERROR('CEB Allocators'!AG20/SUM('CEB Allocators'!$Y20:$BC20),0)*SUM($AG20:$BK20)</f>
        <v>43.041953602679484</v>
      </c>
      <c r="AP349" s="110">
        <f>IFERROR('CEB Allocators'!AH20/SUM('CEB Allocators'!$Y20:$BC20),0)*SUM($AG20:$BK20)</f>
        <v>43.041953602679484</v>
      </c>
      <c r="AQ349" s="110">
        <f>IFERROR('CEB Allocators'!AI20/SUM('CEB Allocators'!$Y20:$BC20),0)*SUM($AG20:$BK20)</f>
        <v>43.041953602679484</v>
      </c>
      <c r="AR349" s="110">
        <f>IFERROR('CEB Allocators'!AJ20/SUM('CEB Allocators'!$Y20:$BC20),0)*SUM($AG20:$BK20)</f>
        <v>43.041953602679484</v>
      </c>
      <c r="AS349" s="110">
        <f>IFERROR('CEB Allocators'!AK20/SUM('CEB Allocators'!$Y20:$BC20),0)*SUM($AG20:$BK20)</f>
        <v>43.041953602679484</v>
      </c>
      <c r="AT349" s="110">
        <f>IFERROR('CEB Allocators'!AL20/SUM('CEB Allocators'!$Y20:$BC20),0)*SUM($AG20:$BK20)</f>
        <v>43.041953602679484</v>
      </c>
      <c r="AU349" s="110">
        <f>IFERROR('CEB Allocators'!AM20/SUM('CEB Allocators'!$Y20:$BC20),0)*SUM($AG20:$BK20)</f>
        <v>43.041953602679484</v>
      </c>
      <c r="AV349" s="110">
        <f>IFERROR('CEB Allocators'!AN20/SUM('CEB Allocators'!$Y20:$BC20),0)*SUM($AG20:$BK20)</f>
        <v>43.041953602679484</v>
      </c>
      <c r="AW349" s="110">
        <f>IFERROR('CEB Allocators'!AO20/SUM('CEB Allocators'!$Y20:$BC20),0)*SUM($AG20:$BK20)</f>
        <v>43.041953602679484</v>
      </c>
      <c r="AX349" s="110">
        <f>IFERROR('CEB Allocators'!AP20/SUM('CEB Allocators'!$Y20:$BC20),0)*SUM($AG20:$BK20)</f>
        <v>43.041953602679484</v>
      </c>
      <c r="AY349" s="110">
        <f>IFERROR('CEB Allocators'!AQ20/SUM('CEB Allocators'!$Y20:$BC20),0)*SUM($AG20:$BK20)</f>
        <v>43.041953602679484</v>
      </c>
      <c r="AZ349" s="110">
        <f>IFERROR('CEB Allocators'!AR20/SUM('CEB Allocators'!$Y20:$BC20),0)*SUM($AG20:$BK20)</f>
        <v>43.041953602679484</v>
      </c>
      <c r="BA349" s="110">
        <f>IFERROR('CEB Allocators'!AS20/SUM('CEB Allocators'!$Y20:$BC20),0)*SUM($AG20:$BK20)</f>
        <v>43.041953602679484</v>
      </c>
      <c r="BB349" s="110">
        <f>IFERROR('CEB Allocators'!AT20/SUM('CEB Allocators'!$Y20:$BC20),0)*SUM($AG20:$BK20)</f>
        <v>43.041953602679484</v>
      </c>
      <c r="BC349" s="110">
        <f>IFERROR('CEB Allocators'!AU20/SUM('CEB Allocators'!$Y20:$BC20),0)*SUM($AG20:$BK20)</f>
        <v>43.041953602679484</v>
      </c>
      <c r="BD349" s="110">
        <f>IFERROR('CEB Allocators'!AV20/SUM('CEB Allocators'!$Y20:$BC20),0)*SUM($AG20:$BK20)</f>
        <v>43.041953602679484</v>
      </c>
      <c r="BE349" s="110">
        <f>IFERROR('CEB Allocators'!AW20/SUM('CEB Allocators'!$Y20:$BC20),0)*SUM($AG20:$BK20)</f>
        <v>43.041953602679484</v>
      </c>
      <c r="BF349" s="110">
        <f>IFERROR('CEB Allocators'!AX20/SUM('CEB Allocators'!$Y20:$BC20),0)*SUM($AG20:$BK20)</f>
        <v>43.041953602679484</v>
      </c>
      <c r="BG349" s="110">
        <f>IFERROR('CEB Allocators'!AY20/SUM('CEB Allocators'!$Y20:$BC20),0)*SUM($AG20:$BK20)</f>
        <v>43.041953602679484</v>
      </c>
      <c r="BH349" s="110">
        <f>IFERROR('CEB Allocators'!AZ20/SUM('CEB Allocators'!$Y20:$BC20),0)*SUM($AG20:$BK20)</f>
        <v>43.041953602679484</v>
      </c>
      <c r="BI349" s="110">
        <f>IFERROR('CEB Allocators'!BA20/SUM('CEB Allocators'!$Y20:$BC20),0)*SUM($AG20:$BK20)</f>
        <v>43.041953602679484</v>
      </c>
      <c r="BJ349" s="110">
        <f>IFERROR('CEB Allocators'!BB20/SUM('CEB Allocators'!$Y20:$BC20),0)*SUM($AG20:$BK20)</f>
        <v>43.041953602679484</v>
      </c>
      <c r="BK349" s="110">
        <f>IFERROR('CEB Allocators'!BC20/SUM('CEB Allocators'!$Y20:$BC20),0)*SUM($AG20:$BK20)</f>
        <v>43.041953602679484</v>
      </c>
      <c r="BL349" s="67">
        <f t="shared" ref="BL349:CG349" si="659">BL20</f>
        <v>17.358599092562006</v>
      </c>
      <c r="BM349" s="67">
        <f t="shared" si="659"/>
        <v>17.472989154527941</v>
      </c>
      <c r="BN349" s="67">
        <f t="shared" si="659"/>
        <v>17.589667017733195</v>
      </c>
      <c r="BO349" s="67">
        <f t="shared" si="659"/>
        <v>17.708678438202547</v>
      </c>
      <c r="BP349" s="67">
        <f t="shared" si="659"/>
        <v>17.830070087081292</v>
      </c>
      <c r="BQ349" s="67">
        <f t="shared" si="659"/>
        <v>17.953889568937615</v>
      </c>
      <c r="BR349" s="67">
        <f t="shared" si="659"/>
        <v>18.080185440431055</v>
      </c>
      <c r="BS349" s="67">
        <f t="shared" si="659"/>
        <v>18.20900722935437</v>
      </c>
      <c r="BT349" s="67">
        <f t="shared" si="659"/>
        <v>18.340405454056153</v>
      </c>
      <c r="BU349" s="67">
        <f t="shared" si="659"/>
        <v>18.474431643251972</v>
      </c>
      <c r="BV349" s="67">
        <f t="shared" si="659"/>
        <v>18.611138356231702</v>
      </c>
      <c r="BW349" s="67">
        <f t="shared" si="659"/>
        <v>18.75057920347103</v>
      </c>
      <c r="BX349" s="67">
        <f t="shared" si="659"/>
        <v>18.92907743202209</v>
      </c>
      <c r="BY349" s="67">
        <f t="shared" si="659"/>
        <v>19.074877060777229</v>
      </c>
      <c r="BZ349" s="67">
        <f t="shared" si="659"/>
        <v>19.223592682107462</v>
      </c>
      <c r="CA349" s="67">
        <f t="shared" si="659"/>
        <v>19.375282615864307</v>
      </c>
      <c r="CB349" s="67">
        <f t="shared" si="659"/>
        <v>0</v>
      </c>
      <c r="CC349" s="67">
        <f t="shared" si="659"/>
        <v>0</v>
      </c>
      <c r="CD349" s="67">
        <f t="shared" si="659"/>
        <v>0</v>
      </c>
      <c r="CE349" s="67">
        <f t="shared" si="659"/>
        <v>0</v>
      </c>
      <c r="CF349" s="67">
        <f t="shared" si="659"/>
        <v>0</v>
      </c>
      <c r="CG349" s="67">
        <f t="shared" si="659"/>
        <v>0</v>
      </c>
      <c r="CH349" s="67">
        <f t="shared" si="604"/>
        <v>0</v>
      </c>
    </row>
    <row r="350" spans="1:86" ht="11.4" x14ac:dyDescent="0.2">
      <c r="A350" s="150"/>
      <c r="B350" s="109" t="str">
        <f t="shared" ref="B350:K350" si="660">B21</f>
        <v>FIT I</v>
      </c>
      <c r="C350" s="130">
        <f t="shared" si="660"/>
        <v>42.5</v>
      </c>
      <c r="D350" s="130" t="str">
        <f t="shared" si="660"/>
        <v>Sol</v>
      </c>
      <c r="E350" s="130" t="str">
        <f t="shared" si="660"/>
        <v>Solar (Ground Mounted, 0.5-10MW)</v>
      </c>
      <c r="F350" s="109" t="str">
        <f t="shared" si="660"/>
        <v>Multiple</v>
      </c>
      <c r="G350" s="131">
        <f t="shared" si="660"/>
        <v>42005</v>
      </c>
      <c r="H350" s="132">
        <f t="shared" si="609"/>
        <v>50</v>
      </c>
      <c r="I350" s="132">
        <f t="shared" si="660"/>
        <v>25</v>
      </c>
      <c r="J350" s="132">
        <f t="shared" si="660"/>
        <v>25</v>
      </c>
      <c r="K350" s="109">
        <f t="shared" si="660"/>
        <v>2015</v>
      </c>
      <c r="L350" s="109"/>
      <c r="M350" s="109"/>
      <c r="N350" s="109"/>
      <c r="O350" s="109"/>
      <c r="P350" s="109"/>
      <c r="Q350" s="109"/>
      <c r="R350" s="109"/>
      <c r="S350" s="109"/>
      <c r="T350" s="109"/>
      <c r="U350" s="67">
        <f t="shared" ref="U350:AF350" si="661">U21</f>
        <v>0</v>
      </c>
      <c r="V350" s="67">
        <f t="shared" si="661"/>
        <v>0</v>
      </c>
      <c r="W350" s="67">
        <f t="shared" si="661"/>
        <v>0</v>
      </c>
      <c r="X350" s="67">
        <f t="shared" si="661"/>
        <v>0</v>
      </c>
      <c r="Y350" s="67">
        <f t="shared" si="661"/>
        <v>0</v>
      </c>
      <c r="Z350" s="67">
        <f t="shared" si="661"/>
        <v>0</v>
      </c>
      <c r="AA350" s="67">
        <f t="shared" si="661"/>
        <v>0</v>
      </c>
      <c r="AB350" s="67">
        <f t="shared" si="661"/>
        <v>0</v>
      </c>
      <c r="AC350" s="67">
        <f t="shared" si="661"/>
        <v>0</v>
      </c>
      <c r="AD350" s="67">
        <f t="shared" si="661"/>
        <v>0</v>
      </c>
      <c r="AE350" s="67">
        <f t="shared" si="661"/>
        <v>20.928472199999998</v>
      </c>
      <c r="AF350" s="67">
        <f t="shared" si="661"/>
        <v>20.823829839000002</v>
      </c>
      <c r="AG350" s="110">
        <f>IFERROR('CEB Allocators'!Y21/SUM('CEB Allocators'!$Y21:$BC21),0)*SUM($AG21:$BK21)</f>
        <v>13.399416807060826</v>
      </c>
      <c r="AH350" s="110">
        <f>IFERROR('CEB Allocators'!Z21/SUM('CEB Allocators'!$Y21:$BC21),0)*SUM($AG21:$BK21)</f>
        <v>13.399416807060826</v>
      </c>
      <c r="AI350" s="110">
        <f>IFERROR('CEB Allocators'!AA21/SUM('CEB Allocators'!$Y21:$BC21),0)*SUM($AG21:$BK21)</f>
        <v>13.399416807060826</v>
      </c>
      <c r="AJ350" s="110">
        <f>IFERROR('CEB Allocators'!AB21/SUM('CEB Allocators'!$Y21:$BC21),0)*SUM($AG21:$BK21)</f>
        <v>13.399416807060826</v>
      </c>
      <c r="AK350" s="110">
        <f>IFERROR('CEB Allocators'!AC21/SUM('CEB Allocators'!$Y21:$BC21),0)*SUM($AG21:$BK21)</f>
        <v>13.399416807060826</v>
      </c>
      <c r="AL350" s="110">
        <f>IFERROR('CEB Allocators'!AD21/SUM('CEB Allocators'!$Y21:$BC21),0)*SUM($AG21:$BK21)</f>
        <v>13.399416807060826</v>
      </c>
      <c r="AM350" s="110">
        <f>IFERROR('CEB Allocators'!AE21/SUM('CEB Allocators'!$Y21:$BC21),0)*SUM($AG21:$BK21)</f>
        <v>13.399416807060826</v>
      </c>
      <c r="AN350" s="110">
        <f>IFERROR('CEB Allocators'!AF21/SUM('CEB Allocators'!$Y21:$BC21),0)*SUM($AG21:$BK21)</f>
        <v>13.399416807060826</v>
      </c>
      <c r="AO350" s="110">
        <f>IFERROR('CEB Allocators'!AG21/SUM('CEB Allocators'!$Y21:$BC21),0)*SUM($AG21:$BK21)</f>
        <v>13.399416807060826</v>
      </c>
      <c r="AP350" s="110">
        <f>IFERROR('CEB Allocators'!AH21/SUM('CEB Allocators'!$Y21:$BC21),0)*SUM($AG21:$BK21)</f>
        <v>13.399416807060826</v>
      </c>
      <c r="AQ350" s="110">
        <f>IFERROR('CEB Allocators'!AI21/SUM('CEB Allocators'!$Y21:$BC21),0)*SUM($AG21:$BK21)</f>
        <v>13.399416807060826</v>
      </c>
      <c r="AR350" s="110">
        <f>IFERROR('CEB Allocators'!AJ21/SUM('CEB Allocators'!$Y21:$BC21),0)*SUM($AG21:$BK21)</f>
        <v>13.399416807060826</v>
      </c>
      <c r="AS350" s="110">
        <f>IFERROR('CEB Allocators'!AK21/SUM('CEB Allocators'!$Y21:$BC21),0)*SUM($AG21:$BK21)</f>
        <v>13.399416807060826</v>
      </c>
      <c r="AT350" s="110">
        <f>IFERROR('CEB Allocators'!AL21/SUM('CEB Allocators'!$Y21:$BC21),0)*SUM($AG21:$BK21)</f>
        <v>13.399416807060826</v>
      </c>
      <c r="AU350" s="110">
        <f>IFERROR('CEB Allocators'!AM21/SUM('CEB Allocators'!$Y21:$BC21),0)*SUM($AG21:$BK21)</f>
        <v>13.399416807060826</v>
      </c>
      <c r="AV350" s="110">
        <f>IFERROR('CEB Allocators'!AN21/SUM('CEB Allocators'!$Y21:$BC21),0)*SUM($AG21:$BK21)</f>
        <v>13.399416807060826</v>
      </c>
      <c r="AW350" s="110">
        <f>IFERROR('CEB Allocators'!AO21/SUM('CEB Allocators'!$Y21:$BC21),0)*SUM($AG21:$BK21)</f>
        <v>13.399416807060826</v>
      </c>
      <c r="AX350" s="110">
        <f>IFERROR('CEB Allocators'!AP21/SUM('CEB Allocators'!$Y21:$BC21),0)*SUM($AG21:$BK21)</f>
        <v>13.399416807060826</v>
      </c>
      <c r="AY350" s="110">
        <f>IFERROR('CEB Allocators'!AQ21/SUM('CEB Allocators'!$Y21:$BC21),0)*SUM($AG21:$BK21)</f>
        <v>13.399416807060826</v>
      </c>
      <c r="AZ350" s="110">
        <f>IFERROR('CEB Allocators'!AR21/SUM('CEB Allocators'!$Y21:$BC21),0)*SUM($AG21:$BK21)</f>
        <v>13.399416807060826</v>
      </c>
      <c r="BA350" s="110">
        <f>IFERROR('CEB Allocators'!AS21/SUM('CEB Allocators'!$Y21:$BC21),0)*SUM($AG21:$BK21)</f>
        <v>13.399416807060826</v>
      </c>
      <c r="BB350" s="110">
        <f>IFERROR('CEB Allocators'!AT21/SUM('CEB Allocators'!$Y21:$BC21),0)*SUM($AG21:$BK21)</f>
        <v>13.399416807060826</v>
      </c>
      <c r="BC350" s="110">
        <f>IFERROR('CEB Allocators'!AU21/SUM('CEB Allocators'!$Y21:$BC21),0)*SUM($AG21:$BK21)</f>
        <v>13.399416807060826</v>
      </c>
      <c r="BD350" s="110">
        <f>IFERROR('CEB Allocators'!AV21/SUM('CEB Allocators'!$Y21:$BC21),0)*SUM($AG21:$BK21)</f>
        <v>13.399416807060826</v>
      </c>
      <c r="BE350" s="110">
        <f>IFERROR('CEB Allocators'!AW21/SUM('CEB Allocators'!$Y21:$BC21),0)*SUM($AG21:$BK21)</f>
        <v>13.399416807060826</v>
      </c>
      <c r="BF350" s="110">
        <f>IFERROR('CEB Allocators'!AX21/SUM('CEB Allocators'!$Y21:$BC21),0)*SUM($AG21:$BK21)</f>
        <v>13.399416807060826</v>
      </c>
      <c r="BG350" s="110">
        <f>IFERROR('CEB Allocators'!AY21/SUM('CEB Allocators'!$Y21:$BC21),0)*SUM($AG21:$BK21)</f>
        <v>13.399416807060826</v>
      </c>
      <c r="BH350" s="110">
        <f>IFERROR('CEB Allocators'!AZ21/SUM('CEB Allocators'!$Y21:$BC21),0)*SUM($AG21:$BK21)</f>
        <v>13.399416807060826</v>
      </c>
      <c r="BI350" s="110">
        <f>IFERROR('CEB Allocators'!BA21/SUM('CEB Allocators'!$Y21:$BC21),0)*SUM($AG21:$BK21)</f>
        <v>13.399416807060826</v>
      </c>
      <c r="BJ350" s="110">
        <f>IFERROR('CEB Allocators'!BB21/SUM('CEB Allocators'!$Y21:$BC21),0)*SUM($AG21:$BK21)</f>
        <v>13.399416807060826</v>
      </c>
      <c r="BK350" s="110">
        <f>IFERROR('CEB Allocators'!BC21/SUM('CEB Allocators'!$Y21:$BC21),0)*SUM($AG21:$BK21)</f>
        <v>13.399416807060826</v>
      </c>
      <c r="BL350" s="67">
        <f t="shared" ref="BL350:CG350" si="662">BL21</f>
        <v>6.3377395198854956</v>
      </c>
      <c r="BM350" s="67">
        <f t="shared" si="662"/>
        <v>6.3801416832077704</v>
      </c>
      <c r="BN350" s="67">
        <f t="shared" si="662"/>
        <v>6.4233918897964921</v>
      </c>
      <c r="BO350" s="67">
        <f t="shared" si="662"/>
        <v>6.4675071005169871</v>
      </c>
      <c r="BP350" s="67">
        <f t="shared" si="662"/>
        <v>6.5125046154518929</v>
      </c>
      <c r="BQ350" s="67">
        <f t="shared" si="662"/>
        <v>6.5584020806854957</v>
      </c>
      <c r="BR350" s="67">
        <f t="shared" si="662"/>
        <v>6.605217495223771</v>
      </c>
      <c r="BS350" s="67">
        <f t="shared" si="662"/>
        <v>6.6529692180528119</v>
      </c>
      <c r="BT350" s="67">
        <f t="shared" si="662"/>
        <v>6.701675975338433</v>
      </c>
      <c r="BU350" s="67">
        <f t="shared" si="662"/>
        <v>6.7513568677697675</v>
      </c>
      <c r="BV350" s="67">
        <f t="shared" si="662"/>
        <v>6.8020313780497288</v>
      </c>
      <c r="BW350" s="67">
        <f t="shared" si="662"/>
        <v>6.8537193785352883</v>
      </c>
      <c r="BX350" s="67">
        <f t="shared" si="662"/>
        <v>6.9064411390305596</v>
      </c>
      <c r="BY350" s="67">
        <f t="shared" si="662"/>
        <v>6.9739302646405568</v>
      </c>
      <c r="BZ350" s="67">
        <f t="shared" si="662"/>
        <v>7.0290562428579344</v>
      </c>
      <c r="CA350" s="67">
        <f t="shared" si="662"/>
        <v>7.0852847406396569</v>
      </c>
      <c r="CB350" s="67">
        <f t="shared" si="662"/>
        <v>7.1426378083770166</v>
      </c>
      <c r="CC350" s="67">
        <f t="shared" si="662"/>
        <v>0</v>
      </c>
      <c r="CD350" s="67">
        <f t="shared" si="662"/>
        <v>0</v>
      </c>
      <c r="CE350" s="67">
        <f t="shared" si="662"/>
        <v>0</v>
      </c>
      <c r="CF350" s="67">
        <f t="shared" si="662"/>
        <v>0</v>
      </c>
      <c r="CG350" s="67">
        <f t="shared" si="662"/>
        <v>0</v>
      </c>
      <c r="CH350" s="67">
        <f t="shared" si="604"/>
        <v>0</v>
      </c>
    </row>
    <row r="351" spans="1:86" ht="11.4" x14ac:dyDescent="0.2">
      <c r="A351" s="150"/>
      <c r="B351" s="109" t="str">
        <f t="shared" ref="B351:K351" si="663">B22</f>
        <v>FIT I</v>
      </c>
      <c r="C351" s="130">
        <f t="shared" si="663"/>
        <v>27.8</v>
      </c>
      <c r="D351" s="130" t="str">
        <f t="shared" si="663"/>
        <v>Sol</v>
      </c>
      <c r="E351" s="130" t="str">
        <f t="shared" si="663"/>
        <v>Solar (Rooftop, &lt;0.5MW)</v>
      </c>
      <c r="F351" s="109" t="str">
        <f t="shared" si="663"/>
        <v>Multiple</v>
      </c>
      <c r="G351" s="131">
        <f t="shared" si="663"/>
        <v>40544</v>
      </c>
      <c r="H351" s="132">
        <f t="shared" si="609"/>
        <v>50</v>
      </c>
      <c r="I351" s="132">
        <f t="shared" si="663"/>
        <v>25</v>
      </c>
      <c r="J351" s="132">
        <f t="shared" si="663"/>
        <v>25</v>
      </c>
      <c r="K351" s="109">
        <f t="shared" si="663"/>
        <v>2011</v>
      </c>
      <c r="L351" s="109"/>
      <c r="M351" s="109"/>
      <c r="N351" s="109"/>
      <c r="O351" s="109"/>
      <c r="P351" s="109"/>
      <c r="Q351" s="109"/>
      <c r="R351" s="109"/>
      <c r="S351" s="109"/>
      <c r="T351" s="109"/>
      <c r="U351" s="67">
        <f t="shared" ref="U351:AF351" si="664">U22</f>
        <v>0</v>
      </c>
      <c r="V351" s="67">
        <f t="shared" si="664"/>
        <v>0</v>
      </c>
      <c r="W351" s="67">
        <f t="shared" si="664"/>
        <v>0</v>
      </c>
      <c r="X351" s="67">
        <f t="shared" si="664"/>
        <v>0</v>
      </c>
      <c r="Y351" s="67">
        <f t="shared" si="664"/>
        <v>0</v>
      </c>
      <c r="Z351" s="67">
        <f t="shared" si="664"/>
        <v>0</v>
      </c>
      <c r="AA351" s="67">
        <f t="shared" si="664"/>
        <v>25.051725360000002</v>
      </c>
      <c r="AB351" s="67">
        <f t="shared" si="664"/>
        <v>24.926466733200002</v>
      </c>
      <c r="AC351" s="67">
        <f t="shared" si="664"/>
        <v>24.801834399534005</v>
      </c>
      <c r="AD351" s="67">
        <f t="shared" si="664"/>
        <v>24.677825227536331</v>
      </c>
      <c r="AE351" s="67">
        <f t="shared" si="664"/>
        <v>24.554436101398654</v>
      </c>
      <c r="AF351" s="67">
        <f t="shared" si="664"/>
        <v>24.431663920891662</v>
      </c>
      <c r="AG351" s="110">
        <f>IFERROR('CEB Allocators'!Y22/SUM('CEB Allocators'!$Y22:$BC22),0)*SUM($AG22:$BK22)</f>
        <v>12.443843516892478</v>
      </c>
      <c r="AH351" s="110">
        <f>IFERROR('CEB Allocators'!Z22/SUM('CEB Allocators'!$Y22:$BC22),0)*SUM($AG22:$BK22)</f>
        <v>12.443843516892478</v>
      </c>
      <c r="AI351" s="110">
        <f>IFERROR('CEB Allocators'!AA22/SUM('CEB Allocators'!$Y22:$BC22),0)*SUM($AG22:$BK22)</f>
        <v>12.443843516892478</v>
      </c>
      <c r="AJ351" s="110">
        <f>IFERROR('CEB Allocators'!AB22/SUM('CEB Allocators'!$Y22:$BC22),0)*SUM($AG22:$BK22)</f>
        <v>12.443843516892478</v>
      </c>
      <c r="AK351" s="110">
        <f>IFERROR('CEB Allocators'!AC22/SUM('CEB Allocators'!$Y22:$BC22),0)*SUM($AG22:$BK22)</f>
        <v>12.443843516892478</v>
      </c>
      <c r="AL351" s="110">
        <f>IFERROR('CEB Allocators'!AD22/SUM('CEB Allocators'!$Y22:$BC22),0)*SUM($AG22:$BK22)</f>
        <v>12.443843516892478</v>
      </c>
      <c r="AM351" s="110">
        <f>IFERROR('CEB Allocators'!AE22/SUM('CEB Allocators'!$Y22:$BC22),0)*SUM($AG22:$BK22)</f>
        <v>12.443843516892478</v>
      </c>
      <c r="AN351" s="110">
        <f>IFERROR('CEB Allocators'!AF22/SUM('CEB Allocators'!$Y22:$BC22),0)*SUM($AG22:$BK22)</f>
        <v>12.443843516892478</v>
      </c>
      <c r="AO351" s="110">
        <f>IFERROR('CEB Allocators'!AG22/SUM('CEB Allocators'!$Y22:$BC22),0)*SUM($AG22:$BK22)</f>
        <v>12.443843516892478</v>
      </c>
      <c r="AP351" s="110">
        <f>IFERROR('CEB Allocators'!AH22/SUM('CEB Allocators'!$Y22:$BC22),0)*SUM($AG22:$BK22)</f>
        <v>12.443843516892478</v>
      </c>
      <c r="AQ351" s="110">
        <f>IFERROR('CEB Allocators'!AI22/SUM('CEB Allocators'!$Y22:$BC22),0)*SUM($AG22:$BK22)</f>
        <v>12.443843516892478</v>
      </c>
      <c r="AR351" s="110">
        <f>IFERROR('CEB Allocators'!AJ22/SUM('CEB Allocators'!$Y22:$BC22),0)*SUM($AG22:$BK22)</f>
        <v>12.443843516892478</v>
      </c>
      <c r="AS351" s="110">
        <f>IFERROR('CEB Allocators'!AK22/SUM('CEB Allocators'!$Y22:$BC22),0)*SUM($AG22:$BK22)</f>
        <v>12.443843516892478</v>
      </c>
      <c r="AT351" s="110">
        <f>IFERROR('CEB Allocators'!AL22/SUM('CEB Allocators'!$Y22:$BC22),0)*SUM($AG22:$BK22)</f>
        <v>12.443843516892478</v>
      </c>
      <c r="AU351" s="110">
        <f>IFERROR('CEB Allocators'!AM22/SUM('CEB Allocators'!$Y22:$BC22),0)*SUM($AG22:$BK22)</f>
        <v>12.443843516892478</v>
      </c>
      <c r="AV351" s="110">
        <f>IFERROR('CEB Allocators'!AN22/SUM('CEB Allocators'!$Y22:$BC22),0)*SUM($AG22:$BK22)</f>
        <v>12.443843516892478</v>
      </c>
      <c r="AW351" s="110">
        <f>IFERROR('CEB Allocators'!AO22/SUM('CEB Allocators'!$Y22:$BC22),0)*SUM($AG22:$BK22)</f>
        <v>12.443843516892478</v>
      </c>
      <c r="AX351" s="110">
        <f>IFERROR('CEB Allocators'!AP22/SUM('CEB Allocators'!$Y22:$BC22),0)*SUM($AG22:$BK22)</f>
        <v>12.443843516892478</v>
      </c>
      <c r="AY351" s="110">
        <f>IFERROR('CEB Allocators'!AQ22/SUM('CEB Allocators'!$Y22:$BC22),0)*SUM($AG22:$BK22)</f>
        <v>12.443843516892478</v>
      </c>
      <c r="AZ351" s="110">
        <f>IFERROR('CEB Allocators'!AR22/SUM('CEB Allocators'!$Y22:$BC22),0)*SUM($AG22:$BK22)</f>
        <v>12.443843516892478</v>
      </c>
      <c r="BA351" s="110">
        <f>IFERROR('CEB Allocators'!AS22/SUM('CEB Allocators'!$Y22:$BC22),0)*SUM($AG22:$BK22)</f>
        <v>12.443843516892478</v>
      </c>
      <c r="BB351" s="110">
        <f>IFERROR('CEB Allocators'!AT22/SUM('CEB Allocators'!$Y22:$BC22),0)*SUM($AG22:$BK22)</f>
        <v>12.443843516892478</v>
      </c>
      <c r="BC351" s="110">
        <f>IFERROR('CEB Allocators'!AU22/SUM('CEB Allocators'!$Y22:$BC22),0)*SUM($AG22:$BK22)</f>
        <v>12.443843516892478</v>
      </c>
      <c r="BD351" s="110">
        <f>IFERROR('CEB Allocators'!AV22/SUM('CEB Allocators'!$Y22:$BC22),0)*SUM($AG22:$BK22)</f>
        <v>12.443843516892478</v>
      </c>
      <c r="BE351" s="110">
        <f>IFERROR('CEB Allocators'!AW22/SUM('CEB Allocators'!$Y22:$BC22),0)*SUM($AG22:$BK22)</f>
        <v>12.443843516892478</v>
      </c>
      <c r="BF351" s="110">
        <f>IFERROR('CEB Allocators'!AX22/SUM('CEB Allocators'!$Y22:$BC22),0)*SUM($AG22:$BK22)</f>
        <v>12.443843516892478</v>
      </c>
      <c r="BG351" s="110">
        <f>IFERROR('CEB Allocators'!AY22/SUM('CEB Allocators'!$Y22:$BC22),0)*SUM($AG22:$BK22)</f>
        <v>12.443843516892478</v>
      </c>
      <c r="BH351" s="110">
        <f>IFERROR('CEB Allocators'!AZ22/SUM('CEB Allocators'!$Y22:$BC22),0)*SUM($AG22:$BK22)</f>
        <v>12.443843516892478</v>
      </c>
      <c r="BI351" s="110">
        <f>IFERROR('CEB Allocators'!BA22/SUM('CEB Allocators'!$Y22:$BC22),0)*SUM($AG22:$BK22)</f>
        <v>12.443843516892478</v>
      </c>
      <c r="BJ351" s="110">
        <f>IFERROR('CEB Allocators'!BB22/SUM('CEB Allocators'!$Y22:$BC22),0)*SUM($AG22:$BK22)</f>
        <v>12.443843516892478</v>
      </c>
      <c r="BK351" s="110">
        <f>IFERROR('CEB Allocators'!BC22/SUM('CEB Allocators'!$Y22:$BC22),0)*SUM($AG22:$BK22)</f>
        <v>12.443843516892478</v>
      </c>
      <c r="BL351" s="67">
        <f t="shared" ref="BL351:CG351" si="665">BL22</f>
        <v>4.4124232852296563</v>
      </c>
      <c r="BM351" s="67">
        <f t="shared" si="665"/>
        <v>4.4401592885322261</v>
      </c>
      <c r="BN351" s="67">
        <f t="shared" si="665"/>
        <v>4.4684500119008499</v>
      </c>
      <c r="BO351" s="67">
        <f t="shared" si="665"/>
        <v>4.4973065497368427</v>
      </c>
      <c r="BP351" s="67">
        <f t="shared" si="665"/>
        <v>4.5267402183295582</v>
      </c>
      <c r="BQ351" s="67">
        <f t="shared" si="665"/>
        <v>4.5567625602941275</v>
      </c>
      <c r="BR351" s="67">
        <f t="shared" si="665"/>
        <v>4.5873853490979863</v>
      </c>
      <c r="BS351" s="67">
        <f t="shared" si="665"/>
        <v>4.6186205936779237</v>
      </c>
      <c r="BT351" s="67">
        <f t="shared" si="665"/>
        <v>4.6504805431494614</v>
      </c>
      <c r="BU351" s="67">
        <f t="shared" si="665"/>
        <v>4.6912644644679737</v>
      </c>
      <c r="BV351" s="67">
        <f t="shared" si="665"/>
        <v>4.7245772913553106</v>
      </c>
      <c r="BW351" s="67">
        <f t="shared" si="665"/>
        <v>4.7585563747803938</v>
      </c>
      <c r="BX351" s="67">
        <f t="shared" si="665"/>
        <v>4.7932150398739788</v>
      </c>
      <c r="BY351" s="67">
        <f t="shared" si="665"/>
        <v>0</v>
      </c>
      <c r="BZ351" s="67">
        <f t="shared" si="665"/>
        <v>0</v>
      </c>
      <c r="CA351" s="67">
        <f t="shared" si="665"/>
        <v>0</v>
      </c>
      <c r="CB351" s="67">
        <f t="shared" si="665"/>
        <v>0</v>
      </c>
      <c r="CC351" s="67">
        <f t="shared" si="665"/>
        <v>0</v>
      </c>
      <c r="CD351" s="67">
        <f t="shared" si="665"/>
        <v>0</v>
      </c>
      <c r="CE351" s="67">
        <f t="shared" si="665"/>
        <v>0</v>
      </c>
      <c r="CF351" s="67">
        <f t="shared" si="665"/>
        <v>0</v>
      </c>
      <c r="CG351" s="67">
        <f t="shared" si="665"/>
        <v>0</v>
      </c>
      <c r="CH351" s="67">
        <f t="shared" si="604"/>
        <v>0</v>
      </c>
    </row>
    <row r="352" spans="1:86" ht="11.4" x14ac:dyDescent="0.2">
      <c r="A352" s="150"/>
      <c r="B352" s="109" t="str">
        <f t="shared" ref="B352:K352" si="666">B23</f>
        <v>FIT I</v>
      </c>
      <c r="C352" s="130">
        <f t="shared" si="666"/>
        <v>55.487480000000026</v>
      </c>
      <c r="D352" s="130" t="str">
        <f t="shared" si="666"/>
        <v>Sol</v>
      </c>
      <c r="E352" s="130" t="str">
        <f t="shared" si="666"/>
        <v>Solar (Rooftop, &lt;0.5MW)</v>
      </c>
      <c r="F352" s="109" t="str">
        <f t="shared" si="666"/>
        <v>Multiple</v>
      </c>
      <c r="G352" s="131">
        <f t="shared" si="666"/>
        <v>40909</v>
      </c>
      <c r="H352" s="132">
        <f t="shared" si="609"/>
        <v>50</v>
      </c>
      <c r="I352" s="132">
        <f t="shared" si="666"/>
        <v>25</v>
      </c>
      <c r="J352" s="132">
        <f t="shared" si="666"/>
        <v>25</v>
      </c>
      <c r="K352" s="109">
        <f t="shared" si="666"/>
        <v>2012</v>
      </c>
      <c r="L352" s="109"/>
      <c r="M352" s="109"/>
      <c r="N352" s="109"/>
      <c r="O352" s="109"/>
      <c r="P352" s="109"/>
      <c r="Q352" s="109"/>
      <c r="R352" s="109"/>
      <c r="S352" s="109"/>
      <c r="T352" s="109"/>
      <c r="U352" s="67">
        <f t="shared" ref="U352:AF352" si="667">U23</f>
        <v>0</v>
      </c>
      <c r="V352" s="67">
        <f t="shared" si="667"/>
        <v>0</v>
      </c>
      <c r="W352" s="67">
        <f t="shared" si="667"/>
        <v>0</v>
      </c>
      <c r="X352" s="67">
        <f t="shared" si="667"/>
        <v>0</v>
      </c>
      <c r="Y352" s="67">
        <f t="shared" si="667"/>
        <v>0</v>
      </c>
      <c r="Z352" s="67">
        <f t="shared" si="667"/>
        <v>0</v>
      </c>
      <c r="AA352" s="67">
        <f t="shared" si="667"/>
        <v>0</v>
      </c>
      <c r="AB352" s="67">
        <f t="shared" si="667"/>
        <v>50.002054312176028</v>
      </c>
      <c r="AC352" s="67">
        <f t="shared" si="667"/>
        <v>49.752044040615139</v>
      </c>
      <c r="AD352" s="67">
        <f t="shared" si="667"/>
        <v>49.503283820412079</v>
      </c>
      <c r="AE352" s="67">
        <f t="shared" si="667"/>
        <v>49.25576740131001</v>
      </c>
      <c r="AF352" s="67">
        <f t="shared" si="667"/>
        <v>49.009488564303467</v>
      </c>
      <c r="AG352" s="110">
        <f>IFERROR('CEB Allocators'!Y23/SUM('CEB Allocators'!$Y23:$BC23),0)*SUM($AG23:$BK23)</f>
        <v>26.100196056938788</v>
      </c>
      <c r="AH352" s="110">
        <f>IFERROR('CEB Allocators'!Z23/SUM('CEB Allocators'!$Y23:$BC23),0)*SUM($AG23:$BK23)</f>
        <v>26.100196056938788</v>
      </c>
      <c r="AI352" s="110">
        <f>IFERROR('CEB Allocators'!AA23/SUM('CEB Allocators'!$Y23:$BC23),0)*SUM($AG23:$BK23)</f>
        <v>26.100196056938788</v>
      </c>
      <c r="AJ352" s="110">
        <f>IFERROR('CEB Allocators'!AB23/SUM('CEB Allocators'!$Y23:$BC23),0)*SUM($AG23:$BK23)</f>
        <v>26.100196056938788</v>
      </c>
      <c r="AK352" s="110">
        <f>IFERROR('CEB Allocators'!AC23/SUM('CEB Allocators'!$Y23:$BC23),0)*SUM($AG23:$BK23)</f>
        <v>26.100196056938788</v>
      </c>
      <c r="AL352" s="110">
        <f>IFERROR('CEB Allocators'!AD23/SUM('CEB Allocators'!$Y23:$BC23),0)*SUM($AG23:$BK23)</f>
        <v>26.100196056938788</v>
      </c>
      <c r="AM352" s="110">
        <f>IFERROR('CEB Allocators'!AE23/SUM('CEB Allocators'!$Y23:$BC23),0)*SUM($AG23:$BK23)</f>
        <v>26.100196056938788</v>
      </c>
      <c r="AN352" s="110">
        <f>IFERROR('CEB Allocators'!AF23/SUM('CEB Allocators'!$Y23:$BC23),0)*SUM($AG23:$BK23)</f>
        <v>26.100196056938788</v>
      </c>
      <c r="AO352" s="110">
        <f>IFERROR('CEB Allocators'!AG23/SUM('CEB Allocators'!$Y23:$BC23),0)*SUM($AG23:$BK23)</f>
        <v>26.100196056938788</v>
      </c>
      <c r="AP352" s="110">
        <f>IFERROR('CEB Allocators'!AH23/SUM('CEB Allocators'!$Y23:$BC23),0)*SUM($AG23:$BK23)</f>
        <v>26.100196056938788</v>
      </c>
      <c r="AQ352" s="110">
        <f>IFERROR('CEB Allocators'!AI23/SUM('CEB Allocators'!$Y23:$BC23),0)*SUM($AG23:$BK23)</f>
        <v>26.100196056938788</v>
      </c>
      <c r="AR352" s="110">
        <f>IFERROR('CEB Allocators'!AJ23/SUM('CEB Allocators'!$Y23:$BC23),0)*SUM($AG23:$BK23)</f>
        <v>26.100196056938788</v>
      </c>
      <c r="AS352" s="110">
        <f>IFERROR('CEB Allocators'!AK23/SUM('CEB Allocators'!$Y23:$BC23),0)*SUM($AG23:$BK23)</f>
        <v>26.100196056938788</v>
      </c>
      <c r="AT352" s="110">
        <f>IFERROR('CEB Allocators'!AL23/SUM('CEB Allocators'!$Y23:$BC23),0)*SUM($AG23:$BK23)</f>
        <v>26.100196056938788</v>
      </c>
      <c r="AU352" s="110">
        <f>IFERROR('CEB Allocators'!AM23/SUM('CEB Allocators'!$Y23:$BC23),0)*SUM($AG23:$BK23)</f>
        <v>26.100196056938788</v>
      </c>
      <c r="AV352" s="110">
        <f>IFERROR('CEB Allocators'!AN23/SUM('CEB Allocators'!$Y23:$BC23),0)*SUM($AG23:$BK23)</f>
        <v>26.100196056938788</v>
      </c>
      <c r="AW352" s="110">
        <f>IFERROR('CEB Allocators'!AO23/SUM('CEB Allocators'!$Y23:$BC23),0)*SUM($AG23:$BK23)</f>
        <v>26.100196056938788</v>
      </c>
      <c r="AX352" s="110">
        <f>IFERROR('CEB Allocators'!AP23/SUM('CEB Allocators'!$Y23:$BC23),0)*SUM($AG23:$BK23)</f>
        <v>26.100196056938788</v>
      </c>
      <c r="AY352" s="110">
        <f>IFERROR('CEB Allocators'!AQ23/SUM('CEB Allocators'!$Y23:$BC23),0)*SUM($AG23:$BK23)</f>
        <v>26.100196056938788</v>
      </c>
      <c r="AZ352" s="110">
        <f>IFERROR('CEB Allocators'!AR23/SUM('CEB Allocators'!$Y23:$BC23),0)*SUM($AG23:$BK23)</f>
        <v>26.100196056938788</v>
      </c>
      <c r="BA352" s="110">
        <f>IFERROR('CEB Allocators'!AS23/SUM('CEB Allocators'!$Y23:$BC23),0)*SUM($AG23:$BK23)</f>
        <v>26.100196056938788</v>
      </c>
      <c r="BB352" s="110">
        <f>IFERROR('CEB Allocators'!AT23/SUM('CEB Allocators'!$Y23:$BC23),0)*SUM($AG23:$BK23)</f>
        <v>26.100196056938788</v>
      </c>
      <c r="BC352" s="110">
        <f>IFERROR('CEB Allocators'!AU23/SUM('CEB Allocators'!$Y23:$BC23),0)*SUM($AG23:$BK23)</f>
        <v>26.100196056938788</v>
      </c>
      <c r="BD352" s="110">
        <f>IFERROR('CEB Allocators'!AV23/SUM('CEB Allocators'!$Y23:$BC23),0)*SUM($AG23:$BK23)</f>
        <v>26.100196056938788</v>
      </c>
      <c r="BE352" s="110">
        <f>IFERROR('CEB Allocators'!AW23/SUM('CEB Allocators'!$Y23:$BC23),0)*SUM($AG23:$BK23)</f>
        <v>26.100196056938788</v>
      </c>
      <c r="BF352" s="110">
        <f>IFERROR('CEB Allocators'!AX23/SUM('CEB Allocators'!$Y23:$BC23),0)*SUM($AG23:$BK23)</f>
        <v>26.100196056938788</v>
      </c>
      <c r="BG352" s="110">
        <f>IFERROR('CEB Allocators'!AY23/SUM('CEB Allocators'!$Y23:$BC23),0)*SUM($AG23:$BK23)</f>
        <v>26.100196056938788</v>
      </c>
      <c r="BH352" s="110">
        <f>IFERROR('CEB Allocators'!AZ23/SUM('CEB Allocators'!$Y23:$BC23),0)*SUM($AG23:$BK23)</f>
        <v>26.100196056938788</v>
      </c>
      <c r="BI352" s="110">
        <f>IFERROR('CEB Allocators'!BA23/SUM('CEB Allocators'!$Y23:$BC23),0)*SUM($AG23:$BK23)</f>
        <v>26.100196056938788</v>
      </c>
      <c r="BJ352" s="110">
        <f>IFERROR('CEB Allocators'!BB23/SUM('CEB Allocators'!$Y23:$BC23),0)*SUM($AG23:$BK23)</f>
        <v>26.100196056938788</v>
      </c>
      <c r="BK352" s="110">
        <f>IFERROR('CEB Allocators'!BC23/SUM('CEB Allocators'!$Y23:$BC23),0)*SUM($AG23:$BK23)</f>
        <v>26.100196056938788</v>
      </c>
      <c r="BL352" s="67">
        <f t="shared" ref="BL352:CG352" si="668">BL23</f>
        <v>8.666742519020433</v>
      </c>
      <c r="BM352" s="67">
        <f t="shared" si="668"/>
        <v>8.7221022646510562</v>
      </c>
      <c r="BN352" s="67">
        <f t="shared" si="668"/>
        <v>8.7785692051942927</v>
      </c>
      <c r="BO352" s="67">
        <f t="shared" si="668"/>
        <v>8.8361654845483937</v>
      </c>
      <c r="BP352" s="67">
        <f t="shared" si="668"/>
        <v>8.8949136894895755</v>
      </c>
      <c r="BQ352" s="67">
        <f t="shared" si="668"/>
        <v>8.9548368585295819</v>
      </c>
      <c r="BR352" s="67">
        <f t="shared" si="668"/>
        <v>9.0159584909503874</v>
      </c>
      <c r="BS352" s="67">
        <f t="shared" si="668"/>
        <v>9.0783025560196098</v>
      </c>
      <c r="BT352" s="67">
        <f t="shared" si="668"/>
        <v>9.1418935023902179</v>
      </c>
      <c r="BU352" s="67">
        <f t="shared" si="668"/>
        <v>9.2067562676882364</v>
      </c>
      <c r="BV352" s="67">
        <f t="shared" si="668"/>
        <v>9.2897870935462308</v>
      </c>
      <c r="BW352" s="67">
        <f t="shared" si="668"/>
        <v>9.3576077306673699</v>
      </c>
      <c r="BX352" s="67">
        <f t="shared" si="668"/>
        <v>9.4267847805309319</v>
      </c>
      <c r="BY352" s="67">
        <f t="shared" si="668"/>
        <v>9.4973453713917664</v>
      </c>
      <c r="BZ352" s="67">
        <f t="shared" si="668"/>
        <v>0</v>
      </c>
      <c r="CA352" s="67">
        <f t="shared" si="668"/>
        <v>0</v>
      </c>
      <c r="CB352" s="67">
        <f t="shared" si="668"/>
        <v>0</v>
      </c>
      <c r="CC352" s="67">
        <f t="shared" si="668"/>
        <v>0</v>
      </c>
      <c r="CD352" s="67">
        <f t="shared" si="668"/>
        <v>0</v>
      </c>
      <c r="CE352" s="67">
        <f t="shared" si="668"/>
        <v>0</v>
      </c>
      <c r="CF352" s="67">
        <f t="shared" si="668"/>
        <v>0</v>
      </c>
      <c r="CG352" s="67">
        <f t="shared" si="668"/>
        <v>0</v>
      </c>
      <c r="CH352" s="67">
        <f t="shared" si="604"/>
        <v>0</v>
      </c>
    </row>
    <row r="353" spans="1:86" ht="11.4" x14ac:dyDescent="0.2">
      <c r="A353" s="150"/>
      <c r="B353" s="109" t="str">
        <f t="shared" ref="B353:K353" si="669">B24</f>
        <v>FIT I</v>
      </c>
      <c r="C353" s="130">
        <f t="shared" si="669"/>
        <v>55.339150000000075</v>
      </c>
      <c r="D353" s="130" t="str">
        <f t="shared" si="669"/>
        <v>Sol</v>
      </c>
      <c r="E353" s="130" t="str">
        <f t="shared" si="669"/>
        <v>Solar (Rooftop, &lt;0.5MW)</v>
      </c>
      <c r="F353" s="109" t="str">
        <f t="shared" si="669"/>
        <v>Multiple</v>
      </c>
      <c r="G353" s="131">
        <f t="shared" si="669"/>
        <v>41275</v>
      </c>
      <c r="H353" s="132">
        <f t="shared" si="609"/>
        <v>50</v>
      </c>
      <c r="I353" s="132">
        <f t="shared" si="669"/>
        <v>25</v>
      </c>
      <c r="J353" s="132">
        <f t="shared" si="669"/>
        <v>25</v>
      </c>
      <c r="K353" s="109">
        <f t="shared" si="669"/>
        <v>2013</v>
      </c>
      <c r="L353" s="109"/>
      <c r="M353" s="109"/>
      <c r="N353" s="109"/>
      <c r="O353" s="109"/>
      <c r="P353" s="109"/>
      <c r="Q353" s="109"/>
      <c r="R353" s="109"/>
      <c r="S353" s="109"/>
      <c r="T353" s="109"/>
      <c r="U353" s="67">
        <f t="shared" ref="U353:AF353" si="670">U24</f>
        <v>0</v>
      </c>
      <c r="V353" s="67">
        <f t="shared" si="670"/>
        <v>0</v>
      </c>
      <c r="W353" s="67">
        <f t="shared" si="670"/>
        <v>0</v>
      </c>
      <c r="X353" s="67">
        <f t="shared" si="670"/>
        <v>0</v>
      </c>
      <c r="Y353" s="67">
        <f t="shared" si="670"/>
        <v>0</v>
      </c>
      <c r="Z353" s="67">
        <f t="shared" si="670"/>
        <v>0</v>
      </c>
      <c r="AA353" s="67">
        <f t="shared" si="670"/>
        <v>0</v>
      </c>
      <c r="AB353" s="67">
        <f t="shared" si="670"/>
        <v>0</v>
      </c>
      <c r="AC353" s="67">
        <f t="shared" si="670"/>
        <v>49.868388037980075</v>
      </c>
      <c r="AD353" s="67">
        <f t="shared" si="670"/>
        <v>49.619046097790168</v>
      </c>
      <c r="AE353" s="67">
        <f t="shared" si="670"/>
        <v>49.370950867301225</v>
      </c>
      <c r="AF353" s="67">
        <f t="shared" si="670"/>
        <v>49.124096112964715</v>
      </c>
      <c r="AG353" s="110">
        <f>IFERROR('CEB Allocators'!Y24/SUM('CEB Allocators'!$Y24:$BC24),0)*SUM($AG24:$BK24)</f>
        <v>27.305865404068079</v>
      </c>
      <c r="AH353" s="110">
        <f>IFERROR('CEB Allocators'!Z24/SUM('CEB Allocators'!$Y24:$BC24),0)*SUM($AG24:$BK24)</f>
        <v>27.305865404068079</v>
      </c>
      <c r="AI353" s="110">
        <f>IFERROR('CEB Allocators'!AA24/SUM('CEB Allocators'!$Y24:$BC24),0)*SUM($AG24:$BK24)</f>
        <v>27.305865404068079</v>
      </c>
      <c r="AJ353" s="110">
        <f>IFERROR('CEB Allocators'!AB24/SUM('CEB Allocators'!$Y24:$BC24),0)*SUM($AG24:$BK24)</f>
        <v>27.305865404068079</v>
      </c>
      <c r="AK353" s="110">
        <f>IFERROR('CEB Allocators'!AC24/SUM('CEB Allocators'!$Y24:$BC24),0)*SUM($AG24:$BK24)</f>
        <v>27.305865404068079</v>
      </c>
      <c r="AL353" s="110">
        <f>IFERROR('CEB Allocators'!AD24/SUM('CEB Allocators'!$Y24:$BC24),0)*SUM($AG24:$BK24)</f>
        <v>27.305865404068079</v>
      </c>
      <c r="AM353" s="110">
        <f>IFERROR('CEB Allocators'!AE24/SUM('CEB Allocators'!$Y24:$BC24),0)*SUM($AG24:$BK24)</f>
        <v>27.305865404068079</v>
      </c>
      <c r="AN353" s="110">
        <f>IFERROR('CEB Allocators'!AF24/SUM('CEB Allocators'!$Y24:$BC24),0)*SUM($AG24:$BK24)</f>
        <v>27.305865404068079</v>
      </c>
      <c r="AO353" s="110">
        <f>IFERROR('CEB Allocators'!AG24/SUM('CEB Allocators'!$Y24:$BC24),0)*SUM($AG24:$BK24)</f>
        <v>27.305865404068079</v>
      </c>
      <c r="AP353" s="110">
        <f>IFERROR('CEB Allocators'!AH24/SUM('CEB Allocators'!$Y24:$BC24),0)*SUM($AG24:$BK24)</f>
        <v>27.305865404068079</v>
      </c>
      <c r="AQ353" s="110">
        <f>IFERROR('CEB Allocators'!AI24/SUM('CEB Allocators'!$Y24:$BC24),0)*SUM($AG24:$BK24)</f>
        <v>27.305865404068079</v>
      </c>
      <c r="AR353" s="110">
        <f>IFERROR('CEB Allocators'!AJ24/SUM('CEB Allocators'!$Y24:$BC24),0)*SUM($AG24:$BK24)</f>
        <v>27.305865404068079</v>
      </c>
      <c r="AS353" s="110">
        <f>IFERROR('CEB Allocators'!AK24/SUM('CEB Allocators'!$Y24:$BC24),0)*SUM($AG24:$BK24)</f>
        <v>27.305865404068079</v>
      </c>
      <c r="AT353" s="110">
        <f>IFERROR('CEB Allocators'!AL24/SUM('CEB Allocators'!$Y24:$BC24),0)*SUM($AG24:$BK24)</f>
        <v>27.305865404068079</v>
      </c>
      <c r="AU353" s="110">
        <f>IFERROR('CEB Allocators'!AM24/SUM('CEB Allocators'!$Y24:$BC24),0)*SUM($AG24:$BK24)</f>
        <v>27.305865404068079</v>
      </c>
      <c r="AV353" s="110">
        <f>IFERROR('CEB Allocators'!AN24/SUM('CEB Allocators'!$Y24:$BC24),0)*SUM($AG24:$BK24)</f>
        <v>27.305865404068079</v>
      </c>
      <c r="AW353" s="110">
        <f>IFERROR('CEB Allocators'!AO24/SUM('CEB Allocators'!$Y24:$BC24),0)*SUM($AG24:$BK24)</f>
        <v>27.305865404068079</v>
      </c>
      <c r="AX353" s="110">
        <f>IFERROR('CEB Allocators'!AP24/SUM('CEB Allocators'!$Y24:$BC24),0)*SUM($AG24:$BK24)</f>
        <v>27.305865404068079</v>
      </c>
      <c r="AY353" s="110">
        <f>IFERROR('CEB Allocators'!AQ24/SUM('CEB Allocators'!$Y24:$BC24),0)*SUM($AG24:$BK24)</f>
        <v>27.305865404068079</v>
      </c>
      <c r="AZ353" s="110">
        <f>IFERROR('CEB Allocators'!AR24/SUM('CEB Allocators'!$Y24:$BC24),0)*SUM($AG24:$BK24)</f>
        <v>27.305865404068079</v>
      </c>
      <c r="BA353" s="110">
        <f>IFERROR('CEB Allocators'!AS24/SUM('CEB Allocators'!$Y24:$BC24),0)*SUM($AG24:$BK24)</f>
        <v>27.305865404068079</v>
      </c>
      <c r="BB353" s="110">
        <f>IFERROR('CEB Allocators'!AT24/SUM('CEB Allocators'!$Y24:$BC24),0)*SUM($AG24:$BK24)</f>
        <v>27.305865404068079</v>
      </c>
      <c r="BC353" s="110">
        <f>IFERROR('CEB Allocators'!AU24/SUM('CEB Allocators'!$Y24:$BC24),0)*SUM($AG24:$BK24)</f>
        <v>27.305865404068079</v>
      </c>
      <c r="BD353" s="110">
        <f>IFERROR('CEB Allocators'!AV24/SUM('CEB Allocators'!$Y24:$BC24),0)*SUM($AG24:$BK24)</f>
        <v>27.305865404068079</v>
      </c>
      <c r="BE353" s="110">
        <f>IFERROR('CEB Allocators'!AW24/SUM('CEB Allocators'!$Y24:$BC24),0)*SUM($AG24:$BK24)</f>
        <v>27.305865404068079</v>
      </c>
      <c r="BF353" s="110">
        <f>IFERROR('CEB Allocators'!AX24/SUM('CEB Allocators'!$Y24:$BC24),0)*SUM($AG24:$BK24)</f>
        <v>27.305865404068079</v>
      </c>
      <c r="BG353" s="110">
        <f>IFERROR('CEB Allocators'!AY24/SUM('CEB Allocators'!$Y24:$BC24),0)*SUM($AG24:$BK24)</f>
        <v>27.305865404068079</v>
      </c>
      <c r="BH353" s="110">
        <f>IFERROR('CEB Allocators'!AZ24/SUM('CEB Allocators'!$Y24:$BC24),0)*SUM($AG24:$BK24)</f>
        <v>27.305865404068079</v>
      </c>
      <c r="BI353" s="110">
        <f>IFERROR('CEB Allocators'!BA24/SUM('CEB Allocators'!$Y24:$BC24),0)*SUM($AG24:$BK24)</f>
        <v>27.305865404068079</v>
      </c>
      <c r="BJ353" s="110">
        <f>IFERROR('CEB Allocators'!BB24/SUM('CEB Allocators'!$Y24:$BC24),0)*SUM($AG24:$BK24)</f>
        <v>27.305865404068079</v>
      </c>
      <c r="BK353" s="110">
        <f>IFERROR('CEB Allocators'!BC24/SUM('CEB Allocators'!$Y24:$BC24),0)*SUM($AG24:$BK24)</f>
        <v>27.305865404068079</v>
      </c>
      <c r="BL353" s="67">
        <f t="shared" ref="BL353:CG353" si="671">BL24</f>
        <v>8.5086483956618668</v>
      </c>
      <c r="BM353" s="67">
        <f t="shared" si="671"/>
        <v>8.563860152754005</v>
      </c>
      <c r="BN353" s="67">
        <f t="shared" si="671"/>
        <v>8.6201761449879868</v>
      </c>
      <c r="BO353" s="67">
        <f t="shared" si="671"/>
        <v>8.6776184570666501</v>
      </c>
      <c r="BP353" s="67">
        <f t="shared" si="671"/>
        <v>8.7362096153868833</v>
      </c>
      <c r="BQ353" s="67">
        <f t="shared" si="671"/>
        <v>8.7959725968735203</v>
      </c>
      <c r="BR353" s="67">
        <f t="shared" si="671"/>
        <v>8.8569308379898928</v>
      </c>
      <c r="BS353" s="67">
        <f t="shared" si="671"/>
        <v>8.9191082439285925</v>
      </c>
      <c r="BT353" s="67">
        <f t="shared" si="671"/>
        <v>8.982529197986068</v>
      </c>
      <c r="BU353" s="67">
        <f t="shared" si="671"/>
        <v>9.0472185711246897</v>
      </c>
      <c r="BV353" s="67">
        <f t="shared" si="671"/>
        <v>9.1132017317260843</v>
      </c>
      <c r="BW353" s="67">
        <f t="shared" si="671"/>
        <v>9.1976667756119301</v>
      </c>
      <c r="BX353" s="67">
        <f t="shared" si="671"/>
        <v>9.2666589003030708</v>
      </c>
      <c r="BY353" s="67">
        <f t="shared" si="671"/>
        <v>9.3370308674880338</v>
      </c>
      <c r="BZ353" s="67">
        <f t="shared" si="671"/>
        <v>9.4088102740166946</v>
      </c>
      <c r="CA353" s="67">
        <f t="shared" si="671"/>
        <v>0</v>
      </c>
      <c r="CB353" s="67">
        <f t="shared" si="671"/>
        <v>0</v>
      </c>
      <c r="CC353" s="67">
        <f t="shared" si="671"/>
        <v>0</v>
      </c>
      <c r="CD353" s="67">
        <f t="shared" si="671"/>
        <v>0</v>
      </c>
      <c r="CE353" s="67">
        <f t="shared" si="671"/>
        <v>0</v>
      </c>
      <c r="CF353" s="67">
        <f t="shared" si="671"/>
        <v>0</v>
      </c>
      <c r="CG353" s="67">
        <f t="shared" si="671"/>
        <v>0</v>
      </c>
      <c r="CH353" s="67">
        <f t="shared" si="604"/>
        <v>0</v>
      </c>
    </row>
    <row r="354" spans="1:86" ht="11.4" x14ac:dyDescent="0.2">
      <c r="A354" s="150"/>
      <c r="B354" s="109" t="str">
        <f t="shared" ref="B354:K354" si="672">B25</f>
        <v>FIT I</v>
      </c>
      <c r="C354" s="130">
        <f t="shared" si="672"/>
        <v>74.989194999999995</v>
      </c>
      <c r="D354" s="130" t="str">
        <f t="shared" si="672"/>
        <v>Sol</v>
      </c>
      <c r="E354" s="130" t="str">
        <f t="shared" si="672"/>
        <v>Solar (Rooftop, &lt;0.5MW)</v>
      </c>
      <c r="F354" s="109" t="str">
        <f t="shared" si="672"/>
        <v>Multiple</v>
      </c>
      <c r="G354" s="131">
        <f t="shared" si="672"/>
        <v>41640</v>
      </c>
      <c r="H354" s="132">
        <f t="shared" si="609"/>
        <v>50</v>
      </c>
      <c r="I354" s="132">
        <f t="shared" si="672"/>
        <v>25</v>
      </c>
      <c r="J354" s="132">
        <f t="shared" si="672"/>
        <v>25</v>
      </c>
      <c r="K354" s="109">
        <f t="shared" si="672"/>
        <v>2014</v>
      </c>
      <c r="L354" s="109"/>
      <c r="M354" s="109"/>
      <c r="N354" s="109"/>
      <c r="O354" s="109"/>
      <c r="P354" s="109"/>
      <c r="Q354" s="109"/>
      <c r="R354" s="109"/>
      <c r="S354" s="109"/>
      <c r="T354" s="109"/>
      <c r="U354" s="67">
        <f t="shared" ref="U354:AF354" si="673">U25</f>
        <v>0</v>
      </c>
      <c r="V354" s="67">
        <f t="shared" si="673"/>
        <v>0</v>
      </c>
      <c r="W354" s="67">
        <f t="shared" si="673"/>
        <v>0</v>
      </c>
      <c r="X354" s="67">
        <f t="shared" si="673"/>
        <v>0</v>
      </c>
      <c r="Y354" s="67">
        <f t="shared" si="673"/>
        <v>0</v>
      </c>
      <c r="Z354" s="67">
        <f t="shared" si="673"/>
        <v>0</v>
      </c>
      <c r="AA354" s="67">
        <f t="shared" si="673"/>
        <v>0</v>
      </c>
      <c r="AB354" s="67">
        <f t="shared" si="673"/>
        <v>0</v>
      </c>
      <c r="AC354" s="67">
        <f t="shared" si="673"/>
        <v>0</v>
      </c>
      <c r="AD354" s="67">
        <f t="shared" si="673"/>
        <v>57.359661194127597</v>
      </c>
      <c r="AE354" s="67">
        <f t="shared" si="673"/>
        <v>57.072862888156955</v>
      </c>
      <c r="AF354" s="67">
        <f t="shared" si="673"/>
        <v>56.787498573716185</v>
      </c>
      <c r="AG354" s="110">
        <f>IFERROR('CEB Allocators'!Y25/SUM('CEB Allocators'!$Y25:$BC25),0)*SUM($AG25:$BK25)</f>
        <v>33.454976472236424</v>
      </c>
      <c r="AH354" s="110">
        <f>IFERROR('CEB Allocators'!Z25/SUM('CEB Allocators'!$Y25:$BC25),0)*SUM($AG25:$BK25)</f>
        <v>33.454976472236424</v>
      </c>
      <c r="AI354" s="110">
        <f>IFERROR('CEB Allocators'!AA25/SUM('CEB Allocators'!$Y25:$BC25),0)*SUM($AG25:$BK25)</f>
        <v>33.454976472236424</v>
      </c>
      <c r="AJ354" s="110">
        <f>IFERROR('CEB Allocators'!AB25/SUM('CEB Allocators'!$Y25:$BC25),0)*SUM($AG25:$BK25)</f>
        <v>33.454976472236424</v>
      </c>
      <c r="AK354" s="110">
        <f>IFERROR('CEB Allocators'!AC25/SUM('CEB Allocators'!$Y25:$BC25),0)*SUM($AG25:$BK25)</f>
        <v>33.454976472236424</v>
      </c>
      <c r="AL354" s="110">
        <f>IFERROR('CEB Allocators'!AD25/SUM('CEB Allocators'!$Y25:$BC25),0)*SUM($AG25:$BK25)</f>
        <v>33.454976472236424</v>
      </c>
      <c r="AM354" s="110">
        <f>IFERROR('CEB Allocators'!AE25/SUM('CEB Allocators'!$Y25:$BC25),0)*SUM($AG25:$BK25)</f>
        <v>33.454976472236424</v>
      </c>
      <c r="AN354" s="110">
        <f>IFERROR('CEB Allocators'!AF25/SUM('CEB Allocators'!$Y25:$BC25),0)*SUM($AG25:$BK25)</f>
        <v>33.454976472236424</v>
      </c>
      <c r="AO354" s="110">
        <f>IFERROR('CEB Allocators'!AG25/SUM('CEB Allocators'!$Y25:$BC25),0)*SUM($AG25:$BK25)</f>
        <v>33.454976472236424</v>
      </c>
      <c r="AP354" s="110">
        <f>IFERROR('CEB Allocators'!AH25/SUM('CEB Allocators'!$Y25:$BC25),0)*SUM($AG25:$BK25)</f>
        <v>33.454976472236424</v>
      </c>
      <c r="AQ354" s="110">
        <f>IFERROR('CEB Allocators'!AI25/SUM('CEB Allocators'!$Y25:$BC25),0)*SUM($AG25:$BK25)</f>
        <v>33.454976472236424</v>
      </c>
      <c r="AR354" s="110">
        <f>IFERROR('CEB Allocators'!AJ25/SUM('CEB Allocators'!$Y25:$BC25),0)*SUM($AG25:$BK25)</f>
        <v>33.454976472236424</v>
      </c>
      <c r="AS354" s="110">
        <f>IFERROR('CEB Allocators'!AK25/SUM('CEB Allocators'!$Y25:$BC25),0)*SUM($AG25:$BK25)</f>
        <v>33.454976472236424</v>
      </c>
      <c r="AT354" s="110">
        <f>IFERROR('CEB Allocators'!AL25/SUM('CEB Allocators'!$Y25:$BC25),0)*SUM($AG25:$BK25)</f>
        <v>33.454976472236424</v>
      </c>
      <c r="AU354" s="110">
        <f>IFERROR('CEB Allocators'!AM25/SUM('CEB Allocators'!$Y25:$BC25),0)*SUM($AG25:$BK25)</f>
        <v>33.454976472236424</v>
      </c>
      <c r="AV354" s="110">
        <f>IFERROR('CEB Allocators'!AN25/SUM('CEB Allocators'!$Y25:$BC25),0)*SUM($AG25:$BK25)</f>
        <v>33.454976472236424</v>
      </c>
      <c r="AW354" s="110">
        <f>IFERROR('CEB Allocators'!AO25/SUM('CEB Allocators'!$Y25:$BC25),0)*SUM($AG25:$BK25)</f>
        <v>33.454976472236424</v>
      </c>
      <c r="AX354" s="110">
        <f>IFERROR('CEB Allocators'!AP25/SUM('CEB Allocators'!$Y25:$BC25),0)*SUM($AG25:$BK25)</f>
        <v>33.454976472236424</v>
      </c>
      <c r="AY354" s="110">
        <f>IFERROR('CEB Allocators'!AQ25/SUM('CEB Allocators'!$Y25:$BC25),0)*SUM($AG25:$BK25)</f>
        <v>33.454976472236424</v>
      </c>
      <c r="AZ354" s="110">
        <f>IFERROR('CEB Allocators'!AR25/SUM('CEB Allocators'!$Y25:$BC25),0)*SUM($AG25:$BK25)</f>
        <v>33.454976472236424</v>
      </c>
      <c r="BA354" s="110">
        <f>IFERROR('CEB Allocators'!AS25/SUM('CEB Allocators'!$Y25:$BC25),0)*SUM($AG25:$BK25)</f>
        <v>33.454976472236424</v>
      </c>
      <c r="BB354" s="110">
        <f>IFERROR('CEB Allocators'!AT25/SUM('CEB Allocators'!$Y25:$BC25),0)*SUM($AG25:$BK25)</f>
        <v>33.454976472236424</v>
      </c>
      <c r="BC354" s="110">
        <f>IFERROR('CEB Allocators'!AU25/SUM('CEB Allocators'!$Y25:$BC25),0)*SUM($AG25:$BK25)</f>
        <v>33.454976472236424</v>
      </c>
      <c r="BD354" s="110">
        <f>IFERROR('CEB Allocators'!AV25/SUM('CEB Allocators'!$Y25:$BC25),0)*SUM($AG25:$BK25)</f>
        <v>33.454976472236424</v>
      </c>
      <c r="BE354" s="110">
        <f>IFERROR('CEB Allocators'!AW25/SUM('CEB Allocators'!$Y25:$BC25),0)*SUM($AG25:$BK25)</f>
        <v>33.454976472236424</v>
      </c>
      <c r="BF354" s="110">
        <f>IFERROR('CEB Allocators'!AX25/SUM('CEB Allocators'!$Y25:$BC25),0)*SUM($AG25:$BK25)</f>
        <v>33.454976472236424</v>
      </c>
      <c r="BG354" s="110">
        <f>IFERROR('CEB Allocators'!AY25/SUM('CEB Allocators'!$Y25:$BC25),0)*SUM($AG25:$BK25)</f>
        <v>33.454976472236424</v>
      </c>
      <c r="BH354" s="110">
        <f>IFERROR('CEB Allocators'!AZ25/SUM('CEB Allocators'!$Y25:$BC25),0)*SUM($AG25:$BK25)</f>
        <v>33.454976472236424</v>
      </c>
      <c r="BI354" s="110">
        <f>IFERROR('CEB Allocators'!BA25/SUM('CEB Allocators'!$Y25:$BC25),0)*SUM($AG25:$BK25)</f>
        <v>33.454976472236424</v>
      </c>
      <c r="BJ354" s="110">
        <f>IFERROR('CEB Allocators'!BB25/SUM('CEB Allocators'!$Y25:$BC25),0)*SUM($AG25:$BK25)</f>
        <v>33.454976472236424</v>
      </c>
      <c r="BK354" s="110">
        <f>IFERROR('CEB Allocators'!BC25/SUM('CEB Allocators'!$Y25:$BC25),0)*SUM($AG25:$BK25)</f>
        <v>33.454976472236424</v>
      </c>
      <c r="BL354" s="67">
        <f t="shared" ref="BL354:CG354" si="674">BL25</f>
        <v>11.353353326346706</v>
      </c>
      <c r="BM354" s="67">
        <f t="shared" si="674"/>
        <v>11.428169893259554</v>
      </c>
      <c r="BN354" s="67">
        <f t="shared" si="674"/>
        <v>11.504482791510657</v>
      </c>
      <c r="BO354" s="67">
        <f t="shared" si="674"/>
        <v>11.582321947726781</v>
      </c>
      <c r="BP354" s="67">
        <f t="shared" si="674"/>
        <v>11.661717887067228</v>
      </c>
      <c r="BQ354" s="67">
        <f t="shared" si="674"/>
        <v>11.742701745194486</v>
      </c>
      <c r="BR354" s="67">
        <f t="shared" si="674"/>
        <v>11.825305280484285</v>
      </c>
      <c r="BS354" s="67">
        <f t="shared" si="674"/>
        <v>11.909560886479884</v>
      </c>
      <c r="BT354" s="67">
        <f t="shared" si="674"/>
        <v>11.995501604595395</v>
      </c>
      <c r="BU354" s="67">
        <f t="shared" si="674"/>
        <v>12.083161137073215</v>
      </c>
      <c r="BV354" s="67">
        <f t="shared" si="674"/>
        <v>12.17257386020059</v>
      </c>
      <c r="BW354" s="67">
        <f t="shared" si="674"/>
        <v>12.263774837790516</v>
      </c>
      <c r="BX354" s="67">
        <f t="shared" si="674"/>
        <v>12.380521209203375</v>
      </c>
      <c r="BY354" s="67">
        <f t="shared" si="674"/>
        <v>12.475881133773354</v>
      </c>
      <c r="BZ354" s="67">
        <f t="shared" si="674"/>
        <v>12.573148256834733</v>
      </c>
      <c r="CA354" s="67">
        <f t="shared" si="674"/>
        <v>12.67236072235734</v>
      </c>
      <c r="CB354" s="67">
        <f t="shared" si="674"/>
        <v>0</v>
      </c>
      <c r="CC354" s="67">
        <f t="shared" si="674"/>
        <v>0</v>
      </c>
      <c r="CD354" s="67">
        <f t="shared" si="674"/>
        <v>0</v>
      </c>
      <c r="CE354" s="67">
        <f t="shared" si="674"/>
        <v>0</v>
      </c>
      <c r="CF354" s="67">
        <f t="shared" si="674"/>
        <v>0</v>
      </c>
      <c r="CG354" s="67">
        <f t="shared" si="674"/>
        <v>0</v>
      </c>
      <c r="CH354" s="67">
        <f t="shared" si="604"/>
        <v>0</v>
      </c>
    </row>
    <row r="355" spans="1:86" ht="11.4" x14ac:dyDescent="0.2">
      <c r="A355" s="150"/>
      <c r="B355" s="109" t="str">
        <f t="shared" ref="B355:K355" si="675">B26</f>
        <v>FIT I</v>
      </c>
      <c r="C355" s="130">
        <f t="shared" si="675"/>
        <v>10.9</v>
      </c>
      <c r="D355" s="130" t="str">
        <f t="shared" si="675"/>
        <v>Sol</v>
      </c>
      <c r="E355" s="130" t="str">
        <f t="shared" si="675"/>
        <v>Solar (Rooftop, &lt;0.5MW)</v>
      </c>
      <c r="F355" s="109" t="str">
        <f t="shared" si="675"/>
        <v>Multiple</v>
      </c>
      <c r="G355" s="131">
        <f t="shared" si="675"/>
        <v>42005</v>
      </c>
      <c r="H355" s="132">
        <f t="shared" si="609"/>
        <v>50</v>
      </c>
      <c r="I355" s="132">
        <f t="shared" si="675"/>
        <v>25</v>
      </c>
      <c r="J355" s="132">
        <f t="shared" si="675"/>
        <v>25</v>
      </c>
      <c r="K355" s="109">
        <f t="shared" si="675"/>
        <v>2015</v>
      </c>
      <c r="L355" s="109"/>
      <c r="M355" s="109"/>
      <c r="N355" s="109"/>
      <c r="O355" s="109"/>
      <c r="P355" s="109"/>
      <c r="Q355" s="109"/>
      <c r="R355" s="109"/>
      <c r="S355" s="109"/>
      <c r="T355" s="109"/>
      <c r="U355" s="67">
        <f t="shared" ref="U355:AF355" si="676">U26</f>
        <v>0</v>
      </c>
      <c r="V355" s="67">
        <f t="shared" si="676"/>
        <v>0</v>
      </c>
      <c r="W355" s="67">
        <f t="shared" si="676"/>
        <v>0</v>
      </c>
      <c r="X355" s="67">
        <f t="shared" si="676"/>
        <v>0</v>
      </c>
      <c r="Y355" s="67">
        <f t="shared" si="676"/>
        <v>0</v>
      </c>
      <c r="Z355" s="67">
        <f t="shared" si="676"/>
        <v>0</v>
      </c>
      <c r="AA355" s="67">
        <f t="shared" si="676"/>
        <v>0</v>
      </c>
      <c r="AB355" s="67">
        <f t="shared" si="676"/>
        <v>0</v>
      </c>
      <c r="AC355" s="67">
        <f t="shared" si="676"/>
        <v>0</v>
      </c>
      <c r="AD355" s="67">
        <f t="shared" si="676"/>
        <v>0</v>
      </c>
      <c r="AE355" s="67">
        <f t="shared" si="676"/>
        <v>8.3374719119999998</v>
      </c>
      <c r="AF355" s="67">
        <f t="shared" si="676"/>
        <v>8.2957845524399989</v>
      </c>
      <c r="AG355" s="110">
        <f>IFERROR('CEB Allocators'!Y26/SUM('CEB Allocators'!$Y26:$BC26),0)*SUM($AG26:$BK26)</f>
        <v>5.0731725358416959</v>
      </c>
      <c r="AH355" s="110">
        <f>IFERROR('CEB Allocators'!Z26/SUM('CEB Allocators'!$Y26:$BC26),0)*SUM($AG26:$BK26)</f>
        <v>5.0731725358416959</v>
      </c>
      <c r="AI355" s="110">
        <f>IFERROR('CEB Allocators'!AA26/SUM('CEB Allocators'!$Y26:$BC26),0)*SUM($AG26:$BK26)</f>
        <v>5.0731725358416959</v>
      </c>
      <c r="AJ355" s="110">
        <f>IFERROR('CEB Allocators'!AB26/SUM('CEB Allocators'!$Y26:$BC26),0)*SUM($AG26:$BK26)</f>
        <v>5.0731725358416959</v>
      </c>
      <c r="AK355" s="110">
        <f>IFERROR('CEB Allocators'!AC26/SUM('CEB Allocators'!$Y26:$BC26),0)*SUM($AG26:$BK26)</f>
        <v>5.0731725358416959</v>
      </c>
      <c r="AL355" s="110">
        <f>IFERROR('CEB Allocators'!AD26/SUM('CEB Allocators'!$Y26:$BC26),0)*SUM($AG26:$BK26)</f>
        <v>5.0731725358416959</v>
      </c>
      <c r="AM355" s="110">
        <f>IFERROR('CEB Allocators'!AE26/SUM('CEB Allocators'!$Y26:$BC26),0)*SUM($AG26:$BK26)</f>
        <v>5.0731725358416959</v>
      </c>
      <c r="AN355" s="110">
        <f>IFERROR('CEB Allocators'!AF26/SUM('CEB Allocators'!$Y26:$BC26),0)*SUM($AG26:$BK26)</f>
        <v>5.0731725358416959</v>
      </c>
      <c r="AO355" s="110">
        <f>IFERROR('CEB Allocators'!AG26/SUM('CEB Allocators'!$Y26:$BC26),0)*SUM($AG26:$BK26)</f>
        <v>5.0731725358416959</v>
      </c>
      <c r="AP355" s="110">
        <f>IFERROR('CEB Allocators'!AH26/SUM('CEB Allocators'!$Y26:$BC26),0)*SUM($AG26:$BK26)</f>
        <v>5.0731725358416959</v>
      </c>
      <c r="AQ355" s="110">
        <f>IFERROR('CEB Allocators'!AI26/SUM('CEB Allocators'!$Y26:$BC26),0)*SUM($AG26:$BK26)</f>
        <v>5.0731725358416959</v>
      </c>
      <c r="AR355" s="110">
        <f>IFERROR('CEB Allocators'!AJ26/SUM('CEB Allocators'!$Y26:$BC26),0)*SUM($AG26:$BK26)</f>
        <v>5.0731725358416959</v>
      </c>
      <c r="AS355" s="110">
        <f>IFERROR('CEB Allocators'!AK26/SUM('CEB Allocators'!$Y26:$BC26),0)*SUM($AG26:$BK26)</f>
        <v>5.0731725358416959</v>
      </c>
      <c r="AT355" s="110">
        <f>IFERROR('CEB Allocators'!AL26/SUM('CEB Allocators'!$Y26:$BC26),0)*SUM($AG26:$BK26)</f>
        <v>5.0731725358416959</v>
      </c>
      <c r="AU355" s="110">
        <f>IFERROR('CEB Allocators'!AM26/SUM('CEB Allocators'!$Y26:$BC26),0)*SUM($AG26:$BK26)</f>
        <v>5.0731725358416959</v>
      </c>
      <c r="AV355" s="110">
        <f>IFERROR('CEB Allocators'!AN26/SUM('CEB Allocators'!$Y26:$BC26),0)*SUM($AG26:$BK26)</f>
        <v>5.0731725358416959</v>
      </c>
      <c r="AW355" s="110">
        <f>IFERROR('CEB Allocators'!AO26/SUM('CEB Allocators'!$Y26:$BC26),0)*SUM($AG26:$BK26)</f>
        <v>5.0731725358416959</v>
      </c>
      <c r="AX355" s="110">
        <f>IFERROR('CEB Allocators'!AP26/SUM('CEB Allocators'!$Y26:$BC26),0)*SUM($AG26:$BK26)</f>
        <v>5.0731725358416959</v>
      </c>
      <c r="AY355" s="110">
        <f>IFERROR('CEB Allocators'!AQ26/SUM('CEB Allocators'!$Y26:$BC26),0)*SUM($AG26:$BK26)</f>
        <v>5.0731725358416959</v>
      </c>
      <c r="AZ355" s="110">
        <f>IFERROR('CEB Allocators'!AR26/SUM('CEB Allocators'!$Y26:$BC26),0)*SUM($AG26:$BK26)</f>
        <v>5.0731725358416959</v>
      </c>
      <c r="BA355" s="110">
        <f>IFERROR('CEB Allocators'!AS26/SUM('CEB Allocators'!$Y26:$BC26),0)*SUM($AG26:$BK26)</f>
        <v>5.0731725358416959</v>
      </c>
      <c r="BB355" s="110">
        <f>IFERROR('CEB Allocators'!AT26/SUM('CEB Allocators'!$Y26:$BC26),0)*SUM($AG26:$BK26)</f>
        <v>5.0731725358416959</v>
      </c>
      <c r="BC355" s="110">
        <f>IFERROR('CEB Allocators'!AU26/SUM('CEB Allocators'!$Y26:$BC26),0)*SUM($AG26:$BK26)</f>
        <v>5.0731725358416959</v>
      </c>
      <c r="BD355" s="110">
        <f>IFERROR('CEB Allocators'!AV26/SUM('CEB Allocators'!$Y26:$BC26),0)*SUM($AG26:$BK26)</f>
        <v>5.0731725358416959</v>
      </c>
      <c r="BE355" s="110">
        <f>IFERROR('CEB Allocators'!AW26/SUM('CEB Allocators'!$Y26:$BC26),0)*SUM($AG26:$BK26)</f>
        <v>5.0731725358416959</v>
      </c>
      <c r="BF355" s="110">
        <f>IFERROR('CEB Allocators'!AX26/SUM('CEB Allocators'!$Y26:$BC26),0)*SUM($AG26:$BK26)</f>
        <v>5.0731725358416959</v>
      </c>
      <c r="BG355" s="110">
        <f>IFERROR('CEB Allocators'!AY26/SUM('CEB Allocators'!$Y26:$BC26),0)*SUM($AG26:$BK26)</f>
        <v>5.0731725358416959</v>
      </c>
      <c r="BH355" s="110">
        <f>IFERROR('CEB Allocators'!AZ26/SUM('CEB Allocators'!$Y26:$BC26),0)*SUM($AG26:$BK26)</f>
        <v>5.0731725358416959</v>
      </c>
      <c r="BI355" s="110">
        <f>IFERROR('CEB Allocators'!BA26/SUM('CEB Allocators'!$Y26:$BC26),0)*SUM($AG26:$BK26)</f>
        <v>5.0731725358416959</v>
      </c>
      <c r="BJ355" s="110">
        <f>IFERROR('CEB Allocators'!BB26/SUM('CEB Allocators'!$Y26:$BC26),0)*SUM($AG26:$BK26)</f>
        <v>5.0731725358416959</v>
      </c>
      <c r="BK355" s="110">
        <f>IFERROR('CEB Allocators'!BC26/SUM('CEB Allocators'!$Y26:$BC26),0)*SUM($AG26:$BK26)</f>
        <v>5.0731725358416959</v>
      </c>
      <c r="BL355" s="67">
        <f t="shared" ref="BL355:CG355" si="677">BL26</f>
        <v>1.6254437827471035</v>
      </c>
      <c r="BM355" s="67">
        <f t="shared" si="677"/>
        <v>1.6363186905168166</v>
      </c>
      <c r="BN355" s="67">
        <f t="shared" si="677"/>
        <v>1.6474110964419237</v>
      </c>
      <c r="BO355" s="67">
        <f t="shared" si="677"/>
        <v>1.6587253504855333</v>
      </c>
      <c r="BP355" s="67">
        <f t="shared" si="677"/>
        <v>1.6702658896100149</v>
      </c>
      <c r="BQ355" s="67">
        <f t="shared" si="677"/>
        <v>1.6820372395169858</v>
      </c>
      <c r="BR355" s="67">
        <f t="shared" si="677"/>
        <v>1.6940440164220967</v>
      </c>
      <c r="BS355" s="67">
        <f t="shared" si="677"/>
        <v>1.7062909288653094</v>
      </c>
      <c r="BT355" s="67">
        <f t="shared" si="677"/>
        <v>1.7187827795573865</v>
      </c>
      <c r="BU355" s="67">
        <f t="shared" si="677"/>
        <v>1.731524467263305</v>
      </c>
      <c r="BV355" s="67">
        <f t="shared" si="677"/>
        <v>1.7445209887233422</v>
      </c>
      <c r="BW355" s="67">
        <f t="shared" si="677"/>
        <v>1.7577774406125799</v>
      </c>
      <c r="BX355" s="67">
        <f t="shared" si="677"/>
        <v>1.7712990215396027</v>
      </c>
      <c r="BY355" s="67">
        <f t="shared" si="677"/>
        <v>1.7886079972842839</v>
      </c>
      <c r="BZ355" s="67">
        <f t="shared" si="677"/>
        <v>1.8027461893447407</v>
      </c>
      <c r="CA355" s="67">
        <f t="shared" si="677"/>
        <v>1.817167145246406</v>
      </c>
      <c r="CB355" s="67">
        <f t="shared" si="677"/>
        <v>1.8318765202661054</v>
      </c>
      <c r="CC355" s="67">
        <f t="shared" si="677"/>
        <v>0</v>
      </c>
      <c r="CD355" s="67">
        <f t="shared" si="677"/>
        <v>0</v>
      </c>
      <c r="CE355" s="67">
        <f t="shared" si="677"/>
        <v>0</v>
      </c>
      <c r="CF355" s="67">
        <f t="shared" si="677"/>
        <v>0</v>
      </c>
      <c r="CG355" s="67">
        <f t="shared" si="677"/>
        <v>0</v>
      </c>
      <c r="CH355" s="67">
        <f t="shared" si="604"/>
        <v>0</v>
      </c>
    </row>
    <row r="356" spans="1:86" ht="11.4" x14ac:dyDescent="0.2">
      <c r="A356" s="150"/>
      <c r="B356" s="109" t="str">
        <f t="shared" ref="B356:K356" si="678">B27</f>
        <v>FIT I</v>
      </c>
      <c r="C356" s="130">
        <f t="shared" si="678"/>
        <v>266</v>
      </c>
      <c r="D356" s="130" t="str">
        <f t="shared" si="678"/>
        <v>Win</v>
      </c>
      <c r="E356" s="130" t="str">
        <f t="shared" si="678"/>
        <v>Wind (Onshore, &gt;10MW)</v>
      </c>
      <c r="F356" s="109" t="str">
        <f t="shared" si="678"/>
        <v>Multiple</v>
      </c>
      <c r="G356" s="131">
        <f t="shared" si="678"/>
        <v>40909</v>
      </c>
      <c r="H356" s="132">
        <f t="shared" si="609"/>
        <v>50</v>
      </c>
      <c r="I356" s="132">
        <f t="shared" si="678"/>
        <v>25</v>
      </c>
      <c r="J356" s="132">
        <f t="shared" si="678"/>
        <v>25</v>
      </c>
      <c r="K356" s="109">
        <f t="shared" si="678"/>
        <v>2012</v>
      </c>
      <c r="L356" s="109"/>
      <c r="M356" s="109"/>
      <c r="N356" s="109"/>
      <c r="O356" s="109"/>
      <c r="P356" s="109"/>
      <c r="Q356" s="109"/>
      <c r="R356" s="109"/>
      <c r="S356" s="109"/>
      <c r="T356" s="109"/>
      <c r="U356" s="67">
        <f t="shared" ref="U356:AF356" si="679">U27</f>
        <v>0</v>
      </c>
      <c r="V356" s="67">
        <f t="shared" si="679"/>
        <v>0</v>
      </c>
      <c r="W356" s="67">
        <f t="shared" si="679"/>
        <v>0</v>
      </c>
      <c r="X356" s="67">
        <f t="shared" si="679"/>
        <v>0</v>
      </c>
      <c r="Y356" s="67">
        <f t="shared" si="679"/>
        <v>0</v>
      </c>
      <c r="Z356" s="67">
        <f t="shared" si="679"/>
        <v>0</v>
      </c>
      <c r="AA356" s="67">
        <f t="shared" si="679"/>
        <v>0</v>
      </c>
      <c r="AB356" s="67">
        <f t="shared" si="679"/>
        <v>100.55948490274363</v>
      </c>
      <c r="AC356" s="67">
        <f t="shared" si="679"/>
        <v>99.159135226493063</v>
      </c>
      <c r="AD356" s="67">
        <f t="shared" si="679"/>
        <v>98.027103199670975</v>
      </c>
      <c r="AE356" s="67">
        <f t="shared" si="679"/>
        <v>96.69999656182749</v>
      </c>
      <c r="AF356" s="67">
        <f t="shared" si="679"/>
        <v>95.50512356385228</v>
      </c>
      <c r="AG356" s="110">
        <f>IFERROR('CEB Allocators'!Y27/SUM('CEB Allocators'!$Y27:$BC27),0)*SUM($AG27:$BK27)</f>
        <v>74.523667794803714</v>
      </c>
      <c r="AH356" s="110">
        <f>IFERROR('CEB Allocators'!Z27/SUM('CEB Allocators'!$Y27:$BC27),0)*SUM($AG27:$BK27)</f>
        <v>74.523667794803714</v>
      </c>
      <c r="AI356" s="110">
        <f>IFERROR('CEB Allocators'!AA27/SUM('CEB Allocators'!$Y27:$BC27),0)*SUM($AG27:$BK27)</f>
        <v>74.523667794803714</v>
      </c>
      <c r="AJ356" s="110">
        <f>IFERROR('CEB Allocators'!AB27/SUM('CEB Allocators'!$Y27:$BC27),0)*SUM($AG27:$BK27)</f>
        <v>74.523667794803714</v>
      </c>
      <c r="AK356" s="110">
        <f>IFERROR('CEB Allocators'!AC27/SUM('CEB Allocators'!$Y27:$BC27),0)*SUM($AG27:$BK27)</f>
        <v>74.523667794803714</v>
      </c>
      <c r="AL356" s="110">
        <f>IFERROR('CEB Allocators'!AD27/SUM('CEB Allocators'!$Y27:$BC27),0)*SUM($AG27:$BK27)</f>
        <v>74.523667794803714</v>
      </c>
      <c r="AM356" s="110">
        <f>IFERROR('CEB Allocators'!AE27/SUM('CEB Allocators'!$Y27:$BC27),0)*SUM($AG27:$BK27)</f>
        <v>74.523667794803714</v>
      </c>
      <c r="AN356" s="110">
        <f>IFERROR('CEB Allocators'!AF27/SUM('CEB Allocators'!$Y27:$BC27),0)*SUM($AG27:$BK27)</f>
        <v>74.523667794803714</v>
      </c>
      <c r="AO356" s="110">
        <f>IFERROR('CEB Allocators'!AG27/SUM('CEB Allocators'!$Y27:$BC27),0)*SUM($AG27:$BK27)</f>
        <v>74.523667794803714</v>
      </c>
      <c r="AP356" s="110">
        <f>IFERROR('CEB Allocators'!AH27/SUM('CEB Allocators'!$Y27:$BC27),0)*SUM($AG27:$BK27)</f>
        <v>74.523667794803714</v>
      </c>
      <c r="AQ356" s="110">
        <f>IFERROR('CEB Allocators'!AI27/SUM('CEB Allocators'!$Y27:$BC27),0)*SUM($AG27:$BK27)</f>
        <v>74.523667794803714</v>
      </c>
      <c r="AR356" s="110">
        <f>IFERROR('CEB Allocators'!AJ27/SUM('CEB Allocators'!$Y27:$BC27),0)*SUM($AG27:$BK27)</f>
        <v>74.523667794803714</v>
      </c>
      <c r="AS356" s="110">
        <f>IFERROR('CEB Allocators'!AK27/SUM('CEB Allocators'!$Y27:$BC27),0)*SUM($AG27:$BK27)</f>
        <v>74.523667794803714</v>
      </c>
      <c r="AT356" s="110">
        <f>IFERROR('CEB Allocators'!AL27/SUM('CEB Allocators'!$Y27:$BC27),0)*SUM($AG27:$BK27)</f>
        <v>74.523667794803714</v>
      </c>
      <c r="AU356" s="110">
        <f>IFERROR('CEB Allocators'!AM27/SUM('CEB Allocators'!$Y27:$BC27),0)*SUM($AG27:$BK27)</f>
        <v>74.523667794803714</v>
      </c>
      <c r="AV356" s="110">
        <f>IFERROR('CEB Allocators'!AN27/SUM('CEB Allocators'!$Y27:$BC27),0)*SUM($AG27:$BK27)</f>
        <v>74.523667794803714</v>
      </c>
      <c r="AW356" s="110">
        <f>IFERROR('CEB Allocators'!AO27/SUM('CEB Allocators'!$Y27:$BC27),0)*SUM($AG27:$BK27)</f>
        <v>74.523667794803714</v>
      </c>
      <c r="AX356" s="110">
        <f>IFERROR('CEB Allocators'!AP27/SUM('CEB Allocators'!$Y27:$BC27),0)*SUM($AG27:$BK27)</f>
        <v>74.523667794803714</v>
      </c>
      <c r="AY356" s="110">
        <f>IFERROR('CEB Allocators'!AQ27/SUM('CEB Allocators'!$Y27:$BC27),0)*SUM($AG27:$BK27)</f>
        <v>74.523667794803714</v>
      </c>
      <c r="AZ356" s="110">
        <f>IFERROR('CEB Allocators'!AR27/SUM('CEB Allocators'!$Y27:$BC27),0)*SUM($AG27:$BK27)</f>
        <v>74.523667794803714</v>
      </c>
      <c r="BA356" s="110">
        <f>IFERROR('CEB Allocators'!AS27/SUM('CEB Allocators'!$Y27:$BC27),0)*SUM($AG27:$BK27)</f>
        <v>74.523667794803714</v>
      </c>
      <c r="BB356" s="110">
        <f>IFERROR('CEB Allocators'!AT27/SUM('CEB Allocators'!$Y27:$BC27),0)*SUM($AG27:$BK27)</f>
        <v>74.523667794803714</v>
      </c>
      <c r="BC356" s="110">
        <f>IFERROR('CEB Allocators'!AU27/SUM('CEB Allocators'!$Y27:$BC27),0)*SUM($AG27:$BK27)</f>
        <v>74.523667794803714</v>
      </c>
      <c r="BD356" s="110">
        <f>IFERROR('CEB Allocators'!AV27/SUM('CEB Allocators'!$Y27:$BC27),0)*SUM($AG27:$BK27)</f>
        <v>74.523667794803714</v>
      </c>
      <c r="BE356" s="110">
        <f>IFERROR('CEB Allocators'!AW27/SUM('CEB Allocators'!$Y27:$BC27),0)*SUM($AG27:$BK27)</f>
        <v>74.523667794803714</v>
      </c>
      <c r="BF356" s="110">
        <f>IFERROR('CEB Allocators'!AX27/SUM('CEB Allocators'!$Y27:$BC27),0)*SUM($AG27:$BK27)</f>
        <v>74.523667794803714</v>
      </c>
      <c r="BG356" s="110">
        <f>IFERROR('CEB Allocators'!AY27/SUM('CEB Allocators'!$Y27:$BC27),0)*SUM($AG27:$BK27)</f>
        <v>74.523667794803714</v>
      </c>
      <c r="BH356" s="110">
        <f>IFERROR('CEB Allocators'!AZ27/SUM('CEB Allocators'!$Y27:$BC27),0)*SUM($AG27:$BK27)</f>
        <v>74.523667794803714</v>
      </c>
      <c r="BI356" s="110">
        <f>IFERROR('CEB Allocators'!BA27/SUM('CEB Allocators'!$Y27:$BC27),0)*SUM($AG27:$BK27)</f>
        <v>74.523667794803714</v>
      </c>
      <c r="BJ356" s="110">
        <f>IFERROR('CEB Allocators'!BB27/SUM('CEB Allocators'!$Y27:$BC27),0)*SUM($AG27:$BK27)</f>
        <v>74.523667794803714</v>
      </c>
      <c r="BK356" s="110">
        <f>IFERROR('CEB Allocators'!BC27/SUM('CEB Allocators'!$Y27:$BC27),0)*SUM($AG27:$BK27)</f>
        <v>74.523667794803714</v>
      </c>
      <c r="BL356" s="67">
        <f t="shared" ref="BL356:CG356" si="680">BL27</f>
        <v>85.27514768609052</v>
      </c>
      <c r="BM356" s="67">
        <f t="shared" si="680"/>
        <v>85.759214616102682</v>
      </c>
      <c r="BN356" s="67">
        <f t="shared" si="680"/>
        <v>86.252962884715103</v>
      </c>
      <c r="BO356" s="67">
        <f t="shared" si="680"/>
        <v>86.756586118699786</v>
      </c>
      <c r="BP356" s="67">
        <f t="shared" si="680"/>
        <v>87.270281817364136</v>
      </c>
      <c r="BQ356" s="67">
        <f t="shared" si="680"/>
        <v>87.794251430001793</v>
      </c>
      <c r="BR356" s="67">
        <f t="shared" si="680"/>
        <v>88.328700434892212</v>
      </c>
      <c r="BS356" s="67">
        <f t="shared" si="680"/>
        <v>88.873838419880414</v>
      </c>
      <c r="BT356" s="67">
        <f t="shared" si="680"/>
        <v>89.429879164568391</v>
      </c>
      <c r="BU356" s="67">
        <f t="shared" si="680"/>
        <v>89.997040724150125</v>
      </c>
      <c r="BV356" s="67">
        <f t="shared" si="680"/>
        <v>91.165620401512328</v>
      </c>
      <c r="BW356" s="67">
        <f t="shared" si="680"/>
        <v>91.767496785832947</v>
      </c>
      <c r="BX356" s="67">
        <f t="shared" si="680"/>
        <v>92.381410697839982</v>
      </c>
      <c r="BY356" s="67">
        <f t="shared" si="680"/>
        <v>93.007602888087135</v>
      </c>
      <c r="BZ356" s="67">
        <f t="shared" si="680"/>
        <v>0</v>
      </c>
      <c r="CA356" s="67">
        <f t="shared" si="680"/>
        <v>0</v>
      </c>
      <c r="CB356" s="67">
        <f t="shared" si="680"/>
        <v>0</v>
      </c>
      <c r="CC356" s="67">
        <f t="shared" si="680"/>
        <v>0</v>
      </c>
      <c r="CD356" s="67">
        <f t="shared" si="680"/>
        <v>0</v>
      </c>
      <c r="CE356" s="67">
        <f t="shared" si="680"/>
        <v>0</v>
      </c>
      <c r="CF356" s="67">
        <f t="shared" si="680"/>
        <v>0</v>
      </c>
      <c r="CG356" s="67">
        <f t="shared" si="680"/>
        <v>0</v>
      </c>
      <c r="CH356" s="67">
        <f t="shared" si="604"/>
        <v>0</v>
      </c>
    </row>
    <row r="357" spans="1:86" ht="11.4" x14ac:dyDescent="0.2">
      <c r="A357" s="150"/>
      <c r="B357" s="109" t="str">
        <f t="shared" ref="B357:K357" si="681">B28</f>
        <v>FIT I</v>
      </c>
      <c r="C357" s="130">
        <f t="shared" si="681"/>
        <v>427.4</v>
      </c>
      <c r="D357" s="130" t="str">
        <f t="shared" si="681"/>
        <v>Win</v>
      </c>
      <c r="E357" s="130" t="str">
        <f t="shared" si="681"/>
        <v>Wind (Onshore, &gt;10MW)</v>
      </c>
      <c r="F357" s="109" t="str">
        <f t="shared" si="681"/>
        <v>Multiple</v>
      </c>
      <c r="G357" s="131">
        <f t="shared" si="681"/>
        <v>41275</v>
      </c>
      <c r="H357" s="132">
        <f t="shared" si="609"/>
        <v>50</v>
      </c>
      <c r="I357" s="132">
        <f t="shared" si="681"/>
        <v>25</v>
      </c>
      <c r="J357" s="132">
        <f t="shared" si="681"/>
        <v>25</v>
      </c>
      <c r="K357" s="109">
        <f t="shared" si="681"/>
        <v>2013</v>
      </c>
      <c r="L357" s="109"/>
      <c r="M357" s="109"/>
      <c r="N357" s="109"/>
      <c r="O357" s="109"/>
      <c r="P357" s="109"/>
      <c r="Q357" s="109"/>
      <c r="R357" s="109"/>
      <c r="S357" s="109"/>
      <c r="T357" s="109"/>
      <c r="U357" s="67">
        <f t="shared" ref="U357:AF357" si="682">U28</f>
        <v>0</v>
      </c>
      <c r="V357" s="67">
        <f t="shared" si="682"/>
        <v>0</v>
      </c>
      <c r="W357" s="67">
        <f t="shared" si="682"/>
        <v>0</v>
      </c>
      <c r="X357" s="67">
        <f t="shared" si="682"/>
        <v>0</v>
      </c>
      <c r="Y357" s="67">
        <f t="shared" si="682"/>
        <v>0</v>
      </c>
      <c r="Z357" s="67">
        <f t="shared" si="682"/>
        <v>0</v>
      </c>
      <c r="AA357" s="67">
        <f t="shared" si="682"/>
        <v>0</v>
      </c>
      <c r="AB357" s="67">
        <f t="shared" si="682"/>
        <v>0</v>
      </c>
      <c r="AC357" s="67">
        <f t="shared" si="682"/>
        <v>161.57565356177682</v>
      </c>
      <c r="AD357" s="67">
        <f t="shared" si="682"/>
        <v>159.72487471002725</v>
      </c>
      <c r="AE357" s="67">
        <f t="shared" si="682"/>
        <v>157.55922759067306</v>
      </c>
      <c r="AF357" s="67">
        <f t="shared" si="682"/>
        <v>155.60759127380544</v>
      </c>
      <c r="AG357" s="110">
        <f>IFERROR('CEB Allocators'!Y28/SUM('CEB Allocators'!$Y28:$BC28),0)*SUM($AG28:$BK28)</f>
        <v>121.36180376705673</v>
      </c>
      <c r="AH357" s="110">
        <f>IFERROR('CEB Allocators'!Z28/SUM('CEB Allocators'!$Y28:$BC28),0)*SUM($AG28:$BK28)</f>
        <v>121.36180376705673</v>
      </c>
      <c r="AI357" s="110">
        <f>IFERROR('CEB Allocators'!AA28/SUM('CEB Allocators'!$Y28:$BC28),0)*SUM($AG28:$BK28)</f>
        <v>121.36180376705673</v>
      </c>
      <c r="AJ357" s="110">
        <f>IFERROR('CEB Allocators'!AB28/SUM('CEB Allocators'!$Y28:$BC28),0)*SUM($AG28:$BK28)</f>
        <v>121.36180376705673</v>
      </c>
      <c r="AK357" s="110">
        <f>IFERROR('CEB Allocators'!AC28/SUM('CEB Allocators'!$Y28:$BC28),0)*SUM($AG28:$BK28)</f>
        <v>121.36180376705673</v>
      </c>
      <c r="AL357" s="110">
        <f>IFERROR('CEB Allocators'!AD28/SUM('CEB Allocators'!$Y28:$BC28),0)*SUM($AG28:$BK28)</f>
        <v>121.36180376705673</v>
      </c>
      <c r="AM357" s="110">
        <f>IFERROR('CEB Allocators'!AE28/SUM('CEB Allocators'!$Y28:$BC28),0)*SUM($AG28:$BK28)</f>
        <v>121.36180376705673</v>
      </c>
      <c r="AN357" s="110">
        <f>IFERROR('CEB Allocators'!AF28/SUM('CEB Allocators'!$Y28:$BC28),0)*SUM($AG28:$BK28)</f>
        <v>121.36180376705673</v>
      </c>
      <c r="AO357" s="110">
        <f>IFERROR('CEB Allocators'!AG28/SUM('CEB Allocators'!$Y28:$BC28),0)*SUM($AG28:$BK28)</f>
        <v>121.36180376705673</v>
      </c>
      <c r="AP357" s="110">
        <f>IFERROR('CEB Allocators'!AH28/SUM('CEB Allocators'!$Y28:$BC28),0)*SUM($AG28:$BK28)</f>
        <v>121.36180376705673</v>
      </c>
      <c r="AQ357" s="110">
        <f>IFERROR('CEB Allocators'!AI28/SUM('CEB Allocators'!$Y28:$BC28),0)*SUM($AG28:$BK28)</f>
        <v>121.36180376705673</v>
      </c>
      <c r="AR357" s="110">
        <f>IFERROR('CEB Allocators'!AJ28/SUM('CEB Allocators'!$Y28:$BC28),0)*SUM($AG28:$BK28)</f>
        <v>121.36180376705673</v>
      </c>
      <c r="AS357" s="110">
        <f>IFERROR('CEB Allocators'!AK28/SUM('CEB Allocators'!$Y28:$BC28),0)*SUM($AG28:$BK28)</f>
        <v>121.36180376705673</v>
      </c>
      <c r="AT357" s="110">
        <f>IFERROR('CEB Allocators'!AL28/SUM('CEB Allocators'!$Y28:$BC28),0)*SUM($AG28:$BK28)</f>
        <v>121.36180376705673</v>
      </c>
      <c r="AU357" s="110">
        <f>IFERROR('CEB Allocators'!AM28/SUM('CEB Allocators'!$Y28:$BC28),0)*SUM($AG28:$BK28)</f>
        <v>121.36180376705673</v>
      </c>
      <c r="AV357" s="110">
        <f>IFERROR('CEB Allocators'!AN28/SUM('CEB Allocators'!$Y28:$BC28),0)*SUM($AG28:$BK28)</f>
        <v>121.36180376705673</v>
      </c>
      <c r="AW357" s="110">
        <f>IFERROR('CEB Allocators'!AO28/SUM('CEB Allocators'!$Y28:$BC28),0)*SUM($AG28:$BK28)</f>
        <v>121.36180376705673</v>
      </c>
      <c r="AX357" s="110">
        <f>IFERROR('CEB Allocators'!AP28/SUM('CEB Allocators'!$Y28:$BC28),0)*SUM($AG28:$BK28)</f>
        <v>121.36180376705673</v>
      </c>
      <c r="AY357" s="110">
        <f>IFERROR('CEB Allocators'!AQ28/SUM('CEB Allocators'!$Y28:$BC28),0)*SUM($AG28:$BK28)</f>
        <v>121.36180376705673</v>
      </c>
      <c r="AZ357" s="110">
        <f>IFERROR('CEB Allocators'!AR28/SUM('CEB Allocators'!$Y28:$BC28),0)*SUM($AG28:$BK28)</f>
        <v>121.36180376705673</v>
      </c>
      <c r="BA357" s="110">
        <f>IFERROR('CEB Allocators'!AS28/SUM('CEB Allocators'!$Y28:$BC28),0)*SUM($AG28:$BK28)</f>
        <v>121.36180376705673</v>
      </c>
      <c r="BB357" s="110">
        <f>IFERROR('CEB Allocators'!AT28/SUM('CEB Allocators'!$Y28:$BC28),0)*SUM($AG28:$BK28)</f>
        <v>121.36180376705673</v>
      </c>
      <c r="BC357" s="110">
        <f>IFERROR('CEB Allocators'!AU28/SUM('CEB Allocators'!$Y28:$BC28),0)*SUM($AG28:$BK28)</f>
        <v>121.36180376705673</v>
      </c>
      <c r="BD357" s="110">
        <f>IFERROR('CEB Allocators'!AV28/SUM('CEB Allocators'!$Y28:$BC28),0)*SUM($AG28:$BK28)</f>
        <v>121.36180376705673</v>
      </c>
      <c r="BE357" s="110">
        <f>IFERROR('CEB Allocators'!AW28/SUM('CEB Allocators'!$Y28:$BC28),0)*SUM($AG28:$BK28)</f>
        <v>121.36180376705673</v>
      </c>
      <c r="BF357" s="110">
        <f>IFERROR('CEB Allocators'!AX28/SUM('CEB Allocators'!$Y28:$BC28),0)*SUM($AG28:$BK28)</f>
        <v>121.36180376705673</v>
      </c>
      <c r="BG357" s="110">
        <f>IFERROR('CEB Allocators'!AY28/SUM('CEB Allocators'!$Y28:$BC28),0)*SUM($AG28:$BK28)</f>
        <v>121.36180376705673</v>
      </c>
      <c r="BH357" s="110">
        <f>IFERROR('CEB Allocators'!AZ28/SUM('CEB Allocators'!$Y28:$BC28),0)*SUM($AG28:$BK28)</f>
        <v>121.36180376705673</v>
      </c>
      <c r="BI357" s="110">
        <f>IFERROR('CEB Allocators'!BA28/SUM('CEB Allocators'!$Y28:$BC28),0)*SUM($AG28:$BK28)</f>
        <v>121.36180376705673</v>
      </c>
      <c r="BJ357" s="110">
        <f>IFERROR('CEB Allocators'!BB28/SUM('CEB Allocators'!$Y28:$BC28),0)*SUM($AG28:$BK28)</f>
        <v>121.36180376705673</v>
      </c>
      <c r="BK357" s="110">
        <f>IFERROR('CEB Allocators'!BC28/SUM('CEB Allocators'!$Y28:$BC28),0)*SUM($AG28:$BK28)</f>
        <v>121.36180376705673</v>
      </c>
      <c r="BL357" s="67">
        <f t="shared" ref="BL357:CG357" si="683">BL28</f>
        <v>138.97984916379167</v>
      </c>
      <c r="BM357" s="67">
        <f t="shared" si="683"/>
        <v>139.75763189269091</v>
      </c>
      <c r="BN357" s="67">
        <f t="shared" si="683"/>
        <v>140.55097027616813</v>
      </c>
      <c r="BO357" s="67">
        <f t="shared" si="683"/>
        <v>141.36017542731494</v>
      </c>
      <c r="BP357" s="67">
        <f t="shared" si="683"/>
        <v>142.18556468148469</v>
      </c>
      <c r="BQ357" s="67">
        <f t="shared" si="683"/>
        <v>143.02746172073782</v>
      </c>
      <c r="BR357" s="67">
        <f t="shared" si="683"/>
        <v>143.886196700776</v>
      </c>
      <c r="BS357" s="67">
        <f t="shared" si="683"/>
        <v>144.76210638041496</v>
      </c>
      <c r="BT357" s="67">
        <f t="shared" si="683"/>
        <v>145.65553425364666</v>
      </c>
      <c r="BU357" s="67">
        <f t="shared" si="683"/>
        <v>146.56683068434305</v>
      </c>
      <c r="BV357" s="67">
        <f t="shared" si="683"/>
        <v>147.49635304365336</v>
      </c>
      <c r="BW357" s="67">
        <f t="shared" si="683"/>
        <v>149.41154091277627</v>
      </c>
      <c r="BX357" s="67">
        <f t="shared" si="683"/>
        <v>150.39795747665525</v>
      </c>
      <c r="BY357" s="67">
        <f t="shared" si="683"/>
        <v>151.40410237181177</v>
      </c>
      <c r="BZ357" s="67">
        <f t="shared" si="683"/>
        <v>152.43037016487145</v>
      </c>
      <c r="CA357" s="67">
        <f t="shared" si="683"/>
        <v>0</v>
      </c>
      <c r="CB357" s="67">
        <f t="shared" si="683"/>
        <v>0</v>
      </c>
      <c r="CC357" s="67">
        <f t="shared" si="683"/>
        <v>0</v>
      </c>
      <c r="CD357" s="67">
        <f t="shared" si="683"/>
        <v>0</v>
      </c>
      <c r="CE357" s="67">
        <f t="shared" si="683"/>
        <v>0</v>
      </c>
      <c r="CF357" s="67">
        <f t="shared" si="683"/>
        <v>0</v>
      </c>
      <c r="CG357" s="67">
        <f t="shared" si="683"/>
        <v>0</v>
      </c>
      <c r="CH357" s="67">
        <f t="shared" si="604"/>
        <v>0</v>
      </c>
    </row>
    <row r="358" spans="1:86" ht="11.4" x14ac:dyDescent="0.2">
      <c r="A358" s="150"/>
      <c r="B358" s="109" t="str">
        <f t="shared" ref="B358:K358" si="684">B29</f>
        <v>FIT I</v>
      </c>
      <c r="C358" s="130">
        <f t="shared" si="684"/>
        <v>564.88699999999994</v>
      </c>
      <c r="D358" s="130" t="str">
        <f t="shared" si="684"/>
        <v>Win</v>
      </c>
      <c r="E358" s="130" t="str">
        <f t="shared" si="684"/>
        <v>Wind (Onshore, &gt;10MW)</v>
      </c>
      <c r="F358" s="109" t="str">
        <f t="shared" si="684"/>
        <v>Multiple</v>
      </c>
      <c r="G358" s="131">
        <f t="shared" si="684"/>
        <v>41640</v>
      </c>
      <c r="H358" s="132">
        <f t="shared" si="609"/>
        <v>50</v>
      </c>
      <c r="I358" s="132">
        <f t="shared" si="684"/>
        <v>25</v>
      </c>
      <c r="J358" s="132">
        <f t="shared" si="684"/>
        <v>25</v>
      </c>
      <c r="K358" s="109">
        <f t="shared" si="684"/>
        <v>2014</v>
      </c>
      <c r="L358" s="109"/>
      <c r="M358" s="109"/>
      <c r="N358" s="109"/>
      <c r="O358" s="109"/>
      <c r="P358" s="109"/>
      <c r="Q358" s="109"/>
      <c r="R358" s="109"/>
      <c r="S358" s="109"/>
      <c r="T358" s="109"/>
      <c r="U358" s="67">
        <f t="shared" ref="U358:AF358" si="685">U29</f>
        <v>0</v>
      </c>
      <c r="V358" s="67">
        <f t="shared" si="685"/>
        <v>0</v>
      </c>
      <c r="W358" s="67">
        <f t="shared" si="685"/>
        <v>0</v>
      </c>
      <c r="X358" s="67">
        <f t="shared" si="685"/>
        <v>0</v>
      </c>
      <c r="Y358" s="67">
        <f t="shared" si="685"/>
        <v>0</v>
      </c>
      <c r="Z358" s="67">
        <f t="shared" si="685"/>
        <v>0</v>
      </c>
      <c r="AA358" s="67">
        <f t="shared" si="685"/>
        <v>0</v>
      </c>
      <c r="AB358" s="67">
        <f t="shared" si="685"/>
        <v>0</v>
      </c>
      <c r="AC358" s="67">
        <f t="shared" si="685"/>
        <v>0</v>
      </c>
      <c r="AD358" s="67">
        <f t="shared" si="685"/>
        <v>213.55167574532385</v>
      </c>
      <c r="AE358" s="67">
        <f t="shared" si="685"/>
        <v>210.646796132389</v>
      </c>
      <c r="AF358" s="67">
        <f t="shared" si="685"/>
        <v>208.02386804622284</v>
      </c>
      <c r="AG358" s="110">
        <f>IFERROR('CEB Allocators'!Y29/SUM('CEB Allocators'!$Y29:$BC29),0)*SUM($AG29:$BK29)</f>
        <v>162.25353395480528</v>
      </c>
      <c r="AH358" s="110">
        <f>IFERROR('CEB Allocators'!Z29/SUM('CEB Allocators'!$Y29:$BC29),0)*SUM($AG29:$BK29)</f>
        <v>162.25353395480528</v>
      </c>
      <c r="AI358" s="110">
        <f>IFERROR('CEB Allocators'!AA29/SUM('CEB Allocators'!$Y29:$BC29),0)*SUM($AG29:$BK29)</f>
        <v>162.25353395480528</v>
      </c>
      <c r="AJ358" s="110">
        <f>IFERROR('CEB Allocators'!AB29/SUM('CEB Allocators'!$Y29:$BC29),0)*SUM($AG29:$BK29)</f>
        <v>162.25353395480528</v>
      </c>
      <c r="AK358" s="110">
        <f>IFERROR('CEB Allocators'!AC29/SUM('CEB Allocators'!$Y29:$BC29),0)*SUM($AG29:$BK29)</f>
        <v>162.25353395480528</v>
      </c>
      <c r="AL358" s="110">
        <f>IFERROR('CEB Allocators'!AD29/SUM('CEB Allocators'!$Y29:$BC29),0)*SUM($AG29:$BK29)</f>
        <v>162.25353395480528</v>
      </c>
      <c r="AM358" s="110">
        <f>IFERROR('CEB Allocators'!AE29/SUM('CEB Allocators'!$Y29:$BC29),0)*SUM($AG29:$BK29)</f>
        <v>162.25353395480528</v>
      </c>
      <c r="AN358" s="110">
        <f>IFERROR('CEB Allocators'!AF29/SUM('CEB Allocators'!$Y29:$BC29),0)*SUM($AG29:$BK29)</f>
        <v>162.25353395480528</v>
      </c>
      <c r="AO358" s="110">
        <f>IFERROR('CEB Allocators'!AG29/SUM('CEB Allocators'!$Y29:$BC29),0)*SUM($AG29:$BK29)</f>
        <v>162.25353395480528</v>
      </c>
      <c r="AP358" s="110">
        <f>IFERROR('CEB Allocators'!AH29/SUM('CEB Allocators'!$Y29:$BC29),0)*SUM($AG29:$BK29)</f>
        <v>162.25353395480528</v>
      </c>
      <c r="AQ358" s="110">
        <f>IFERROR('CEB Allocators'!AI29/SUM('CEB Allocators'!$Y29:$BC29),0)*SUM($AG29:$BK29)</f>
        <v>162.25353395480528</v>
      </c>
      <c r="AR358" s="110">
        <f>IFERROR('CEB Allocators'!AJ29/SUM('CEB Allocators'!$Y29:$BC29),0)*SUM($AG29:$BK29)</f>
        <v>162.25353395480528</v>
      </c>
      <c r="AS358" s="110">
        <f>IFERROR('CEB Allocators'!AK29/SUM('CEB Allocators'!$Y29:$BC29),0)*SUM($AG29:$BK29)</f>
        <v>162.25353395480528</v>
      </c>
      <c r="AT358" s="110">
        <f>IFERROR('CEB Allocators'!AL29/SUM('CEB Allocators'!$Y29:$BC29),0)*SUM($AG29:$BK29)</f>
        <v>162.25353395480528</v>
      </c>
      <c r="AU358" s="110">
        <f>IFERROR('CEB Allocators'!AM29/SUM('CEB Allocators'!$Y29:$BC29),0)*SUM($AG29:$BK29)</f>
        <v>162.25353395480528</v>
      </c>
      <c r="AV358" s="110">
        <f>IFERROR('CEB Allocators'!AN29/SUM('CEB Allocators'!$Y29:$BC29),0)*SUM($AG29:$BK29)</f>
        <v>162.25353395480528</v>
      </c>
      <c r="AW358" s="110">
        <f>IFERROR('CEB Allocators'!AO29/SUM('CEB Allocators'!$Y29:$BC29),0)*SUM($AG29:$BK29)</f>
        <v>162.25353395480528</v>
      </c>
      <c r="AX358" s="110">
        <f>IFERROR('CEB Allocators'!AP29/SUM('CEB Allocators'!$Y29:$BC29),0)*SUM($AG29:$BK29)</f>
        <v>162.25353395480528</v>
      </c>
      <c r="AY358" s="110">
        <f>IFERROR('CEB Allocators'!AQ29/SUM('CEB Allocators'!$Y29:$BC29),0)*SUM($AG29:$BK29)</f>
        <v>162.25353395480528</v>
      </c>
      <c r="AZ358" s="110">
        <f>IFERROR('CEB Allocators'!AR29/SUM('CEB Allocators'!$Y29:$BC29),0)*SUM($AG29:$BK29)</f>
        <v>162.25353395480528</v>
      </c>
      <c r="BA358" s="110">
        <f>IFERROR('CEB Allocators'!AS29/SUM('CEB Allocators'!$Y29:$BC29),0)*SUM($AG29:$BK29)</f>
        <v>162.25353395480528</v>
      </c>
      <c r="BB358" s="110">
        <f>IFERROR('CEB Allocators'!AT29/SUM('CEB Allocators'!$Y29:$BC29),0)*SUM($AG29:$BK29)</f>
        <v>162.25353395480528</v>
      </c>
      <c r="BC358" s="110">
        <f>IFERROR('CEB Allocators'!AU29/SUM('CEB Allocators'!$Y29:$BC29),0)*SUM($AG29:$BK29)</f>
        <v>162.25353395480528</v>
      </c>
      <c r="BD358" s="110">
        <f>IFERROR('CEB Allocators'!AV29/SUM('CEB Allocators'!$Y29:$BC29),0)*SUM($AG29:$BK29)</f>
        <v>162.25353395480528</v>
      </c>
      <c r="BE358" s="110">
        <f>IFERROR('CEB Allocators'!AW29/SUM('CEB Allocators'!$Y29:$BC29),0)*SUM($AG29:$BK29)</f>
        <v>162.25353395480528</v>
      </c>
      <c r="BF358" s="110">
        <f>IFERROR('CEB Allocators'!AX29/SUM('CEB Allocators'!$Y29:$BC29),0)*SUM($AG29:$BK29)</f>
        <v>162.25353395480528</v>
      </c>
      <c r="BG358" s="110">
        <f>IFERROR('CEB Allocators'!AY29/SUM('CEB Allocators'!$Y29:$BC29),0)*SUM($AG29:$BK29)</f>
        <v>162.25353395480528</v>
      </c>
      <c r="BH358" s="110">
        <f>IFERROR('CEB Allocators'!AZ29/SUM('CEB Allocators'!$Y29:$BC29),0)*SUM($AG29:$BK29)</f>
        <v>162.25353395480528</v>
      </c>
      <c r="BI358" s="110">
        <f>IFERROR('CEB Allocators'!BA29/SUM('CEB Allocators'!$Y29:$BC29),0)*SUM($AG29:$BK29)</f>
        <v>162.25353395480528</v>
      </c>
      <c r="BJ358" s="110">
        <f>IFERROR('CEB Allocators'!BB29/SUM('CEB Allocators'!$Y29:$BC29),0)*SUM($AG29:$BK29)</f>
        <v>162.25353395480528</v>
      </c>
      <c r="BK358" s="110">
        <f>IFERROR('CEB Allocators'!BC29/SUM('CEB Allocators'!$Y29:$BC29),0)*SUM($AG29:$BK29)</f>
        <v>162.25353395480528</v>
      </c>
      <c r="BL358" s="67">
        <f t="shared" ref="BL358:CG358" si="686">BL29</f>
        <v>186.3329642098708</v>
      </c>
      <c r="BM358" s="67">
        <f t="shared" si="686"/>
        <v>187.36094584856929</v>
      </c>
      <c r="BN358" s="67">
        <f t="shared" si="686"/>
        <v>188.40948712004166</v>
      </c>
      <c r="BO358" s="67">
        <f t="shared" si="686"/>
        <v>189.47899921694355</v>
      </c>
      <c r="BP358" s="67">
        <f t="shared" si="686"/>
        <v>190.56990155578345</v>
      </c>
      <c r="BQ358" s="67">
        <f t="shared" si="686"/>
        <v>191.68262194140021</v>
      </c>
      <c r="BR358" s="67">
        <f t="shared" si="686"/>
        <v>192.81759673472922</v>
      </c>
      <c r="BS358" s="67">
        <f t="shared" si="686"/>
        <v>193.97527102392485</v>
      </c>
      <c r="BT358" s="67">
        <f t="shared" si="686"/>
        <v>195.1560987989044</v>
      </c>
      <c r="BU358" s="67">
        <f t="shared" si="686"/>
        <v>196.3605431293835</v>
      </c>
      <c r="BV358" s="67">
        <f t="shared" si="686"/>
        <v>197.58907634647221</v>
      </c>
      <c r="BW358" s="67">
        <f t="shared" si="686"/>
        <v>198.8421802279027</v>
      </c>
      <c r="BX358" s="67">
        <f t="shared" si="686"/>
        <v>201.42407546520207</v>
      </c>
      <c r="BY358" s="67">
        <f t="shared" si="686"/>
        <v>202.75387932900716</v>
      </c>
      <c r="BZ358" s="67">
        <f t="shared" si="686"/>
        <v>204.11027927008834</v>
      </c>
      <c r="CA358" s="67">
        <f t="shared" si="686"/>
        <v>205.49380720999113</v>
      </c>
      <c r="CB358" s="67">
        <f t="shared" si="686"/>
        <v>0</v>
      </c>
      <c r="CC358" s="67">
        <f t="shared" si="686"/>
        <v>0</v>
      </c>
      <c r="CD358" s="67">
        <f t="shared" si="686"/>
        <v>0</v>
      </c>
      <c r="CE358" s="67">
        <f t="shared" si="686"/>
        <v>0</v>
      </c>
      <c r="CF358" s="67">
        <f t="shared" si="686"/>
        <v>0</v>
      </c>
      <c r="CG358" s="67">
        <f t="shared" si="686"/>
        <v>0</v>
      </c>
      <c r="CH358" s="67">
        <f t="shared" si="604"/>
        <v>0</v>
      </c>
    </row>
    <row r="359" spans="1:86" ht="11.4" x14ac:dyDescent="0.2">
      <c r="A359" s="150"/>
      <c r="B359" s="109" t="str">
        <f t="shared" ref="B359:K359" si="687">B30</f>
        <v>FIT I</v>
      </c>
      <c r="C359" s="130">
        <f t="shared" si="687"/>
        <v>421.32</v>
      </c>
      <c r="D359" s="130" t="str">
        <f t="shared" si="687"/>
        <v>Win</v>
      </c>
      <c r="E359" s="130" t="str">
        <f t="shared" si="687"/>
        <v>Wind (Onshore, &gt;10MW)</v>
      </c>
      <c r="F359" s="109" t="str">
        <f t="shared" si="687"/>
        <v>Multiple</v>
      </c>
      <c r="G359" s="131">
        <f t="shared" si="687"/>
        <v>42005</v>
      </c>
      <c r="H359" s="132">
        <f t="shared" si="609"/>
        <v>50</v>
      </c>
      <c r="I359" s="132">
        <f t="shared" si="687"/>
        <v>25</v>
      </c>
      <c r="J359" s="132">
        <f t="shared" si="687"/>
        <v>25</v>
      </c>
      <c r="K359" s="109">
        <f t="shared" si="687"/>
        <v>2015</v>
      </c>
      <c r="L359" s="109"/>
      <c r="M359" s="109"/>
      <c r="N359" s="109"/>
      <c r="O359" s="109"/>
      <c r="P359" s="109"/>
      <c r="Q359" s="109"/>
      <c r="R359" s="109"/>
      <c r="S359" s="109"/>
      <c r="T359" s="109"/>
      <c r="U359" s="67">
        <f t="shared" ref="U359:AF359" si="688">U30</f>
        <v>0</v>
      </c>
      <c r="V359" s="67">
        <f t="shared" si="688"/>
        <v>0</v>
      </c>
      <c r="W359" s="67">
        <f t="shared" si="688"/>
        <v>0</v>
      </c>
      <c r="X359" s="67">
        <f t="shared" si="688"/>
        <v>0</v>
      </c>
      <c r="Y359" s="67">
        <f t="shared" si="688"/>
        <v>0</v>
      </c>
      <c r="Z359" s="67">
        <f t="shared" si="688"/>
        <v>0</v>
      </c>
      <c r="AA359" s="67">
        <f t="shared" si="688"/>
        <v>0</v>
      </c>
      <c r="AB359" s="67">
        <f t="shared" si="688"/>
        <v>0</v>
      </c>
      <c r="AC359" s="67">
        <f t="shared" si="688"/>
        <v>0</v>
      </c>
      <c r="AD359" s="67">
        <f t="shared" si="688"/>
        <v>0</v>
      </c>
      <c r="AE359" s="67">
        <f t="shared" si="688"/>
        <v>135.68053607938609</v>
      </c>
      <c r="AF359" s="67">
        <f t="shared" si="688"/>
        <v>133.98643648462723</v>
      </c>
      <c r="AG359" s="110">
        <f>IFERROR('CEB Allocators'!Y30/SUM('CEB Allocators'!$Y30:$BC30),0)*SUM($AG30:$BK30)</f>
        <v>110.34134586314072</v>
      </c>
      <c r="AH359" s="110">
        <f>IFERROR('CEB Allocators'!Z30/SUM('CEB Allocators'!$Y30:$BC30),0)*SUM($AG30:$BK30)</f>
        <v>110.34134586314072</v>
      </c>
      <c r="AI359" s="110">
        <f>IFERROR('CEB Allocators'!AA30/SUM('CEB Allocators'!$Y30:$BC30),0)*SUM($AG30:$BK30)</f>
        <v>110.34134586314072</v>
      </c>
      <c r="AJ359" s="110">
        <f>IFERROR('CEB Allocators'!AB30/SUM('CEB Allocators'!$Y30:$BC30),0)*SUM($AG30:$BK30)</f>
        <v>110.34134586314072</v>
      </c>
      <c r="AK359" s="110">
        <f>IFERROR('CEB Allocators'!AC30/SUM('CEB Allocators'!$Y30:$BC30),0)*SUM($AG30:$BK30)</f>
        <v>110.34134586314072</v>
      </c>
      <c r="AL359" s="110">
        <f>IFERROR('CEB Allocators'!AD30/SUM('CEB Allocators'!$Y30:$BC30),0)*SUM($AG30:$BK30)</f>
        <v>110.34134586314072</v>
      </c>
      <c r="AM359" s="110">
        <f>IFERROR('CEB Allocators'!AE30/SUM('CEB Allocators'!$Y30:$BC30),0)*SUM($AG30:$BK30)</f>
        <v>110.34134586314072</v>
      </c>
      <c r="AN359" s="110">
        <f>IFERROR('CEB Allocators'!AF30/SUM('CEB Allocators'!$Y30:$BC30),0)*SUM($AG30:$BK30)</f>
        <v>110.34134586314072</v>
      </c>
      <c r="AO359" s="110">
        <f>IFERROR('CEB Allocators'!AG30/SUM('CEB Allocators'!$Y30:$BC30),0)*SUM($AG30:$BK30)</f>
        <v>110.34134586314072</v>
      </c>
      <c r="AP359" s="110">
        <f>IFERROR('CEB Allocators'!AH30/SUM('CEB Allocators'!$Y30:$BC30),0)*SUM($AG30:$BK30)</f>
        <v>110.34134586314072</v>
      </c>
      <c r="AQ359" s="110">
        <f>IFERROR('CEB Allocators'!AI30/SUM('CEB Allocators'!$Y30:$BC30),0)*SUM($AG30:$BK30)</f>
        <v>110.34134586314072</v>
      </c>
      <c r="AR359" s="110">
        <f>IFERROR('CEB Allocators'!AJ30/SUM('CEB Allocators'!$Y30:$BC30),0)*SUM($AG30:$BK30)</f>
        <v>110.34134586314072</v>
      </c>
      <c r="AS359" s="110">
        <f>IFERROR('CEB Allocators'!AK30/SUM('CEB Allocators'!$Y30:$BC30),0)*SUM($AG30:$BK30)</f>
        <v>110.34134586314072</v>
      </c>
      <c r="AT359" s="110">
        <f>IFERROR('CEB Allocators'!AL30/SUM('CEB Allocators'!$Y30:$BC30),0)*SUM($AG30:$BK30)</f>
        <v>110.34134586314072</v>
      </c>
      <c r="AU359" s="110">
        <f>IFERROR('CEB Allocators'!AM30/SUM('CEB Allocators'!$Y30:$BC30),0)*SUM($AG30:$BK30)</f>
        <v>110.34134586314072</v>
      </c>
      <c r="AV359" s="110">
        <f>IFERROR('CEB Allocators'!AN30/SUM('CEB Allocators'!$Y30:$BC30),0)*SUM($AG30:$BK30)</f>
        <v>110.34134586314072</v>
      </c>
      <c r="AW359" s="110">
        <f>IFERROR('CEB Allocators'!AO30/SUM('CEB Allocators'!$Y30:$BC30),0)*SUM($AG30:$BK30)</f>
        <v>110.34134586314072</v>
      </c>
      <c r="AX359" s="110">
        <f>IFERROR('CEB Allocators'!AP30/SUM('CEB Allocators'!$Y30:$BC30),0)*SUM($AG30:$BK30)</f>
        <v>110.34134586314072</v>
      </c>
      <c r="AY359" s="110">
        <f>IFERROR('CEB Allocators'!AQ30/SUM('CEB Allocators'!$Y30:$BC30),0)*SUM($AG30:$BK30)</f>
        <v>110.34134586314072</v>
      </c>
      <c r="AZ359" s="110">
        <f>IFERROR('CEB Allocators'!AR30/SUM('CEB Allocators'!$Y30:$BC30),0)*SUM($AG30:$BK30)</f>
        <v>110.34134586314072</v>
      </c>
      <c r="BA359" s="110">
        <f>IFERROR('CEB Allocators'!AS30/SUM('CEB Allocators'!$Y30:$BC30),0)*SUM($AG30:$BK30)</f>
        <v>110.34134586314072</v>
      </c>
      <c r="BB359" s="110">
        <f>IFERROR('CEB Allocators'!AT30/SUM('CEB Allocators'!$Y30:$BC30),0)*SUM($AG30:$BK30)</f>
        <v>110.34134586314072</v>
      </c>
      <c r="BC359" s="110">
        <f>IFERROR('CEB Allocators'!AU30/SUM('CEB Allocators'!$Y30:$BC30),0)*SUM($AG30:$BK30)</f>
        <v>110.34134586314072</v>
      </c>
      <c r="BD359" s="110">
        <f>IFERROR('CEB Allocators'!AV30/SUM('CEB Allocators'!$Y30:$BC30),0)*SUM($AG30:$BK30)</f>
        <v>110.34134586314072</v>
      </c>
      <c r="BE359" s="110">
        <f>IFERROR('CEB Allocators'!AW30/SUM('CEB Allocators'!$Y30:$BC30),0)*SUM($AG30:$BK30)</f>
        <v>110.34134586314072</v>
      </c>
      <c r="BF359" s="110">
        <f>IFERROR('CEB Allocators'!AX30/SUM('CEB Allocators'!$Y30:$BC30),0)*SUM($AG30:$BK30)</f>
        <v>110.34134586314072</v>
      </c>
      <c r="BG359" s="110">
        <f>IFERROR('CEB Allocators'!AY30/SUM('CEB Allocators'!$Y30:$BC30),0)*SUM($AG30:$BK30)</f>
        <v>110.34134586314072</v>
      </c>
      <c r="BH359" s="110">
        <f>IFERROR('CEB Allocators'!AZ30/SUM('CEB Allocators'!$Y30:$BC30),0)*SUM($AG30:$BK30)</f>
        <v>110.34134586314072</v>
      </c>
      <c r="BI359" s="110">
        <f>IFERROR('CEB Allocators'!BA30/SUM('CEB Allocators'!$Y30:$BC30),0)*SUM($AG30:$BK30)</f>
        <v>110.34134586314072</v>
      </c>
      <c r="BJ359" s="110">
        <f>IFERROR('CEB Allocators'!BB30/SUM('CEB Allocators'!$Y30:$BC30),0)*SUM($AG30:$BK30)</f>
        <v>110.34134586314072</v>
      </c>
      <c r="BK359" s="110">
        <f>IFERROR('CEB Allocators'!BC30/SUM('CEB Allocators'!$Y30:$BC30),0)*SUM($AG30:$BK30)</f>
        <v>110.34134586314072</v>
      </c>
      <c r="BL359" s="67">
        <f t="shared" ref="BL359:CG359" si="689">BL30</f>
        <v>140.98892583207683</v>
      </c>
      <c r="BM359" s="67">
        <f t="shared" si="689"/>
        <v>141.75564417400437</v>
      </c>
      <c r="BN359" s="67">
        <f t="shared" si="689"/>
        <v>142.53769688277052</v>
      </c>
      <c r="BO359" s="67">
        <f t="shared" si="689"/>
        <v>143.33539064571193</v>
      </c>
      <c r="BP359" s="67">
        <f t="shared" si="689"/>
        <v>144.14903828391218</v>
      </c>
      <c r="BQ359" s="67">
        <f t="shared" si="689"/>
        <v>144.97895887487647</v>
      </c>
      <c r="BR359" s="67">
        <f t="shared" si="689"/>
        <v>145.82547787766001</v>
      </c>
      <c r="BS359" s="67">
        <f t="shared" si="689"/>
        <v>146.68892726049924</v>
      </c>
      <c r="BT359" s="67">
        <f t="shared" si="689"/>
        <v>147.56964563099524</v>
      </c>
      <c r="BU359" s="67">
        <f t="shared" si="689"/>
        <v>148.46797836890119</v>
      </c>
      <c r="BV359" s="67">
        <f t="shared" si="689"/>
        <v>149.38427776156524</v>
      </c>
      <c r="BW359" s="67">
        <f t="shared" si="689"/>
        <v>150.31890314208255</v>
      </c>
      <c r="BX359" s="67">
        <f t="shared" si="689"/>
        <v>151.27222103021023</v>
      </c>
      <c r="BY359" s="67">
        <f t="shared" si="689"/>
        <v>153.23643720690851</v>
      </c>
      <c r="BZ359" s="67">
        <f t="shared" si="689"/>
        <v>154.24810577633269</v>
      </c>
      <c r="CA359" s="67">
        <f t="shared" si="689"/>
        <v>155.28000771714531</v>
      </c>
      <c r="CB359" s="67">
        <f t="shared" si="689"/>
        <v>156.33254769677427</v>
      </c>
      <c r="CC359" s="67">
        <f t="shared" si="689"/>
        <v>0</v>
      </c>
      <c r="CD359" s="67">
        <f t="shared" si="689"/>
        <v>0</v>
      </c>
      <c r="CE359" s="67">
        <f t="shared" si="689"/>
        <v>0</v>
      </c>
      <c r="CF359" s="67">
        <f t="shared" si="689"/>
        <v>0</v>
      </c>
      <c r="CG359" s="67">
        <f t="shared" si="689"/>
        <v>0</v>
      </c>
      <c r="CH359" s="67">
        <f t="shared" si="604"/>
        <v>0</v>
      </c>
    </row>
    <row r="360" spans="1:86" ht="11.4" x14ac:dyDescent="0.2">
      <c r="A360" s="150"/>
      <c r="B360" s="109" t="str">
        <f t="shared" ref="B360:K360" si="690">B31</f>
        <v>FIT I</v>
      </c>
      <c r="C360" s="130">
        <f t="shared" si="690"/>
        <v>414.3</v>
      </c>
      <c r="D360" s="130" t="str">
        <f t="shared" si="690"/>
        <v>Win</v>
      </c>
      <c r="E360" s="130" t="str">
        <f t="shared" si="690"/>
        <v>Wind (Onshore, &gt;10MW)</v>
      </c>
      <c r="F360" s="109" t="str">
        <f t="shared" si="690"/>
        <v>Multiple</v>
      </c>
      <c r="G360" s="131">
        <f t="shared" si="690"/>
        <v>42370</v>
      </c>
      <c r="H360" s="132">
        <f t="shared" si="609"/>
        <v>50</v>
      </c>
      <c r="I360" s="132">
        <f t="shared" si="690"/>
        <v>25</v>
      </c>
      <c r="J360" s="132">
        <f t="shared" si="690"/>
        <v>25</v>
      </c>
      <c r="K360" s="109">
        <f t="shared" si="690"/>
        <v>2016</v>
      </c>
      <c r="L360" s="109"/>
      <c r="M360" s="109"/>
      <c r="N360" s="109"/>
      <c r="O360" s="109"/>
      <c r="P360" s="109"/>
      <c r="Q360" s="109"/>
      <c r="R360" s="109"/>
      <c r="S360" s="109"/>
      <c r="T360" s="109"/>
      <c r="U360" s="67">
        <f t="shared" ref="U360:AF360" si="691">U31</f>
        <v>0</v>
      </c>
      <c r="V360" s="67">
        <f t="shared" si="691"/>
        <v>0</v>
      </c>
      <c r="W360" s="67">
        <f t="shared" si="691"/>
        <v>0</v>
      </c>
      <c r="X360" s="67">
        <f t="shared" si="691"/>
        <v>0</v>
      </c>
      <c r="Y360" s="67">
        <f t="shared" si="691"/>
        <v>0</v>
      </c>
      <c r="Z360" s="67">
        <f t="shared" si="691"/>
        <v>0</v>
      </c>
      <c r="AA360" s="67">
        <f t="shared" si="691"/>
        <v>0</v>
      </c>
      <c r="AB360" s="67">
        <f t="shared" si="691"/>
        <v>0</v>
      </c>
      <c r="AC360" s="67">
        <f t="shared" si="691"/>
        <v>0</v>
      </c>
      <c r="AD360" s="67">
        <f t="shared" si="691"/>
        <v>0</v>
      </c>
      <c r="AE360" s="67">
        <f t="shared" si="691"/>
        <v>0</v>
      </c>
      <c r="AF360" s="67">
        <f t="shared" si="691"/>
        <v>133.419837884956</v>
      </c>
      <c r="AG360" s="110">
        <f>IFERROR('CEB Allocators'!Y31/SUM('CEB Allocators'!$Y31:$BC31),0)*SUM($AG31:$BK31)</f>
        <v>109.03847919429391</v>
      </c>
      <c r="AH360" s="110">
        <f>IFERROR('CEB Allocators'!Z31/SUM('CEB Allocators'!$Y31:$BC31),0)*SUM($AG31:$BK31)</f>
        <v>109.03847919429391</v>
      </c>
      <c r="AI360" s="110">
        <f>IFERROR('CEB Allocators'!AA31/SUM('CEB Allocators'!$Y31:$BC31),0)*SUM($AG31:$BK31)</f>
        <v>109.03847919429391</v>
      </c>
      <c r="AJ360" s="110">
        <f>IFERROR('CEB Allocators'!AB31/SUM('CEB Allocators'!$Y31:$BC31),0)*SUM($AG31:$BK31)</f>
        <v>109.03847919429391</v>
      </c>
      <c r="AK360" s="110">
        <f>IFERROR('CEB Allocators'!AC31/SUM('CEB Allocators'!$Y31:$BC31),0)*SUM($AG31:$BK31)</f>
        <v>109.03847919429391</v>
      </c>
      <c r="AL360" s="110">
        <f>IFERROR('CEB Allocators'!AD31/SUM('CEB Allocators'!$Y31:$BC31),0)*SUM($AG31:$BK31)</f>
        <v>109.03847919429391</v>
      </c>
      <c r="AM360" s="110">
        <f>IFERROR('CEB Allocators'!AE31/SUM('CEB Allocators'!$Y31:$BC31),0)*SUM($AG31:$BK31)</f>
        <v>109.03847919429391</v>
      </c>
      <c r="AN360" s="110">
        <f>IFERROR('CEB Allocators'!AF31/SUM('CEB Allocators'!$Y31:$BC31),0)*SUM($AG31:$BK31)</f>
        <v>109.03847919429391</v>
      </c>
      <c r="AO360" s="110">
        <f>IFERROR('CEB Allocators'!AG31/SUM('CEB Allocators'!$Y31:$BC31),0)*SUM($AG31:$BK31)</f>
        <v>109.03847919429391</v>
      </c>
      <c r="AP360" s="110">
        <f>IFERROR('CEB Allocators'!AH31/SUM('CEB Allocators'!$Y31:$BC31),0)*SUM($AG31:$BK31)</f>
        <v>109.03847919429391</v>
      </c>
      <c r="AQ360" s="110">
        <f>IFERROR('CEB Allocators'!AI31/SUM('CEB Allocators'!$Y31:$BC31),0)*SUM($AG31:$BK31)</f>
        <v>109.03847919429391</v>
      </c>
      <c r="AR360" s="110">
        <f>IFERROR('CEB Allocators'!AJ31/SUM('CEB Allocators'!$Y31:$BC31),0)*SUM($AG31:$BK31)</f>
        <v>109.03847919429391</v>
      </c>
      <c r="AS360" s="110">
        <f>IFERROR('CEB Allocators'!AK31/SUM('CEB Allocators'!$Y31:$BC31),0)*SUM($AG31:$BK31)</f>
        <v>109.03847919429391</v>
      </c>
      <c r="AT360" s="110">
        <f>IFERROR('CEB Allocators'!AL31/SUM('CEB Allocators'!$Y31:$BC31),0)*SUM($AG31:$BK31)</f>
        <v>109.03847919429391</v>
      </c>
      <c r="AU360" s="110">
        <f>IFERROR('CEB Allocators'!AM31/SUM('CEB Allocators'!$Y31:$BC31),0)*SUM($AG31:$BK31)</f>
        <v>109.03847919429391</v>
      </c>
      <c r="AV360" s="110">
        <f>IFERROR('CEB Allocators'!AN31/SUM('CEB Allocators'!$Y31:$BC31),0)*SUM($AG31:$BK31)</f>
        <v>109.03847919429391</v>
      </c>
      <c r="AW360" s="110">
        <f>IFERROR('CEB Allocators'!AO31/SUM('CEB Allocators'!$Y31:$BC31),0)*SUM($AG31:$BK31)</f>
        <v>109.03847919429391</v>
      </c>
      <c r="AX360" s="110">
        <f>IFERROR('CEB Allocators'!AP31/SUM('CEB Allocators'!$Y31:$BC31),0)*SUM($AG31:$BK31)</f>
        <v>109.03847919429391</v>
      </c>
      <c r="AY360" s="110">
        <f>IFERROR('CEB Allocators'!AQ31/SUM('CEB Allocators'!$Y31:$BC31),0)*SUM($AG31:$BK31)</f>
        <v>109.03847919429391</v>
      </c>
      <c r="AZ360" s="110">
        <f>IFERROR('CEB Allocators'!AR31/SUM('CEB Allocators'!$Y31:$BC31),0)*SUM($AG31:$BK31)</f>
        <v>109.03847919429391</v>
      </c>
      <c r="BA360" s="110">
        <f>IFERROR('CEB Allocators'!AS31/SUM('CEB Allocators'!$Y31:$BC31),0)*SUM($AG31:$BK31)</f>
        <v>109.03847919429391</v>
      </c>
      <c r="BB360" s="110">
        <f>IFERROR('CEB Allocators'!AT31/SUM('CEB Allocators'!$Y31:$BC31),0)*SUM($AG31:$BK31)</f>
        <v>109.03847919429391</v>
      </c>
      <c r="BC360" s="110">
        <f>IFERROR('CEB Allocators'!AU31/SUM('CEB Allocators'!$Y31:$BC31),0)*SUM($AG31:$BK31)</f>
        <v>109.03847919429391</v>
      </c>
      <c r="BD360" s="110">
        <f>IFERROR('CEB Allocators'!AV31/SUM('CEB Allocators'!$Y31:$BC31),0)*SUM($AG31:$BK31)</f>
        <v>109.03847919429391</v>
      </c>
      <c r="BE360" s="110">
        <f>IFERROR('CEB Allocators'!AW31/SUM('CEB Allocators'!$Y31:$BC31),0)*SUM($AG31:$BK31)</f>
        <v>109.03847919429391</v>
      </c>
      <c r="BF360" s="110">
        <f>IFERROR('CEB Allocators'!AX31/SUM('CEB Allocators'!$Y31:$BC31),0)*SUM($AG31:$BK31)</f>
        <v>109.03847919429391</v>
      </c>
      <c r="BG360" s="110">
        <f>IFERROR('CEB Allocators'!AY31/SUM('CEB Allocators'!$Y31:$BC31),0)*SUM($AG31:$BK31)</f>
        <v>109.03847919429391</v>
      </c>
      <c r="BH360" s="110">
        <f>IFERROR('CEB Allocators'!AZ31/SUM('CEB Allocators'!$Y31:$BC31),0)*SUM($AG31:$BK31)</f>
        <v>109.03847919429391</v>
      </c>
      <c r="BI360" s="110">
        <f>IFERROR('CEB Allocators'!BA31/SUM('CEB Allocators'!$Y31:$BC31),0)*SUM($AG31:$BK31)</f>
        <v>109.03847919429391</v>
      </c>
      <c r="BJ360" s="110">
        <f>IFERROR('CEB Allocators'!BB31/SUM('CEB Allocators'!$Y31:$BC31),0)*SUM($AG31:$BK31)</f>
        <v>109.03847919429391</v>
      </c>
      <c r="BK360" s="110">
        <f>IFERROR('CEB Allocators'!BC31/SUM('CEB Allocators'!$Y31:$BC31),0)*SUM($AG31:$BK31)</f>
        <v>109.03847919429391</v>
      </c>
      <c r="BL360" s="67">
        <f t="shared" ref="BL360:CG360" si="692">BL31</f>
        <v>140.65863192493458</v>
      </c>
      <c r="BM360" s="67">
        <f t="shared" si="692"/>
        <v>141.41257526743098</v>
      </c>
      <c r="BN360" s="67">
        <f t="shared" si="692"/>
        <v>142.18159747677731</v>
      </c>
      <c r="BO360" s="67">
        <f t="shared" si="692"/>
        <v>142.96600013031059</v>
      </c>
      <c r="BP360" s="67">
        <f t="shared" si="692"/>
        <v>143.76609083691451</v>
      </c>
      <c r="BQ360" s="67">
        <f t="shared" si="692"/>
        <v>144.58218335765054</v>
      </c>
      <c r="BR360" s="67">
        <f t="shared" si="692"/>
        <v>145.41459772880128</v>
      </c>
      <c r="BS360" s="67">
        <f t="shared" si="692"/>
        <v>146.26366038737498</v>
      </c>
      <c r="BT360" s="67">
        <f t="shared" si="692"/>
        <v>147.12970429912022</v>
      </c>
      <c r="BU360" s="67">
        <f t="shared" si="692"/>
        <v>148.01306908910036</v>
      </c>
      <c r="BV360" s="67">
        <f t="shared" si="692"/>
        <v>148.91410117488007</v>
      </c>
      <c r="BW360" s="67">
        <f t="shared" si="692"/>
        <v>149.83315390237539</v>
      </c>
      <c r="BX360" s="67">
        <f t="shared" si="692"/>
        <v>150.77058768442063</v>
      </c>
      <c r="BY360" s="67">
        <f t="shared" si="692"/>
        <v>151.72677014210677</v>
      </c>
      <c r="BZ360" s="67">
        <f t="shared" si="692"/>
        <v>153.69688847792327</v>
      </c>
      <c r="CA360" s="67">
        <f t="shared" si="692"/>
        <v>154.71159695147946</v>
      </c>
      <c r="CB360" s="67">
        <f t="shared" si="692"/>
        <v>155.74659959450676</v>
      </c>
      <c r="CC360" s="67">
        <f t="shared" si="692"/>
        <v>156.80230229039464</v>
      </c>
      <c r="CD360" s="67">
        <f t="shared" si="692"/>
        <v>0</v>
      </c>
      <c r="CE360" s="67">
        <f t="shared" si="692"/>
        <v>0</v>
      </c>
      <c r="CF360" s="67">
        <f t="shared" si="692"/>
        <v>0</v>
      </c>
      <c r="CG360" s="67">
        <f t="shared" si="692"/>
        <v>0</v>
      </c>
      <c r="CH360" s="67">
        <f t="shared" si="604"/>
        <v>0</v>
      </c>
    </row>
    <row r="361" spans="1:86" ht="11.4" x14ac:dyDescent="0.2">
      <c r="A361" s="150"/>
      <c r="B361" s="109" t="str">
        <f t="shared" ref="B361:K361" si="693">B32</f>
        <v>FIT I</v>
      </c>
      <c r="C361" s="130">
        <f t="shared" si="693"/>
        <v>300</v>
      </c>
      <c r="D361" s="130" t="str">
        <f t="shared" si="693"/>
        <v>Win</v>
      </c>
      <c r="E361" s="130" t="str">
        <f t="shared" si="693"/>
        <v>Wind (Onshore, &gt;10MW)</v>
      </c>
      <c r="F361" s="109" t="str">
        <f t="shared" si="693"/>
        <v>Multiple</v>
      </c>
      <c r="G361" s="131">
        <f t="shared" si="693"/>
        <v>43101</v>
      </c>
      <c r="H361" s="132">
        <f t="shared" si="609"/>
        <v>50</v>
      </c>
      <c r="I361" s="132">
        <f t="shared" si="693"/>
        <v>25</v>
      </c>
      <c r="J361" s="132">
        <f t="shared" si="693"/>
        <v>25</v>
      </c>
      <c r="K361" s="109">
        <f t="shared" si="693"/>
        <v>2018</v>
      </c>
      <c r="L361" s="109"/>
      <c r="M361" s="109"/>
      <c r="N361" s="109"/>
      <c r="O361" s="109"/>
      <c r="P361" s="109"/>
      <c r="Q361" s="109"/>
      <c r="R361" s="109"/>
      <c r="S361" s="109"/>
      <c r="T361" s="109"/>
      <c r="U361" s="67">
        <f t="shared" ref="U361:AF361" si="694">U32</f>
        <v>0</v>
      </c>
      <c r="V361" s="67">
        <f t="shared" si="694"/>
        <v>0</v>
      </c>
      <c r="W361" s="67">
        <f t="shared" si="694"/>
        <v>0</v>
      </c>
      <c r="X361" s="67">
        <f t="shared" si="694"/>
        <v>0</v>
      </c>
      <c r="Y361" s="67">
        <f t="shared" si="694"/>
        <v>0</v>
      </c>
      <c r="Z361" s="67">
        <f t="shared" si="694"/>
        <v>0</v>
      </c>
      <c r="AA361" s="67">
        <f t="shared" si="694"/>
        <v>0</v>
      </c>
      <c r="AB361" s="67">
        <f t="shared" si="694"/>
        <v>0</v>
      </c>
      <c r="AC361" s="67">
        <f t="shared" si="694"/>
        <v>0</v>
      </c>
      <c r="AD361" s="67">
        <f t="shared" si="694"/>
        <v>0</v>
      </c>
      <c r="AE361" s="67">
        <f t="shared" si="694"/>
        <v>0</v>
      </c>
      <c r="AF361" s="67">
        <f t="shared" si="694"/>
        <v>0</v>
      </c>
      <c r="AG361" s="110">
        <f>IFERROR('CEB Allocators'!Y32/SUM('CEB Allocators'!$Y32:$BC32),0)*SUM($AG32:$BK32)</f>
        <v>0</v>
      </c>
      <c r="AH361" s="110">
        <f>IFERROR('CEB Allocators'!Z32/SUM('CEB Allocators'!$Y32:$BC32),0)*SUM($AG32:$BK32)</f>
        <v>78.903094545400734</v>
      </c>
      <c r="AI361" s="110">
        <f>IFERROR('CEB Allocators'!AA32/SUM('CEB Allocators'!$Y32:$BC32),0)*SUM($AG32:$BK32)</f>
        <v>78.903094545400734</v>
      </c>
      <c r="AJ361" s="110">
        <f>IFERROR('CEB Allocators'!AB32/SUM('CEB Allocators'!$Y32:$BC32),0)*SUM($AG32:$BK32)</f>
        <v>78.903094545400734</v>
      </c>
      <c r="AK361" s="110">
        <f>IFERROR('CEB Allocators'!AC32/SUM('CEB Allocators'!$Y32:$BC32),0)*SUM($AG32:$BK32)</f>
        <v>78.903094545400734</v>
      </c>
      <c r="AL361" s="110">
        <f>IFERROR('CEB Allocators'!AD32/SUM('CEB Allocators'!$Y32:$BC32),0)*SUM($AG32:$BK32)</f>
        <v>78.903094545400734</v>
      </c>
      <c r="AM361" s="110">
        <f>IFERROR('CEB Allocators'!AE32/SUM('CEB Allocators'!$Y32:$BC32),0)*SUM($AG32:$BK32)</f>
        <v>78.903094545400734</v>
      </c>
      <c r="AN361" s="110">
        <f>IFERROR('CEB Allocators'!AF32/SUM('CEB Allocators'!$Y32:$BC32),0)*SUM($AG32:$BK32)</f>
        <v>78.903094545400734</v>
      </c>
      <c r="AO361" s="110">
        <f>IFERROR('CEB Allocators'!AG32/SUM('CEB Allocators'!$Y32:$BC32),0)*SUM($AG32:$BK32)</f>
        <v>78.903094545400734</v>
      </c>
      <c r="AP361" s="110">
        <f>IFERROR('CEB Allocators'!AH32/SUM('CEB Allocators'!$Y32:$BC32),0)*SUM($AG32:$BK32)</f>
        <v>78.903094545400734</v>
      </c>
      <c r="AQ361" s="110">
        <f>IFERROR('CEB Allocators'!AI32/SUM('CEB Allocators'!$Y32:$BC32),0)*SUM($AG32:$BK32)</f>
        <v>78.903094545400734</v>
      </c>
      <c r="AR361" s="110">
        <f>IFERROR('CEB Allocators'!AJ32/SUM('CEB Allocators'!$Y32:$BC32),0)*SUM($AG32:$BK32)</f>
        <v>78.903094545400734</v>
      </c>
      <c r="AS361" s="110">
        <f>IFERROR('CEB Allocators'!AK32/SUM('CEB Allocators'!$Y32:$BC32),0)*SUM($AG32:$BK32)</f>
        <v>78.903094545400734</v>
      </c>
      <c r="AT361" s="110">
        <f>IFERROR('CEB Allocators'!AL32/SUM('CEB Allocators'!$Y32:$BC32),0)*SUM($AG32:$BK32)</f>
        <v>78.903094545400734</v>
      </c>
      <c r="AU361" s="110">
        <f>IFERROR('CEB Allocators'!AM32/SUM('CEB Allocators'!$Y32:$BC32),0)*SUM($AG32:$BK32)</f>
        <v>78.903094545400734</v>
      </c>
      <c r="AV361" s="110">
        <f>IFERROR('CEB Allocators'!AN32/SUM('CEB Allocators'!$Y32:$BC32),0)*SUM($AG32:$BK32)</f>
        <v>78.903094545400734</v>
      </c>
      <c r="AW361" s="110">
        <f>IFERROR('CEB Allocators'!AO32/SUM('CEB Allocators'!$Y32:$BC32),0)*SUM($AG32:$BK32)</f>
        <v>78.903094545400734</v>
      </c>
      <c r="AX361" s="110">
        <f>IFERROR('CEB Allocators'!AP32/SUM('CEB Allocators'!$Y32:$BC32),0)*SUM($AG32:$BK32)</f>
        <v>78.903094545400734</v>
      </c>
      <c r="AY361" s="110">
        <f>IFERROR('CEB Allocators'!AQ32/SUM('CEB Allocators'!$Y32:$BC32),0)*SUM($AG32:$BK32)</f>
        <v>78.903094545400734</v>
      </c>
      <c r="AZ361" s="110">
        <f>IFERROR('CEB Allocators'!AR32/SUM('CEB Allocators'!$Y32:$BC32),0)*SUM($AG32:$BK32)</f>
        <v>78.903094545400734</v>
      </c>
      <c r="BA361" s="110">
        <f>IFERROR('CEB Allocators'!AS32/SUM('CEB Allocators'!$Y32:$BC32),0)*SUM($AG32:$BK32)</f>
        <v>78.903094545400734</v>
      </c>
      <c r="BB361" s="110">
        <f>IFERROR('CEB Allocators'!AT32/SUM('CEB Allocators'!$Y32:$BC32),0)*SUM($AG32:$BK32)</f>
        <v>78.903094545400734</v>
      </c>
      <c r="BC361" s="110">
        <f>IFERROR('CEB Allocators'!AU32/SUM('CEB Allocators'!$Y32:$BC32),0)*SUM($AG32:$BK32)</f>
        <v>78.903094545400734</v>
      </c>
      <c r="BD361" s="110">
        <f>IFERROR('CEB Allocators'!AV32/SUM('CEB Allocators'!$Y32:$BC32),0)*SUM($AG32:$BK32)</f>
        <v>78.903094545400734</v>
      </c>
      <c r="BE361" s="110">
        <f>IFERROR('CEB Allocators'!AW32/SUM('CEB Allocators'!$Y32:$BC32),0)*SUM($AG32:$BK32)</f>
        <v>78.903094545400734</v>
      </c>
      <c r="BF361" s="110">
        <f>IFERROR('CEB Allocators'!AX32/SUM('CEB Allocators'!$Y32:$BC32),0)*SUM($AG32:$BK32)</f>
        <v>78.903094545400734</v>
      </c>
      <c r="BG361" s="110">
        <f>IFERROR('CEB Allocators'!AY32/SUM('CEB Allocators'!$Y32:$BC32),0)*SUM($AG32:$BK32)</f>
        <v>78.903094545400734</v>
      </c>
      <c r="BH361" s="110">
        <f>IFERROR('CEB Allocators'!AZ32/SUM('CEB Allocators'!$Y32:$BC32),0)*SUM($AG32:$BK32)</f>
        <v>78.903094545400734</v>
      </c>
      <c r="BI361" s="110">
        <f>IFERROR('CEB Allocators'!BA32/SUM('CEB Allocators'!$Y32:$BC32),0)*SUM($AG32:$BK32)</f>
        <v>78.903094545400734</v>
      </c>
      <c r="BJ361" s="110">
        <f>IFERROR('CEB Allocators'!BB32/SUM('CEB Allocators'!$Y32:$BC32),0)*SUM($AG32:$BK32)</f>
        <v>78.903094545400734</v>
      </c>
      <c r="BK361" s="110">
        <f>IFERROR('CEB Allocators'!BC32/SUM('CEB Allocators'!$Y32:$BC32),0)*SUM($AG32:$BK32)</f>
        <v>78.903094545400734</v>
      </c>
      <c r="BL361" s="67">
        <f t="shared" ref="BL361:CG361" si="695">BL32</f>
        <v>104.86479008172283</v>
      </c>
      <c r="BM361" s="67">
        <f t="shared" si="695"/>
        <v>105.41073022835309</v>
      </c>
      <c r="BN361" s="67">
        <f t="shared" si="695"/>
        <v>105.96758917791597</v>
      </c>
      <c r="BO361" s="67">
        <f t="shared" si="695"/>
        <v>106.53558530647013</v>
      </c>
      <c r="BP361" s="67">
        <f t="shared" si="695"/>
        <v>107.11494135759534</v>
      </c>
      <c r="BQ361" s="67">
        <f t="shared" si="695"/>
        <v>107.70588452974306</v>
      </c>
      <c r="BR361" s="67">
        <f t="shared" si="695"/>
        <v>108.30864656533375</v>
      </c>
      <c r="BS361" s="67">
        <f t="shared" si="695"/>
        <v>108.92346384163623</v>
      </c>
      <c r="BT361" s="67">
        <f t="shared" si="695"/>
        <v>109.55057746346478</v>
      </c>
      <c r="BU361" s="67">
        <f t="shared" si="695"/>
        <v>110.19023335772989</v>
      </c>
      <c r="BV361" s="67">
        <f t="shared" si="695"/>
        <v>110.84268236988032</v>
      </c>
      <c r="BW361" s="67">
        <f t="shared" si="695"/>
        <v>111.50818036227373</v>
      </c>
      <c r="BX361" s="67">
        <f t="shared" si="695"/>
        <v>112.18698831451503</v>
      </c>
      <c r="BY361" s="67">
        <f t="shared" si="695"/>
        <v>112.87937242580114</v>
      </c>
      <c r="BZ361" s="67">
        <f t="shared" si="695"/>
        <v>113.585604219313</v>
      </c>
      <c r="CA361" s="67">
        <f t="shared" si="695"/>
        <v>114.30596064869508</v>
      </c>
      <c r="CB361" s="67">
        <f t="shared" si="695"/>
        <v>115.79018303579393</v>
      </c>
      <c r="CC361" s="67">
        <f t="shared" si="695"/>
        <v>116.55463104150562</v>
      </c>
      <c r="CD361" s="67">
        <f t="shared" si="695"/>
        <v>117.33436800733155</v>
      </c>
      <c r="CE361" s="67">
        <f t="shared" si="695"/>
        <v>118.12969971247399</v>
      </c>
      <c r="CF361" s="67">
        <f t="shared" si="695"/>
        <v>0</v>
      </c>
      <c r="CG361" s="67">
        <f t="shared" si="695"/>
        <v>0</v>
      </c>
      <c r="CH361" s="67">
        <f t="shared" si="604"/>
        <v>0</v>
      </c>
    </row>
    <row r="362" spans="1:86" ht="11.4" x14ac:dyDescent="0.2">
      <c r="A362" s="150"/>
      <c r="B362" s="109" t="str">
        <f t="shared" ref="B362:K362" si="696">B33</f>
        <v>FIT I</v>
      </c>
      <c r="C362" s="130">
        <f t="shared" si="696"/>
        <v>13.8</v>
      </c>
      <c r="D362" s="130" t="str">
        <f t="shared" si="696"/>
        <v>Win</v>
      </c>
      <c r="E362" s="130" t="str">
        <f t="shared" si="696"/>
        <v>Wind (On-Shore, 0.5-10MW)</v>
      </c>
      <c r="F362" s="109" t="str">
        <f t="shared" si="696"/>
        <v>Multiple</v>
      </c>
      <c r="G362" s="131">
        <f t="shared" si="696"/>
        <v>40909</v>
      </c>
      <c r="H362" s="132">
        <f t="shared" si="609"/>
        <v>50</v>
      </c>
      <c r="I362" s="132">
        <f t="shared" si="696"/>
        <v>25</v>
      </c>
      <c r="J362" s="132">
        <f t="shared" si="696"/>
        <v>25</v>
      </c>
      <c r="K362" s="109">
        <f t="shared" si="696"/>
        <v>2012</v>
      </c>
      <c r="L362" s="109"/>
      <c r="M362" s="109"/>
      <c r="N362" s="109"/>
      <c r="O362" s="109"/>
      <c r="P362" s="109"/>
      <c r="Q362" s="109"/>
      <c r="R362" s="109"/>
      <c r="S362" s="109"/>
      <c r="T362" s="109"/>
      <c r="U362" s="67">
        <f t="shared" ref="U362:AF362" si="697">U33</f>
        <v>0</v>
      </c>
      <c r="V362" s="67">
        <f t="shared" si="697"/>
        <v>0</v>
      </c>
      <c r="W362" s="67">
        <f t="shared" si="697"/>
        <v>0</v>
      </c>
      <c r="X362" s="67">
        <f t="shared" si="697"/>
        <v>0</v>
      </c>
      <c r="Y362" s="67">
        <f t="shared" si="697"/>
        <v>0</v>
      </c>
      <c r="Z362" s="67">
        <f t="shared" si="697"/>
        <v>0</v>
      </c>
      <c r="AA362" s="67">
        <f t="shared" si="697"/>
        <v>0</v>
      </c>
      <c r="AB362" s="67">
        <f t="shared" si="697"/>
        <v>5.2169958333002349</v>
      </c>
      <c r="AC362" s="67">
        <f t="shared" si="697"/>
        <v>5.1443461132541515</v>
      </c>
      <c r="AD362" s="67">
        <f t="shared" si="697"/>
        <v>5.0856166321633811</v>
      </c>
      <c r="AE362" s="67">
        <f t="shared" si="697"/>
        <v>5.016766738921878</v>
      </c>
      <c r="AF362" s="67">
        <f t="shared" si="697"/>
        <v>4.9547770871472236</v>
      </c>
      <c r="AG362" s="110">
        <f>IFERROR('CEB Allocators'!Y33/SUM('CEB Allocators'!$Y33:$BC33),0)*SUM($AG33:$BK33)</f>
        <v>3.866265472061245</v>
      </c>
      <c r="AH362" s="110">
        <f>IFERROR('CEB Allocators'!Z33/SUM('CEB Allocators'!$Y33:$BC33),0)*SUM($AG33:$BK33)</f>
        <v>3.866265472061245</v>
      </c>
      <c r="AI362" s="110">
        <f>IFERROR('CEB Allocators'!AA33/SUM('CEB Allocators'!$Y33:$BC33),0)*SUM($AG33:$BK33)</f>
        <v>3.866265472061245</v>
      </c>
      <c r="AJ362" s="110">
        <f>IFERROR('CEB Allocators'!AB33/SUM('CEB Allocators'!$Y33:$BC33),0)*SUM($AG33:$BK33)</f>
        <v>3.866265472061245</v>
      </c>
      <c r="AK362" s="110">
        <f>IFERROR('CEB Allocators'!AC33/SUM('CEB Allocators'!$Y33:$BC33),0)*SUM($AG33:$BK33)</f>
        <v>3.866265472061245</v>
      </c>
      <c r="AL362" s="110">
        <f>IFERROR('CEB Allocators'!AD33/SUM('CEB Allocators'!$Y33:$BC33),0)*SUM($AG33:$BK33)</f>
        <v>3.866265472061245</v>
      </c>
      <c r="AM362" s="110">
        <f>IFERROR('CEB Allocators'!AE33/SUM('CEB Allocators'!$Y33:$BC33),0)*SUM($AG33:$BK33)</f>
        <v>3.866265472061245</v>
      </c>
      <c r="AN362" s="110">
        <f>IFERROR('CEB Allocators'!AF33/SUM('CEB Allocators'!$Y33:$BC33),0)*SUM($AG33:$BK33)</f>
        <v>3.866265472061245</v>
      </c>
      <c r="AO362" s="110">
        <f>IFERROR('CEB Allocators'!AG33/SUM('CEB Allocators'!$Y33:$BC33),0)*SUM($AG33:$BK33)</f>
        <v>3.866265472061245</v>
      </c>
      <c r="AP362" s="110">
        <f>IFERROR('CEB Allocators'!AH33/SUM('CEB Allocators'!$Y33:$BC33),0)*SUM($AG33:$BK33)</f>
        <v>3.866265472061245</v>
      </c>
      <c r="AQ362" s="110">
        <f>IFERROR('CEB Allocators'!AI33/SUM('CEB Allocators'!$Y33:$BC33),0)*SUM($AG33:$BK33)</f>
        <v>3.866265472061245</v>
      </c>
      <c r="AR362" s="110">
        <f>IFERROR('CEB Allocators'!AJ33/SUM('CEB Allocators'!$Y33:$BC33),0)*SUM($AG33:$BK33)</f>
        <v>3.866265472061245</v>
      </c>
      <c r="AS362" s="110">
        <f>IFERROR('CEB Allocators'!AK33/SUM('CEB Allocators'!$Y33:$BC33),0)*SUM($AG33:$BK33)</f>
        <v>3.866265472061245</v>
      </c>
      <c r="AT362" s="110">
        <f>IFERROR('CEB Allocators'!AL33/SUM('CEB Allocators'!$Y33:$BC33),0)*SUM($AG33:$BK33)</f>
        <v>3.866265472061245</v>
      </c>
      <c r="AU362" s="110">
        <f>IFERROR('CEB Allocators'!AM33/SUM('CEB Allocators'!$Y33:$BC33),0)*SUM($AG33:$BK33)</f>
        <v>3.866265472061245</v>
      </c>
      <c r="AV362" s="110">
        <f>IFERROR('CEB Allocators'!AN33/SUM('CEB Allocators'!$Y33:$BC33),0)*SUM($AG33:$BK33)</f>
        <v>3.866265472061245</v>
      </c>
      <c r="AW362" s="110">
        <f>IFERROR('CEB Allocators'!AO33/SUM('CEB Allocators'!$Y33:$BC33),0)*SUM($AG33:$BK33)</f>
        <v>3.866265472061245</v>
      </c>
      <c r="AX362" s="110">
        <f>IFERROR('CEB Allocators'!AP33/SUM('CEB Allocators'!$Y33:$BC33),0)*SUM($AG33:$BK33)</f>
        <v>3.866265472061245</v>
      </c>
      <c r="AY362" s="110">
        <f>IFERROR('CEB Allocators'!AQ33/SUM('CEB Allocators'!$Y33:$BC33),0)*SUM($AG33:$BK33)</f>
        <v>3.866265472061245</v>
      </c>
      <c r="AZ362" s="110">
        <f>IFERROR('CEB Allocators'!AR33/SUM('CEB Allocators'!$Y33:$BC33),0)*SUM($AG33:$BK33)</f>
        <v>3.866265472061245</v>
      </c>
      <c r="BA362" s="110">
        <f>IFERROR('CEB Allocators'!AS33/SUM('CEB Allocators'!$Y33:$BC33),0)*SUM($AG33:$BK33)</f>
        <v>3.866265472061245</v>
      </c>
      <c r="BB362" s="110">
        <f>IFERROR('CEB Allocators'!AT33/SUM('CEB Allocators'!$Y33:$BC33),0)*SUM($AG33:$BK33)</f>
        <v>3.866265472061245</v>
      </c>
      <c r="BC362" s="110">
        <f>IFERROR('CEB Allocators'!AU33/SUM('CEB Allocators'!$Y33:$BC33),0)*SUM($AG33:$BK33)</f>
        <v>3.866265472061245</v>
      </c>
      <c r="BD362" s="110">
        <f>IFERROR('CEB Allocators'!AV33/SUM('CEB Allocators'!$Y33:$BC33),0)*SUM($AG33:$BK33)</f>
        <v>3.866265472061245</v>
      </c>
      <c r="BE362" s="110">
        <f>IFERROR('CEB Allocators'!AW33/SUM('CEB Allocators'!$Y33:$BC33),0)*SUM($AG33:$BK33)</f>
        <v>3.866265472061245</v>
      </c>
      <c r="BF362" s="110">
        <f>IFERROR('CEB Allocators'!AX33/SUM('CEB Allocators'!$Y33:$BC33),0)*SUM($AG33:$BK33)</f>
        <v>3.866265472061245</v>
      </c>
      <c r="BG362" s="110">
        <f>IFERROR('CEB Allocators'!AY33/SUM('CEB Allocators'!$Y33:$BC33),0)*SUM($AG33:$BK33)</f>
        <v>3.866265472061245</v>
      </c>
      <c r="BH362" s="110">
        <f>IFERROR('CEB Allocators'!AZ33/SUM('CEB Allocators'!$Y33:$BC33),0)*SUM($AG33:$BK33)</f>
        <v>3.866265472061245</v>
      </c>
      <c r="BI362" s="110">
        <f>IFERROR('CEB Allocators'!BA33/SUM('CEB Allocators'!$Y33:$BC33),0)*SUM($AG33:$BK33)</f>
        <v>3.866265472061245</v>
      </c>
      <c r="BJ362" s="110">
        <f>IFERROR('CEB Allocators'!BB33/SUM('CEB Allocators'!$Y33:$BC33),0)*SUM($AG33:$BK33)</f>
        <v>3.866265472061245</v>
      </c>
      <c r="BK362" s="110">
        <f>IFERROR('CEB Allocators'!BC33/SUM('CEB Allocators'!$Y33:$BC33),0)*SUM($AG33:$BK33)</f>
        <v>3.866265472061245</v>
      </c>
      <c r="BL362" s="67">
        <f t="shared" ref="BL362:CG362" si="698">BL33</f>
        <v>4.4240490152934173</v>
      </c>
      <c r="BM362" s="67">
        <f t="shared" si="698"/>
        <v>4.4491622620384099</v>
      </c>
      <c r="BN362" s="67">
        <f t="shared" si="698"/>
        <v>4.4747777737183032</v>
      </c>
      <c r="BO362" s="67">
        <f t="shared" si="698"/>
        <v>4.5009055956317932</v>
      </c>
      <c r="BP362" s="67">
        <f t="shared" si="698"/>
        <v>4.5275559739835529</v>
      </c>
      <c r="BQ362" s="67">
        <f t="shared" si="698"/>
        <v>4.5547393599023485</v>
      </c>
      <c r="BR362" s="67">
        <f t="shared" si="698"/>
        <v>4.5824664135395201</v>
      </c>
      <c r="BS362" s="67">
        <f t="shared" si="698"/>
        <v>4.6107480082494359</v>
      </c>
      <c r="BT362" s="67">
        <f t="shared" si="698"/>
        <v>4.6395952348535481</v>
      </c>
      <c r="BU362" s="67">
        <f t="shared" si="698"/>
        <v>4.6690194059897436</v>
      </c>
      <c r="BV362" s="67">
        <f t="shared" si="698"/>
        <v>4.7296449681987598</v>
      </c>
      <c r="BW362" s="67">
        <f t="shared" si="698"/>
        <v>4.7608701340018591</v>
      </c>
      <c r="BX362" s="67">
        <f t="shared" si="698"/>
        <v>4.7927198031210212</v>
      </c>
      <c r="BY362" s="67">
        <f t="shared" si="698"/>
        <v>4.8252064656225659</v>
      </c>
      <c r="BZ362" s="67">
        <f t="shared" si="698"/>
        <v>0</v>
      </c>
      <c r="CA362" s="67">
        <f t="shared" si="698"/>
        <v>0</v>
      </c>
      <c r="CB362" s="67">
        <f t="shared" si="698"/>
        <v>0</v>
      </c>
      <c r="CC362" s="67">
        <f t="shared" si="698"/>
        <v>0</v>
      </c>
      <c r="CD362" s="67">
        <f t="shared" si="698"/>
        <v>0</v>
      </c>
      <c r="CE362" s="67">
        <f t="shared" si="698"/>
        <v>0</v>
      </c>
      <c r="CF362" s="67">
        <f t="shared" si="698"/>
        <v>0</v>
      </c>
      <c r="CG362" s="67">
        <f t="shared" si="698"/>
        <v>0</v>
      </c>
      <c r="CH362" s="67">
        <f t="shared" si="604"/>
        <v>0</v>
      </c>
    </row>
    <row r="363" spans="1:86" ht="11.4" x14ac:dyDescent="0.2">
      <c r="A363" s="150"/>
      <c r="B363" s="109" t="str">
        <f t="shared" ref="B363:K363" si="699">B34</f>
        <v>FIT I</v>
      </c>
      <c r="C363" s="130">
        <f t="shared" si="699"/>
        <v>8</v>
      </c>
      <c r="D363" s="130" t="str">
        <f t="shared" si="699"/>
        <v>Win</v>
      </c>
      <c r="E363" s="130" t="str">
        <f t="shared" si="699"/>
        <v>Wind (On-Shore, 0.5-10MW)</v>
      </c>
      <c r="F363" s="109" t="str">
        <f t="shared" si="699"/>
        <v>Multiple</v>
      </c>
      <c r="G363" s="131">
        <f t="shared" si="699"/>
        <v>41275</v>
      </c>
      <c r="H363" s="132">
        <f t="shared" si="609"/>
        <v>50</v>
      </c>
      <c r="I363" s="132">
        <f t="shared" si="699"/>
        <v>25</v>
      </c>
      <c r="J363" s="132">
        <f t="shared" si="699"/>
        <v>25</v>
      </c>
      <c r="K363" s="109">
        <f t="shared" si="699"/>
        <v>2013</v>
      </c>
      <c r="L363" s="109"/>
      <c r="M363" s="109"/>
      <c r="N363" s="109"/>
      <c r="O363" s="109"/>
      <c r="P363" s="109"/>
      <c r="Q363" s="109"/>
      <c r="R363" s="109"/>
      <c r="S363" s="109"/>
      <c r="T363" s="109"/>
      <c r="U363" s="67">
        <f t="shared" ref="U363:AF363" si="700">U34</f>
        <v>0</v>
      </c>
      <c r="V363" s="67">
        <f t="shared" si="700"/>
        <v>0</v>
      </c>
      <c r="W363" s="67">
        <f t="shared" si="700"/>
        <v>0</v>
      </c>
      <c r="X363" s="67">
        <f t="shared" si="700"/>
        <v>0</v>
      </c>
      <c r="Y363" s="67">
        <f t="shared" si="700"/>
        <v>0</v>
      </c>
      <c r="Z363" s="67">
        <f t="shared" si="700"/>
        <v>0</v>
      </c>
      <c r="AA363" s="67">
        <f t="shared" si="700"/>
        <v>0</v>
      </c>
      <c r="AB363" s="67">
        <f t="shared" si="700"/>
        <v>0</v>
      </c>
      <c r="AC363" s="67">
        <f t="shared" si="700"/>
        <v>3.0243454106088312</v>
      </c>
      <c r="AD363" s="67">
        <f t="shared" si="700"/>
        <v>2.9897028490412212</v>
      </c>
      <c r="AE363" s="67">
        <f t="shared" si="700"/>
        <v>2.9491666371674881</v>
      </c>
      <c r="AF363" s="67">
        <f t="shared" si="700"/>
        <v>2.9126362428414687</v>
      </c>
      <c r="AG363" s="110">
        <f>IFERROR('CEB Allocators'!Y34/SUM('CEB Allocators'!$Y34:$BC34),0)*SUM($AG34:$BK34)</f>
        <v>2.2716294575022311</v>
      </c>
      <c r="AH363" s="110">
        <f>IFERROR('CEB Allocators'!Z34/SUM('CEB Allocators'!$Y34:$BC34),0)*SUM($AG34:$BK34)</f>
        <v>2.2716294575022311</v>
      </c>
      <c r="AI363" s="110">
        <f>IFERROR('CEB Allocators'!AA34/SUM('CEB Allocators'!$Y34:$BC34),0)*SUM($AG34:$BK34)</f>
        <v>2.2716294575022311</v>
      </c>
      <c r="AJ363" s="110">
        <f>IFERROR('CEB Allocators'!AB34/SUM('CEB Allocators'!$Y34:$BC34),0)*SUM($AG34:$BK34)</f>
        <v>2.2716294575022311</v>
      </c>
      <c r="AK363" s="110">
        <f>IFERROR('CEB Allocators'!AC34/SUM('CEB Allocators'!$Y34:$BC34),0)*SUM($AG34:$BK34)</f>
        <v>2.2716294575022311</v>
      </c>
      <c r="AL363" s="110">
        <f>IFERROR('CEB Allocators'!AD34/SUM('CEB Allocators'!$Y34:$BC34),0)*SUM($AG34:$BK34)</f>
        <v>2.2716294575022311</v>
      </c>
      <c r="AM363" s="110">
        <f>IFERROR('CEB Allocators'!AE34/SUM('CEB Allocators'!$Y34:$BC34),0)*SUM($AG34:$BK34)</f>
        <v>2.2716294575022311</v>
      </c>
      <c r="AN363" s="110">
        <f>IFERROR('CEB Allocators'!AF34/SUM('CEB Allocators'!$Y34:$BC34),0)*SUM($AG34:$BK34)</f>
        <v>2.2716294575022311</v>
      </c>
      <c r="AO363" s="110">
        <f>IFERROR('CEB Allocators'!AG34/SUM('CEB Allocators'!$Y34:$BC34),0)*SUM($AG34:$BK34)</f>
        <v>2.2716294575022311</v>
      </c>
      <c r="AP363" s="110">
        <f>IFERROR('CEB Allocators'!AH34/SUM('CEB Allocators'!$Y34:$BC34),0)*SUM($AG34:$BK34)</f>
        <v>2.2716294575022311</v>
      </c>
      <c r="AQ363" s="110">
        <f>IFERROR('CEB Allocators'!AI34/SUM('CEB Allocators'!$Y34:$BC34),0)*SUM($AG34:$BK34)</f>
        <v>2.2716294575022311</v>
      </c>
      <c r="AR363" s="110">
        <f>IFERROR('CEB Allocators'!AJ34/SUM('CEB Allocators'!$Y34:$BC34),0)*SUM($AG34:$BK34)</f>
        <v>2.2716294575022311</v>
      </c>
      <c r="AS363" s="110">
        <f>IFERROR('CEB Allocators'!AK34/SUM('CEB Allocators'!$Y34:$BC34),0)*SUM($AG34:$BK34)</f>
        <v>2.2716294575022311</v>
      </c>
      <c r="AT363" s="110">
        <f>IFERROR('CEB Allocators'!AL34/SUM('CEB Allocators'!$Y34:$BC34),0)*SUM($AG34:$BK34)</f>
        <v>2.2716294575022311</v>
      </c>
      <c r="AU363" s="110">
        <f>IFERROR('CEB Allocators'!AM34/SUM('CEB Allocators'!$Y34:$BC34),0)*SUM($AG34:$BK34)</f>
        <v>2.2716294575022311</v>
      </c>
      <c r="AV363" s="110">
        <f>IFERROR('CEB Allocators'!AN34/SUM('CEB Allocators'!$Y34:$BC34),0)*SUM($AG34:$BK34)</f>
        <v>2.2716294575022311</v>
      </c>
      <c r="AW363" s="110">
        <f>IFERROR('CEB Allocators'!AO34/SUM('CEB Allocators'!$Y34:$BC34),0)*SUM($AG34:$BK34)</f>
        <v>2.2716294575022311</v>
      </c>
      <c r="AX363" s="110">
        <f>IFERROR('CEB Allocators'!AP34/SUM('CEB Allocators'!$Y34:$BC34),0)*SUM($AG34:$BK34)</f>
        <v>2.2716294575022311</v>
      </c>
      <c r="AY363" s="110">
        <f>IFERROR('CEB Allocators'!AQ34/SUM('CEB Allocators'!$Y34:$BC34),0)*SUM($AG34:$BK34)</f>
        <v>2.2716294575022311</v>
      </c>
      <c r="AZ363" s="110">
        <f>IFERROR('CEB Allocators'!AR34/SUM('CEB Allocators'!$Y34:$BC34),0)*SUM($AG34:$BK34)</f>
        <v>2.2716294575022311</v>
      </c>
      <c r="BA363" s="110">
        <f>IFERROR('CEB Allocators'!AS34/SUM('CEB Allocators'!$Y34:$BC34),0)*SUM($AG34:$BK34)</f>
        <v>2.2716294575022311</v>
      </c>
      <c r="BB363" s="110">
        <f>IFERROR('CEB Allocators'!AT34/SUM('CEB Allocators'!$Y34:$BC34),0)*SUM($AG34:$BK34)</f>
        <v>2.2716294575022311</v>
      </c>
      <c r="BC363" s="110">
        <f>IFERROR('CEB Allocators'!AU34/SUM('CEB Allocators'!$Y34:$BC34),0)*SUM($AG34:$BK34)</f>
        <v>2.2716294575022311</v>
      </c>
      <c r="BD363" s="110">
        <f>IFERROR('CEB Allocators'!AV34/SUM('CEB Allocators'!$Y34:$BC34),0)*SUM($AG34:$BK34)</f>
        <v>2.2716294575022311</v>
      </c>
      <c r="BE363" s="110">
        <f>IFERROR('CEB Allocators'!AW34/SUM('CEB Allocators'!$Y34:$BC34),0)*SUM($AG34:$BK34)</f>
        <v>2.2716294575022311</v>
      </c>
      <c r="BF363" s="110">
        <f>IFERROR('CEB Allocators'!AX34/SUM('CEB Allocators'!$Y34:$BC34),0)*SUM($AG34:$BK34)</f>
        <v>2.2716294575022311</v>
      </c>
      <c r="BG363" s="110">
        <f>IFERROR('CEB Allocators'!AY34/SUM('CEB Allocators'!$Y34:$BC34),0)*SUM($AG34:$BK34)</f>
        <v>2.2716294575022311</v>
      </c>
      <c r="BH363" s="110">
        <f>IFERROR('CEB Allocators'!AZ34/SUM('CEB Allocators'!$Y34:$BC34),0)*SUM($AG34:$BK34)</f>
        <v>2.2716294575022311</v>
      </c>
      <c r="BI363" s="110">
        <f>IFERROR('CEB Allocators'!BA34/SUM('CEB Allocators'!$Y34:$BC34),0)*SUM($AG34:$BK34)</f>
        <v>2.2716294575022311</v>
      </c>
      <c r="BJ363" s="110">
        <f>IFERROR('CEB Allocators'!BB34/SUM('CEB Allocators'!$Y34:$BC34),0)*SUM($AG34:$BK34)</f>
        <v>2.2716294575022311</v>
      </c>
      <c r="BK363" s="110">
        <f>IFERROR('CEB Allocators'!BC34/SUM('CEB Allocators'!$Y34:$BC34),0)*SUM($AG34:$BK34)</f>
        <v>2.2716294575022311</v>
      </c>
      <c r="BL363" s="67">
        <f t="shared" ref="BL363:CG363" si="701">BL34</f>
        <v>2.6014010138285757</v>
      </c>
      <c r="BM363" s="67">
        <f t="shared" si="701"/>
        <v>2.6159594177387162</v>
      </c>
      <c r="BN363" s="67">
        <f t="shared" si="701"/>
        <v>2.6308089897270595</v>
      </c>
      <c r="BO363" s="67">
        <f t="shared" si="701"/>
        <v>2.6459555531551699</v>
      </c>
      <c r="BP363" s="67">
        <f t="shared" si="701"/>
        <v>2.6614050478518427</v>
      </c>
      <c r="BQ363" s="67">
        <f t="shared" si="701"/>
        <v>2.6771635324424485</v>
      </c>
      <c r="BR363" s="67">
        <f t="shared" si="701"/>
        <v>2.6932371867248666</v>
      </c>
      <c r="BS363" s="67">
        <f t="shared" si="701"/>
        <v>2.709632314092933</v>
      </c>
      <c r="BT363" s="67">
        <f t="shared" si="701"/>
        <v>2.7263553440083608</v>
      </c>
      <c r="BU363" s="67">
        <f t="shared" si="701"/>
        <v>2.7434128345220974</v>
      </c>
      <c r="BV363" s="67">
        <f t="shared" si="701"/>
        <v>2.760811474846109</v>
      </c>
      <c r="BW363" s="67">
        <f t="shared" si="701"/>
        <v>2.7966596333697011</v>
      </c>
      <c r="BX363" s="67">
        <f t="shared" si="701"/>
        <v>2.8151232096706642</v>
      </c>
      <c r="BY363" s="67">
        <f t="shared" si="701"/>
        <v>2.8339560574976468</v>
      </c>
      <c r="BZ363" s="67">
        <f t="shared" si="701"/>
        <v>2.8531655622811689</v>
      </c>
      <c r="CA363" s="67">
        <f t="shared" si="701"/>
        <v>0</v>
      </c>
      <c r="CB363" s="67">
        <f t="shared" si="701"/>
        <v>0</v>
      </c>
      <c r="CC363" s="67">
        <f t="shared" si="701"/>
        <v>0</v>
      </c>
      <c r="CD363" s="67">
        <f t="shared" si="701"/>
        <v>0</v>
      </c>
      <c r="CE363" s="67">
        <f t="shared" si="701"/>
        <v>0</v>
      </c>
      <c r="CF363" s="67">
        <f t="shared" si="701"/>
        <v>0</v>
      </c>
      <c r="CG363" s="67">
        <f t="shared" si="701"/>
        <v>0</v>
      </c>
      <c r="CH363" s="67">
        <f t="shared" si="604"/>
        <v>0</v>
      </c>
    </row>
    <row r="364" spans="1:86" ht="11.4" x14ac:dyDescent="0.2">
      <c r="A364" s="150"/>
      <c r="B364" s="109" t="str">
        <f t="shared" ref="B364:K364" si="702">B35</f>
        <v>FIT I</v>
      </c>
      <c r="C364" s="130">
        <f t="shared" si="702"/>
        <v>14.35</v>
      </c>
      <c r="D364" s="130" t="str">
        <f t="shared" si="702"/>
        <v>Win</v>
      </c>
      <c r="E364" s="130" t="str">
        <f t="shared" si="702"/>
        <v>Wind (On-Shore, 0.5-10MW)</v>
      </c>
      <c r="F364" s="109" t="str">
        <f t="shared" si="702"/>
        <v>Multiple</v>
      </c>
      <c r="G364" s="131">
        <f t="shared" si="702"/>
        <v>41640</v>
      </c>
      <c r="H364" s="132">
        <f t="shared" si="609"/>
        <v>50</v>
      </c>
      <c r="I364" s="132">
        <f t="shared" si="702"/>
        <v>25</v>
      </c>
      <c r="J364" s="132">
        <f t="shared" si="702"/>
        <v>25</v>
      </c>
      <c r="K364" s="109">
        <f t="shared" si="702"/>
        <v>2014</v>
      </c>
      <c r="L364" s="109"/>
      <c r="M364" s="109"/>
      <c r="N364" s="109"/>
      <c r="O364" s="109"/>
      <c r="P364" s="109"/>
      <c r="Q364" s="109"/>
      <c r="R364" s="109"/>
      <c r="S364" s="109"/>
      <c r="T364" s="109"/>
      <c r="U364" s="67">
        <f t="shared" ref="U364:AF364" si="703">U35</f>
        <v>0</v>
      </c>
      <c r="V364" s="67">
        <f t="shared" si="703"/>
        <v>0</v>
      </c>
      <c r="W364" s="67">
        <f t="shared" si="703"/>
        <v>0</v>
      </c>
      <c r="X364" s="67">
        <f t="shared" si="703"/>
        <v>0</v>
      </c>
      <c r="Y364" s="67">
        <f t="shared" si="703"/>
        <v>0</v>
      </c>
      <c r="Z364" s="67">
        <f t="shared" si="703"/>
        <v>0</v>
      </c>
      <c r="AA364" s="67">
        <f t="shared" si="703"/>
        <v>0</v>
      </c>
      <c r="AB364" s="67">
        <f t="shared" si="703"/>
        <v>0</v>
      </c>
      <c r="AC364" s="67">
        <f t="shared" si="703"/>
        <v>0</v>
      </c>
      <c r="AD364" s="67">
        <f t="shared" si="703"/>
        <v>5.4249195802795915</v>
      </c>
      <c r="AE364" s="67">
        <f t="shared" si="703"/>
        <v>5.3511260207789926</v>
      </c>
      <c r="AF364" s="67">
        <f t="shared" si="703"/>
        <v>5.2844949635295162</v>
      </c>
      <c r="AG364" s="110">
        <f>IFERROR('CEB Allocators'!Y35/SUM('CEB Allocators'!$Y35:$BC35),0)*SUM($AG35:$BK35)</f>
        <v>4.1217769434443632</v>
      </c>
      <c r="AH364" s="110">
        <f>IFERROR('CEB Allocators'!Z35/SUM('CEB Allocators'!$Y35:$BC35),0)*SUM($AG35:$BK35)</f>
        <v>4.1217769434443632</v>
      </c>
      <c r="AI364" s="110">
        <f>IFERROR('CEB Allocators'!AA35/SUM('CEB Allocators'!$Y35:$BC35),0)*SUM($AG35:$BK35)</f>
        <v>4.1217769434443632</v>
      </c>
      <c r="AJ364" s="110">
        <f>IFERROR('CEB Allocators'!AB35/SUM('CEB Allocators'!$Y35:$BC35),0)*SUM($AG35:$BK35)</f>
        <v>4.1217769434443632</v>
      </c>
      <c r="AK364" s="110">
        <f>IFERROR('CEB Allocators'!AC35/SUM('CEB Allocators'!$Y35:$BC35),0)*SUM($AG35:$BK35)</f>
        <v>4.1217769434443632</v>
      </c>
      <c r="AL364" s="110">
        <f>IFERROR('CEB Allocators'!AD35/SUM('CEB Allocators'!$Y35:$BC35),0)*SUM($AG35:$BK35)</f>
        <v>4.1217769434443632</v>
      </c>
      <c r="AM364" s="110">
        <f>IFERROR('CEB Allocators'!AE35/SUM('CEB Allocators'!$Y35:$BC35),0)*SUM($AG35:$BK35)</f>
        <v>4.1217769434443632</v>
      </c>
      <c r="AN364" s="110">
        <f>IFERROR('CEB Allocators'!AF35/SUM('CEB Allocators'!$Y35:$BC35),0)*SUM($AG35:$BK35)</f>
        <v>4.1217769434443632</v>
      </c>
      <c r="AO364" s="110">
        <f>IFERROR('CEB Allocators'!AG35/SUM('CEB Allocators'!$Y35:$BC35),0)*SUM($AG35:$BK35)</f>
        <v>4.1217769434443632</v>
      </c>
      <c r="AP364" s="110">
        <f>IFERROR('CEB Allocators'!AH35/SUM('CEB Allocators'!$Y35:$BC35),0)*SUM($AG35:$BK35)</f>
        <v>4.1217769434443632</v>
      </c>
      <c r="AQ364" s="110">
        <f>IFERROR('CEB Allocators'!AI35/SUM('CEB Allocators'!$Y35:$BC35),0)*SUM($AG35:$BK35)</f>
        <v>4.1217769434443632</v>
      </c>
      <c r="AR364" s="110">
        <f>IFERROR('CEB Allocators'!AJ35/SUM('CEB Allocators'!$Y35:$BC35),0)*SUM($AG35:$BK35)</f>
        <v>4.1217769434443632</v>
      </c>
      <c r="AS364" s="110">
        <f>IFERROR('CEB Allocators'!AK35/SUM('CEB Allocators'!$Y35:$BC35),0)*SUM($AG35:$BK35)</f>
        <v>4.1217769434443632</v>
      </c>
      <c r="AT364" s="110">
        <f>IFERROR('CEB Allocators'!AL35/SUM('CEB Allocators'!$Y35:$BC35),0)*SUM($AG35:$BK35)</f>
        <v>4.1217769434443632</v>
      </c>
      <c r="AU364" s="110">
        <f>IFERROR('CEB Allocators'!AM35/SUM('CEB Allocators'!$Y35:$BC35),0)*SUM($AG35:$BK35)</f>
        <v>4.1217769434443632</v>
      </c>
      <c r="AV364" s="110">
        <f>IFERROR('CEB Allocators'!AN35/SUM('CEB Allocators'!$Y35:$BC35),0)*SUM($AG35:$BK35)</f>
        <v>4.1217769434443632</v>
      </c>
      <c r="AW364" s="110">
        <f>IFERROR('CEB Allocators'!AO35/SUM('CEB Allocators'!$Y35:$BC35),0)*SUM($AG35:$BK35)</f>
        <v>4.1217769434443632</v>
      </c>
      <c r="AX364" s="110">
        <f>IFERROR('CEB Allocators'!AP35/SUM('CEB Allocators'!$Y35:$BC35),0)*SUM($AG35:$BK35)</f>
        <v>4.1217769434443632</v>
      </c>
      <c r="AY364" s="110">
        <f>IFERROR('CEB Allocators'!AQ35/SUM('CEB Allocators'!$Y35:$BC35),0)*SUM($AG35:$BK35)</f>
        <v>4.1217769434443632</v>
      </c>
      <c r="AZ364" s="110">
        <f>IFERROR('CEB Allocators'!AR35/SUM('CEB Allocators'!$Y35:$BC35),0)*SUM($AG35:$BK35)</f>
        <v>4.1217769434443632</v>
      </c>
      <c r="BA364" s="110">
        <f>IFERROR('CEB Allocators'!AS35/SUM('CEB Allocators'!$Y35:$BC35),0)*SUM($AG35:$BK35)</f>
        <v>4.1217769434443632</v>
      </c>
      <c r="BB364" s="110">
        <f>IFERROR('CEB Allocators'!AT35/SUM('CEB Allocators'!$Y35:$BC35),0)*SUM($AG35:$BK35)</f>
        <v>4.1217769434443632</v>
      </c>
      <c r="BC364" s="110">
        <f>IFERROR('CEB Allocators'!AU35/SUM('CEB Allocators'!$Y35:$BC35),0)*SUM($AG35:$BK35)</f>
        <v>4.1217769434443632</v>
      </c>
      <c r="BD364" s="110">
        <f>IFERROR('CEB Allocators'!AV35/SUM('CEB Allocators'!$Y35:$BC35),0)*SUM($AG35:$BK35)</f>
        <v>4.1217769434443632</v>
      </c>
      <c r="BE364" s="110">
        <f>IFERROR('CEB Allocators'!AW35/SUM('CEB Allocators'!$Y35:$BC35),0)*SUM($AG35:$BK35)</f>
        <v>4.1217769434443632</v>
      </c>
      <c r="BF364" s="110">
        <f>IFERROR('CEB Allocators'!AX35/SUM('CEB Allocators'!$Y35:$BC35),0)*SUM($AG35:$BK35)</f>
        <v>4.1217769434443632</v>
      </c>
      <c r="BG364" s="110">
        <f>IFERROR('CEB Allocators'!AY35/SUM('CEB Allocators'!$Y35:$BC35),0)*SUM($AG35:$BK35)</f>
        <v>4.1217769434443632</v>
      </c>
      <c r="BH364" s="110">
        <f>IFERROR('CEB Allocators'!AZ35/SUM('CEB Allocators'!$Y35:$BC35),0)*SUM($AG35:$BK35)</f>
        <v>4.1217769434443632</v>
      </c>
      <c r="BI364" s="110">
        <f>IFERROR('CEB Allocators'!BA35/SUM('CEB Allocators'!$Y35:$BC35),0)*SUM($AG35:$BK35)</f>
        <v>4.1217769434443632</v>
      </c>
      <c r="BJ364" s="110">
        <f>IFERROR('CEB Allocators'!BB35/SUM('CEB Allocators'!$Y35:$BC35),0)*SUM($AG35:$BK35)</f>
        <v>4.1217769434443632</v>
      </c>
      <c r="BK364" s="110">
        <f>IFERROR('CEB Allocators'!BC35/SUM('CEB Allocators'!$Y35:$BC35),0)*SUM($AG35:$BK35)</f>
        <v>4.1217769434443632</v>
      </c>
      <c r="BL364" s="67">
        <f t="shared" ref="BL364:CG364" si="704">BL35</f>
        <v>4.7334741929122925</v>
      </c>
      <c r="BM364" s="67">
        <f t="shared" si="704"/>
        <v>4.7595883299261077</v>
      </c>
      <c r="BN364" s="67">
        <f t="shared" si="704"/>
        <v>4.7862247496801986</v>
      </c>
      <c r="BO364" s="67">
        <f t="shared" si="704"/>
        <v>4.8133938978293713</v>
      </c>
      <c r="BP364" s="67">
        <f t="shared" si="704"/>
        <v>4.8411064289415284</v>
      </c>
      <c r="BQ364" s="67">
        <f t="shared" si="704"/>
        <v>4.8693732106759278</v>
      </c>
      <c r="BR364" s="67">
        <f t="shared" si="704"/>
        <v>4.8982053280450151</v>
      </c>
      <c r="BS364" s="67">
        <f t="shared" si="704"/>
        <v>4.9276140877614854</v>
      </c>
      <c r="BT364" s="67">
        <f t="shared" si="704"/>
        <v>4.9576110226722836</v>
      </c>
      <c r="BU364" s="67">
        <f t="shared" si="704"/>
        <v>4.9882078962812981</v>
      </c>
      <c r="BV364" s="67">
        <f t="shared" si="704"/>
        <v>5.0194167073624927</v>
      </c>
      <c r="BW364" s="67">
        <f t="shared" si="704"/>
        <v>5.0512496946653123</v>
      </c>
      <c r="BX364" s="67">
        <f t="shared" si="704"/>
        <v>5.1168383817040395</v>
      </c>
      <c r="BY364" s="67">
        <f t="shared" si="704"/>
        <v>5.15061980249369</v>
      </c>
      <c r="BZ364" s="67">
        <f t="shared" si="704"/>
        <v>5.1850768516991321</v>
      </c>
      <c r="CA364" s="67">
        <f t="shared" si="704"/>
        <v>5.2202230418886844</v>
      </c>
      <c r="CB364" s="67">
        <f t="shared" si="704"/>
        <v>0</v>
      </c>
      <c r="CC364" s="67">
        <f t="shared" si="704"/>
        <v>0</v>
      </c>
      <c r="CD364" s="67">
        <f t="shared" si="704"/>
        <v>0</v>
      </c>
      <c r="CE364" s="67">
        <f t="shared" si="704"/>
        <v>0</v>
      </c>
      <c r="CF364" s="67">
        <f t="shared" si="704"/>
        <v>0</v>
      </c>
      <c r="CG364" s="67">
        <f t="shared" si="704"/>
        <v>0</v>
      </c>
      <c r="CH364" s="67">
        <f t="shared" si="604"/>
        <v>0</v>
      </c>
    </row>
    <row r="365" spans="1:86" ht="11.4" x14ac:dyDescent="0.2">
      <c r="A365" s="150"/>
      <c r="B365" s="109" t="str">
        <f t="shared" ref="B365:K365" si="705">B36</f>
        <v>FIT I</v>
      </c>
      <c r="C365" s="130">
        <f t="shared" si="705"/>
        <v>6.3999999999999995</v>
      </c>
      <c r="D365" s="130" t="str">
        <f t="shared" si="705"/>
        <v>Win</v>
      </c>
      <c r="E365" s="130" t="str">
        <f t="shared" si="705"/>
        <v>Wind (On-Shore, 0.5-10MW)</v>
      </c>
      <c r="F365" s="109" t="str">
        <f t="shared" si="705"/>
        <v>Multiple</v>
      </c>
      <c r="G365" s="131">
        <f t="shared" si="705"/>
        <v>42005</v>
      </c>
      <c r="H365" s="132">
        <f t="shared" si="609"/>
        <v>50</v>
      </c>
      <c r="I365" s="132">
        <f t="shared" si="705"/>
        <v>25</v>
      </c>
      <c r="J365" s="132">
        <f t="shared" si="705"/>
        <v>25</v>
      </c>
      <c r="K365" s="109">
        <f t="shared" si="705"/>
        <v>2015</v>
      </c>
      <c r="L365" s="109"/>
      <c r="M365" s="109"/>
      <c r="N365" s="109"/>
      <c r="O365" s="109"/>
      <c r="P365" s="109"/>
      <c r="Q365" s="109"/>
      <c r="R365" s="109"/>
      <c r="S365" s="109"/>
      <c r="T365" s="109"/>
      <c r="U365" s="67">
        <f t="shared" ref="U365:AF365" si="706">U36</f>
        <v>0</v>
      </c>
      <c r="V365" s="67">
        <f t="shared" si="706"/>
        <v>0</v>
      </c>
      <c r="W365" s="67">
        <f t="shared" si="706"/>
        <v>0</v>
      </c>
      <c r="X365" s="67">
        <f t="shared" si="706"/>
        <v>0</v>
      </c>
      <c r="Y365" s="67">
        <f t="shared" si="706"/>
        <v>0</v>
      </c>
      <c r="Z365" s="67">
        <f t="shared" si="706"/>
        <v>0</v>
      </c>
      <c r="AA365" s="67">
        <f t="shared" si="706"/>
        <v>0</v>
      </c>
      <c r="AB365" s="67">
        <f t="shared" si="706"/>
        <v>0</v>
      </c>
      <c r="AC365" s="67">
        <f t="shared" si="706"/>
        <v>0</v>
      </c>
      <c r="AD365" s="67">
        <f t="shared" si="706"/>
        <v>0</v>
      </c>
      <c r="AE365" s="67">
        <f t="shared" si="706"/>
        <v>2.0610353909334256</v>
      </c>
      <c r="AF365" s="67">
        <f t="shared" si="706"/>
        <v>2.0353014181657989</v>
      </c>
      <c r="AG365" s="110">
        <f>IFERROR('CEB Allocators'!Y36/SUM('CEB Allocators'!$Y36:$BC36),0)*SUM($AG36:$BK36)</f>
        <v>1.6761241183046149</v>
      </c>
      <c r="AH365" s="110">
        <f>IFERROR('CEB Allocators'!Z36/SUM('CEB Allocators'!$Y36:$BC36),0)*SUM($AG36:$BK36)</f>
        <v>1.6761241183046149</v>
      </c>
      <c r="AI365" s="110">
        <f>IFERROR('CEB Allocators'!AA36/SUM('CEB Allocators'!$Y36:$BC36),0)*SUM($AG36:$BK36)</f>
        <v>1.6761241183046149</v>
      </c>
      <c r="AJ365" s="110">
        <f>IFERROR('CEB Allocators'!AB36/SUM('CEB Allocators'!$Y36:$BC36),0)*SUM($AG36:$BK36)</f>
        <v>1.6761241183046149</v>
      </c>
      <c r="AK365" s="110">
        <f>IFERROR('CEB Allocators'!AC36/SUM('CEB Allocators'!$Y36:$BC36),0)*SUM($AG36:$BK36)</f>
        <v>1.6761241183046149</v>
      </c>
      <c r="AL365" s="110">
        <f>IFERROR('CEB Allocators'!AD36/SUM('CEB Allocators'!$Y36:$BC36),0)*SUM($AG36:$BK36)</f>
        <v>1.6761241183046149</v>
      </c>
      <c r="AM365" s="110">
        <f>IFERROR('CEB Allocators'!AE36/SUM('CEB Allocators'!$Y36:$BC36),0)*SUM($AG36:$BK36)</f>
        <v>1.6761241183046149</v>
      </c>
      <c r="AN365" s="110">
        <f>IFERROR('CEB Allocators'!AF36/SUM('CEB Allocators'!$Y36:$BC36),0)*SUM($AG36:$BK36)</f>
        <v>1.6761241183046149</v>
      </c>
      <c r="AO365" s="110">
        <f>IFERROR('CEB Allocators'!AG36/SUM('CEB Allocators'!$Y36:$BC36),0)*SUM($AG36:$BK36)</f>
        <v>1.6761241183046149</v>
      </c>
      <c r="AP365" s="110">
        <f>IFERROR('CEB Allocators'!AH36/SUM('CEB Allocators'!$Y36:$BC36),0)*SUM($AG36:$BK36)</f>
        <v>1.6761241183046149</v>
      </c>
      <c r="AQ365" s="110">
        <f>IFERROR('CEB Allocators'!AI36/SUM('CEB Allocators'!$Y36:$BC36),0)*SUM($AG36:$BK36)</f>
        <v>1.6761241183046149</v>
      </c>
      <c r="AR365" s="110">
        <f>IFERROR('CEB Allocators'!AJ36/SUM('CEB Allocators'!$Y36:$BC36),0)*SUM($AG36:$BK36)</f>
        <v>1.6761241183046149</v>
      </c>
      <c r="AS365" s="110">
        <f>IFERROR('CEB Allocators'!AK36/SUM('CEB Allocators'!$Y36:$BC36),0)*SUM($AG36:$BK36)</f>
        <v>1.6761241183046149</v>
      </c>
      <c r="AT365" s="110">
        <f>IFERROR('CEB Allocators'!AL36/SUM('CEB Allocators'!$Y36:$BC36),0)*SUM($AG36:$BK36)</f>
        <v>1.6761241183046149</v>
      </c>
      <c r="AU365" s="110">
        <f>IFERROR('CEB Allocators'!AM36/SUM('CEB Allocators'!$Y36:$BC36),0)*SUM($AG36:$BK36)</f>
        <v>1.6761241183046149</v>
      </c>
      <c r="AV365" s="110">
        <f>IFERROR('CEB Allocators'!AN36/SUM('CEB Allocators'!$Y36:$BC36),0)*SUM($AG36:$BK36)</f>
        <v>1.6761241183046149</v>
      </c>
      <c r="AW365" s="110">
        <f>IFERROR('CEB Allocators'!AO36/SUM('CEB Allocators'!$Y36:$BC36),0)*SUM($AG36:$BK36)</f>
        <v>1.6761241183046149</v>
      </c>
      <c r="AX365" s="110">
        <f>IFERROR('CEB Allocators'!AP36/SUM('CEB Allocators'!$Y36:$BC36),0)*SUM($AG36:$BK36)</f>
        <v>1.6761241183046149</v>
      </c>
      <c r="AY365" s="110">
        <f>IFERROR('CEB Allocators'!AQ36/SUM('CEB Allocators'!$Y36:$BC36),0)*SUM($AG36:$BK36)</f>
        <v>1.6761241183046149</v>
      </c>
      <c r="AZ365" s="110">
        <f>IFERROR('CEB Allocators'!AR36/SUM('CEB Allocators'!$Y36:$BC36),0)*SUM($AG36:$BK36)</f>
        <v>1.6761241183046149</v>
      </c>
      <c r="BA365" s="110">
        <f>IFERROR('CEB Allocators'!AS36/SUM('CEB Allocators'!$Y36:$BC36),0)*SUM($AG36:$BK36)</f>
        <v>1.6761241183046149</v>
      </c>
      <c r="BB365" s="110">
        <f>IFERROR('CEB Allocators'!AT36/SUM('CEB Allocators'!$Y36:$BC36),0)*SUM($AG36:$BK36)</f>
        <v>1.6761241183046149</v>
      </c>
      <c r="BC365" s="110">
        <f>IFERROR('CEB Allocators'!AU36/SUM('CEB Allocators'!$Y36:$BC36),0)*SUM($AG36:$BK36)</f>
        <v>1.6761241183046149</v>
      </c>
      <c r="BD365" s="110">
        <f>IFERROR('CEB Allocators'!AV36/SUM('CEB Allocators'!$Y36:$BC36),0)*SUM($AG36:$BK36)</f>
        <v>1.6761241183046149</v>
      </c>
      <c r="BE365" s="110">
        <f>IFERROR('CEB Allocators'!AW36/SUM('CEB Allocators'!$Y36:$BC36),0)*SUM($AG36:$BK36)</f>
        <v>1.6761241183046149</v>
      </c>
      <c r="BF365" s="110">
        <f>IFERROR('CEB Allocators'!AX36/SUM('CEB Allocators'!$Y36:$BC36),0)*SUM($AG36:$BK36)</f>
        <v>1.6761241183046149</v>
      </c>
      <c r="BG365" s="110">
        <f>IFERROR('CEB Allocators'!AY36/SUM('CEB Allocators'!$Y36:$BC36),0)*SUM($AG36:$BK36)</f>
        <v>1.6761241183046149</v>
      </c>
      <c r="BH365" s="110">
        <f>IFERROR('CEB Allocators'!AZ36/SUM('CEB Allocators'!$Y36:$BC36),0)*SUM($AG36:$BK36)</f>
        <v>1.6761241183046149</v>
      </c>
      <c r="BI365" s="110">
        <f>IFERROR('CEB Allocators'!BA36/SUM('CEB Allocators'!$Y36:$BC36),0)*SUM($AG36:$BK36)</f>
        <v>1.6761241183046149</v>
      </c>
      <c r="BJ365" s="110">
        <f>IFERROR('CEB Allocators'!BB36/SUM('CEB Allocators'!$Y36:$BC36),0)*SUM($AG36:$BK36)</f>
        <v>1.6761241183046149</v>
      </c>
      <c r="BK365" s="110">
        <f>IFERROR('CEB Allocators'!BC36/SUM('CEB Allocators'!$Y36:$BC36),0)*SUM($AG36:$BK36)</f>
        <v>1.6761241183046149</v>
      </c>
      <c r="BL365" s="67">
        <f t="shared" ref="BL365:CG365" si="707">BL36</f>
        <v>2.141671711111012</v>
      </c>
      <c r="BM365" s="67">
        <f t="shared" si="707"/>
        <v>2.1533184342391247</v>
      </c>
      <c r="BN365" s="67">
        <f t="shared" si="707"/>
        <v>2.1651980918297995</v>
      </c>
      <c r="BO365" s="67">
        <f t="shared" si="707"/>
        <v>2.1773153425722875</v>
      </c>
      <c r="BP365" s="67">
        <f t="shared" si="707"/>
        <v>2.1896749383296257</v>
      </c>
      <c r="BQ365" s="67">
        <f t="shared" si="707"/>
        <v>2.2022817260021106</v>
      </c>
      <c r="BR365" s="67">
        <f t="shared" si="707"/>
        <v>2.2151406494280454</v>
      </c>
      <c r="BS365" s="67">
        <f t="shared" si="707"/>
        <v>2.2282567513224985</v>
      </c>
      <c r="BT365" s="67">
        <f t="shared" si="707"/>
        <v>2.2416351752548405</v>
      </c>
      <c r="BU365" s="67">
        <f t="shared" si="707"/>
        <v>2.2552811676658298</v>
      </c>
      <c r="BV365" s="67">
        <f t="shared" si="707"/>
        <v>2.2692000799250387</v>
      </c>
      <c r="BW365" s="67">
        <f t="shared" si="707"/>
        <v>2.2833973704294319</v>
      </c>
      <c r="BX365" s="67">
        <f t="shared" si="707"/>
        <v>2.2978786067439132</v>
      </c>
      <c r="BY365" s="67">
        <f t="shared" si="707"/>
        <v>2.3277157460462692</v>
      </c>
      <c r="BZ365" s="67">
        <f t="shared" si="707"/>
        <v>2.3430833498730874</v>
      </c>
      <c r="CA365" s="67">
        <f t="shared" si="707"/>
        <v>2.358758305776441</v>
      </c>
      <c r="CB365" s="67">
        <f t="shared" si="707"/>
        <v>2.3747467607978621</v>
      </c>
      <c r="CC365" s="67">
        <f t="shared" si="707"/>
        <v>0</v>
      </c>
      <c r="CD365" s="67">
        <f t="shared" si="707"/>
        <v>0</v>
      </c>
      <c r="CE365" s="67">
        <f t="shared" si="707"/>
        <v>0</v>
      </c>
      <c r="CF365" s="67">
        <f t="shared" si="707"/>
        <v>0</v>
      </c>
      <c r="CG365" s="67">
        <f t="shared" si="707"/>
        <v>0</v>
      </c>
      <c r="CH365" s="67">
        <f t="shared" si="604"/>
        <v>0</v>
      </c>
    </row>
    <row r="366" spans="1:86" ht="11.4" x14ac:dyDescent="0.2">
      <c r="A366" s="150"/>
      <c r="B366" s="109" t="str">
        <f t="shared" ref="B366:K366" si="708">B37</f>
        <v>FIT II</v>
      </c>
      <c r="C366" s="130">
        <f t="shared" si="708"/>
        <v>11.2</v>
      </c>
      <c r="D366" s="130" t="str">
        <f t="shared" si="708"/>
        <v>Sol</v>
      </c>
      <c r="E366" s="130" t="str">
        <f t="shared" si="708"/>
        <v>Solar (Ground Mounted, &lt;0.5MW)</v>
      </c>
      <c r="F366" s="109" t="str">
        <f t="shared" si="708"/>
        <v>Multiple</v>
      </c>
      <c r="G366" s="131">
        <f t="shared" si="708"/>
        <v>42005</v>
      </c>
      <c r="H366" s="132">
        <f t="shared" si="609"/>
        <v>50</v>
      </c>
      <c r="I366" s="132">
        <f t="shared" si="708"/>
        <v>25</v>
      </c>
      <c r="J366" s="132">
        <f t="shared" si="708"/>
        <v>25</v>
      </c>
      <c r="K366" s="109">
        <f t="shared" si="708"/>
        <v>2015</v>
      </c>
      <c r="L366" s="109"/>
      <c r="M366" s="109"/>
      <c r="N366" s="109"/>
      <c r="O366" s="109"/>
      <c r="P366" s="109"/>
      <c r="Q366" s="109"/>
      <c r="R366" s="109"/>
      <c r="S366" s="109"/>
      <c r="T366" s="109"/>
      <c r="U366" s="67">
        <f t="shared" ref="U366:AF366" si="709">U37</f>
        <v>0</v>
      </c>
      <c r="V366" s="67">
        <f t="shared" si="709"/>
        <v>0</v>
      </c>
      <c r="W366" s="67">
        <f t="shared" si="709"/>
        <v>0</v>
      </c>
      <c r="X366" s="67">
        <f t="shared" si="709"/>
        <v>0</v>
      </c>
      <c r="Y366" s="67">
        <f t="shared" si="709"/>
        <v>0</v>
      </c>
      <c r="Z366" s="67">
        <f t="shared" si="709"/>
        <v>0</v>
      </c>
      <c r="AA366" s="67">
        <f t="shared" si="709"/>
        <v>0</v>
      </c>
      <c r="AB366" s="67">
        <f t="shared" si="709"/>
        <v>0</v>
      </c>
      <c r="AC366" s="67">
        <f t="shared" si="709"/>
        <v>0</v>
      </c>
      <c r="AD366" s="67">
        <f t="shared" si="709"/>
        <v>0</v>
      </c>
      <c r="AE366" s="67">
        <f t="shared" si="709"/>
        <v>4.5775134719999997</v>
      </c>
      <c r="AF366" s="67">
        <f t="shared" si="709"/>
        <v>4.5546259046399999</v>
      </c>
      <c r="AG366" s="110">
        <f>IFERROR('CEB Allocators'!Y37/SUM('CEB Allocators'!$Y37:$BC37),0)*SUM($AG37:$BK37)</f>
        <v>3.0143801072441576</v>
      </c>
      <c r="AH366" s="110">
        <f>IFERROR('CEB Allocators'!Z37/SUM('CEB Allocators'!$Y37:$BC37),0)*SUM($AG37:$BK37)</f>
        <v>3.0143801072441576</v>
      </c>
      <c r="AI366" s="110">
        <f>IFERROR('CEB Allocators'!AA37/SUM('CEB Allocators'!$Y37:$BC37),0)*SUM($AG37:$BK37)</f>
        <v>3.0143801072441576</v>
      </c>
      <c r="AJ366" s="110">
        <f>IFERROR('CEB Allocators'!AB37/SUM('CEB Allocators'!$Y37:$BC37),0)*SUM($AG37:$BK37)</f>
        <v>3.0143801072441576</v>
      </c>
      <c r="AK366" s="110">
        <f>IFERROR('CEB Allocators'!AC37/SUM('CEB Allocators'!$Y37:$BC37),0)*SUM($AG37:$BK37)</f>
        <v>3.0143801072441576</v>
      </c>
      <c r="AL366" s="110">
        <f>IFERROR('CEB Allocators'!AD37/SUM('CEB Allocators'!$Y37:$BC37),0)*SUM($AG37:$BK37)</f>
        <v>3.0143801072441576</v>
      </c>
      <c r="AM366" s="110">
        <f>IFERROR('CEB Allocators'!AE37/SUM('CEB Allocators'!$Y37:$BC37),0)*SUM($AG37:$BK37)</f>
        <v>3.0143801072441576</v>
      </c>
      <c r="AN366" s="110">
        <f>IFERROR('CEB Allocators'!AF37/SUM('CEB Allocators'!$Y37:$BC37),0)*SUM($AG37:$BK37)</f>
        <v>3.0143801072441576</v>
      </c>
      <c r="AO366" s="110">
        <f>IFERROR('CEB Allocators'!AG37/SUM('CEB Allocators'!$Y37:$BC37),0)*SUM($AG37:$BK37)</f>
        <v>3.0143801072441576</v>
      </c>
      <c r="AP366" s="110">
        <f>IFERROR('CEB Allocators'!AH37/SUM('CEB Allocators'!$Y37:$BC37),0)*SUM($AG37:$BK37)</f>
        <v>3.0143801072441576</v>
      </c>
      <c r="AQ366" s="110">
        <f>IFERROR('CEB Allocators'!AI37/SUM('CEB Allocators'!$Y37:$BC37),0)*SUM($AG37:$BK37)</f>
        <v>3.0143801072441576</v>
      </c>
      <c r="AR366" s="110">
        <f>IFERROR('CEB Allocators'!AJ37/SUM('CEB Allocators'!$Y37:$BC37),0)*SUM($AG37:$BK37)</f>
        <v>3.0143801072441576</v>
      </c>
      <c r="AS366" s="110">
        <f>IFERROR('CEB Allocators'!AK37/SUM('CEB Allocators'!$Y37:$BC37),0)*SUM($AG37:$BK37)</f>
        <v>3.0143801072441576</v>
      </c>
      <c r="AT366" s="110">
        <f>IFERROR('CEB Allocators'!AL37/SUM('CEB Allocators'!$Y37:$BC37),0)*SUM($AG37:$BK37)</f>
        <v>3.0143801072441576</v>
      </c>
      <c r="AU366" s="110">
        <f>IFERROR('CEB Allocators'!AM37/SUM('CEB Allocators'!$Y37:$BC37),0)*SUM($AG37:$BK37)</f>
        <v>3.0143801072441576</v>
      </c>
      <c r="AV366" s="110">
        <f>IFERROR('CEB Allocators'!AN37/SUM('CEB Allocators'!$Y37:$BC37),0)*SUM($AG37:$BK37)</f>
        <v>3.0143801072441576</v>
      </c>
      <c r="AW366" s="110">
        <f>IFERROR('CEB Allocators'!AO37/SUM('CEB Allocators'!$Y37:$BC37),0)*SUM($AG37:$BK37)</f>
        <v>3.0143801072441576</v>
      </c>
      <c r="AX366" s="110">
        <f>IFERROR('CEB Allocators'!AP37/SUM('CEB Allocators'!$Y37:$BC37),0)*SUM($AG37:$BK37)</f>
        <v>3.0143801072441576</v>
      </c>
      <c r="AY366" s="110">
        <f>IFERROR('CEB Allocators'!AQ37/SUM('CEB Allocators'!$Y37:$BC37),0)*SUM($AG37:$BK37)</f>
        <v>3.0143801072441576</v>
      </c>
      <c r="AZ366" s="110">
        <f>IFERROR('CEB Allocators'!AR37/SUM('CEB Allocators'!$Y37:$BC37),0)*SUM($AG37:$BK37)</f>
        <v>3.0143801072441576</v>
      </c>
      <c r="BA366" s="110">
        <f>IFERROR('CEB Allocators'!AS37/SUM('CEB Allocators'!$Y37:$BC37),0)*SUM($AG37:$BK37)</f>
        <v>3.0143801072441576</v>
      </c>
      <c r="BB366" s="110">
        <f>IFERROR('CEB Allocators'!AT37/SUM('CEB Allocators'!$Y37:$BC37),0)*SUM($AG37:$BK37)</f>
        <v>3.0143801072441576</v>
      </c>
      <c r="BC366" s="110">
        <f>IFERROR('CEB Allocators'!AU37/SUM('CEB Allocators'!$Y37:$BC37),0)*SUM($AG37:$BK37)</f>
        <v>3.0143801072441576</v>
      </c>
      <c r="BD366" s="110">
        <f>IFERROR('CEB Allocators'!AV37/SUM('CEB Allocators'!$Y37:$BC37),0)*SUM($AG37:$BK37)</f>
        <v>3.0143801072441576</v>
      </c>
      <c r="BE366" s="110">
        <f>IFERROR('CEB Allocators'!AW37/SUM('CEB Allocators'!$Y37:$BC37),0)*SUM($AG37:$BK37)</f>
        <v>3.0143801072441576</v>
      </c>
      <c r="BF366" s="110">
        <f>IFERROR('CEB Allocators'!AX37/SUM('CEB Allocators'!$Y37:$BC37),0)*SUM($AG37:$BK37)</f>
        <v>3.0143801072441576</v>
      </c>
      <c r="BG366" s="110">
        <f>IFERROR('CEB Allocators'!AY37/SUM('CEB Allocators'!$Y37:$BC37),0)*SUM($AG37:$BK37)</f>
        <v>3.0143801072441576</v>
      </c>
      <c r="BH366" s="110">
        <f>IFERROR('CEB Allocators'!AZ37/SUM('CEB Allocators'!$Y37:$BC37),0)*SUM($AG37:$BK37)</f>
        <v>3.0143801072441576</v>
      </c>
      <c r="BI366" s="110">
        <f>IFERROR('CEB Allocators'!BA37/SUM('CEB Allocators'!$Y37:$BC37),0)*SUM($AG37:$BK37)</f>
        <v>3.0143801072441576</v>
      </c>
      <c r="BJ366" s="110">
        <f>IFERROR('CEB Allocators'!BB37/SUM('CEB Allocators'!$Y37:$BC37),0)*SUM($AG37:$BK37)</f>
        <v>3.0143801072441576</v>
      </c>
      <c r="BK366" s="110">
        <f>IFERROR('CEB Allocators'!BC37/SUM('CEB Allocators'!$Y37:$BC37),0)*SUM($AG37:$BK37)</f>
        <v>3.0143801072441576</v>
      </c>
      <c r="BL366" s="67">
        <f t="shared" ref="BL366:CG366" si="710">BL37</f>
        <v>1.670180767593354</v>
      </c>
      <c r="BM366" s="67">
        <f t="shared" si="710"/>
        <v>1.6813549847512241</v>
      </c>
      <c r="BN366" s="67">
        <f t="shared" si="710"/>
        <v>1.6927526862522517</v>
      </c>
      <c r="BO366" s="67">
        <f t="shared" si="710"/>
        <v>1.7043783417833001</v>
      </c>
      <c r="BP366" s="67">
        <f t="shared" si="710"/>
        <v>1.7162365104249693</v>
      </c>
      <c r="BQ366" s="67">
        <f t="shared" si="710"/>
        <v>1.7283318424394718</v>
      </c>
      <c r="BR366" s="67">
        <f t="shared" si="710"/>
        <v>1.7406690810942642</v>
      </c>
      <c r="BS366" s="67">
        <f t="shared" si="710"/>
        <v>1.7532530645221525</v>
      </c>
      <c r="BT366" s="67">
        <f t="shared" si="710"/>
        <v>1.7660887276185986</v>
      </c>
      <c r="BU366" s="67">
        <f t="shared" si="710"/>
        <v>1.779181103976974</v>
      </c>
      <c r="BV366" s="67">
        <f t="shared" si="710"/>
        <v>1.7925353278625165</v>
      </c>
      <c r="BW366" s="67">
        <f t="shared" si="710"/>
        <v>1.8061566362257699</v>
      </c>
      <c r="BX366" s="67">
        <f t="shared" si="710"/>
        <v>1.8200503707562887</v>
      </c>
      <c r="BY366" s="67">
        <f t="shared" si="710"/>
        <v>1.8378357403288053</v>
      </c>
      <c r="BZ366" s="67">
        <f t="shared" si="710"/>
        <v>1.8523630569413847</v>
      </c>
      <c r="CA366" s="67">
        <f t="shared" si="710"/>
        <v>1.8671809198862153</v>
      </c>
      <c r="CB366" s="67">
        <f t="shared" si="710"/>
        <v>1.882295140089943</v>
      </c>
      <c r="CC366" s="67">
        <f t="shared" si="710"/>
        <v>0</v>
      </c>
      <c r="CD366" s="67">
        <f t="shared" si="710"/>
        <v>0</v>
      </c>
      <c r="CE366" s="67">
        <f t="shared" si="710"/>
        <v>0</v>
      </c>
      <c r="CF366" s="67">
        <f t="shared" si="710"/>
        <v>0</v>
      </c>
      <c r="CG366" s="67">
        <f t="shared" si="710"/>
        <v>0</v>
      </c>
      <c r="CH366" s="67">
        <f t="shared" si="604"/>
        <v>0</v>
      </c>
    </row>
    <row r="367" spans="1:86" ht="11.4" x14ac:dyDescent="0.2">
      <c r="A367" s="150"/>
      <c r="B367" s="109" t="str">
        <f t="shared" ref="B367:K367" si="711">B38</f>
        <v>FIT II</v>
      </c>
      <c r="C367" s="130">
        <f t="shared" si="711"/>
        <v>18.8</v>
      </c>
      <c r="D367" s="130" t="str">
        <f t="shared" si="711"/>
        <v>Sol</v>
      </c>
      <c r="E367" s="130" t="str">
        <f t="shared" si="711"/>
        <v>Solar (Ground Mounted, &lt;0.5MW)</v>
      </c>
      <c r="F367" s="109" t="str">
        <f t="shared" si="711"/>
        <v>Multiple</v>
      </c>
      <c r="G367" s="131">
        <f t="shared" si="711"/>
        <v>42370</v>
      </c>
      <c r="H367" s="132">
        <f t="shared" si="609"/>
        <v>50</v>
      </c>
      <c r="I367" s="132">
        <f t="shared" si="711"/>
        <v>25</v>
      </c>
      <c r="J367" s="132">
        <f t="shared" si="711"/>
        <v>25</v>
      </c>
      <c r="K367" s="109">
        <f t="shared" si="711"/>
        <v>2016</v>
      </c>
      <c r="L367" s="109"/>
      <c r="M367" s="109"/>
      <c r="N367" s="109"/>
      <c r="O367" s="109"/>
      <c r="P367" s="109"/>
      <c r="Q367" s="109"/>
      <c r="R367" s="109"/>
      <c r="S367" s="109"/>
      <c r="T367" s="109"/>
      <c r="U367" s="67">
        <f t="shared" ref="U367:AF367" si="712">U38</f>
        <v>0</v>
      </c>
      <c r="V367" s="67">
        <f t="shared" si="712"/>
        <v>0</v>
      </c>
      <c r="W367" s="67">
        <f t="shared" si="712"/>
        <v>0</v>
      </c>
      <c r="X367" s="67">
        <f t="shared" si="712"/>
        <v>0</v>
      </c>
      <c r="Y367" s="67">
        <f t="shared" si="712"/>
        <v>0</v>
      </c>
      <c r="Z367" s="67">
        <f t="shared" si="712"/>
        <v>0</v>
      </c>
      <c r="AA367" s="67">
        <f t="shared" si="712"/>
        <v>0</v>
      </c>
      <c r="AB367" s="67">
        <f t="shared" si="712"/>
        <v>0</v>
      </c>
      <c r="AC367" s="67">
        <f t="shared" si="712"/>
        <v>0</v>
      </c>
      <c r="AD367" s="67">
        <f t="shared" si="712"/>
        <v>0</v>
      </c>
      <c r="AE367" s="67">
        <f t="shared" si="712"/>
        <v>0</v>
      </c>
      <c r="AF367" s="67">
        <f t="shared" si="712"/>
        <v>7.6836833280000008</v>
      </c>
      <c r="AG367" s="110">
        <f>IFERROR('CEB Allocators'!Y38/SUM('CEB Allocators'!$Y38:$BC38),0)*SUM($AG38:$BK38)</f>
        <v>5.2133063174528562</v>
      </c>
      <c r="AH367" s="110">
        <f>IFERROR('CEB Allocators'!Z38/SUM('CEB Allocators'!$Y38:$BC38),0)*SUM($AG38:$BK38)</f>
        <v>5.2133063174528562</v>
      </c>
      <c r="AI367" s="110">
        <f>IFERROR('CEB Allocators'!AA38/SUM('CEB Allocators'!$Y38:$BC38),0)*SUM($AG38:$BK38)</f>
        <v>5.2133063174528562</v>
      </c>
      <c r="AJ367" s="110">
        <f>IFERROR('CEB Allocators'!AB38/SUM('CEB Allocators'!$Y38:$BC38),0)*SUM($AG38:$BK38)</f>
        <v>5.2133063174528562</v>
      </c>
      <c r="AK367" s="110">
        <f>IFERROR('CEB Allocators'!AC38/SUM('CEB Allocators'!$Y38:$BC38),0)*SUM($AG38:$BK38)</f>
        <v>5.2133063174528562</v>
      </c>
      <c r="AL367" s="110">
        <f>IFERROR('CEB Allocators'!AD38/SUM('CEB Allocators'!$Y38:$BC38),0)*SUM($AG38:$BK38)</f>
        <v>5.2133063174528562</v>
      </c>
      <c r="AM367" s="110">
        <f>IFERROR('CEB Allocators'!AE38/SUM('CEB Allocators'!$Y38:$BC38),0)*SUM($AG38:$BK38)</f>
        <v>5.2133063174528562</v>
      </c>
      <c r="AN367" s="110">
        <f>IFERROR('CEB Allocators'!AF38/SUM('CEB Allocators'!$Y38:$BC38),0)*SUM($AG38:$BK38)</f>
        <v>5.2133063174528562</v>
      </c>
      <c r="AO367" s="110">
        <f>IFERROR('CEB Allocators'!AG38/SUM('CEB Allocators'!$Y38:$BC38),0)*SUM($AG38:$BK38)</f>
        <v>5.2133063174528562</v>
      </c>
      <c r="AP367" s="110">
        <f>IFERROR('CEB Allocators'!AH38/SUM('CEB Allocators'!$Y38:$BC38),0)*SUM($AG38:$BK38)</f>
        <v>5.2133063174528562</v>
      </c>
      <c r="AQ367" s="110">
        <f>IFERROR('CEB Allocators'!AI38/SUM('CEB Allocators'!$Y38:$BC38),0)*SUM($AG38:$BK38)</f>
        <v>5.2133063174528562</v>
      </c>
      <c r="AR367" s="110">
        <f>IFERROR('CEB Allocators'!AJ38/SUM('CEB Allocators'!$Y38:$BC38),0)*SUM($AG38:$BK38)</f>
        <v>5.2133063174528562</v>
      </c>
      <c r="AS367" s="110">
        <f>IFERROR('CEB Allocators'!AK38/SUM('CEB Allocators'!$Y38:$BC38),0)*SUM($AG38:$BK38)</f>
        <v>5.2133063174528562</v>
      </c>
      <c r="AT367" s="110">
        <f>IFERROR('CEB Allocators'!AL38/SUM('CEB Allocators'!$Y38:$BC38),0)*SUM($AG38:$BK38)</f>
        <v>5.2133063174528562</v>
      </c>
      <c r="AU367" s="110">
        <f>IFERROR('CEB Allocators'!AM38/SUM('CEB Allocators'!$Y38:$BC38),0)*SUM($AG38:$BK38)</f>
        <v>5.2133063174528562</v>
      </c>
      <c r="AV367" s="110">
        <f>IFERROR('CEB Allocators'!AN38/SUM('CEB Allocators'!$Y38:$BC38),0)*SUM($AG38:$BK38)</f>
        <v>5.2133063174528562</v>
      </c>
      <c r="AW367" s="110">
        <f>IFERROR('CEB Allocators'!AO38/SUM('CEB Allocators'!$Y38:$BC38),0)*SUM($AG38:$BK38)</f>
        <v>5.2133063174528562</v>
      </c>
      <c r="AX367" s="110">
        <f>IFERROR('CEB Allocators'!AP38/SUM('CEB Allocators'!$Y38:$BC38),0)*SUM($AG38:$BK38)</f>
        <v>5.2133063174528562</v>
      </c>
      <c r="AY367" s="110">
        <f>IFERROR('CEB Allocators'!AQ38/SUM('CEB Allocators'!$Y38:$BC38),0)*SUM($AG38:$BK38)</f>
        <v>5.2133063174528562</v>
      </c>
      <c r="AZ367" s="110">
        <f>IFERROR('CEB Allocators'!AR38/SUM('CEB Allocators'!$Y38:$BC38),0)*SUM($AG38:$BK38)</f>
        <v>5.2133063174528562</v>
      </c>
      <c r="BA367" s="110">
        <f>IFERROR('CEB Allocators'!AS38/SUM('CEB Allocators'!$Y38:$BC38),0)*SUM($AG38:$BK38)</f>
        <v>5.2133063174528562</v>
      </c>
      <c r="BB367" s="110">
        <f>IFERROR('CEB Allocators'!AT38/SUM('CEB Allocators'!$Y38:$BC38),0)*SUM($AG38:$BK38)</f>
        <v>5.2133063174528562</v>
      </c>
      <c r="BC367" s="110">
        <f>IFERROR('CEB Allocators'!AU38/SUM('CEB Allocators'!$Y38:$BC38),0)*SUM($AG38:$BK38)</f>
        <v>5.2133063174528562</v>
      </c>
      <c r="BD367" s="110">
        <f>IFERROR('CEB Allocators'!AV38/SUM('CEB Allocators'!$Y38:$BC38),0)*SUM($AG38:$BK38)</f>
        <v>5.2133063174528562</v>
      </c>
      <c r="BE367" s="110">
        <f>IFERROR('CEB Allocators'!AW38/SUM('CEB Allocators'!$Y38:$BC38),0)*SUM($AG38:$BK38)</f>
        <v>5.2133063174528562</v>
      </c>
      <c r="BF367" s="110">
        <f>IFERROR('CEB Allocators'!AX38/SUM('CEB Allocators'!$Y38:$BC38),0)*SUM($AG38:$BK38)</f>
        <v>5.2133063174528562</v>
      </c>
      <c r="BG367" s="110">
        <f>IFERROR('CEB Allocators'!AY38/SUM('CEB Allocators'!$Y38:$BC38),0)*SUM($AG38:$BK38)</f>
        <v>5.2133063174528562</v>
      </c>
      <c r="BH367" s="110">
        <f>IFERROR('CEB Allocators'!AZ38/SUM('CEB Allocators'!$Y38:$BC38),0)*SUM($AG38:$BK38)</f>
        <v>5.2133063174528562</v>
      </c>
      <c r="BI367" s="110">
        <f>IFERROR('CEB Allocators'!BA38/SUM('CEB Allocators'!$Y38:$BC38),0)*SUM($AG38:$BK38)</f>
        <v>5.2133063174528562</v>
      </c>
      <c r="BJ367" s="110">
        <f>IFERROR('CEB Allocators'!BB38/SUM('CEB Allocators'!$Y38:$BC38),0)*SUM($AG38:$BK38)</f>
        <v>5.2133063174528562</v>
      </c>
      <c r="BK367" s="110">
        <f>IFERROR('CEB Allocators'!BC38/SUM('CEB Allocators'!$Y38:$BC38),0)*SUM($AG38:$BK38)</f>
        <v>5.2133063174528562</v>
      </c>
      <c r="BL367" s="67">
        <f t="shared" ref="BL367:CG367" si="713">BL38</f>
        <v>2.7620987973103945</v>
      </c>
      <c r="BM367" s="67">
        <f t="shared" si="713"/>
        <v>2.7808555189682478</v>
      </c>
      <c r="BN367" s="67">
        <f t="shared" si="713"/>
        <v>2.799987375059259</v>
      </c>
      <c r="BO367" s="67">
        <f t="shared" si="713"/>
        <v>2.81950186827209</v>
      </c>
      <c r="BP367" s="67">
        <f t="shared" si="713"/>
        <v>2.8394066513491771</v>
      </c>
      <c r="BQ367" s="67">
        <f t="shared" si="713"/>
        <v>2.8597095300878066</v>
      </c>
      <c r="BR367" s="67">
        <f t="shared" si="713"/>
        <v>2.880418466401208</v>
      </c>
      <c r="BS367" s="67">
        <f t="shared" si="713"/>
        <v>2.9015415814408785</v>
      </c>
      <c r="BT367" s="67">
        <f t="shared" si="713"/>
        <v>2.9230871587813412</v>
      </c>
      <c r="BU367" s="67">
        <f t="shared" si="713"/>
        <v>2.9450636476686136</v>
      </c>
      <c r="BV367" s="67">
        <f t="shared" si="713"/>
        <v>2.9674796663336322</v>
      </c>
      <c r="BW367" s="67">
        <f t="shared" si="713"/>
        <v>2.9903440053719508</v>
      </c>
      <c r="BX367" s="67">
        <f t="shared" si="713"/>
        <v>3.0136656311910346</v>
      </c>
      <c r="BY367" s="67">
        <f t="shared" si="713"/>
        <v>3.037453689526501</v>
      </c>
      <c r="BZ367" s="67">
        <f t="shared" si="713"/>
        <v>3.0679047830017319</v>
      </c>
      <c r="CA367" s="67">
        <f t="shared" si="713"/>
        <v>3.0927776243734124</v>
      </c>
      <c r="CB367" s="67">
        <f t="shared" si="713"/>
        <v>3.1181479225725259</v>
      </c>
      <c r="CC367" s="67">
        <f t="shared" si="713"/>
        <v>3.1440256267356226</v>
      </c>
      <c r="CD367" s="67">
        <f t="shared" si="713"/>
        <v>0</v>
      </c>
      <c r="CE367" s="67">
        <f t="shared" si="713"/>
        <v>0</v>
      </c>
      <c r="CF367" s="67">
        <f t="shared" si="713"/>
        <v>0</v>
      </c>
      <c r="CG367" s="67">
        <f t="shared" si="713"/>
        <v>0</v>
      </c>
      <c r="CH367" s="67">
        <f t="shared" si="604"/>
        <v>0</v>
      </c>
    </row>
    <row r="368" spans="1:86" ht="11.4" x14ac:dyDescent="0.2">
      <c r="A368" s="150"/>
      <c r="B368" s="109" t="str">
        <f t="shared" ref="B368:K368" si="714">B39</f>
        <v>FIT II</v>
      </c>
      <c r="C368" s="130">
        <f t="shared" si="714"/>
        <v>14.886584999999997</v>
      </c>
      <c r="D368" s="130" t="str">
        <f t="shared" si="714"/>
        <v>Sol</v>
      </c>
      <c r="E368" s="130" t="str">
        <f t="shared" si="714"/>
        <v>Solar (Rooftop, &lt;0.5MW)</v>
      </c>
      <c r="F368" s="109" t="str">
        <f t="shared" si="714"/>
        <v>Multiple</v>
      </c>
      <c r="G368" s="131">
        <f t="shared" si="714"/>
        <v>41640</v>
      </c>
      <c r="H368" s="132">
        <f t="shared" si="609"/>
        <v>50</v>
      </c>
      <c r="I368" s="132">
        <f t="shared" si="714"/>
        <v>25</v>
      </c>
      <c r="J368" s="132">
        <f t="shared" si="714"/>
        <v>25</v>
      </c>
      <c r="K368" s="109">
        <f t="shared" si="714"/>
        <v>2014</v>
      </c>
      <c r="L368" s="109"/>
      <c r="M368" s="109"/>
      <c r="N368" s="109"/>
      <c r="O368" s="109"/>
      <c r="P368" s="109"/>
      <c r="Q368" s="109"/>
      <c r="R368" s="109"/>
      <c r="S368" s="109"/>
      <c r="T368" s="109"/>
      <c r="U368" s="67">
        <f t="shared" ref="U368:AF368" si="715">U39</f>
        <v>0</v>
      </c>
      <c r="V368" s="67">
        <f t="shared" si="715"/>
        <v>0</v>
      </c>
      <c r="W368" s="67">
        <f t="shared" si="715"/>
        <v>0</v>
      </c>
      <c r="X368" s="67">
        <f t="shared" si="715"/>
        <v>0</v>
      </c>
      <c r="Y368" s="67">
        <f t="shared" si="715"/>
        <v>0</v>
      </c>
      <c r="Z368" s="67">
        <f t="shared" si="715"/>
        <v>0</v>
      </c>
      <c r="AA368" s="67">
        <f t="shared" si="715"/>
        <v>0</v>
      </c>
      <c r="AB368" s="67">
        <f t="shared" si="715"/>
        <v>0</v>
      </c>
      <c r="AC368" s="67">
        <f t="shared" si="715"/>
        <v>0</v>
      </c>
      <c r="AD368" s="67">
        <f t="shared" si="715"/>
        <v>6.9504048162107992</v>
      </c>
      <c r="AE368" s="67">
        <f t="shared" si="715"/>
        <v>6.9156527921297446</v>
      </c>
      <c r="AF368" s="67">
        <f t="shared" si="715"/>
        <v>6.8810745281690968</v>
      </c>
      <c r="AG368" s="110">
        <f>IFERROR('CEB Allocators'!Y39/SUM('CEB Allocators'!$Y39:$BC39),0)*SUM($AG39:$BK39)</f>
        <v>4.3382999131164377</v>
      </c>
      <c r="AH368" s="110">
        <f>IFERROR('CEB Allocators'!Z39/SUM('CEB Allocators'!$Y39:$BC39),0)*SUM($AG39:$BK39)</f>
        <v>4.3382999131164377</v>
      </c>
      <c r="AI368" s="110">
        <f>IFERROR('CEB Allocators'!AA39/SUM('CEB Allocators'!$Y39:$BC39),0)*SUM($AG39:$BK39)</f>
        <v>4.3382999131164377</v>
      </c>
      <c r="AJ368" s="110">
        <f>IFERROR('CEB Allocators'!AB39/SUM('CEB Allocators'!$Y39:$BC39),0)*SUM($AG39:$BK39)</f>
        <v>4.3382999131164377</v>
      </c>
      <c r="AK368" s="110">
        <f>IFERROR('CEB Allocators'!AC39/SUM('CEB Allocators'!$Y39:$BC39),0)*SUM($AG39:$BK39)</f>
        <v>4.3382999131164377</v>
      </c>
      <c r="AL368" s="110">
        <f>IFERROR('CEB Allocators'!AD39/SUM('CEB Allocators'!$Y39:$BC39),0)*SUM($AG39:$BK39)</f>
        <v>4.3382999131164377</v>
      </c>
      <c r="AM368" s="110">
        <f>IFERROR('CEB Allocators'!AE39/SUM('CEB Allocators'!$Y39:$BC39),0)*SUM($AG39:$BK39)</f>
        <v>4.3382999131164377</v>
      </c>
      <c r="AN368" s="110">
        <f>IFERROR('CEB Allocators'!AF39/SUM('CEB Allocators'!$Y39:$BC39),0)*SUM($AG39:$BK39)</f>
        <v>4.3382999131164377</v>
      </c>
      <c r="AO368" s="110">
        <f>IFERROR('CEB Allocators'!AG39/SUM('CEB Allocators'!$Y39:$BC39),0)*SUM($AG39:$BK39)</f>
        <v>4.3382999131164377</v>
      </c>
      <c r="AP368" s="110">
        <f>IFERROR('CEB Allocators'!AH39/SUM('CEB Allocators'!$Y39:$BC39),0)*SUM($AG39:$BK39)</f>
        <v>4.3382999131164377</v>
      </c>
      <c r="AQ368" s="110">
        <f>IFERROR('CEB Allocators'!AI39/SUM('CEB Allocators'!$Y39:$BC39),0)*SUM($AG39:$BK39)</f>
        <v>4.3382999131164377</v>
      </c>
      <c r="AR368" s="110">
        <f>IFERROR('CEB Allocators'!AJ39/SUM('CEB Allocators'!$Y39:$BC39),0)*SUM($AG39:$BK39)</f>
        <v>4.3382999131164377</v>
      </c>
      <c r="AS368" s="110">
        <f>IFERROR('CEB Allocators'!AK39/SUM('CEB Allocators'!$Y39:$BC39),0)*SUM($AG39:$BK39)</f>
        <v>4.3382999131164377</v>
      </c>
      <c r="AT368" s="110">
        <f>IFERROR('CEB Allocators'!AL39/SUM('CEB Allocators'!$Y39:$BC39),0)*SUM($AG39:$BK39)</f>
        <v>4.3382999131164377</v>
      </c>
      <c r="AU368" s="110">
        <f>IFERROR('CEB Allocators'!AM39/SUM('CEB Allocators'!$Y39:$BC39),0)*SUM($AG39:$BK39)</f>
        <v>4.3382999131164377</v>
      </c>
      <c r="AV368" s="110">
        <f>IFERROR('CEB Allocators'!AN39/SUM('CEB Allocators'!$Y39:$BC39),0)*SUM($AG39:$BK39)</f>
        <v>4.3382999131164377</v>
      </c>
      <c r="AW368" s="110">
        <f>IFERROR('CEB Allocators'!AO39/SUM('CEB Allocators'!$Y39:$BC39),0)*SUM($AG39:$BK39)</f>
        <v>4.3382999131164377</v>
      </c>
      <c r="AX368" s="110">
        <f>IFERROR('CEB Allocators'!AP39/SUM('CEB Allocators'!$Y39:$BC39),0)*SUM($AG39:$BK39)</f>
        <v>4.3382999131164377</v>
      </c>
      <c r="AY368" s="110">
        <f>IFERROR('CEB Allocators'!AQ39/SUM('CEB Allocators'!$Y39:$BC39),0)*SUM($AG39:$BK39)</f>
        <v>4.3382999131164377</v>
      </c>
      <c r="AZ368" s="110">
        <f>IFERROR('CEB Allocators'!AR39/SUM('CEB Allocators'!$Y39:$BC39),0)*SUM($AG39:$BK39)</f>
        <v>4.3382999131164377</v>
      </c>
      <c r="BA368" s="110">
        <f>IFERROR('CEB Allocators'!AS39/SUM('CEB Allocators'!$Y39:$BC39),0)*SUM($AG39:$BK39)</f>
        <v>4.3382999131164377</v>
      </c>
      <c r="BB368" s="110">
        <f>IFERROR('CEB Allocators'!AT39/SUM('CEB Allocators'!$Y39:$BC39),0)*SUM($AG39:$BK39)</f>
        <v>4.3382999131164377</v>
      </c>
      <c r="BC368" s="110">
        <f>IFERROR('CEB Allocators'!AU39/SUM('CEB Allocators'!$Y39:$BC39),0)*SUM($AG39:$BK39)</f>
        <v>4.3382999131164377</v>
      </c>
      <c r="BD368" s="110">
        <f>IFERROR('CEB Allocators'!AV39/SUM('CEB Allocators'!$Y39:$BC39),0)*SUM($AG39:$BK39)</f>
        <v>4.3382999131164377</v>
      </c>
      <c r="BE368" s="110">
        <f>IFERROR('CEB Allocators'!AW39/SUM('CEB Allocators'!$Y39:$BC39),0)*SUM($AG39:$BK39)</f>
        <v>4.3382999131164377</v>
      </c>
      <c r="BF368" s="110">
        <f>IFERROR('CEB Allocators'!AX39/SUM('CEB Allocators'!$Y39:$BC39),0)*SUM($AG39:$BK39)</f>
        <v>4.3382999131164377</v>
      </c>
      <c r="BG368" s="110">
        <f>IFERROR('CEB Allocators'!AY39/SUM('CEB Allocators'!$Y39:$BC39),0)*SUM($AG39:$BK39)</f>
        <v>4.3382999131164377</v>
      </c>
      <c r="BH368" s="110">
        <f>IFERROR('CEB Allocators'!AZ39/SUM('CEB Allocators'!$Y39:$BC39),0)*SUM($AG39:$BK39)</f>
        <v>4.3382999131164377</v>
      </c>
      <c r="BI368" s="110">
        <f>IFERROR('CEB Allocators'!BA39/SUM('CEB Allocators'!$Y39:$BC39),0)*SUM($AG39:$BK39)</f>
        <v>4.3382999131164377</v>
      </c>
      <c r="BJ368" s="110">
        <f>IFERROR('CEB Allocators'!BB39/SUM('CEB Allocators'!$Y39:$BC39),0)*SUM($AG39:$BK39)</f>
        <v>4.3382999131164377</v>
      </c>
      <c r="BK368" s="110">
        <f>IFERROR('CEB Allocators'!BC39/SUM('CEB Allocators'!$Y39:$BC39),0)*SUM($AG39:$BK39)</f>
        <v>4.3382999131164377</v>
      </c>
      <c r="BL368" s="67">
        <f t="shared" ref="BL368:CG368" si="716">BL39</f>
        <v>2.25382682568726</v>
      </c>
      <c r="BM368" s="67">
        <f t="shared" si="716"/>
        <v>2.2686791411809293</v>
      </c>
      <c r="BN368" s="67">
        <f t="shared" si="716"/>
        <v>2.2838285029844716</v>
      </c>
      <c r="BO368" s="67">
        <f t="shared" si="716"/>
        <v>2.2992808520240851</v>
      </c>
      <c r="BP368" s="67">
        <f t="shared" si="716"/>
        <v>2.3150422480444903</v>
      </c>
      <c r="BQ368" s="67">
        <f t="shared" si="716"/>
        <v>2.331118871985304</v>
      </c>
      <c r="BR368" s="67">
        <f t="shared" si="716"/>
        <v>2.3475170284049338</v>
      </c>
      <c r="BS368" s="67">
        <f t="shared" si="716"/>
        <v>2.3642431479529566</v>
      </c>
      <c r="BT368" s="67">
        <f t="shared" si="716"/>
        <v>2.3813037898919402</v>
      </c>
      <c r="BU368" s="67">
        <f t="shared" si="716"/>
        <v>2.3987056446697026</v>
      </c>
      <c r="BV368" s="67">
        <f t="shared" si="716"/>
        <v>2.4164555365430203</v>
      </c>
      <c r="BW368" s="67">
        <f t="shared" si="716"/>
        <v>2.4345604262538045</v>
      </c>
      <c r="BX368" s="67">
        <f t="shared" si="716"/>
        <v>2.4577364955725791</v>
      </c>
      <c r="BY368" s="67">
        <f t="shared" si="716"/>
        <v>2.4766670044639549</v>
      </c>
      <c r="BZ368" s="67">
        <f t="shared" si="716"/>
        <v>2.4959761235331577</v>
      </c>
      <c r="CA368" s="67">
        <f t="shared" si="716"/>
        <v>2.5156714249837449</v>
      </c>
      <c r="CB368" s="67">
        <f t="shared" si="716"/>
        <v>0</v>
      </c>
      <c r="CC368" s="67">
        <f t="shared" si="716"/>
        <v>0</v>
      </c>
      <c r="CD368" s="67">
        <f t="shared" si="716"/>
        <v>0</v>
      </c>
      <c r="CE368" s="67">
        <f t="shared" si="716"/>
        <v>0</v>
      </c>
      <c r="CF368" s="67">
        <f t="shared" si="716"/>
        <v>0</v>
      </c>
      <c r="CG368" s="67">
        <f t="shared" si="716"/>
        <v>0</v>
      </c>
      <c r="CH368" s="67">
        <f t="shared" si="604"/>
        <v>0</v>
      </c>
    </row>
    <row r="369" spans="1:86" ht="11.4" x14ac:dyDescent="0.2">
      <c r="A369" s="150"/>
      <c r="B369" s="109" t="str">
        <f t="shared" ref="B369:K369" si="717">B40</f>
        <v>FIT II</v>
      </c>
      <c r="C369" s="130">
        <f t="shared" si="717"/>
        <v>83.790055000000024</v>
      </c>
      <c r="D369" s="130" t="str">
        <f t="shared" si="717"/>
        <v>Sol</v>
      </c>
      <c r="E369" s="130" t="str">
        <f t="shared" si="717"/>
        <v>Solar (Rooftop, &lt;0.5MW)</v>
      </c>
      <c r="F369" s="109" t="str">
        <f t="shared" si="717"/>
        <v>Multiple</v>
      </c>
      <c r="G369" s="131">
        <f t="shared" si="717"/>
        <v>42005</v>
      </c>
      <c r="H369" s="132">
        <f t="shared" si="609"/>
        <v>50</v>
      </c>
      <c r="I369" s="132">
        <f t="shared" si="717"/>
        <v>25</v>
      </c>
      <c r="J369" s="132">
        <f t="shared" si="717"/>
        <v>25</v>
      </c>
      <c r="K369" s="109">
        <f t="shared" si="717"/>
        <v>2015</v>
      </c>
      <c r="L369" s="109"/>
      <c r="M369" s="109"/>
      <c r="N369" s="109"/>
      <c r="O369" s="109"/>
      <c r="P369" s="109"/>
      <c r="Q369" s="109"/>
      <c r="R369" s="109"/>
      <c r="S369" s="109"/>
      <c r="T369" s="109"/>
      <c r="U369" s="67">
        <f t="shared" ref="U369:AF369" si="718">U40</f>
        <v>0</v>
      </c>
      <c r="V369" s="67">
        <f t="shared" si="718"/>
        <v>0</v>
      </c>
      <c r="W369" s="67">
        <f t="shared" si="718"/>
        <v>0</v>
      </c>
      <c r="X369" s="67">
        <f t="shared" si="718"/>
        <v>0</v>
      </c>
      <c r="Y369" s="67">
        <f t="shared" si="718"/>
        <v>0</v>
      </c>
      <c r="Z369" s="67">
        <f t="shared" si="718"/>
        <v>0</v>
      </c>
      <c r="AA369" s="67">
        <f t="shared" si="718"/>
        <v>0</v>
      </c>
      <c r="AB369" s="67">
        <f t="shared" si="718"/>
        <v>0</v>
      </c>
      <c r="AC369" s="67">
        <f t="shared" si="718"/>
        <v>0</v>
      </c>
      <c r="AD369" s="67">
        <f t="shared" si="718"/>
        <v>0</v>
      </c>
      <c r="AE369" s="67">
        <f t="shared" si="718"/>
        <v>39.120778998176412</v>
      </c>
      <c r="AF369" s="67">
        <f t="shared" si="718"/>
        <v>38.925175103185538</v>
      </c>
      <c r="AG369" s="110">
        <f>IFERROR('CEB Allocators'!Y40/SUM('CEB Allocators'!$Y40:$BC40),0)*SUM($AG40:$BK40)</f>
        <v>25.237899260320905</v>
      </c>
      <c r="AH369" s="110">
        <f>IFERROR('CEB Allocators'!Z40/SUM('CEB Allocators'!$Y40:$BC40),0)*SUM($AG40:$BK40)</f>
        <v>25.237899260320905</v>
      </c>
      <c r="AI369" s="110">
        <f>IFERROR('CEB Allocators'!AA40/SUM('CEB Allocators'!$Y40:$BC40),0)*SUM($AG40:$BK40)</f>
        <v>25.237899260320905</v>
      </c>
      <c r="AJ369" s="110">
        <f>IFERROR('CEB Allocators'!AB40/SUM('CEB Allocators'!$Y40:$BC40),0)*SUM($AG40:$BK40)</f>
        <v>25.237899260320905</v>
      </c>
      <c r="AK369" s="110">
        <f>IFERROR('CEB Allocators'!AC40/SUM('CEB Allocators'!$Y40:$BC40),0)*SUM($AG40:$BK40)</f>
        <v>25.237899260320905</v>
      </c>
      <c r="AL369" s="110">
        <f>IFERROR('CEB Allocators'!AD40/SUM('CEB Allocators'!$Y40:$BC40),0)*SUM($AG40:$BK40)</f>
        <v>25.237899260320905</v>
      </c>
      <c r="AM369" s="110">
        <f>IFERROR('CEB Allocators'!AE40/SUM('CEB Allocators'!$Y40:$BC40),0)*SUM($AG40:$BK40)</f>
        <v>25.237899260320905</v>
      </c>
      <c r="AN369" s="110">
        <f>IFERROR('CEB Allocators'!AF40/SUM('CEB Allocators'!$Y40:$BC40),0)*SUM($AG40:$BK40)</f>
        <v>25.237899260320905</v>
      </c>
      <c r="AO369" s="110">
        <f>IFERROR('CEB Allocators'!AG40/SUM('CEB Allocators'!$Y40:$BC40),0)*SUM($AG40:$BK40)</f>
        <v>25.237899260320905</v>
      </c>
      <c r="AP369" s="110">
        <f>IFERROR('CEB Allocators'!AH40/SUM('CEB Allocators'!$Y40:$BC40),0)*SUM($AG40:$BK40)</f>
        <v>25.237899260320905</v>
      </c>
      <c r="AQ369" s="110">
        <f>IFERROR('CEB Allocators'!AI40/SUM('CEB Allocators'!$Y40:$BC40),0)*SUM($AG40:$BK40)</f>
        <v>25.237899260320905</v>
      </c>
      <c r="AR369" s="110">
        <f>IFERROR('CEB Allocators'!AJ40/SUM('CEB Allocators'!$Y40:$BC40),0)*SUM($AG40:$BK40)</f>
        <v>25.237899260320905</v>
      </c>
      <c r="AS369" s="110">
        <f>IFERROR('CEB Allocators'!AK40/SUM('CEB Allocators'!$Y40:$BC40),0)*SUM($AG40:$BK40)</f>
        <v>25.237899260320905</v>
      </c>
      <c r="AT369" s="110">
        <f>IFERROR('CEB Allocators'!AL40/SUM('CEB Allocators'!$Y40:$BC40),0)*SUM($AG40:$BK40)</f>
        <v>25.237899260320905</v>
      </c>
      <c r="AU369" s="110">
        <f>IFERROR('CEB Allocators'!AM40/SUM('CEB Allocators'!$Y40:$BC40),0)*SUM($AG40:$BK40)</f>
        <v>25.237899260320905</v>
      </c>
      <c r="AV369" s="110">
        <f>IFERROR('CEB Allocators'!AN40/SUM('CEB Allocators'!$Y40:$BC40),0)*SUM($AG40:$BK40)</f>
        <v>25.237899260320905</v>
      </c>
      <c r="AW369" s="110">
        <f>IFERROR('CEB Allocators'!AO40/SUM('CEB Allocators'!$Y40:$BC40),0)*SUM($AG40:$BK40)</f>
        <v>25.237899260320905</v>
      </c>
      <c r="AX369" s="110">
        <f>IFERROR('CEB Allocators'!AP40/SUM('CEB Allocators'!$Y40:$BC40),0)*SUM($AG40:$BK40)</f>
        <v>25.237899260320905</v>
      </c>
      <c r="AY369" s="110">
        <f>IFERROR('CEB Allocators'!AQ40/SUM('CEB Allocators'!$Y40:$BC40),0)*SUM($AG40:$BK40)</f>
        <v>25.237899260320905</v>
      </c>
      <c r="AZ369" s="110">
        <f>IFERROR('CEB Allocators'!AR40/SUM('CEB Allocators'!$Y40:$BC40),0)*SUM($AG40:$BK40)</f>
        <v>25.237899260320905</v>
      </c>
      <c r="BA369" s="110">
        <f>IFERROR('CEB Allocators'!AS40/SUM('CEB Allocators'!$Y40:$BC40),0)*SUM($AG40:$BK40)</f>
        <v>25.237899260320905</v>
      </c>
      <c r="BB369" s="110">
        <f>IFERROR('CEB Allocators'!AT40/SUM('CEB Allocators'!$Y40:$BC40),0)*SUM($AG40:$BK40)</f>
        <v>25.237899260320905</v>
      </c>
      <c r="BC369" s="110">
        <f>IFERROR('CEB Allocators'!AU40/SUM('CEB Allocators'!$Y40:$BC40),0)*SUM($AG40:$BK40)</f>
        <v>25.237899260320905</v>
      </c>
      <c r="BD369" s="110">
        <f>IFERROR('CEB Allocators'!AV40/SUM('CEB Allocators'!$Y40:$BC40),0)*SUM($AG40:$BK40)</f>
        <v>25.237899260320905</v>
      </c>
      <c r="BE369" s="110">
        <f>IFERROR('CEB Allocators'!AW40/SUM('CEB Allocators'!$Y40:$BC40),0)*SUM($AG40:$BK40)</f>
        <v>25.237899260320905</v>
      </c>
      <c r="BF369" s="110">
        <f>IFERROR('CEB Allocators'!AX40/SUM('CEB Allocators'!$Y40:$BC40),0)*SUM($AG40:$BK40)</f>
        <v>25.237899260320905</v>
      </c>
      <c r="BG369" s="110">
        <f>IFERROR('CEB Allocators'!AY40/SUM('CEB Allocators'!$Y40:$BC40),0)*SUM($AG40:$BK40)</f>
        <v>25.237899260320905</v>
      </c>
      <c r="BH369" s="110">
        <f>IFERROR('CEB Allocators'!AZ40/SUM('CEB Allocators'!$Y40:$BC40),0)*SUM($AG40:$BK40)</f>
        <v>25.237899260320905</v>
      </c>
      <c r="BI369" s="110">
        <f>IFERROR('CEB Allocators'!BA40/SUM('CEB Allocators'!$Y40:$BC40),0)*SUM($AG40:$BK40)</f>
        <v>25.237899260320905</v>
      </c>
      <c r="BJ369" s="110">
        <f>IFERROR('CEB Allocators'!BB40/SUM('CEB Allocators'!$Y40:$BC40),0)*SUM($AG40:$BK40)</f>
        <v>25.237899260320905</v>
      </c>
      <c r="BK369" s="110">
        <f>IFERROR('CEB Allocators'!BC40/SUM('CEB Allocators'!$Y40:$BC40),0)*SUM($AG40:$BK40)</f>
        <v>25.237899260320905</v>
      </c>
      <c r="BL369" s="67">
        <f t="shared" ref="BL369:CG369" si="719">BL40</f>
        <v>12.495048069338338</v>
      </c>
      <c r="BM369" s="67">
        <f t="shared" si="719"/>
        <v>12.578645236324043</v>
      </c>
      <c r="BN369" s="67">
        <f t="shared" si="719"/>
        <v>12.663914346649461</v>
      </c>
      <c r="BO369" s="67">
        <f t="shared" si="719"/>
        <v>12.750888839181389</v>
      </c>
      <c r="BP369" s="67">
        <f t="shared" si="719"/>
        <v>12.839602821563956</v>
      </c>
      <c r="BQ369" s="67">
        <f t="shared" si="719"/>
        <v>12.930091083594171</v>
      </c>
      <c r="BR369" s="67">
        <f t="shared" si="719"/>
        <v>13.022389110864994</v>
      </c>
      <c r="BS369" s="67">
        <f t="shared" si="719"/>
        <v>13.116533098681229</v>
      </c>
      <c r="BT369" s="67">
        <f t="shared" si="719"/>
        <v>13.21255996625379</v>
      </c>
      <c r="BU369" s="67">
        <f t="shared" si="719"/>
        <v>13.310507371177806</v>
      </c>
      <c r="BV369" s="67">
        <f t="shared" si="719"/>
        <v>13.410413724200296</v>
      </c>
      <c r="BW369" s="67">
        <f t="shared" si="719"/>
        <v>13.512318204283243</v>
      </c>
      <c r="BX369" s="67">
        <f t="shared" si="719"/>
        <v>13.616260773967845</v>
      </c>
      <c r="BY369" s="67">
        <f t="shared" si="719"/>
        <v>13.749317657421104</v>
      </c>
      <c r="BZ369" s="67">
        <f t="shared" si="719"/>
        <v>13.858000216168465</v>
      </c>
      <c r="CA369" s="67">
        <f t="shared" si="719"/>
        <v>13.968856426090769</v>
      </c>
      <c r="CB369" s="67">
        <f t="shared" si="719"/>
        <v>14.081929760211526</v>
      </c>
      <c r="CC369" s="67">
        <f t="shared" si="719"/>
        <v>0</v>
      </c>
      <c r="CD369" s="67">
        <f t="shared" si="719"/>
        <v>0</v>
      </c>
      <c r="CE369" s="67">
        <f t="shared" si="719"/>
        <v>0</v>
      </c>
      <c r="CF369" s="67">
        <f t="shared" si="719"/>
        <v>0</v>
      </c>
      <c r="CG369" s="67">
        <f t="shared" si="719"/>
        <v>0</v>
      </c>
      <c r="CH369" s="67">
        <f t="shared" si="604"/>
        <v>0</v>
      </c>
    </row>
    <row r="370" spans="1:86" ht="11.4" x14ac:dyDescent="0.2">
      <c r="A370" s="150"/>
      <c r="B370" s="109" t="str">
        <f t="shared" ref="B370:K370" si="720">B41</f>
        <v>FIT II</v>
      </c>
      <c r="C370" s="130">
        <f t="shared" si="720"/>
        <v>13.9</v>
      </c>
      <c r="D370" s="130" t="str">
        <f t="shared" si="720"/>
        <v>Sol</v>
      </c>
      <c r="E370" s="130" t="str">
        <f t="shared" si="720"/>
        <v>Solar (Rooftop, &lt;0.5MW)</v>
      </c>
      <c r="F370" s="109" t="str">
        <f t="shared" si="720"/>
        <v>Multiple</v>
      </c>
      <c r="G370" s="131">
        <f t="shared" si="720"/>
        <v>42370</v>
      </c>
      <c r="H370" s="132">
        <f t="shared" si="609"/>
        <v>50</v>
      </c>
      <c r="I370" s="132">
        <f t="shared" si="720"/>
        <v>25</v>
      </c>
      <c r="J370" s="132">
        <f t="shared" si="720"/>
        <v>25</v>
      </c>
      <c r="K370" s="109">
        <f t="shared" si="720"/>
        <v>2016</v>
      </c>
      <c r="L370" s="109"/>
      <c r="M370" s="109"/>
      <c r="N370" s="109"/>
      <c r="O370" s="109"/>
      <c r="P370" s="109"/>
      <c r="Q370" s="109"/>
      <c r="R370" s="109"/>
      <c r="S370" s="109"/>
      <c r="T370" s="109"/>
      <c r="U370" s="67">
        <f t="shared" ref="U370:AF370" si="721">U41</f>
        <v>0</v>
      </c>
      <c r="V370" s="67">
        <f t="shared" si="721"/>
        <v>0</v>
      </c>
      <c r="W370" s="67">
        <f t="shared" si="721"/>
        <v>0</v>
      </c>
      <c r="X370" s="67">
        <f t="shared" si="721"/>
        <v>0</v>
      </c>
      <c r="Y370" s="67">
        <f t="shared" si="721"/>
        <v>0</v>
      </c>
      <c r="Z370" s="67">
        <f t="shared" si="721"/>
        <v>0</v>
      </c>
      <c r="AA370" s="67">
        <f t="shared" si="721"/>
        <v>0</v>
      </c>
      <c r="AB370" s="67">
        <f t="shared" si="721"/>
        <v>0</v>
      </c>
      <c r="AC370" s="67">
        <f t="shared" si="721"/>
        <v>0</v>
      </c>
      <c r="AD370" s="67">
        <f t="shared" si="721"/>
        <v>0</v>
      </c>
      <c r="AE370" s="67">
        <f t="shared" si="721"/>
        <v>0</v>
      </c>
      <c r="AF370" s="67">
        <f t="shared" si="721"/>
        <v>6.4897776720000007</v>
      </c>
      <c r="AG370" s="110">
        <f>IFERROR('CEB Allocators'!Y41/SUM('CEB Allocators'!$Y41:$BC41),0)*SUM($AG41:$BK41)</f>
        <v>4.3261520037145482</v>
      </c>
      <c r="AH370" s="110">
        <f>IFERROR('CEB Allocators'!Z41/SUM('CEB Allocators'!$Y41:$BC41),0)*SUM($AG41:$BK41)</f>
        <v>4.3261520037145482</v>
      </c>
      <c r="AI370" s="110">
        <f>IFERROR('CEB Allocators'!AA41/SUM('CEB Allocators'!$Y41:$BC41),0)*SUM($AG41:$BK41)</f>
        <v>4.3261520037145482</v>
      </c>
      <c r="AJ370" s="110">
        <f>IFERROR('CEB Allocators'!AB41/SUM('CEB Allocators'!$Y41:$BC41),0)*SUM($AG41:$BK41)</f>
        <v>4.3261520037145482</v>
      </c>
      <c r="AK370" s="110">
        <f>IFERROR('CEB Allocators'!AC41/SUM('CEB Allocators'!$Y41:$BC41),0)*SUM($AG41:$BK41)</f>
        <v>4.3261520037145482</v>
      </c>
      <c r="AL370" s="110">
        <f>IFERROR('CEB Allocators'!AD41/SUM('CEB Allocators'!$Y41:$BC41),0)*SUM($AG41:$BK41)</f>
        <v>4.3261520037145482</v>
      </c>
      <c r="AM370" s="110">
        <f>IFERROR('CEB Allocators'!AE41/SUM('CEB Allocators'!$Y41:$BC41),0)*SUM($AG41:$BK41)</f>
        <v>4.3261520037145482</v>
      </c>
      <c r="AN370" s="110">
        <f>IFERROR('CEB Allocators'!AF41/SUM('CEB Allocators'!$Y41:$BC41),0)*SUM($AG41:$BK41)</f>
        <v>4.3261520037145482</v>
      </c>
      <c r="AO370" s="110">
        <f>IFERROR('CEB Allocators'!AG41/SUM('CEB Allocators'!$Y41:$BC41),0)*SUM($AG41:$BK41)</f>
        <v>4.3261520037145482</v>
      </c>
      <c r="AP370" s="110">
        <f>IFERROR('CEB Allocators'!AH41/SUM('CEB Allocators'!$Y41:$BC41),0)*SUM($AG41:$BK41)</f>
        <v>4.3261520037145482</v>
      </c>
      <c r="AQ370" s="110">
        <f>IFERROR('CEB Allocators'!AI41/SUM('CEB Allocators'!$Y41:$BC41),0)*SUM($AG41:$BK41)</f>
        <v>4.3261520037145482</v>
      </c>
      <c r="AR370" s="110">
        <f>IFERROR('CEB Allocators'!AJ41/SUM('CEB Allocators'!$Y41:$BC41),0)*SUM($AG41:$BK41)</f>
        <v>4.3261520037145482</v>
      </c>
      <c r="AS370" s="110">
        <f>IFERROR('CEB Allocators'!AK41/SUM('CEB Allocators'!$Y41:$BC41),0)*SUM($AG41:$BK41)</f>
        <v>4.3261520037145482</v>
      </c>
      <c r="AT370" s="110">
        <f>IFERROR('CEB Allocators'!AL41/SUM('CEB Allocators'!$Y41:$BC41),0)*SUM($AG41:$BK41)</f>
        <v>4.3261520037145482</v>
      </c>
      <c r="AU370" s="110">
        <f>IFERROR('CEB Allocators'!AM41/SUM('CEB Allocators'!$Y41:$BC41),0)*SUM($AG41:$BK41)</f>
        <v>4.3261520037145482</v>
      </c>
      <c r="AV370" s="110">
        <f>IFERROR('CEB Allocators'!AN41/SUM('CEB Allocators'!$Y41:$BC41),0)*SUM($AG41:$BK41)</f>
        <v>4.3261520037145482</v>
      </c>
      <c r="AW370" s="110">
        <f>IFERROR('CEB Allocators'!AO41/SUM('CEB Allocators'!$Y41:$BC41),0)*SUM($AG41:$BK41)</f>
        <v>4.3261520037145482</v>
      </c>
      <c r="AX370" s="110">
        <f>IFERROR('CEB Allocators'!AP41/SUM('CEB Allocators'!$Y41:$BC41),0)*SUM($AG41:$BK41)</f>
        <v>4.3261520037145482</v>
      </c>
      <c r="AY370" s="110">
        <f>IFERROR('CEB Allocators'!AQ41/SUM('CEB Allocators'!$Y41:$BC41),0)*SUM($AG41:$BK41)</f>
        <v>4.3261520037145482</v>
      </c>
      <c r="AZ370" s="110">
        <f>IFERROR('CEB Allocators'!AR41/SUM('CEB Allocators'!$Y41:$BC41),0)*SUM($AG41:$BK41)</f>
        <v>4.3261520037145482</v>
      </c>
      <c r="BA370" s="110">
        <f>IFERROR('CEB Allocators'!AS41/SUM('CEB Allocators'!$Y41:$BC41),0)*SUM($AG41:$BK41)</f>
        <v>4.3261520037145482</v>
      </c>
      <c r="BB370" s="110">
        <f>IFERROR('CEB Allocators'!AT41/SUM('CEB Allocators'!$Y41:$BC41),0)*SUM($AG41:$BK41)</f>
        <v>4.3261520037145482</v>
      </c>
      <c r="BC370" s="110">
        <f>IFERROR('CEB Allocators'!AU41/SUM('CEB Allocators'!$Y41:$BC41),0)*SUM($AG41:$BK41)</f>
        <v>4.3261520037145482</v>
      </c>
      <c r="BD370" s="110">
        <f>IFERROR('CEB Allocators'!AV41/SUM('CEB Allocators'!$Y41:$BC41),0)*SUM($AG41:$BK41)</f>
        <v>4.3261520037145482</v>
      </c>
      <c r="BE370" s="110">
        <f>IFERROR('CEB Allocators'!AW41/SUM('CEB Allocators'!$Y41:$BC41),0)*SUM($AG41:$BK41)</f>
        <v>4.3261520037145482</v>
      </c>
      <c r="BF370" s="110">
        <f>IFERROR('CEB Allocators'!AX41/SUM('CEB Allocators'!$Y41:$BC41),0)*SUM($AG41:$BK41)</f>
        <v>4.3261520037145482</v>
      </c>
      <c r="BG370" s="110">
        <f>IFERROR('CEB Allocators'!AY41/SUM('CEB Allocators'!$Y41:$BC41),0)*SUM($AG41:$BK41)</f>
        <v>4.3261520037145482</v>
      </c>
      <c r="BH370" s="110">
        <f>IFERROR('CEB Allocators'!AZ41/SUM('CEB Allocators'!$Y41:$BC41),0)*SUM($AG41:$BK41)</f>
        <v>4.3261520037145482</v>
      </c>
      <c r="BI370" s="110">
        <f>IFERROR('CEB Allocators'!BA41/SUM('CEB Allocators'!$Y41:$BC41),0)*SUM($AG41:$BK41)</f>
        <v>4.3261520037145482</v>
      </c>
      <c r="BJ370" s="110">
        <f>IFERROR('CEB Allocators'!BB41/SUM('CEB Allocators'!$Y41:$BC41),0)*SUM($AG41:$BK41)</f>
        <v>4.3261520037145482</v>
      </c>
      <c r="BK370" s="110">
        <f>IFERROR('CEB Allocators'!BC41/SUM('CEB Allocators'!$Y41:$BC41),0)*SUM($AG41:$BK41)</f>
        <v>4.3261520037145482</v>
      </c>
      <c r="BL370" s="67">
        <f t="shared" ref="BL370:CG370" si="722">BL41</f>
        <v>2.0421900682241745</v>
      </c>
      <c r="BM370" s="67">
        <f t="shared" si="722"/>
        <v>2.0560580698754598</v>
      </c>
      <c r="BN370" s="67">
        <f t="shared" si="722"/>
        <v>2.0702034315597713</v>
      </c>
      <c r="BO370" s="67">
        <f t="shared" si="722"/>
        <v>2.0846317004777686</v>
      </c>
      <c r="BP370" s="67">
        <f t="shared" si="722"/>
        <v>2.0993485347741254</v>
      </c>
      <c r="BQ370" s="67">
        <f t="shared" si="722"/>
        <v>2.1143597057564105</v>
      </c>
      <c r="BR370" s="67">
        <f t="shared" si="722"/>
        <v>2.1296711001583404</v>
      </c>
      <c r="BS370" s="67">
        <f t="shared" si="722"/>
        <v>2.145288722448309</v>
      </c>
      <c r="BT370" s="67">
        <f t="shared" si="722"/>
        <v>2.161218697184077</v>
      </c>
      <c r="BU370" s="67">
        <f t="shared" si="722"/>
        <v>2.1774672714145602</v>
      </c>
      <c r="BV370" s="67">
        <f t="shared" si="722"/>
        <v>2.1940408171296535</v>
      </c>
      <c r="BW370" s="67">
        <f t="shared" si="722"/>
        <v>2.2109458337590486</v>
      </c>
      <c r="BX370" s="67">
        <f t="shared" si="722"/>
        <v>2.2281889507210311</v>
      </c>
      <c r="BY370" s="67">
        <f t="shared" si="722"/>
        <v>2.2457769300222536</v>
      </c>
      <c r="BZ370" s="67">
        <f t="shared" si="722"/>
        <v>2.2682913023257485</v>
      </c>
      <c r="CA370" s="67">
        <f t="shared" si="722"/>
        <v>2.2866813286590655</v>
      </c>
      <c r="CB370" s="67">
        <f t="shared" si="722"/>
        <v>2.3054391555190485</v>
      </c>
      <c r="CC370" s="67">
        <f t="shared" si="722"/>
        <v>2.3245721389162317</v>
      </c>
      <c r="CD370" s="67">
        <f t="shared" si="722"/>
        <v>0</v>
      </c>
      <c r="CE370" s="67">
        <f t="shared" si="722"/>
        <v>0</v>
      </c>
      <c r="CF370" s="67">
        <f t="shared" si="722"/>
        <v>0</v>
      </c>
      <c r="CG370" s="67">
        <f t="shared" si="722"/>
        <v>0</v>
      </c>
      <c r="CH370" s="67">
        <f t="shared" si="604"/>
        <v>0</v>
      </c>
    </row>
    <row r="371" spans="1:86" ht="11.4" x14ac:dyDescent="0.2">
      <c r="A371" s="150"/>
      <c r="B371" s="109" t="str">
        <f t="shared" ref="B371:K371" si="723">B42</f>
        <v>FIT III</v>
      </c>
      <c r="C371" s="130">
        <f t="shared" si="723"/>
        <v>34.299999999999997</v>
      </c>
      <c r="D371" s="130" t="str">
        <f t="shared" si="723"/>
        <v>Sol</v>
      </c>
      <c r="E371" s="130" t="str">
        <f t="shared" si="723"/>
        <v>Solar (Ground Mounted, &lt;0.5MW)</v>
      </c>
      <c r="F371" s="109" t="str">
        <f t="shared" si="723"/>
        <v>Multiple</v>
      </c>
      <c r="G371" s="131">
        <f t="shared" si="723"/>
        <v>42736</v>
      </c>
      <c r="H371" s="132">
        <f t="shared" si="609"/>
        <v>50</v>
      </c>
      <c r="I371" s="132">
        <f t="shared" si="723"/>
        <v>25</v>
      </c>
      <c r="J371" s="132">
        <f t="shared" si="723"/>
        <v>25</v>
      </c>
      <c r="K371" s="109">
        <f t="shared" si="723"/>
        <v>2017</v>
      </c>
      <c r="L371" s="109"/>
      <c r="M371" s="109"/>
      <c r="N371" s="109"/>
      <c r="O371" s="109"/>
      <c r="P371" s="109"/>
      <c r="Q371" s="109"/>
      <c r="R371" s="109"/>
      <c r="S371" s="109"/>
      <c r="T371" s="109"/>
      <c r="U371" s="67">
        <f t="shared" ref="U371:AF371" si="724">U42</f>
        <v>0</v>
      </c>
      <c r="V371" s="67">
        <f t="shared" si="724"/>
        <v>0</v>
      </c>
      <c r="W371" s="67">
        <f t="shared" si="724"/>
        <v>0</v>
      </c>
      <c r="X371" s="67">
        <f t="shared" si="724"/>
        <v>0</v>
      </c>
      <c r="Y371" s="67">
        <f t="shared" si="724"/>
        <v>0</v>
      </c>
      <c r="Z371" s="67">
        <f t="shared" si="724"/>
        <v>0</v>
      </c>
      <c r="AA371" s="67">
        <f t="shared" si="724"/>
        <v>0</v>
      </c>
      <c r="AB371" s="67">
        <f t="shared" si="724"/>
        <v>0</v>
      </c>
      <c r="AC371" s="67">
        <f t="shared" si="724"/>
        <v>0</v>
      </c>
      <c r="AD371" s="67">
        <f t="shared" si="724"/>
        <v>0</v>
      </c>
      <c r="AE371" s="67">
        <f t="shared" si="724"/>
        <v>0</v>
      </c>
      <c r="AF371" s="67">
        <f t="shared" si="724"/>
        <v>0</v>
      </c>
      <c r="AG371" s="110">
        <f>IFERROR('CEB Allocators'!Y42/SUM('CEB Allocators'!$Y42:$BC42),0)*SUM($AG42:$BK42)</f>
        <v>9.7984384775464228</v>
      </c>
      <c r="AH371" s="110">
        <f>IFERROR('CEB Allocators'!Z42/SUM('CEB Allocators'!$Y42:$BC42),0)*SUM($AG42:$BK42)</f>
        <v>9.7984384775464228</v>
      </c>
      <c r="AI371" s="110">
        <f>IFERROR('CEB Allocators'!AA42/SUM('CEB Allocators'!$Y42:$BC42),0)*SUM($AG42:$BK42)</f>
        <v>9.7984384775464228</v>
      </c>
      <c r="AJ371" s="110">
        <f>IFERROR('CEB Allocators'!AB42/SUM('CEB Allocators'!$Y42:$BC42),0)*SUM($AG42:$BK42)</f>
        <v>9.7984384775464228</v>
      </c>
      <c r="AK371" s="110">
        <f>IFERROR('CEB Allocators'!AC42/SUM('CEB Allocators'!$Y42:$BC42),0)*SUM($AG42:$BK42)</f>
        <v>9.7984384775464228</v>
      </c>
      <c r="AL371" s="110">
        <f>IFERROR('CEB Allocators'!AD42/SUM('CEB Allocators'!$Y42:$BC42),0)*SUM($AG42:$BK42)</f>
        <v>9.7984384775464228</v>
      </c>
      <c r="AM371" s="110">
        <f>IFERROR('CEB Allocators'!AE42/SUM('CEB Allocators'!$Y42:$BC42),0)*SUM($AG42:$BK42)</f>
        <v>9.7984384775464228</v>
      </c>
      <c r="AN371" s="110">
        <f>IFERROR('CEB Allocators'!AF42/SUM('CEB Allocators'!$Y42:$BC42),0)*SUM($AG42:$BK42)</f>
        <v>9.7984384775464228</v>
      </c>
      <c r="AO371" s="110">
        <f>IFERROR('CEB Allocators'!AG42/SUM('CEB Allocators'!$Y42:$BC42),0)*SUM($AG42:$BK42)</f>
        <v>9.7984384775464228</v>
      </c>
      <c r="AP371" s="110">
        <f>IFERROR('CEB Allocators'!AH42/SUM('CEB Allocators'!$Y42:$BC42),0)*SUM($AG42:$BK42)</f>
        <v>9.7984384775464228</v>
      </c>
      <c r="AQ371" s="110">
        <f>IFERROR('CEB Allocators'!AI42/SUM('CEB Allocators'!$Y42:$BC42),0)*SUM($AG42:$BK42)</f>
        <v>9.7984384775464228</v>
      </c>
      <c r="AR371" s="110">
        <f>IFERROR('CEB Allocators'!AJ42/SUM('CEB Allocators'!$Y42:$BC42),0)*SUM($AG42:$BK42)</f>
        <v>9.7984384775464228</v>
      </c>
      <c r="AS371" s="110">
        <f>IFERROR('CEB Allocators'!AK42/SUM('CEB Allocators'!$Y42:$BC42),0)*SUM($AG42:$BK42)</f>
        <v>9.7984384775464228</v>
      </c>
      <c r="AT371" s="110">
        <f>IFERROR('CEB Allocators'!AL42/SUM('CEB Allocators'!$Y42:$BC42),0)*SUM($AG42:$BK42)</f>
        <v>9.7984384775464228</v>
      </c>
      <c r="AU371" s="110">
        <f>IFERROR('CEB Allocators'!AM42/SUM('CEB Allocators'!$Y42:$BC42),0)*SUM($AG42:$BK42)</f>
        <v>9.7984384775464228</v>
      </c>
      <c r="AV371" s="110">
        <f>IFERROR('CEB Allocators'!AN42/SUM('CEB Allocators'!$Y42:$BC42),0)*SUM($AG42:$BK42)</f>
        <v>9.7984384775464228</v>
      </c>
      <c r="AW371" s="110">
        <f>IFERROR('CEB Allocators'!AO42/SUM('CEB Allocators'!$Y42:$BC42),0)*SUM($AG42:$BK42)</f>
        <v>9.7984384775464228</v>
      </c>
      <c r="AX371" s="110">
        <f>IFERROR('CEB Allocators'!AP42/SUM('CEB Allocators'!$Y42:$BC42),0)*SUM($AG42:$BK42)</f>
        <v>9.7984384775464228</v>
      </c>
      <c r="AY371" s="110">
        <f>IFERROR('CEB Allocators'!AQ42/SUM('CEB Allocators'!$Y42:$BC42),0)*SUM($AG42:$BK42)</f>
        <v>9.7984384775464228</v>
      </c>
      <c r="AZ371" s="110">
        <f>IFERROR('CEB Allocators'!AR42/SUM('CEB Allocators'!$Y42:$BC42),0)*SUM($AG42:$BK42)</f>
        <v>9.7984384775464228</v>
      </c>
      <c r="BA371" s="110">
        <f>IFERROR('CEB Allocators'!AS42/SUM('CEB Allocators'!$Y42:$BC42),0)*SUM($AG42:$BK42)</f>
        <v>9.7984384775464228</v>
      </c>
      <c r="BB371" s="110">
        <f>IFERROR('CEB Allocators'!AT42/SUM('CEB Allocators'!$Y42:$BC42),0)*SUM($AG42:$BK42)</f>
        <v>9.7984384775464228</v>
      </c>
      <c r="BC371" s="110">
        <f>IFERROR('CEB Allocators'!AU42/SUM('CEB Allocators'!$Y42:$BC42),0)*SUM($AG42:$BK42)</f>
        <v>9.7984384775464228</v>
      </c>
      <c r="BD371" s="110">
        <f>IFERROR('CEB Allocators'!AV42/SUM('CEB Allocators'!$Y42:$BC42),0)*SUM($AG42:$BK42)</f>
        <v>9.7984384775464228</v>
      </c>
      <c r="BE371" s="110">
        <f>IFERROR('CEB Allocators'!AW42/SUM('CEB Allocators'!$Y42:$BC42),0)*SUM($AG42:$BK42)</f>
        <v>9.7984384775464228</v>
      </c>
      <c r="BF371" s="110">
        <f>IFERROR('CEB Allocators'!AX42/SUM('CEB Allocators'!$Y42:$BC42),0)*SUM($AG42:$BK42)</f>
        <v>9.7984384775464228</v>
      </c>
      <c r="BG371" s="110">
        <f>IFERROR('CEB Allocators'!AY42/SUM('CEB Allocators'!$Y42:$BC42),0)*SUM($AG42:$BK42)</f>
        <v>9.7984384775464228</v>
      </c>
      <c r="BH371" s="110">
        <f>IFERROR('CEB Allocators'!AZ42/SUM('CEB Allocators'!$Y42:$BC42),0)*SUM($AG42:$BK42)</f>
        <v>9.7984384775464228</v>
      </c>
      <c r="BI371" s="110">
        <f>IFERROR('CEB Allocators'!BA42/SUM('CEB Allocators'!$Y42:$BC42),0)*SUM($AG42:$BK42)</f>
        <v>9.7984384775464228</v>
      </c>
      <c r="BJ371" s="110">
        <f>IFERROR('CEB Allocators'!BB42/SUM('CEB Allocators'!$Y42:$BC42),0)*SUM($AG42:$BK42)</f>
        <v>9.7984384775464228</v>
      </c>
      <c r="BK371" s="110">
        <f>IFERROR('CEB Allocators'!BC42/SUM('CEB Allocators'!$Y42:$BC42),0)*SUM($AG42:$BK42)</f>
        <v>9.7984384775464228</v>
      </c>
      <c r="BL371" s="67">
        <f t="shared" ref="BL371:CG371" si="725">BL42</f>
        <v>4.9661666828764037</v>
      </c>
      <c r="BM371" s="67">
        <f t="shared" si="725"/>
        <v>5.0003877229223814</v>
      </c>
      <c r="BN371" s="67">
        <f t="shared" si="725"/>
        <v>5.0352931837692791</v>
      </c>
      <c r="BO371" s="67">
        <f t="shared" si="725"/>
        <v>5.0708967538331136</v>
      </c>
      <c r="BP371" s="67">
        <f t="shared" si="725"/>
        <v>5.1072123952982249</v>
      </c>
      <c r="BQ371" s="67">
        <f t="shared" si="725"/>
        <v>5.1442543495926394</v>
      </c>
      <c r="BR371" s="67">
        <f t="shared" si="725"/>
        <v>5.1820371429729413</v>
      </c>
      <c r="BS371" s="67">
        <f t="shared" si="725"/>
        <v>5.2205755922208503</v>
      </c>
      <c r="BT371" s="67">
        <f t="shared" si="725"/>
        <v>5.2598848104537179</v>
      </c>
      <c r="BU371" s="67">
        <f t="shared" si="725"/>
        <v>5.2999802130512403</v>
      </c>
      <c r="BV371" s="67">
        <f t="shared" si="725"/>
        <v>5.3408775237007138</v>
      </c>
      <c r="BW371" s="67">
        <f t="shared" si="725"/>
        <v>5.3825927805631784</v>
      </c>
      <c r="BX371" s="67">
        <f t="shared" si="725"/>
        <v>5.425142342562892</v>
      </c>
      <c r="BY371" s="67">
        <f t="shared" si="725"/>
        <v>5.4685428958025986</v>
      </c>
      <c r="BZ371" s="67">
        <f t="shared" si="725"/>
        <v>5.5128114601071001</v>
      </c>
      <c r="CA371" s="67">
        <f t="shared" si="725"/>
        <v>5.5694796492732923</v>
      </c>
      <c r="CB371" s="67">
        <f t="shared" si="725"/>
        <v>5.6157669486472077</v>
      </c>
      <c r="CC371" s="67">
        <f t="shared" si="725"/>
        <v>5.6629799940086016</v>
      </c>
      <c r="CD371" s="67">
        <f t="shared" si="725"/>
        <v>5.7111373002772226</v>
      </c>
      <c r="CE371" s="67">
        <f t="shared" si="725"/>
        <v>0</v>
      </c>
      <c r="CF371" s="67">
        <f t="shared" si="725"/>
        <v>0</v>
      </c>
      <c r="CG371" s="67">
        <f t="shared" si="725"/>
        <v>0</v>
      </c>
      <c r="CH371" s="67">
        <f t="shared" si="604"/>
        <v>0</v>
      </c>
    </row>
    <row r="372" spans="1:86" ht="11.4" x14ac:dyDescent="0.2">
      <c r="A372" s="150"/>
      <c r="B372" s="109" t="str">
        <f t="shared" ref="B372:K372" si="726">B43</f>
        <v>FIT III</v>
      </c>
      <c r="C372" s="130">
        <f t="shared" si="726"/>
        <v>31.2</v>
      </c>
      <c r="D372" s="130" t="str">
        <f t="shared" si="726"/>
        <v>Sol</v>
      </c>
      <c r="E372" s="130" t="str">
        <f t="shared" si="726"/>
        <v>Solar (Ground Mounted, &lt;0.5MW)</v>
      </c>
      <c r="F372" s="109" t="str">
        <f t="shared" si="726"/>
        <v>Multiple</v>
      </c>
      <c r="G372" s="131">
        <f t="shared" si="726"/>
        <v>43101</v>
      </c>
      <c r="H372" s="132">
        <f t="shared" si="609"/>
        <v>50</v>
      </c>
      <c r="I372" s="132">
        <f t="shared" si="726"/>
        <v>25</v>
      </c>
      <c r="J372" s="132">
        <f t="shared" si="726"/>
        <v>25</v>
      </c>
      <c r="K372" s="109">
        <f t="shared" si="726"/>
        <v>2018</v>
      </c>
      <c r="L372" s="109"/>
      <c r="M372" s="109"/>
      <c r="N372" s="109"/>
      <c r="O372" s="109"/>
      <c r="P372" s="109"/>
      <c r="Q372" s="109"/>
      <c r="R372" s="109"/>
      <c r="S372" s="109"/>
      <c r="T372" s="109"/>
      <c r="U372" s="67">
        <f t="shared" ref="U372:AF372" si="727">U43</f>
        <v>0</v>
      </c>
      <c r="V372" s="67">
        <f t="shared" si="727"/>
        <v>0</v>
      </c>
      <c r="W372" s="67">
        <f t="shared" si="727"/>
        <v>0</v>
      </c>
      <c r="X372" s="67">
        <f t="shared" si="727"/>
        <v>0</v>
      </c>
      <c r="Y372" s="67">
        <f t="shared" si="727"/>
        <v>0</v>
      </c>
      <c r="Z372" s="67">
        <f t="shared" si="727"/>
        <v>0</v>
      </c>
      <c r="AA372" s="67">
        <f t="shared" si="727"/>
        <v>0</v>
      </c>
      <c r="AB372" s="67">
        <f t="shared" si="727"/>
        <v>0</v>
      </c>
      <c r="AC372" s="67">
        <f t="shared" si="727"/>
        <v>0</v>
      </c>
      <c r="AD372" s="67">
        <f t="shared" si="727"/>
        <v>0</v>
      </c>
      <c r="AE372" s="67">
        <f t="shared" si="727"/>
        <v>0</v>
      </c>
      <c r="AF372" s="67">
        <f t="shared" si="727"/>
        <v>0</v>
      </c>
      <c r="AG372" s="110">
        <f>IFERROR('CEB Allocators'!Y43/SUM('CEB Allocators'!$Y43:$BC43),0)*SUM($AG43:$BK43)</f>
        <v>0</v>
      </c>
      <c r="AH372" s="110">
        <f>IFERROR('CEB Allocators'!Z43/SUM('CEB Allocators'!$Y43:$BC43),0)*SUM($AG43:$BK43)</f>
        <v>9.0587988486513051</v>
      </c>
      <c r="AI372" s="110">
        <f>IFERROR('CEB Allocators'!AA43/SUM('CEB Allocators'!$Y43:$BC43),0)*SUM($AG43:$BK43)</f>
        <v>9.0587988486513051</v>
      </c>
      <c r="AJ372" s="110">
        <f>IFERROR('CEB Allocators'!AB43/SUM('CEB Allocators'!$Y43:$BC43),0)*SUM($AG43:$BK43)</f>
        <v>9.0587988486513051</v>
      </c>
      <c r="AK372" s="110">
        <f>IFERROR('CEB Allocators'!AC43/SUM('CEB Allocators'!$Y43:$BC43),0)*SUM($AG43:$BK43)</f>
        <v>9.0587988486513051</v>
      </c>
      <c r="AL372" s="110">
        <f>IFERROR('CEB Allocators'!AD43/SUM('CEB Allocators'!$Y43:$BC43),0)*SUM($AG43:$BK43)</f>
        <v>9.0587988486513051</v>
      </c>
      <c r="AM372" s="110">
        <f>IFERROR('CEB Allocators'!AE43/SUM('CEB Allocators'!$Y43:$BC43),0)*SUM($AG43:$BK43)</f>
        <v>9.0587988486513051</v>
      </c>
      <c r="AN372" s="110">
        <f>IFERROR('CEB Allocators'!AF43/SUM('CEB Allocators'!$Y43:$BC43),0)*SUM($AG43:$BK43)</f>
        <v>9.0587988486513051</v>
      </c>
      <c r="AO372" s="110">
        <f>IFERROR('CEB Allocators'!AG43/SUM('CEB Allocators'!$Y43:$BC43),0)*SUM($AG43:$BK43)</f>
        <v>9.0587988486513051</v>
      </c>
      <c r="AP372" s="110">
        <f>IFERROR('CEB Allocators'!AH43/SUM('CEB Allocators'!$Y43:$BC43),0)*SUM($AG43:$BK43)</f>
        <v>9.0587988486513051</v>
      </c>
      <c r="AQ372" s="110">
        <f>IFERROR('CEB Allocators'!AI43/SUM('CEB Allocators'!$Y43:$BC43),0)*SUM($AG43:$BK43)</f>
        <v>9.0587988486513051</v>
      </c>
      <c r="AR372" s="110">
        <f>IFERROR('CEB Allocators'!AJ43/SUM('CEB Allocators'!$Y43:$BC43),0)*SUM($AG43:$BK43)</f>
        <v>9.0587988486513051</v>
      </c>
      <c r="AS372" s="110">
        <f>IFERROR('CEB Allocators'!AK43/SUM('CEB Allocators'!$Y43:$BC43),0)*SUM($AG43:$BK43)</f>
        <v>9.0587988486513051</v>
      </c>
      <c r="AT372" s="110">
        <f>IFERROR('CEB Allocators'!AL43/SUM('CEB Allocators'!$Y43:$BC43),0)*SUM($AG43:$BK43)</f>
        <v>9.0587988486513051</v>
      </c>
      <c r="AU372" s="110">
        <f>IFERROR('CEB Allocators'!AM43/SUM('CEB Allocators'!$Y43:$BC43),0)*SUM($AG43:$BK43)</f>
        <v>9.0587988486513051</v>
      </c>
      <c r="AV372" s="110">
        <f>IFERROR('CEB Allocators'!AN43/SUM('CEB Allocators'!$Y43:$BC43),0)*SUM($AG43:$BK43)</f>
        <v>9.0587988486513051</v>
      </c>
      <c r="AW372" s="110">
        <f>IFERROR('CEB Allocators'!AO43/SUM('CEB Allocators'!$Y43:$BC43),0)*SUM($AG43:$BK43)</f>
        <v>9.0587988486513051</v>
      </c>
      <c r="AX372" s="110">
        <f>IFERROR('CEB Allocators'!AP43/SUM('CEB Allocators'!$Y43:$BC43),0)*SUM($AG43:$BK43)</f>
        <v>9.0587988486513051</v>
      </c>
      <c r="AY372" s="110">
        <f>IFERROR('CEB Allocators'!AQ43/SUM('CEB Allocators'!$Y43:$BC43),0)*SUM($AG43:$BK43)</f>
        <v>9.0587988486513051</v>
      </c>
      <c r="AZ372" s="110">
        <f>IFERROR('CEB Allocators'!AR43/SUM('CEB Allocators'!$Y43:$BC43),0)*SUM($AG43:$BK43)</f>
        <v>9.0587988486513051</v>
      </c>
      <c r="BA372" s="110">
        <f>IFERROR('CEB Allocators'!AS43/SUM('CEB Allocators'!$Y43:$BC43),0)*SUM($AG43:$BK43)</f>
        <v>9.0587988486513051</v>
      </c>
      <c r="BB372" s="110">
        <f>IFERROR('CEB Allocators'!AT43/SUM('CEB Allocators'!$Y43:$BC43),0)*SUM($AG43:$BK43)</f>
        <v>9.0587988486513051</v>
      </c>
      <c r="BC372" s="110">
        <f>IFERROR('CEB Allocators'!AU43/SUM('CEB Allocators'!$Y43:$BC43),0)*SUM($AG43:$BK43)</f>
        <v>9.0587988486513051</v>
      </c>
      <c r="BD372" s="110">
        <f>IFERROR('CEB Allocators'!AV43/SUM('CEB Allocators'!$Y43:$BC43),0)*SUM($AG43:$BK43)</f>
        <v>9.0587988486513051</v>
      </c>
      <c r="BE372" s="110">
        <f>IFERROR('CEB Allocators'!AW43/SUM('CEB Allocators'!$Y43:$BC43),0)*SUM($AG43:$BK43)</f>
        <v>9.0587988486513051</v>
      </c>
      <c r="BF372" s="110">
        <f>IFERROR('CEB Allocators'!AX43/SUM('CEB Allocators'!$Y43:$BC43),0)*SUM($AG43:$BK43)</f>
        <v>9.0587988486513051</v>
      </c>
      <c r="BG372" s="110">
        <f>IFERROR('CEB Allocators'!AY43/SUM('CEB Allocators'!$Y43:$BC43),0)*SUM($AG43:$BK43)</f>
        <v>9.0587988486513051</v>
      </c>
      <c r="BH372" s="110">
        <f>IFERROR('CEB Allocators'!AZ43/SUM('CEB Allocators'!$Y43:$BC43),0)*SUM($AG43:$BK43)</f>
        <v>9.0587988486513051</v>
      </c>
      <c r="BI372" s="110">
        <f>IFERROR('CEB Allocators'!BA43/SUM('CEB Allocators'!$Y43:$BC43),0)*SUM($AG43:$BK43)</f>
        <v>9.0587988486513051</v>
      </c>
      <c r="BJ372" s="110">
        <f>IFERROR('CEB Allocators'!BB43/SUM('CEB Allocators'!$Y43:$BC43),0)*SUM($AG43:$BK43)</f>
        <v>9.0587988486513051</v>
      </c>
      <c r="BK372" s="110">
        <f>IFERROR('CEB Allocators'!BC43/SUM('CEB Allocators'!$Y43:$BC43),0)*SUM($AG43:$BK43)</f>
        <v>9.0587988486513051</v>
      </c>
      <c r="BL372" s="67">
        <f t="shared" ref="BL372:CG372" si="728">BL43</f>
        <v>4.4527888610692106</v>
      </c>
      <c r="BM372" s="67">
        <f t="shared" si="728"/>
        <v>4.4839170374375641</v>
      </c>
      <c r="BN372" s="67">
        <f t="shared" si="728"/>
        <v>4.5156677773332836</v>
      </c>
      <c r="BO372" s="67">
        <f t="shared" si="728"/>
        <v>4.5480535320269171</v>
      </c>
      <c r="BP372" s="67">
        <f t="shared" si="728"/>
        <v>4.5810870018144243</v>
      </c>
      <c r="BQ372" s="67">
        <f t="shared" si="728"/>
        <v>4.6147811409976818</v>
      </c>
      <c r="BR372" s="67">
        <f t="shared" si="728"/>
        <v>4.649149162964604</v>
      </c>
      <c r="BS372" s="67">
        <f t="shared" si="728"/>
        <v>4.6842045453708643</v>
      </c>
      <c r="BT372" s="67">
        <f t="shared" si="728"/>
        <v>4.7199610354252499</v>
      </c>
      <c r="BU372" s="67">
        <f t="shared" si="728"/>
        <v>4.7564326552807241</v>
      </c>
      <c r="BV372" s="67">
        <f t="shared" si="728"/>
        <v>4.7936337075333064</v>
      </c>
      <c r="BW372" s="67">
        <f t="shared" si="728"/>
        <v>4.8315787808309407</v>
      </c>
      <c r="BX372" s="67">
        <f t="shared" si="728"/>
        <v>4.8702827555945287</v>
      </c>
      <c r="BY372" s="67">
        <f t="shared" si="728"/>
        <v>4.9097608098533883</v>
      </c>
      <c r="BZ372" s="67">
        <f t="shared" si="728"/>
        <v>4.9500284251974245</v>
      </c>
      <c r="CA372" s="67">
        <f t="shared" si="728"/>
        <v>4.9911013928483419</v>
      </c>
      <c r="CB372" s="67">
        <f t="shared" si="728"/>
        <v>5.0436788987382801</v>
      </c>
      <c r="CC372" s="67">
        <f t="shared" si="728"/>
        <v>5.0866248758600143</v>
      </c>
      <c r="CD372" s="67">
        <f t="shared" si="728"/>
        <v>5.1304297725241828</v>
      </c>
      <c r="CE372" s="67">
        <f t="shared" si="728"/>
        <v>5.1751107671216348</v>
      </c>
      <c r="CF372" s="67">
        <f t="shared" si="728"/>
        <v>0</v>
      </c>
      <c r="CG372" s="67">
        <f t="shared" si="728"/>
        <v>0</v>
      </c>
      <c r="CH372" s="67">
        <f t="shared" si="604"/>
        <v>0</v>
      </c>
    </row>
    <row r="373" spans="1:86" ht="11.4" x14ac:dyDescent="0.2">
      <c r="A373" s="150"/>
      <c r="B373" s="109" t="str">
        <f t="shared" ref="B373:K373" si="729">B44</f>
        <v>FIT III</v>
      </c>
      <c r="C373" s="130">
        <f t="shared" si="729"/>
        <v>82.7</v>
      </c>
      <c r="D373" s="130" t="str">
        <f t="shared" si="729"/>
        <v>Sol</v>
      </c>
      <c r="E373" s="130" t="str">
        <f t="shared" si="729"/>
        <v>Solar (Rooftop, &lt;0.5MW)</v>
      </c>
      <c r="F373" s="109" t="str">
        <f t="shared" si="729"/>
        <v>Multiple</v>
      </c>
      <c r="G373" s="131">
        <f t="shared" si="729"/>
        <v>42370</v>
      </c>
      <c r="H373" s="132">
        <f t="shared" si="609"/>
        <v>50</v>
      </c>
      <c r="I373" s="132">
        <f t="shared" si="729"/>
        <v>25</v>
      </c>
      <c r="J373" s="132">
        <f t="shared" si="729"/>
        <v>25</v>
      </c>
      <c r="K373" s="109">
        <f t="shared" si="729"/>
        <v>2016</v>
      </c>
      <c r="L373" s="109"/>
      <c r="M373" s="109"/>
      <c r="N373" s="109"/>
      <c r="O373" s="109"/>
      <c r="P373" s="109"/>
      <c r="Q373" s="109"/>
      <c r="R373" s="109"/>
      <c r="S373" s="109"/>
      <c r="T373" s="109"/>
      <c r="U373" s="67">
        <f t="shared" ref="U373:AF373" si="730">U44</f>
        <v>0</v>
      </c>
      <c r="V373" s="67">
        <f t="shared" si="730"/>
        <v>0</v>
      </c>
      <c r="W373" s="67">
        <f t="shared" si="730"/>
        <v>0</v>
      </c>
      <c r="X373" s="67">
        <f t="shared" si="730"/>
        <v>0</v>
      </c>
      <c r="Y373" s="67">
        <f t="shared" si="730"/>
        <v>0</v>
      </c>
      <c r="Z373" s="67">
        <f t="shared" si="730"/>
        <v>0</v>
      </c>
      <c r="AA373" s="67">
        <f t="shared" si="730"/>
        <v>0</v>
      </c>
      <c r="AB373" s="67">
        <f t="shared" si="730"/>
        <v>0</v>
      </c>
      <c r="AC373" s="67">
        <f t="shared" si="730"/>
        <v>0</v>
      </c>
      <c r="AD373" s="67">
        <f t="shared" si="730"/>
        <v>0</v>
      </c>
      <c r="AE373" s="67">
        <f t="shared" si="730"/>
        <v>0</v>
      </c>
      <c r="AF373" s="67">
        <f t="shared" si="730"/>
        <v>38.611842696000004</v>
      </c>
      <c r="AG373" s="110">
        <f>IFERROR('CEB Allocators'!Y44/SUM('CEB Allocators'!$Y44:$BC44),0)*SUM($AG44:$BK44)</f>
        <v>25.739048252316056</v>
      </c>
      <c r="AH373" s="110">
        <f>IFERROR('CEB Allocators'!Z44/SUM('CEB Allocators'!$Y44:$BC44),0)*SUM($AG44:$BK44)</f>
        <v>25.739048252316056</v>
      </c>
      <c r="AI373" s="110">
        <f>IFERROR('CEB Allocators'!AA44/SUM('CEB Allocators'!$Y44:$BC44),0)*SUM($AG44:$BK44)</f>
        <v>25.739048252316056</v>
      </c>
      <c r="AJ373" s="110">
        <f>IFERROR('CEB Allocators'!AB44/SUM('CEB Allocators'!$Y44:$BC44),0)*SUM($AG44:$BK44)</f>
        <v>25.739048252316056</v>
      </c>
      <c r="AK373" s="110">
        <f>IFERROR('CEB Allocators'!AC44/SUM('CEB Allocators'!$Y44:$BC44),0)*SUM($AG44:$BK44)</f>
        <v>25.739048252316056</v>
      </c>
      <c r="AL373" s="110">
        <f>IFERROR('CEB Allocators'!AD44/SUM('CEB Allocators'!$Y44:$BC44),0)*SUM($AG44:$BK44)</f>
        <v>25.739048252316056</v>
      </c>
      <c r="AM373" s="110">
        <f>IFERROR('CEB Allocators'!AE44/SUM('CEB Allocators'!$Y44:$BC44),0)*SUM($AG44:$BK44)</f>
        <v>25.739048252316056</v>
      </c>
      <c r="AN373" s="110">
        <f>IFERROR('CEB Allocators'!AF44/SUM('CEB Allocators'!$Y44:$BC44),0)*SUM($AG44:$BK44)</f>
        <v>25.739048252316056</v>
      </c>
      <c r="AO373" s="110">
        <f>IFERROR('CEB Allocators'!AG44/SUM('CEB Allocators'!$Y44:$BC44),0)*SUM($AG44:$BK44)</f>
        <v>25.739048252316056</v>
      </c>
      <c r="AP373" s="110">
        <f>IFERROR('CEB Allocators'!AH44/SUM('CEB Allocators'!$Y44:$BC44),0)*SUM($AG44:$BK44)</f>
        <v>25.739048252316056</v>
      </c>
      <c r="AQ373" s="110">
        <f>IFERROR('CEB Allocators'!AI44/SUM('CEB Allocators'!$Y44:$BC44),0)*SUM($AG44:$BK44)</f>
        <v>25.739048252316056</v>
      </c>
      <c r="AR373" s="110">
        <f>IFERROR('CEB Allocators'!AJ44/SUM('CEB Allocators'!$Y44:$BC44),0)*SUM($AG44:$BK44)</f>
        <v>25.739048252316056</v>
      </c>
      <c r="AS373" s="110">
        <f>IFERROR('CEB Allocators'!AK44/SUM('CEB Allocators'!$Y44:$BC44),0)*SUM($AG44:$BK44)</f>
        <v>25.739048252316056</v>
      </c>
      <c r="AT373" s="110">
        <f>IFERROR('CEB Allocators'!AL44/SUM('CEB Allocators'!$Y44:$BC44),0)*SUM($AG44:$BK44)</f>
        <v>25.739048252316056</v>
      </c>
      <c r="AU373" s="110">
        <f>IFERROR('CEB Allocators'!AM44/SUM('CEB Allocators'!$Y44:$BC44),0)*SUM($AG44:$BK44)</f>
        <v>25.739048252316056</v>
      </c>
      <c r="AV373" s="110">
        <f>IFERROR('CEB Allocators'!AN44/SUM('CEB Allocators'!$Y44:$BC44),0)*SUM($AG44:$BK44)</f>
        <v>25.739048252316056</v>
      </c>
      <c r="AW373" s="110">
        <f>IFERROR('CEB Allocators'!AO44/SUM('CEB Allocators'!$Y44:$BC44),0)*SUM($AG44:$BK44)</f>
        <v>25.739048252316056</v>
      </c>
      <c r="AX373" s="110">
        <f>IFERROR('CEB Allocators'!AP44/SUM('CEB Allocators'!$Y44:$BC44),0)*SUM($AG44:$BK44)</f>
        <v>25.739048252316056</v>
      </c>
      <c r="AY373" s="110">
        <f>IFERROR('CEB Allocators'!AQ44/SUM('CEB Allocators'!$Y44:$BC44),0)*SUM($AG44:$BK44)</f>
        <v>25.739048252316056</v>
      </c>
      <c r="AZ373" s="110">
        <f>IFERROR('CEB Allocators'!AR44/SUM('CEB Allocators'!$Y44:$BC44),0)*SUM($AG44:$BK44)</f>
        <v>25.739048252316056</v>
      </c>
      <c r="BA373" s="110">
        <f>IFERROR('CEB Allocators'!AS44/SUM('CEB Allocators'!$Y44:$BC44),0)*SUM($AG44:$BK44)</f>
        <v>25.739048252316056</v>
      </c>
      <c r="BB373" s="110">
        <f>IFERROR('CEB Allocators'!AT44/SUM('CEB Allocators'!$Y44:$BC44),0)*SUM($AG44:$BK44)</f>
        <v>25.739048252316056</v>
      </c>
      <c r="BC373" s="110">
        <f>IFERROR('CEB Allocators'!AU44/SUM('CEB Allocators'!$Y44:$BC44),0)*SUM($AG44:$BK44)</f>
        <v>25.739048252316056</v>
      </c>
      <c r="BD373" s="110">
        <f>IFERROR('CEB Allocators'!AV44/SUM('CEB Allocators'!$Y44:$BC44),0)*SUM($AG44:$BK44)</f>
        <v>25.739048252316056</v>
      </c>
      <c r="BE373" s="110">
        <f>IFERROR('CEB Allocators'!AW44/SUM('CEB Allocators'!$Y44:$BC44),0)*SUM($AG44:$BK44)</f>
        <v>25.739048252316056</v>
      </c>
      <c r="BF373" s="110">
        <f>IFERROR('CEB Allocators'!AX44/SUM('CEB Allocators'!$Y44:$BC44),0)*SUM($AG44:$BK44)</f>
        <v>25.739048252316056</v>
      </c>
      <c r="BG373" s="110">
        <f>IFERROR('CEB Allocators'!AY44/SUM('CEB Allocators'!$Y44:$BC44),0)*SUM($AG44:$BK44)</f>
        <v>25.739048252316056</v>
      </c>
      <c r="BH373" s="110">
        <f>IFERROR('CEB Allocators'!AZ44/SUM('CEB Allocators'!$Y44:$BC44),0)*SUM($AG44:$BK44)</f>
        <v>25.739048252316056</v>
      </c>
      <c r="BI373" s="110">
        <f>IFERROR('CEB Allocators'!BA44/SUM('CEB Allocators'!$Y44:$BC44),0)*SUM($AG44:$BK44)</f>
        <v>25.739048252316056</v>
      </c>
      <c r="BJ373" s="110">
        <f>IFERROR('CEB Allocators'!BB44/SUM('CEB Allocators'!$Y44:$BC44),0)*SUM($AG44:$BK44)</f>
        <v>25.739048252316056</v>
      </c>
      <c r="BK373" s="110">
        <f>IFERROR('CEB Allocators'!BC44/SUM('CEB Allocators'!$Y44:$BC44),0)*SUM($AG44:$BK44)</f>
        <v>25.739048252316056</v>
      </c>
      <c r="BL373" s="67">
        <f t="shared" ref="BL373:CG373" si="731">BL44</f>
        <v>12.150296305189874</v>
      </c>
      <c r="BM373" s="67">
        <f t="shared" si="731"/>
        <v>12.232805926525218</v>
      </c>
      <c r="BN373" s="67">
        <f t="shared" si="731"/>
        <v>12.316965740287273</v>
      </c>
      <c r="BO373" s="67">
        <f t="shared" si="731"/>
        <v>12.402808750324564</v>
      </c>
      <c r="BP373" s="67">
        <f t="shared" si="731"/>
        <v>12.490368620562604</v>
      </c>
      <c r="BQ373" s="67">
        <f t="shared" si="731"/>
        <v>12.579679688205406</v>
      </c>
      <c r="BR373" s="67">
        <f t="shared" si="731"/>
        <v>12.67077697720106</v>
      </c>
      <c r="BS373" s="67">
        <f t="shared" si="731"/>
        <v>12.763696211976631</v>
      </c>
      <c r="BT373" s="67">
        <f t="shared" si="731"/>
        <v>12.858473831447709</v>
      </c>
      <c r="BU373" s="67">
        <f t="shared" si="731"/>
        <v>12.955147003308211</v>
      </c>
      <c r="BV373" s="67">
        <f t="shared" si="731"/>
        <v>13.053753638605924</v>
      </c>
      <c r="BW373" s="67">
        <f t="shared" si="731"/>
        <v>13.154332406609591</v>
      </c>
      <c r="BX373" s="67">
        <f t="shared" si="731"/>
        <v>13.256922749973329</v>
      </c>
      <c r="BY373" s="67">
        <f t="shared" si="731"/>
        <v>13.361564900204344</v>
      </c>
      <c r="BZ373" s="67">
        <f t="shared" si="731"/>
        <v>13.495517316715066</v>
      </c>
      <c r="CA373" s="67">
        <f t="shared" si="731"/>
        <v>13.604931358280913</v>
      </c>
      <c r="CB373" s="67">
        <f t="shared" si="731"/>
        <v>13.716533680678081</v>
      </c>
      <c r="CC373" s="67">
        <f t="shared" si="731"/>
        <v>13.830368049523189</v>
      </c>
      <c r="CD373" s="67">
        <f t="shared" si="731"/>
        <v>0</v>
      </c>
      <c r="CE373" s="67">
        <f t="shared" si="731"/>
        <v>0</v>
      </c>
      <c r="CF373" s="67">
        <f t="shared" si="731"/>
        <v>0</v>
      </c>
      <c r="CG373" s="67">
        <f t="shared" si="731"/>
        <v>0</v>
      </c>
      <c r="CH373" s="67">
        <f t="shared" si="604"/>
        <v>0</v>
      </c>
    </row>
    <row r="374" spans="1:86" ht="11.4" x14ac:dyDescent="0.2">
      <c r="A374" s="150"/>
      <c r="B374" s="109" t="str">
        <f t="shared" ref="B374:K374" si="732">B45</f>
        <v>FIT III</v>
      </c>
      <c r="C374" s="130">
        <f t="shared" si="732"/>
        <v>51.8</v>
      </c>
      <c r="D374" s="130" t="str">
        <f t="shared" si="732"/>
        <v>Sol</v>
      </c>
      <c r="E374" s="130" t="str">
        <f t="shared" si="732"/>
        <v>Solar (Rooftop, &lt;0.5MW)</v>
      </c>
      <c r="F374" s="109" t="str">
        <f t="shared" si="732"/>
        <v>Multiple</v>
      </c>
      <c r="G374" s="131">
        <f t="shared" si="732"/>
        <v>42736</v>
      </c>
      <c r="H374" s="132">
        <f t="shared" si="609"/>
        <v>50</v>
      </c>
      <c r="I374" s="132">
        <f t="shared" si="732"/>
        <v>25</v>
      </c>
      <c r="J374" s="132">
        <f t="shared" si="732"/>
        <v>25</v>
      </c>
      <c r="K374" s="109">
        <f t="shared" si="732"/>
        <v>2017</v>
      </c>
      <c r="L374" s="109"/>
      <c r="M374" s="109"/>
      <c r="N374" s="109"/>
      <c r="O374" s="109"/>
      <c r="P374" s="109"/>
      <c r="Q374" s="109"/>
      <c r="R374" s="109"/>
      <c r="S374" s="109"/>
      <c r="T374" s="109"/>
      <c r="U374" s="67">
        <f t="shared" ref="U374:AF374" si="733">U45</f>
        <v>0</v>
      </c>
      <c r="V374" s="67">
        <f t="shared" si="733"/>
        <v>0</v>
      </c>
      <c r="W374" s="67">
        <f t="shared" si="733"/>
        <v>0</v>
      </c>
      <c r="X374" s="67">
        <f t="shared" si="733"/>
        <v>0</v>
      </c>
      <c r="Y374" s="67">
        <f t="shared" si="733"/>
        <v>0</v>
      </c>
      <c r="Z374" s="67">
        <f t="shared" si="733"/>
        <v>0</v>
      </c>
      <c r="AA374" s="67">
        <f t="shared" si="733"/>
        <v>0</v>
      </c>
      <c r="AB374" s="67">
        <f t="shared" si="733"/>
        <v>0</v>
      </c>
      <c r="AC374" s="67">
        <f t="shared" si="733"/>
        <v>0</v>
      </c>
      <c r="AD374" s="67">
        <f t="shared" si="733"/>
        <v>0</v>
      </c>
      <c r="AE374" s="67">
        <f t="shared" si="733"/>
        <v>0</v>
      </c>
      <c r="AF374" s="67">
        <f t="shared" si="733"/>
        <v>0</v>
      </c>
      <c r="AG374" s="110">
        <f>IFERROR('CEB Allocators'!Y45/SUM('CEB Allocators'!$Y45:$BC45),0)*SUM($AG45:$BK45)</f>
        <v>16.652461487960121</v>
      </c>
      <c r="AH374" s="110">
        <f>IFERROR('CEB Allocators'!Z45/SUM('CEB Allocators'!$Y45:$BC45),0)*SUM($AG45:$BK45)</f>
        <v>16.652461487960121</v>
      </c>
      <c r="AI374" s="110">
        <f>IFERROR('CEB Allocators'!AA45/SUM('CEB Allocators'!$Y45:$BC45),0)*SUM($AG45:$BK45)</f>
        <v>16.652461487960121</v>
      </c>
      <c r="AJ374" s="110">
        <f>IFERROR('CEB Allocators'!AB45/SUM('CEB Allocators'!$Y45:$BC45),0)*SUM($AG45:$BK45)</f>
        <v>16.652461487960121</v>
      </c>
      <c r="AK374" s="110">
        <f>IFERROR('CEB Allocators'!AC45/SUM('CEB Allocators'!$Y45:$BC45),0)*SUM($AG45:$BK45)</f>
        <v>16.652461487960121</v>
      </c>
      <c r="AL374" s="110">
        <f>IFERROR('CEB Allocators'!AD45/SUM('CEB Allocators'!$Y45:$BC45),0)*SUM($AG45:$BK45)</f>
        <v>16.652461487960121</v>
      </c>
      <c r="AM374" s="110">
        <f>IFERROR('CEB Allocators'!AE45/SUM('CEB Allocators'!$Y45:$BC45),0)*SUM($AG45:$BK45)</f>
        <v>16.652461487960121</v>
      </c>
      <c r="AN374" s="110">
        <f>IFERROR('CEB Allocators'!AF45/SUM('CEB Allocators'!$Y45:$BC45),0)*SUM($AG45:$BK45)</f>
        <v>16.652461487960121</v>
      </c>
      <c r="AO374" s="110">
        <f>IFERROR('CEB Allocators'!AG45/SUM('CEB Allocators'!$Y45:$BC45),0)*SUM($AG45:$BK45)</f>
        <v>16.652461487960121</v>
      </c>
      <c r="AP374" s="110">
        <f>IFERROR('CEB Allocators'!AH45/SUM('CEB Allocators'!$Y45:$BC45),0)*SUM($AG45:$BK45)</f>
        <v>16.652461487960121</v>
      </c>
      <c r="AQ374" s="110">
        <f>IFERROR('CEB Allocators'!AI45/SUM('CEB Allocators'!$Y45:$BC45),0)*SUM($AG45:$BK45)</f>
        <v>16.652461487960121</v>
      </c>
      <c r="AR374" s="110">
        <f>IFERROR('CEB Allocators'!AJ45/SUM('CEB Allocators'!$Y45:$BC45),0)*SUM($AG45:$BK45)</f>
        <v>16.652461487960121</v>
      </c>
      <c r="AS374" s="110">
        <f>IFERROR('CEB Allocators'!AK45/SUM('CEB Allocators'!$Y45:$BC45),0)*SUM($AG45:$BK45)</f>
        <v>16.652461487960121</v>
      </c>
      <c r="AT374" s="110">
        <f>IFERROR('CEB Allocators'!AL45/SUM('CEB Allocators'!$Y45:$BC45),0)*SUM($AG45:$BK45)</f>
        <v>16.652461487960121</v>
      </c>
      <c r="AU374" s="110">
        <f>IFERROR('CEB Allocators'!AM45/SUM('CEB Allocators'!$Y45:$BC45),0)*SUM($AG45:$BK45)</f>
        <v>16.652461487960121</v>
      </c>
      <c r="AV374" s="110">
        <f>IFERROR('CEB Allocators'!AN45/SUM('CEB Allocators'!$Y45:$BC45),0)*SUM($AG45:$BK45)</f>
        <v>16.652461487960121</v>
      </c>
      <c r="AW374" s="110">
        <f>IFERROR('CEB Allocators'!AO45/SUM('CEB Allocators'!$Y45:$BC45),0)*SUM($AG45:$BK45)</f>
        <v>16.652461487960121</v>
      </c>
      <c r="AX374" s="110">
        <f>IFERROR('CEB Allocators'!AP45/SUM('CEB Allocators'!$Y45:$BC45),0)*SUM($AG45:$BK45)</f>
        <v>16.652461487960121</v>
      </c>
      <c r="AY374" s="110">
        <f>IFERROR('CEB Allocators'!AQ45/SUM('CEB Allocators'!$Y45:$BC45),0)*SUM($AG45:$BK45)</f>
        <v>16.652461487960121</v>
      </c>
      <c r="AZ374" s="110">
        <f>IFERROR('CEB Allocators'!AR45/SUM('CEB Allocators'!$Y45:$BC45),0)*SUM($AG45:$BK45)</f>
        <v>16.652461487960121</v>
      </c>
      <c r="BA374" s="110">
        <f>IFERROR('CEB Allocators'!AS45/SUM('CEB Allocators'!$Y45:$BC45),0)*SUM($AG45:$BK45)</f>
        <v>16.652461487960121</v>
      </c>
      <c r="BB374" s="110">
        <f>IFERROR('CEB Allocators'!AT45/SUM('CEB Allocators'!$Y45:$BC45),0)*SUM($AG45:$BK45)</f>
        <v>16.652461487960121</v>
      </c>
      <c r="BC374" s="110">
        <f>IFERROR('CEB Allocators'!AU45/SUM('CEB Allocators'!$Y45:$BC45),0)*SUM($AG45:$BK45)</f>
        <v>16.652461487960121</v>
      </c>
      <c r="BD374" s="110">
        <f>IFERROR('CEB Allocators'!AV45/SUM('CEB Allocators'!$Y45:$BC45),0)*SUM($AG45:$BK45)</f>
        <v>16.652461487960121</v>
      </c>
      <c r="BE374" s="110">
        <f>IFERROR('CEB Allocators'!AW45/SUM('CEB Allocators'!$Y45:$BC45),0)*SUM($AG45:$BK45)</f>
        <v>16.652461487960121</v>
      </c>
      <c r="BF374" s="110">
        <f>IFERROR('CEB Allocators'!AX45/SUM('CEB Allocators'!$Y45:$BC45),0)*SUM($AG45:$BK45)</f>
        <v>16.652461487960121</v>
      </c>
      <c r="BG374" s="110">
        <f>IFERROR('CEB Allocators'!AY45/SUM('CEB Allocators'!$Y45:$BC45),0)*SUM($AG45:$BK45)</f>
        <v>16.652461487960121</v>
      </c>
      <c r="BH374" s="110">
        <f>IFERROR('CEB Allocators'!AZ45/SUM('CEB Allocators'!$Y45:$BC45),0)*SUM($AG45:$BK45)</f>
        <v>16.652461487960121</v>
      </c>
      <c r="BI374" s="110">
        <f>IFERROR('CEB Allocators'!BA45/SUM('CEB Allocators'!$Y45:$BC45),0)*SUM($AG45:$BK45)</f>
        <v>16.652461487960121</v>
      </c>
      <c r="BJ374" s="110">
        <f>IFERROR('CEB Allocators'!BB45/SUM('CEB Allocators'!$Y45:$BC45),0)*SUM($AG45:$BK45)</f>
        <v>16.652461487960121</v>
      </c>
      <c r="BK374" s="110">
        <f>IFERROR('CEB Allocators'!BC45/SUM('CEB Allocators'!$Y45:$BC45),0)*SUM($AG45:$BK45)</f>
        <v>16.652461487960121</v>
      </c>
      <c r="BL374" s="67">
        <f t="shared" ref="BL374:CG374" si="734">BL45</f>
        <v>7.4999251945480374</v>
      </c>
      <c r="BM374" s="67">
        <f t="shared" si="734"/>
        <v>7.5516059489031875</v>
      </c>
      <c r="BN374" s="67">
        <f t="shared" si="734"/>
        <v>7.6043203183454411</v>
      </c>
      <c r="BO374" s="67">
        <f t="shared" si="734"/>
        <v>7.658088975176538</v>
      </c>
      <c r="BP374" s="67">
        <f t="shared" si="734"/>
        <v>7.7129330051442588</v>
      </c>
      <c r="BQ374" s="67">
        <f t="shared" si="734"/>
        <v>7.7688739157113318</v>
      </c>
      <c r="BR374" s="67">
        <f t="shared" si="734"/>
        <v>7.8259336444897487</v>
      </c>
      <c r="BS374" s="67">
        <f t="shared" si="734"/>
        <v>7.8841345678437333</v>
      </c>
      <c r="BT374" s="67">
        <f t="shared" si="734"/>
        <v>7.9434995096647976</v>
      </c>
      <c r="BU374" s="67">
        <f t="shared" si="734"/>
        <v>8.0040517503222812</v>
      </c>
      <c r="BV374" s="67">
        <f t="shared" si="734"/>
        <v>8.0658150357929159</v>
      </c>
      <c r="BW374" s="67">
        <f t="shared" si="734"/>
        <v>8.1288135869729636</v>
      </c>
      <c r="BX374" s="67">
        <f t="shared" si="734"/>
        <v>8.1930721091766117</v>
      </c>
      <c r="BY374" s="67">
        <f t="shared" si="734"/>
        <v>8.2586158018243321</v>
      </c>
      <c r="BZ374" s="67">
        <f t="shared" si="734"/>
        <v>8.3254703683250089</v>
      </c>
      <c r="CA374" s="67">
        <f t="shared" si="734"/>
        <v>8.4110508989025217</v>
      </c>
      <c r="CB374" s="67">
        <f t="shared" si="734"/>
        <v>8.4809541673447626</v>
      </c>
      <c r="CC374" s="67">
        <f t="shared" si="734"/>
        <v>8.5522555011558481</v>
      </c>
      <c r="CD374" s="67">
        <f t="shared" si="734"/>
        <v>8.6249828616431543</v>
      </c>
      <c r="CE374" s="67">
        <f t="shared" si="734"/>
        <v>0</v>
      </c>
      <c r="CF374" s="67">
        <f t="shared" si="734"/>
        <v>0</v>
      </c>
      <c r="CG374" s="67">
        <f t="shared" si="734"/>
        <v>0</v>
      </c>
      <c r="CH374" s="67">
        <f t="shared" si="604"/>
        <v>0</v>
      </c>
    </row>
    <row r="375" spans="1:86" ht="11.4" x14ac:dyDescent="0.2">
      <c r="A375" s="150"/>
      <c r="B375" s="109" t="str">
        <f t="shared" ref="B375:K375" si="735">B46</f>
        <v>FIT IV</v>
      </c>
      <c r="C375" s="130">
        <f t="shared" si="735"/>
        <v>19</v>
      </c>
      <c r="D375" s="130" t="str">
        <f t="shared" si="735"/>
        <v>Sol</v>
      </c>
      <c r="E375" s="130" t="str">
        <f t="shared" si="735"/>
        <v>Solar (Ground Mounted, &lt;0.5MW)</v>
      </c>
      <c r="F375" s="109" t="str">
        <f t="shared" si="735"/>
        <v>Multiple</v>
      </c>
      <c r="G375" s="131">
        <f t="shared" si="735"/>
        <v>43466</v>
      </c>
      <c r="H375" s="132">
        <f t="shared" si="609"/>
        <v>50</v>
      </c>
      <c r="I375" s="132">
        <f t="shared" si="735"/>
        <v>25</v>
      </c>
      <c r="J375" s="132">
        <f t="shared" si="735"/>
        <v>25</v>
      </c>
      <c r="K375" s="109">
        <f t="shared" si="735"/>
        <v>2019</v>
      </c>
      <c r="L375" s="109"/>
      <c r="M375" s="109"/>
      <c r="N375" s="109"/>
      <c r="O375" s="109"/>
      <c r="P375" s="109"/>
      <c r="Q375" s="109"/>
      <c r="R375" s="109"/>
      <c r="S375" s="109"/>
      <c r="T375" s="109"/>
      <c r="U375" s="67">
        <f t="shared" ref="U375:AF375" si="736">U46</f>
        <v>0</v>
      </c>
      <c r="V375" s="67">
        <f t="shared" si="736"/>
        <v>0</v>
      </c>
      <c r="W375" s="67">
        <f t="shared" si="736"/>
        <v>0</v>
      </c>
      <c r="X375" s="67">
        <f t="shared" si="736"/>
        <v>0</v>
      </c>
      <c r="Y375" s="67">
        <f t="shared" si="736"/>
        <v>0</v>
      </c>
      <c r="Z375" s="67">
        <f t="shared" si="736"/>
        <v>0</v>
      </c>
      <c r="AA375" s="67">
        <f t="shared" si="736"/>
        <v>0</v>
      </c>
      <c r="AB375" s="67">
        <f t="shared" si="736"/>
        <v>0</v>
      </c>
      <c r="AC375" s="67">
        <f t="shared" si="736"/>
        <v>0</v>
      </c>
      <c r="AD375" s="67">
        <f t="shared" si="736"/>
        <v>0</v>
      </c>
      <c r="AE375" s="67">
        <f t="shared" si="736"/>
        <v>0</v>
      </c>
      <c r="AF375" s="67">
        <f t="shared" si="736"/>
        <v>0</v>
      </c>
      <c r="AG375" s="110">
        <f>IFERROR('CEB Allocators'!Y46/SUM('CEB Allocators'!$Y46:$BC46),0)*SUM($AG46:$BK46)</f>
        <v>0</v>
      </c>
      <c r="AH375" s="110">
        <f>IFERROR('CEB Allocators'!Z46/SUM('CEB Allocators'!$Y46:$BC46),0)*SUM($AG46:$BK46)</f>
        <v>0</v>
      </c>
      <c r="AI375" s="110">
        <f>IFERROR('CEB Allocators'!AA46/SUM('CEB Allocators'!$Y46:$BC46),0)*SUM($AG46:$BK46)</f>
        <v>5.3833277342154107</v>
      </c>
      <c r="AJ375" s="110">
        <f>IFERROR('CEB Allocators'!AB46/SUM('CEB Allocators'!$Y46:$BC46),0)*SUM($AG46:$BK46)</f>
        <v>5.3833277342154107</v>
      </c>
      <c r="AK375" s="110">
        <f>IFERROR('CEB Allocators'!AC46/SUM('CEB Allocators'!$Y46:$BC46),0)*SUM($AG46:$BK46)</f>
        <v>5.3833277342154107</v>
      </c>
      <c r="AL375" s="110">
        <f>IFERROR('CEB Allocators'!AD46/SUM('CEB Allocators'!$Y46:$BC46),0)*SUM($AG46:$BK46)</f>
        <v>5.3833277342154107</v>
      </c>
      <c r="AM375" s="110">
        <f>IFERROR('CEB Allocators'!AE46/SUM('CEB Allocators'!$Y46:$BC46),0)*SUM($AG46:$BK46)</f>
        <v>5.3833277342154107</v>
      </c>
      <c r="AN375" s="110">
        <f>IFERROR('CEB Allocators'!AF46/SUM('CEB Allocators'!$Y46:$BC46),0)*SUM($AG46:$BK46)</f>
        <v>5.3833277342154107</v>
      </c>
      <c r="AO375" s="110">
        <f>IFERROR('CEB Allocators'!AG46/SUM('CEB Allocators'!$Y46:$BC46),0)*SUM($AG46:$BK46)</f>
        <v>5.3833277342154107</v>
      </c>
      <c r="AP375" s="110">
        <f>IFERROR('CEB Allocators'!AH46/SUM('CEB Allocators'!$Y46:$BC46),0)*SUM($AG46:$BK46)</f>
        <v>5.3833277342154107</v>
      </c>
      <c r="AQ375" s="110">
        <f>IFERROR('CEB Allocators'!AI46/SUM('CEB Allocators'!$Y46:$BC46),0)*SUM($AG46:$BK46)</f>
        <v>5.3833277342154107</v>
      </c>
      <c r="AR375" s="110">
        <f>IFERROR('CEB Allocators'!AJ46/SUM('CEB Allocators'!$Y46:$BC46),0)*SUM($AG46:$BK46)</f>
        <v>5.3833277342154107</v>
      </c>
      <c r="AS375" s="110">
        <f>IFERROR('CEB Allocators'!AK46/SUM('CEB Allocators'!$Y46:$BC46),0)*SUM($AG46:$BK46)</f>
        <v>5.3833277342154107</v>
      </c>
      <c r="AT375" s="110">
        <f>IFERROR('CEB Allocators'!AL46/SUM('CEB Allocators'!$Y46:$BC46),0)*SUM($AG46:$BK46)</f>
        <v>5.3833277342154107</v>
      </c>
      <c r="AU375" s="110">
        <f>IFERROR('CEB Allocators'!AM46/SUM('CEB Allocators'!$Y46:$BC46),0)*SUM($AG46:$BK46)</f>
        <v>5.3833277342154107</v>
      </c>
      <c r="AV375" s="110">
        <f>IFERROR('CEB Allocators'!AN46/SUM('CEB Allocators'!$Y46:$BC46),0)*SUM($AG46:$BK46)</f>
        <v>5.3833277342154107</v>
      </c>
      <c r="AW375" s="110">
        <f>IFERROR('CEB Allocators'!AO46/SUM('CEB Allocators'!$Y46:$BC46),0)*SUM($AG46:$BK46)</f>
        <v>5.3833277342154107</v>
      </c>
      <c r="AX375" s="110">
        <f>IFERROR('CEB Allocators'!AP46/SUM('CEB Allocators'!$Y46:$BC46),0)*SUM($AG46:$BK46)</f>
        <v>5.3833277342154107</v>
      </c>
      <c r="AY375" s="110">
        <f>IFERROR('CEB Allocators'!AQ46/SUM('CEB Allocators'!$Y46:$BC46),0)*SUM($AG46:$BK46)</f>
        <v>5.3833277342154107</v>
      </c>
      <c r="AZ375" s="110">
        <f>IFERROR('CEB Allocators'!AR46/SUM('CEB Allocators'!$Y46:$BC46),0)*SUM($AG46:$BK46)</f>
        <v>5.3833277342154107</v>
      </c>
      <c r="BA375" s="110">
        <f>IFERROR('CEB Allocators'!AS46/SUM('CEB Allocators'!$Y46:$BC46),0)*SUM($AG46:$BK46)</f>
        <v>5.3833277342154107</v>
      </c>
      <c r="BB375" s="110">
        <f>IFERROR('CEB Allocators'!AT46/SUM('CEB Allocators'!$Y46:$BC46),0)*SUM($AG46:$BK46)</f>
        <v>5.3833277342154107</v>
      </c>
      <c r="BC375" s="110">
        <f>IFERROR('CEB Allocators'!AU46/SUM('CEB Allocators'!$Y46:$BC46),0)*SUM($AG46:$BK46)</f>
        <v>5.3833277342154107</v>
      </c>
      <c r="BD375" s="110">
        <f>IFERROR('CEB Allocators'!AV46/SUM('CEB Allocators'!$Y46:$BC46),0)*SUM($AG46:$BK46)</f>
        <v>5.3833277342154107</v>
      </c>
      <c r="BE375" s="110">
        <f>IFERROR('CEB Allocators'!AW46/SUM('CEB Allocators'!$Y46:$BC46),0)*SUM($AG46:$BK46)</f>
        <v>5.3833277342154107</v>
      </c>
      <c r="BF375" s="110">
        <f>IFERROR('CEB Allocators'!AX46/SUM('CEB Allocators'!$Y46:$BC46),0)*SUM($AG46:$BK46)</f>
        <v>5.3833277342154107</v>
      </c>
      <c r="BG375" s="110">
        <f>IFERROR('CEB Allocators'!AY46/SUM('CEB Allocators'!$Y46:$BC46),0)*SUM($AG46:$BK46)</f>
        <v>5.3833277342154107</v>
      </c>
      <c r="BH375" s="110">
        <f>IFERROR('CEB Allocators'!AZ46/SUM('CEB Allocators'!$Y46:$BC46),0)*SUM($AG46:$BK46)</f>
        <v>5.3833277342154107</v>
      </c>
      <c r="BI375" s="110">
        <f>IFERROR('CEB Allocators'!BA46/SUM('CEB Allocators'!$Y46:$BC46),0)*SUM($AG46:$BK46)</f>
        <v>5.3833277342154107</v>
      </c>
      <c r="BJ375" s="110">
        <f>IFERROR('CEB Allocators'!BB46/SUM('CEB Allocators'!$Y46:$BC46),0)*SUM($AG46:$BK46)</f>
        <v>5.3833277342154107</v>
      </c>
      <c r="BK375" s="110">
        <f>IFERROR('CEB Allocators'!BC46/SUM('CEB Allocators'!$Y46:$BC46),0)*SUM($AG46:$BK46)</f>
        <v>5.3833277342154107</v>
      </c>
      <c r="BL375" s="67">
        <f t="shared" ref="BL375:CG375" si="737">BL46</f>
        <v>2.6735057486479232</v>
      </c>
      <c r="BM375" s="67">
        <f t="shared" si="737"/>
        <v>2.692462009897882</v>
      </c>
      <c r="BN375" s="67">
        <f t="shared" si="737"/>
        <v>2.7117973963728392</v>
      </c>
      <c r="BO375" s="67">
        <f t="shared" si="737"/>
        <v>2.7315194905772957</v>
      </c>
      <c r="BP375" s="67">
        <f t="shared" si="737"/>
        <v>2.7516360266658415</v>
      </c>
      <c r="BQ375" s="67">
        <f t="shared" si="737"/>
        <v>2.7721548934761588</v>
      </c>
      <c r="BR375" s="67">
        <f t="shared" si="737"/>
        <v>2.7930841376226816</v>
      </c>
      <c r="BS375" s="67">
        <f t="shared" si="737"/>
        <v>2.8144319666521356</v>
      </c>
      <c r="BT375" s="67">
        <f t="shared" si="737"/>
        <v>2.8362067522621786</v>
      </c>
      <c r="BU375" s="67">
        <f t="shared" si="737"/>
        <v>2.8584170335844221</v>
      </c>
      <c r="BV375" s="67">
        <f t="shared" si="737"/>
        <v>2.8810715205331099</v>
      </c>
      <c r="BW375" s="67">
        <f t="shared" si="737"/>
        <v>2.9041790972207719</v>
      </c>
      <c r="BX375" s="67">
        <f t="shared" si="737"/>
        <v>2.9277488254421873</v>
      </c>
      <c r="BY375" s="67">
        <f t="shared" si="737"/>
        <v>2.9517899482280314</v>
      </c>
      <c r="BZ375" s="67">
        <f t="shared" si="737"/>
        <v>2.9763118934695916</v>
      </c>
      <c r="CA375" s="67">
        <f t="shared" si="737"/>
        <v>3.001324277615983</v>
      </c>
      <c r="CB375" s="67">
        <f t="shared" si="737"/>
        <v>3.0268369094453038</v>
      </c>
      <c r="CC375" s="67">
        <f t="shared" si="737"/>
        <v>3.0594956294500153</v>
      </c>
      <c r="CD375" s="67">
        <f t="shared" si="737"/>
        <v>3.0861716883160155</v>
      </c>
      <c r="CE375" s="67">
        <f t="shared" si="737"/>
        <v>3.1133812683593352</v>
      </c>
      <c r="CF375" s="67">
        <f t="shared" si="737"/>
        <v>3.1411350400035225</v>
      </c>
      <c r="CG375" s="67">
        <f t="shared" si="737"/>
        <v>0</v>
      </c>
      <c r="CH375" s="67">
        <f t="shared" si="604"/>
        <v>0</v>
      </c>
    </row>
    <row r="376" spans="1:86" ht="11.4" x14ac:dyDescent="0.2">
      <c r="A376" s="150"/>
      <c r="B376" s="109" t="str">
        <f t="shared" ref="B376:K376" si="738">B47</f>
        <v>FIT IV</v>
      </c>
      <c r="C376" s="130">
        <f t="shared" si="738"/>
        <v>44</v>
      </c>
      <c r="D376" s="130" t="str">
        <f t="shared" si="738"/>
        <v>Sol</v>
      </c>
      <c r="E376" s="130" t="str">
        <f t="shared" si="738"/>
        <v>Solar (Rooftop, &lt;0.5MW)</v>
      </c>
      <c r="F376" s="109" t="str">
        <f t="shared" si="738"/>
        <v>Multiple</v>
      </c>
      <c r="G376" s="131">
        <f t="shared" si="738"/>
        <v>43101</v>
      </c>
      <c r="H376" s="132">
        <f t="shared" si="609"/>
        <v>50</v>
      </c>
      <c r="I376" s="132">
        <f t="shared" si="738"/>
        <v>25</v>
      </c>
      <c r="J376" s="132">
        <f t="shared" si="738"/>
        <v>25</v>
      </c>
      <c r="K376" s="109">
        <f t="shared" si="738"/>
        <v>2018</v>
      </c>
      <c r="L376" s="109"/>
      <c r="M376" s="109"/>
      <c r="N376" s="109"/>
      <c r="O376" s="109"/>
      <c r="P376" s="109"/>
      <c r="Q376" s="109"/>
      <c r="R376" s="109"/>
      <c r="S376" s="109"/>
      <c r="T376" s="109"/>
      <c r="U376" s="67">
        <f t="shared" ref="U376:AF376" si="739">U47</f>
        <v>0</v>
      </c>
      <c r="V376" s="67">
        <f t="shared" si="739"/>
        <v>0</v>
      </c>
      <c r="W376" s="67">
        <f t="shared" si="739"/>
        <v>0</v>
      </c>
      <c r="X376" s="67">
        <f t="shared" si="739"/>
        <v>0</v>
      </c>
      <c r="Y376" s="67">
        <f t="shared" si="739"/>
        <v>0</v>
      </c>
      <c r="Z376" s="67">
        <f t="shared" si="739"/>
        <v>0</v>
      </c>
      <c r="AA376" s="67">
        <f t="shared" si="739"/>
        <v>0</v>
      </c>
      <c r="AB376" s="67">
        <f t="shared" si="739"/>
        <v>0</v>
      </c>
      <c r="AC376" s="67">
        <f t="shared" si="739"/>
        <v>0</v>
      </c>
      <c r="AD376" s="67">
        <f t="shared" si="739"/>
        <v>0</v>
      </c>
      <c r="AE376" s="67">
        <f t="shared" si="739"/>
        <v>0</v>
      </c>
      <c r="AF376" s="67">
        <f t="shared" si="739"/>
        <v>0</v>
      </c>
      <c r="AG376" s="110">
        <f>IFERROR('CEB Allocators'!Y47/SUM('CEB Allocators'!$Y47:$BC47),0)*SUM($AG47:$BK47)</f>
        <v>0</v>
      </c>
      <c r="AH376" s="110">
        <f>IFERROR('CEB Allocators'!Z47/SUM('CEB Allocators'!$Y47:$BC47),0)*SUM($AG47:$BK47)</f>
        <v>13.887061304778344</v>
      </c>
      <c r="AI376" s="110">
        <f>IFERROR('CEB Allocators'!AA47/SUM('CEB Allocators'!$Y47:$BC47),0)*SUM($AG47:$BK47)</f>
        <v>13.887061304778344</v>
      </c>
      <c r="AJ376" s="110">
        <f>IFERROR('CEB Allocators'!AB47/SUM('CEB Allocators'!$Y47:$BC47),0)*SUM($AG47:$BK47)</f>
        <v>13.887061304778344</v>
      </c>
      <c r="AK376" s="110">
        <f>IFERROR('CEB Allocators'!AC47/SUM('CEB Allocators'!$Y47:$BC47),0)*SUM($AG47:$BK47)</f>
        <v>13.887061304778344</v>
      </c>
      <c r="AL376" s="110">
        <f>IFERROR('CEB Allocators'!AD47/SUM('CEB Allocators'!$Y47:$BC47),0)*SUM($AG47:$BK47)</f>
        <v>13.887061304778344</v>
      </c>
      <c r="AM376" s="110">
        <f>IFERROR('CEB Allocators'!AE47/SUM('CEB Allocators'!$Y47:$BC47),0)*SUM($AG47:$BK47)</f>
        <v>13.887061304778344</v>
      </c>
      <c r="AN376" s="110">
        <f>IFERROR('CEB Allocators'!AF47/SUM('CEB Allocators'!$Y47:$BC47),0)*SUM($AG47:$BK47)</f>
        <v>13.887061304778344</v>
      </c>
      <c r="AO376" s="110">
        <f>IFERROR('CEB Allocators'!AG47/SUM('CEB Allocators'!$Y47:$BC47),0)*SUM($AG47:$BK47)</f>
        <v>13.887061304778344</v>
      </c>
      <c r="AP376" s="110">
        <f>IFERROR('CEB Allocators'!AH47/SUM('CEB Allocators'!$Y47:$BC47),0)*SUM($AG47:$BK47)</f>
        <v>13.887061304778344</v>
      </c>
      <c r="AQ376" s="110">
        <f>IFERROR('CEB Allocators'!AI47/SUM('CEB Allocators'!$Y47:$BC47),0)*SUM($AG47:$BK47)</f>
        <v>13.887061304778344</v>
      </c>
      <c r="AR376" s="110">
        <f>IFERROR('CEB Allocators'!AJ47/SUM('CEB Allocators'!$Y47:$BC47),0)*SUM($AG47:$BK47)</f>
        <v>13.887061304778344</v>
      </c>
      <c r="AS376" s="110">
        <f>IFERROR('CEB Allocators'!AK47/SUM('CEB Allocators'!$Y47:$BC47),0)*SUM($AG47:$BK47)</f>
        <v>13.887061304778344</v>
      </c>
      <c r="AT376" s="110">
        <f>IFERROR('CEB Allocators'!AL47/SUM('CEB Allocators'!$Y47:$BC47),0)*SUM($AG47:$BK47)</f>
        <v>13.887061304778344</v>
      </c>
      <c r="AU376" s="110">
        <f>IFERROR('CEB Allocators'!AM47/SUM('CEB Allocators'!$Y47:$BC47),0)*SUM($AG47:$BK47)</f>
        <v>13.887061304778344</v>
      </c>
      <c r="AV376" s="110">
        <f>IFERROR('CEB Allocators'!AN47/SUM('CEB Allocators'!$Y47:$BC47),0)*SUM($AG47:$BK47)</f>
        <v>13.887061304778344</v>
      </c>
      <c r="AW376" s="110">
        <f>IFERROR('CEB Allocators'!AO47/SUM('CEB Allocators'!$Y47:$BC47),0)*SUM($AG47:$BK47)</f>
        <v>13.887061304778344</v>
      </c>
      <c r="AX376" s="110">
        <f>IFERROR('CEB Allocators'!AP47/SUM('CEB Allocators'!$Y47:$BC47),0)*SUM($AG47:$BK47)</f>
        <v>13.887061304778344</v>
      </c>
      <c r="AY376" s="110">
        <f>IFERROR('CEB Allocators'!AQ47/SUM('CEB Allocators'!$Y47:$BC47),0)*SUM($AG47:$BK47)</f>
        <v>13.887061304778344</v>
      </c>
      <c r="AZ376" s="110">
        <f>IFERROR('CEB Allocators'!AR47/SUM('CEB Allocators'!$Y47:$BC47),0)*SUM($AG47:$BK47)</f>
        <v>13.887061304778344</v>
      </c>
      <c r="BA376" s="110">
        <f>IFERROR('CEB Allocators'!AS47/SUM('CEB Allocators'!$Y47:$BC47),0)*SUM($AG47:$BK47)</f>
        <v>13.887061304778344</v>
      </c>
      <c r="BB376" s="110">
        <f>IFERROR('CEB Allocators'!AT47/SUM('CEB Allocators'!$Y47:$BC47),0)*SUM($AG47:$BK47)</f>
        <v>13.887061304778344</v>
      </c>
      <c r="BC376" s="110">
        <f>IFERROR('CEB Allocators'!AU47/SUM('CEB Allocators'!$Y47:$BC47),0)*SUM($AG47:$BK47)</f>
        <v>13.887061304778344</v>
      </c>
      <c r="BD376" s="110">
        <f>IFERROR('CEB Allocators'!AV47/SUM('CEB Allocators'!$Y47:$BC47),0)*SUM($AG47:$BK47)</f>
        <v>13.887061304778344</v>
      </c>
      <c r="BE376" s="110">
        <f>IFERROR('CEB Allocators'!AW47/SUM('CEB Allocators'!$Y47:$BC47),0)*SUM($AG47:$BK47)</f>
        <v>13.887061304778344</v>
      </c>
      <c r="BF376" s="110">
        <f>IFERROR('CEB Allocators'!AX47/SUM('CEB Allocators'!$Y47:$BC47),0)*SUM($AG47:$BK47)</f>
        <v>13.887061304778344</v>
      </c>
      <c r="BG376" s="110">
        <f>IFERROR('CEB Allocators'!AY47/SUM('CEB Allocators'!$Y47:$BC47),0)*SUM($AG47:$BK47)</f>
        <v>13.887061304778344</v>
      </c>
      <c r="BH376" s="110">
        <f>IFERROR('CEB Allocators'!AZ47/SUM('CEB Allocators'!$Y47:$BC47),0)*SUM($AG47:$BK47)</f>
        <v>13.887061304778344</v>
      </c>
      <c r="BI376" s="110">
        <f>IFERROR('CEB Allocators'!BA47/SUM('CEB Allocators'!$Y47:$BC47),0)*SUM($AG47:$BK47)</f>
        <v>13.887061304778344</v>
      </c>
      <c r="BJ376" s="110">
        <f>IFERROR('CEB Allocators'!BB47/SUM('CEB Allocators'!$Y47:$BC47),0)*SUM($AG47:$BK47)</f>
        <v>13.887061304778344</v>
      </c>
      <c r="BK376" s="110">
        <f>IFERROR('CEB Allocators'!BC47/SUM('CEB Allocators'!$Y47:$BC47),0)*SUM($AG47:$BK47)</f>
        <v>13.887061304778344</v>
      </c>
      <c r="BL376" s="67">
        <f t="shared" ref="BL376:CG376" si="740">BL47</f>
        <v>6.2795740348411959</v>
      </c>
      <c r="BM376" s="67">
        <f t="shared" si="740"/>
        <v>6.3234727451042572</v>
      </c>
      <c r="BN376" s="67">
        <f t="shared" si="740"/>
        <v>6.3682494295725798</v>
      </c>
      <c r="BO376" s="67">
        <f t="shared" si="740"/>
        <v>6.4139216477302678</v>
      </c>
      <c r="BP376" s="67">
        <f t="shared" si="740"/>
        <v>6.4605073102511108</v>
      </c>
      <c r="BQ376" s="67">
        <f t="shared" si="740"/>
        <v>6.5080246860223721</v>
      </c>
      <c r="BR376" s="67">
        <f t="shared" si="740"/>
        <v>6.5564924093090564</v>
      </c>
      <c r="BS376" s="67">
        <f t="shared" si="740"/>
        <v>6.6059294870614753</v>
      </c>
      <c r="BT376" s="67">
        <f t="shared" si="740"/>
        <v>6.6563553063689422</v>
      </c>
      <c r="BU376" s="67">
        <f t="shared" si="740"/>
        <v>6.7077896420625596</v>
      </c>
      <c r="BV376" s="67">
        <f t="shared" si="740"/>
        <v>6.7602526644700474</v>
      </c>
      <c r="BW376" s="67">
        <f t="shared" si="740"/>
        <v>6.8137649473256863</v>
      </c>
      <c r="BX376" s="67">
        <f t="shared" si="740"/>
        <v>6.868347475838438</v>
      </c>
      <c r="BY376" s="67">
        <f t="shared" si="740"/>
        <v>6.9240216549214439</v>
      </c>
      <c r="BZ376" s="67">
        <f t="shared" si="740"/>
        <v>6.980809317586111</v>
      </c>
      <c r="CA376" s="67">
        <f t="shared" si="740"/>
        <v>7.0387327335040721</v>
      </c>
      <c r="CB376" s="67">
        <f t="shared" si="740"/>
        <v>7.112880498220651</v>
      </c>
      <c r="CC376" s="67">
        <f t="shared" si="740"/>
        <v>7.1734453377513017</v>
      </c>
      <c r="CD376" s="67">
        <f t="shared" si="740"/>
        <v>7.2352214740725653</v>
      </c>
      <c r="CE376" s="67">
        <f t="shared" si="740"/>
        <v>7.298233133120255</v>
      </c>
      <c r="CF376" s="67">
        <f t="shared" si="740"/>
        <v>0</v>
      </c>
      <c r="CG376" s="67">
        <f t="shared" si="740"/>
        <v>0</v>
      </c>
      <c r="CH376" s="67">
        <f t="shared" si="604"/>
        <v>0</v>
      </c>
    </row>
    <row r="377" spans="1:86" ht="11.4" x14ac:dyDescent="0.2">
      <c r="A377" s="150"/>
      <c r="B377" s="109" t="str">
        <f t="shared" ref="B377:K377" si="741">B48</f>
        <v>GEIA</v>
      </c>
      <c r="C377" s="130">
        <f t="shared" si="741"/>
        <v>200</v>
      </c>
      <c r="D377" s="130" t="str">
        <f t="shared" si="741"/>
        <v>Sol</v>
      </c>
      <c r="E377" s="130" t="str">
        <f t="shared" si="741"/>
        <v>Solar (Ground Mount, 10MW)</v>
      </c>
      <c r="F377" s="109" t="str">
        <f t="shared" si="741"/>
        <v>Multiple</v>
      </c>
      <c r="G377" s="131">
        <f t="shared" si="741"/>
        <v>42005</v>
      </c>
      <c r="H377" s="132">
        <f t="shared" si="609"/>
        <v>50</v>
      </c>
      <c r="I377" s="132">
        <f t="shared" si="741"/>
        <v>25</v>
      </c>
      <c r="J377" s="132">
        <f t="shared" si="741"/>
        <v>25</v>
      </c>
      <c r="K377" s="109">
        <f t="shared" si="741"/>
        <v>2015</v>
      </c>
      <c r="L377" s="109"/>
      <c r="M377" s="109"/>
      <c r="N377" s="109"/>
      <c r="O377" s="109"/>
      <c r="P377" s="109"/>
      <c r="Q377" s="109"/>
      <c r="R377" s="109"/>
      <c r="S377" s="109"/>
      <c r="T377" s="109"/>
      <c r="U377" s="67">
        <f t="shared" ref="U377:AF377" si="742">U48</f>
        <v>0</v>
      </c>
      <c r="V377" s="67">
        <f t="shared" si="742"/>
        <v>0</v>
      </c>
      <c r="W377" s="67">
        <f t="shared" si="742"/>
        <v>0</v>
      </c>
      <c r="X377" s="67">
        <f t="shared" si="742"/>
        <v>0</v>
      </c>
      <c r="Y377" s="67">
        <f t="shared" si="742"/>
        <v>0</v>
      </c>
      <c r="Z377" s="67">
        <f t="shared" si="742"/>
        <v>0</v>
      </c>
      <c r="AA377" s="67">
        <f t="shared" si="742"/>
        <v>0</v>
      </c>
      <c r="AB377" s="67">
        <f t="shared" si="742"/>
        <v>0</v>
      </c>
      <c r="AC377" s="67">
        <f t="shared" si="742"/>
        <v>0</v>
      </c>
      <c r="AD377" s="67">
        <f t="shared" si="742"/>
        <v>0</v>
      </c>
      <c r="AE377" s="67">
        <f t="shared" si="742"/>
        <v>128.572272</v>
      </c>
      <c r="AF377" s="67">
        <f t="shared" si="742"/>
        <v>127.92941064</v>
      </c>
      <c r="AG377" s="110">
        <f>IFERROR('CEB Allocators'!Y48/SUM('CEB Allocators'!$Y48:$BC48),0)*SUM($AG48:$BK48)</f>
        <v>79.634951405166561</v>
      </c>
      <c r="AH377" s="110">
        <f>IFERROR('CEB Allocators'!Z48/SUM('CEB Allocators'!$Y48:$BC48),0)*SUM($AG48:$BK48)</f>
        <v>79.634951405166561</v>
      </c>
      <c r="AI377" s="110">
        <f>IFERROR('CEB Allocators'!AA48/SUM('CEB Allocators'!$Y48:$BC48),0)*SUM($AG48:$BK48)</f>
        <v>79.634951405166561</v>
      </c>
      <c r="AJ377" s="110">
        <f>IFERROR('CEB Allocators'!AB48/SUM('CEB Allocators'!$Y48:$BC48),0)*SUM($AG48:$BK48)</f>
        <v>79.634951405166561</v>
      </c>
      <c r="AK377" s="110">
        <f>IFERROR('CEB Allocators'!AC48/SUM('CEB Allocators'!$Y48:$BC48),0)*SUM($AG48:$BK48)</f>
        <v>79.634951405166561</v>
      </c>
      <c r="AL377" s="110">
        <f>IFERROR('CEB Allocators'!AD48/SUM('CEB Allocators'!$Y48:$BC48),0)*SUM($AG48:$BK48)</f>
        <v>79.634951405166561</v>
      </c>
      <c r="AM377" s="110">
        <f>IFERROR('CEB Allocators'!AE48/SUM('CEB Allocators'!$Y48:$BC48),0)*SUM($AG48:$BK48)</f>
        <v>79.634951405166561</v>
      </c>
      <c r="AN377" s="110">
        <f>IFERROR('CEB Allocators'!AF48/SUM('CEB Allocators'!$Y48:$BC48),0)*SUM($AG48:$BK48)</f>
        <v>79.634951405166561</v>
      </c>
      <c r="AO377" s="110">
        <f>IFERROR('CEB Allocators'!AG48/SUM('CEB Allocators'!$Y48:$BC48),0)*SUM($AG48:$BK48)</f>
        <v>79.634951405166561</v>
      </c>
      <c r="AP377" s="110">
        <f>IFERROR('CEB Allocators'!AH48/SUM('CEB Allocators'!$Y48:$BC48),0)*SUM($AG48:$BK48)</f>
        <v>79.634951405166561</v>
      </c>
      <c r="AQ377" s="110">
        <f>IFERROR('CEB Allocators'!AI48/SUM('CEB Allocators'!$Y48:$BC48),0)*SUM($AG48:$BK48)</f>
        <v>79.634951405166561</v>
      </c>
      <c r="AR377" s="110">
        <f>IFERROR('CEB Allocators'!AJ48/SUM('CEB Allocators'!$Y48:$BC48),0)*SUM($AG48:$BK48)</f>
        <v>79.634951405166561</v>
      </c>
      <c r="AS377" s="110">
        <f>IFERROR('CEB Allocators'!AK48/SUM('CEB Allocators'!$Y48:$BC48),0)*SUM($AG48:$BK48)</f>
        <v>79.634951405166561</v>
      </c>
      <c r="AT377" s="110">
        <f>IFERROR('CEB Allocators'!AL48/SUM('CEB Allocators'!$Y48:$BC48),0)*SUM($AG48:$BK48)</f>
        <v>79.634951405166561</v>
      </c>
      <c r="AU377" s="110">
        <f>IFERROR('CEB Allocators'!AM48/SUM('CEB Allocators'!$Y48:$BC48),0)*SUM($AG48:$BK48)</f>
        <v>79.634951405166561</v>
      </c>
      <c r="AV377" s="110">
        <f>IFERROR('CEB Allocators'!AN48/SUM('CEB Allocators'!$Y48:$BC48),0)*SUM($AG48:$BK48)</f>
        <v>79.634951405166561</v>
      </c>
      <c r="AW377" s="110">
        <f>IFERROR('CEB Allocators'!AO48/SUM('CEB Allocators'!$Y48:$BC48),0)*SUM($AG48:$BK48)</f>
        <v>79.634951405166561</v>
      </c>
      <c r="AX377" s="110">
        <f>IFERROR('CEB Allocators'!AP48/SUM('CEB Allocators'!$Y48:$BC48),0)*SUM($AG48:$BK48)</f>
        <v>79.634951405166561</v>
      </c>
      <c r="AY377" s="110">
        <f>IFERROR('CEB Allocators'!AQ48/SUM('CEB Allocators'!$Y48:$BC48),0)*SUM($AG48:$BK48)</f>
        <v>79.634951405166561</v>
      </c>
      <c r="AZ377" s="110">
        <f>IFERROR('CEB Allocators'!AR48/SUM('CEB Allocators'!$Y48:$BC48),0)*SUM($AG48:$BK48)</f>
        <v>79.634951405166561</v>
      </c>
      <c r="BA377" s="110">
        <f>IFERROR('CEB Allocators'!AS48/SUM('CEB Allocators'!$Y48:$BC48),0)*SUM($AG48:$BK48)</f>
        <v>79.634951405166561</v>
      </c>
      <c r="BB377" s="110">
        <f>IFERROR('CEB Allocators'!AT48/SUM('CEB Allocators'!$Y48:$BC48),0)*SUM($AG48:$BK48)</f>
        <v>79.634951405166561</v>
      </c>
      <c r="BC377" s="110">
        <f>IFERROR('CEB Allocators'!AU48/SUM('CEB Allocators'!$Y48:$BC48),0)*SUM($AG48:$BK48)</f>
        <v>79.634951405166561</v>
      </c>
      <c r="BD377" s="110">
        <f>IFERROR('CEB Allocators'!AV48/SUM('CEB Allocators'!$Y48:$BC48),0)*SUM($AG48:$BK48)</f>
        <v>79.634951405166561</v>
      </c>
      <c r="BE377" s="110">
        <f>IFERROR('CEB Allocators'!AW48/SUM('CEB Allocators'!$Y48:$BC48),0)*SUM($AG48:$BK48)</f>
        <v>79.634951405166561</v>
      </c>
      <c r="BF377" s="110">
        <f>IFERROR('CEB Allocators'!AX48/SUM('CEB Allocators'!$Y48:$BC48),0)*SUM($AG48:$BK48)</f>
        <v>79.634951405166561</v>
      </c>
      <c r="BG377" s="110">
        <f>IFERROR('CEB Allocators'!AY48/SUM('CEB Allocators'!$Y48:$BC48),0)*SUM($AG48:$BK48)</f>
        <v>79.634951405166561</v>
      </c>
      <c r="BH377" s="110">
        <f>IFERROR('CEB Allocators'!AZ48/SUM('CEB Allocators'!$Y48:$BC48),0)*SUM($AG48:$BK48)</f>
        <v>79.634951405166561</v>
      </c>
      <c r="BI377" s="110">
        <f>IFERROR('CEB Allocators'!BA48/SUM('CEB Allocators'!$Y48:$BC48),0)*SUM($AG48:$BK48)</f>
        <v>79.634951405166561</v>
      </c>
      <c r="BJ377" s="110">
        <f>IFERROR('CEB Allocators'!BB48/SUM('CEB Allocators'!$Y48:$BC48),0)*SUM($AG48:$BK48)</f>
        <v>79.634951405166561</v>
      </c>
      <c r="BK377" s="110">
        <f>IFERROR('CEB Allocators'!BC48/SUM('CEB Allocators'!$Y48:$BC48),0)*SUM($AG48:$BK48)</f>
        <v>79.634951405166561</v>
      </c>
      <c r="BL377" s="67">
        <f t="shared" ref="BL377:CG377" si="743">BL48</f>
        <v>29.824656564167039</v>
      </c>
      <c r="BM377" s="67">
        <f t="shared" si="743"/>
        <v>30.024196156271859</v>
      </c>
      <c r="BN377" s="67">
        <f t="shared" si="743"/>
        <v>30.227726540218782</v>
      </c>
      <c r="BO377" s="67">
        <f t="shared" si="743"/>
        <v>30.435327531844646</v>
      </c>
      <c r="BP377" s="67">
        <f t="shared" si="743"/>
        <v>30.647080543303023</v>
      </c>
      <c r="BQ377" s="67">
        <f t="shared" si="743"/>
        <v>30.863068614990567</v>
      </c>
      <c r="BR377" s="67">
        <f t="shared" si="743"/>
        <v>31.083376448111867</v>
      </c>
      <c r="BS377" s="67">
        <f t="shared" si="743"/>
        <v>31.308090437895586</v>
      </c>
      <c r="BT377" s="67">
        <f t="shared" si="743"/>
        <v>31.537298707474978</v>
      </c>
      <c r="BU377" s="67">
        <f t="shared" si="743"/>
        <v>31.771091142445968</v>
      </c>
      <c r="BV377" s="67">
        <f t="shared" si="743"/>
        <v>32.009559426116368</v>
      </c>
      <c r="BW377" s="67">
        <f t="shared" si="743"/>
        <v>32.25279707546018</v>
      </c>
      <c r="BX377" s="67">
        <f t="shared" si="743"/>
        <v>32.500899477790874</v>
      </c>
      <c r="BY377" s="67">
        <f t="shared" si="743"/>
        <v>32.818495363014385</v>
      </c>
      <c r="BZ377" s="67">
        <f t="shared" si="743"/>
        <v>33.077911731096158</v>
      </c>
      <c r="CA377" s="67">
        <f t="shared" si="743"/>
        <v>33.342516426539561</v>
      </c>
      <c r="CB377" s="67">
        <f t="shared" si="743"/>
        <v>33.612413215891848</v>
      </c>
      <c r="CC377" s="67">
        <f t="shared" si="743"/>
        <v>0</v>
      </c>
      <c r="CD377" s="67">
        <f t="shared" si="743"/>
        <v>0</v>
      </c>
      <c r="CE377" s="67">
        <f t="shared" si="743"/>
        <v>0</v>
      </c>
      <c r="CF377" s="67">
        <f t="shared" si="743"/>
        <v>0</v>
      </c>
      <c r="CG377" s="67">
        <f t="shared" si="743"/>
        <v>0</v>
      </c>
      <c r="CH377" s="67">
        <f t="shared" si="604"/>
        <v>0</v>
      </c>
    </row>
    <row r="378" spans="1:86" ht="11.4" x14ac:dyDescent="0.2">
      <c r="A378" s="150"/>
      <c r="B378" s="109" t="str">
        <f t="shared" ref="B378:K378" si="744">B49</f>
        <v>GEIA</v>
      </c>
      <c r="C378" s="130">
        <f t="shared" si="744"/>
        <v>370</v>
      </c>
      <c r="D378" s="130" t="str">
        <f t="shared" si="744"/>
        <v>Win</v>
      </c>
      <c r="E378" s="130" t="str">
        <f t="shared" si="744"/>
        <v>Wind (Onshore, &gt;10MW)</v>
      </c>
      <c r="F378" s="109" t="str">
        <f t="shared" si="744"/>
        <v>Multiple</v>
      </c>
      <c r="G378" s="131">
        <f t="shared" si="744"/>
        <v>41640</v>
      </c>
      <c r="H378" s="132">
        <f t="shared" si="609"/>
        <v>50</v>
      </c>
      <c r="I378" s="132">
        <f t="shared" si="744"/>
        <v>25</v>
      </c>
      <c r="J378" s="132">
        <f t="shared" si="744"/>
        <v>25</v>
      </c>
      <c r="K378" s="109">
        <f t="shared" si="744"/>
        <v>2014</v>
      </c>
      <c r="L378" s="109"/>
      <c r="M378" s="109"/>
      <c r="N378" s="109"/>
      <c r="O378" s="109"/>
      <c r="P378" s="109"/>
      <c r="Q378" s="109"/>
      <c r="R378" s="109"/>
      <c r="S378" s="109"/>
      <c r="T378" s="109"/>
      <c r="U378" s="67">
        <f t="shared" ref="U378:AF378" si="745">U49</f>
        <v>0</v>
      </c>
      <c r="V378" s="67">
        <f t="shared" si="745"/>
        <v>0</v>
      </c>
      <c r="W378" s="67">
        <f t="shared" si="745"/>
        <v>0</v>
      </c>
      <c r="X378" s="67">
        <f t="shared" si="745"/>
        <v>0</v>
      </c>
      <c r="Y378" s="67">
        <f t="shared" si="745"/>
        <v>0</v>
      </c>
      <c r="Z378" s="67">
        <f t="shared" si="745"/>
        <v>0</v>
      </c>
      <c r="AA378" s="67">
        <f t="shared" si="745"/>
        <v>0</v>
      </c>
      <c r="AB378" s="67">
        <f t="shared" si="745"/>
        <v>0</v>
      </c>
      <c r="AC378" s="67">
        <f t="shared" si="745"/>
        <v>0</v>
      </c>
      <c r="AD378" s="67">
        <f t="shared" si="745"/>
        <v>176.14011696971804</v>
      </c>
      <c r="AE378" s="67">
        <f t="shared" si="745"/>
        <v>173.74413560820679</v>
      </c>
      <c r="AF378" s="67">
        <f t="shared" si="745"/>
        <v>171.58071142392905</v>
      </c>
      <c r="AG378" s="110">
        <f>IFERROR('CEB Allocators'!Y49/SUM('CEB Allocators'!$Y49:$BC49),0)*SUM($AG49:$BK49)</f>
        <v>123.73746392266264</v>
      </c>
      <c r="AH378" s="110">
        <f>IFERROR('CEB Allocators'!Z49/SUM('CEB Allocators'!$Y49:$BC49),0)*SUM($AG49:$BK49)</f>
        <v>123.73746392266264</v>
      </c>
      <c r="AI378" s="110">
        <f>IFERROR('CEB Allocators'!AA49/SUM('CEB Allocators'!$Y49:$BC49),0)*SUM($AG49:$BK49)</f>
        <v>123.73746392266264</v>
      </c>
      <c r="AJ378" s="110">
        <f>IFERROR('CEB Allocators'!AB49/SUM('CEB Allocators'!$Y49:$BC49),0)*SUM($AG49:$BK49)</f>
        <v>123.73746392266264</v>
      </c>
      <c r="AK378" s="110">
        <f>IFERROR('CEB Allocators'!AC49/SUM('CEB Allocators'!$Y49:$BC49),0)*SUM($AG49:$BK49)</f>
        <v>123.73746392266264</v>
      </c>
      <c r="AL378" s="110">
        <f>IFERROR('CEB Allocators'!AD49/SUM('CEB Allocators'!$Y49:$BC49),0)*SUM($AG49:$BK49)</f>
        <v>123.73746392266264</v>
      </c>
      <c r="AM378" s="110">
        <f>IFERROR('CEB Allocators'!AE49/SUM('CEB Allocators'!$Y49:$BC49),0)*SUM($AG49:$BK49)</f>
        <v>123.73746392266264</v>
      </c>
      <c r="AN378" s="110">
        <f>IFERROR('CEB Allocators'!AF49/SUM('CEB Allocators'!$Y49:$BC49),0)*SUM($AG49:$BK49)</f>
        <v>123.73746392266264</v>
      </c>
      <c r="AO378" s="110">
        <f>IFERROR('CEB Allocators'!AG49/SUM('CEB Allocators'!$Y49:$BC49),0)*SUM($AG49:$BK49)</f>
        <v>123.73746392266264</v>
      </c>
      <c r="AP378" s="110">
        <f>IFERROR('CEB Allocators'!AH49/SUM('CEB Allocators'!$Y49:$BC49),0)*SUM($AG49:$BK49)</f>
        <v>123.73746392266264</v>
      </c>
      <c r="AQ378" s="110">
        <f>IFERROR('CEB Allocators'!AI49/SUM('CEB Allocators'!$Y49:$BC49),0)*SUM($AG49:$BK49)</f>
        <v>123.73746392266264</v>
      </c>
      <c r="AR378" s="110">
        <f>IFERROR('CEB Allocators'!AJ49/SUM('CEB Allocators'!$Y49:$BC49),0)*SUM($AG49:$BK49)</f>
        <v>123.73746392266264</v>
      </c>
      <c r="AS378" s="110">
        <f>IFERROR('CEB Allocators'!AK49/SUM('CEB Allocators'!$Y49:$BC49),0)*SUM($AG49:$BK49)</f>
        <v>123.73746392266264</v>
      </c>
      <c r="AT378" s="110">
        <f>IFERROR('CEB Allocators'!AL49/SUM('CEB Allocators'!$Y49:$BC49),0)*SUM($AG49:$BK49)</f>
        <v>123.73746392266264</v>
      </c>
      <c r="AU378" s="110">
        <f>IFERROR('CEB Allocators'!AM49/SUM('CEB Allocators'!$Y49:$BC49),0)*SUM($AG49:$BK49)</f>
        <v>123.73746392266264</v>
      </c>
      <c r="AV378" s="110">
        <f>IFERROR('CEB Allocators'!AN49/SUM('CEB Allocators'!$Y49:$BC49),0)*SUM($AG49:$BK49)</f>
        <v>123.73746392266264</v>
      </c>
      <c r="AW378" s="110">
        <f>IFERROR('CEB Allocators'!AO49/SUM('CEB Allocators'!$Y49:$BC49),0)*SUM($AG49:$BK49)</f>
        <v>123.73746392266264</v>
      </c>
      <c r="AX378" s="110">
        <f>IFERROR('CEB Allocators'!AP49/SUM('CEB Allocators'!$Y49:$BC49),0)*SUM($AG49:$BK49)</f>
        <v>123.73746392266264</v>
      </c>
      <c r="AY378" s="110">
        <f>IFERROR('CEB Allocators'!AQ49/SUM('CEB Allocators'!$Y49:$BC49),0)*SUM($AG49:$BK49)</f>
        <v>123.73746392266264</v>
      </c>
      <c r="AZ378" s="110">
        <f>IFERROR('CEB Allocators'!AR49/SUM('CEB Allocators'!$Y49:$BC49),0)*SUM($AG49:$BK49)</f>
        <v>123.73746392266264</v>
      </c>
      <c r="BA378" s="110">
        <f>IFERROR('CEB Allocators'!AS49/SUM('CEB Allocators'!$Y49:$BC49),0)*SUM($AG49:$BK49)</f>
        <v>123.73746392266264</v>
      </c>
      <c r="BB378" s="110">
        <f>IFERROR('CEB Allocators'!AT49/SUM('CEB Allocators'!$Y49:$BC49),0)*SUM($AG49:$BK49)</f>
        <v>123.73746392266264</v>
      </c>
      <c r="BC378" s="110">
        <f>IFERROR('CEB Allocators'!AU49/SUM('CEB Allocators'!$Y49:$BC49),0)*SUM($AG49:$BK49)</f>
        <v>123.73746392266264</v>
      </c>
      <c r="BD378" s="110">
        <f>IFERROR('CEB Allocators'!AV49/SUM('CEB Allocators'!$Y49:$BC49),0)*SUM($AG49:$BK49)</f>
        <v>123.73746392266264</v>
      </c>
      <c r="BE378" s="110">
        <f>IFERROR('CEB Allocators'!AW49/SUM('CEB Allocators'!$Y49:$BC49),0)*SUM($AG49:$BK49)</f>
        <v>123.73746392266264</v>
      </c>
      <c r="BF378" s="110">
        <f>IFERROR('CEB Allocators'!AX49/SUM('CEB Allocators'!$Y49:$BC49),0)*SUM($AG49:$BK49)</f>
        <v>123.73746392266264</v>
      </c>
      <c r="BG378" s="110">
        <f>IFERROR('CEB Allocators'!AY49/SUM('CEB Allocators'!$Y49:$BC49),0)*SUM($AG49:$BK49)</f>
        <v>123.73746392266264</v>
      </c>
      <c r="BH378" s="110">
        <f>IFERROR('CEB Allocators'!AZ49/SUM('CEB Allocators'!$Y49:$BC49),0)*SUM($AG49:$BK49)</f>
        <v>123.73746392266264</v>
      </c>
      <c r="BI378" s="110">
        <f>IFERROR('CEB Allocators'!BA49/SUM('CEB Allocators'!$Y49:$BC49),0)*SUM($AG49:$BK49)</f>
        <v>123.73746392266264</v>
      </c>
      <c r="BJ378" s="110">
        <f>IFERROR('CEB Allocators'!BB49/SUM('CEB Allocators'!$Y49:$BC49),0)*SUM($AG49:$BK49)</f>
        <v>123.73746392266264</v>
      </c>
      <c r="BK378" s="110">
        <f>IFERROR('CEB Allocators'!BC49/SUM('CEB Allocators'!$Y49:$BC49),0)*SUM($AG49:$BK49)</f>
        <v>123.73746392266264</v>
      </c>
      <c r="BL378" s="67">
        <f t="shared" ref="BL378:CG378" si="746">BL49</f>
        <v>122.04776664651904</v>
      </c>
      <c r="BM378" s="67">
        <f t="shared" si="746"/>
        <v>122.72109282736307</v>
      </c>
      <c r="BN378" s="67">
        <f t="shared" si="746"/>
        <v>123.40788553182394</v>
      </c>
      <c r="BO378" s="67">
        <f t="shared" si="746"/>
        <v>124.10841409037404</v>
      </c>
      <c r="BP378" s="67">
        <f t="shared" si="746"/>
        <v>124.82295322009514</v>
      </c>
      <c r="BQ378" s="67">
        <f t="shared" si="746"/>
        <v>125.55178313241069</v>
      </c>
      <c r="BR378" s="67">
        <f t="shared" si="746"/>
        <v>126.29518964297253</v>
      </c>
      <c r="BS378" s="67">
        <f t="shared" si="746"/>
        <v>127.0534642837456</v>
      </c>
      <c r="BT378" s="67">
        <f t="shared" si="746"/>
        <v>127.82690441733413</v>
      </c>
      <c r="BU378" s="67">
        <f t="shared" si="746"/>
        <v>128.61581335359443</v>
      </c>
      <c r="BV378" s="67">
        <f t="shared" si="746"/>
        <v>129.42050046857995</v>
      </c>
      <c r="BW378" s="67">
        <f t="shared" si="746"/>
        <v>130.2412813258652</v>
      </c>
      <c r="BX378" s="67">
        <f t="shared" si="746"/>
        <v>131.93241820421565</v>
      </c>
      <c r="BY378" s="67">
        <f t="shared" si="746"/>
        <v>132.8034374162136</v>
      </c>
      <c r="BZ378" s="67">
        <f t="shared" si="746"/>
        <v>133.6918770124515</v>
      </c>
      <c r="CA378" s="67">
        <f t="shared" si="746"/>
        <v>134.59808540061414</v>
      </c>
      <c r="CB378" s="67">
        <f t="shared" si="746"/>
        <v>0</v>
      </c>
      <c r="CC378" s="67">
        <f t="shared" si="746"/>
        <v>0</v>
      </c>
      <c r="CD378" s="67">
        <f t="shared" si="746"/>
        <v>0</v>
      </c>
      <c r="CE378" s="67">
        <f t="shared" si="746"/>
        <v>0</v>
      </c>
      <c r="CF378" s="67">
        <f t="shared" si="746"/>
        <v>0</v>
      </c>
      <c r="CG378" s="67">
        <f t="shared" si="746"/>
        <v>0</v>
      </c>
      <c r="CH378" s="67">
        <f t="shared" si="604"/>
        <v>0</v>
      </c>
    </row>
    <row r="379" spans="1:86" ht="11.4" x14ac:dyDescent="0.2">
      <c r="A379" s="150"/>
      <c r="B379" s="109" t="str">
        <f t="shared" ref="B379:K379" si="747">B50</f>
        <v>GEIA</v>
      </c>
      <c r="C379" s="130">
        <f t="shared" si="747"/>
        <v>450</v>
      </c>
      <c r="D379" s="130" t="str">
        <f t="shared" si="747"/>
        <v>Win</v>
      </c>
      <c r="E379" s="130" t="str">
        <f t="shared" si="747"/>
        <v>Wind (Onshore, &gt;10MW)</v>
      </c>
      <c r="F379" s="109" t="str">
        <f t="shared" si="747"/>
        <v>Multiple</v>
      </c>
      <c r="G379" s="131">
        <f t="shared" si="747"/>
        <v>42005</v>
      </c>
      <c r="H379" s="132">
        <f t="shared" si="609"/>
        <v>50</v>
      </c>
      <c r="I379" s="132">
        <f t="shared" si="747"/>
        <v>25</v>
      </c>
      <c r="J379" s="132">
        <f t="shared" si="747"/>
        <v>25</v>
      </c>
      <c r="K379" s="109">
        <f t="shared" si="747"/>
        <v>2015</v>
      </c>
      <c r="L379" s="109"/>
      <c r="M379" s="109"/>
      <c r="N379" s="109"/>
      <c r="O379" s="109"/>
      <c r="P379" s="109"/>
      <c r="Q379" s="109"/>
      <c r="R379" s="109"/>
      <c r="S379" s="109"/>
      <c r="T379" s="109"/>
      <c r="U379" s="67">
        <f t="shared" ref="U379:AF379" si="748">U50</f>
        <v>0</v>
      </c>
      <c r="V379" s="67">
        <f t="shared" si="748"/>
        <v>0</v>
      </c>
      <c r="W379" s="67">
        <f t="shared" si="748"/>
        <v>0</v>
      </c>
      <c r="X379" s="67">
        <f t="shared" si="748"/>
        <v>0</v>
      </c>
      <c r="Y379" s="67">
        <f t="shared" si="748"/>
        <v>0</v>
      </c>
      <c r="Z379" s="67">
        <f t="shared" si="748"/>
        <v>0</v>
      </c>
      <c r="AA379" s="67">
        <f t="shared" si="748"/>
        <v>0</v>
      </c>
      <c r="AB379" s="67">
        <f t="shared" si="748"/>
        <v>0</v>
      </c>
      <c r="AC379" s="67">
        <f t="shared" si="748"/>
        <v>0</v>
      </c>
      <c r="AD379" s="67">
        <f t="shared" si="748"/>
        <v>0</v>
      </c>
      <c r="AE379" s="67">
        <f t="shared" si="748"/>
        <v>214.22446658479222</v>
      </c>
      <c r="AF379" s="67">
        <f t="shared" si="748"/>
        <v>211.54967186098315</v>
      </c>
      <c r="AG379" s="110">
        <f>IFERROR('CEB Allocators'!Y50/SUM('CEB Allocators'!$Y50:$BC50),0)*SUM($AG50:$BK50)</f>
        <v>153.46648977082077</v>
      </c>
      <c r="AH379" s="110">
        <f>IFERROR('CEB Allocators'!Z50/SUM('CEB Allocators'!$Y50:$BC50),0)*SUM($AG50:$BK50)</f>
        <v>153.46648977082077</v>
      </c>
      <c r="AI379" s="110">
        <f>IFERROR('CEB Allocators'!AA50/SUM('CEB Allocators'!$Y50:$BC50),0)*SUM($AG50:$BK50)</f>
        <v>153.46648977082077</v>
      </c>
      <c r="AJ379" s="110">
        <f>IFERROR('CEB Allocators'!AB50/SUM('CEB Allocators'!$Y50:$BC50),0)*SUM($AG50:$BK50)</f>
        <v>153.46648977082077</v>
      </c>
      <c r="AK379" s="110">
        <f>IFERROR('CEB Allocators'!AC50/SUM('CEB Allocators'!$Y50:$BC50),0)*SUM($AG50:$BK50)</f>
        <v>153.46648977082077</v>
      </c>
      <c r="AL379" s="110">
        <f>IFERROR('CEB Allocators'!AD50/SUM('CEB Allocators'!$Y50:$BC50),0)*SUM($AG50:$BK50)</f>
        <v>153.46648977082077</v>
      </c>
      <c r="AM379" s="110">
        <f>IFERROR('CEB Allocators'!AE50/SUM('CEB Allocators'!$Y50:$BC50),0)*SUM($AG50:$BK50)</f>
        <v>153.46648977082077</v>
      </c>
      <c r="AN379" s="110">
        <f>IFERROR('CEB Allocators'!AF50/SUM('CEB Allocators'!$Y50:$BC50),0)*SUM($AG50:$BK50)</f>
        <v>153.46648977082077</v>
      </c>
      <c r="AO379" s="110">
        <f>IFERROR('CEB Allocators'!AG50/SUM('CEB Allocators'!$Y50:$BC50),0)*SUM($AG50:$BK50)</f>
        <v>153.46648977082077</v>
      </c>
      <c r="AP379" s="110">
        <f>IFERROR('CEB Allocators'!AH50/SUM('CEB Allocators'!$Y50:$BC50),0)*SUM($AG50:$BK50)</f>
        <v>153.46648977082077</v>
      </c>
      <c r="AQ379" s="110">
        <f>IFERROR('CEB Allocators'!AI50/SUM('CEB Allocators'!$Y50:$BC50),0)*SUM($AG50:$BK50)</f>
        <v>153.46648977082077</v>
      </c>
      <c r="AR379" s="110">
        <f>IFERROR('CEB Allocators'!AJ50/SUM('CEB Allocators'!$Y50:$BC50),0)*SUM($AG50:$BK50)</f>
        <v>153.46648977082077</v>
      </c>
      <c r="AS379" s="110">
        <f>IFERROR('CEB Allocators'!AK50/SUM('CEB Allocators'!$Y50:$BC50),0)*SUM($AG50:$BK50)</f>
        <v>153.46648977082077</v>
      </c>
      <c r="AT379" s="110">
        <f>IFERROR('CEB Allocators'!AL50/SUM('CEB Allocators'!$Y50:$BC50),0)*SUM($AG50:$BK50)</f>
        <v>153.46648977082077</v>
      </c>
      <c r="AU379" s="110">
        <f>IFERROR('CEB Allocators'!AM50/SUM('CEB Allocators'!$Y50:$BC50),0)*SUM($AG50:$BK50)</f>
        <v>153.46648977082077</v>
      </c>
      <c r="AV379" s="110">
        <f>IFERROR('CEB Allocators'!AN50/SUM('CEB Allocators'!$Y50:$BC50),0)*SUM($AG50:$BK50)</f>
        <v>153.46648977082077</v>
      </c>
      <c r="AW379" s="110">
        <f>IFERROR('CEB Allocators'!AO50/SUM('CEB Allocators'!$Y50:$BC50),0)*SUM($AG50:$BK50)</f>
        <v>153.46648977082077</v>
      </c>
      <c r="AX379" s="110">
        <f>IFERROR('CEB Allocators'!AP50/SUM('CEB Allocators'!$Y50:$BC50),0)*SUM($AG50:$BK50)</f>
        <v>153.46648977082077</v>
      </c>
      <c r="AY379" s="110">
        <f>IFERROR('CEB Allocators'!AQ50/SUM('CEB Allocators'!$Y50:$BC50),0)*SUM($AG50:$BK50)</f>
        <v>153.46648977082077</v>
      </c>
      <c r="AZ379" s="110">
        <f>IFERROR('CEB Allocators'!AR50/SUM('CEB Allocators'!$Y50:$BC50),0)*SUM($AG50:$BK50)</f>
        <v>153.46648977082077</v>
      </c>
      <c r="BA379" s="110">
        <f>IFERROR('CEB Allocators'!AS50/SUM('CEB Allocators'!$Y50:$BC50),0)*SUM($AG50:$BK50)</f>
        <v>153.46648977082077</v>
      </c>
      <c r="BB379" s="110">
        <f>IFERROR('CEB Allocators'!AT50/SUM('CEB Allocators'!$Y50:$BC50),0)*SUM($AG50:$BK50)</f>
        <v>153.46648977082077</v>
      </c>
      <c r="BC379" s="110">
        <f>IFERROR('CEB Allocators'!AU50/SUM('CEB Allocators'!$Y50:$BC50),0)*SUM($AG50:$BK50)</f>
        <v>153.46648977082077</v>
      </c>
      <c r="BD379" s="110">
        <f>IFERROR('CEB Allocators'!AV50/SUM('CEB Allocators'!$Y50:$BC50),0)*SUM($AG50:$BK50)</f>
        <v>153.46648977082077</v>
      </c>
      <c r="BE379" s="110">
        <f>IFERROR('CEB Allocators'!AW50/SUM('CEB Allocators'!$Y50:$BC50),0)*SUM($AG50:$BK50)</f>
        <v>153.46648977082077</v>
      </c>
      <c r="BF379" s="110">
        <f>IFERROR('CEB Allocators'!AX50/SUM('CEB Allocators'!$Y50:$BC50),0)*SUM($AG50:$BK50)</f>
        <v>153.46648977082077</v>
      </c>
      <c r="BG379" s="110">
        <f>IFERROR('CEB Allocators'!AY50/SUM('CEB Allocators'!$Y50:$BC50),0)*SUM($AG50:$BK50)</f>
        <v>153.46648977082077</v>
      </c>
      <c r="BH379" s="110">
        <f>IFERROR('CEB Allocators'!AZ50/SUM('CEB Allocators'!$Y50:$BC50),0)*SUM($AG50:$BK50)</f>
        <v>153.46648977082077</v>
      </c>
      <c r="BI379" s="110">
        <f>IFERROR('CEB Allocators'!BA50/SUM('CEB Allocators'!$Y50:$BC50),0)*SUM($AG50:$BK50)</f>
        <v>153.46648977082077</v>
      </c>
      <c r="BJ379" s="110">
        <f>IFERROR('CEB Allocators'!BB50/SUM('CEB Allocators'!$Y50:$BC50),0)*SUM($AG50:$BK50)</f>
        <v>153.46648977082077</v>
      </c>
      <c r="BK379" s="110">
        <f>IFERROR('CEB Allocators'!BC50/SUM('CEB Allocators'!$Y50:$BC50),0)*SUM($AG50:$BK50)</f>
        <v>153.46648977082077</v>
      </c>
      <c r="BL379" s="67">
        <f t="shared" ref="BL379:CG379" si="749">BL50</f>
        <v>150.58629218749303</v>
      </c>
      <c r="BM379" s="67">
        <f t="shared" si="749"/>
        <v>151.40520240743845</v>
      </c>
      <c r="BN379" s="67">
        <f t="shared" si="749"/>
        <v>152.24049083178278</v>
      </c>
      <c r="BO379" s="67">
        <f t="shared" si="749"/>
        <v>153.09248502461398</v>
      </c>
      <c r="BP379" s="67">
        <f t="shared" si="749"/>
        <v>153.96151910130183</v>
      </c>
      <c r="BQ379" s="67">
        <f t="shared" si="749"/>
        <v>154.84793385952341</v>
      </c>
      <c r="BR379" s="67">
        <f t="shared" si="749"/>
        <v>155.75207691290944</v>
      </c>
      <c r="BS379" s="67">
        <f t="shared" si="749"/>
        <v>156.67430282736319</v>
      </c>
      <c r="BT379" s="67">
        <f t="shared" si="749"/>
        <v>157.61497326010598</v>
      </c>
      <c r="BU379" s="67">
        <f t="shared" si="749"/>
        <v>158.5744571015037</v>
      </c>
      <c r="BV379" s="67">
        <f t="shared" si="749"/>
        <v>159.5531306197293</v>
      </c>
      <c r="BW379" s="67">
        <f t="shared" si="749"/>
        <v>160.55137760831943</v>
      </c>
      <c r="BX379" s="67">
        <f t="shared" si="749"/>
        <v>161.56958953668138</v>
      </c>
      <c r="BY379" s="67">
        <f t="shared" si="749"/>
        <v>163.66751339387835</v>
      </c>
      <c r="BZ379" s="67">
        <f t="shared" si="749"/>
        <v>164.74804803795146</v>
      </c>
      <c r="CA379" s="67">
        <f t="shared" si="749"/>
        <v>165.85019337490601</v>
      </c>
      <c r="CB379" s="67">
        <f t="shared" si="749"/>
        <v>166.97438161859969</v>
      </c>
      <c r="CC379" s="67">
        <f t="shared" si="749"/>
        <v>0</v>
      </c>
      <c r="CD379" s="67">
        <f t="shared" si="749"/>
        <v>0</v>
      </c>
      <c r="CE379" s="67">
        <f t="shared" si="749"/>
        <v>0</v>
      </c>
      <c r="CF379" s="67">
        <f t="shared" si="749"/>
        <v>0</v>
      </c>
      <c r="CG379" s="67">
        <f t="shared" si="749"/>
        <v>0</v>
      </c>
      <c r="CH379" s="67">
        <f t="shared" si="604"/>
        <v>0</v>
      </c>
    </row>
    <row r="380" spans="1:86" ht="11.4" x14ac:dyDescent="0.2">
      <c r="A380" s="150"/>
      <c r="B380" s="109" t="str">
        <f t="shared" ref="B380:K380" si="750">B51</f>
        <v>LRP I</v>
      </c>
      <c r="C380" s="130">
        <f t="shared" si="750"/>
        <v>8</v>
      </c>
      <c r="D380" s="130" t="str">
        <f t="shared" si="750"/>
        <v>Sol</v>
      </c>
      <c r="E380" s="130" t="str">
        <f t="shared" si="750"/>
        <v>Solar (Ground Mount, &lt;10MW)</v>
      </c>
      <c r="F380" s="109" t="str">
        <f t="shared" si="750"/>
        <v>Multiple</v>
      </c>
      <c r="G380" s="131">
        <f t="shared" si="750"/>
        <v>43466</v>
      </c>
      <c r="H380" s="132">
        <f t="shared" si="609"/>
        <v>50</v>
      </c>
      <c r="I380" s="132">
        <f t="shared" si="750"/>
        <v>25</v>
      </c>
      <c r="J380" s="132">
        <f t="shared" si="750"/>
        <v>25</v>
      </c>
      <c r="K380" s="109">
        <f t="shared" si="750"/>
        <v>2019</v>
      </c>
      <c r="L380" s="109"/>
      <c r="M380" s="109"/>
      <c r="N380" s="109"/>
      <c r="O380" s="109"/>
      <c r="P380" s="109"/>
      <c r="Q380" s="109"/>
      <c r="R380" s="109"/>
      <c r="S380" s="109"/>
      <c r="T380" s="109"/>
      <c r="U380" s="67">
        <f t="shared" ref="U380:AF380" si="751">U51</f>
        <v>0</v>
      </c>
      <c r="V380" s="67">
        <f t="shared" si="751"/>
        <v>0</v>
      </c>
      <c r="W380" s="67">
        <f t="shared" si="751"/>
        <v>0</v>
      </c>
      <c r="X380" s="67">
        <f t="shared" si="751"/>
        <v>0</v>
      </c>
      <c r="Y380" s="67">
        <f t="shared" si="751"/>
        <v>0</v>
      </c>
      <c r="Z380" s="67">
        <f t="shared" si="751"/>
        <v>0</v>
      </c>
      <c r="AA380" s="67">
        <f t="shared" si="751"/>
        <v>0</v>
      </c>
      <c r="AB380" s="67">
        <f t="shared" si="751"/>
        <v>0</v>
      </c>
      <c r="AC380" s="67">
        <f t="shared" si="751"/>
        <v>0</v>
      </c>
      <c r="AD380" s="67">
        <f t="shared" si="751"/>
        <v>0</v>
      </c>
      <c r="AE380" s="67">
        <f t="shared" si="751"/>
        <v>0</v>
      </c>
      <c r="AF380" s="67">
        <f t="shared" si="751"/>
        <v>0</v>
      </c>
      <c r="AG380" s="110">
        <f>IFERROR('CEB Allocators'!Y51/SUM('CEB Allocators'!$Y51:$BC51),0)*SUM($AG51:$BK51)</f>
        <v>0</v>
      </c>
      <c r="AH380" s="110">
        <f>IFERROR('CEB Allocators'!Z51/SUM('CEB Allocators'!$Y51:$BC51),0)*SUM($AG51:$BK51)</f>
        <v>0</v>
      </c>
      <c r="AI380" s="110">
        <f>IFERROR('CEB Allocators'!AA51/SUM('CEB Allocators'!$Y51:$BC51),0)*SUM($AG51:$BK51)</f>
        <v>1.3828996467828572</v>
      </c>
      <c r="AJ380" s="110">
        <f>IFERROR('CEB Allocators'!AB51/SUM('CEB Allocators'!$Y51:$BC51),0)*SUM($AG51:$BK51)</f>
        <v>1.3828996467828572</v>
      </c>
      <c r="AK380" s="110">
        <f>IFERROR('CEB Allocators'!AC51/SUM('CEB Allocators'!$Y51:$BC51),0)*SUM($AG51:$BK51)</f>
        <v>1.3828996467828572</v>
      </c>
      <c r="AL380" s="110">
        <f>IFERROR('CEB Allocators'!AD51/SUM('CEB Allocators'!$Y51:$BC51),0)*SUM($AG51:$BK51)</f>
        <v>1.3828996467828572</v>
      </c>
      <c r="AM380" s="110">
        <f>IFERROR('CEB Allocators'!AE51/SUM('CEB Allocators'!$Y51:$BC51),0)*SUM($AG51:$BK51)</f>
        <v>1.3828996467828572</v>
      </c>
      <c r="AN380" s="110">
        <f>IFERROR('CEB Allocators'!AF51/SUM('CEB Allocators'!$Y51:$BC51),0)*SUM($AG51:$BK51)</f>
        <v>1.3828996467828572</v>
      </c>
      <c r="AO380" s="110">
        <f>IFERROR('CEB Allocators'!AG51/SUM('CEB Allocators'!$Y51:$BC51),0)*SUM($AG51:$BK51)</f>
        <v>1.3828996467828572</v>
      </c>
      <c r="AP380" s="110">
        <f>IFERROR('CEB Allocators'!AH51/SUM('CEB Allocators'!$Y51:$BC51),0)*SUM($AG51:$BK51)</f>
        <v>1.3828996467828572</v>
      </c>
      <c r="AQ380" s="110">
        <f>IFERROR('CEB Allocators'!AI51/SUM('CEB Allocators'!$Y51:$BC51),0)*SUM($AG51:$BK51)</f>
        <v>1.3828996467828572</v>
      </c>
      <c r="AR380" s="110">
        <f>IFERROR('CEB Allocators'!AJ51/SUM('CEB Allocators'!$Y51:$BC51),0)*SUM($AG51:$BK51)</f>
        <v>1.3828996467828572</v>
      </c>
      <c r="AS380" s="110">
        <f>IFERROR('CEB Allocators'!AK51/SUM('CEB Allocators'!$Y51:$BC51),0)*SUM($AG51:$BK51)</f>
        <v>1.3828996467828572</v>
      </c>
      <c r="AT380" s="110">
        <f>IFERROR('CEB Allocators'!AL51/SUM('CEB Allocators'!$Y51:$BC51),0)*SUM($AG51:$BK51)</f>
        <v>1.3828996467828572</v>
      </c>
      <c r="AU380" s="110">
        <f>IFERROR('CEB Allocators'!AM51/SUM('CEB Allocators'!$Y51:$BC51),0)*SUM($AG51:$BK51)</f>
        <v>1.3828996467828572</v>
      </c>
      <c r="AV380" s="110">
        <f>IFERROR('CEB Allocators'!AN51/SUM('CEB Allocators'!$Y51:$BC51),0)*SUM($AG51:$BK51)</f>
        <v>1.3828996467828572</v>
      </c>
      <c r="AW380" s="110">
        <f>IFERROR('CEB Allocators'!AO51/SUM('CEB Allocators'!$Y51:$BC51),0)*SUM($AG51:$BK51)</f>
        <v>1.3828996467828572</v>
      </c>
      <c r="AX380" s="110">
        <f>IFERROR('CEB Allocators'!AP51/SUM('CEB Allocators'!$Y51:$BC51),0)*SUM($AG51:$BK51)</f>
        <v>1.3828996467828572</v>
      </c>
      <c r="AY380" s="110">
        <f>IFERROR('CEB Allocators'!AQ51/SUM('CEB Allocators'!$Y51:$BC51),0)*SUM($AG51:$BK51)</f>
        <v>1.3828996467828572</v>
      </c>
      <c r="AZ380" s="110">
        <f>IFERROR('CEB Allocators'!AR51/SUM('CEB Allocators'!$Y51:$BC51),0)*SUM($AG51:$BK51)</f>
        <v>1.3828996467828572</v>
      </c>
      <c r="BA380" s="110">
        <f>IFERROR('CEB Allocators'!AS51/SUM('CEB Allocators'!$Y51:$BC51),0)*SUM($AG51:$BK51)</f>
        <v>1.3828996467828572</v>
      </c>
      <c r="BB380" s="110">
        <f>IFERROR('CEB Allocators'!AT51/SUM('CEB Allocators'!$Y51:$BC51),0)*SUM($AG51:$BK51)</f>
        <v>1.3828996467828572</v>
      </c>
      <c r="BC380" s="110">
        <f>IFERROR('CEB Allocators'!AU51/SUM('CEB Allocators'!$Y51:$BC51),0)*SUM($AG51:$BK51)</f>
        <v>1.3828996467828572</v>
      </c>
      <c r="BD380" s="110">
        <f>IFERROR('CEB Allocators'!AV51/SUM('CEB Allocators'!$Y51:$BC51),0)*SUM($AG51:$BK51)</f>
        <v>1.3828996467828572</v>
      </c>
      <c r="BE380" s="110">
        <f>IFERROR('CEB Allocators'!AW51/SUM('CEB Allocators'!$Y51:$BC51),0)*SUM($AG51:$BK51)</f>
        <v>1.3828996467828572</v>
      </c>
      <c r="BF380" s="110">
        <f>IFERROR('CEB Allocators'!AX51/SUM('CEB Allocators'!$Y51:$BC51),0)*SUM($AG51:$BK51)</f>
        <v>1.3828996467828572</v>
      </c>
      <c r="BG380" s="110">
        <f>IFERROR('CEB Allocators'!AY51/SUM('CEB Allocators'!$Y51:$BC51),0)*SUM($AG51:$BK51)</f>
        <v>1.3828996467828572</v>
      </c>
      <c r="BH380" s="110">
        <f>IFERROR('CEB Allocators'!AZ51/SUM('CEB Allocators'!$Y51:$BC51),0)*SUM($AG51:$BK51)</f>
        <v>1.3828996467828572</v>
      </c>
      <c r="BI380" s="110">
        <f>IFERROR('CEB Allocators'!BA51/SUM('CEB Allocators'!$Y51:$BC51),0)*SUM($AG51:$BK51)</f>
        <v>1.3828996467828572</v>
      </c>
      <c r="BJ380" s="110">
        <f>IFERROR('CEB Allocators'!BB51/SUM('CEB Allocators'!$Y51:$BC51),0)*SUM($AG51:$BK51)</f>
        <v>1.3828996467828572</v>
      </c>
      <c r="BK380" s="110">
        <f>IFERROR('CEB Allocators'!BC51/SUM('CEB Allocators'!$Y51:$BC51),0)*SUM($AG51:$BK51)</f>
        <v>1.3828996467828572</v>
      </c>
      <c r="BL380" s="67">
        <f t="shared" ref="BL380:CG380" si="752">BL51</f>
        <v>1.1256866310096518</v>
      </c>
      <c r="BM380" s="67">
        <f t="shared" si="752"/>
        <v>1.133668214693845</v>
      </c>
      <c r="BN380" s="67">
        <f t="shared" si="752"/>
        <v>1.1418094300517219</v>
      </c>
      <c r="BO380" s="67">
        <f t="shared" si="752"/>
        <v>1.1501134697167561</v>
      </c>
      <c r="BP380" s="67">
        <f t="shared" si="752"/>
        <v>1.1585835901750914</v>
      </c>
      <c r="BQ380" s="67">
        <f t="shared" si="752"/>
        <v>1.1672231130425932</v>
      </c>
      <c r="BR380" s="67">
        <f t="shared" si="752"/>
        <v>1.1760354263674448</v>
      </c>
      <c r="BS380" s="67">
        <f t="shared" si="752"/>
        <v>1.1850239859587939</v>
      </c>
      <c r="BT380" s="67">
        <f t="shared" si="752"/>
        <v>1.1941923167419699</v>
      </c>
      <c r="BU380" s="67">
        <f t="shared" si="752"/>
        <v>1.2035440141408091</v>
      </c>
      <c r="BV380" s="67">
        <f t="shared" si="752"/>
        <v>1.2130827454876252</v>
      </c>
      <c r="BW380" s="67">
        <f t="shared" si="752"/>
        <v>1.2228122514613775</v>
      </c>
      <c r="BX380" s="67">
        <f t="shared" si="752"/>
        <v>1.2327363475546051</v>
      </c>
      <c r="BY380" s="67">
        <f t="shared" si="752"/>
        <v>1.2428589255696976</v>
      </c>
      <c r="BZ380" s="67">
        <f t="shared" si="752"/>
        <v>1.2531839551450912</v>
      </c>
      <c r="CA380" s="67">
        <f t="shared" si="752"/>
        <v>1.263715485311993</v>
      </c>
      <c r="CB380" s="67">
        <f t="shared" si="752"/>
        <v>1.2744576460822332</v>
      </c>
      <c r="CC380" s="67">
        <f t="shared" si="752"/>
        <v>1.288208686084217</v>
      </c>
      <c r="CD380" s="67">
        <f t="shared" si="752"/>
        <v>1.2994407108699013</v>
      </c>
      <c r="CE380" s="67">
        <f t="shared" si="752"/>
        <v>1.3108973761512992</v>
      </c>
      <c r="CF380" s="67">
        <f t="shared" si="752"/>
        <v>1.3225831747383252</v>
      </c>
      <c r="CG380" s="67">
        <f t="shared" si="752"/>
        <v>0</v>
      </c>
      <c r="CH380" s="67">
        <f t="shared" si="604"/>
        <v>0</v>
      </c>
    </row>
    <row r="381" spans="1:86" ht="11.4" x14ac:dyDescent="0.2">
      <c r="A381" s="150"/>
      <c r="B381" s="109" t="str">
        <f t="shared" ref="B381:K381" si="753">B52</f>
        <v>LRP I</v>
      </c>
      <c r="C381" s="130">
        <f t="shared" si="753"/>
        <v>131.75</v>
      </c>
      <c r="D381" s="130" t="str">
        <f t="shared" si="753"/>
        <v>Sol</v>
      </c>
      <c r="E381" s="130" t="str">
        <f t="shared" si="753"/>
        <v>Solar (Ground Mount, &gt;10MW)</v>
      </c>
      <c r="F381" s="109" t="str">
        <f t="shared" si="753"/>
        <v>Multiple</v>
      </c>
      <c r="G381" s="131">
        <f t="shared" si="753"/>
        <v>43466</v>
      </c>
      <c r="H381" s="132">
        <f t="shared" si="609"/>
        <v>50</v>
      </c>
      <c r="I381" s="132">
        <f t="shared" si="753"/>
        <v>25</v>
      </c>
      <c r="J381" s="132">
        <f t="shared" si="753"/>
        <v>25</v>
      </c>
      <c r="K381" s="109">
        <f t="shared" si="753"/>
        <v>2019</v>
      </c>
      <c r="L381" s="109"/>
      <c r="M381" s="109"/>
      <c r="N381" s="109"/>
      <c r="O381" s="109"/>
      <c r="P381" s="109"/>
      <c r="Q381" s="109"/>
      <c r="R381" s="109"/>
      <c r="S381" s="109"/>
      <c r="T381" s="109"/>
      <c r="U381" s="67">
        <f t="shared" ref="U381:AF381" si="754">U52</f>
        <v>0</v>
      </c>
      <c r="V381" s="67">
        <f t="shared" si="754"/>
        <v>0</v>
      </c>
      <c r="W381" s="67">
        <f t="shared" si="754"/>
        <v>0</v>
      </c>
      <c r="X381" s="67">
        <f t="shared" si="754"/>
        <v>0</v>
      </c>
      <c r="Y381" s="67">
        <f t="shared" si="754"/>
        <v>0</v>
      </c>
      <c r="Z381" s="67">
        <f t="shared" si="754"/>
        <v>0</v>
      </c>
      <c r="AA381" s="67">
        <f t="shared" si="754"/>
        <v>0</v>
      </c>
      <c r="AB381" s="67">
        <f t="shared" si="754"/>
        <v>0</v>
      </c>
      <c r="AC381" s="67">
        <f t="shared" si="754"/>
        <v>0</v>
      </c>
      <c r="AD381" s="67">
        <f t="shared" si="754"/>
        <v>0</v>
      </c>
      <c r="AE381" s="67">
        <f t="shared" si="754"/>
        <v>0</v>
      </c>
      <c r="AF381" s="67">
        <f t="shared" si="754"/>
        <v>0</v>
      </c>
      <c r="AG381" s="110">
        <f>IFERROR('CEB Allocators'!Y52/SUM('CEB Allocators'!$Y52:$BC52),0)*SUM($AG52:$BK52)</f>
        <v>0</v>
      </c>
      <c r="AH381" s="110">
        <f>IFERROR('CEB Allocators'!Z52/SUM('CEB Allocators'!$Y52:$BC52),0)*SUM($AG52:$BK52)</f>
        <v>0</v>
      </c>
      <c r="AI381" s="110">
        <f>IFERROR('CEB Allocators'!AA52/SUM('CEB Allocators'!$Y52:$BC52),0)*SUM($AG52:$BK52)</f>
        <v>22.774628557955179</v>
      </c>
      <c r="AJ381" s="110">
        <f>IFERROR('CEB Allocators'!AB52/SUM('CEB Allocators'!$Y52:$BC52),0)*SUM($AG52:$BK52)</f>
        <v>22.774628557955179</v>
      </c>
      <c r="AK381" s="110">
        <f>IFERROR('CEB Allocators'!AC52/SUM('CEB Allocators'!$Y52:$BC52),0)*SUM($AG52:$BK52)</f>
        <v>22.774628557955179</v>
      </c>
      <c r="AL381" s="110">
        <f>IFERROR('CEB Allocators'!AD52/SUM('CEB Allocators'!$Y52:$BC52),0)*SUM($AG52:$BK52)</f>
        <v>22.774628557955179</v>
      </c>
      <c r="AM381" s="110">
        <f>IFERROR('CEB Allocators'!AE52/SUM('CEB Allocators'!$Y52:$BC52),0)*SUM($AG52:$BK52)</f>
        <v>22.774628557955179</v>
      </c>
      <c r="AN381" s="110">
        <f>IFERROR('CEB Allocators'!AF52/SUM('CEB Allocators'!$Y52:$BC52),0)*SUM($AG52:$BK52)</f>
        <v>22.774628557955179</v>
      </c>
      <c r="AO381" s="110">
        <f>IFERROR('CEB Allocators'!AG52/SUM('CEB Allocators'!$Y52:$BC52),0)*SUM($AG52:$BK52)</f>
        <v>22.774628557955179</v>
      </c>
      <c r="AP381" s="110">
        <f>IFERROR('CEB Allocators'!AH52/SUM('CEB Allocators'!$Y52:$BC52),0)*SUM($AG52:$BK52)</f>
        <v>22.774628557955179</v>
      </c>
      <c r="AQ381" s="110">
        <f>IFERROR('CEB Allocators'!AI52/SUM('CEB Allocators'!$Y52:$BC52),0)*SUM($AG52:$BK52)</f>
        <v>22.774628557955179</v>
      </c>
      <c r="AR381" s="110">
        <f>IFERROR('CEB Allocators'!AJ52/SUM('CEB Allocators'!$Y52:$BC52),0)*SUM($AG52:$BK52)</f>
        <v>22.774628557955179</v>
      </c>
      <c r="AS381" s="110">
        <f>IFERROR('CEB Allocators'!AK52/SUM('CEB Allocators'!$Y52:$BC52),0)*SUM($AG52:$BK52)</f>
        <v>22.774628557955179</v>
      </c>
      <c r="AT381" s="110">
        <f>IFERROR('CEB Allocators'!AL52/SUM('CEB Allocators'!$Y52:$BC52),0)*SUM($AG52:$BK52)</f>
        <v>22.774628557955179</v>
      </c>
      <c r="AU381" s="110">
        <f>IFERROR('CEB Allocators'!AM52/SUM('CEB Allocators'!$Y52:$BC52),0)*SUM($AG52:$BK52)</f>
        <v>22.774628557955179</v>
      </c>
      <c r="AV381" s="110">
        <f>IFERROR('CEB Allocators'!AN52/SUM('CEB Allocators'!$Y52:$BC52),0)*SUM($AG52:$BK52)</f>
        <v>22.774628557955179</v>
      </c>
      <c r="AW381" s="110">
        <f>IFERROR('CEB Allocators'!AO52/SUM('CEB Allocators'!$Y52:$BC52),0)*SUM($AG52:$BK52)</f>
        <v>22.774628557955179</v>
      </c>
      <c r="AX381" s="110">
        <f>IFERROR('CEB Allocators'!AP52/SUM('CEB Allocators'!$Y52:$BC52),0)*SUM($AG52:$BK52)</f>
        <v>22.774628557955179</v>
      </c>
      <c r="AY381" s="110">
        <f>IFERROR('CEB Allocators'!AQ52/SUM('CEB Allocators'!$Y52:$BC52),0)*SUM($AG52:$BK52)</f>
        <v>22.774628557955179</v>
      </c>
      <c r="AZ381" s="110">
        <f>IFERROR('CEB Allocators'!AR52/SUM('CEB Allocators'!$Y52:$BC52),0)*SUM($AG52:$BK52)</f>
        <v>22.774628557955179</v>
      </c>
      <c r="BA381" s="110">
        <f>IFERROR('CEB Allocators'!AS52/SUM('CEB Allocators'!$Y52:$BC52),0)*SUM($AG52:$BK52)</f>
        <v>22.774628557955179</v>
      </c>
      <c r="BB381" s="110">
        <f>IFERROR('CEB Allocators'!AT52/SUM('CEB Allocators'!$Y52:$BC52),0)*SUM($AG52:$BK52)</f>
        <v>22.774628557955179</v>
      </c>
      <c r="BC381" s="110">
        <f>IFERROR('CEB Allocators'!AU52/SUM('CEB Allocators'!$Y52:$BC52),0)*SUM($AG52:$BK52)</f>
        <v>22.774628557955179</v>
      </c>
      <c r="BD381" s="110">
        <f>IFERROR('CEB Allocators'!AV52/SUM('CEB Allocators'!$Y52:$BC52),0)*SUM($AG52:$BK52)</f>
        <v>22.774628557955179</v>
      </c>
      <c r="BE381" s="110">
        <f>IFERROR('CEB Allocators'!AW52/SUM('CEB Allocators'!$Y52:$BC52),0)*SUM($AG52:$BK52)</f>
        <v>22.774628557955179</v>
      </c>
      <c r="BF381" s="110">
        <f>IFERROR('CEB Allocators'!AX52/SUM('CEB Allocators'!$Y52:$BC52),0)*SUM($AG52:$BK52)</f>
        <v>22.774628557955179</v>
      </c>
      <c r="BG381" s="110">
        <f>IFERROR('CEB Allocators'!AY52/SUM('CEB Allocators'!$Y52:$BC52),0)*SUM($AG52:$BK52)</f>
        <v>22.774628557955179</v>
      </c>
      <c r="BH381" s="110">
        <f>IFERROR('CEB Allocators'!AZ52/SUM('CEB Allocators'!$Y52:$BC52),0)*SUM($AG52:$BK52)</f>
        <v>22.774628557955179</v>
      </c>
      <c r="BI381" s="110">
        <f>IFERROR('CEB Allocators'!BA52/SUM('CEB Allocators'!$Y52:$BC52),0)*SUM($AG52:$BK52)</f>
        <v>22.774628557955179</v>
      </c>
      <c r="BJ381" s="110">
        <f>IFERROR('CEB Allocators'!BB52/SUM('CEB Allocators'!$Y52:$BC52),0)*SUM($AG52:$BK52)</f>
        <v>22.774628557955179</v>
      </c>
      <c r="BK381" s="110">
        <f>IFERROR('CEB Allocators'!BC52/SUM('CEB Allocators'!$Y52:$BC52),0)*SUM($AG52:$BK52)</f>
        <v>22.774628557955179</v>
      </c>
      <c r="BL381" s="67">
        <f t="shared" ref="BL381:CG381" si="755">BL52</f>
        <v>18.538651704440202</v>
      </c>
      <c r="BM381" s="67">
        <f t="shared" si="755"/>
        <v>18.670098410739261</v>
      </c>
      <c r="BN381" s="67">
        <f t="shared" si="755"/>
        <v>18.804174051164296</v>
      </c>
      <c r="BO381" s="67">
        <f t="shared" si="755"/>
        <v>18.940931204397828</v>
      </c>
      <c r="BP381" s="67">
        <f t="shared" si="755"/>
        <v>19.080423500696032</v>
      </c>
      <c r="BQ381" s="67">
        <f t="shared" si="755"/>
        <v>19.222705642920207</v>
      </c>
      <c r="BR381" s="67">
        <f t="shared" si="755"/>
        <v>19.367833427988856</v>
      </c>
      <c r="BS381" s="67">
        <f t="shared" si="755"/>
        <v>19.515863768758887</v>
      </c>
      <c r="BT381" s="67">
        <f t="shared" si="755"/>
        <v>19.666854716344314</v>
      </c>
      <c r="BU381" s="67">
        <f t="shared" si="755"/>
        <v>19.820865482881452</v>
      </c>
      <c r="BV381" s="67">
        <f t="shared" si="755"/>
        <v>19.97795646474933</v>
      </c>
      <c r="BW381" s="67">
        <f t="shared" si="755"/>
        <v>20.138189266254564</v>
      </c>
      <c r="BX381" s="67">
        <f t="shared" si="755"/>
        <v>20.301626723789905</v>
      </c>
      <c r="BY381" s="67">
        <f t="shared" si="755"/>
        <v>20.468332930475956</v>
      </c>
      <c r="BZ381" s="67">
        <f t="shared" si="755"/>
        <v>20.638373261295722</v>
      </c>
      <c r="CA381" s="67">
        <f t="shared" si="755"/>
        <v>20.811814398731883</v>
      </c>
      <c r="CB381" s="67">
        <f t="shared" si="755"/>
        <v>20.988724358916777</v>
      </c>
      <c r="CC381" s="67">
        <f t="shared" si="755"/>
        <v>21.215186798949446</v>
      </c>
      <c r="CD381" s="67">
        <f t="shared" si="755"/>
        <v>21.400164207138687</v>
      </c>
      <c r="CE381" s="67">
        <f t="shared" si="755"/>
        <v>21.588841163491708</v>
      </c>
      <c r="CF381" s="67">
        <f t="shared" si="755"/>
        <v>21.781291658971792</v>
      </c>
      <c r="CG381" s="67">
        <f t="shared" si="755"/>
        <v>0</v>
      </c>
      <c r="CH381" s="67">
        <f t="shared" si="604"/>
        <v>0</v>
      </c>
    </row>
    <row r="382" spans="1:86" ht="11.4" x14ac:dyDescent="0.2">
      <c r="A382" s="150"/>
      <c r="B382" s="109" t="str">
        <f t="shared" ref="B382:K382" si="756">B53</f>
        <v>LRP I</v>
      </c>
      <c r="C382" s="130">
        <f t="shared" si="756"/>
        <v>299.5</v>
      </c>
      <c r="D382" s="130" t="str">
        <f t="shared" si="756"/>
        <v>Win</v>
      </c>
      <c r="E382" s="130" t="str">
        <f t="shared" si="756"/>
        <v>Wind (Onshore, &gt;10MW)</v>
      </c>
      <c r="F382" s="109" t="str">
        <f t="shared" si="756"/>
        <v>Multiple</v>
      </c>
      <c r="G382" s="131">
        <f t="shared" si="756"/>
        <v>43831</v>
      </c>
      <c r="H382" s="132">
        <f t="shared" si="609"/>
        <v>50</v>
      </c>
      <c r="I382" s="132">
        <f t="shared" si="756"/>
        <v>25</v>
      </c>
      <c r="J382" s="132">
        <f t="shared" si="756"/>
        <v>25</v>
      </c>
      <c r="K382" s="109">
        <f t="shared" si="756"/>
        <v>2020</v>
      </c>
      <c r="L382" s="109"/>
      <c r="M382" s="109"/>
      <c r="N382" s="109"/>
      <c r="O382" s="109"/>
      <c r="P382" s="109"/>
      <c r="Q382" s="109"/>
      <c r="R382" s="109"/>
      <c r="S382" s="109"/>
      <c r="T382" s="109"/>
      <c r="U382" s="67">
        <f t="shared" ref="U382:AF382" si="757">U53</f>
        <v>0</v>
      </c>
      <c r="V382" s="67">
        <f t="shared" si="757"/>
        <v>0</v>
      </c>
      <c r="W382" s="67">
        <f t="shared" si="757"/>
        <v>0</v>
      </c>
      <c r="X382" s="67">
        <f t="shared" si="757"/>
        <v>0</v>
      </c>
      <c r="Y382" s="67">
        <f t="shared" si="757"/>
        <v>0</v>
      </c>
      <c r="Z382" s="67">
        <f t="shared" si="757"/>
        <v>0</v>
      </c>
      <c r="AA382" s="67">
        <f t="shared" si="757"/>
        <v>0</v>
      </c>
      <c r="AB382" s="67">
        <f t="shared" si="757"/>
        <v>0</v>
      </c>
      <c r="AC382" s="67">
        <f t="shared" si="757"/>
        <v>0</v>
      </c>
      <c r="AD382" s="67">
        <f t="shared" si="757"/>
        <v>0</v>
      </c>
      <c r="AE382" s="67">
        <f t="shared" si="757"/>
        <v>0</v>
      </c>
      <c r="AF382" s="67">
        <f t="shared" si="757"/>
        <v>0</v>
      </c>
      <c r="AG382" s="110">
        <f>IFERROR('CEB Allocators'!Y53/SUM('CEB Allocators'!$Y53:$BC53),0)*SUM($AG53:$BK53)</f>
        <v>0</v>
      </c>
      <c r="AH382" s="110">
        <f>IFERROR('CEB Allocators'!Z53/SUM('CEB Allocators'!$Y53:$BC53),0)*SUM($AG53:$BK53)</f>
        <v>0</v>
      </c>
      <c r="AI382" s="110">
        <f>IFERROR('CEB Allocators'!AA53/SUM('CEB Allocators'!$Y53:$BC53),0)*SUM($AG53:$BK53)</f>
        <v>0</v>
      </c>
      <c r="AJ382" s="110">
        <f>IFERROR('CEB Allocators'!AB53/SUM('CEB Allocators'!$Y53:$BC53),0)*SUM($AG53:$BK53)</f>
        <v>61.985371974989192</v>
      </c>
      <c r="AK382" s="110">
        <f>IFERROR('CEB Allocators'!AC53/SUM('CEB Allocators'!$Y53:$BC53),0)*SUM($AG53:$BK53)</f>
        <v>61.985371974989192</v>
      </c>
      <c r="AL382" s="110">
        <f>IFERROR('CEB Allocators'!AD53/SUM('CEB Allocators'!$Y53:$BC53),0)*SUM($AG53:$BK53)</f>
        <v>61.985371974989192</v>
      </c>
      <c r="AM382" s="110">
        <f>IFERROR('CEB Allocators'!AE53/SUM('CEB Allocators'!$Y53:$BC53),0)*SUM($AG53:$BK53)</f>
        <v>61.985371974989192</v>
      </c>
      <c r="AN382" s="110">
        <f>IFERROR('CEB Allocators'!AF53/SUM('CEB Allocators'!$Y53:$BC53),0)*SUM($AG53:$BK53)</f>
        <v>61.985371974989192</v>
      </c>
      <c r="AO382" s="110">
        <f>IFERROR('CEB Allocators'!AG53/SUM('CEB Allocators'!$Y53:$BC53),0)*SUM($AG53:$BK53)</f>
        <v>61.985371974989192</v>
      </c>
      <c r="AP382" s="110">
        <f>IFERROR('CEB Allocators'!AH53/SUM('CEB Allocators'!$Y53:$BC53),0)*SUM($AG53:$BK53)</f>
        <v>61.985371974989192</v>
      </c>
      <c r="AQ382" s="110">
        <f>IFERROR('CEB Allocators'!AI53/SUM('CEB Allocators'!$Y53:$BC53),0)*SUM($AG53:$BK53)</f>
        <v>61.985371974989192</v>
      </c>
      <c r="AR382" s="110">
        <f>IFERROR('CEB Allocators'!AJ53/SUM('CEB Allocators'!$Y53:$BC53),0)*SUM($AG53:$BK53)</f>
        <v>61.985371974989192</v>
      </c>
      <c r="AS382" s="110">
        <f>IFERROR('CEB Allocators'!AK53/SUM('CEB Allocators'!$Y53:$BC53),0)*SUM($AG53:$BK53)</f>
        <v>61.985371974989192</v>
      </c>
      <c r="AT382" s="110">
        <f>IFERROR('CEB Allocators'!AL53/SUM('CEB Allocators'!$Y53:$BC53),0)*SUM($AG53:$BK53)</f>
        <v>61.985371974989192</v>
      </c>
      <c r="AU382" s="110">
        <f>IFERROR('CEB Allocators'!AM53/SUM('CEB Allocators'!$Y53:$BC53),0)*SUM($AG53:$BK53)</f>
        <v>61.985371974989192</v>
      </c>
      <c r="AV382" s="110">
        <f>IFERROR('CEB Allocators'!AN53/SUM('CEB Allocators'!$Y53:$BC53),0)*SUM($AG53:$BK53)</f>
        <v>61.985371974989192</v>
      </c>
      <c r="AW382" s="110">
        <f>IFERROR('CEB Allocators'!AO53/SUM('CEB Allocators'!$Y53:$BC53),0)*SUM($AG53:$BK53)</f>
        <v>61.985371974989192</v>
      </c>
      <c r="AX382" s="110">
        <f>IFERROR('CEB Allocators'!AP53/SUM('CEB Allocators'!$Y53:$BC53),0)*SUM($AG53:$BK53)</f>
        <v>61.985371974989192</v>
      </c>
      <c r="AY382" s="110">
        <f>IFERROR('CEB Allocators'!AQ53/SUM('CEB Allocators'!$Y53:$BC53),0)*SUM($AG53:$BK53)</f>
        <v>61.985371974989192</v>
      </c>
      <c r="AZ382" s="110">
        <f>IFERROR('CEB Allocators'!AR53/SUM('CEB Allocators'!$Y53:$BC53),0)*SUM($AG53:$BK53)</f>
        <v>61.985371974989192</v>
      </c>
      <c r="BA382" s="110">
        <f>IFERROR('CEB Allocators'!AS53/SUM('CEB Allocators'!$Y53:$BC53),0)*SUM($AG53:$BK53)</f>
        <v>61.985371974989192</v>
      </c>
      <c r="BB382" s="110">
        <f>IFERROR('CEB Allocators'!AT53/SUM('CEB Allocators'!$Y53:$BC53),0)*SUM($AG53:$BK53)</f>
        <v>61.985371974989192</v>
      </c>
      <c r="BC382" s="110">
        <f>IFERROR('CEB Allocators'!AU53/SUM('CEB Allocators'!$Y53:$BC53),0)*SUM($AG53:$BK53)</f>
        <v>61.985371974989192</v>
      </c>
      <c r="BD382" s="110">
        <f>IFERROR('CEB Allocators'!AV53/SUM('CEB Allocators'!$Y53:$BC53),0)*SUM($AG53:$BK53)</f>
        <v>61.985371974989192</v>
      </c>
      <c r="BE382" s="110">
        <f>IFERROR('CEB Allocators'!AW53/SUM('CEB Allocators'!$Y53:$BC53),0)*SUM($AG53:$BK53)</f>
        <v>61.985371974989192</v>
      </c>
      <c r="BF382" s="110">
        <f>IFERROR('CEB Allocators'!AX53/SUM('CEB Allocators'!$Y53:$BC53),0)*SUM($AG53:$BK53)</f>
        <v>61.985371974989192</v>
      </c>
      <c r="BG382" s="110">
        <f>IFERROR('CEB Allocators'!AY53/SUM('CEB Allocators'!$Y53:$BC53),0)*SUM($AG53:$BK53)</f>
        <v>61.985371974989192</v>
      </c>
      <c r="BH382" s="110">
        <f>IFERROR('CEB Allocators'!AZ53/SUM('CEB Allocators'!$Y53:$BC53),0)*SUM($AG53:$BK53)</f>
        <v>61.985371974989192</v>
      </c>
      <c r="BI382" s="110">
        <f>IFERROR('CEB Allocators'!BA53/SUM('CEB Allocators'!$Y53:$BC53),0)*SUM($AG53:$BK53)</f>
        <v>61.985371974989192</v>
      </c>
      <c r="BJ382" s="110">
        <f>IFERROR('CEB Allocators'!BB53/SUM('CEB Allocators'!$Y53:$BC53),0)*SUM($AG53:$BK53)</f>
        <v>61.985371974989192</v>
      </c>
      <c r="BK382" s="110">
        <f>IFERROR('CEB Allocators'!BC53/SUM('CEB Allocators'!$Y53:$BC53),0)*SUM($AG53:$BK53)</f>
        <v>61.985371974989192</v>
      </c>
      <c r="BL382" s="67">
        <f t="shared" ref="BL382:CG382" si="758">BL53</f>
        <v>107.81853095732319</v>
      </c>
      <c r="BM382" s="67">
        <f t="shared" si="758"/>
        <v>108.3635612037091</v>
      </c>
      <c r="BN382" s="67">
        <f t="shared" si="758"/>
        <v>108.91949205502272</v>
      </c>
      <c r="BO382" s="67">
        <f t="shared" si="758"/>
        <v>109.48654152336259</v>
      </c>
      <c r="BP382" s="67">
        <f t="shared" si="758"/>
        <v>110.06493198106926</v>
      </c>
      <c r="BQ382" s="67">
        <f t="shared" si="758"/>
        <v>110.6548902479301</v>
      </c>
      <c r="BR382" s="67">
        <f t="shared" si="758"/>
        <v>111.25664768012811</v>
      </c>
      <c r="BS382" s="67">
        <f t="shared" si="758"/>
        <v>111.8704402609701</v>
      </c>
      <c r="BT382" s="67">
        <f t="shared" si="758"/>
        <v>112.49650869342894</v>
      </c>
      <c r="BU382" s="67">
        <f t="shared" si="758"/>
        <v>113.13509849453693</v>
      </c>
      <c r="BV382" s="67">
        <f t="shared" si="758"/>
        <v>113.7864600916671</v>
      </c>
      <c r="BW382" s="67">
        <f t="shared" si="758"/>
        <v>114.45084892073987</v>
      </c>
      <c r="BX382" s="67">
        <f t="shared" si="758"/>
        <v>115.1285255263941</v>
      </c>
      <c r="BY382" s="67">
        <f t="shared" si="758"/>
        <v>115.81975566416142</v>
      </c>
      <c r="BZ382" s="67">
        <f t="shared" si="758"/>
        <v>116.52481040468408</v>
      </c>
      <c r="CA382" s="67">
        <f t="shared" si="758"/>
        <v>117.24396624001717</v>
      </c>
      <c r="CB382" s="67">
        <f t="shared" si="758"/>
        <v>117.97750519205694</v>
      </c>
      <c r="CC382" s="67">
        <f t="shared" si="758"/>
        <v>118.72571492313752</v>
      </c>
      <c r="CD382" s="67">
        <f t="shared" si="758"/>
        <v>120.26732625305593</v>
      </c>
      <c r="CE382" s="67">
        <f t="shared" si="758"/>
        <v>121.06133240535647</v>
      </c>
      <c r="CF382" s="67">
        <f t="shared" si="758"/>
        <v>121.87121868070301</v>
      </c>
      <c r="CG382" s="67">
        <f t="shared" si="758"/>
        <v>122.69730268155652</v>
      </c>
      <c r="CH382" s="67">
        <f t="shared" si="604"/>
        <v>0</v>
      </c>
    </row>
    <row r="383" spans="1:86" ht="11.4" x14ac:dyDescent="0.2">
      <c r="A383" s="150"/>
      <c r="B383" s="109" t="str">
        <f t="shared" ref="B383:K383" si="759">B54</f>
        <v>NYRP</v>
      </c>
      <c r="C383" s="130">
        <f t="shared" si="759"/>
        <v>393</v>
      </c>
      <c r="D383" s="130" t="str">
        <f t="shared" si="759"/>
        <v>Gas</v>
      </c>
      <c r="E383" s="130" t="str">
        <f t="shared" si="759"/>
        <v>Gas (SCGT)</v>
      </c>
      <c r="F383" s="109" t="str">
        <f t="shared" si="759"/>
        <v>York Energy Centre</v>
      </c>
      <c r="G383" s="131">
        <f t="shared" si="759"/>
        <v>41038</v>
      </c>
      <c r="H383" s="132">
        <f t="shared" si="609"/>
        <v>40</v>
      </c>
      <c r="I383" s="132">
        <f t="shared" si="759"/>
        <v>40</v>
      </c>
      <c r="J383" s="132">
        <f t="shared" si="759"/>
        <v>0</v>
      </c>
      <c r="K383" s="109">
        <f t="shared" si="759"/>
        <v>2012</v>
      </c>
      <c r="L383" s="109"/>
      <c r="M383" s="109"/>
      <c r="N383" s="109"/>
      <c r="O383" s="109"/>
      <c r="P383" s="109"/>
      <c r="Q383" s="109"/>
      <c r="R383" s="109"/>
      <c r="S383" s="109"/>
      <c r="T383" s="109"/>
      <c r="U383" s="67">
        <f t="shared" ref="U383:AF383" si="760">U54</f>
        <v>0</v>
      </c>
      <c r="V383" s="67">
        <f t="shared" si="760"/>
        <v>0</v>
      </c>
      <c r="W383" s="67">
        <f t="shared" si="760"/>
        <v>0</v>
      </c>
      <c r="X383" s="67">
        <f t="shared" si="760"/>
        <v>0</v>
      </c>
      <c r="Y383" s="67">
        <f t="shared" si="760"/>
        <v>0</v>
      </c>
      <c r="Z383" s="67">
        <f t="shared" si="760"/>
        <v>0</v>
      </c>
      <c r="AA383" s="67">
        <f t="shared" si="760"/>
        <v>0</v>
      </c>
      <c r="AB383" s="67">
        <f t="shared" si="760"/>
        <v>56.591999999999999</v>
      </c>
      <c r="AC383" s="67">
        <f t="shared" si="760"/>
        <v>56.711304147843947</v>
      </c>
      <c r="AD383" s="67">
        <f t="shared" si="760"/>
        <v>56.97547761806981</v>
      </c>
      <c r="AE383" s="67">
        <f t="shared" si="760"/>
        <v>57.118022833675553</v>
      </c>
      <c r="AF383" s="67">
        <f t="shared" si="760"/>
        <v>57.329516550308007</v>
      </c>
      <c r="AG383" s="110">
        <f>IFERROR('CEB Allocators'!Y54/SUM('CEB Allocators'!$Y54:$BC54),0)*SUM($AG54:$BK54)</f>
        <v>30.014938365754475</v>
      </c>
      <c r="AH383" s="110">
        <f>IFERROR('CEB Allocators'!Z54/SUM('CEB Allocators'!$Y54:$BC54),0)*SUM($AG54:$BK54)</f>
        <v>30.014938365754475</v>
      </c>
      <c r="AI383" s="110">
        <f>IFERROR('CEB Allocators'!AA54/SUM('CEB Allocators'!$Y54:$BC54),0)*SUM($AG54:$BK54)</f>
        <v>30.014938365754475</v>
      </c>
      <c r="AJ383" s="110">
        <f>IFERROR('CEB Allocators'!AB54/SUM('CEB Allocators'!$Y54:$BC54),0)*SUM($AG54:$BK54)</f>
        <v>30.014938365754475</v>
      </c>
      <c r="AK383" s="110">
        <f>IFERROR('CEB Allocators'!AC54/SUM('CEB Allocators'!$Y54:$BC54),0)*SUM($AG54:$BK54)</f>
        <v>30.014938365754475</v>
      </c>
      <c r="AL383" s="110">
        <f>IFERROR('CEB Allocators'!AD54/SUM('CEB Allocators'!$Y54:$BC54),0)*SUM($AG54:$BK54)</f>
        <v>30.014938365754475</v>
      </c>
      <c r="AM383" s="110">
        <f>IFERROR('CEB Allocators'!AE54/SUM('CEB Allocators'!$Y54:$BC54),0)*SUM($AG54:$BK54)</f>
        <v>30.014938365754475</v>
      </c>
      <c r="AN383" s="110">
        <f>IFERROR('CEB Allocators'!AF54/SUM('CEB Allocators'!$Y54:$BC54),0)*SUM($AG54:$BK54)</f>
        <v>30.014938365754475</v>
      </c>
      <c r="AO383" s="110">
        <f>IFERROR('CEB Allocators'!AG54/SUM('CEB Allocators'!$Y54:$BC54),0)*SUM($AG54:$BK54)</f>
        <v>30.014938365754475</v>
      </c>
      <c r="AP383" s="110">
        <f>IFERROR('CEB Allocators'!AH54/SUM('CEB Allocators'!$Y54:$BC54),0)*SUM($AG54:$BK54)</f>
        <v>30.014938365754475</v>
      </c>
      <c r="AQ383" s="110">
        <f>IFERROR('CEB Allocators'!AI54/SUM('CEB Allocators'!$Y54:$BC54),0)*SUM($AG54:$BK54)</f>
        <v>30.014938365754475</v>
      </c>
      <c r="AR383" s="110">
        <f>IFERROR('CEB Allocators'!AJ54/SUM('CEB Allocators'!$Y54:$BC54),0)*SUM($AG54:$BK54)</f>
        <v>30.014938365754475</v>
      </c>
      <c r="AS383" s="110">
        <f>IFERROR('CEB Allocators'!AK54/SUM('CEB Allocators'!$Y54:$BC54),0)*SUM($AG54:$BK54)</f>
        <v>30.014938365754475</v>
      </c>
      <c r="AT383" s="110">
        <f>IFERROR('CEB Allocators'!AL54/SUM('CEB Allocators'!$Y54:$BC54),0)*SUM($AG54:$BK54)</f>
        <v>30.014938365754475</v>
      </c>
      <c r="AU383" s="110">
        <f>IFERROR('CEB Allocators'!AM54/SUM('CEB Allocators'!$Y54:$BC54),0)*SUM($AG54:$BK54)</f>
        <v>30.014938365754475</v>
      </c>
      <c r="AV383" s="110">
        <f>IFERROR('CEB Allocators'!AN54/SUM('CEB Allocators'!$Y54:$BC54),0)*SUM($AG54:$BK54)</f>
        <v>30.014938365754475</v>
      </c>
      <c r="AW383" s="110">
        <f>IFERROR('CEB Allocators'!AO54/SUM('CEB Allocators'!$Y54:$BC54),0)*SUM($AG54:$BK54)</f>
        <v>30.014938365754475</v>
      </c>
      <c r="AX383" s="110">
        <f>IFERROR('CEB Allocators'!AP54/SUM('CEB Allocators'!$Y54:$BC54),0)*SUM($AG54:$BK54)</f>
        <v>30.014938365754475</v>
      </c>
      <c r="AY383" s="110">
        <f>IFERROR('CEB Allocators'!AQ54/SUM('CEB Allocators'!$Y54:$BC54),0)*SUM($AG54:$BK54)</f>
        <v>30.014938365754475</v>
      </c>
      <c r="AZ383" s="110">
        <f>IFERROR('CEB Allocators'!AR54/SUM('CEB Allocators'!$Y54:$BC54),0)*SUM($AG54:$BK54)</f>
        <v>30.014938365754475</v>
      </c>
      <c r="BA383" s="110">
        <f>IFERROR('CEB Allocators'!AS54/SUM('CEB Allocators'!$Y54:$BC54),0)*SUM($AG54:$BK54)</f>
        <v>30.014938365754475</v>
      </c>
      <c r="BB383" s="110">
        <f>IFERROR('CEB Allocators'!AT54/SUM('CEB Allocators'!$Y54:$BC54),0)*SUM($AG54:$BK54)</f>
        <v>30.014938365754475</v>
      </c>
      <c r="BC383" s="110">
        <f>IFERROR('CEB Allocators'!AU54/SUM('CEB Allocators'!$Y54:$BC54),0)*SUM($AG54:$BK54)</f>
        <v>30.014938365754475</v>
      </c>
      <c r="BD383" s="110">
        <f>IFERROR('CEB Allocators'!AV54/SUM('CEB Allocators'!$Y54:$BC54),0)*SUM($AG54:$BK54)</f>
        <v>30.014938365754475</v>
      </c>
      <c r="BE383" s="110">
        <f>IFERROR('CEB Allocators'!AW54/SUM('CEB Allocators'!$Y54:$BC54),0)*SUM($AG54:$BK54)</f>
        <v>30.014938365754475</v>
      </c>
      <c r="BF383" s="110">
        <f>IFERROR('CEB Allocators'!AX54/SUM('CEB Allocators'!$Y54:$BC54),0)*SUM($AG54:$BK54)</f>
        <v>30.014938365754475</v>
      </c>
      <c r="BG383" s="110">
        <f>IFERROR('CEB Allocators'!AY54/SUM('CEB Allocators'!$Y54:$BC54),0)*SUM($AG54:$BK54)</f>
        <v>30.014938365754475</v>
      </c>
      <c r="BH383" s="110">
        <f>IFERROR('CEB Allocators'!AZ54/SUM('CEB Allocators'!$Y54:$BC54),0)*SUM($AG54:$BK54)</f>
        <v>30.014938365754475</v>
      </c>
      <c r="BI383" s="110">
        <f>IFERROR('CEB Allocators'!BA54/SUM('CEB Allocators'!$Y54:$BC54),0)*SUM($AG54:$BK54)</f>
        <v>30.014938365754475</v>
      </c>
      <c r="BJ383" s="110">
        <f>IFERROR('CEB Allocators'!BB54/SUM('CEB Allocators'!$Y54:$BC54),0)*SUM($AG54:$BK54)</f>
        <v>30.014938365754475</v>
      </c>
      <c r="BK383" s="110">
        <f>IFERROR('CEB Allocators'!BC54/SUM('CEB Allocators'!$Y54:$BC54),0)*SUM($AG54:$BK54)</f>
        <v>30.014938365754475</v>
      </c>
      <c r="BL383" s="67">
        <f t="shared" ref="BL383:CG383" si="761">BL54</f>
        <v>2.8677174478592176</v>
      </c>
      <c r="BM383" s="67">
        <f t="shared" si="761"/>
        <v>2.9250717968164022</v>
      </c>
      <c r="BN383" s="67">
        <f t="shared" si="761"/>
        <v>2.9835732327527302</v>
      </c>
      <c r="BO383" s="67">
        <f t="shared" si="761"/>
        <v>3.0432446974077849</v>
      </c>
      <c r="BP383" s="67">
        <f t="shared" si="761"/>
        <v>0</v>
      </c>
      <c r="BQ383" s="67">
        <f t="shared" si="761"/>
        <v>0</v>
      </c>
      <c r="BR383" s="67">
        <f t="shared" si="761"/>
        <v>0</v>
      </c>
      <c r="BS383" s="67">
        <f t="shared" si="761"/>
        <v>0</v>
      </c>
      <c r="BT383" s="67">
        <f t="shared" si="761"/>
        <v>0</v>
      </c>
      <c r="BU383" s="67">
        <f t="shared" si="761"/>
        <v>0</v>
      </c>
      <c r="BV383" s="67">
        <f t="shared" si="761"/>
        <v>0</v>
      </c>
      <c r="BW383" s="67">
        <f t="shared" si="761"/>
        <v>0</v>
      </c>
      <c r="BX383" s="67">
        <f t="shared" si="761"/>
        <v>0</v>
      </c>
      <c r="BY383" s="67">
        <f t="shared" si="761"/>
        <v>0</v>
      </c>
      <c r="BZ383" s="67">
        <f t="shared" si="761"/>
        <v>0</v>
      </c>
      <c r="CA383" s="67">
        <f t="shared" si="761"/>
        <v>0</v>
      </c>
      <c r="CB383" s="67">
        <f t="shared" si="761"/>
        <v>0</v>
      </c>
      <c r="CC383" s="67">
        <f t="shared" si="761"/>
        <v>0</v>
      </c>
      <c r="CD383" s="67">
        <f t="shared" si="761"/>
        <v>0</v>
      </c>
      <c r="CE383" s="67">
        <f t="shared" si="761"/>
        <v>0</v>
      </c>
      <c r="CF383" s="67">
        <f t="shared" si="761"/>
        <v>0</v>
      </c>
      <c r="CG383" s="67">
        <f t="shared" si="761"/>
        <v>0</v>
      </c>
      <c r="CH383" s="67">
        <f t="shared" si="604"/>
        <v>0</v>
      </c>
    </row>
    <row r="384" spans="1:86" ht="11.4" x14ac:dyDescent="0.2">
      <c r="A384" s="150"/>
      <c r="B384" s="109" t="str">
        <f t="shared" ref="B384:K384" si="762">B55</f>
        <v>RES I</v>
      </c>
      <c r="C384" s="130">
        <f t="shared" si="762"/>
        <v>305.10000000000002</v>
      </c>
      <c r="D384" s="130" t="str">
        <f t="shared" si="762"/>
        <v>Win</v>
      </c>
      <c r="E384" s="130" t="str">
        <f t="shared" si="762"/>
        <v>Wind (Onshore, &gt;10MW)</v>
      </c>
      <c r="F384" s="109" t="str">
        <f t="shared" si="762"/>
        <v>Multiple</v>
      </c>
      <c r="G384" s="131">
        <f t="shared" si="762"/>
        <v>38718</v>
      </c>
      <c r="H384" s="132">
        <f t="shared" si="609"/>
        <v>50</v>
      </c>
      <c r="I384" s="132">
        <f t="shared" si="762"/>
        <v>25</v>
      </c>
      <c r="J384" s="132">
        <f t="shared" si="762"/>
        <v>25</v>
      </c>
      <c r="K384" s="109">
        <f t="shared" si="762"/>
        <v>2006</v>
      </c>
      <c r="L384" s="109"/>
      <c r="M384" s="109"/>
      <c r="N384" s="109"/>
      <c r="O384" s="109"/>
      <c r="P384" s="109"/>
      <c r="Q384" s="109"/>
      <c r="R384" s="109"/>
      <c r="S384" s="109"/>
      <c r="T384" s="109"/>
      <c r="U384" s="67">
        <f t="shared" ref="U384:AF384" si="763">U55</f>
        <v>0</v>
      </c>
      <c r="V384" s="67">
        <f t="shared" si="763"/>
        <v>70.913339015250585</v>
      </c>
      <c r="W384" s="67">
        <f t="shared" si="763"/>
        <v>70.034274402165764</v>
      </c>
      <c r="X384" s="67">
        <f t="shared" si="763"/>
        <v>69.231470485013816</v>
      </c>
      <c r="Y384" s="67">
        <f t="shared" si="763"/>
        <v>68.176567250787443</v>
      </c>
      <c r="Z384" s="67">
        <f t="shared" si="763"/>
        <v>67.42396221975487</v>
      </c>
      <c r="AA384" s="67">
        <f t="shared" si="763"/>
        <v>66.777228444588815</v>
      </c>
      <c r="AB384" s="67">
        <f t="shared" si="763"/>
        <v>65.909031248324965</v>
      </c>
      <c r="AC384" s="67">
        <f t="shared" si="763"/>
        <v>65.003961305495764</v>
      </c>
      <c r="AD384" s="67">
        <f t="shared" si="763"/>
        <v>64.289581631116363</v>
      </c>
      <c r="AE384" s="67">
        <f t="shared" si="763"/>
        <v>63.433872046911809</v>
      </c>
      <c r="AF384" s="67">
        <f t="shared" si="763"/>
        <v>62.67139120970274</v>
      </c>
      <c r="AG384" s="110">
        <f>IFERROR('CEB Allocators'!Y55/SUM('CEB Allocators'!$Y55:$BC55),0)*SUM($AG55:$BK55)</f>
        <v>67.237316466599566</v>
      </c>
      <c r="AH384" s="110">
        <f>IFERROR('CEB Allocators'!Z55/SUM('CEB Allocators'!$Y55:$BC55),0)*SUM($AG55:$BK55)</f>
        <v>67.237316466599566</v>
      </c>
      <c r="AI384" s="110">
        <f>IFERROR('CEB Allocators'!AA55/SUM('CEB Allocators'!$Y55:$BC55),0)*SUM($AG55:$BK55)</f>
        <v>67.237316466599566</v>
      </c>
      <c r="AJ384" s="110">
        <f>IFERROR('CEB Allocators'!AB55/SUM('CEB Allocators'!$Y55:$BC55),0)*SUM($AG55:$BK55)</f>
        <v>67.237316466599566</v>
      </c>
      <c r="AK384" s="110">
        <f>IFERROR('CEB Allocators'!AC55/SUM('CEB Allocators'!$Y55:$BC55),0)*SUM($AG55:$BK55)</f>
        <v>67.237316466599566</v>
      </c>
      <c r="AL384" s="110">
        <f>IFERROR('CEB Allocators'!AD55/SUM('CEB Allocators'!$Y55:$BC55),0)*SUM($AG55:$BK55)</f>
        <v>67.237316466599566</v>
      </c>
      <c r="AM384" s="110">
        <f>IFERROR('CEB Allocators'!AE55/SUM('CEB Allocators'!$Y55:$BC55),0)*SUM($AG55:$BK55)</f>
        <v>67.237316466599566</v>
      </c>
      <c r="AN384" s="110">
        <f>IFERROR('CEB Allocators'!AF55/SUM('CEB Allocators'!$Y55:$BC55),0)*SUM($AG55:$BK55)</f>
        <v>67.237316466599566</v>
      </c>
      <c r="AO384" s="110">
        <f>IFERROR('CEB Allocators'!AG55/SUM('CEB Allocators'!$Y55:$BC55),0)*SUM($AG55:$BK55)</f>
        <v>67.237316466599566</v>
      </c>
      <c r="AP384" s="110">
        <f>IFERROR('CEB Allocators'!AH55/SUM('CEB Allocators'!$Y55:$BC55),0)*SUM($AG55:$BK55)</f>
        <v>67.237316466599566</v>
      </c>
      <c r="AQ384" s="110">
        <f>IFERROR('CEB Allocators'!AI55/SUM('CEB Allocators'!$Y55:$BC55),0)*SUM($AG55:$BK55)</f>
        <v>67.237316466599566</v>
      </c>
      <c r="AR384" s="110">
        <f>IFERROR('CEB Allocators'!AJ55/SUM('CEB Allocators'!$Y55:$BC55),0)*SUM($AG55:$BK55)</f>
        <v>67.237316466599566</v>
      </c>
      <c r="AS384" s="110">
        <f>IFERROR('CEB Allocators'!AK55/SUM('CEB Allocators'!$Y55:$BC55),0)*SUM($AG55:$BK55)</f>
        <v>67.237316466599566</v>
      </c>
      <c r="AT384" s="110">
        <f>IFERROR('CEB Allocators'!AL55/SUM('CEB Allocators'!$Y55:$BC55),0)*SUM($AG55:$BK55)</f>
        <v>67.237316466599566</v>
      </c>
      <c r="AU384" s="110">
        <f>IFERROR('CEB Allocators'!AM55/SUM('CEB Allocators'!$Y55:$BC55),0)*SUM($AG55:$BK55)</f>
        <v>67.237316466599566</v>
      </c>
      <c r="AV384" s="110">
        <f>IFERROR('CEB Allocators'!AN55/SUM('CEB Allocators'!$Y55:$BC55),0)*SUM($AG55:$BK55)</f>
        <v>67.237316466599566</v>
      </c>
      <c r="AW384" s="110">
        <f>IFERROR('CEB Allocators'!AO55/SUM('CEB Allocators'!$Y55:$BC55),0)*SUM($AG55:$BK55)</f>
        <v>67.237316466599566</v>
      </c>
      <c r="AX384" s="110">
        <f>IFERROR('CEB Allocators'!AP55/SUM('CEB Allocators'!$Y55:$BC55),0)*SUM($AG55:$BK55)</f>
        <v>67.237316466599566</v>
      </c>
      <c r="AY384" s="110">
        <f>IFERROR('CEB Allocators'!AQ55/SUM('CEB Allocators'!$Y55:$BC55),0)*SUM($AG55:$BK55)</f>
        <v>67.237316466599566</v>
      </c>
      <c r="AZ384" s="110">
        <f>IFERROR('CEB Allocators'!AR55/SUM('CEB Allocators'!$Y55:$BC55),0)*SUM($AG55:$BK55)</f>
        <v>67.237316466599566</v>
      </c>
      <c r="BA384" s="110">
        <f>IFERROR('CEB Allocators'!AS55/SUM('CEB Allocators'!$Y55:$BC55),0)*SUM($AG55:$BK55)</f>
        <v>67.237316466599566</v>
      </c>
      <c r="BB384" s="110">
        <f>IFERROR('CEB Allocators'!AT55/SUM('CEB Allocators'!$Y55:$BC55),0)*SUM($AG55:$BK55)</f>
        <v>67.237316466599566</v>
      </c>
      <c r="BC384" s="110">
        <f>IFERROR('CEB Allocators'!AU55/SUM('CEB Allocators'!$Y55:$BC55),0)*SUM($AG55:$BK55)</f>
        <v>67.237316466599566</v>
      </c>
      <c r="BD384" s="110">
        <f>IFERROR('CEB Allocators'!AV55/SUM('CEB Allocators'!$Y55:$BC55),0)*SUM($AG55:$BK55)</f>
        <v>67.237316466599566</v>
      </c>
      <c r="BE384" s="110">
        <f>IFERROR('CEB Allocators'!AW55/SUM('CEB Allocators'!$Y55:$BC55),0)*SUM($AG55:$BK55)</f>
        <v>67.237316466599566</v>
      </c>
      <c r="BF384" s="110">
        <f>IFERROR('CEB Allocators'!AX55/SUM('CEB Allocators'!$Y55:$BC55),0)*SUM($AG55:$BK55)</f>
        <v>67.237316466599566</v>
      </c>
      <c r="BG384" s="110">
        <f>IFERROR('CEB Allocators'!AY55/SUM('CEB Allocators'!$Y55:$BC55),0)*SUM($AG55:$BK55)</f>
        <v>67.237316466599566</v>
      </c>
      <c r="BH384" s="110">
        <f>IFERROR('CEB Allocators'!AZ55/SUM('CEB Allocators'!$Y55:$BC55),0)*SUM($AG55:$BK55)</f>
        <v>67.237316466599566</v>
      </c>
      <c r="BI384" s="110">
        <f>IFERROR('CEB Allocators'!BA55/SUM('CEB Allocators'!$Y55:$BC55),0)*SUM($AG55:$BK55)</f>
        <v>67.237316466599566</v>
      </c>
      <c r="BJ384" s="110">
        <f>IFERROR('CEB Allocators'!BB55/SUM('CEB Allocators'!$Y55:$BC55),0)*SUM($AG55:$BK55)</f>
        <v>67.237316466599566</v>
      </c>
      <c r="BK384" s="110">
        <f>IFERROR('CEB Allocators'!BC55/SUM('CEB Allocators'!$Y55:$BC55),0)*SUM($AG55:$BK55)</f>
        <v>67.237316466599566</v>
      </c>
      <c r="BL384" s="67">
        <f t="shared" ref="BL384:CG384" si="764">BL55</f>
        <v>89.962472144530054</v>
      </c>
      <c r="BM384" s="67">
        <f t="shared" si="764"/>
        <v>90.517693273653052</v>
      </c>
      <c r="BN384" s="67">
        <f t="shared" si="764"/>
        <v>91.084018825358498</v>
      </c>
      <c r="BO384" s="67">
        <f t="shared" si="764"/>
        <v>91.661670888098058</v>
      </c>
      <c r="BP384" s="67">
        <f t="shared" si="764"/>
        <v>92.851865198166635</v>
      </c>
      <c r="BQ384" s="67">
        <f t="shared" si="764"/>
        <v>93.464874188362373</v>
      </c>
      <c r="BR384" s="67">
        <f t="shared" si="764"/>
        <v>94.090143358361999</v>
      </c>
      <c r="BS384" s="67">
        <f t="shared" si="764"/>
        <v>94.727917911761637</v>
      </c>
      <c r="BT384" s="67">
        <f t="shared" si="764"/>
        <v>0</v>
      </c>
      <c r="BU384" s="67">
        <f t="shared" si="764"/>
        <v>0</v>
      </c>
      <c r="BV384" s="67">
        <f t="shared" si="764"/>
        <v>0</v>
      </c>
      <c r="BW384" s="67">
        <f t="shared" si="764"/>
        <v>0</v>
      </c>
      <c r="BX384" s="67">
        <f t="shared" si="764"/>
        <v>0</v>
      </c>
      <c r="BY384" s="67">
        <f t="shared" si="764"/>
        <v>0</v>
      </c>
      <c r="BZ384" s="67">
        <f t="shared" si="764"/>
        <v>0</v>
      </c>
      <c r="CA384" s="67">
        <f t="shared" si="764"/>
        <v>0</v>
      </c>
      <c r="CB384" s="67">
        <f t="shared" si="764"/>
        <v>0</v>
      </c>
      <c r="CC384" s="67">
        <f t="shared" si="764"/>
        <v>0</v>
      </c>
      <c r="CD384" s="67">
        <f t="shared" si="764"/>
        <v>0</v>
      </c>
      <c r="CE384" s="67">
        <f t="shared" si="764"/>
        <v>0</v>
      </c>
      <c r="CF384" s="67">
        <f t="shared" si="764"/>
        <v>0</v>
      </c>
      <c r="CG384" s="67">
        <f t="shared" si="764"/>
        <v>0</v>
      </c>
      <c r="CH384" s="67">
        <f t="shared" si="604"/>
        <v>0</v>
      </c>
    </row>
    <row r="385" spans="1:86" ht="11.4" x14ac:dyDescent="0.2">
      <c r="A385" s="150"/>
      <c r="B385" s="109" t="str">
        <f t="shared" ref="B385:K385" si="765">B56</f>
        <v>RES II</v>
      </c>
      <c r="C385" s="130">
        <f t="shared" si="765"/>
        <v>778.5</v>
      </c>
      <c r="D385" s="130" t="str">
        <f t="shared" si="765"/>
        <v>Win</v>
      </c>
      <c r="E385" s="130" t="str">
        <f t="shared" si="765"/>
        <v>Wind (Onshore, &gt;10MW)</v>
      </c>
      <c r="F385" s="109" t="str">
        <f t="shared" si="765"/>
        <v>Multiple</v>
      </c>
      <c r="G385" s="131">
        <f t="shared" si="765"/>
        <v>39448</v>
      </c>
      <c r="H385" s="132">
        <f t="shared" si="609"/>
        <v>50</v>
      </c>
      <c r="I385" s="132">
        <f t="shared" si="765"/>
        <v>25</v>
      </c>
      <c r="J385" s="132">
        <f t="shared" si="765"/>
        <v>25</v>
      </c>
      <c r="K385" s="109">
        <f t="shared" si="765"/>
        <v>2008</v>
      </c>
      <c r="L385" s="109"/>
      <c r="M385" s="109"/>
      <c r="N385" s="109"/>
      <c r="O385" s="109"/>
      <c r="P385" s="109"/>
      <c r="Q385" s="109"/>
      <c r="R385" s="109"/>
      <c r="S385" s="109"/>
      <c r="T385" s="109"/>
      <c r="U385" s="67">
        <f t="shared" ref="U385:AF385" si="766">U56</f>
        <v>0</v>
      </c>
      <c r="V385" s="67">
        <f t="shared" si="766"/>
        <v>0</v>
      </c>
      <c r="W385" s="67">
        <f t="shared" si="766"/>
        <v>0</v>
      </c>
      <c r="X385" s="67">
        <f t="shared" si="766"/>
        <v>188.35623217271802</v>
      </c>
      <c r="Y385" s="67">
        <f t="shared" si="766"/>
        <v>185.48161094181179</v>
      </c>
      <c r="Z385" s="67">
        <f t="shared" si="766"/>
        <v>183.40479284780838</v>
      </c>
      <c r="AA385" s="67">
        <f t="shared" si="766"/>
        <v>181.60835540649239</v>
      </c>
      <c r="AB385" s="67">
        <f t="shared" si="766"/>
        <v>179.23005934207021</v>
      </c>
      <c r="AC385" s="67">
        <f t="shared" si="766"/>
        <v>176.75610148372897</v>
      </c>
      <c r="AD385" s="67">
        <f t="shared" si="766"/>
        <v>174.78587022940982</v>
      </c>
      <c r="AE385" s="67">
        <f t="shared" si="766"/>
        <v>172.44478561184425</v>
      </c>
      <c r="AF385" s="67">
        <f t="shared" si="766"/>
        <v>170.35066362508513</v>
      </c>
      <c r="AG385" s="110">
        <f>IFERROR('CEB Allocators'!Y56/SUM('CEB Allocators'!$Y56:$BC56),0)*SUM($AG56:$BK56)</f>
        <v>174.04529262198992</v>
      </c>
      <c r="AH385" s="110">
        <f>IFERROR('CEB Allocators'!Z56/SUM('CEB Allocators'!$Y56:$BC56),0)*SUM($AG56:$BK56)</f>
        <v>174.04529262198992</v>
      </c>
      <c r="AI385" s="110">
        <f>IFERROR('CEB Allocators'!AA56/SUM('CEB Allocators'!$Y56:$BC56),0)*SUM($AG56:$BK56)</f>
        <v>174.04529262198992</v>
      </c>
      <c r="AJ385" s="110">
        <f>IFERROR('CEB Allocators'!AB56/SUM('CEB Allocators'!$Y56:$BC56),0)*SUM($AG56:$BK56)</f>
        <v>174.04529262198992</v>
      </c>
      <c r="AK385" s="110">
        <f>IFERROR('CEB Allocators'!AC56/SUM('CEB Allocators'!$Y56:$BC56),0)*SUM($AG56:$BK56)</f>
        <v>174.04529262198992</v>
      </c>
      <c r="AL385" s="110">
        <f>IFERROR('CEB Allocators'!AD56/SUM('CEB Allocators'!$Y56:$BC56),0)*SUM($AG56:$BK56)</f>
        <v>174.04529262198992</v>
      </c>
      <c r="AM385" s="110">
        <f>IFERROR('CEB Allocators'!AE56/SUM('CEB Allocators'!$Y56:$BC56),0)*SUM($AG56:$BK56)</f>
        <v>174.04529262198992</v>
      </c>
      <c r="AN385" s="110">
        <f>IFERROR('CEB Allocators'!AF56/SUM('CEB Allocators'!$Y56:$BC56),0)*SUM($AG56:$BK56)</f>
        <v>174.04529262198992</v>
      </c>
      <c r="AO385" s="110">
        <f>IFERROR('CEB Allocators'!AG56/SUM('CEB Allocators'!$Y56:$BC56),0)*SUM($AG56:$BK56)</f>
        <v>174.04529262198992</v>
      </c>
      <c r="AP385" s="110">
        <f>IFERROR('CEB Allocators'!AH56/SUM('CEB Allocators'!$Y56:$BC56),0)*SUM($AG56:$BK56)</f>
        <v>174.04529262198992</v>
      </c>
      <c r="AQ385" s="110">
        <f>IFERROR('CEB Allocators'!AI56/SUM('CEB Allocators'!$Y56:$BC56),0)*SUM($AG56:$BK56)</f>
        <v>174.04529262198992</v>
      </c>
      <c r="AR385" s="110">
        <f>IFERROR('CEB Allocators'!AJ56/SUM('CEB Allocators'!$Y56:$BC56),0)*SUM($AG56:$BK56)</f>
        <v>174.04529262198992</v>
      </c>
      <c r="AS385" s="110">
        <f>IFERROR('CEB Allocators'!AK56/SUM('CEB Allocators'!$Y56:$BC56),0)*SUM($AG56:$BK56)</f>
        <v>174.04529262198992</v>
      </c>
      <c r="AT385" s="110">
        <f>IFERROR('CEB Allocators'!AL56/SUM('CEB Allocators'!$Y56:$BC56),0)*SUM($AG56:$BK56)</f>
        <v>174.04529262198992</v>
      </c>
      <c r="AU385" s="110">
        <f>IFERROR('CEB Allocators'!AM56/SUM('CEB Allocators'!$Y56:$BC56),0)*SUM($AG56:$BK56)</f>
        <v>174.04529262198992</v>
      </c>
      <c r="AV385" s="110">
        <f>IFERROR('CEB Allocators'!AN56/SUM('CEB Allocators'!$Y56:$BC56),0)*SUM($AG56:$BK56)</f>
        <v>174.04529262198992</v>
      </c>
      <c r="AW385" s="110">
        <f>IFERROR('CEB Allocators'!AO56/SUM('CEB Allocators'!$Y56:$BC56),0)*SUM($AG56:$BK56)</f>
        <v>174.04529262198992</v>
      </c>
      <c r="AX385" s="110">
        <f>IFERROR('CEB Allocators'!AP56/SUM('CEB Allocators'!$Y56:$BC56),0)*SUM($AG56:$BK56)</f>
        <v>174.04529262198992</v>
      </c>
      <c r="AY385" s="110">
        <f>IFERROR('CEB Allocators'!AQ56/SUM('CEB Allocators'!$Y56:$BC56),0)*SUM($AG56:$BK56)</f>
        <v>174.04529262198992</v>
      </c>
      <c r="AZ385" s="110">
        <f>IFERROR('CEB Allocators'!AR56/SUM('CEB Allocators'!$Y56:$BC56),0)*SUM($AG56:$BK56)</f>
        <v>174.04529262198992</v>
      </c>
      <c r="BA385" s="110">
        <f>IFERROR('CEB Allocators'!AS56/SUM('CEB Allocators'!$Y56:$BC56),0)*SUM($AG56:$BK56)</f>
        <v>174.04529262198992</v>
      </c>
      <c r="BB385" s="110">
        <f>IFERROR('CEB Allocators'!AT56/SUM('CEB Allocators'!$Y56:$BC56),0)*SUM($AG56:$BK56)</f>
        <v>174.04529262198992</v>
      </c>
      <c r="BC385" s="110">
        <f>IFERROR('CEB Allocators'!AU56/SUM('CEB Allocators'!$Y56:$BC56),0)*SUM($AG56:$BK56)</f>
        <v>174.04529262198992</v>
      </c>
      <c r="BD385" s="110">
        <f>IFERROR('CEB Allocators'!AV56/SUM('CEB Allocators'!$Y56:$BC56),0)*SUM($AG56:$BK56)</f>
        <v>174.04529262198992</v>
      </c>
      <c r="BE385" s="110">
        <f>IFERROR('CEB Allocators'!AW56/SUM('CEB Allocators'!$Y56:$BC56),0)*SUM($AG56:$BK56)</f>
        <v>174.04529262198992</v>
      </c>
      <c r="BF385" s="110">
        <f>IFERROR('CEB Allocators'!AX56/SUM('CEB Allocators'!$Y56:$BC56),0)*SUM($AG56:$BK56)</f>
        <v>174.04529262198992</v>
      </c>
      <c r="BG385" s="110">
        <f>IFERROR('CEB Allocators'!AY56/SUM('CEB Allocators'!$Y56:$BC56),0)*SUM($AG56:$BK56)</f>
        <v>174.04529262198992</v>
      </c>
      <c r="BH385" s="110">
        <f>IFERROR('CEB Allocators'!AZ56/SUM('CEB Allocators'!$Y56:$BC56),0)*SUM($AG56:$BK56)</f>
        <v>174.04529262198992</v>
      </c>
      <c r="BI385" s="110">
        <f>IFERROR('CEB Allocators'!BA56/SUM('CEB Allocators'!$Y56:$BC56),0)*SUM($AG56:$BK56)</f>
        <v>174.04529262198992</v>
      </c>
      <c r="BJ385" s="110">
        <f>IFERROR('CEB Allocators'!BB56/SUM('CEB Allocators'!$Y56:$BC56),0)*SUM($AG56:$BK56)</f>
        <v>174.04529262198992</v>
      </c>
      <c r="BK385" s="110">
        <f>IFERROR('CEB Allocators'!BC56/SUM('CEB Allocators'!$Y56:$BC56),0)*SUM($AG56:$BK56)</f>
        <v>174.04529262198992</v>
      </c>
      <c r="BL385" s="67">
        <f t="shared" ref="BL385:CG385" si="767">BL56</f>
        <v>235.96232766272752</v>
      </c>
      <c r="BM385" s="67">
        <f t="shared" si="767"/>
        <v>237.3790423432331</v>
      </c>
      <c r="BN385" s="67">
        <f t="shared" si="767"/>
        <v>238.82409131734877</v>
      </c>
      <c r="BO385" s="67">
        <f t="shared" si="767"/>
        <v>240.29804127094678</v>
      </c>
      <c r="BP385" s="67">
        <f t="shared" si="767"/>
        <v>241.80147022361672</v>
      </c>
      <c r="BQ385" s="67">
        <f t="shared" si="767"/>
        <v>243.33496775534007</v>
      </c>
      <c r="BR385" s="67">
        <f t="shared" si="767"/>
        <v>246.49458606970288</v>
      </c>
      <c r="BS385" s="67">
        <f t="shared" si="767"/>
        <v>248.12194591834793</v>
      </c>
      <c r="BT385" s="67">
        <f t="shared" si="767"/>
        <v>249.78185296396589</v>
      </c>
      <c r="BU385" s="67">
        <f t="shared" si="767"/>
        <v>251.47495815049626</v>
      </c>
      <c r="BV385" s="67">
        <f t="shared" si="767"/>
        <v>0</v>
      </c>
      <c r="BW385" s="67">
        <f t="shared" si="767"/>
        <v>0</v>
      </c>
      <c r="BX385" s="67">
        <f t="shared" si="767"/>
        <v>0</v>
      </c>
      <c r="BY385" s="67">
        <f t="shared" si="767"/>
        <v>0</v>
      </c>
      <c r="BZ385" s="67">
        <f t="shared" si="767"/>
        <v>0</v>
      </c>
      <c r="CA385" s="67">
        <f t="shared" si="767"/>
        <v>0</v>
      </c>
      <c r="CB385" s="67">
        <f t="shared" si="767"/>
        <v>0</v>
      </c>
      <c r="CC385" s="67">
        <f t="shared" si="767"/>
        <v>0</v>
      </c>
      <c r="CD385" s="67">
        <f t="shared" si="767"/>
        <v>0</v>
      </c>
      <c r="CE385" s="67">
        <f t="shared" si="767"/>
        <v>0</v>
      </c>
      <c r="CF385" s="67">
        <f t="shared" si="767"/>
        <v>0</v>
      </c>
      <c r="CG385" s="67">
        <f t="shared" si="767"/>
        <v>0</v>
      </c>
      <c r="CH385" s="67">
        <f t="shared" si="604"/>
        <v>0</v>
      </c>
    </row>
    <row r="386" spans="1:86" ht="11.4" x14ac:dyDescent="0.2">
      <c r="A386" s="150"/>
      <c r="B386" s="109" t="str">
        <f t="shared" ref="B386:K386" si="768">B57</f>
        <v>RES III</v>
      </c>
      <c r="C386" s="130">
        <f t="shared" si="768"/>
        <v>425.8</v>
      </c>
      <c r="D386" s="130" t="str">
        <f t="shared" si="768"/>
        <v>Win</v>
      </c>
      <c r="E386" s="130" t="str">
        <f t="shared" si="768"/>
        <v>Wind (Onshore, &gt;10MW)</v>
      </c>
      <c r="F386" s="109" t="str">
        <f t="shared" si="768"/>
        <v>Multiple</v>
      </c>
      <c r="G386" s="131">
        <f t="shared" si="768"/>
        <v>40179</v>
      </c>
      <c r="H386" s="132">
        <f t="shared" si="609"/>
        <v>50</v>
      </c>
      <c r="I386" s="132">
        <f t="shared" si="768"/>
        <v>25</v>
      </c>
      <c r="J386" s="132">
        <f t="shared" si="768"/>
        <v>25</v>
      </c>
      <c r="K386" s="109">
        <f t="shared" si="768"/>
        <v>2010</v>
      </c>
      <c r="L386" s="109"/>
      <c r="M386" s="109"/>
      <c r="N386" s="109"/>
      <c r="O386" s="109"/>
      <c r="P386" s="109"/>
      <c r="Q386" s="109"/>
      <c r="R386" s="109"/>
      <c r="S386" s="109"/>
      <c r="T386" s="109"/>
      <c r="U386" s="67">
        <f t="shared" ref="U386:AF386" si="769">U57</f>
        <v>0</v>
      </c>
      <c r="V386" s="67">
        <f t="shared" si="769"/>
        <v>0</v>
      </c>
      <c r="W386" s="67">
        <f t="shared" si="769"/>
        <v>0</v>
      </c>
      <c r="X386" s="67">
        <f t="shared" si="769"/>
        <v>0</v>
      </c>
      <c r="Y386" s="67">
        <f t="shared" si="769"/>
        <v>0</v>
      </c>
      <c r="Z386" s="67">
        <f t="shared" si="769"/>
        <v>139.50801321570106</v>
      </c>
      <c r="AA386" s="67">
        <f t="shared" si="769"/>
        <v>138.12256368823424</v>
      </c>
      <c r="AB386" s="67">
        <f t="shared" si="769"/>
        <v>136.3050058257962</v>
      </c>
      <c r="AC386" s="67">
        <f t="shared" si="769"/>
        <v>134.41704792339405</v>
      </c>
      <c r="AD386" s="67">
        <f t="shared" si="769"/>
        <v>132.90461076436878</v>
      </c>
      <c r="AE386" s="67">
        <f t="shared" si="769"/>
        <v>131.11701202497349</v>
      </c>
      <c r="AF386" s="67">
        <f t="shared" si="769"/>
        <v>129.51388264681535</v>
      </c>
      <c r="AG386" s="110">
        <f>IFERROR('CEB Allocators'!Y57/SUM('CEB Allocators'!$Y57:$BC57),0)*SUM($AG57:$BK57)</f>
        <v>108.41409690274041</v>
      </c>
      <c r="AH386" s="110">
        <f>IFERROR('CEB Allocators'!Z57/SUM('CEB Allocators'!$Y57:$BC57),0)*SUM($AG57:$BK57)</f>
        <v>108.41409690274041</v>
      </c>
      <c r="AI386" s="110">
        <f>IFERROR('CEB Allocators'!AA57/SUM('CEB Allocators'!$Y57:$BC57),0)*SUM($AG57:$BK57)</f>
        <v>108.41409690274041</v>
      </c>
      <c r="AJ386" s="110">
        <f>IFERROR('CEB Allocators'!AB57/SUM('CEB Allocators'!$Y57:$BC57),0)*SUM($AG57:$BK57)</f>
        <v>108.41409690274041</v>
      </c>
      <c r="AK386" s="110">
        <f>IFERROR('CEB Allocators'!AC57/SUM('CEB Allocators'!$Y57:$BC57),0)*SUM($AG57:$BK57)</f>
        <v>108.41409690274041</v>
      </c>
      <c r="AL386" s="110">
        <f>IFERROR('CEB Allocators'!AD57/SUM('CEB Allocators'!$Y57:$BC57),0)*SUM($AG57:$BK57)</f>
        <v>108.41409690274041</v>
      </c>
      <c r="AM386" s="110">
        <f>IFERROR('CEB Allocators'!AE57/SUM('CEB Allocators'!$Y57:$BC57),0)*SUM($AG57:$BK57)</f>
        <v>108.41409690274041</v>
      </c>
      <c r="AN386" s="110">
        <f>IFERROR('CEB Allocators'!AF57/SUM('CEB Allocators'!$Y57:$BC57),0)*SUM($AG57:$BK57)</f>
        <v>108.41409690274041</v>
      </c>
      <c r="AO386" s="110">
        <f>IFERROR('CEB Allocators'!AG57/SUM('CEB Allocators'!$Y57:$BC57),0)*SUM($AG57:$BK57)</f>
        <v>108.41409690274041</v>
      </c>
      <c r="AP386" s="110">
        <f>IFERROR('CEB Allocators'!AH57/SUM('CEB Allocators'!$Y57:$BC57),0)*SUM($AG57:$BK57)</f>
        <v>108.41409690274041</v>
      </c>
      <c r="AQ386" s="110">
        <f>IFERROR('CEB Allocators'!AI57/SUM('CEB Allocators'!$Y57:$BC57),0)*SUM($AG57:$BK57)</f>
        <v>108.41409690274041</v>
      </c>
      <c r="AR386" s="110">
        <f>IFERROR('CEB Allocators'!AJ57/SUM('CEB Allocators'!$Y57:$BC57),0)*SUM($AG57:$BK57)</f>
        <v>108.41409690274041</v>
      </c>
      <c r="AS386" s="110">
        <f>IFERROR('CEB Allocators'!AK57/SUM('CEB Allocators'!$Y57:$BC57),0)*SUM($AG57:$BK57)</f>
        <v>108.41409690274041</v>
      </c>
      <c r="AT386" s="110">
        <f>IFERROR('CEB Allocators'!AL57/SUM('CEB Allocators'!$Y57:$BC57),0)*SUM($AG57:$BK57)</f>
        <v>108.41409690274041</v>
      </c>
      <c r="AU386" s="110">
        <f>IFERROR('CEB Allocators'!AM57/SUM('CEB Allocators'!$Y57:$BC57),0)*SUM($AG57:$BK57)</f>
        <v>108.41409690274041</v>
      </c>
      <c r="AV386" s="110">
        <f>IFERROR('CEB Allocators'!AN57/SUM('CEB Allocators'!$Y57:$BC57),0)*SUM($AG57:$BK57)</f>
        <v>108.41409690274041</v>
      </c>
      <c r="AW386" s="110">
        <f>IFERROR('CEB Allocators'!AO57/SUM('CEB Allocators'!$Y57:$BC57),0)*SUM($AG57:$BK57)</f>
        <v>108.41409690274041</v>
      </c>
      <c r="AX386" s="110">
        <f>IFERROR('CEB Allocators'!AP57/SUM('CEB Allocators'!$Y57:$BC57),0)*SUM($AG57:$BK57)</f>
        <v>108.41409690274041</v>
      </c>
      <c r="AY386" s="110">
        <f>IFERROR('CEB Allocators'!AQ57/SUM('CEB Allocators'!$Y57:$BC57),0)*SUM($AG57:$BK57)</f>
        <v>108.41409690274041</v>
      </c>
      <c r="AZ386" s="110">
        <f>IFERROR('CEB Allocators'!AR57/SUM('CEB Allocators'!$Y57:$BC57),0)*SUM($AG57:$BK57)</f>
        <v>108.41409690274041</v>
      </c>
      <c r="BA386" s="110">
        <f>IFERROR('CEB Allocators'!AS57/SUM('CEB Allocators'!$Y57:$BC57),0)*SUM($AG57:$BK57)</f>
        <v>108.41409690274041</v>
      </c>
      <c r="BB386" s="110">
        <f>IFERROR('CEB Allocators'!AT57/SUM('CEB Allocators'!$Y57:$BC57),0)*SUM($AG57:$BK57)</f>
        <v>108.41409690274041</v>
      </c>
      <c r="BC386" s="110">
        <f>IFERROR('CEB Allocators'!AU57/SUM('CEB Allocators'!$Y57:$BC57),0)*SUM($AG57:$BK57)</f>
        <v>108.41409690274041</v>
      </c>
      <c r="BD386" s="110">
        <f>IFERROR('CEB Allocators'!AV57/SUM('CEB Allocators'!$Y57:$BC57),0)*SUM($AG57:$BK57)</f>
        <v>108.41409690274041</v>
      </c>
      <c r="BE386" s="110">
        <f>IFERROR('CEB Allocators'!AW57/SUM('CEB Allocators'!$Y57:$BC57),0)*SUM($AG57:$BK57)</f>
        <v>108.41409690274041</v>
      </c>
      <c r="BF386" s="110">
        <f>IFERROR('CEB Allocators'!AX57/SUM('CEB Allocators'!$Y57:$BC57),0)*SUM($AG57:$BK57)</f>
        <v>108.41409690274041</v>
      </c>
      <c r="BG386" s="110">
        <f>IFERROR('CEB Allocators'!AY57/SUM('CEB Allocators'!$Y57:$BC57),0)*SUM($AG57:$BK57)</f>
        <v>108.41409690274041</v>
      </c>
      <c r="BH386" s="110">
        <f>IFERROR('CEB Allocators'!AZ57/SUM('CEB Allocators'!$Y57:$BC57),0)*SUM($AG57:$BK57)</f>
        <v>108.41409690274041</v>
      </c>
      <c r="BI386" s="110">
        <f>IFERROR('CEB Allocators'!BA57/SUM('CEB Allocators'!$Y57:$BC57),0)*SUM($AG57:$BK57)</f>
        <v>108.41409690274041</v>
      </c>
      <c r="BJ386" s="110">
        <f>IFERROR('CEB Allocators'!BB57/SUM('CEB Allocators'!$Y57:$BC57),0)*SUM($AG57:$BK57)</f>
        <v>108.41409690274041</v>
      </c>
      <c r="BK386" s="110">
        <f>IFERROR('CEB Allocators'!BC57/SUM('CEB Allocators'!$Y57:$BC57),0)*SUM($AG57:$BK57)</f>
        <v>108.41409690274041</v>
      </c>
      <c r="BL386" s="67">
        <f t="shared" ref="BL386:CG386" si="770">BL57</f>
        <v>132.7081819178558</v>
      </c>
      <c r="BM386" s="67">
        <f t="shared" si="770"/>
        <v>133.48305296597306</v>
      </c>
      <c r="BN386" s="67">
        <f t="shared" si="770"/>
        <v>134.2734214350526</v>
      </c>
      <c r="BO386" s="67">
        <f t="shared" si="770"/>
        <v>135.0795972735138</v>
      </c>
      <c r="BP386" s="67">
        <f t="shared" si="770"/>
        <v>135.9018966287442</v>
      </c>
      <c r="BQ386" s="67">
        <f t="shared" si="770"/>
        <v>136.74064197107921</v>
      </c>
      <c r="BR386" s="67">
        <f t="shared" si="770"/>
        <v>137.59616222026091</v>
      </c>
      <c r="BS386" s="67">
        <f t="shared" si="770"/>
        <v>138.46879287442624</v>
      </c>
      <c r="BT386" s="67">
        <f t="shared" si="770"/>
        <v>140.26676107426854</v>
      </c>
      <c r="BU386" s="67">
        <f t="shared" si="770"/>
        <v>141.19280370551402</v>
      </c>
      <c r="BV386" s="67">
        <f t="shared" si="770"/>
        <v>142.13736718938443</v>
      </c>
      <c r="BW386" s="67">
        <f t="shared" si="770"/>
        <v>143.10082194293224</v>
      </c>
      <c r="BX386" s="67">
        <f t="shared" si="770"/>
        <v>0</v>
      </c>
      <c r="BY386" s="67">
        <f t="shared" si="770"/>
        <v>0</v>
      </c>
      <c r="BZ386" s="67">
        <f t="shared" si="770"/>
        <v>0</v>
      </c>
      <c r="CA386" s="67">
        <f t="shared" si="770"/>
        <v>0</v>
      </c>
      <c r="CB386" s="67">
        <f t="shared" si="770"/>
        <v>0</v>
      </c>
      <c r="CC386" s="67">
        <f t="shared" si="770"/>
        <v>0</v>
      </c>
      <c r="CD386" s="67">
        <f t="shared" si="770"/>
        <v>0</v>
      </c>
      <c r="CE386" s="67">
        <f t="shared" si="770"/>
        <v>0</v>
      </c>
      <c r="CF386" s="67">
        <f t="shared" si="770"/>
        <v>0</v>
      </c>
      <c r="CG386" s="67">
        <f t="shared" si="770"/>
        <v>0</v>
      </c>
      <c r="CH386" s="67">
        <f t="shared" si="604"/>
        <v>0</v>
      </c>
    </row>
    <row r="387" spans="1:86" ht="11.4" x14ac:dyDescent="0.2">
      <c r="A387" s="150"/>
      <c r="B387" s="109" t="str">
        <f t="shared" ref="B387:K387" si="771">B58</f>
        <v>RESOP</v>
      </c>
      <c r="C387" s="130">
        <f t="shared" si="771"/>
        <v>473.7</v>
      </c>
      <c r="D387" s="130" t="str">
        <f t="shared" si="771"/>
        <v>Sol</v>
      </c>
      <c r="E387" s="130" t="str">
        <f t="shared" si="771"/>
        <v>Solar (Ground Mounted, &lt;10MW)</v>
      </c>
      <c r="F387" s="109" t="str">
        <f t="shared" si="771"/>
        <v>Multiple</v>
      </c>
      <c r="G387" s="131">
        <f t="shared" si="771"/>
        <v>40179</v>
      </c>
      <c r="H387" s="132">
        <f t="shared" si="609"/>
        <v>50</v>
      </c>
      <c r="I387" s="132">
        <f t="shared" si="771"/>
        <v>25</v>
      </c>
      <c r="J387" s="132">
        <f t="shared" si="771"/>
        <v>25</v>
      </c>
      <c r="K387" s="109">
        <f t="shared" si="771"/>
        <v>2010</v>
      </c>
      <c r="L387" s="109"/>
      <c r="M387" s="109"/>
      <c r="N387" s="109"/>
      <c r="O387" s="109"/>
      <c r="P387" s="109"/>
      <c r="Q387" s="109"/>
      <c r="R387" s="109"/>
      <c r="S387" s="109"/>
      <c r="T387" s="109"/>
      <c r="U387" s="67">
        <f t="shared" ref="U387:AF387" si="772">U58</f>
        <v>0</v>
      </c>
      <c r="V387" s="67">
        <f t="shared" si="772"/>
        <v>0</v>
      </c>
      <c r="W387" s="67">
        <f t="shared" si="772"/>
        <v>0</v>
      </c>
      <c r="X387" s="67">
        <f t="shared" si="772"/>
        <v>0</v>
      </c>
      <c r="Y387" s="67">
        <f t="shared" si="772"/>
        <v>0</v>
      </c>
      <c r="Z387" s="67">
        <f t="shared" si="772"/>
        <v>282.33960048</v>
      </c>
      <c r="AA387" s="67">
        <f t="shared" si="772"/>
        <v>280.92790247760001</v>
      </c>
      <c r="AB387" s="67">
        <f t="shared" si="772"/>
        <v>279.52326296521204</v>
      </c>
      <c r="AC387" s="67">
        <f t="shared" si="772"/>
        <v>278.12564665038593</v>
      </c>
      <c r="AD387" s="67">
        <f t="shared" si="772"/>
        <v>276.73501841713403</v>
      </c>
      <c r="AE387" s="67">
        <f t="shared" si="772"/>
        <v>275.35134332504839</v>
      </c>
      <c r="AF387" s="67">
        <f t="shared" si="772"/>
        <v>273.97458660842312</v>
      </c>
      <c r="AG387" s="110">
        <f>IFERROR('CEB Allocators'!Y58/SUM('CEB Allocators'!$Y58:$BC58),0)*SUM($AG58:$BK58)</f>
        <v>144.56591976473436</v>
      </c>
      <c r="AH387" s="110">
        <f>IFERROR('CEB Allocators'!Z58/SUM('CEB Allocators'!$Y58:$BC58),0)*SUM($AG58:$BK58)</f>
        <v>144.56591976473436</v>
      </c>
      <c r="AI387" s="110">
        <f>IFERROR('CEB Allocators'!AA58/SUM('CEB Allocators'!$Y58:$BC58),0)*SUM($AG58:$BK58)</f>
        <v>144.56591976473436</v>
      </c>
      <c r="AJ387" s="110">
        <f>IFERROR('CEB Allocators'!AB58/SUM('CEB Allocators'!$Y58:$BC58),0)*SUM($AG58:$BK58)</f>
        <v>144.56591976473436</v>
      </c>
      <c r="AK387" s="110">
        <f>IFERROR('CEB Allocators'!AC58/SUM('CEB Allocators'!$Y58:$BC58),0)*SUM($AG58:$BK58)</f>
        <v>144.56591976473436</v>
      </c>
      <c r="AL387" s="110">
        <f>IFERROR('CEB Allocators'!AD58/SUM('CEB Allocators'!$Y58:$BC58),0)*SUM($AG58:$BK58)</f>
        <v>144.56591976473436</v>
      </c>
      <c r="AM387" s="110">
        <f>IFERROR('CEB Allocators'!AE58/SUM('CEB Allocators'!$Y58:$BC58),0)*SUM($AG58:$BK58)</f>
        <v>144.56591976473436</v>
      </c>
      <c r="AN387" s="110">
        <f>IFERROR('CEB Allocators'!AF58/SUM('CEB Allocators'!$Y58:$BC58),0)*SUM($AG58:$BK58)</f>
        <v>144.56591976473436</v>
      </c>
      <c r="AO387" s="110">
        <f>IFERROR('CEB Allocators'!AG58/SUM('CEB Allocators'!$Y58:$BC58),0)*SUM($AG58:$BK58)</f>
        <v>144.56591976473436</v>
      </c>
      <c r="AP387" s="110">
        <f>IFERROR('CEB Allocators'!AH58/SUM('CEB Allocators'!$Y58:$BC58),0)*SUM($AG58:$BK58)</f>
        <v>144.56591976473436</v>
      </c>
      <c r="AQ387" s="110">
        <f>IFERROR('CEB Allocators'!AI58/SUM('CEB Allocators'!$Y58:$BC58),0)*SUM($AG58:$BK58)</f>
        <v>144.56591976473436</v>
      </c>
      <c r="AR387" s="110">
        <f>IFERROR('CEB Allocators'!AJ58/SUM('CEB Allocators'!$Y58:$BC58),0)*SUM($AG58:$BK58)</f>
        <v>144.56591976473436</v>
      </c>
      <c r="AS387" s="110">
        <f>IFERROR('CEB Allocators'!AK58/SUM('CEB Allocators'!$Y58:$BC58),0)*SUM($AG58:$BK58)</f>
        <v>144.56591976473436</v>
      </c>
      <c r="AT387" s="110">
        <f>IFERROR('CEB Allocators'!AL58/SUM('CEB Allocators'!$Y58:$BC58),0)*SUM($AG58:$BK58)</f>
        <v>144.56591976473436</v>
      </c>
      <c r="AU387" s="110">
        <f>IFERROR('CEB Allocators'!AM58/SUM('CEB Allocators'!$Y58:$BC58),0)*SUM($AG58:$BK58)</f>
        <v>144.56591976473436</v>
      </c>
      <c r="AV387" s="110">
        <f>IFERROR('CEB Allocators'!AN58/SUM('CEB Allocators'!$Y58:$BC58),0)*SUM($AG58:$BK58)</f>
        <v>144.56591976473436</v>
      </c>
      <c r="AW387" s="110">
        <f>IFERROR('CEB Allocators'!AO58/SUM('CEB Allocators'!$Y58:$BC58),0)*SUM($AG58:$BK58)</f>
        <v>144.56591976473436</v>
      </c>
      <c r="AX387" s="110">
        <f>IFERROR('CEB Allocators'!AP58/SUM('CEB Allocators'!$Y58:$BC58),0)*SUM($AG58:$BK58)</f>
        <v>144.56591976473436</v>
      </c>
      <c r="AY387" s="110">
        <f>IFERROR('CEB Allocators'!AQ58/SUM('CEB Allocators'!$Y58:$BC58),0)*SUM($AG58:$BK58)</f>
        <v>144.56591976473436</v>
      </c>
      <c r="AZ387" s="110">
        <f>IFERROR('CEB Allocators'!AR58/SUM('CEB Allocators'!$Y58:$BC58),0)*SUM($AG58:$BK58)</f>
        <v>144.56591976473436</v>
      </c>
      <c r="BA387" s="110">
        <f>IFERROR('CEB Allocators'!AS58/SUM('CEB Allocators'!$Y58:$BC58),0)*SUM($AG58:$BK58)</f>
        <v>144.56591976473436</v>
      </c>
      <c r="BB387" s="110">
        <f>IFERROR('CEB Allocators'!AT58/SUM('CEB Allocators'!$Y58:$BC58),0)*SUM($AG58:$BK58)</f>
        <v>144.56591976473436</v>
      </c>
      <c r="BC387" s="110">
        <f>IFERROR('CEB Allocators'!AU58/SUM('CEB Allocators'!$Y58:$BC58),0)*SUM($AG58:$BK58)</f>
        <v>144.56591976473436</v>
      </c>
      <c r="BD387" s="110">
        <f>IFERROR('CEB Allocators'!AV58/SUM('CEB Allocators'!$Y58:$BC58),0)*SUM($AG58:$BK58)</f>
        <v>144.56591976473436</v>
      </c>
      <c r="BE387" s="110">
        <f>IFERROR('CEB Allocators'!AW58/SUM('CEB Allocators'!$Y58:$BC58),0)*SUM($AG58:$BK58)</f>
        <v>144.56591976473436</v>
      </c>
      <c r="BF387" s="110">
        <f>IFERROR('CEB Allocators'!AX58/SUM('CEB Allocators'!$Y58:$BC58),0)*SUM($AG58:$BK58)</f>
        <v>144.56591976473436</v>
      </c>
      <c r="BG387" s="110">
        <f>IFERROR('CEB Allocators'!AY58/SUM('CEB Allocators'!$Y58:$BC58),0)*SUM($AG58:$BK58)</f>
        <v>144.56591976473436</v>
      </c>
      <c r="BH387" s="110">
        <f>IFERROR('CEB Allocators'!AZ58/SUM('CEB Allocators'!$Y58:$BC58),0)*SUM($AG58:$BK58)</f>
        <v>144.56591976473436</v>
      </c>
      <c r="BI387" s="110">
        <f>IFERROR('CEB Allocators'!BA58/SUM('CEB Allocators'!$Y58:$BC58),0)*SUM($AG58:$BK58)</f>
        <v>144.56591976473436</v>
      </c>
      <c r="BJ387" s="110">
        <f>IFERROR('CEB Allocators'!BB58/SUM('CEB Allocators'!$Y58:$BC58),0)*SUM($AG58:$BK58)</f>
        <v>144.56591976473436</v>
      </c>
      <c r="BK387" s="110">
        <f>IFERROR('CEB Allocators'!BC58/SUM('CEB Allocators'!$Y58:$BC58),0)*SUM($AG58:$BK58)</f>
        <v>144.56591976473436</v>
      </c>
      <c r="BL387" s="67">
        <f t="shared" ref="BL387:CG387" si="773">BL58</f>
        <v>76.42854056407559</v>
      </c>
      <c r="BM387" s="67">
        <f t="shared" si="773"/>
        <v>76.901150087975864</v>
      </c>
      <c r="BN387" s="67">
        <f t="shared" si="773"/>
        <v>77.38321180235414</v>
      </c>
      <c r="BO387" s="67">
        <f t="shared" si="773"/>
        <v>77.87491475102</v>
      </c>
      <c r="BP387" s="67">
        <f t="shared" si="773"/>
        <v>78.376451758659158</v>
      </c>
      <c r="BQ387" s="67">
        <f t="shared" si="773"/>
        <v>78.888019506451116</v>
      </c>
      <c r="BR387" s="67">
        <f t="shared" si="773"/>
        <v>79.409818609198894</v>
      </c>
      <c r="BS387" s="67">
        <f t="shared" si="773"/>
        <v>79.942053694001643</v>
      </c>
      <c r="BT387" s="67">
        <f t="shared" si="773"/>
        <v>80.623367826057645</v>
      </c>
      <c r="BU387" s="67">
        <f t="shared" si="773"/>
        <v>81.179873895197559</v>
      </c>
      <c r="BV387" s="67">
        <f t="shared" si="773"/>
        <v>81.747510085720279</v>
      </c>
      <c r="BW387" s="67">
        <f t="shared" si="773"/>
        <v>82.326499000053445</v>
      </c>
      <c r="BX387" s="67">
        <f t="shared" si="773"/>
        <v>0</v>
      </c>
      <c r="BY387" s="67">
        <f t="shared" si="773"/>
        <v>0</v>
      </c>
      <c r="BZ387" s="67">
        <f t="shared" si="773"/>
        <v>0</v>
      </c>
      <c r="CA387" s="67">
        <f t="shared" si="773"/>
        <v>0</v>
      </c>
      <c r="CB387" s="67">
        <f t="shared" si="773"/>
        <v>0</v>
      </c>
      <c r="CC387" s="67">
        <f t="shared" si="773"/>
        <v>0</v>
      </c>
      <c r="CD387" s="67">
        <f t="shared" si="773"/>
        <v>0</v>
      </c>
      <c r="CE387" s="67">
        <f t="shared" si="773"/>
        <v>0</v>
      </c>
      <c r="CF387" s="67">
        <f t="shared" si="773"/>
        <v>0</v>
      </c>
      <c r="CG387" s="67">
        <f t="shared" si="773"/>
        <v>0</v>
      </c>
      <c r="CH387" s="67">
        <f t="shared" si="604"/>
        <v>0</v>
      </c>
    </row>
    <row r="388" spans="1:86" ht="11.4" x14ac:dyDescent="0.2">
      <c r="A388" s="150"/>
      <c r="B388" s="109" t="str">
        <f t="shared" ref="B388:K388" si="774">B59</f>
        <v>RESOP</v>
      </c>
      <c r="C388" s="130">
        <f t="shared" si="774"/>
        <v>284.89999999999998</v>
      </c>
      <c r="D388" s="130" t="str">
        <f t="shared" si="774"/>
        <v>Win</v>
      </c>
      <c r="E388" s="130" t="str">
        <f t="shared" si="774"/>
        <v>Wind (Onshore, &lt;10MW)</v>
      </c>
      <c r="F388" s="109" t="str">
        <f t="shared" si="774"/>
        <v>Multiple</v>
      </c>
      <c r="G388" s="131">
        <f t="shared" si="774"/>
        <v>40179</v>
      </c>
      <c r="H388" s="132">
        <f t="shared" si="609"/>
        <v>50</v>
      </c>
      <c r="I388" s="132">
        <f t="shared" si="774"/>
        <v>25</v>
      </c>
      <c r="J388" s="132">
        <f t="shared" si="774"/>
        <v>25</v>
      </c>
      <c r="K388" s="109">
        <f t="shared" si="774"/>
        <v>2010</v>
      </c>
      <c r="L388" s="109"/>
      <c r="M388" s="109"/>
      <c r="N388" s="109"/>
      <c r="O388" s="109"/>
      <c r="P388" s="109"/>
      <c r="Q388" s="109"/>
      <c r="R388" s="109"/>
      <c r="S388" s="109"/>
      <c r="T388" s="109"/>
      <c r="U388" s="67">
        <f t="shared" ref="U388:AF388" si="775">U59</f>
        <v>0</v>
      </c>
      <c r="V388" s="67">
        <f t="shared" si="775"/>
        <v>0</v>
      </c>
      <c r="W388" s="67">
        <f t="shared" si="775"/>
        <v>0</v>
      </c>
      <c r="X388" s="67">
        <f t="shared" si="775"/>
        <v>0</v>
      </c>
      <c r="Y388" s="67">
        <f t="shared" si="775"/>
        <v>0</v>
      </c>
      <c r="Z388" s="67">
        <f t="shared" si="775"/>
        <v>87.759222984324211</v>
      </c>
      <c r="AA388" s="67">
        <f t="shared" si="775"/>
        <v>86.887689004218757</v>
      </c>
      <c r="AB388" s="67">
        <f t="shared" si="775"/>
        <v>85.74433198794479</v>
      </c>
      <c r="AC388" s="67">
        <f t="shared" si="775"/>
        <v>84.556688964989888</v>
      </c>
      <c r="AD388" s="67">
        <f t="shared" si="775"/>
        <v>83.605271861203477</v>
      </c>
      <c r="AE388" s="67">
        <f t="shared" si="775"/>
        <v>82.480760997913308</v>
      </c>
      <c r="AF388" s="67">
        <f t="shared" si="775"/>
        <v>81.472292843808262</v>
      </c>
      <c r="AG388" s="110">
        <f>IFERROR('CEB Allocators'!Y59/SUM('CEB Allocators'!$Y59:$BC59),0)*SUM($AG59:$BK59)</f>
        <v>70.531951080998596</v>
      </c>
      <c r="AH388" s="110">
        <f>IFERROR('CEB Allocators'!Z59/SUM('CEB Allocators'!$Y59:$BC59),0)*SUM($AG59:$BK59)</f>
        <v>70.531951080998596</v>
      </c>
      <c r="AI388" s="110">
        <f>IFERROR('CEB Allocators'!AA59/SUM('CEB Allocators'!$Y59:$BC59),0)*SUM($AG59:$BK59)</f>
        <v>70.531951080998596</v>
      </c>
      <c r="AJ388" s="110">
        <f>IFERROR('CEB Allocators'!AB59/SUM('CEB Allocators'!$Y59:$BC59),0)*SUM($AG59:$BK59)</f>
        <v>70.531951080998596</v>
      </c>
      <c r="AK388" s="110">
        <f>IFERROR('CEB Allocators'!AC59/SUM('CEB Allocators'!$Y59:$BC59),0)*SUM($AG59:$BK59)</f>
        <v>70.531951080998596</v>
      </c>
      <c r="AL388" s="110">
        <f>IFERROR('CEB Allocators'!AD59/SUM('CEB Allocators'!$Y59:$BC59),0)*SUM($AG59:$BK59)</f>
        <v>70.531951080998596</v>
      </c>
      <c r="AM388" s="110">
        <f>IFERROR('CEB Allocators'!AE59/SUM('CEB Allocators'!$Y59:$BC59),0)*SUM($AG59:$BK59)</f>
        <v>70.531951080998596</v>
      </c>
      <c r="AN388" s="110">
        <f>IFERROR('CEB Allocators'!AF59/SUM('CEB Allocators'!$Y59:$BC59),0)*SUM($AG59:$BK59)</f>
        <v>70.531951080998596</v>
      </c>
      <c r="AO388" s="110">
        <f>IFERROR('CEB Allocators'!AG59/SUM('CEB Allocators'!$Y59:$BC59),0)*SUM($AG59:$BK59)</f>
        <v>70.531951080998596</v>
      </c>
      <c r="AP388" s="110">
        <f>IFERROR('CEB Allocators'!AH59/SUM('CEB Allocators'!$Y59:$BC59),0)*SUM($AG59:$BK59)</f>
        <v>70.531951080998596</v>
      </c>
      <c r="AQ388" s="110">
        <f>IFERROR('CEB Allocators'!AI59/SUM('CEB Allocators'!$Y59:$BC59),0)*SUM($AG59:$BK59)</f>
        <v>70.531951080998596</v>
      </c>
      <c r="AR388" s="110">
        <f>IFERROR('CEB Allocators'!AJ59/SUM('CEB Allocators'!$Y59:$BC59),0)*SUM($AG59:$BK59)</f>
        <v>70.531951080998596</v>
      </c>
      <c r="AS388" s="110">
        <f>IFERROR('CEB Allocators'!AK59/SUM('CEB Allocators'!$Y59:$BC59),0)*SUM($AG59:$BK59)</f>
        <v>70.531951080998596</v>
      </c>
      <c r="AT388" s="110">
        <f>IFERROR('CEB Allocators'!AL59/SUM('CEB Allocators'!$Y59:$BC59),0)*SUM($AG59:$BK59)</f>
        <v>70.531951080998596</v>
      </c>
      <c r="AU388" s="110">
        <f>IFERROR('CEB Allocators'!AM59/SUM('CEB Allocators'!$Y59:$BC59),0)*SUM($AG59:$BK59)</f>
        <v>70.531951080998596</v>
      </c>
      <c r="AV388" s="110">
        <f>IFERROR('CEB Allocators'!AN59/SUM('CEB Allocators'!$Y59:$BC59),0)*SUM($AG59:$BK59)</f>
        <v>70.531951080998596</v>
      </c>
      <c r="AW388" s="110">
        <f>IFERROR('CEB Allocators'!AO59/SUM('CEB Allocators'!$Y59:$BC59),0)*SUM($AG59:$BK59)</f>
        <v>70.531951080998596</v>
      </c>
      <c r="AX388" s="110">
        <f>IFERROR('CEB Allocators'!AP59/SUM('CEB Allocators'!$Y59:$BC59),0)*SUM($AG59:$BK59)</f>
        <v>70.531951080998596</v>
      </c>
      <c r="AY388" s="110">
        <f>IFERROR('CEB Allocators'!AQ59/SUM('CEB Allocators'!$Y59:$BC59),0)*SUM($AG59:$BK59)</f>
        <v>70.531951080998596</v>
      </c>
      <c r="AZ388" s="110">
        <f>IFERROR('CEB Allocators'!AR59/SUM('CEB Allocators'!$Y59:$BC59),0)*SUM($AG59:$BK59)</f>
        <v>70.531951080998596</v>
      </c>
      <c r="BA388" s="110">
        <f>IFERROR('CEB Allocators'!AS59/SUM('CEB Allocators'!$Y59:$BC59),0)*SUM($AG59:$BK59)</f>
        <v>70.531951080998596</v>
      </c>
      <c r="BB388" s="110">
        <f>IFERROR('CEB Allocators'!AT59/SUM('CEB Allocators'!$Y59:$BC59),0)*SUM($AG59:$BK59)</f>
        <v>70.531951080998596</v>
      </c>
      <c r="BC388" s="110">
        <f>IFERROR('CEB Allocators'!AU59/SUM('CEB Allocators'!$Y59:$BC59),0)*SUM($AG59:$BK59)</f>
        <v>70.531951080998596</v>
      </c>
      <c r="BD388" s="110">
        <f>IFERROR('CEB Allocators'!AV59/SUM('CEB Allocators'!$Y59:$BC59),0)*SUM($AG59:$BK59)</f>
        <v>70.531951080998596</v>
      </c>
      <c r="BE388" s="110">
        <f>IFERROR('CEB Allocators'!AW59/SUM('CEB Allocators'!$Y59:$BC59),0)*SUM($AG59:$BK59)</f>
        <v>70.531951080998596</v>
      </c>
      <c r="BF388" s="110">
        <f>IFERROR('CEB Allocators'!AX59/SUM('CEB Allocators'!$Y59:$BC59),0)*SUM($AG59:$BK59)</f>
        <v>70.531951080998596</v>
      </c>
      <c r="BG388" s="110">
        <f>IFERROR('CEB Allocators'!AY59/SUM('CEB Allocators'!$Y59:$BC59),0)*SUM($AG59:$BK59)</f>
        <v>70.531951080998596</v>
      </c>
      <c r="BH388" s="110">
        <f>IFERROR('CEB Allocators'!AZ59/SUM('CEB Allocators'!$Y59:$BC59),0)*SUM($AG59:$BK59)</f>
        <v>70.531951080998596</v>
      </c>
      <c r="BI388" s="110">
        <f>IFERROR('CEB Allocators'!BA59/SUM('CEB Allocators'!$Y59:$BC59),0)*SUM($AG59:$BK59)</f>
        <v>70.531951080998596</v>
      </c>
      <c r="BJ388" s="110">
        <f>IFERROR('CEB Allocators'!BB59/SUM('CEB Allocators'!$Y59:$BC59),0)*SUM($AG59:$BK59)</f>
        <v>70.531951080998596</v>
      </c>
      <c r="BK388" s="110">
        <f>IFERROR('CEB Allocators'!BC59/SUM('CEB Allocators'!$Y59:$BC59),0)*SUM($AG59:$BK59)</f>
        <v>70.531951080998596</v>
      </c>
      <c r="BL388" s="67">
        <f t="shared" ref="BL388:CG388" si="776">BL59</f>
        <v>88.794178084539951</v>
      </c>
      <c r="BM388" s="67">
        <f t="shared" si="776"/>
        <v>89.312639243789846</v>
      </c>
      <c r="BN388" s="67">
        <f t="shared" si="776"/>
        <v>89.841469626224722</v>
      </c>
      <c r="BO388" s="67">
        <f t="shared" si="776"/>
        <v>90.380876616308299</v>
      </c>
      <c r="BP388" s="67">
        <f t="shared" si="776"/>
        <v>90.931071746193552</v>
      </c>
      <c r="BQ388" s="67">
        <f t="shared" si="776"/>
        <v>91.492270778676527</v>
      </c>
      <c r="BR388" s="67">
        <f t="shared" si="776"/>
        <v>92.064693791809148</v>
      </c>
      <c r="BS388" s="67">
        <f t="shared" si="776"/>
        <v>92.648565265204397</v>
      </c>
      <c r="BT388" s="67">
        <f t="shared" si="776"/>
        <v>93.851574048988027</v>
      </c>
      <c r="BU388" s="67">
        <f t="shared" si="776"/>
        <v>94.471183127526871</v>
      </c>
      <c r="BV388" s="67">
        <f t="shared" si="776"/>
        <v>95.103184387636489</v>
      </c>
      <c r="BW388" s="67">
        <f t="shared" si="776"/>
        <v>95.747825672948309</v>
      </c>
      <c r="BX388" s="67">
        <f t="shared" si="776"/>
        <v>0</v>
      </c>
      <c r="BY388" s="67">
        <f t="shared" si="776"/>
        <v>0</v>
      </c>
      <c r="BZ388" s="67">
        <f t="shared" si="776"/>
        <v>0</v>
      </c>
      <c r="CA388" s="67">
        <f t="shared" si="776"/>
        <v>0</v>
      </c>
      <c r="CB388" s="67">
        <f t="shared" si="776"/>
        <v>0</v>
      </c>
      <c r="CC388" s="67">
        <f t="shared" si="776"/>
        <v>0</v>
      </c>
      <c r="CD388" s="67">
        <f t="shared" si="776"/>
        <v>0</v>
      </c>
      <c r="CE388" s="67">
        <f t="shared" si="776"/>
        <v>0</v>
      </c>
      <c r="CF388" s="67">
        <f t="shared" si="776"/>
        <v>0</v>
      </c>
      <c r="CG388" s="67">
        <f t="shared" si="776"/>
        <v>0</v>
      </c>
      <c r="CH388" s="67">
        <f t="shared" si="604"/>
        <v>0</v>
      </c>
    </row>
    <row r="389" spans="1:86" ht="11.4" x14ac:dyDescent="0.2">
      <c r="A389" s="150"/>
      <c r="B389" s="109" t="str">
        <f t="shared" ref="B389:K389" si="777">B60</f>
        <v>Coal Shutdown</v>
      </c>
      <c r="C389" s="130">
        <f t="shared" si="777"/>
        <v>0</v>
      </c>
      <c r="D389" s="130" t="str">
        <f t="shared" si="777"/>
        <v>Col</v>
      </c>
      <c r="E389" s="130" t="str">
        <f t="shared" si="777"/>
        <v>Coal</v>
      </c>
      <c r="F389" s="109" t="str">
        <f t="shared" si="777"/>
        <v>Multiple</v>
      </c>
      <c r="G389" s="131">
        <f t="shared" si="777"/>
        <v>39814</v>
      </c>
      <c r="H389" s="132">
        <f t="shared" si="609"/>
        <v>20</v>
      </c>
      <c r="I389" s="132">
        <f t="shared" si="777"/>
        <v>20</v>
      </c>
      <c r="J389" s="132">
        <f t="shared" si="777"/>
        <v>0</v>
      </c>
      <c r="K389" s="109">
        <f t="shared" si="777"/>
        <v>2009</v>
      </c>
      <c r="L389" s="109"/>
      <c r="M389" s="109"/>
      <c r="N389" s="109"/>
      <c r="O389" s="109"/>
      <c r="P389" s="109"/>
      <c r="Q389" s="109"/>
      <c r="R389" s="109"/>
      <c r="S389" s="109"/>
      <c r="T389" s="109"/>
      <c r="U389" s="67">
        <f t="shared" ref="U389:AF389" si="778">U60</f>
        <v>0</v>
      </c>
      <c r="V389" s="67">
        <f t="shared" si="778"/>
        <v>0</v>
      </c>
      <c r="W389" s="67">
        <f t="shared" si="778"/>
        <v>0</v>
      </c>
      <c r="X389" s="67">
        <f t="shared" si="778"/>
        <v>0</v>
      </c>
      <c r="Y389" s="67">
        <f t="shared" si="778"/>
        <v>330</v>
      </c>
      <c r="Z389" s="67">
        <f t="shared" si="778"/>
        <v>0</v>
      </c>
      <c r="AA389" s="67">
        <f t="shared" si="778"/>
        <v>0</v>
      </c>
      <c r="AB389" s="67">
        <f t="shared" si="778"/>
        <v>0</v>
      </c>
      <c r="AC389" s="67">
        <f t="shared" si="778"/>
        <v>0</v>
      </c>
      <c r="AD389" s="67">
        <f t="shared" si="778"/>
        <v>0</v>
      </c>
      <c r="AE389" s="67">
        <f t="shared" si="778"/>
        <v>0</v>
      </c>
      <c r="AF389" s="67">
        <f t="shared" si="778"/>
        <v>0</v>
      </c>
      <c r="AG389" s="110">
        <f>IFERROR('CEB Allocators'!Y60/SUM('CEB Allocators'!$Y60:$BC60),0)*SUM($AG60:$BK60)</f>
        <v>0</v>
      </c>
      <c r="AH389" s="110">
        <f>IFERROR('CEB Allocators'!Z60/SUM('CEB Allocators'!$Y60:$BC60),0)*SUM($AG60:$BK60)</f>
        <v>0</v>
      </c>
      <c r="AI389" s="110">
        <f>IFERROR('CEB Allocators'!AA60/SUM('CEB Allocators'!$Y60:$BC60),0)*SUM($AG60:$BK60)</f>
        <v>0</v>
      </c>
      <c r="AJ389" s="110">
        <f>IFERROR('CEB Allocators'!AB60/SUM('CEB Allocators'!$Y60:$BC60),0)*SUM($AG60:$BK60)</f>
        <v>0</v>
      </c>
      <c r="AK389" s="110">
        <f>IFERROR('CEB Allocators'!AC60/SUM('CEB Allocators'!$Y60:$BC60),0)*SUM($AG60:$BK60)</f>
        <v>0</v>
      </c>
      <c r="AL389" s="110">
        <f>IFERROR('CEB Allocators'!AD60/SUM('CEB Allocators'!$Y60:$BC60),0)*SUM($AG60:$BK60)</f>
        <v>0</v>
      </c>
      <c r="AM389" s="110">
        <f>IFERROR('CEB Allocators'!AE60/SUM('CEB Allocators'!$Y60:$BC60),0)*SUM($AG60:$BK60)</f>
        <v>0</v>
      </c>
      <c r="AN389" s="110">
        <f>IFERROR('CEB Allocators'!AF60/SUM('CEB Allocators'!$Y60:$BC60),0)*SUM($AG60:$BK60)</f>
        <v>0</v>
      </c>
      <c r="AO389" s="110">
        <f>IFERROR('CEB Allocators'!AG60/SUM('CEB Allocators'!$Y60:$BC60),0)*SUM($AG60:$BK60)</f>
        <v>0</v>
      </c>
      <c r="AP389" s="110">
        <f>IFERROR('CEB Allocators'!AH60/SUM('CEB Allocators'!$Y60:$BC60),0)*SUM($AG60:$BK60)</f>
        <v>0</v>
      </c>
      <c r="AQ389" s="110">
        <f>IFERROR('CEB Allocators'!AI60/SUM('CEB Allocators'!$Y60:$BC60),0)*SUM($AG60:$BK60)</f>
        <v>0</v>
      </c>
      <c r="AR389" s="110">
        <f>IFERROR('CEB Allocators'!AJ60/SUM('CEB Allocators'!$Y60:$BC60),0)*SUM($AG60:$BK60)</f>
        <v>0</v>
      </c>
      <c r="AS389" s="110">
        <f>IFERROR('CEB Allocators'!AK60/SUM('CEB Allocators'!$Y60:$BC60),0)*SUM($AG60:$BK60)</f>
        <v>0</v>
      </c>
      <c r="AT389" s="110">
        <f>IFERROR('CEB Allocators'!AL60/SUM('CEB Allocators'!$Y60:$BC60),0)*SUM($AG60:$BK60)</f>
        <v>0</v>
      </c>
      <c r="AU389" s="110">
        <f>IFERROR('CEB Allocators'!AM60/SUM('CEB Allocators'!$Y60:$BC60),0)*SUM($AG60:$BK60)</f>
        <v>0</v>
      </c>
      <c r="AV389" s="110">
        <f>IFERROR('CEB Allocators'!AN60/SUM('CEB Allocators'!$Y60:$BC60),0)*SUM($AG60:$BK60)</f>
        <v>0</v>
      </c>
      <c r="AW389" s="110">
        <f>IFERROR('CEB Allocators'!AO60/SUM('CEB Allocators'!$Y60:$BC60),0)*SUM($AG60:$BK60)</f>
        <v>0</v>
      </c>
      <c r="AX389" s="110">
        <f>IFERROR('CEB Allocators'!AP60/SUM('CEB Allocators'!$Y60:$BC60),0)*SUM($AG60:$BK60)</f>
        <v>0</v>
      </c>
      <c r="AY389" s="110">
        <f>IFERROR('CEB Allocators'!AQ60/SUM('CEB Allocators'!$Y60:$BC60),0)*SUM($AG60:$BK60)</f>
        <v>0</v>
      </c>
      <c r="AZ389" s="110">
        <f>IFERROR('CEB Allocators'!AR60/SUM('CEB Allocators'!$Y60:$BC60),0)*SUM($AG60:$BK60)</f>
        <v>0</v>
      </c>
      <c r="BA389" s="110">
        <f>IFERROR('CEB Allocators'!AS60/SUM('CEB Allocators'!$Y60:$BC60),0)*SUM($AG60:$BK60)</f>
        <v>0</v>
      </c>
      <c r="BB389" s="110">
        <f>IFERROR('CEB Allocators'!AT60/SUM('CEB Allocators'!$Y60:$BC60),0)*SUM($AG60:$BK60)</f>
        <v>0</v>
      </c>
      <c r="BC389" s="110">
        <f>IFERROR('CEB Allocators'!AU60/SUM('CEB Allocators'!$Y60:$BC60),0)*SUM($AG60:$BK60)</f>
        <v>0</v>
      </c>
      <c r="BD389" s="110">
        <f>IFERROR('CEB Allocators'!AV60/SUM('CEB Allocators'!$Y60:$BC60),0)*SUM($AG60:$BK60)</f>
        <v>0</v>
      </c>
      <c r="BE389" s="110">
        <f>IFERROR('CEB Allocators'!AW60/SUM('CEB Allocators'!$Y60:$BC60),0)*SUM($AG60:$BK60)</f>
        <v>0</v>
      </c>
      <c r="BF389" s="110">
        <f>IFERROR('CEB Allocators'!AX60/SUM('CEB Allocators'!$Y60:$BC60),0)*SUM($AG60:$BK60)</f>
        <v>0</v>
      </c>
      <c r="BG389" s="110">
        <f>IFERROR('CEB Allocators'!AY60/SUM('CEB Allocators'!$Y60:$BC60),0)*SUM($AG60:$BK60)</f>
        <v>0</v>
      </c>
      <c r="BH389" s="110">
        <f>IFERROR('CEB Allocators'!AZ60/SUM('CEB Allocators'!$Y60:$BC60),0)*SUM($AG60:$BK60)</f>
        <v>0</v>
      </c>
      <c r="BI389" s="110">
        <f>IFERROR('CEB Allocators'!BA60/SUM('CEB Allocators'!$Y60:$BC60),0)*SUM($AG60:$BK60)</f>
        <v>0</v>
      </c>
      <c r="BJ389" s="110">
        <f>IFERROR('CEB Allocators'!BB60/SUM('CEB Allocators'!$Y60:$BC60),0)*SUM($AG60:$BK60)</f>
        <v>0</v>
      </c>
      <c r="BK389" s="110">
        <f>IFERROR('CEB Allocators'!BC60/SUM('CEB Allocators'!$Y60:$BC60),0)*SUM($AG60:$BK60)</f>
        <v>0</v>
      </c>
      <c r="BL389" s="67">
        <f t="shared" ref="BL389:CG389" si="779">BL60</f>
        <v>0</v>
      </c>
      <c r="BM389" s="67">
        <f t="shared" si="779"/>
        <v>0</v>
      </c>
      <c r="BN389" s="67">
        <f t="shared" si="779"/>
        <v>0</v>
      </c>
      <c r="BO389" s="67">
        <f t="shared" si="779"/>
        <v>0</v>
      </c>
      <c r="BP389" s="67">
        <f t="shared" si="779"/>
        <v>0</v>
      </c>
      <c r="BQ389" s="67">
        <f t="shared" si="779"/>
        <v>0</v>
      </c>
      <c r="BR389" s="67">
        <f t="shared" si="779"/>
        <v>0</v>
      </c>
      <c r="BS389" s="67">
        <f t="shared" si="779"/>
        <v>0</v>
      </c>
      <c r="BT389" s="67">
        <f t="shared" si="779"/>
        <v>0</v>
      </c>
      <c r="BU389" s="67">
        <f t="shared" si="779"/>
        <v>0</v>
      </c>
      <c r="BV389" s="67">
        <f t="shared" si="779"/>
        <v>0</v>
      </c>
      <c r="BW389" s="67">
        <f t="shared" si="779"/>
        <v>0</v>
      </c>
      <c r="BX389" s="67">
        <f t="shared" si="779"/>
        <v>0</v>
      </c>
      <c r="BY389" s="67">
        <f t="shared" si="779"/>
        <v>0</v>
      </c>
      <c r="BZ389" s="67">
        <f t="shared" si="779"/>
        <v>0</v>
      </c>
      <c r="CA389" s="67">
        <f t="shared" si="779"/>
        <v>0</v>
      </c>
      <c r="CB389" s="67">
        <f t="shared" si="779"/>
        <v>0</v>
      </c>
      <c r="CC389" s="67">
        <f t="shared" si="779"/>
        <v>0</v>
      </c>
      <c r="CD389" s="67">
        <f t="shared" si="779"/>
        <v>0</v>
      </c>
      <c r="CE389" s="67">
        <f t="shared" si="779"/>
        <v>0</v>
      </c>
      <c r="CF389" s="67">
        <f t="shared" si="779"/>
        <v>0</v>
      </c>
      <c r="CG389" s="67">
        <f t="shared" si="779"/>
        <v>0</v>
      </c>
      <c r="CH389" s="67">
        <f t="shared" si="604"/>
        <v>0</v>
      </c>
    </row>
    <row r="390" spans="1:86" ht="11.4" x14ac:dyDescent="0.2">
      <c r="A390" s="150"/>
      <c r="B390" s="109" t="str">
        <f t="shared" ref="B390:K390" si="780">B61</f>
        <v>Coal Shutdown</v>
      </c>
      <c r="C390" s="130">
        <f t="shared" si="780"/>
        <v>0</v>
      </c>
      <c r="D390" s="130" t="str">
        <f t="shared" si="780"/>
        <v>Col</v>
      </c>
      <c r="E390" s="130" t="str">
        <f t="shared" si="780"/>
        <v>Coal</v>
      </c>
      <c r="F390" s="109" t="str">
        <f t="shared" si="780"/>
        <v>Multiple</v>
      </c>
      <c r="G390" s="131">
        <f t="shared" si="780"/>
        <v>40179</v>
      </c>
      <c r="H390" s="132">
        <f t="shared" si="609"/>
        <v>20</v>
      </c>
      <c r="I390" s="132">
        <f t="shared" si="780"/>
        <v>20</v>
      </c>
      <c r="J390" s="132">
        <f t="shared" si="780"/>
        <v>0</v>
      </c>
      <c r="K390" s="109">
        <f t="shared" si="780"/>
        <v>2010</v>
      </c>
      <c r="L390" s="109"/>
      <c r="M390" s="109"/>
      <c r="N390" s="109"/>
      <c r="O390" s="109"/>
      <c r="P390" s="109"/>
      <c r="Q390" s="109"/>
      <c r="R390" s="109"/>
      <c r="S390" s="109"/>
      <c r="T390" s="109"/>
      <c r="U390" s="67">
        <f t="shared" ref="U390:AF390" si="781">U61</f>
        <v>0</v>
      </c>
      <c r="V390" s="67">
        <f t="shared" si="781"/>
        <v>0</v>
      </c>
      <c r="W390" s="67">
        <f t="shared" si="781"/>
        <v>0</v>
      </c>
      <c r="X390" s="67">
        <f t="shared" si="781"/>
        <v>0</v>
      </c>
      <c r="Y390" s="67">
        <f t="shared" si="781"/>
        <v>0</v>
      </c>
      <c r="Z390" s="67">
        <f t="shared" si="781"/>
        <v>309</v>
      </c>
      <c r="AA390" s="67">
        <f t="shared" si="781"/>
        <v>0</v>
      </c>
      <c r="AB390" s="67">
        <f t="shared" si="781"/>
        <v>0</v>
      </c>
      <c r="AC390" s="67">
        <f t="shared" si="781"/>
        <v>0</v>
      </c>
      <c r="AD390" s="67">
        <f t="shared" si="781"/>
        <v>0</v>
      </c>
      <c r="AE390" s="67">
        <f t="shared" si="781"/>
        <v>0</v>
      </c>
      <c r="AF390" s="67">
        <f t="shared" si="781"/>
        <v>0</v>
      </c>
      <c r="AG390" s="110">
        <f>IFERROR('CEB Allocators'!Y61/SUM('CEB Allocators'!$Y61:$BC61),0)*SUM($AG61:$BK61)</f>
        <v>0</v>
      </c>
      <c r="AH390" s="110">
        <f>IFERROR('CEB Allocators'!Z61/SUM('CEB Allocators'!$Y61:$BC61),0)*SUM($AG61:$BK61)</f>
        <v>0</v>
      </c>
      <c r="AI390" s="110">
        <f>IFERROR('CEB Allocators'!AA61/SUM('CEB Allocators'!$Y61:$BC61),0)*SUM($AG61:$BK61)</f>
        <v>0</v>
      </c>
      <c r="AJ390" s="110">
        <f>IFERROR('CEB Allocators'!AB61/SUM('CEB Allocators'!$Y61:$BC61),0)*SUM($AG61:$BK61)</f>
        <v>0</v>
      </c>
      <c r="AK390" s="110">
        <f>IFERROR('CEB Allocators'!AC61/SUM('CEB Allocators'!$Y61:$BC61),0)*SUM($AG61:$BK61)</f>
        <v>0</v>
      </c>
      <c r="AL390" s="110">
        <f>IFERROR('CEB Allocators'!AD61/SUM('CEB Allocators'!$Y61:$BC61),0)*SUM($AG61:$BK61)</f>
        <v>0</v>
      </c>
      <c r="AM390" s="110">
        <f>IFERROR('CEB Allocators'!AE61/SUM('CEB Allocators'!$Y61:$BC61),0)*SUM($AG61:$BK61)</f>
        <v>0</v>
      </c>
      <c r="AN390" s="110">
        <f>IFERROR('CEB Allocators'!AF61/SUM('CEB Allocators'!$Y61:$BC61),0)*SUM($AG61:$BK61)</f>
        <v>0</v>
      </c>
      <c r="AO390" s="110">
        <f>IFERROR('CEB Allocators'!AG61/SUM('CEB Allocators'!$Y61:$BC61),0)*SUM($AG61:$BK61)</f>
        <v>0</v>
      </c>
      <c r="AP390" s="110">
        <f>IFERROR('CEB Allocators'!AH61/SUM('CEB Allocators'!$Y61:$BC61),0)*SUM($AG61:$BK61)</f>
        <v>0</v>
      </c>
      <c r="AQ390" s="110">
        <f>IFERROR('CEB Allocators'!AI61/SUM('CEB Allocators'!$Y61:$BC61),0)*SUM($AG61:$BK61)</f>
        <v>0</v>
      </c>
      <c r="AR390" s="110">
        <f>IFERROR('CEB Allocators'!AJ61/SUM('CEB Allocators'!$Y61:$BC61),0)*SUM($AG61:$BK61)</f>
        <v>0</v>
      </c>
      <c r="AS390" s="110">
        <f>IFERROR('CEB Allocators'!AK61/SUM('CEB Allocators'!$Y61:$BC61),0)*SUM($AG61:$BK61)</f>
        <v>0</v>
      </c>
      <c r="AT390" s="110">
        <f>IFERROR('CEB Allocators'!AL61/SUM('CEB Allocators'!$Y61:$BC61),0)*SUM($AG61:$BK61)</f>
        <v>0</v>
      </c>
      <c r="AU390" s="110">
        <f>IFERROR('CEB Allocators'!AM61/SUM('CEB Allocators'!$Y61:$BC61),0)*SUM($AG61:$BK61)</f>
        <v>0</v>
      </c>
      <c r="AV390" s="110">
        <f>IFERROR('CEB Allocators'!AN61/SUM('CEB Allocators'!$Y61:$BC61),0)*SUM($AG61:$BK61)</f>
        <v>0</v>
      </c>
      <c r="AW390" s="110">
        <f>IFERROR('CEB Allocators'!AO61/SUM('CEB Allocators'!$Y61:$BC61),0)*SUM($AG61:$BK61)</f>
        <v>0</v>
      </c>
      <c r="AX390" s="110">
        <f>IFERROR('CEB Allocators'!AP61/SUM('CEB Allocators'!$Y61:$BC61),0)*SUM($AG61:$BK61)</f>
        <v>0</v>
      </c>
      <c r="AY390" s="110">
        <f>IFERROR('CEB Allocators'!AQ61/SUM('CEB Allocators'!$Y61:$BC61),0)*SUM($AG61:$BK61)</f>
        <v>0</v>
      </c>
      <c r="AZ390" s="110">
        <f>IFERROR('CEB Allocators'!AR61/SUM('CEB Allocators'!$Y61:$BC61),0)*SUM($AG61:$BK61)</f>
        <v>0</v>
      </c>
      <c r="BA390" s="110">
        <f>IFERROR('CEB Allocators'!AS61/SUM('CEB Allocators'!$Y61:$BC61),0)*SUM($AG61:$BK61)</f>
        <v>0</v>
      </c>
      <c r="BB390" s="110">
        <f>IFERROR('CEB Allocators'!AT61/SUM('CEB Allocators'!$Y61:$BC61),0)*SUM($AG61:$BK61)</f>
        <v>0</v>
      </c>
      <c r="BC390" s="110">
        <f>IFERROR('CEB Allocators'!AU61/SUM('CEB Allocators'!$Y61:$BC61),0)*SUM($AG61:$BK61)</f>
        <v>0</v>
      </c>
      <c r="BD390" s="110">
        <f>IFERROR('CEB Allocators'!AV61/SUM('CEB Allocators'!$Y61:$BC61),0)*SUM($AG61:$BK61)</f>
        <v>0</v>
      </c>
      <c r="BE390" s="110">
        <f>IFERROR('CEB Allocators'!AW61/SUM('CEB Allocators'!$Y61:$BC61),0)*SUM($AG61:$BK61)</f>
        <v>0</v>
      </c>
      <c r="BF390" s="110">
        <f>IFERROR('CEB Allocators'!AX61/SUM('CEB Allocators'!$Y61:$BC61),0)*SUM($AG61:$BK61)</f>
        <v>0</v>
      </c>
      <c r="BG390" s="110">
        <f>IFERROR('CEB Allocators'!AY61/SUM('CEB Allocators'!$Y61:$BC61),0)*SUM($AG61:$BK61)</f>
        <v>0</v>
      </c>
      <c r="BH390" s="110">
        <f>IFERROR('CEB Allocators'!AZ61/SUM('CEB Allocators'!$Y61:$BC61),0)*SUM($AG61:$BK61)</f>
        <v>0</v>
      </c>
      <c r="BI390" s="110">
        <f>IFERROR('CEB Allocators'!BA61/SUM('CEB Allocators'!$Y61:$BC61),0)*SUM($AG61:$BK61)</f>
        <v>0</v>
      </c>
      <c r="BJ390" s="110">
        <f>IFERROR('CEB Allocators'!BB61/SUM('CEB Allocators'!$Y61:$BC61),0)*SUM($AG61:$BK61)</f>
        <v>0</v>
      </c>
      <c r="BK390" s="110">
        <f>IFERROR('CEB Allocators'!BC61/SUM('CEB Allocators'!$Y61:$BC61),0)*SUM($AG61:$BK61)</f>
        <v>0</v>
      </c>
      <c r="BL390" s="67">
        <f t="shared" ref="BL390:CG390" si="782">BL61</f>
        <v>0</v>
      </c>
      <c r="BM390" s="67">
        <f t="shared" si="782"/>
        <v>0</v>
      </c>
      <c r="BN390" s="67">
        <f t="shared" si="782"/>
        <v>0</v>
      </c>
      <c r="BO390" s="67">
        <f t="shared" si="782"/>
        <v>0</v>
      </c>
      <c r="BP390" s="67">
        <f t="shared" si="782"/>
        <v>0</v>
      </c>
      <c r="BQ390" s="67">
        <f t="shared" si="782"/>
        <v>0</v>
      </c>
      <c r="BR390" s="67">
        <f t="shared" si="782"/>
        <v>0</v>
      </c>
      <c r="BS390" s="67">
        <f t="shared" si="782"/>
        <v>0</v>
      </c>
      <c r="BT390" s="67">
        <f t="shared" si="782"/>
        <v>0</v>
      </c>
      <c r="BU390" s="67">
        <f t="shared" si="782"/>
        <v>0</v>
      </c>
      <c r="BV390" s="67">
        <f t="shared" si="782"/>
        <v>0</v>
      </c>
      <c r="BW390" s="67">
        <f t="shared" si="782"/>
        <v>0</v>
      </c>
      <c r="BX390" s="67">
        <f t="shared" si="782"/>
        <v>0</v>
      </c>
      <c r="BY390" s="67">
        <f t="shared" si="782"/>
        <v>0</v>
      </c>
      <c r="BZ390" s="67">
        <f t="shared" si="782"/>
        <v>0</v>
      </c>
      <c r="CA390" s="67">
        <f t="shared" si="782"/>
        <v>0</v>
      </c>
      <c r="CB390" s="67">
        <f t="shared" si="782"/>
        <v>0</v>
      </c>
      <c r="CC390" s="67">
        <f t="shared" si="782"/>
        <v>0</v>
      </c>
      <c r="CD390" s="67">
        <f t="shared" si="782"/>
        <v>0</v>
      </c>
      <c r="CE390" s="67">
        <f t="shared" si="782"/>
        <v>0</v>
      </c>
      <c r="CF390" s="67">
        <f t="shared" si="782"/>
        <v>0</v>
      </c>
      <c r="CG390" s="67">
        <f t="shared" si="782"/>
        <v>0</v>
      </c>
      <c r="CH390" s="67">
        <f t="shared" si="604"/>
        <v>0</v>
      </c>
    </row>
    <row r="391" spans="1:86" ht="11.4" x14ac:dyDescent="0.2">
      <c r="A391" s="150"/>
      <c r="B391" s="109" t="str">
        <f t="shared" ref="B391:K391" si="783">B62</f>
        <v>Coal Shutdown</v>
      </c>
      <c r="C391" s="130">
        <f t="shared" si="783"/>
        <v>0</v>
      </c>
      <c r="D391" s="130" t="str">
        <f t="shared" si="783"/>
        <v>Col</v>
      </c>
      <c r="E391" s="130" t="str">
        <f t="shared" si="783"/>
        <v>Coal</v>
      </c>
      <c r="F391" s="109" t="str">
        <f t="shared" si="783"/>
        <v>Multiple</v>
      </c>
      <c r="G391" s="131">
        <f t="shared" si="783"/>
        <v>40544</v>
      </c>
      <c r="H391" s="132">
        <f t="shared" si="609"/>
        <v>20</v>
      </c>
      <c r="I391" s="132">
        <f t="shared" si="783"/>
        <v>20</v>
      </c>
      <c r="J391" s="132">
        <f t="shared" si="783"/>
        <v>0</v>
      </c>
      <c r="K391" s="109">
        <f t="shared" si="783"/>
        <v>2011</v>
      </c>
      <c r="L391" s="109"/>
      <c r="M391" s="109"/>
      <c r="N391" s="109"/>
      <c r="O391" s="109"/>
      <c r="P391" s="109"/>
      <c r="Q391" s="109"/>
      <c r="R391" s="109"/>
      <c r="S391" s="109"/>
      <c r="T391" s="109"/>
      <c r="U391" s="67">
        <f t="shared" ref="U391:AF391" si="784">U62</f>
        <v>0</v>
      </c>
      <c r="V391" s="67">
        <f t="shared" si="784"/>
        <v>0</v>
      </c>
      <c r="W391" s="67">
        <f t="shared" si="784"/>
        <v>0</v>
      </c>
      <c r="X391" s="67">
        <f t="shared" si="784"/>
        <v>0</v>
      </c>
      <c r="Y391" s="67">
        <f t="shared" si="784"/>
        <v>0</v>
      </c>
      <c r="Z391" s="67">
        <f t="shared" si="784"/>
        <v>0</v>
      </c>
      <c r="AA391" s="67">
        <f t="shared" si="784"/>
        <v>364</v>
      </c>
      <c r="AB391" s="67">
        <f t="shared" si="784"/>
        <v>0</v>
      </c>
      <c r="AC391" s="67">
        <f t="shared" si="784"/>
        <v>0</v>
      </c>
      <c r="AD391" s="67">
        <f t="shared" si="784"/>
        <v>0</v>
      </c>
      <c r="AE391" s="67">
        <f t="shared" si="784"/>
        <v>0</v>
      </c>
      <c r="AF391" s="67">
        <f t="shared" si="784"/>
        <v>0</v>
      </c>
      <c r="AG391" s="110">
        <f>IFERROR('CEB Allocators'!Y62/SUM('CEB Allocators'!$Y62:$BC62),0)*SUM($AG62:$BK62)</f>
        <v>0</v>
      </c>
      <c r="AH391" s="110">
        <f>IFERROR('CEB Allocators'!Z62/SUM('CEB Allocators'!$Y62:$BC62),0)*SUM($AG62:$BK62)</f>
        <v>0</v>
      </c>
      <c r="AI391" s="110">
        <f>IFERROR('CEB Allocators'!AA62/SUM('CEB Allocators'!$Y62:$BC62),0)*SUM($AG62:$BK62)</f>
        <v>0</v>
      </c>
      <c r="AJ391" s="110">
        <f>IFERROR('CEB Allocators'!AB62/SUM('CEB Allocators'!$Y62:$BC62),0)*SUM($AG62:$BK62)</f>
        <v>0</v>
      </c>
      <c r="AK391" s="110">
        <f>IFERROR('CEB Allocators'!AC62/SUM('CEB Allocators'!$Y62:$BC62),0)*SUM($AG62:$BK62)</f>
        <v>0</v>
      </c>
      <c r="AL391" s="110">
        <f>IFERROR('CEB Allocators'!AD62/SUM('CEB Allocators'!$Y62:$BC62),0)*SUM($AG62:$BK62)</f>
        <v>0</v>
      </c>
      <c r="AM391" s="110">
        <f>IFERROR('CEB Allocators'!AE62/SUM('CEB Allocators'!$Y62:$BC62),0)*SUM($AG62:$BK62)</f>
        <v>0</v>
      </c>
      <c r="AN391" s="110">
        <f>IFERROR('CEB Allocators'!AF62/SUM('CEB Allocators'!$Y62:$BC62),0)*SUM($AG62:$BK62)</f>
        <v>0</v>
      </c>
      <c r="AO391" s="110">
        <f>IFERROR('CEB Allocators'!AG62/SUM('CEB Allocators'!$Y62:$BC62),0)*SUM($AG62:$BK62)</f>
        <v>0</v>
      </c>
      <c r="AP391" s="110">
        <f>IFERROR('CEB Allocators'!AH62/SUM('CEB Allocators'!$Y62:$BC62),0)*SUM($AG62:$BK62)</f>
        <v>0</v>
      </c>
      <c r="AQ391" s="110">
        <f>IFERROR('CEB Allocators'!AI62/SUM('CEB Allocators'!$Y62:$BC62),0)*SUM($AG62:$BK62)</f>
        <v>0</v>
      </c>
      <c r="AR391" s="110">
        <f>IFERROR('CEB Allocators'!AJ62/SUM('CEB Allocators'!$Y62:$BC62),0)*SUM($AG62:$BK62)</f>
        <v>0</v>
      </c>
      <c r="AS391" s="110">
        <f>IFERROR('CEB Allocators'!AK62/SUM('CEB Allocators'!$Y62:$BC62),0)*SUM($AG62:$BK62)</f>
        <v>0</v>
      </c>
      <c r="AT391" s="110">
        <f>IFERROR('CEB Allocators'!AL62/SUM('CEB Allocators'!$Y62:$BC62),0)*SUM($AG62:$BK62)</f>
        <v>0</v>
      </c>
      <c r="AU391" s="110">
        <f>IFERROR('CEB Allocators'!AM62/SUM('CEB Allocators'!$Y62:$BC62),0)*SUM($AG62:$BK62)</f>
        <v>0</v>
      </c>
      <c r="AV391" s="110">
        <f>IFERROR('CEB Allocators'!AN62/SUM('CEB Allocators'!$Y62:$BC62),0)*SUM($AG62:$BK62)</f>
        <v>0</v>
      </c>
      <c r="AW391" s="110">
        <f>IFERROR('CEB Allocators'!AO62/SUM('CEB Allocators'!$Y62:$BC62),0)*SUM($AG62:$BK62)</f>
        <v>0</v>
      </c>
      <c r="AX391" s="110">
        <f>IFERROR('CEB Allocators'!AP62/SUM('CEB Allocators'!$Y62:$BC62),0)*SUM($AG62:$BK62)</f>
        <v>0</v>
      </c>
      <c r="AY391" s="110">
        <f>IFERROR('CEB Allocators'!AQ62/SUM('CEB Allocators'!$Y62:$BC62),0)*SUM($AG62:$BK62)</f>
        <v>0</v>
      </c>
      <c r="AZ391" s="110">
        <f>IFERROR('CEB Allocators'!AR62/SUM('CEB Allocators'!$Y62:$BC62),0)*SUM($AG62:$BK62)</f>
        <v>0</v>
      </c>
      <c r="BA391" s="110">
        <f>IFERROR('CEB Allocators'!AS62/SUM('CEB Allocators'!$Y62:$BC62),0)*SUM($AG62:$BK62)</f>
        <v>0</v>
      </c>
      <c r="BB391" s="110">
        <f>IFERROR('CEB Allocators'!AT62/SUM('CEB Allocators'!$Y62:$BC62),0)*SUM($AG62:$BK62)</f>
        <v>0</v>
      </c>
      <c r="BC391" s="110">
        <f>IFERROR('CEB Allocators'!AU62/SUM('CEB Allocators'!$Y62:$BC62),0)*SUM($AG62:$BK62)</f>
        <v>0</v>
      </c>
      <c r="BD391" s="110">
        <f>IFERROR('CEB Allocators'!AV62/SUM('CEB Allocators'!$Y62:$BC62),0)*SUM($AG62:$BK62)</f>
        <v>0</v>
      </c>
      <c r="BE391" s="110">
        <f>IFERROR('CEB Allocators'!AW62/SUM('CEB Allocators'!$Y62:$BC62),0)*SUM($AG62:$BK62)</f>
        <v>0</v>
      </c>
      <c r="BF391" s="110">
        <f>IFERROR('CEB Allocators'!AX62/SUM('CEB Allocators'!$Y62:$BC62),0)*SUM($AG62:$BK62)</f>
        <v>0</v>
      </c>
      <c r="BG391" s="110">
        <f>IFERROR('CEB Allocators'!AY62/SUM('CEB Allocators'!$Y62:$BC62),0)*SUM($AG62:$BK62)</f>
        <v>0</v>
      </c>
      <c r="BH391" s="110">
        <f>IFERROR('CEB Allocators'!AZ62/SUM('CEB Allocators'!$Y62:$BC62),0)*SUM($AG62:$BK62)</f>
        <v>0</v>
      </c>
      <c r="BI391" s="110">
        <f>IFERROR('CEB Allocators'!BA62/SUM('CEB Allocators'!$Y62:$BC62),0)*SUM($AG62:$BK62)</f>
        <v>0</v>
      </c>
      <c r="BJ391" s="110">
        <f>IFERROR('CEB Allocators'!BB62/SUM('CEB Allocators'!$Y62:$BC62),0)*SUM($AG62:$BK62)</f>
        <v>0</v>
      </c>
      <c r="BK391" s="110">
        <f>IFERROR('CEB Allocators'!BC62/SUM('CEB Allocators'!$Y62:$BC62),0)*SUM($AG62:$BK62)</f>
        <v>0</v>
      </c>
      <c r="BL391" s="67">
        <f t="shared" ref="BL391:CG391" si="785">BL62</f>
        <v>0</v>
      </c>
      <c r="BM391" s="67">
        <f t="shared" si="785"/>
        <v>0</v>
      </c>
      <c r="BN391" s="67">
        <f t="shared" si="785"/>
        <v>0</v>
      </c>
      <c r="BO391" s="67">
        <f t="shared" si="785"/>
        <v>0</v>
      </c>
      <c r="BP391" s="67">
        <f t="shared" si="785"/>
        <v>0</v>
      </c>
      <c r="BQ391" s="67">
        <f t="shared" si="785"/>
        <v>0</v>
      </c>
      <c r="BR391" s="67">
        <f t="shared" si="785"/>
        <v>0</v>
      </c>
      <c r="BS391" s="67">
        <f t="shared" si="785"/>
        <v>0</v>
      </c>
      <c r="BT391" s="67">
        <f t="shared" si="785"/>
        <v>0</v>
      </c>
      <c r="BU391" s="67">
        <f t="shared" si="785"/>
        <v>0</v>
      </c>
      <c r="BV391" s="67">
        <f t="shared" si="785"/>
        <v>0</v>
      </c>
      <c r="BW391" s="67">
        <f t="shared" si="785"/>
        <v>0</v>
      </c>
      <c r="BX391" s="67">
        <f t="shared" si="785"/>
        <v>0</v>
      </c>
      <c r="BY391" s="67">
        <f t="shared" si="785"/>
        <v>0</v>
      </c>
      <c r="BZ391" s="67">
        <f t="shared" si="785"/>
        <v>0</v>
      </c>
      <c r="CA391" s="67">
        <f t="shared" si="785"/>
        <v>0</v>
      </c>
      <c r="CB391" s="67">
        <f t="shared" si="785"/>
        <v>0</v>
      </c>
      <c r="CC391" s="67">
        <f t="shared" si="785"/>
        <v>0</v>
      </c>
      <c r="CD391" s="67">
        <f t="shared" si="785"/>
        <v>0</v>
      </c>
      <c r="CE391" s="67">
        <f t="shared" si="785"/>
        <v>0</v>
      </c>
      <c r="CF391" s="67">
        <f t="shared" si="785"/>
        <v>0</v>
      </c>
      <c r="CG391" s="67">
        <f t="shared" si="785"/>
        <v>0</v>
      </c>
      <c r="CH391" s="67">
        <f t="shared" si="604"/>
        <v>0</v>
      </c>
    </row>
    <row r="392" spans="1:86" ht="11.4" x14ac:dyDescent="0.2">
      <c r="A392" s="150"/>
      <c r="B392" s="109" t="str">
        <f t="shared" ref="B392:K392" si="786">B63</f>
        <v>Coal Shutdown</v>
      </c>
      <c r="C392" s="130">
        <f t="shared" si="786"/>
        <v>0</v>
      </c>
      <c r="D392" s="130" t="str">
        <f t="shared" si="786"/>
        <v>Col</v>
      </c>
      <c r="E392" s="130" t="str">
        <f t="shared" si="786"/>
        <v>Coal</v>
      </c>
      <c r="F392" s="109" t="str">
        <f t="shared" si="786"/>
        <v>Multiple</v>
      </c>
      <c r="G392" s="131">
        <f t="shared" si="786"/>
        <v>40909</v>
      </c>
      <c r="H392" s="132">
        <f t="shared" si="609"/>
        <v>20</v>
      </c>
      <c r="I392" s="132">
        <f t="shared" si="786"/>
        <v>20</v>
      </c>
      <c r="J392" s="132">
        <f t="shared" si="786"/>
        <v>0</v>
      </c>
      <c r="K392" s="109">
        <f t="shared" si="786"/>
        <v>2012</v>
      </c>
      <c r="L392" s="109"/>
      <c r="M392" s="109"/>
      <c r="N392" s="109"/>
      <c r="O392" s="109"/>
      <c r="P392" s="109"/>
      <c r="Q392" s="109"/>
      <c r="R392" s="109"/>
      <c r="S392" s="109"/>
      <c r="T392" s="109"/>
      <c r="U392" s="67">
        <f t="shared" ref="U392:AF392" si="787">U63</f>
        <v>0</v>
      </c>
      <c r="V392" s="67">
        <f t="shared" si="787"/>
        <v>0</v>
      </c>
      <c r="W392" s="67">
        <f t="shared" si="787"/>
        <v>0</v>
      </c>
      <c r="X392" s="67">
        <f t="shared" si="787"/>
        <v>0</v>
      </c>
      <c r="Y392" s="67">
        <f t="shared" si="787"/>
        <v>0</v>
      </c>
      <c r="Z392" s="67">
        <f t="shared" si="787"/>
        <v>0</v>
      </c>
      <c r="AA392" s="67">
        <f t="shared" si="787"/>
        <v>0</v>
      </c>
      <c r="AB392" s="67">
        <f t="shared" si="787"/>
        <v>286</v>
      </c>
      <c r="AC392" s="67">
        <f t="shared" si="787"/>
        <v>0</v>
      </c>
      <c r="AD392" s="67">
        <f t="shared" si="787"/>
        <v>0</v>
      </c>
      <c r="AE392" s="67">
        <f t="shared" si="787"/>
        <v>0</v>
      </c>
      <c r="AF392" s="67">
        <f t="shared" si="787"/>
        <v>0</v>
      </c>
      <c r="AG392" s="110">
        <f>IFERROR('CEB Allocators'!Y63/SUM('CEB Allocators'!$Y63:$BC63),0)*SUM($AG63:$BK63)</f>
        <v>0</v>
      </c>
      <c r="AH392" s="110">
        <f>IFERROR('CEB Allocators'!Z63/SUM('CEB Allocators'!$Y63:$BC63),0)*SUM($AG63:$BK63)</f>
        <v>0</v>
      </c>
      <c r="AI392" s="110">
        <f>IFERROR('CEB Allocators'!AA63/SUM('CEB Allocators'!$Y63:$BC63),0)*SUM($AG63:$BK63)</f>
        <v>0</v>
      </c>
      <c r="AJ392" s="110">
        <f>IFERROR('CEB Allocators'!AB63/SUM('CEB Allocators'!$Y63:$BC63),0)*SUM($AG63:$BK63)</f>
        <v>0</v>
      </c>
      <c r="AK392" s="110">
        <f>IFERROR('CEB Allocators'!AC63/SUM('CEB Allocators'!$Y63:$BC63),0)*SUM($AG63:$BK63)</f>
        <v>0</v>
      </c>
      <c r="AL392" s="110">
        <f>IFERROR('CEB Allocators'!AD63/SUM('CEB Allocators'!$Y63:$BC63),0)*SUM($AG63:$BK63)</f>
        <v>0</v>
      </c>
      <c r="AM392" s="110">
        <f>IFERROR('CEB Allocators'!AE63/SUM('CEB Allocators'!$Y63:$BC63),0)*SUM($AG63:$BK63)</f>
        <v>0</v>
      </c>
      <c r="AN392" s="110">
        <f>IFERROR('CEB Allocators'!AF63/SUM('CEB Allocators'!$Y63:$BC63),0)*SUM($AG63:$BK63)</f>
        <v>0</v>
      </c>
      <c r="AO392" s="110">
        <f>IFERROR('CEB Allocators'!AG63/SUM('CEB Allocators'!$Y63:$BC63),0)*SUM($AG63:$BK63)</f>
        <v>0</v>
      </c>
      <c r="AP392" s="110">
        <f>IFERROR('CEB Allocators'!AH63/SUM('CEB Allocators'!$Y63:$BC63),0)*SUM($AG63:$BK63)</f>
        <v>0</v>
      </c>
      <c r="AQ392" s="110">
        <f>IFERROR('CEB Allocators'!AI63/SUM('CEB Allocators'!$Y63:$BC63),0)*SUM($AG63:$BK63)</f>
        <v>0</v>
      </c>
      <c r="AR392" s="110">
        <f>IFERROR('CEB Allocators'!AJ63/SUM('CEB Allocators'!$Y63:$BC63),0)*SUM($AG63:$BK63)</f>
        <v>0</v>
      </c>
      <c r="AS392" s="110">
        <f>IFERROR('CEB Allocators'!AK63/SUM('CEB Allocators'!$Y63:$BC63),0)*SUM($AG63:$BK63)</f>
        <v>0</v>
      </c>
      <c r="AT392" s="110">
        <f>IFERROR('CEB Allocators'!AL63/SUM('CEB Allocators'!$Y63:$BC63),0)*SUM($AG63:$BK63)</f>
        <v>0</v>
      </c>
      <c r="AU392" s="110">
        <f>IFERROR('CEB Allocators'!AM63/SUM('CEB Allocators'!$Y63:$BC63),0)*SUM($AG63:$BK63)</f>
        <v>0</v>
      </c>
      <c r="AV392" s="110">
        <f>IFERROR('CEB Allocators'!AN63/SUM('CEB Allocators'!$Y63:$BC63),0)*SUM($AG63:$BK63)</f>
        <v>0</v>
      </c>
      <c r="AW392" s="110">
        <f>IFERROR('CEB Allocators'!AO63/SUM('CEB Allocators'!$Y63:$BC63),0)*SUM($AG63:$BK63)</f>
        <v>0</v>
      </c>
      <c r="AX392" s="110">
        <f>IFERROR('CEB Allocators'!AP63/SUM('CEB Allocators'!$Y63:$BC63),0)*SUM($AG63:$BK63)</f>
        <v>0</v>
      </c>
      <c r="AY392" s="110">
        <f>IFERROR('CEB Allocators'!AQ63/SUM('CEB Allocators'!$Y63:$BC63),0)*SUM($AG63:$BK63)</f>
        <v>0</v>
      </c>
      <c r="AZ392" s="110">
        <f>IFERROR('CEB Allocators'!AR63/SUM('CEB Allocators'!$Y63:$BC63),0)*SUM($AG63:$BK63)</f>
        <v>0</v>
      </c>
      <c r="BA392" s="110">
        <f>IFERROR('CEB Allocators'!AS63/SUM('CEB Allocators'!$Y63:$BC63),0)*SUM($AG63:$BK63)</f>
        <v>0</v>
      </c>
      <c r="BB392" s="110">
        <f>IFERROR('CEB Allocators'!AT63/SUM('CEB Allocators'!$Y63:$BC63),0)*SUM($AG63:$BK63)</f>
        <v>0</v>
      </c>
      <c r="BC392" s="110">
        <f>IFERROR('CEB Allocators'!AU63/SUM('CEB Allocators'!$Y63:$BC63),0)*SUM($AG63:$BK63)</f>
        <v>0</v>
      </c>
      <c r="BD392" s="110">
        <f>IFERROR('CEB Allocators'!AV63/SUM('CEB Allocators'!$Y63:$BC63),0)*SUM($AG63:$BK63)</f>
        <v>0</v>
      </c>
      <c r="BE392" s="110">
        <f>IFERROR('CEB Allocators'!AW63/SUM('CEB Allocators'!$Y63:$BC63),0)*SUM($AG63:$BK63)</f>
        <v>0</v>
      </c>
      <c r="BF392" s="110">
        <f>IFERROR('CEB Allocators'!AX63/SUM('CEB Allocators'!$Y63:$BC63),0)*SUM($AG63:$BK63)</f>
        <v>0</v>
      </c>
      <c r="BG392" s="110">
        <f>IFERROR('CEB Allocators'!AY63/SUM('CEB Allocators'!$Y63:$BC63),0)*SUM($AG63:$BK63)</f>
        <v>0</v>
      </c>
      <c r="BH392" s="110">
        <f>IFERROR('CEB Allocators'!AZ63/SUM('CEB Allocators'!$Y63:$BC63),0)*SUM($AG63:$BK63)</f>
        <v>0</v>
      </c>
      <c r="BI392" s="110">
        <f>IFERROR('CEB Allocators'!BA63/SUM('CEB Allocators'!$Y63:$BC63),0)*SUM($AG63:$BK63)</f>
        <v>0</v>
      </c>
      <c r="BJ392" s="110">
        <f>IFERROR('CEB Allocators'!BB63/SUM('CEB Allocators'!$Y63:$BC63),0)*SUM($AG63:$BK63)</f>
        <v>0</v>
      </c>
      <c r="BK392" s="110">
        <f>IFERROR('CEB Allocators'!BC63/SUM('CEB Allocators'!$Y63:$BC63),0)*SUM($AG63:$BK63)</f>
        <v>0</v>
      </c>
      <c r="BL392" s="67">
        <f t="shared" ref="BL392:CG392" si="788">BL63</f>
        <v>0</v>
      </c>
      <c r="BM392" s="67">
        <f t="shared" si="788"/>
        <v>0</v>
      </c>
      <c r="BN392" s="67">
        <f t="shared" si="788"/>
        <v>0</v>
      </c>
      <c r="BO392" s="67">
        <f t="shared" si="788"/>
        <v>0</v>
      </c>
      <c r="BP392" s="67">
        <f t="shared" si="788"/>
        <v>0</v>
      </c>
      <c r="BQ392" s="67">
        <f t="shared" si="788"/>
        <v>0</v>
      </c>
      <c r="BR392" s="67">
        <f t="shared" si="788"/>
        <v>0</v>
      </c>
      <c r="BS392" s="67">
        <f t="shared" si="788"/>
        <v>0</v>
      </c>
      <c r="BT392" s="67">
        <f t="shared" si="788"/>
        <v>0</v>
      </c>
      <c r="BU392" s="67">
        <f t="shared" si="788"/>
        <v>0</v>
      </c>
      <c r="BV392" s="67">
        <f t="shared" si="788"/>
        <v>0</v>
      </c>
      <c r="BW392" s="67">
        <f t="shared" si="788"/>
        <v>0</v>
      </c>
      <c r="BX392" s="67">
        <f t="shared" si="788"/>
        <v>0</v>
      </c>
      <c r="BY392" s="67">
        <f t="shared" si="788"/>
        <v>0</v>
      </c>
      <c r="BZ392" s="67">
        <f t="shared" si="788"/>
        <v>0</v>
      </c>
      <c r="CA392" s="67">
        <f t="shared" si="788"/>
        <v>0</v>
      </c>
      <c r="CB392" s="67">
        <f t="shared" si="788"/>
        <v>0</v>
      </c>
      <c r="CC392" s="67">
        <f t="shared" si="788"/>
        <v>0</v>
      </c>
      <c r="CD392" s="67">
        <f t="shared" si="788"/>
        <v>0</v>
      </c>
      <c r="CE392" s="67">
        <f t="shared" si="788"/>
        <v>0</v>
      </c>
      <c r="CF392" s="67">
        <f t="shared" si="788"/>
        <v>0</v>
      </c>
      <c r="CG392" s="67">
        <f t="shared" si="788"/>
        <v>0</v>
      </c>
      <c r="CH392" s="67">
        <f t="shared" si="604"/>
        <v>0</v>
      </c>
    </row>
    <row r="393" spans="1:86" ht="11.4" x14ac:dyDescent="0.2">
      <c r="A393" s="150"/>
      <c r="B393" s="109" t="str">
        <f t="shared" ref="B393:K393" si="789">B64</f>
        <v>Coal Shutdown</v>
      </c>
      <c r="C393" s="130">
        <f t="shared" si="789"/>
        <v>0</v>
      </c>
      <c r="D393" s="130" t="str">
        <f t="shared" si="789"/>
        <v>Col</v>
      </c>
      <c r="E393" s="130" t="str">
        <f t="shared" si="789"/>
        <v>Coal</v>
      </c>
      <c r="F393" s="109" t="str">
        <f t="shared" si="789"/>
        <v>Multiple</v>
      </c>
      <c r="G393" s="131">
        <f t="shared" si="789"/>
        <v>41275</v>
      </c>
      <c r="H393" s="132">
        <f t="shared" si="609"/>
        <v>20</v>
      </c>
      <c r="I393" s="132">
        <f t="shared" si="789"/>
        <v>20</v>
      </c>
      <c r="J393" s="132">
        <f t="shared" si="789"/>
        <v>0</v>
      </c>
      <c r="K393" s="109">
        <f t="shared" si="789"/>
        <v>2013</v>
      </c>
      <c r="L393" s="109"/>
      <c r="M393" s="109"/>
      <c r="N393" s="109"/>
      <c r="O393" s="109"/>
      <c r="P393" s="109"/>
      <c r="Q393" s="109"/>
      <c r="R393" s="109"/>
      <c r="S393" s="109"/>
      <c r="T393" s="109"/>
      <c r="U393" s="67">
        <f t="shared" ref="U393:AF393" si="790">U64</f>
        <v>0</v>
      </c>
      <c r="V393" s="67">
        <f t="shared" si="790"/>
        <v>0</v>
      </c>
      <c r="W393" s="67">
        <f t="shared" si="790"/>
        <v>0</v>
      </c>
      <c r="X393" s="67">
        <f t="shared" si="790"/>
        <v>0</v>
      </c>
      <c r="Y393" s="67">
        <f t="shared" si="790"/>
        <v>0</v>
      </c>
      <c r="Z393" s="67">
        <f t="shared" si="790"/>
        <v>0</v>
      </c>
      <c r="AA393" s="67">
        <f t="shared" si="790"/>
        <v>0</v>
      </c>
      <c r="AB393" s="67">
        <f t="shared" si="790"/>
        <v>0</v>
      </c>
      <c r="AC393" s="67">
        <f t="shared" si="790"/>
        <v>345</v>
      </c>
      <c r="AD393" s="67">
        <f t="shared" si="790"/>
        <v>0</v>
      </c>
      <c r="AE393" s="67">
        <f t="shared" si="790"/>
        <v>0</v>
      </c>
      <c r="AF393" s="67">
        <f t="shared" si="790"/>
        <v>0</v>
      </c>
      <c r="AG393" s="110">
        <f>IFERROR('CEB Allocators'!Y64/SUM('CEB Allocators'!$Y64:$BC64),0)*SUM($AG64:$BK64)</f>
        <v>0</v>
      </c>
      <c r="AH393" s="110">
        <f>IFERROR('CEB Allocators'!Z64/SUM('CEB Allocators'!$Y64:$BC64),0)*SUM($AG64:$BK64)</f>
        <v>0</v>
      </c>
      <c r="AI393" s="110">
        <f>IFERROR('CEB Allocators'!AA64/SUM('CEB Allocators'!$Y64:$BC64),0)*SUM($AG64:$BK64)</f>
        <v>0</v>
      </c>
      <c r="AJ393" s="110">
        <f>IFERROR('CEB Allocators'!AB64/SUM('CEB Allocators'!$Y64:$BC64),0)*SUM($AG64:$BK64)</f>
        <v>0</v>
      </c>
      <c r="AK393" s="110">
        <f>IFERROR('CEB Allocators'!AC64/SUM('CEB Allocators'!$Y64:$BC64),0)*SUM($AG64:$BK64)</f>
        <v>0</v>
      </c>
      <c r="AL393" s="110">
        <f>IFERROR('CEB Allocators'!AD64/SUM('CEB Allocators'!$Y64:$BC64),0)*SUM($AG64:$BK64)</f>
        <v>0</v>
      </c>
      <c r="AM393" s="110">
        <f>IFERROR('CEB Allocators'!AE64/SUM('CEB Allocators'!$Y64:$BC64),0)*SUM($AG64:$BK64)</f>
        <v>0</v>
      </c>
      <c r="AN393" s="110">
        <f>IFERROR('CEB Allocators'!AF64/SUM('CEB Allocators'!$Y64:$BC64),0)*SUM($AG64:$BK64)</f>
        <v>0</v>
      </c>
      <c r="AO393" s="110">
        <f>IFERROR('CEB Allocators'!AG64/SUM('CEB Allocators'!$Y64:$BC64),0)*SUM($AG64:$BK64)</f>
        <v>0</v>
      </c>
      <c r="AP393" s="110">
        <f>IFERROR('CEB Allocators'!AH64/SUM('CEB Allocators'!$Y64:$BC64),0)*SUM($AG64:$BK64)</f>
        <v>0</v>
      </c>
      <c r="AQ393" s="110">
        <f>IFERROR('CEB Allocators'!AI64/SUM('CEB Allocators'!$Y64:$BC64),0)*SUM($AG64:$BK64)</f>
        <v>0</v>
      </c>
      <c r="AR393" s="110">
        <f>IFERROR('CEB Allocators'!AJ64/SUM('CEB Allocators'!$Y64:$BC64),0)*SUM($AG64:$BK64)</f>
        <v>0</v>
      </c>
      <c r="AS393" s="110">
        <f>IFERROR('CEB Allocators'!AK64/SUM('CEB Allocators'!$Y64:$BC64),0)*SUM($AG64:$BK64)</f>
        <v>0</v>
      </c>
      <c r="AT393" s="110">
        <f>IFERROR('CEB Allocators'!AL64/SUM('CEB Allocators'!$Y64:$BC64),0)*SUM($AG64:$BK64)</f>
        <v>0</v>
      </c>
      <c r="AU393" s="110">
        <f>IFERROR('CEB Allocators'!AM64/SUM('CEB Allocators'!$Y64:$BC64),0)*SUM($AG64:$BK64)</f>
        <v>0</v>
      </c>
      <c r="AV393" s="110">
        <f>IFERROR('CEB Allocators'!AN64/SUM('CEB Allocators'!$Y64:$BC64),0)*SUM($AG64:$BK64)</f>
        <v>0</v>
      </c>
      <c r="AW393" s="110">
        <f>IFERROR('CEB Allocators'!AO64/SUM('CEB Allocators'!$Y64:$BC64),0)*SUM($AG64:$BK64)</f>
        <v>0</v>
      </c>
      <c r="AX393" s="110">
        <f>IFERROR('CEB Allocators'!AP64/SUM('CEB Allocators'!$Y64:$BC64),0)*SUM($AG64:$BK64)</f>
        <v>0</v>
      </c>
      <c r="AY393" s="110">
        <f>IFERROR('CEB Allocators'!AQ64/SUM('CEB Allocators'!$Y64:$BC64),0)*SUM($AG64:$BK64)</f>
        <v>0</v>
      </c>
      <c r="AZ393" s="110">
        <f>IFERROR('CEB Allocators'!AR64/SUM('CEB Allocators'!$Y64:$BC64),0)*SUM($AG64:$BK64)</f>
        <v>0</v>
      </c>
      <c r="BA393" s="110">
        <f>IFERROR('CEB Allocators'!AS64/SUM('CEB Allocators'!$Y64:$BC64),0)*SUM($AG64:$BK64)</f>
        <v>0</v>
      </c>
      <c r="BB393" s="110">
        <f>IFERROR('CEB Allocators'!AT64/SUM('CEB Allocators'!$Y64:$BC64),0)*SUM($AG64:$BK64)</f>
        <v>0</v>
      </c>
      <c r="BC393" s="110">
        <f>IFERROR('CEB Allocators'!AU64/SUM('CEB Allocators'!$Y64:$BC64),0)*SUM($AG64:$BK64)</f>
        <v>0</v>
      </c>
      <c r="BD393" s="110">
        <f>IFERROR('CEB Allocators'!AV64/SUM('CEB Allocators'!$Y64:$BC64),0)*SUM($AG64:$BK64)</f>
        <v>0</v>
      </c>
      <c r="BE393" s="110">
        <f>IFERROR('CEB Allocators'!AW64/SUM('CEB Allocators'!$Y64:$BC64),0)*SUM($AG64:$BK64)</f>
        <v>0</v>
      </c>
      <c r="BF393" s="110">
        <f>IFERROR('CEB Allocators'!AX64/SUM('CEB Allocators'!$Y64:$BC64),0)*SUM($AG64:$BK64)</f>
        <v>0</v>
      </c>
      <c r="BG393" s="110">
        <f>IFERROR('CEB Allocators'!AY64/SUM('CEB Allocators'!$Y64:$BC64),0)*SUM($AG64:$BK64)</f>
        <v>0</v>
      </c>
      <c r="BH393" s="110">
        <f>IFERROR('CEB Allocators'!AZ64/SUM('CEB Allocators'!$Y64:$BC64),0)*SUM($AG64:$BK64)</f>
        <v>0</v>
      </c>
      <c r="BI393" s="110">
        <f>IFERROR('CEB Allocators'!BA64/SUM('CEB Allocators'!$Y64:$BC64),0)*SUM($AG64:$BK64)</f>
        <v>0</v>
      </c>
      <c r="BJ393" s="110">
        <f>IFERROR('CEB Allocators'!BB64/SUM('CEB Allocators'!$Y64:$BC64),0)*SUM($AG64:$BK64)</f>
        <v>0</v>
      </c>
      <c r="BK393" s="110">
        <f>IFERROR('CEB Allocators'!BC64/SUM('CEB Allocators'!$Y64:$BC64),0)*SUM($AG64:$BK64)</f>
        <v>0</v>
      </c>
      <c r="BL393" s="67">
        <f t="shared" ref="BL393:CG393" si="791">BL64</f>
        <v>0</v>
      </c>
      <c r="BM393" s="67">
        <f t="shared" si="791"/>
        <v>0</v>
      </c>
      <c r="BN393" s="67">
        <f t="shared" si="791"/>
        <v>0</v>
      </c>
      <c r="BO393" s="67">
        <f t="shared" si="791"/>
        <v>0</v>
      </c>
      <c r="BP393" s="67">
        <f t="shared" si="791"/>
        <v>0</v>
      </c>
      <c r="BQ393" s="67">
        <f t="shared" si="791"/>
        <v>0</v>
      </c>
      <c r="BR393" s="67">
        <f t="shared" si="791"/>
        <v>0</v>
      </c>
      <c r="BS393" s="67">
        <f t="shared" si="791"/>
        <v>0</v>
      </c>
      <c r="BT393" s="67">
        <f t="shared" si="791"/>
        <v>0</v>
      </c>
      <c r="BU393" s="67">
        <f t="shared" si="791"/>
        <v>0</v>
      </c>
      <c r="BV393" s="67">
        <f t="shared" si="791"/>
        <v>0</v>
      </c>
      <c r="BW393" s="67">
        <f t="shared" si="791"/>
        <v>0</v>
      </c>
      <c r="BX393" s="67">
        <f t="shared" si="791"/>
        <v>0</v>
      </c>
      <c r="BY393" s="67">
        <f t="shared" si="791"/>
        <v>0</v>
      </c>
      <c r="BZ393" s="67">
        <f t="shared" si="791"/>
        <v>0</v>
      </c>
      <c r="CA393" s="67">
        <f t="shared" si="791"/>
        <v>0</v>
      </c>
      <c r="CB393" s="67">
        <f t="shared" si="791"/>
        <v>0</v>
      </c>
      <c r="CC393" s="67">
        <f t="shared" si="791"/>
        <v>0</v>
      </c>
      <c r="CD393" s="67">
        <f t="shared" si="791"/>
        <v>0</v>
      </c>
      <c r="CE393" s="67">
        <f t="shared" si="791"/>
        <v>0</v>
      </c>
      <c r="CF393" s="67">
        <f t="shared" si="791"/>
        <v>0</v>
      </c>
      <c r="CG393" s="67">
        <f t="shared" si="791"/>
        <v>0</v>
      </c>
      <c r="CH393" s="67">
        <f t="shared" si="604"/>
        <v>0</v>
      </c>
    </row>
    <row r="394" spans="1:86" ht="11.4" x14ac:dyDescent="0.2">
      <c r="A394" s="150"/>
      <c r="B394" s="109" t="str">
        <f t="shared" ref="B394:K394" si="792">B65</f>
        <v>Coal Shutdown</v>
      </c>
      <c r="C394" s="130">
        <f t="shared" si="792"/>
        <v>0</v>
      </c>
      <c r="D394" s="130" t="str">
        <f t="shared" si="792"/>
        <v>Col</v>
      </c>
      <c r="E394" s="130" t="str">
        <f t="shared" si="792"/>
        <v>Coal</v>
      </c>
      <c r="F394" s="109" t="str">
        <f t="shared" si="792"/>
        <v>Multiple</v>
      </c>
      <c r="G394" s="131">
        <f t="shared" si="792"/>
        <v>41640</v>
      </c>
      <c r="H394" s="132">
        <f t="shared" si="609"/>
        <v>20</v>
      </c>
      <c r="I394" s="132">
        <f t="shared" si="792"/>
        <v>20</v>
      </c>
      <c r="J394" s="132">
        <f t="shared" si="792"/>
        <v>0</v>
      </c>
      <c r="K394" s="109">
        <f t="shared" si="792"/>
        <v>2014</v>
      </c>
      <c r="L394" s="109"/>
      <c r="M394" s="109"/>
      <c r="N394" s="109"/>
      <c r="O394" s="109"/>
      <c r="P394" s="109"/>
      <c r="Q394" s="109"/>
      <c r="R394" s="109"/>
      <c r="S394" s="109"/>
      <c r="T394" s="109"/>
      <c r="U394" s="67">
        <f t="shared" ref="U394:AF394" si="793">U65</f>
        <v>0</v>
      </c>
      <c r="V394" s="67">
        <f t="shared" si="793"/>
        <v>0</v>
      </c>
      <c r="W394" s="67">
        <f t="shared" si="793"/>
        <v>0</v>
      </c>
      <c r="X394" s="67">
        <f t="shared" si="793"/>
        <v>0</v>
      </c>
      <c r="Y394" s="67">
        <f t="shared" si="793"/>
        <v>0</v>
      </c>
      <c r="Z394" s="67">
        <f t="shared" si="793"/>
        <v>0</v>
      </c>
      <c r="AA394" s="67">
        <f t="shared" si="793"/>
        <v>0</v>
      </c>
      <c r="AB394" s="67">
        <f t="shared" si="793"/>
        <v>0</v>
      </c>
      <c r="AC394" s="67">
        <f t="shared" si="793"/>
        <v>0</v>
      </c>
      <c r="AD394" s="67">
        <f t="shared" si="793"/>
        <v>127</v>
      </c>
      <c r="AE394" s="67">
        <f t="shared" si="793"/>
        <v>0</v>
      </c>
      <c r="AF394" s="67">
        <f t="shared" si="793"/>
        <v>0</v>
      </c>
      <c r="AG394" s="110">
        <f>IFERROR('CEB Allocators'!Y65/SUM('CEB Allocators'!$Y65:$BC65),0)*SUM($AG65:$BK65)</f>
        <v>0</v>
      </c>
      <c r="AH394" s="110">
        <f>IFERROR('CEB Allocators'!Z65/SUM('CEB Allocators'!$Y65:$BC65),0)*SUM($AG65:$BK65)</f>
        <v>0</v>
      </c>
      <c r="AI394" s="110">
        <f>IFERROR('CEB Allocators'!AA65/SUM('CEB Allocators'!$Y65:$BC65),0)*SUM($AG65:$BK65)</f>
        <v>0</v>
      </c>
      <c r="AJ394" s="110">
        <f>IFERROR('CEB Allocators'!AB65/SUM('CEB Allocators'!$Y65:$BC65),0)*SUM($AG65:$BK65)</f>
        <v>0</v>
      </c>
      <c r="AK394" s="110">
        <f>IFERROR('CEB Allocators'!AC65/SUM('CEB Allocators'!$Y65:$BC65),0)*SUM($AG65:$BK65)</f>
        <v>0</v>
      </c>
      <c r="AL394" s="110">
        <f>IFERROR('CEB Allocators'!AD65/SUM('CEB Allocators'!$Y65:$BC65),0)*SUM($AG65:$BK65)</f>
        <v>0</v>
      </c>
      <c r="AM394" s="110">
        <f>IFERROR('CEB Allocators'!AE65/SUM('CEB Allocators'!$Y65:$BC65),0)*SUM($AG65:$BK65)</f>
        <v>0</v>
      </c>
      <c r="AN394" s="110">
        <f>IFERROR('CEB Allocators'!AF65/SUM('CEB Allocators'!$Y65:$BC65),0)*SUM($AG65:$BK65)</f>
        <v>0</v>
      </c>
      <c r="AO394" s="110">
        <f>IFERROR('CEB Allocators'!AG65/SUM('CEB Allocators'!$Y65:$BC65),0)*SUM($AG65:$BK65)</f>
        <v>0</v>
      </c>
      <c r="AP394" s="110">
        <f>IFERROR('CEB Allocators'!AH65/SUM('CEB Allocators'!$Y65:$BC65),0)*SUM($AG65:$BK65)</f>
        <v>0</v>
      </c>
      <c r="AQ394" s="110">
        <f>IFERROR('CEB Allocators'!AI65/SUM('CEB Allocators'!$Y65:$BC65),0)*SUM($AG65:$BK65)</f>
        <v>0</v>
      </c>
      <c r="AR394" s="110">
        <f>IFERROR('CEB Allocators'!AJ65/SUM('CEB Allocators'!$Y65:$BC65),0)*SUM($AG65:$BK65)</f>
        <v>0</v>
      </c>
      <c r="AS394" s="110">
        <f>IFERROR('CEB Allocators'!AK65/SUM('CEB Allocators'!$Y65:$BC65),0)*SUM($AG65:$BK65)</f>
        <v>0</v>
      </c>
      <c r="AT394" s="110">
        <f>IFERROR('CEB Allocators'!AL65/SUM('CEB Allocators'!$Y65:$BC65),0)*SUM($AG65:$BK65)</f>
        <v>0</v>
      </c>
      <c r="AU394" s="110">
        <f>IFERROR('CEB Allocators'!AM65/SUM('CEB Allocators'!$Y65:$BC65),0)*SUM($AG65:$BK65)</f>
        <v>0</v>
      </c>
      <c r="AV394" s="110">
        <f>IFERROR('CEB Allocators'!AN65/SUM('CEB Allocators'!$Y65:$BC65),0)*SUM($AG65:$BK65)</f>
        <v>0</v>
      </c>
      <c r="AW394" s="110">
        <f>IFERROR('CEB Allocators'!AO65/SUM('CEB Allocators'!$Y65:$BC65),0)*SUM($AG65:$BK65)</f>
        <v>0</v>
      </c>
      <c r="AX394" s="110">
        <f>IFERROR('CEB Allocators'!AP65/SUM('CEB Allocators'!$Y65:$BC65),0)*SUM($AG65:$BK65)</f>
        <v>0</v>
      </c>
      <c r="AY394" s="110">
        <f>IFERROR('CEB Allocators'!AQ65/SUM('CEB Allocators'!$Y65:$BC65),0)*SUM($AG65:$BK65)</f>
        <v>0</v>
      </c>
      <c r="AZ394" s="110">
        <f>IFERROR('CEB Allocators'!AR65/SUM('CEB Allocators'!$Y65:$BC65),0)*SUM($AG65:$BK65)</f>
        <v>0</v>
      </c>
      <c r="BA394" s="110">
        <f>IFERROR('CEB Allocators'!AS65/SUM('CEB Allocators'!$Y65:$BC65),0)*SUM($AG65:$BK65)</f>
        <v>0</v>
      </c>
      <c r="BB394" s="110">
        <f>IFERROR('CEB Allocators'!AT65/SUM('CEB Allocators'!$Y65:$BC65),0)*SUM($AG65:$BK65)</f>
        <v>0</v>
      </c>
      <c r="BC394" s="110">
        <f>IFERROR('CEB Allocators'!AU65/SUM('CEB Allocators'!$Y65:$BC65),0)*SUM($AG65:$BK65)</f>
        <v>0</v>
      </c>
      <c r="BD394" s="110">
        <f>IFERROR('CEB Allocators'!AV65/SUM('CEB Allocators'!$Y65:$BC65),0)*SUM($AG65:$BK65)</f>
        <v>0</v>
      </c>
      <c r="BE394" s="110">
        <f>IFERROR('CEB Allocators'!AW65/SUM('CEB Allocators'!$Y65:$BC65),0)*SUM($AG65:$BK65)</f>
        <v>0</v>
      </c>
      <c r="BF394" s="110">
        <f>IFERROR('CEB Allocators'!AX65/SUM('CEB Allocators'!$Y65:$BC65),0)*SUM($AG65:$BK65)</f>
        <v>0</v>
      </c>
      <c r="BG394" s="110">
        <f>IFERROR('CEB Allocators'!AY65/SUM('CEB Allocators'!$Y65:$BC65),0)*SUM($AG65:$BK65)</f>
        <v>0</v>
      </c>
      <c r="BH394" s="110">
        <f>IFERROR('CEB Allocators'!AZ65/SUM('CEB Allocators'!$Y65:$BC65),0)*SUM($AG65:$BK65)</f>
        <v>0</v>
      </c>
      <c r="BI394" s="110">
        <f>IFERROR('CEB Allocators'!BA65/SUM('CEB Allocators'!$Y65:$BC65),0)*SUM($AG65:$BK65)</f>
        <v>0</v>
      </c>
      <c r="BJ394" s="110">
        <f>IFERROR('CEB Allocators'!BB65/SUM('CEB Allocators'!$Y65:$BC65),0)*SUM($AG65:$BK65)</f>
        <v>0</v>
      </c>
      <c r="BK394" s="110">
        <f>IFERROR('CEB Allocators'!BC65/SUM('CEB Allocators'!$Y65:$BC65),0)*SUM($AG65:$BK65)</f>
        <v>0</v>
      </c>
      <c r="BL394" s="67">
        <f t="shared" ref="BL394:CG394" si="794">BL65</f>
        <v>0</v>
      </c>
      <c r="BM394" s="67">
        <f t="shared" si="794"/>
        <v>0</v>
      </c>
      <c r="BN394" s="67">
        <f t="shared" si="794"/>
        <v>0</v>
      </c>
      <c r="BO394" s="67">
        <f t="shared" si="794"/>
        <v>0</v>
      </c>
      <c r="BP394" s="67">
        <f t="shared" si="794"/>
        <v>0</v>
      </c>
      <c r="BQ394" s="67">
        <f t="shared" si="794"/>
        <v>0</v>
      </c>
      <c r="BR394" s="67">
        <f t="shared" si="794"/>
        <v>0</v>
      </c>
      <c r="BS394" s="67">
        <f t="shared" si="794"/>
        <v>0</v>
      </c>
      <c r="BT394" s="67">
        <f t="shared" si="794"/>
        <v>0</v>
      </c>
      <c r="BU394" s="67">
        <f t="shared" si="794"/>
        <v>0</v>
      </c>
      <c r="BV394" s="67">
        <f t="shared" si="794"/>
        <v>0</v>
      </c>
      <c r="BW394" s="67">
        <f t="shared" si="794"/>
        <v>0</v>
      </c>
      <c r="BX394" s="67">
        <f t="shared" si="794"/>
        <v>0</v>
      </c>
      <c r="BY394" s="67">
        <f t="shared" si="794"/>
        <v>0</v>
      </c>
      <c r="BZ394" s="67">
        <f t="shared" si="794"/>
        <v>0</v>
      </c>
      <c r="CA394" s="67">
        <f t="shared" si="794"/>
        <v>0</v>
      </c>
      <c r="CB394" s="67">
        <f t="shared" si="794"/>
        <v>0</v>
      </c>
      <c r="CC394" s="67">
        <f t="shared" si="794"/>
        <v>0</v>
      </c>
      <c r="CD394" s="67">
        <f t="shared" si="794"/>
        <v>0</v>
      </c>
      <c r="CE394" s="67">
        <f t="shared" si="794"/>
        <v>0</v>
      </c>
      <c r="CF394" s="67">
        <f t="shared" si="794"/>
        <v>0</v>
      </c>
      <c r="CG394" s="67">
        <f t="shared" si="794"/>
        <v>0</v>
      </c>
      <c r="CH394" s="67">
        <f t="shared" si="604"/>
        <v>0</v>
      </c>
    </row>
    <row r="395" spans="1:86" ht="11.4" x14ac:dyDescent="0.2">
      <c r="A395" s="150"/>
      <c r="B395" s="109" t="str">
        <f t="shared" ref="B395:K395" si="795">B66</f>
        <v>Conservation</v>
      </c>
      <c r="C395" s="130">
        <f t="shared" si="795"/>
        <v>0</v>
      </c>
      <c r="D395" s="130" t="str">
        <f t="shared" si="795"/>
        <v>Con</v>
      </c>
      <c r="E395" s="130" t="str">
        <f t="shared" si="795"/>
        <v>Conservation</v>
      </c>
      <c r="F395" s="109" t="str">
        <f t="shared" si="795"/>
        <v>Multiple</v>
      </c>
      <c r="G395" s="131">
        <f t="shared" si="795"/>
        <v>39814</v>
      </c>
      <c r="H395" s="132">
        <f t="shared" si="609"/>
        <v>15</v>
      </c>
      <c r="I395" s="132">
        <f t="shared" si="795"/>
        <v>15</v>
      </c>
      <c r="J395" s="132">
        <f t="shared" si="795"/>
        <v>0</v>
      </c>
      <c r="K395" s="109">
        <f t="shared" si="795"/>
        <v>2009</v>
      </c>
      <c r="L395" s="109"/>
      <c r="M395" s="109"/>
      <c r="N395" s="109"/>
      <c r="O395" s="109"/>
      <c r="P395" s="109"/>
      <c r="Q395" s="109"/>
      <c r="R395" s="109"/>
      <c r="S395" s="109"/>
      <c r="T395" s="109"/>
      <c r="U395" s="67">
        <f t="shared" ref="U395:AF395" si="796">U66</f>
        <v>0</v>
      </c>
      <c r="V395" s="67">
        <f t="shared" si="796"/>
        <v>0</v>
      </c>
      <c r="W395" s="67">
        <f t="shared" si="796"/>
        <v>0</v>
      </c>
      <c r="X395" s="67">
        <f t="shared" si="796"/>
        <v>0</v>
      </c>
      <c r="Y395" s="67">
        <f t="shared" si="796"/>
        <v>198.46458210000003</v>
      </c>
      <c r="Z395" s="67">
        <f t="shared" si="796"/>
        <v>0</v>
      </c>
      <c r="AA395" s="67">
        <f t="shared" si="796"/>
        <v>0</v>
      </c>
      <c r="AB395" s="67">
        <f t="shared" si="796"/>
        <v>0</v>
      </c>
      <c r="AC395" s="67">
        <f t="shared" si="796"/>
        <v>0</v>
      </c>
      <c r="AD395" s="67">
        <f t="shared" si="796"/>
        <v>0</v>
      </c>
      <c r="AE395" s="67">
        <f t="shared" si="796"/>
        <v>0</v>
      </c>
      <c r="AF395" s="67">
        <f t="shared" si="796"/>
        <v>0</v>
      </c>
      <c r="AG395" s="110">
        <f>IFERROR('CEB Allocators'!Y66/SUM('CEB Allocators'!$Y66:$BC66),0)*SUM($AG66:$BK66)</f>
        <v>0</v>
      </c>
      <c r="AH395" s="110">
        <f>IFERROR('CEB Allocators'!Z66/SUM('CEB Allocators'!$Y66:$BC66),0)*SUM($AG66:$BK66)</f>
        <v>0</v>
      </c>
      <c r="AI395" s="110">
        <f>IFERROR('CEB Allocators'!AA66/SUM('CEB Allocators'!$Y66:$BC66),0)*SUM($AG66:$BK66)</f>
        <v>0</v>
      </c>
      <c r="AJ395" s="110">
        <f>IFERROR('CEB Allocators'!AB66/SUM('CEB Allocators'!$Y66:$BC66),0)*SUM($AG66:$BK66)</f>
        <v>0</v>
      </c>
      <c r="AK395" s="110">
        <f>IFERROR('CEB Allocators'!AC66/SUM('CEB Allocators'!$Y66:$BC66),0)*SUM($AG66:$BK66)</f>
        <v>0</v>
      </c>
      <c r="AL395" s="110">
        <f>IFERROR('CEB Allocators'!AD66/SUM('CEB Allocators'!$Y66:$BC66),0)*SUM($AG66:$BK66)</f>
        <v>0</v>
      </c>
      <c r="AM395" s="110">
        <f>IFERROR('CEB Allocators'!AE66/SUM('CEB Allocators'!$Y66:$BC66),0)*SUM($AG66:$BK66)</f>
        <v>0</v>
      </c>
      <c r="AN395" s="110">
        <f>IFERROR('CEB Allocators'!AF66/SUM('CEB Allocators'!$Y66:$BC66),0)*SUM($AG66:$BK66)</f>
        <v>0</v>
      </c>
      <c r="AO395" s="110">
        <f>IFERROR('CEB Allocators'!AG66/SUM('CEB Allocators'!$Y66:$BC66),0)*SUM($AG66:$BK66)</f>
        <v>0</v>
      </c>
      <c r="AP395" s="110">
        <f>IFERROR('CEB Allocators'!AH66/SUM('CEB Allocators'!$Y66:$BC66),0)*SUM($AG66:$BK66)</f>
        <v>0</v>
      </c>
      <c r="AQ395" s="110">
        <f>IFERROR('CEB Allocators'!AI66/SUM('CEB Allocators'!$Y66:$BC66),0)*SUM($AG66:$BK66)</f>
        <v>0</v>
      </c>
      <c r="AR395" s="110">
        <f>IFERROR('CEB Allocators'!AJ66/SUM('CEB Allocators'!$Y66:$BC66),0)*SUM($AG66:$BK66)</f>
        <v>0</v>
      </c>
      <c r="AS395" s="110">
        <f>IFERROR('CEB Allocators'!AK66/SUM('CEB Allocators'!$Y66:$BC66),0)*SUM($AG66:$BK66)</f>
        <v>0</v>
      </c>
      <c r="AT395" s="110">
        <f>IFERROR('CEB Allocators'!AL66/SUM('CEB Allocators'!$Y66:$BC66),0)*SUM($AG66:$BK66)</f>
        <v>0</v>
      </c>
      <c r="AU395" s="110">
        <f>IFERROR('CEB Allocators'!AM66/SUM('CEB Allocators'!$Y66:$BC66),0)*SUM($AG66:$BK66)</f>
        <v>0</v>
      </c>
      <c r="AV395" s="110">
        <f>IFERROR('CEB Allocators'!AN66/SUM('CEB Allocators'!$Y66:$BC66),0)*SUM($AG66:$BK66)</f>
        <v>0</v>
      </c>
      <c r="AW395" s="110">
        <f>IFERROR('CEB Allocators'!AO66/SUM('CEB Allocators'!$Y66:$BC66),0)*SUM($AG66:$BK66)</f>
        <v>0</v>
      </c>
      <c r="AX395" s="110">
        <f>IFERROR('CEB Allocators'!AP66/SUM('CEB Allocators'!$Y66:$BC66),0)*SUM($AG66:$BK66)</f>
        <v>0</v>
      </c>
      <c r="AY395" s="110">
        <f>IFERROR('CEB Allocators'!AQ66/SUM('CEB Allocators'!$Y66:$BC66),0)*SUM($AG66:$BK66)</f>
        <v>0</v>
      </c>
      <c r="AZ395" s="110">
        <f>IFERROR('CEB Allocators'!AR66/SUM('CEB Allocators'!$Y66:$BC66),0)*SUM($AG66:$BK66)</f>
        <v>0</v>
      </c>
      <c r="BA395" s="110">
        <f>IFERROR('CEB Allocators'!AS66/SUM('CEB Allocators'!$Y66:$BC66),0)*SUM($AG66:$BK66)</f>
        <v>0</v>
      </c>
      <c r="BB395" s="110">
        <f>IFERROR('CEB Allocators'!AT66/SUM('CEB Allocators'!$Y66:$BC66),0)*SUM($AG66:$BK66)</f>
        <v>0</v>
      </c>
      <c r="BC395" s="110">
        <f>IFERROR('CEB Allocators'!AU66/SUM('CEB Allocators'!$Y66:$BC66),0)*SUM($AG66:$BK66)</f>
        <v>0</v>
      </c>
      <c r="BD395" s="110">
        <f>IFERROR('CEB Allocators'!AV66/SUM('CEB Allocators'!$Y66:$BC66),0)*SUM($AG66:$BK66)</f>
        <v>0</v>
      </c>
      <c r="BE395" s="110">
        <f>IFERROR('CEB Allocators'!AW66/SUM('CEB Allocators'!$Y66:$BC66),0)*SUM($AG66:$BK66)</f>
        <v>0</v>
      </c>
      <c r="BF395" s="110">
        <f>IFERROR('CEB Allocators'!AX66/SUM('CEB Allocators'!$Y66:$BC66),0)*SUM($AG66:$BK66)</f>
        <v>0</v>
      </c>
      <c r="BG395" s="110">
        <f>IFERROR('CEB Allocators'!AY66/SUM('CEB Allocators'!$Y66:$BC66),0)*SUM($AG66:$BK66)</f>
        <v>0</v>
      </c>
      <c r="BH395" s="110">
        <f>IFERROR('CEB Allocators'!AZ66/SUM('CEB Allocators'!$Y66:$BC66),0)*SUM($AG66:$BK66)</f>
        <v>0</v>
      </c>
      <c r="BI395" s="110">
        <f>IFERROR('CEB Allocators'!BA66/SUM('CEB Allocators'!$Y66:$BC66),0)*SUM($AG66:$BK66)</f>
        <v>0</v>
      </c>
      <c r="BJ395" s="110">
        <f>IFERROR('CEB Allocators'!BB66/SUM('CEB Allocators'!$Y66:$BC66),0)*SUM($AG66:$BK66)</f>
        <v>0</v>
      </c>
      <c r="BK395" s="110">
        <f>IFERROR('CEB Allocators'!BC66/SUM('CEB Allocators'!$Y66:$BC66),0)*SUM($AG66:$BK66)</f>
        <v>0</v>
      </c>
      <c r="BL395" s="67">
        <f t="shared" ref="BL395:CH410" si="797">BL66</f>
        <v>0</v>
      </c>
      <c r="BM395" s="67">
        <f t="shared" si="797"/>
        <v>0</v>
      </c>
      <c r="BN395" s="67">
        <f t="shared" si="797"/>
        <v>0</v>
      </c>
      <c r="BO395" s="67">
        <f t="shared" si="797"/>
        <v>0</v>
      </c>
      <c r="BP395" s="67">
        <f t="shared" si="797"/>
        <v>0</v>
      </c>
      <c r="BQ395" s="67">
        <f t="shared" si="797"/>
        <v>0</v>
      </c>
      <c r="BR395" s="67">
        <f t="shared" si="797"/>
        <v>0</v>
      </c>
      <c r="BS395" s="67">
        <f t="shared" si="797"/>
        <v>0</v>
      </c>
      <c r="BT395" s="67">
        <f t="shared" si="797"/>
        <v>0</v>
      </c>
      <c r="BU395" s="67">
        <f t="shared" si="797"/>
        <v>0</v>
      </c>
      <c r="BV395" s="67">
        <f t="shared" si="797"/>
        <v>0</v>
      </c>
      <c r="BW395" s="67">
        <f t="shared" si="797"/>
        <v>0</v>
      </c>
      <c r="BX395" s="67">
        <f t="shared" si="797"/>
        <v>0</v>
      </c>
      <c r="BY395" s="67">
        <f t="shared" si="797"/>
        <v>0</v>
      </c>
      <c r="BZ395" s="67">
        <f t="shared" si="797"/>
        <v>0</v>
      </c>
      <c r="CA395" s="67">
        <f t="shared" si="797"/>
        <v>0</v>
      </c>
      <c r="CB395" s="67">
        <f t="shared" si="797"/>
        <v>0</v>
      </c>
      <c r="CC395" s="67">
        <f t="shared" si="797"/>
        <v>0</v>
      </c>
      <c r="CD395" s="67">
        <f t="shared" si="797"/>
        <v>0</v>
      </c>
      <c r="CE395" s="67">
        <f t="shared" si="797"/>
        <v>0</v>
      </c>
      <c r="CF395" s="67">
        <f t="shared" si="797"/>
        <v>0</v>
      </c>
      <c r="CG395" s="67">
        <f t="shared" si="797"/>
        <v>0</v>
      </c>
      <c r="CH395" s="67">
        <f t="shared" si="797"/>
        <v>0</v>
      </c>
    </row>
    <row r="396" spans="1:86" ht="11.4" x14ac:dyDescent="0.2">
      <c r="A396" s="150"/>
      <c r="B396" s="109" t="str">
        <f t="shared" ref="B396:K396" si="798">B67</f>
        <v>Conservation</v>
      </c>
      <c r="C396" s="130">
        <f t="shared" si="798"/>
        <v>0</v>
      </c>
      <c r="D396" s="130" t="str">
        <f t="shared" si="798"/>
        <v>Con</v>
      </c>
      <c r="E396" s="130" t="str">
        <f t="shared" si="798"/>
        <v>Conservation</v>
      </c>
      <c r="F396" s="109" t="str">
        <f t="shared" si="798"/>
        <v>Multiple</v>
      </c>
      <c r="G396" s="131">
        <f t="shared" si="798"/>
        <v>40179</v>
      </c>
      <c r="H396" s="132">
        <f t="shared" si="609"/>
        <v>15</v>
      </c>
      <c r="I396" s="132">
        <f t="shared" si="798"/>
        <v>15</v>
      </c>
      <c r="J396" s="132">
        <f t="shared" si="798"/>
        <v>0</v>
      </c>
      <c r="K396" s="109">
        <f t="shared" si="798"/>
        <v>2010</v>
      </c>
      <c r="L396" s="109"/>
      <c r="M396" s="109"/>
      <c r="N396" s="109"/>
      <c r="O396" s="109"/>
      <c r="P396" s="109"/>
      <c r="Q396" s="109"/>
      <c r="R396" s="109"/>
      <c r="S396" s="109"/>
      <c r="T396" s="109"/>
      <c r="U396" s="67">
        <f t="shared" ref="U396:AF396" si="799">U67</f>
        <v>0</v>
      </c>
      <c r="V396" s="67">
        <f t="shared" si="799"/>
        <v>0</v>
      </c>
      <c r="W396" s="67">
        <f t="shared" si="799"/>
        <v>0</v>
      </c>
      <c r="X396" s="67">
        <f t="shared" si="799"/>
        <v>0</v>
      </c>
      <c r="Y396" s="67">
        <f t="shared" si="799"/>
        <v>0</v>
      </c>
      <c r="Z396" s="67">
        <f t="shared" si="799"/>
        <v>226.58231873</v>
      </c>
      <c r="AA396" s="67">
        <f t="shared" si="799"/>
        <v>0</v>
      </c>
      <c r="AB396" s="67">
        <f t="shared" si="799"/>
        <v>0</v>
      </c>
      <c r="AC396" s="67">
        <f t="shared" si="799"/>
        <v>0</v>
      </c>
      <c r="AD396" s="67">
        <f t="shared" si="799"/>
        <v>0</v>
      </c>
      <c r="AE396" s="67">
        <f t="shared" si="799"/>
        <v>0</v>
      </c>
      <c r="AF396" s="67">
        <f t="shared" si="799"/>
        <v>0</v>
      </c>
      <c r="AG396" s="110">
        <f>IFERROR('CEB Allocators'!Y67/SUM('CEB Allocators'!$Y67:$BC67),0)*SUM($AG67:$BK67)</f>
        <v>0</v>
      </c>
      <c r="AH396" s="110">
        <f>IFERROR('CEB Allocators'!Z67/SUM('CEB Allocators'!$Y67:$BC67),0)*SUM($AG67:$BK67)</f>
        <v>0</v>
      </c>
      <c r="AI396" s="110">
        <f>IFERROR('CEB Allocators'!AA67/SUM('CEB Allocators'!$Y67:$BC67),0)*SUM($AG67:$BK67)</f>
        <v>0</v>
      </c>
      <c r="AJ396" s="110">
        <f>IFERROR('CEB Allocators'!AB67/SUM('CEB Allocators'!$Y67:$BC67),0)*SUM($AG67:$BK67)</f>
        <v>0</v>
      </c>
      <c r="AK396" s="110">
        <f>IFERROR('CEB Allocators'!AC67/SUM('CEB Allocators'!$Y67:$BC67),0)*SUM($AG67:$BK67)</f>
        <v>0</v>
      </c>
      <c r="AL396" s="110">
        <f>IFERROR('CEB Allocators'!AD67/SUM('CEB Allocators'!$Y67:$BC67),0)*SUM($AG67:$BK67)</f>
        <v>0</v>
      </c>
      <c r="AM396" s="110">
        <f>IFERROR('CEB Allocators'!AE67/SUM('CEB Allocators'!$Y67:$BC67),0)*SUM($AG67:$BK67)</f>
        <v>0</v>
      </c>
      <c r="AN396" s="110">
        <f>IFERROR('CEB Allocators'!AF67/SUM('CEB Allocators'!$Y67:$BC67),0)*SUM($AG67:$BK67)</f>
        <v>0</v>
      </c>
      <c r="AO396" s="110">
        <f>IFERROR('CEB Allocators'!AG67/SUM('CEB Allocators'!$Y67:$BC67),0)*SUM($AG67:$BK67)</f>
        <v>0</v>
      </c>
      <c r="AP396" s="110">
        <f>IFERROR('CEB Allocators'!AH67/SUM('CEB Allocators'!$Y67:$BC67),0)*SUM($AG67:$BK67)</f>
        <v>0</v>
      </c>
      <c r="AQ396" s="110">
        <f>IFERROR('CEB Allocators'!AI67/SUM('CEB Allocators'!$Y67:$BC67),0)*SUM($AG67:$BK67)</f>
        <v>0</v>
      </c>
      <c r="AR396" s="110">
        <f>IFERROR('CEB Allocators'!AJ67/SUM('CEB Allocators'!$Y67:$BC67),0)*SUM($AG67:$BK67)</f>
        <v>0</v>
      </c>
      <c r="AS396" s="110">
        <f>IFERROR('CEB Allocators'!AK67/SUM('CEB Allocators'!$Y67:$BC67),0)*SUM($AG67:$BK67)</f>
        <v>0</v>
      </c>
      <c r="AT396" s="110">
        <f>IFERROR('CEB Allocators'!AL67/SUM('CEB Allocators'!$Y67:$BC67),0)*SUM($AG67:$BK67)</f>
        <v>0</v>
      </c>
      <c r="AU396" s="110">
        <f>IFERROR('CEB Allocators'!AM67/SUM('CEB Allocators'!$Y67:$BC67),0)*SUM($AG67:$BK67)</f>
        <v>0</v>
      </c>
      <c r="AV396" s="110">
        <f>IFERROR('CEB Allocators'!AN67/SUM('CEB Allocators'!$Y67:$BC67),0)*SUM($AG67:$BK67)</f>
        <v>0</v>
      </c>
      <c r="AW396" s="110">
        <f>IFERROR('CEB Allocators'!AO67/SUM('CEB Allocators'!$Y67:$BC67),0)*SUM($AG67:$BK67)</f>
        <v>0</v>
      </c>
      <c r="AX396" s="110">
        <f>IFERROR('CEB Allocators'!AP67/SUM('CEB Allocators'!$Y67:$BC67),0)*SUM($AG67:$BK67)</f>
        <v>0</v>
      </c>
      <c r="AY396" s="110">
        <f>IFERROR('CEB Allocators'!AQ67/SUM('CEB Allocators'!$Y67:$BC67),0)*SUM($AG67:$BK67)</f>
        <v>0</v>
      </c>
      <c r="AZ396" s="110">
        <f>IFERROR('CEB Allocators'!AR67/SUM('CEB Allocators'!$Y67:$BC67),0)*SUM($AG67:$BK67)</f>
        <v>0</v>
      </c>
      <c r="BA396" s="110">
        <f>IFERROR('CEB Allocators'!AS67/SUM('CEB Allocators'!$Y67:$BC67),0)*SUM($AG67:$BK67)</f>
        <v>0</v>
      </c>
      <c r="BB396" s="110">
        <f>IFERROR('CEB Allocators'!AT67/SUM('CEB Allocators'!$Y67:$BC67),0)*SUM($AG67:$BK67)</f>
        <v>0</v>
      </c>
      <c r="BC396" s="110">
        <f>IFERROR('CEB Allocators'!AU67/SUM('CEB Allocators'!$Y67:$BC67),0)*SUM($AG67:$BK67)</f>
        <v>0</v>
      </c>
      <c r="BD396" s="110">
        <f>IFERROR('CEB Allocators'!AV67/SUM('CEB Allocators'!$Y67:$BC67),0)*SUM($AG67:$BK67)</f>
        <v>0</v>
      </c>
      <c r="BE396" s="110">
        <f>IFERROR('CEB Allocators'!AW67/SUM('CEB Allocators'!$Y67:$BC67),0)*SUM($AG67:$BK67)</f>
        <v>0</v>
      </c>
      <c r="BF396" s="110">
        <f>IFERROR('CEB Allocators'!AX67/SUM('CEB Allocators'!$Y67:$BC67),0)*SUM($AG67:$BK67)</f>
        <v>0</v>
      </c>
      <c r="BG396" s="110">
        <f>IFERROR('CEB Allocators'!AY67/SUM('CEB Allocators'!$Y67:$BC67),0)*SUM($AG67:$BK67)</f>
        <v>0</v>
      </c>
      <c r="BH396" s="110">
        <f>IFERROR('CEB Allocators'!AZ67/SUM('CEB Allocators'!$Y67:$BC67),0)*SUM($AG67:$BK67)</f>
        <v>0</v>
      </c>
      <c r="BI396" s="110">
        <f>IFERROR('CEB Allocators'!BA67/SUM('CEB Allocators'!$Y67:$BC67),0)*SUM($AG67:$BK67)</f>
        <v>0</v>
      </c>
      <c r="BJ396" s="110">
        <f>IFERROR('CEB Allocators'!BB67/SUM('CEB Allocators'!$Y67:$BC67),0)*SUM($AG67:$BK67)</f>
        <v>0</v>
      </c>
      <c r="BK396" s="110">
        <f>IFERROR('CEB Allocators'!BC67/SUM('CEB Allocators'!$Y67:$BC67),0)*SUM($AG67:$BK67)</f>
        <v>0</v>
      </c>
      <c r="BL396" s="67">
        <f t="shared" ref="BL396:CG396" si="800">BL67</f>
        <v>0</v>
      </c>
      <c r="BM396" s="67">
        <f t="shared" si="800"/>
        <v>0</v>
      </c>
      <c r="BN396" s="67">
        <f t="shared" si="800"/>
        <v>0</v>
      </c>
      <c r="BO396" s="67">
        <f t="shared" si="800"/>
        <v>0</v>
      </c>
      <c r="BP396" s="67">
        <f t="shared" si="800"/>
        <v>0</v>
      </c>
      <c r="BQ396" s="67">
        <f t="shared" si="800"/>
        <v>0</v>
      </c>
      <c r="BR396" s="67">
        <f t="shared" si="800"/>
        <v>0</v>
      </c>
      <c r="BS396" s="67">
        <f t="shared" si="800"/>
        <v>0</v>
      </c>
      <c r="BT396" s="67">
        <f t="shared" si="800"/>
        <v>0</v>
      </c>
      <c r="BU396" s="67">
        <f t="shared" si="800"/>
        <v>0</v>
      </c>
      <c r="BV396" s="67">
        <f t="shared" si="800"/>
        <v>0</v>
      </c>
      <c r="BW396" s="67">
        <f t="shared" si="800"/>
        <v>0</v>
      </c>
      <c r="BX396" s="67">
        <f t="shared" si="800"/>
        <v>0</v>
      </c>
      <c r="BY396" s="67">
        <f t="shared" si="800"/>
        <v>0</v>
      </c>
      <c r="BZ396" s="67">
        <f t="shared" si="800"/>
        <v>0</v>
      </c>
      <c r="CA396" s="67">
        <f t="shared" si="800"/>
        <v>0</v>
      </c>
      <c r="CB396" s="67">
        <f t="shared" si="800"/>
        <v>0</v>
      </c>
      <c r="CC396" s="67">
        <f t="shared" si="800"/>
        <v>0</v>
      </c>
      <c r="CD396" s="67">
        <f t="shared" si="800"/>
        <v>0</v>
      </c>
      <c r="CE396" s="67">
        <f t="shared" si="800"/>
        <v>0</v>
      </c>
      <c r="CF396" s="67">
        <f t="shared" si="800"/>
        <v>0</v>
      </c>
      <c r="CG396" s="67">
        <f t="shared" si="800"/>
        <v>0</v>
      </c>
      <c r="CH396" s="67">
        <f t="shared" si="797"/>
        <v>0</v>
      </c>
    </row>
    <row r="397" spans="1:86" ht="11.4" x14ac:dyDescent="0.2">
      <c r="A397" s="150"/>
      <c r="B397" s="109" t="str">
        <f t="shared" ref="B397:K397" si="801">B68</f>
        <v>Conservation</v>
      </c>
      <c r="C397" s="130">
        <f t="shared" si="801"/>
        <v>0</v>
      </c>
      <c r="D397" s="130" t="str">
        <f t="shared" si="801"/>
        <v>Con</v>
      </c>
      <c r="E397" s="130" t="str">
        <f t="shared" si="801"/>
        <v>Conservation</v>
      </c>
      <c r="F397" s="109" t="str">
        <f t="shared" si="801"/>
        <v>Multiple</v>
      </c>
      <c r="G397" s="131">
        <f t="shared" si="801"/>
        <v>40544</v>
      </c>
      <c r="H397" s="132">
        <f t="shared" ref="H397:H436" si="802">SUM(I397:J397)</f>
        <v>15</v>
      </c>
      <c r="I397" s="132">
        <f t="shared" si="801"/>
        <v>15</v>
      </c>
      <c r="J397" s="132">
        <f t="shared" si="801"/>
        <v>0</v>
      </c>
      <c r="K397" s="109">
        <f t="shared" si="801"/>
        <v>2011</v>
      </c>
      <c r="L397" s="109"/>
      <c r="M397" s="109"/>
      <c r="N397" s="109"/>
      <c r="O397" s="109"/>
      <c r="P397" s="109"/>
      <c r="Q397" s="109"/>
      <c r="R397" s="109"/>
      <c r="S397" s="109"/>
      <c r="T397" s="109"/>
      <c r="U397" s="67">
        <f t="shared" ref="U397:AF397" si="803">U68</f>
        <v>0</v>
      </c>
      <c r="V397" s="67">
        <f t="shared" si="803"/>
        <v>0</v>
      </c>
      <c r="W397" s="67">
        <f t="shared" si="803"/>
        <v>0</v>
      </c>
      <c r="X397" s="67">
        <f t="shared" si="803"/>
        <v>0</v>
      </c>
      <c r="Y397" s="67">
        <f t="shared" si="803"/>
        <v>0</v>
      </c>
      <c r="Z397" s="67">
        <f t="shared" si="803"/>
        <v>0</v>
      </c>
      <c r="AA397" s="67">
        <f t="shared" si="803"/>
        <v>269.71495007000004</v>
      </c>
      <c r="AB397" s="67">
        <f t="shared" si="803"/>
        <v>0</v>
      </c>
      <c r="AC397" s="67">
        <f t="shared" si="803"/>
        <v>0</v>
      </c>
      <c r="AD397" s="67">
        <f t="shared" si="803"/>
        <v>0</v>
      </c>
      <c r="AE397" s="67">
        <f t="shared" si="803"/>
        <v>0</v>
      </c>
      <c r="AF397" s="67">
        <f t="shared" si="803"/>
        <v>0</v>
      </c>
      <c r="AG397" s="110">
        <f>IFERROR('CEB Allocators'!Y68/SUM('CEB Allocators'!$Y68:$BC68),0)*SUM($AG68:$BK68)</f>
        <v>0</v>
      </c>
      <c r="AH397" s="110">
        <f>IFERROR('CEB Allocators'!Z68/SUM('CEB Allocators'!$Y68:$BC68),0)*SUM($AG68:$BK68)</f>
        <v>0</v>
      </c>
      <c r="AI397" s="110">
        <f>IFERROR('CEB Allocators'!AA68/SUM('CEB Allocators'!$Y68:$BC68),0)*SUM($AG68:$BK68)</f>
        <v>0</v>
      </c>
      <c r="AJ397" s="110">
        <f>IFERROR('CEB Allocators'!AB68/SUM('CEB Allocators'!$Y68:$BC68),0)*SUM($AG68:$BK68)</f>
        <v>0</v>
      </c>
      <c r="AK397" s="110">
        <f>IFERROR('CEB Allocators'!AC68/SUM('CEB Allocators'!$Y68:$BC68),0)*SUM($AG68:$BK68)</f>
        <v>0</v>
      </c>
      <c r="AL397" s="110">
        <f>IFERROR('CEB Allocators'!AD68/SUM('CEB Allocators'!$Y68:$BC68),0)*SUM($AG68:$BK68)</f>
        <v>0</v>
      </c>
      <c r="AM397" s="110">
        <f>IFERROR('CEB Allocators'!AE68/SUM('CEB Allocators'!$Y68:$BC68),0)*SUM($AG68:$BK68)</f>
        <v>0</v>
      </c>
      <c r="AN397" s="110">
        <f>IFERROR('CEB Allocators'!AF68/SUM('CEB Allocators'!$Y68:$BC68),0)*SUM($AG68:$BK68)</f>
        <v>0</v>
      </c>
      <c r="AO397" s="110">
        <f>IFERROR('CEB Allocators'!AG68/SUM('CEB Allocators'!$Y68:$BC68),0)*SUM($AG68:$BK68)</f>
        <v>0</v>
      </c>
      <c r="AP397" s="110">
        <f>IFERROR('CEB Allocators'!AH68/SUM('CEB Allocators'!$Y68:$BC68),0)*SUM($AG68:$BK68)</f>
        <v>0</v>
      </c>
      <c r="AQ397" s="110">
        <f>IFERROR('CEB Allocators'!AI68/SUM('CEB Allocators'!$Y68:$BC68),0)*SUM($AG68:$BK68)</f>
        <v>0</v>
      </c>
      <c r="AR397" s="110">
        <f>IFERROR('CEB Allocators'!AJ68/SUM('CEB Allocators'!$Y68:$BC68),0)*SUM($AG68:$BK68)</f>
        <v>0</v>
      </c>
      <c r="AS397" s="110">
        <f>IFERROR('CEB Allocators'!AK68/SUM('CEB Allocators'!$Y68:$BC68),0)*SUM($AG68:$BK68)</f>
        <v>0</v>
      </c>
      <c r="AT397" s="110">
        <f>IFERROR('CEB Allocators'!AL68/SUM('CEB Allocators'!$Y68:$BC68),0)*SUM($AG68:$BK68)</f>
        <v>0</v>
      </c>
      <c r="AU397" s="110">
        <f>IFERROR('CEB Allocators'!AM68/SUM('CEB Allocators'!$Y68:$BC68),0)*SUM($AG68:$BK68)</f>
        <v>0</v>
      </c>
      <c r="AV397" s="110">
        <f>IFERROR('CEB Allocators'!AN68/SUM('CEB Allocators'!$Y68:$BC68),0)*SUM($AG68:$BK68)</f>
        <v>0</v>
      </c>
      <c r="AW397" s="110">
        <f>IFERROR('CEB Allocators'!AO68/SUM('CEB Allocators'!$Y68:$BC68),0)*SUM($AG68:$BK68)</f>
        <v>0</v>
      </c>
      <c r="AX397" s="110">
        <f>IFERROR('CEB Allocators'!AP68/SUM('CEB Allocators'!$Y68:$BC68),0)*SUM($AG68:$BK68)</f>
        <v>0</v>
      </c>
      <c r="AY397" s="110">
        <f>IFERROR('CEB Allocators'!AQ68/SUM('CEB Allocators'!$Y68:$BC68),0)*SUM($AG68:$BK68)</f>
        <v>0</v>
      </c>
      <c r="AZ397" s="110">
        <f>IFERROR('CEB Allocators'!AR68/SUM('CEB Allocators'!$Y68:$BC68),0)*SUM($AG68:$BK68)</f>
        <v>0</v>
      </c>
      <c r="BA397" s="110">
        <f>IFERROR('CEB Allocators'!AS68/SUM('CEB Allocators'!$Y68:$BC68),0)*SUM($AG68:$BK68)</f>
        <v>0</v>
      </c>
      <c r="BB397" s="110">
        <f>IFERROR('CEB Allocators'!AT68/SUM('CEB Allocators'!$Y68:$BC68),0)*SUM($AG68:$BK68)</f>
        <v>0</v>
      </c>
      <c r="BC397" s="110">
        <f>IFERROR('CEB Allocators'!AU68/SUM('CEB Allocators'!$Y68:$BC68),0)*SUM($AG68:$BK68)</f>
        <v>0</v>
      </c>
      <c r="BD397" s="110">
        <f>IFERROR('CEB Allocators'!AV68/SUM('CEB Allocators'!$Y68:$BC68),0)*SUM($AG68:$BK68)</f>
        <v>0</v>
      </c>
      <c r="BE397" s="110">
        <f>IFERROR('CEB Allocators'!AW68/SUM('CEB Allocators'!$Y68:$BC68),0)*SUM($AG68:$BK68)</f>
        <v>0</v>
      </c>
      <c r="BF397" s="110">
        <f>IFERROR('CEB Allocators'!AX68/SUM('CEB Allocators'!$Y68:$BC68),0)*SUM($AG68:$BK68)</f>
        <v>0</v>
      </c>
      <c r="BG397" s="110">
        <f>IFERROR('CEB Allocators'!AY68/SUM('CEB Allocators'!$Y68:$BC68),0)*SUM($AG68:$BK68)</f>
        <v>0</v>
      </c>
      <c r="BH397" s="110">
        <f>IFERROR('CEB Allocators'!AZ68/SUM('CEB Allocators'!$Y68:$BC68),0)*SUM($AG68:$BK68)</f>
        <v>0</v>
      </c>
      <c r="BI397" s="110">
        <f>IFERROR('CEB Allocators'!BA68/SUM('CEB Allocators'!$Y68:$BC68),0)*SUM($AG68:$BK68)</f>
        <v>0</v>
      </c>
      <c r="BJ397" s="110">
        <f>IFERROR('CEB Allocators'!BB68/SUM('CEB Allocators'!$Y68:$BC68),0)*SUM($AG68:$BK68)</f>
        <v>0</v>
      </c>
      <c r="BK397" s="110">
        <f>IFERROR('CEB Allocators'!BC68/SUM('CEB Allocators'!$Y68:$BC68),0)*SUM($AG68:$BK68)</f>
        <v>0</v>
      </c>
      <c r="BL397" s="67">
        <f t="shared" ref="BL397:CG397" si="804">BL68</f>
        <v>0</v>
      </c>
      <c r="BM397" s="67">
        <f t="shared" si="804"/>
        <v>0</v>
      </c>
      <c r="BN397" s="67">
        <f t="shared" si="804"/>
        <v>0</v>
      </c>
      <c r="BO397" s="67">
        <f t="shared" si="804"/>
        <v>0</v>
      </c>
      <c r="BP397" s="67">
        <f t="shared" si="804"/>
        <v>0</v>
      </c>
      <c r="BQ397" s="67">
        <f t="shared" si="804"/>
        <v>0</v>
      </c>
      <c r="BR397" s="67">
        <f t="shared" si="804"/>
        <v>0</v>
      </c>
      <c r="BS397" s="67">
        <f t="shared" si="804"/>
        <v>0</v>
      </c>
      <c r="BT397" s="67">
        <f t="shared" si="804"/>
        <v>0</v>
      </c>
      <c r="BU397" s="67">
        <f t="shared" si="804"/>
        <v>0</v>
      </c>
      <c r="BV397" s="67">
        <f t="shared" si="804"/>
        <v>0</v>
      </c>
      <c r="BW397" s="67">
        <f t="shared" si="804"/>
        <v>0</v>
      </c>
      <c r="BX397" s="67">
        <f t="shared" si="804"/>
        <v>0</v>
      </c>
      <c r="BY397" s="67">
        <f t="shared" si="804"/>
        <v>0</v>
      </c>
      <c r="BZ397" s="67">
        <f t="shared" si="804"/>
        <v>0</v>
      </c>
      <c r="CA397" s="67">
        <f t="shared" si="804"/>
        <v>0</v>
      </c>
      <c r="CB397" s="67">
        <f t="shared" si="804"/>
        <v>0</v>
      </c>
      <c r="CC397" s="67">
        <f t="shared" si="804"/>
        <v>0</v>
      </c>
      <c r="CD397" s="67">
        <f t="shared" si="804"/>
        <v>0</v>
      </c>
      <c r="CE397" s="67">
        <f t="shared" si="804"/>
        <v>0</v>
      </c>
      <c r="CF397" s="67">
        <f t="shared" si="804"/>
        <v>0</v>
      </c>
      <c r="CG397" s="67">
        <f t="shared" si="804"/>
        <v>0</v>
      </c>
      <c r="CH397" s="67">
        <f t="shared" si="797"/>
        <v>0</v>
      </c>
    </row>
    <row r="398" spans="1:86" ht="11.4" x14ac:dyDescent="0.2">
      <c r="A398" s="150"/>
      <c r="B398" s="109" t="str">
        <f t="shared" ref="B398:K398" si="805">B69</f>
        <v>Conservation</v>
      </c>
      <c r="C398" s="130">
        <f t="shared" si="805"/>
        <v>0</v>
      </c>
      <c r="D398" s="130" t="str">
        <f t="shared" si="805"/>
        <v>Con</v>
      </c>
      <c r="E398" s="130" t="str">
        <f t="shared" si="805"/>
        <v>Conservation</v>
      </c>
      <c r="F398" s="109" t="str">
        <f t="shared" si="805"/>
        <v>Multiple</v>
      </c>
      <c r="G398" s="131">
        <f t="shared" si="805"/>
        <v>40909</v>
      </c>
      <c r="H398" s="132">
        <f t="shared" si="802"/>
        <v>15</v>
      </c>
      <c r="I398" s="132">
        <f t="shared" si="805"/>
        <v>15</v>
      </c>
      <c r="J398" s="132">
        <f t="shared" si="805"/>
        <v>0</v>
      </c>
      <c r="K398" s="109">
        <f t="shared" si="805"/>
        <v>2012</v>
      </c>
      <c r="L398" s="109"/>
      <c r="M398" s="109"/>
      <c r="N398" s="109"/>
      <c r="O398" s="109"/>
      <c r="P398" s="109"/>
      <c r="Q398" s="109"/>
      <c r="R398" s="109"/>
      <c r="S398" s="109"/>
      <c r="T398" s="109"/>
      <c r="U398" s="67">
        <f t="shared" ref="U398:AF398" si="806">U69</f>
        <v>0</v>
      </c>
      <c r="V398" s="67">
        <f t="shared" si="806"/>
        <v>0</v>
      </c>
      <c r="W398" s="67">
        <f t="shared" si="806"/>
        <v>0</v>
      </c>
      <c r="X398" s="67">
        <f t="shared" si="806"/>
        <v>0</v>
      </c>
      <c r="Y398" s="67">
        <f t="shared" si="806"/>
        <v>0</v>
      </c>
      <c r="Z398" s="67">
        <f t="shared" si="806"/>
        <v>0</v>
      </c>
      <c r="AA398" s="67">
        <f t="shared" si="806"/>
        <v>0</v>
      </c>
      <c r="AB398" s="67">
        <f t="shared" si="806"/>
        <v>280.65792972999998</v>
      </c>
      <c r="AC398" s="67">
        <f t="shared" si="806"/>
        <v>0</v>
      </c>
      <c r="AD398" s="67">
        <f t="shared" si="806"/>
        <v>0</v>
      </c>
      <c r="AE398" s="67">
        <f t="shared" si="806"/>
        <v>0</v>
      </c>
      <c r="AF398" s="67">
        <f t="shared" si="806"/>
        <v>0</v>
      </c>
      <c r="AG398" s="110">
        <f>IFERROR('CEB Allocators'!Y69/SUM('CEB Allocators'!$Y69:$BC69),0)*SUM($AG69:$BK69)</f>
        <v>0</v>
      </c>
      <c r="AH398" s="110">
        <f>IFERROR('CEB Allocators'!Z69/SUM('CEB Allocators'!$Y69:$BC69),0)*SUM($AG69:$BK69)</f>
        <v>0</v>
      </c>
      <c r="AI398" s="110">
        <f>IFERROR('CEB Allocators'!AA69/SUM('CEB Allocators'!$Y69:$BC69),0)*SUM($AG69:$BK69)</f>
        <v>0</v>
      </c>
      <c r="AJ398" s="110">
        <f>IFERROR('CEB Allocators'!AB69/SUM('CEB Allocators'!$Y69:$BC69),0)*SUM($AG69:$BK69)</f>
        <v>0</v>
      </c>
      <c r="AK398" s="110">
        <f>IFERROR('CEB Allocators'!AC69/SUM('CEB Allocators'!$Y69:$BC69),0)*SUM($AG69:$BK69)</f>
        <v>0</v>
      </c>
      <c r="AL398" s="110">
        <f>IFERROR('CEB Allocators'!AD69/SUM('CEB Allocators'!$Y69:$BC69),0)*SUM($AG69:$BK69)</f>
        <v>0</v>
      </c>
      <c r="AM398" s="110">
        <f>IFERROR('CEB Allocators'!AE69/SUM('CEB Allocators'!$Y69:$BC69),0)*SUM($AG69:$BK69)</f>
        <v>0</v>
      </c>
      <c r="AN398" s="110">
        <f>IFERROR('CEB Allocators'!AF69/SUM('CEB Allocators'!$Y69:$BC69),0)*SUM($AG69:$BK69)</f>
        <v>0</v>
      </c>
      <c r="AO398" s="110">
        <f>IFERROR('CEB Allocators'!AG69/SUM('CEB Allocators'!$Y69:$BC69),0)*SUM($AG69:$BK69)</f>
        <v>0</v>
      </c>
      <c r="AP398" s="110">
        <f>IFERROR('CEB Allocators'!AH69/SUM('CEB Allocators'!$Y69:$BC69),0)*SUM($AG69:$BK69)</f>
        <v>0</v>
      </c>
      <c r="AQ398" s="110">
        <f>IFERROR('CEB Allocators'!AI69/SUM('CEB Allocators'!$Y69:$BC69),0)*SUM($AG69:$BK69)</f>
        <v>0</v>
      </c>
      <c r="AR398" s="110">
        <f>IFERROR('CEB Allocators'!AJ69/SUM('CEB Allocators'!$Y69:$BC69),0)*SUM($AG69:$BK69)</f>
        <v>0</v>
      </c>
      <c r="AS398" s="110">
        <f>IFERROR('CEB Allocators'!AK69/SUM('CEB Allocators'!$Y69:$BC69),0)*SUM($AG69:$BK69)</f>
        <v>0</v>
      </c>
      <c r="AT398" s="110">
        <f>IFERROR('CEB Allocators'!AL69/SUM('CEB Allocators'!$Y69:$BC69),0)*SUM($AG69:$BK69)</f>
        <v>0</v>
      </c>
      <c r="AU398" s="110">
        <f>IFERROR('CEB Allocators'!AM69/SUM('CEB Allocators'!$Y69:$BC69),0)*SUM($AG69:$BK69)</f>
        <v>0</v>
      </c>
      <c r="AV398" s="110">
        <f>IFERROR('CEB Allocators'!AN69/SUM('CEB Allocators'!$Y69:$BC69),0)*SUM($AG69:$BK69)</f>
        <v>0</v>
      </c>
      <c r="AW398" s="110">
        <f>IFERROR('CEB Allocators'!AO69/SUM('CEB Allocators'!$Y69:$BC69),0)*SUM($AG69:$BK69)</f>
        <v>0</v>
      </c>
      <c r="AX398" s="110">
        <f>IFERROR('CEB Allocators'!AP69/SUM('CEB Allocators'!$Y69:$BC69),0)*SUM($AG69:$BK69)</f>
        <v>0</v>
      </c>
      <c r="AY398" s="110">
        <f>IFERROR('CEB Allocators'!AQ69/SUM('CEB Allocators'!$Y69:$BC69),0)*SUM($AG69:$BK69)</f>
        <v>0</v>
      </c>
      <c r="AZ398" s="110">
        <f>IFERROR('CEB Allocators'!AR69/SUM('CEB Allocators'!$Y69:$BC69),0)*SUM($AG69:$BK69)</f>
        <v>0</v>
      </c>
      <c r="BA398" s="110">
        <f>IFERROR('CEB Allocators'!AS69/SUM('CEB Allocators'!$Y69:$BC69),0)*SUM($AG69:$BK69)</f>
        <v>0</v>
      </c>
      <c r="BB398" s="110">
        <f>IFERROR('CEB Allocators'!AT69/SUM('CEB Allocators'!$Y69:$BC69),0)*SUM($AG69:$BK69)</f>
        <v>0</v>
      </c>
      <c r="BC398" s="110">
        <f>IFERROR('CEB Allocators'!AU69/SUM('CEB Allocators'!$Y69:$BC69),0)*SUM($AG69:$BK69)</f>
        <v>0</v>
      </c>
      <c r="BD398" s="110">
        <f>IFERROR('CEB Allocators'!AV69/SUM('CEB Allocators'!$Y69:$BC69),0)*SUM($AG69:$BK69)</f>
        <v>0</v>
      </c>
      <c r="BE398" s="110">
        <f>IFERROR('CEB Allocators'!AW69/SUM('CEB Allocators'!$Y69:$BC69),0)*SUM($AG69:$BK69)</f>
        <v>0</v>
      </c>
      <c r="BF398" s="110">
        <f>IFERROR('CEB Allocators'!AX69/SUM('CEB Allocators'!$Y69:$BC69),0)*SUM($AG69:$BK69)</f>
        <v>0</v>
      </c>
      <c r="BG398" s="110">
        <f>IFERROR('CEB Allocators'!AY69/SUM('CEB Allocators'!$Y69:$BC69),0)*SUM($AG69:$BK69)</f>
        <v>0</v>
      </c>
      <c r="BH398" s="110">
        <f>IFERROR('CEB Allocators'!AZ69/SUM('CEB Allocators'!$Y69:$BC69),0)*SUM($AG69:$BK69)</f>
        <v>0</v>
      </c>
      <c r="BI398" s="110">
        <f>IFERROR('CEB Allocators'!BA69/SUM('CEB Allocators'!$Y69:$BC69),0)*SUM($AG69:$BK69)</f>
        <v>0</v>
      </c>
      <c r="BJ398" s="110">
        <f>IFERROR('CEB Allocators'!BB69/SUM('CEB Allocators'!$Y69:$BC69),0)*SUM($AG69:$BK69)</f>
        <v>0</v>
      </c>
      <c r="BK398" s="110">
        <f>IFERROR('CEB Allocators'!BC69/SUM('CEB Allocators'!$Y69:$BC69),0)*SUM($AG69:$BK69)</f>
        <v>0</v>
      </c>
      <c r="BL398" s="67">
        <f t="shared" ref="BL398:CG398" si="807">BL69</f>
        <v>0</v>
      </c>
      <c r="BM398" s="67">
        <f t="shared" si="807"/>
        <v>0</v>
      </c>
      <c r="BN398" s="67">
        <f t="shared" si="807"/>
        <v>0</v>
      </c>
      <c r="BO398" s="67">
        <f t="shared" si="807"/>
        <v>0</v>
      </c>
      <c r="BP398" s="67">
        <f t="shared" si="807"/>
        <v>0</v>
      </c>
      <c r="BQ398" s="67">
        <f t="shared" si="807"/>
        <v>0</v>
      </c>
      <c r="BR398" s="67">
        <f t="shared" si="807"/>
        <v>0</v>
      </c>
      <c r="BS398" s="67">
        <f t="shared" si="807"/>
        <v>0</v>
      </c>
      <c r="BT398" s="67">
        <f t="shared" si="807"/>
        <v>0</v>
      </c>
      <c r="BU398" s="67">
        <f t="shared" si="807"/>
        <v>0</v>
      </c>
      <c r="BV398" s="67">
        <f t="shared" si="807"/>
        <v>0</v>
      </c>
      <c r="BW398" s="67">
        <f t="shared" si="807"/>
        <v>0</v>
      </c>
      <c r="BX398" s="67">
        <f t="shared" si="807"/>
        <v>0</v>
      </c>
      <c r="BY398" s="67">
        <f t="shared" si="807"/>
        <v>0</v>
      </c>
      <c r="BZ398" s="67">
        <f t="shared" si="807"/>
        <v>0</v>
      </c>
      <c r="CA398" s="67">
        <f t="shared" si="807"/>
        <v>0</v>
      </c>
      <c r="CB398" s="67">
        <f t="shared" si="807"/>
        <v>0</v>
      </c>
      <c r="CC398" s="67">
        <f t="shared" si="807"/>
        <v>0</v>
      </c>
      <c r="CD398" s="67">
        <f t="shared" si="807"/>
        <v>0</v>
      </c>
      <c r="CE398" s="67">
        <f t="shared" si="807"/>
        <v>0</v>
      </c>
      <c r="CF398" s="67">
        <f t="shared" si="807"/>
        <v>0</v>
      </c>
      <c r="CG398" s="67">
        <f t="shared" si="807"/>
        <v>0</v>
      </c>
      <c r="CH398" s="67">
        <f t="shared" si="797"/>
        <v>0</v>
      </c>
    </row>
    <row r="399" spans="1:86" ht="11.4" x14ac:dyDescent="0.2">
      <c r="A399" s="150"/>
      <c r="B399" s="109" t="str">
        <f t="shared" ref="B399:K399" si="808">B70</f>
        <v>Conservation</v>
      </c>
      <c r="C399" s="130">
        <f t="shared" si="808"/>
        <v>0</v>
      </c>
      <c r="D399" s="130" t="str">
        <f t="shared" si="808"/>
        <v>Con</v>
      </c>
      <c r="E399" s="130" t="str">
        <f t="shared" si="808"/>
        <v>Conservation</v>
      </c>
      <c r="F399" s="109" t="str">
        <f t="shared" si="808"/>
        <v>Multiple</v>
      </c>
      <c r="G399" s="131">
        <f t="shared" si="808"/>
        <v>41275</v>
      </c>
      <c r="H399" s="132">
        <f t="shared" si="802"/>
        <v>15</v>
      </c>
      <c r="I399" s="132">
        <f t="shared" si="808"/>
        <v>15</v>
      </c>
      <c r="J399" s="132">
        <f t="shared" si="808"/>
        <v>0</v>
      </c>
      <c r="K399" s="109">
        <f t="shared" si="808"/>
        <v>2013</v>
      </c>
      <c r="L399" s="109"/>
      <c r="M399" s="109"/>
      <c r="N399" s="109"/>
      <c r="O399" s="109"/>
      <c r="P399" s="109"/>
      <c r="Q399" s="109"/>
      <c r="R399" s="109"/>
      <c r="S399" s="109"/>
      <c r="T399" s="109"/>
      <c r="U399" s="67">
        <f t="shared" ref="U399:AF399" si="809">U70</f>
        <v>0</v>
      </c>
      <c r="V399" s="67">
        <f t="shared" si="809"/>
        <v>0</v>
      </c>
      <c r="W399" s="67">
        <f t="shared" si="809"/>
        <v>0</v>
      </c>
      <c r="X399" s="67">
        <f t="shared" si="809"/>
        <v>0</v>
      </c>
      <c r="Y399" s="67">
        <f t="shared" si="809"/>
        <v>0</v>
      </c>
      <c r="Z399" s="67">
        <f t="shared" si="809"/>
        <v>0</v>
      </c>
      <c r="AA399" s="67">
        <f t="shared" si="809"/>
        <v>0</v>
      </c>
      <c r="AB399" s="67">
        <f t="shared" si="809"/>
        <v>0</v>
      </c>
      <c r="AC399" s="67">
        <f t="shared" si="809"/>
        <v>288.14011554000001</v>
      </c>
      <c r="AD399" s="67">
        <f t="shared" si="809"/>
        <v>0</v>
      </c>
      <c r="AE399" s="67">
        <f t="shared" si="809"/>
        <v>0</v>
      </c>
      <c r="AF399" s="67">
        <f t="shared" si="809"/>
        <v>0</v>
      </c>
      <c r="AG399" s="110">
        <f>IFERROR('CEB Allocators'!Y70/SUM('CEB Allocators'!$Y70:$BC70),0)*SUM($AG70:$BK70)</f>
        <v>0</v>
      </c>
      <c r="AH399" s="110">
        <f>IFERROR('CEB Allocators'!Z70/SUM('CEB Allocators'!$Y70:$BC70),0)*SUM($AG70:$BK70)</f>
        <v>0</v>
      </c>
      <c r="AI399" s="110">
        <f>IFERROR('CEB Allocators'!AA70/SUM('CEB Allocators'!$Y70:$BC70),0)*SUM($AG70:$BK70)</f>
        <v>0</v>
      </c>
      <c r="AJ399" s="110">
        <f>IFERROR('CEB Allocators'!AB70/SUM('CEB Allocators'!$Y70:$BC70),0)*SUM($AG70:$BK70)</f>
        <v>0</v>
      </c>
      <c r="AK399" s="110">
        <f>IFERROR('CEB Allocators'!AC70/SUM('CEB Allocators'!$Y70:$BC70),0)*SUM($AG70:$BK70)</f>
        <v>0</v>
      </c>
      <c r="AL399" s="110">
        <f>IFERROR('CEB Allocators'!AD70/SUM('CEB Allocators'!$Y70:$BC70),0)*SUM($AG70:$BK70)</f>
        <v>0</v>
      </c>
      <c r="AM399" s="110">
        <f>IFERROR('CEB Allocators'!AE70/SUM('CEB Allocators'!$Y70:$BC70),0)*SUM($AG70:$BK70)</f>
        <v>0</v>
      </c>
      <c r="AN399" s="110">
        <f>IFERROR('CEB Allocators'!AF70/SUM('CEB Allocators'!$Y70:$BC70),0)*SUM($AG70:$BK70)</f>
        <v>0</v>
      </c>
      <c r="AO399" s="110">
        <f>IFERROR('CEB Allocators'!AG70/SUM('CEB Allocators'!$Y70:$BC70),0)*SUM($AG70:$BK70)</f>
        <v>0</v>
      </c>
      <c r="AP399" s="110">
        <f>IFERROR('CEB Allocators'!AH70/SUM('CEB Allocators'!$Y70:$BC70),0)*SUM($AG70:$BK70)</f>
        <v>0</v>
      </c>
      <c r="AQ399" s="110">
        <f>IFERROR('CEB Allocators'!AI70/SUM('CEB Allocators'!$Y70:$BC70),0)*SUM($AG70:$BK70)</f>
        <v>0</v>
      </c>
      <c r="AR399" s="110">
        <f>IFERROR('CEB Allocators'!AJ70/SUM('CEB Allocators'!$Y70:$BC70),0)*SUM($AG70:$BK70)</f>
        <v>0</v>
      </c>
      <c r="AS399" s="110">
        <f>IFERROR('CEB Allocators'!AK70/SUM('CEB Allocators'!$Y70:$BC70),0)*SUM($AG70:$BK70)</f>
        <v>0</v>
      </c>
      <c r="AT399" s="110">
        <f>IFERROR('CEB Allocators'!AL70/SUM('CEB Allocators'!$Y70:$BC70),0)*SUM($AG70:$BK70)</f>
        <v>0</v>
      </c>
      <c r="AU399" s="110">
        <f>IFERROR('CEB Allocators'!AM70/SUM('CEB Allocators'!$Y70:$BC70),0)*SUM($AG70:$BK70)</f>
        <v>0</v>
      </c>
      <c r="AV399" s="110">
        <f>IFERROR('CEB Allocators'!AN70/SUM('CEB Allocators'!$Y70:$BC70),0)*SUM($AG70:$BK70)</f>
        <v>0</v>
      </c>
      <c r="AW399" s="110">
        <f>IFERROR('CEB Allocators'!AO70/SUM('CEB Allocators'!$Y70:$BC70),0)*SUM($AG70:$BK70)</f>
        <v>0</v>
      </c>
      <c r="AX399" s="110">
        <f>IFERROR('CEB Allocators'!AP70/SUM('CEB Allocators'!$Y70:$BC70),0)*SUM($AG70:$BK70)</f>
        <v>0</v>
      </c>
      <c r="AY399" s="110">
        <f>IFERROR('CEB Allocators'!AQ70/SUM('CEB Allocators'!$Y70:$BC70),0)*SUM($AG70:$BK70)</f>
        <v>0</v>
      </c>
      <c r="AZ399" s="110">
        <f>IFERROR('CEB Allocators'!AR70/SUM('CEB Allocators'!$Y70:$BC70),0)*SUM($AG70:$BK70)</f>
        <v>0</v>
      </c>
      <c r="BA399" s="110">
        <f>IFERROR('CEB Allocators'!AS70/SUM('CEB Allocators'!$Y70:$BC70),0)*SUM($AG70:$BK70)</f>
        <v>0</v>
      </c>
      <c r="BB399" s="110">
        <f>IFERROR('CEB Allocators'!AT70/SUM('CEB Allocators'!$Y70:$BC70),0)*SUM($AG70:$BK70)</f>
        <v>0</v>
      </c>
      <c r="BC399" s="110">
        <f>IFERROR('CEB Allocators'!AU70/SUM('CEB Allocators'!$Y70:$BC70),0)*SUM($AG70:$BK70)</f>
        <v>0</v>
      </c>
      <c r="BD399" s="110">
        <f>IFERROR('CEB Allocators'!AV70/SUM('CEB Allocators'!$Y70:$BC70),0)*SUM($AG70:$BK70)</f>
        <v>0</v>
      </c>
      <c r="BE399" s="110">
        <f>IFERROR('CEB Allocators'!AW70/SUM('CEB Allocators'!$Y70:$BC70),0)*SUM($AG70:$BK70)</f>
        <v>0</v>
      </c>
      <c r="BF399" s="110">
        <f>IFERROR('CEB Allocators'!AX70/SUM('CEB Allocators'!$Y70:$BC70),0)*SUM($AG70:$BK70)</f>
        <v>0</v>
      </c>
      <c r="BG399" s="110">
        <f>IFERROR('CEB Allocators'!AY70/SUM('CEB Allocators'!$Y70:$BC70),0)*SUM($AG70:$BK70)</f>
        <v>0</v>
      </c>
      <c r="BH399" s="110">
        <f>IFERROR('CEB Allocators'!AZ70/SUM('CEB Allocators'!$Y70:$BC70),0)*SUM($AG70:$BK70)</f>
        <v>0</v>
      </c>
      <c r="BI399" s="110">
        <f>IFERROR('CEB Allocators'!BA70/SUM('CEB Allocators'!$Y70:$BC70),0)*SUM($AG70:$BK70)</f>
        <v>0</v>
      </c>
      <c r="BJ399" s="110">
        <f>IFERROR('CEB Allocators'!BB70/SUM('CEB Allocators'!$Y70:$BC70),0)*SUM($AG70:$BK70)</f>
        <v>0</v>
      </c>
      <c r="BK399" s="110">
        <f>IFERROR('CEB Allocators'!BC70/SUM('CEB Allocators'!$Y70:$BC70),0)*SUM($AG70:$BK70)</f>
        <v>0</v>
      </c>
      <c r="BL399" s="67">
        <f t="shared" ref="BL399:CG399" si="810">BL70</f>
        <v>0</v>
      </c>
      <c r="BM399" s="67">
        <f t="shared" si="810"/>
        <v>0</v>
      </c>
      <c r="BN399" s="67">
        <f t="shared" si="810"/>
        <v>0</v>
      </c>
      <c r="BO399" s="67">
        <f t="shared" si="810"/>
        <v>0</v>
      </c>
      <c r="BP399" s="67">
        <f t="shared" si="810"/>
        <v>0</v>
      </c>
      <c r="BQ399" s="67">
        <f t="shared" si="810"/>
        <v>0</v>
      </c>
      <c r="BR399" s="67">
        <f t="shared" si="810"/>
        <v>0</v>
      </c>
      <c r="BS399" s="67">
        <f t="shared" si="810"/>
        <v>0</v>
      </c>
      <c r="BT399" s="67">
        <f t="shared" si="810"/>
        <v>0</v>
      </c>
      <c r="BU399" s="67">
        <f t="shared" si="810"/>
        <v>0</v>
      </c>
      <c r="BV399" s="67">
        <f t="shared" si="810"/>
        <v>0</v>
      </c>
      <c r="BW399" s="67">
        <f t="shared" si="810"/>
        <v>0</v>
      </c>
      <c r="BX399" s="67">
        <f t="shared" si="810"/>
        <v>0</v>
      </c>
      <c r="BY399" s="67">
        <f t="shared" si="810"/>
        <v>0</v>
      </c>
      <c r="BZ399" s="67">
        <f t="shared" si="810"/>
        <v>0</v>
      </c>
      <c r="CA399" s="67">
        <f t="shared" si="810"/>
        <v>0</v>
      </c>
      <c r="CB399" s="67">
        <f t="shared" si="810"/>
        <v>0</v>
      </c>
      <c r="CC399" s="67">
        <f t="shared" si="810"/>
        <v>0</v>
      </c>
      <c r="CD399" s="67">
        <f t="shared" si="810"/>
        <v>0</v>
      </c>
      <c r="CE399" s="67">
        <f t="shared" si="810"/>
        <v>0</v>
      </c>
      <c r="CF399" s="67">
        <f t="shared" si="810"/>
        <v>0</v>
      </c>
      <c r="CG399" s="67">
        <f t="shared" si="810"/>
        <v>0</v>
      </c>
      <c r="CH399" s="67">
        <f t="shared" si="797"/>
        <v>0</v>
      </c>
    </row>
    <row r="400" spans="1:86" ht="11.4" x14ac:dyDescent="0.2">
      <c r="A400" s="150"/>
      <c r="B400" s="109" t="str">
        <f t="shared" ref="B400:K400" si="811">B71</f>
        <v>Conservation</v>
      </c>
      <c r="C400" s="130">
        <f t="shared" si="811"/>
        <v>0</v>
      </c>
      <c r="D400" s="130" t="str">
        <f t="shared" si="811"/>
        <v>Con</v>
      </c>
      <c r="E400" s="130" t="str">
        <f t="shared" si="811"/>
        <v>Conservation</v>
      </c>
      <c r="F400" s="109" t="str">
        <f t="shared" si="811"/>
        <v>Multiple</v>
      </c>
      <c r="G400" s="131">
        <f t="shared" si="811"/>
        <v>41640</v>
      </c>
      <c r="H400" s="132">
        <f t="shared" si="802"/>
        <v>15</v>
      </c>
      <c r="I400" s="132">
        <f t="shared" si="811"/>
        <v>15</v>
      </c>
      <c r="J400" s="132">
        <f t="shared" si="811"/>
        <v>0</v>
      </c>
      <c r="K400" s="109">
        <f t="shared" si="811"/>
        <v>2014</v>
      </c>
      <c r="L400" s="109"/>
      <c r="M400" s="109"/>
      <c r="N400" s="109"/>
      <c r="O400" s="109"/>
      <c r="P400" s="109"/>
      <c r="Q400" s="109"/>
      <c r="R400" s="109"/>
      <c r="S400" s="109"/>
      <c r="T400" s="109"/>
      <c r="U400" s="67">
        <f t="shared" ref="U400:AF400" si="812">U71</f>
        <v>0</v>
      </c>
      <c r="V400" s="67">
        <f t="shared" si="812"/>
        <v>0</v>
      </c>
      <c r="W400" s="67">
        <f t="shared" si="812"/>
        <v>0</v>
      </c>
      <c r="X400" s="67">
        <f t="shared" si="812"/>
        <v>0</v>
      </c>
      <c r="Y400" s="67">
        <f t="shared" si="812"/>
        <v>0</v>
      </c>
      <c r="Z400" s="67">
        <f t="shared" si="812"/>
        <v>0</v>
      </c>
      <c r="AA400" s="67">
        <f t="shared" si="812"/>
        <v>0</v>
      </c>
      <c r="AB400" s="67">
        <f t="shared" si="812"/>
        <v>0</v>
      </c>
      <c r="AC400" s="67">
        <f t="shared" si="812"/>
        <v>0</v>
      </c>
      <c r="AD400" s="67">
        <f t="shared" si="812"/>
        <v>282.95452822999994</v>
      </c>
      <c r="AE400" s="67">
        <f t="shared" si="812"/>
        <v>0</v>
      </c>
      <c r="AF400" s="67">
        <f t="shared" si="812"/>
        <v>0</v>
      </c>
      <c r="AG400" s="110">
        <f>IFERROR('CEB Allocators'!Y71/SUM('CEB Allocators'!$Y71:$BC71),0)*SUM($AG71:$BK71)</f>
        <v>0</v>
      </c>
      <c r="AH400" s="110">
        <f>IFERROR('CEB Allocators'!Z71/SUM('CEB Allocators'!$Y71:$BC71),0)*SUM($AG71:$BK71)</f>
        <v>0</v>
      </c>
      <c r="AI400" s="110">
        <f>IFERROR('CEB Allocators'!AA71/SUM('CEB Allocators'!$Y71:$BC71),0)*SUM($AG71:$BK71)</f>
        <v>0</v>
      </c>
      <c r="AJ400" s="110">
        <f>IFERROR('CEB Allocators'!AB71/SUM('CEB Allocators'!$Y71:$BC71),0)*SUM($AG71:$BK71)</f>
        <v>0</v>
      </c>
      <c r="AK400" s="110">
        <f>IFERROR('CEB Allocators'!AC71/SUM('CEB Allocators'!$Y71:$BC71),0)*SUM($AG71:$BK71)</f>
        <v>0</v>
      </c>
      <c r="AL400" s="110">
        <f>IFERROR('CEB Allocators'!AD71/SUM('CEB Allocators'!$Y71:$BC71),0)*SUM($AG71:$BK71)</f>
        <v>0</v>
      </c>
      <c r="AM400" s="110">
        <f>IFERROR('CEB Allocators'!AE71/SUM('CEB Allocators'!$Y71:$BC71),0)*SUM($AG71:$BK71)</f>
        <v>0</v>
      </c>
      <c r="AN400" s="110">
        <f>IFERROR('CEB Allocators'!AF71/SUM('CEB Allocators'!$Y71:$BC71),0)*SUM($AG71:$BK71)</f>
        <v>0</v>
      </c>
      <c r="AO400" s="110">
        <f>IFERROR('CEB Allocators'!AG71/SUM('CEB Allocators'!$Y71:$BC71),0)*SUM($AG71:$BK71)</f>
        <v>0</v>
      </c>
      <c r="AP400" s="110">
        <f>IFERROR('CEB Allocators'!AH71/SUM('CEB Allocators'!$Y71:$BC71),0)*SUM($AG71:$BK71)</f>
        <v>0</v>
      </c>
      <c r="AQ400" s="110">
        <f>IFERROR('CEB Allocators'!AI71/SUM('CEB Allocators'!$Y71:$BC71),0)*SUM($AG71:$BK71)</f>
        <v>0</v>
      </c>
      <c r="AR400" s="110">
        <f>IFERROR('CEB Allocators'!AJ71/SUM('CEB Allocators'!$Y71:$BC71),0)*SUM($AG71:$BK71)</f>
        <v>0</v>
      </c>
      <c r="AS400" s="110">
        <f>IFERROR('CEB Allocators'!AK71/SUM('CEB Allocators'!$Y71:$BC71),0)*SUM($AG71:$BK71)</f>
        <v>0</v>
      </c>
      <c r="AT400" s="110">
        <f>IFERROR('CEB Allocators'!AL71/SUM('CEB Allocators'!$Y71:$BC71),0)*SUM($AG71:$BK71)</f>
        <v>0</v>
      </c>
      <c r="AU400" s="110">
        <f>IFERROR('CEB Allocators'!AM71/SUM('CEB Allocators'!$Y71:$BC71),0)*SUM($AG71:$BK71)</f>
        <v>0</v>
      </c>
      <c r="AV400" s="110">
        <f>IFERROR('CEB Allocators'!AN71/SUM('CEB Allocators'!$Y71:$BC71),0)*SUM($AG71:$BK71)</f>
        <v>0</v>
      </c>
      <c r="AW400" s="110">
        <f>IFERROR('CEB Allocators'!AO71/SUM('CEB Allocators'!$Y71:$BC71),0)*SUM($AG71:$BK71)</f>
        <v>0</v>
      </c>
      <c r="AX400" s="110">
        <f>IFERROR('CEB Allocators'!AP71/SUM('CEB Allocators'!$Y71:$BC71),0)*SUM($AG71:$BK71)</f>
        <v>0</v>
      </c>
      <c r="AY400" s="110">
        <f>IFERROR('CEB Allocators'!AQ71/SUM('CEB Allocators'!$Y71:$BC71),0)*SUM($AG71:$BK71)</f>
        <v>0</v>
      </c>
      <c r="AZ400" s="110">
        <f>IFERROR('CEB Allocators'!AR71/SUM('CEB Allocators'!$Y71:$BC71),0)*SUM($AG71:$BK71)</f>
        <v>0</v>
      </c>
      <c r="BA400" s="110">
        <f>IFERROR('CEB Allocators'!AS71/SUM('CEB Allocators'!$Y71:$BC71),0)*SUM($AG71:$BK71)</f>
        <v>0</v>
      </c>
      <c r="BB400" s="110">
        <f>IFERROR('CEB Allocators'!AT71/SUM('CEB Allocators'!$Y71:$BC71),0)*SUM($AG71:$BK71)</f>
        <v>0</v>
      </c>
      <c r="BC400" s="110">
        <f>IFERROR('CEB Allocators'!AU71/SUM('CEB Allocators'!$Y71:$BC71),0)*SUM($AG71:$BK71)</f>
        <v>0</v>
      </c>
      <c r="BD400" s="110">
        <f>IFERROR('CEB Allocators'!AV71/SUM('CEB Allocators'!$Y71:$BC71),0)*SUM($AG71:$BK71)</f>
        <v>0</v>
      </c>
      <c r="BE400" s="110">
        <f>IFERROR('CEB Allocators'!AW71/SUM('CEB Allocators'!$Y71:$BC71),0)*SUM($AG71:$BK71)</f>
        <v>0</v>
      </c>
      <c r="BF400" s="110">
        <f>IFERROR('CEB Allocators'!AX71/SUM('CEB Allocators'!$Y71:$BC71),0)*SUM($AG71:$BK71)</f>
        <v>0</v>
      </c>
      <c r="BG400" s="110">
        <f>IFERROR('CEB Allocators'!AY71/SUM('CEB Allocators'!$Y71:$BC71),0)*SUM($AG71:$BK71)</f>
        <v>0</v>
      </c>
      <c r="BH400" s="110">
        <f>IFERROR('CEB Allocators'!AZ71/SUM('CEB Allocators'!$Y71:$BC71),0)*SUM($AG71:$BK71)</f>
        <v>0</v>
      </c>
      <c r="BI400" s="110">
        <f>IFERROR('CEB Allocators'!BA71/SUM('CEB Allocators'!$Y71:$BC71),0)*SUM($AG71:$BK71)</f>
        <v>0</v>
      </c>
      <c r="BJ400" s="110">
        <f>IFERROR('CEB Allocators'!BB71/SUM('CEB Allocators'!$Y71:$BC71),0)*SUM($AG71:$BK71)</f>
        <v>0</v>
      </c>
      <c r="BK400" s="110">
        <f>IFERROR('CEB Allocators'!BC71/SUM('CEB Allocators'!$Y71:$BC71),0)*SUM($AG71:$BK71)</f>
        <v>0</v>
      </c>
      <c r="BL400" s="67">
        <f t="shared" ref="BL400:CG400" si="813">BL71</f>
        <v>0</v>
      </c>
      <c r="BM400" s="67">
        <f t="shared" si="813"/>
        <v>0</v>
      </c>
      <c r="BN400" s="67">
        <f t="shared" si="813"/>
        <v>0</v>
      </c>
      <c r="BO400" s="67">
        <f t="shared" si="813"/>
        <v>0</v>
      </c>
      <c r="BP400" s="67">
        <f t="shared" si="813"/>
        <v>0</v>
      </c>
      <c r="BQ400" s="67">
        <f t="shared" si="813"/>
        <v>0</v>
      </c>
      <c r="BR400" s="67">
        <f t="shared" si="813"/>
        <v>0</v>
      </c>
      <c r="BS400" s="67">
        <f t="shared" si="813"/>
        <v>0</v>
      </c>
      <c r="BT400" s="67">
        <f t="shared" si="813"/>
        <v>0</v>
      </c>
      <c r="BU400" s="67">
        <f t="shared" si="813"/>
        <v>0</v>
      </c>
      <c r="BV400" s="67">
        <f t="shared" si="813"/>
        <v>0</v>
      </c>
      <c r="BW400" s="67">
        <f t="shared" si="813"/>
        <v>0</v>
      </c>
      <c r="BX400" s="67">
        <f t="shared" si="813"/>
        <v>0</v>
      </c>
      <c r="BY400" s="67">
        <f t="shared" si="813"/>
        <v>0</v>
      </c>
      <c r="BZ400" s="67">
        <f t="shared" si="813"/>
        <v>0</v>
      </c>
      <c r="CA400" s="67">
        <f t="shared" si="813"/>
        <v>0</v>
      </c>
      <c r="CB400" s="67">
        <f t="shared" si="813"/>
        <v>0</v>
      </c>
      <c r="CC400" s="67">
        <f t="shared" si="813"/>
        <v>0</v>
      </c>
      <c r="CD400" s="67">
        <f t="shared" si="813"/>
        <v>0</v>
      </c>
      <c r="CE400" s="67">
        <f t="shared" si="813"/>
        <v>0</v>
      </c>
      <c r="CF400" s="67">
        <f t="shared" si="813"/>
        <v>0</v>
      </c>
      <c r="CG400" s="67">
        <f t="shared" si="813"/>
        <v>0</v>
      </c>
      <c r="CH400" s="67">
        <f t="shared" si="797"/>
        <v>0</v>
      </c>
    </row>
    <row r="401" spans="1:86" ht="11.4" x14ac:dyDescent="0.2">
      <c r="A401" s="150"/>
      <c r="B401" s="109" t="str">
        <f t="shared" ref="B401:K401" si="814">B72</f>
        <v>Conservation</v>
      </c>
      <c r="C401" s="130">
        <f t="shared" si="814"/>
        <v>0</v>
      </c>
      <c r="D401" s="130" t="str">
        <f t="shared" si="814"/>
        <v>Con</v>
      </c>
      <c r="E401" s="130" t="str">
        <f t="shared" si="814"/>
        <v>Conservation</v>
      </c>
      <c r="F401" s="109" t="str">
        <f t="shared" si="814"/>
        <v>Multiple</v>
      </c>
      <c r="G401" s="131">
        <f t="shared" si="814"/>
        <v>42005</v>
      </c>
      <c r="H401" s="132">
        <f t="shared" si="802"/>
        <v>15</v>
      </c>
      <c r="I401" s="132">
        <f t="shared" si="814"/>
        <v>15</v>
      </c>
      <c r="J401" s="132">
        <f t="shared" si="814"/>
        <v>0</v>
      </c>
      <c r="K401" s="109">
        <f t="shared" si="814"/>
        <v>2015</v>
      </c>
      <c r="L401" s="109"/>
      <c r="M401" s="109"/>
      <c r="N401" s="109"/>
      <c r="O401" s="109"/>
      <c r="P401" s="109"/>
      <c r="Q401" s="109"/>
      <c r="R401" s="109"/>
      <c r="S401" s="109"/>
      <c r="T401" s="109"/>
      <c r="U401" s="67">
        <f t="shared" ref="U401:AF401" si="815">U72</f>
        <v>0</v>
      </c>
      <c r="V401" s="67">
        <f t="shared" si="815"/>
        <v>0</v>
      </c>
      <c r="W401" s="67">
        <f t="shared" si="815"/>
        <v>0</v>
      </c>
      <c r="X401" s="67">
        <f t="shared" si="815"/>
        <v>0</v>
      </c>
      <c r="Y401" s="67">
        <f t="shared" si="815"/>
        <v>0</v>
      </c>
      <c r="Z401" s="67">
        <f t="shared" si="815"/>
        <v>0</v>
      </c>
      <c r="AA401" s="67">
        <f t="shared" si="815"/>
        <v>0</v>
      </c>
      <c r="AB401" s="67">
        <f t="shared" si="815"/>
        <v>0</v>
      </c>
      <c r="AC401" s="67">
        <f t="shared" si="815"/>
        <v>0</v>
      </c>
      <c r="AD401" s="67">
        <f t="shared" si="815"/>
        <v>0</v>
      </c>
      <c r="AE401" s="67">
        <f t="shared" si="815"/>
        <v>416.99510845000009</v>
      </c>
      <c r="AF401" s="67">
        <f t="shared" si="815"/>
        <v>0</v>
      </c>
      <c r="AG401" s="110">
        <f>IFERROR('CEB Allocators'!Y72/SUM('CEB Allocators'!$Y72:$BC72),0)*SUM($AG72:$BK72)</f>
        <v>0</v>
      </c>
      <c r="AH401" s="110">
        <f>IFERROR('CEB Allocators'!Z72/SUM('CEB Allocators'!$Y72:$BC72),0)*SUM($AG72:$BK72)</f>
        <v>0</v>
      </c>
      <c r="AI401" s="110">
        <f>IFERROR('CEB Allocators'!AA72/SUM('CEB Allocators'!$Y72:$BC72),0)*SUM($AG72:$BK72)</f>
        <v>0</v>
      </c>
      <c r="AJ401" s="110">
        <f>IFERROR('CEB Allocators'!AB72/SUM('CEB Allocators'!$Y72:$BC72),0)*SUM($AG72:$BK72)</f>
        <v>0</v>
      </c>
      <c r="AK401" s="110">
        <f>IFERROR('CEB Allocators'!AC72/SUM('CEB Allocators'!$Y72:$BC72),0)*SUM($AG72:$BK72)</f>
        <v>0</v>
      </c>
      <c r="AL401" s="110">
        <f>IFERROR('CEB Allocators'!AD72/SUM('CEB Allocators'!$Y72:$BC72),0)*SUM($AG72:$BK72)</f>
        <v>0</v>
      </c>
      <c r="AM401" s="110">
        <f>IFERROR('CEB Allocators'!AE72/SUM('CEB Allocators'!$Y72:$BC72),0)*SUM($AG72:$BK72)</f>
        <v>0</v>
      </c>
      <c r="AN401" s="110">
        <f>IFERROR('CEB Allocators'!AF72/SUM('CEB Allocators'!$Y72:$BC72),0)*SUM($AG72:$BK72)</f>
        <v>0</v>
      </c>
      <c r="AO401" s="110">
        <f>IFERROR('CEB Allocators'!AG72/SUM('CEB Allocators'!$Y72:$BC72),0)*SUM($AG72:$BK72)</f>
        <v>0</v>
      </c>
      <c r="AP401" s="110">
        <f>IFERROR('CEB Allocators'!AH72/SUM('CEB Allocators'!$Y72:$BC72),0)*SUM($AG72:$BK72)</f>
        <v>0</v>
      </c>
      <c r="AQ401" s="110">
        <f>IFERROR('CEB Allocators'!AI72/SUM('CEB Allocators'!$Y72:$BC72),0)*SUM($AG72:$BK72)</f>
        <v>0</v>
      </c>
      <c r="AR401" s="110">
        <f>IFERROR('CEB Allocators'!AJ72/SUM('CEB Allocators'!$Y72:$BC72),0)*SUM($AG72:$BK72)</f>
        <v>0</v>
      </c>
      <c r="AS401" s="110">
        <f>IFERROR('CEB Allocators'!AK72/SUM('CEB Allocators'!$Y72:$BC72),0)*SUM($AG72:$BK72)</f>
        <v>0</v>
      </c>
      <c r="AT401" s="110">
        <f>IFERROR('CEB Allocators'!AL72/SUM('CEB Allocators'!$Y72:$BC72),0)*SUM($AG72:$BK72)</f>
        <v>0</v>
      </c>
      <c r="AU401" s="110">
        <f>IFERROR('CEB Allocators'!AM72/SUM('CEB Allocators'!$Y72:$BC72),0)*SUM($AG72:$BK72)</f>
        <v>0</v>
      </c>
      <c r="AV401" s="110">
        <f>IFERROR('CEB Allocators'!AN72/SUM('CEB Allocators'!$Y72:$BC72),0)*SUM($AG72:$BK72)</f>
        <v>0</v>
      </c>
      <c r="AW401" s="110">
        <f>IFERROR('CEB Allocators'!AO72/SUM('CEB Allocators'!$Y72:$BC72),0)*SUM($AG72:$BK72)</f>
        <v>0</v>
      </c>
      <c r="AX401" s="110">
        <f>IFERROR('CEB Allocators'!AP72/SUM('CEB Allocators'!$Y72:$BC72),0)*SUM($AG72:$BK72)</f>
        <v>0</v>
      </c>
      <c r="AY401" s="110">
        <f>IFERROR('CEB Allocators'!AQ72/SUM('CEB Allocators'!$Y72:$BC72),0)*SUM($AG72:$BK72)</f>
        <v>0</v>
      </c>
      <c r="AZ401" s="110">
        <f>IFERROR('CEB Allocators'!AR72/SUM('CEB Allocators'!$Y72:$BC72),0)*SUM($AG72:$BK72)</f>
        <v>0</v>
      </c>
      <c r="BA401" s="110">
        <f>IFERROR('CEB Allocators'!AS72/SUM('CEB Allocators'!$Y72:$BC72),0)*SUM($AG72:$BK72)</f>
        <v>0</v>
      </c>
      <c r="BB401" s="110">
        <f>IFERROR('CEB Allocators'!AT72/SUM('CEB Allocators'!$Y72:$BC72),0)*SUM($AG72:$BK72)</f>
        <v>0</v>
      </c>
      <c r="BC401" s="110">
        <f>IFERROR('CEB Allocators'!AU72/SUM('CEB Allocators'!$Y72:$BC72),0)*SUM($AG72:$BK72)</f>
        <v>0</v>
      </c>
      <c r="BD401" s="110">
        <f>IFERROR('CEB Allocators'!AV72/SUM('CEB Allocators'!$Y72:$BC72),0)*SUM($AG72:$BK72)</f>
        <v>0</v>
      </c>
      <c r="BE401" s="110">
        <f>IFERROR('CEB Allocators'!AW72/SUM('CEB Allocators'!$Y72:$BC72),0)*SUM($AG72:$BK72)</f>
        <v>0</v>
      </c>
      <c r="BF401" s="110">
        <f>IFERROR('CEB Allocators'!AX72/SUM('CEB Allocators'!$Y72:$BC72),0)*SUM($AG72:$BK72)</f>
        <v>0</v>
      </c>
      <c r="BG401" s="110">
        <f>IFERROR('CEB Allocators'!AY72/SUM('CEB Allocators'!$Y72:$BC72),0)*SUM($AG72:$BK72)</f>
        <v>0</v>
      </c>
      <c r="BH401" s="110">
        <f>IFERROR('CEB Allocators'!AZ72/SUM('CEB Allocators'!$Y72:$BC72),0)*SUM($AG72:$BK72)</f>
        <v>0</v>
      </c>
      <c r="BI401" s="110">
        <f>IFERROR('CEB Allocators'!BA72/SUM('CEB Allocators'!$Y72:$BC72),0)*SUM($AG72:$BK72)</f>
        <v>0</v>
      </c>
      <c r="BJ401" s="110">
        <f>IFERROR('CEB Allocators'!BB72/SUM('CEB Allocators'!$Y72:$BC72),0)*SUM($AG72:$BK72)</f>
        <v>0</v>
      </c>
      <c r="BK401" s="110">
        <f>IFERROR('CEB Allocators'!BC72/SUM('CEB Allocators'!$Y72:$BC72),0)*SUM($AG72:$BK72)</f>
        <v>0</v>
      </c>
      <c r="BL401" s="67">
        <f t="shared" ref="BL401:CG401" si="816">BL72</f>
        <v>0</v>
      </c>
      <c r="BM401" s="67">
        <f t="shared" si="816"/>
        <v>0</v>
      </c>
      <c r="BN401" s="67">
        <f t="shared" si="816"/>
        <v>0</v>
      </c>
      <c r="BO401" s="67">
        <f t="shared" si="816"/>
        <v>0</v>
      </c>
      <c r="BP401" s="67">
        <f t="shared" si="816"/>
        <v>0</v>
      </c>
      <c r="BQ401" s="67">
        <f t="shared" si="816"/>
        <v>0</v>
      </c>
      <c r="BR401" s="67">
        <f t="shared" si="816"/>
        <v>0</v>
      </c>
      <c r="BS401" s="67">
        <f t="shared" si="816"/>
        <v>0</v>
      </c>
      <c r="BT401" s="67">
        <f t="shared" si="816"/>
        <v>0</v>
      </c>
      <c r="BU401" s="67">
        <f t="shared" si="816"/>
        <v>0</v>
      </c>
      <c r="BV401" s="67">
        <f t="shared" si="816"/>
        <v>0</v>
      </c>
      <c r="BW401" s="67">
        <f t="shared" si="816"/>
        <v>0</v>
      </c>
      <c r="BX401" s="67">
        <f t="shared" si="816"/>
        <v>0</v>
      </c>
      <c r="BY401" s="67">
        <f t="shared" si="816"/>
        <v>0</v>
      </c>
      <c r="BZ401" s="67">
        <f t="shared" si="816"/>
        <v>0</v>
      </c>
      <c r="CA401" s="67">
        <f t="shared" si="816"/>
        <v>0</v>
      </c>
      <c r="CB401" s="67">
        <f t="shared" si="816"/>
        <v>0</v>
      </c>
      <c r="CC401" s="67">
        <f t="shared" si="816"/>
        <v>0</v>
      </c>
      <c r="CD401" s="67">
        <f t="shared" si="816"/>
        <v>0</v>
      </c>
      <c r="CE401" s="67">
        <f t="shared" si="816"/>
        <v>0</v>
      </c>
      <c r="CF401" s="67">
        <f t="shared" si="816"/>
        <v>0</v>
      </c>
      <c r="CG401" s="67">
        <f t="shared" si="816"/>
        <v>0</v>
      </c>
      <c r="CH401" s="67">
        <f t="shared" si="797"/>
        <v>0</v>
      </c>
    </row>
    <row r="402" spans="1:86" ht="11.4" x14ac:dyDescent="0.2">
      <c r="A402" s="150"/>
      <c r="B402" s="109" t="str">
        <f t="shared" ref="B402:K402" si="817">B73</f>
        <v>Conservation</v>
      </c>
      <c r="C402" s="130">
        <f t="shared" si="817"/>
        <v>0</v>
      </c>
      <c r="D402" s="130" t="str">
        <f t="shared" si="817"/>
        <v>Con</v>
      </c>
      <c r="E402" s="130" t="str">
        <f t="shared" si="817"/>
        <v>Conservation</v>
      </c>
      <c r="F402" s="109" t="str">
        <f t="shared" si="817"/>
        <v>Multiple</v>
      </c>
      <c r="G402" s="131">
        <f t="shared" si="817"/>
        <v>42370</v>
      </c>
      <c r="H402" s="132">
        <f t="shared" si="802"/>
        <v>15</v>
      </c>
      <c r="I402" s="132">
        <f t="shared" si="817"/>
        <v>15</v>
      </c>
      <c r="J402" s="132">
        <f t="shared" si="817"/>
        <v>0</v>
      </c>
      <c r="K402" s="109">
        <f t="shared" si="817"/>
        <v>2016</v>
      </c>
      <c r="L402" s="109"/>
      <c r="M402" s="109"/>
      <c r="N402" s="109"/>
      <c r="O402" s="109"/>
      <c r="P402" s="109"/>
      <c r="Q402" s="109"/>
      <c r="R402" s="109"/>
      <c r="S402" s="109"/>
      <c r="T402" s="109"/>
      <c r="U402" s="67">
        <f t="shared" ref="U402:AF402" si="818">U73</f>
        <v>0</v>
      </c>
      <c r="V402" s="67">
        <f t="shared" si="818"/>
        <v>0</v>
      </c>
      <c r="W402" s="67">
        <f t="shared" si="818"/>
        <v>0</v>
      </c>
      <c r="X402" s="67">
        <f t="shared" si="818"/>
        <v>0</v>
      </c>
      <c r="Y402" s="67">
        <f t="shared" si="818"/>
        <v>0</v>
      </c>
      <c r="Z402" s="67">
        <f t="shared" si="818"/>
        <v>0</v>
      </c>
      <c r="AA402" s="67">
        <f t="shared" si="818"/>
        <v>0</v>
      </c>
      <c r="AB402" s="67">
        <f t="shared" si="818"/>
        <v>0</v>
      </c>
      <c r="AC402" s="67">
        <f t="shared" si="818"/>
        <v>0</v>
      </c>
      <c r="AD402" s="67">
        <f t="shared" si="818"/>
        <v>0</v>
      </c>
      <c r="AE402" s="67">
        <f t="shared" si="818"/>
        <v>0</v>
      </c>
      <c r="AF402" s="67">
        <f t="shared" si="818"/>
        <v>307.0326872599997</v>
      </c>
      <c r="AG402" s="110">
        <f>IFERROR('CEB Allocators'!Y73/SUM('CEB Allocators'!$Y73:$BC73),0)*SUM($AG73:$BK73)</f>
        <v>0</v>
      </c>
      <c r="AH402" s="110">
        <f>IFERROR('CEB Allocators'!Z73/SUM('CEB Allocators'!$Y73:$BC73),0)*SUM($AG73:$BK73)</f>
        <v>0</v>
      </c>
      <c r="AI402" s="110">
        <f>IFERROR('CEB Allocators'!AA73/SUM('CEB Allocators'!$Y73:$BC73),0)*SUM($AG73:$BK73)</f>
        <v>0</v>
      </c>
      <c r="AJ402" s="110">
        <f>IFERROR('CEB Allocators'!AB73/SUM('CEB Allocators'!$Y73:$BC73),0)*SUM($AG73:$BK73)</f>
        <v>0</v>
      </c>
      <c r="AK402" s="110">
        <f>IFERROR('CEB Allocators'!AC73/SUM('CEB Allocators'!$Y73:$BC73),0)*SUM($AG73:$BK73)</f>
        <v>0</v>
      </c>
      <c r="AL402" s="110">
        <f>IFERROR('CEB Allocators'!AD73/SUM('CEB Allocators'!$Y73:$BC73),0)*SUM($AG73:$BK73)</f>
        <v>0</v>
      </c>
      <c r="AM402" s="110">
        <f>IFERROR('CEB Allocators'!AE73/SUM('CEB Allocators'!$Y73:$BC73),0)*SUM($AG73:$BK73)</f>
        <v>0</v>
      </c>
      <c r="AN402" s="110">
        <f>IFERROR('CEB Allocators'!AF73/SUM('CEB Allocators'!$Y73:$BC73),0)*SUM($AG73:$BK73)</f>
        <v>0</v>
      </c>
      <c r="AO402" s="110">
        <f>IFERROR('CEB Allocators'!AG73/SUM('CEB Allocators'!$Y73:$BC73),0)*SUM($AG73:$BK73)</f>
        <v>0</v>
      </c>
      <c r="AP402" s="110">
        <f>IFERROR('CEB Allocators'!AH73/SUM('CEB Allocators'!$Y73:$BC73),0)*SUM($AG73:$BK73)</f>
        <v>0</v>
      </c>
      <c r="AQ402" s="110">
        <f>IFERROR('CEB Allocators'!AI73/SUM('CEB Allocators'!$Y73:$BC73),0)*SUM($AG73:$BK73)</f>
        <v>0</v>
      </c>
      <c r="AR402" s="110">
        <f>IFERROR('CEB Allocators'!AJ73/SUM('CEB Allocators'!$Y73:$BC73),0)*SUM($AG73:$BK73)</f>
        <v>0</v>
      </c>
      <c r="AS402" s="110">
        <f>IFERROR('CEB Allocators'!AK73/SUM('CEB Allocators'!$Y73:$BC73),0)*SUM($AG73:$BK73)</f>
        <v>0</v>
      </c>
      <c r="AT402" s="110">
        <f>IFERROR('CEB Allocators'!AL73/SUM('CEB Allocators'!$Y73:$BC73),0)*SUM($AG73:$BK73)</f>
        <v>0</v>
      </c>
      <c r="AU402" s="110">
        <f>IFERROR('CEB Allocators'!AM73/SUM('CEB Allocators'!$Y73:$BC73),0)*SUM($AG73:$BK73)</f>
        <v>0</v>
      </c>
      <c r="AV402" s="110">
        <f>IFERROR('CEB Allocators'!AN73/SUM('CEB Allocators'!$Y73:$BC73),0)*SUM($AG73:$BK73)</f>
        <v>0</v>
      </c>
      <c r="AW402" s="110">
        <f>IFERROR('CEB Allocators'!AO73/SUM('CEB Allocators'!$Y73:$BC73),0)*SUM($AG73:$BK73)</f>
        <v>0</v>
      </c>
      <c r="AX402" s="110">
        <f>IFERROR('CEB Allocators'!AP73/SUM('CEB Allocators'!$Y73:$BC73),0)*SUM($AG73:$BK73)</f>
        <v>0</v>
      </c>
      <c r="AY402" s="110">
        <f>IFERROR('CEB Allocators'!AQ73/SUM('CEB Allocators'!$Y73:$BC73),0)*SUM($AG73:$BK73)</f>
        <v>0</v>
      </c>
      <c r="AZ402" s="110">
        <f>IFERROR('CEB Allocators'!AR73/SUM('CEB Allocators'!$Y73:$BC73),0)*SUM($AG73:$BK73)</f>
        <v>0</v>
      </c>
      <c r="BA402" s="110">
        <f>IFERROR('CEB Allocators'!AS73/SUM('CEB Allocators'!$Y73:$BC73),0)*SUM($AG73:$BK73)</f>
        <v>0</v>
      </c>
      <c r="BB402" s="110">
        <f>IFERROR('CEB Allocators'!AT73/SUM('CEB Allocators'!$Y73:$BC73),0)*SUM($AG73:$BK73)</f>
        <v>0</v>
      </c>
      <c r="BC402" s="110">
        <f>IFERROR('CEB Allocators'!AU73/SUM('CEB Allocators'!$Y73:$BC73),0)*SUM($AG73:$BK73)</f>
        <v>0</v>
      </c>
      <c r="BD402" s="110">
        <f>IFERROR('CEB Allocators'!AV73/SUM('CEB Allocators'!$Y73:$BC73),0)*SUM($AG73:$BK73)</f>
        <v>0</v>
      </c>
      <c r="BE402" s="110">
        <f>IFERROR('CEB Allocators'!AW73/SUM('CEB Allocators'!$Y73:$BC73),0)*SUM($AG73:$BK73)</f>
        <v>0</v>
      </c>
      <c r="BF402" s="110">
        <f>IFERROR('CEB Allocators'!AX73/SUM('CEB Allocators'!$Y73:$BC73),0)*SUM($AG73:$BK73)</f>
        <v>0</v>
      </c>
      <c r="BG402" s="110">
        <f>IFERROR('CEB Allocators'!AY73/SUM('CEB Allocators'!$Y73:$BC73),0)*SUM($AG73:$BK73)</f>
        <v>0</v>
      </c>
      <c r="BH402" s="110">
        <f>IFERROR('CEB Allocators'!AZ73/SUM('CEB Allocators'!$Y73:$BC73),0)*SUM($AG73:$BK73)</f>
        <v>0</v>
      </c>
      <c r="BI402" s="110">
        <f>IFERROR('CEB Allocators'!BA73/SUM('CEB Allocators'!$Y73:$BC73),0)*SUM($AG73:$BK73)</f>
        <v>0</v>
      </c>
      <c r="BJ402" s="110">
        <f>IFERROR('CEB Allocators'!BB73/SUM('CEB Allocators'!$Y73:$BC73),0)*SUM($AG73:$BK73)</f>
        <v>0</v>
      </c>
      <c r="BK402" s="110">
        <f>IFERROR('CEB Allocators'!BC73/SUM('CEB Allocators'!$Y73:$BC73),0)*SUM($AG73:$BK73)</f>
        <v>0</v>
      </c>
      <c r="BL402" s="67">
        <f t="shared" ref="BL402:CG402" si="819">BL73</f>
        <v>0</v>
      </c>
      <c r="BM402" s="67">
        <f t="shared" si="819"/>
        <v>0</v>
      </c>
      <c r="BN402" s="67">
        <f t="shared" si="819"/>
        <v>0</v>
      </c>
      <c r="BO402" s="67">
        <f t="shared" si="819"/>
        <v>0</v>
      </c>
      <c r="BP402" s="67">
        <f t="shared" si="819"/>
        <v>0</v>
      </c>
      <c r="BQ402" s="67">
        <f t="shared" si="819"/>
        <v>0</v>
      </c>
      <c r="BR402" s="67">
        <f t="shared" si="819"/>
        <v>0</v>
      </c>
      <c r="BS402" s="67">
        <f t="shared" si="819"/>
        <v>0</v>
      </c>
      <c r="BT402" s="67">
        <f t="shared" si="819"/>
        <v>0</v>
      </c>
      <c r="BU402" s="67">
        <f t="shared" si="819"/>
        <v>0</v>
      </c>
      <c r="BV402" s="67">
        <f t="shared" si="819"/>
        <v>0</v>
      </c>
      <c r="BW402" s="67">
        <f t="shared" si="819"/>
        <v>0</v>
      </c>
      <c r="BX402" s="67">
        <f t="shared" si="819"/>
        <v>0</v>
      </c>
      <c r="BY402" s="67">
        <f t="shared" si="819"/>
        <v>0</v>
      </c>
      <c r="BZ402" s="67">
        <f t="shared" si="819"/>
        <v>0</v>
      </c>
      <c r="CA402" s="67">
        <f t="shared" si="819"/>
        <v>0</v>
      </c>
      <c r="CB402" s="67">
        <f t="shared" si="819"/>
        <v>0</v>
      </c>
      <c r="CC402" s="67">
        <f t="shared" si="819"/>
        <v>0</v>
      </c>
      <c r="CD402" s="67">
        <f t="shared" si="819"/>
        <v>0</v>
      </c>
      <c r="CE402" s="67">
        <f t="shared" si="819"/>
        <v>0</v>
      </c>
      <c r="CF402" s="67">
        <f t="shared" si="819"/>
        <v>0</v>
      </c>
      <c r="CG402" s="67">
        <f t="shared" si="819"/>
        <v>0</v>
      </c>
      <c r="CH402" s="67">
        <f t="shared" si="797"/>
        <v>0</v>
      </c>
    </row>
    <row r="403" spans="1:86" ht="11.4" x14ac:dyDescent="0.2">
      <c r="A403" s="150"/>
      <c r="B403" s="109" t="str">
        <f t="shared" ref="B403:K403" si="820">B74</f>
        <v>Conservation</v>
      </c>
      <c r="C403" s="130">
        <f t="shared" si="820"/>
        <v>0</v>
      </c>
      <c r="D403" s="130" t="str">
        <f t="shared" si="820"/>
        <v>Con</v>
      </c>
      <c r="E403" s="130" t="str">
        <f t="shared" si="820"/>
        <v>Conservation</v>
      </c>
      <c r="F403" s="109" t="str">
        <f t="shared" si="820"/>
        <v>Multiple</v>
      </c>
      <c r="G403" s="131">
        <f t="shared" si="820"/>
        <v>42736</v>
      </c>
      <c r="H403" s="132">
        <f t="shared" si="802"/>
        <v>15</v>
      </c>
      <c r="I403" s="132">
        <f t="shared" si="820"/>
        <v>15</v>
      </c>
      <c r="J403" s="132">
        <f t="shared" si="820"/>
        <v>0</v>
      </c>
      <c r="K403" s="109">
        <f t="shared" si="820"/>
        <v>2017</v>
      </c>
      <c r="L403" s="109"/>
      <c r="M403" s="109"/>
      <c r="N403" s="109"/>
      <c r="O403" s="109"/>
      <c r="P403" s="109"/>
      <c r="Q403" s="109"/>
      <c r="R403" s="109"/>
      <c r="S403" s="109"/>
      <c r="T403" s="109"/>
      <c r="U403" s="67">
        <f t="shared" ref="U403:AF403" si="821">U74</f>
        <v>0</v>
      </c>
      <c r="V403" s="67">
        <f t="shared" si="821"/>
        <v>0</v>
      </c>
      <c r="W403" s="67">
        <f t="shared" si="821"/>
        <v>0</v>
      </c>
      <c r="X403" s="67">
        <f t="shared" si="821"/>
        <v>0</v>
      </c>
      <c r="Y403" s="67">
        <f t="shared" si="821"/>
        <v>0</v>
      </c>
      <c r="Z403" s="67">
        <f t="shared" si="821"/>
        <v>0</v>
      </c>
      <c r="AA403" s="67">
        <f t="shared" si="821"/>
        <v>0</v>
      </c>
      <c r="AB403" s="67">
        <f t="shared" si="821"/>
        <v>0</v>
      </c>
      <c r="AC403" s="67">
        <f t="shared" si="821"/>
        <v>0</v>
      </c>
      <c r="AD403" s="67">
        <f t="shared" si="821"/>
        <v>0</v>
      </c>
      <c r="AE403" s="67">
        <f t="shared" si="821"/>
        <v>0</v>
      </c>
      <c r="AF403" s="67">
        <f t="shared" si="821"/>
        <v>0</v>
      </c>
      <c r="AG403" s="110">
        <f>IFERROR('CEB Allocators'!Y74/SUM('CEB Allocators'!$Y74:$BC74),0)*SUM($AG74:$BK74)</f>
        <v>22.927365797135923</v>
      </c>
      <c r="AH403" s="110">
        <f>IFERROR('CEB Allocators'!Z74/SUM('CEB Allocators'!$Y74:$BC74),0)*SUM($AG74:$BK74)</f>
        <v>22.927365797135923</v>
      </c>
      <c r="AI403" s="110">
        <f>IFERROR('CEB Allocators'!AA74/SUM('CEB Allocators'!$Y74:$BC74),0)*SUM($AG74:$BK74)</f>
        <v>22.927365797135923</v>
      </c>
      <c r="AJ403" s="110">
        <f>IFERROR('CEB Allocators'!AB74/SUM('CEB Allocators'!$Y74:$BC74),0)*SUM($AG74:$BK74)</f>
        <v>22.927365797135923</v>
      </c>
      <c r="AK403" s="110">
        <f>IFERROR('CEB Allocators'!AC74/SUM('CEB Allocators'!$Y74:$BC74),0)*SUM($AG74:$BK74)</f>
        <v>22.927365797135923</v>
      </c>
      <c r="AL403" s="110">
        <f>IFERROR('CEB Allocators'!AD74/SUM('CEB Allocators'!$Y74:$BC74),0)*SUM($AG74:$BK74)</f>
        <v>22.927365797135923</v>
      </c>
      <c r="AM403" s="110">
        <f>IFERROR('CEB Allocators'!AE74/SUM('CEB Allocators'!$Y74:$BC74),0)*SUM($AG74:$BK74)</f>
        <v>22.927365797135923</v>
      </c>
      <c r="AN403" s="110">
        <f>IFERROR('CEB Allocators'!AF74/SUM('CEB Allocators'!$Y74:$BC74),0)*SUM($AG74:$BK74)</f>
        <v>22.927365797135923</v>
      </c>
      <c r="AO403" s="110">
        <f>IFERROR('CEB Allocators'!AG74/SUM('CEB Allocators'!$Y74:$BC74),0)*SUM($AG74:$BK74)</f>
        <v>22.927365797135923</v>
      </c>
      <c r="AP403" s="110">
        <f>IFERROR('CEB Allocators'!AH74/SUM('CEB Allocators'!$Y74:$BC74),0)*SUM($AG74:$BK74)</f>
        <v>22.927365797135923</v>
      </c>
      <c r="AQ403" s="110">
        <f>IFERROR('CEB Allocators'!AI74/SUM('CEB Allocators'!$Y74:$BC74),0)*SUM($AG74:$BK74)</f>
        <v>22.927365797135923</v>
      </c>
      <c r="AR403" s="110">
        <f>IFERROR('CEB Allocators'!AJ74/SUM('CEB Allocators'!$Y74:$BC74),0)*SUM($AG74:$BK74)</f>
        <v>22.927365797135923</v>
      </c>
      <c r="AS403" s="110">
        <f>IFERROR('CEB Allocators'!AK74/SUM('CEB Allocators'!$Y74:$BC74),0)*SUM($AG74:$BK74)</f>
        <v>22.927365797135923</v>
      </c>
      <c r="AT403" s="110">
        <f>IFERROR('CEB Allocators'!AL74/SUM('CEB Allocators'!$Y74:$BC74),0)*SUM($AG74:$BK74)</f>
        <v>22.927365797135923</v>
      </c>
      <c r="AU403" s="110">
        <f>IFERROR('CEB Allocators'!AM74/SUM('CEB Allocators'!$Y74:$BC74),0)*SUM($AG74:$BK74)</f>
        <v>22.927365797135923</v>
      </c>
      <c r="AV403" s="110">
        <f>IFERROR('CEB Allocators'!AN74/SUM('CEB Allocators'!$Y74:$BC74),0)*SUM($AG74:$BK74)</f>
        <v>0</v>
      </c>
      <c r="AW403" s="110">
        <f>IFERROR('CEB Allocators'!AO74/SUM('CEB Allocators'!$Y74:$BC74),0)*SUM($AG74:$BK74)</f>
        <v>0</v>
      </c>
      <c r="AX403" s="110">
        <f>IFERROR('CEB Allocators'!AP74/SUM('CEB Allocators'!$Y74:$BC74),0)*SUM($AG74:$BK74)</f>
        <v>0</v>
      </c>
      <c r="AY403" s="110">
        <f>IFERROR('CEB Allocators'!AQ74/SUM('CEB Allocators'!$Y74:$BC74),0)*SUM($AG74:$BK74)</f>
        <v>0</v>
      </c>
      <c r="AZ403" s="110">
        <f>IFERROR('CEB Allocators'!AR74/SUM('CEB Allocators'!$Y74:$BC74),0)*SUM($AG74:$BK74)</f>
        <v>0</v>
      </c>
      <c r="BA403" s="110">
        <f>IFERROR('CEB Allocators'!AS74/SUM('CEB Allocators'!$Y74:$BC74),0)*SUM($AG74:$BK74)</f>
        <v>0</v>
      </c>
      <c r="BB403" s="110">
        <f>IFERROR('CEB Allocators'!AT74/SUM('CEB Allocators'!$Y74:$BC74),0)*SUM($AG74:$BK74)</f>
        <v>0</v>
      </c>
      <c r="BC403" s="110">
        <f>IFERROR('CEB Allocators'!AU74/SUM('CEB Allocators'!$Y74:$BC74),0)*SUM($AG74:$BK74)</f>
        <v>0</v>
      </c>
      <c r="BD403" s="110">
        <f>IFERROR('CEB Allocators'!AV74/SUM('CEB Allocators'!$Y74:$BC74),0)*SUM($AG74:$BK74)</f>
        <v>0</v>
      </c>
      <c r="BE403" s="110">
        <f>IFERROR('CEB Allocators'!AW74/SUM('CEB Allocators'!$Y74:$BC74),0)*SUM($AG74:$BK74)</f>
        <v>0</v>
      </c>
      <c r="BF403" s="110">
        <f>IFERROR('CEB Allocators'!AX74/SUM('CEB Allocators'!$Y74:$BC74),0)*SUM($AG74:$BK74)</f>
        <v>0</v>
      </c>
      <c r="BG403" s="110">
        <f>IFERROR('CEB Allocators'!AY74/SUM('CEB Allocators'!$Y74:$BC74),0)*SUM($AG74:$BK74)</f>
        <v>0</v>
      </c>
      <c r="BH403" s="110">
        <f>IFERROR('CEB Allocators'!AZ74/SUM('CEB Allocators'!$Y74:$BC74),0)*SUM($AG74:$BK74)</f>
        <v>0</v>
      </c>
      <c r="BI403" s="110">
        <f>IFERROR('CEB Allocators'!BA74/SUM('CEB Allocators'!$Y74:$BC74),0)*SUM($AG74:$BK74)</f>
        <v>0</v>
      </c>
      <c r="BJ403" s="110">
        <f>IFERROR('CEB Allocators'!BB74/SUM('CEB Allocators'!$Y74:$BC74),0)*SUM($AG74:$BK74)</f>
        <v>0</v>
      </c>
      <c r="BK403" s="110">
        <f>IFERROR('CEB Allocators'!BC74/SUM('CEB Allocators'!$Y74:$BC74),0)*SUM($AG74:$BK74)</f>
        <v>0</v>
      </c>
      <c r="BL403" s="67">
        <f t="shared" ref="BL403:CG403" si="822">BL74</f>
        <v>0</v>
      </c>
      <c r="BM403" s="67">
        <f t="shared" si="822"/>
        <v>0</v>
      </c>
      <c r="BN403" s="67">
        <f t="shared" si="822"/>
        <v>0</v>
      </c>
      <c r="BO403" s="67">
        <f t="shared" si="822"/>
        <v>0</v>
      </c>
      <c r="BP403" s="67">
        <f t="shared" si="822"/>
        <v>0</v>
      </c>
      <c r="BQ403" s="67">
        <f t="shared" si="822"/>
        <v>0</v>
      </c>
      <c r="BR403" s="67">
        <f t="shared" si="822"/>
        <v>0</v>
      </c>
      <c r="BS403" s="67">
        <f t="shared" si="822"/>
        <v>0</v>
      </c>
      <c r="BT403" s="67">
        <f t="shared" si="822"/>
        <v>0</v>
      </c>
      <c r="BU403" s="67">
        <f t="shared" si="822"/>
        <v>0</v>
      </c>
      <c r="BV403" s="67">
        <f t="shared" si="822"/>
        <v>0</v>
      </c>
      <c r="BW403" s="67">
        <f t="shared" si="822"/>
        <v>0</v>
      </c>
      <c r="BX403" s="67">
        <f t="shared" si="822"/>
        <v>0</v>
      </c>
      <c r="BY403" s="67">
        <f t="shared" si="822"/>
        <v>0</v>
      </c>
      <c r="BZ403" s="67">
        <f t="shared" si="822"/>
        <v>0</v>
      </c>
      <c r="CA403" s="67">
        <f t="shared" si="822"/>
        <v>0</v>
      </c>
      <c r="CB403" s="67">
        <f t="shared" si="822"/>
        <v>0</v>
      </c>
      <c r="CC403" s="67">
        <f t="shared" si="822"/>
        <v>0</v>
      </c>
      <c r="CD403" s="67">
        <f t="shared" si="822"/>
        <v>0</v>
      </c>
      <c r="CE403" s="67">
        <f t="shared" si="822"/>
        <v>0</v>
      </c>
      <c r="CF403" s="67">
        <f t="shared" si="822"/>
        <v>0</v>
      </c>
      <c r="CG403" s="67">
        <f t="shared" si="822"/>
        <v>0</v>
      </c>
      <c r="CH403" s="67">
        <f t="shared" si="797"/>
        <v>0</v>
      </c>
    </row>
    <row r="404" spans="1:86" ht="11.4" x14ac:dyDescent="0.2">
      <c r="A404" s="150"/>
      <c r="B404" s="109" t="str">
        <f t="shared" ref="B404:K404" si="823">B75</f>
        <v>Conservation</v>
      </c>
      <c r="C404" s="130">
        <f t="shared" si="823"/>
        <v>0</v>
      </c>
      <c r="D404" s="130" t="str">
        <f t="shared" si="823"/>
        <v>Con</v>
      </c>
      <c r="E404" s="130" t="str">
        <f t="shared" si="823"/>
        <v>Conservation</v>
      </c>
      <c r="F404" s="109" t="str">
        <f t="shared" si="823"/>
        <v>Multiple</v>
      </c>
      <c r="G404" s="131">
        <f t="shared" si="823"/>
        <v>43101</v>
      </c>
      <c r="H404" s="132">
        <f t="shared" si="802"/>
        <v>15</v>
      </c>
      <c r="I404" s="132">
        <f t="shared" si="823"/>
        <v>15</v>
      </c>
      <c r="J404" s="132">
        <f t="shared" si="823"/>
        <v>0</v>
      </c>
      <c r="K404" s="109">
        <f t="shared" si="823"/>
        <v>2018</v>
      </c>
      <c r="L404" s="109"/>
      <c r="M404" s="109"/>
      <c r="N404" s="109"/>
      <c r="O404" s="109"/>
      <c r="P404" s="109"/>
      <c r="Q404" s="109"/>
      <c r="R404" s="109"/>
      <c r="S404" s="109"/>
      <c r="T404" s="109"/>
      <c r="U404" s="67">
        <f t="shared" ref="U404:AF404" si="824">U75</f>
        <v>0</v>
      </c>
      <c r="V404" s="67">
        <f t="shared" si="824"/>
        <v>0</v>
      </c>
      <c r="W404" s="67">
        <f t="shared" si="824"/>
        <v>0</v>
      </c>
      <c r="X404" s="67">
        <f t="shared" si="824"/>
        <v>0</v>
      </c>
      <c r="Y404" s="67">
        <f t="shared" si="824"/>
        <v>0</v>
      </c>
      <c r="Z404" s="67">
        <f t="shared" si="824"/>
        <v>0</v>
      </c>
      <c r="AA404" s="67">
        <f t="shared" si="824"/>
        <v>0</v>
      </c>
      <c r="AB404" s="67">
        <f t="shared" si="824"/>
        <v>0</v>
      </c>
      <c r="AC404" s="67">
        <f t="shared" si="824"/>
        <v>0</v>
      </c>
      <c r="AD404" s="67">
        <f t="shared" si="824"/>
        <v>0</v>
      </c>
      <c r="AE404" s="67">
        <f t="shared" si="824"/>
        <v>0</v>
      </c>
      <c r="AF404" s="67">
        <f t="shared" si="824"/>
        <v>0</v>
      </c>
      <c r="AG404" s="110">
        <f>IFERROR('CEB Allocators'!Y75/SUM('CEB Allocators'!$Y75:$BC75),0)*SUM($AG75:$BK75)</f>
        <v>0</v>
      </c>
      <c r="AH404" s="110">
        <f>IFERROR('CEB Allocators'!Z75/SUM('CEB Allocators'!$Y75:$BC75),0)*SUM($AG75:$BK75)</f>
        <v>24.206601073786207</v>
      </c>
      <c r="AI404" s="110">
        <f>IFERROR('CEB Allocators'!AA75/SUM('CEB Allocators'!$Y75:$BC75),0)*SUM($AG75:$BK75)</f>
        <v>24.206601073786207</v>
      </c>
      <c r="AJ404" s="110">
        <f>IFERROR('CEB Allocators'!AB75/SUM('CEB Allocators'!$Y75:$BC75),0)*SUM($AG75:$BK75)</f>
        <v>24.206601073786207</v>
      </c>
      <c r="AK404" s="110">
        <f>IFERROR('CEB Allocators'!AC75/SUM('CEB Allocators'!$Y75:$BC75),0)*SUM($AG75:$BK75)</f>
        <v>24.206601073786207</v>
      </c>
      <c r="AL404" s="110">
        <f>IFERROR('CEB Allocators'!AD75/SUM('CEB Allocators'!$Y75:$BC75),0)*SUM($AG75:$BK75)</f>
        <v>24.206601073786207</v>
      </c>
      <c r="AM404" s="110">
        <f>IFERROR('CEB Allocators'!AE75/SUM('CEB Allocators'!$Y75:$BC75),0)*SUM($AG75:$BK75)</f>
        <v>24.206601073786207</v>
      </c>
      <c r="AN404" s="110">
        <f>IFERROR('CEB Allocators'!AF75/SUM('CEB Allocators'!$Y75:$BC75),0)*SUM($AG75:$BK75)</f>
        <v>24.206601073786207</v>
      </c>
      <c r="AO404" s="110">
        <f>IFERROR('CEB Allocators'!AG75/SUM('CEB Allocators'!$Y75:$BC75),0)*SUM($AG75:$BK75)</f>
        <v>24.206601073786207</v>
      </c>
      <c r="AP404" s="110">
        <f>IFERROR('CEB Allocators'!AH75/SUM('CEB Allocators'!$Y75:$BC75),0)*SUM($AG75:$BK75)</f>
        <v>24.206601073786207</v>
      </c>
      <c r="AQ404" s="110">
        <f>IFERROR('CEB Allocators'!AI75/SUM('CEB Allocators'!$Y75:$BC75),0)*SUM($AG75:$BK75)</f>
        <v>24.206601073786207</v>
      </c>
      <c r="AR404" s="110">
        <f>IFERROR('CEB Allocators'!AJ75/SUM('CEB Allocators'!$Y75:$BC75),0)*SUM($AG75:$BK75)</f>
        <v>24.206601073786207</v>
      </c>
      <c r="AS404" s="110">
        <f>IFERROR('CEB Allocators'!AK75/SUM('CEB Allocators'!$Y75:$BC75),0)*SUM($AG75:$BK75)</f>
        <v>24.206601073786207</v>
      </c>
      <c r="AT404" s="110">
        <f>IFERROR('CEB Allocators'!AL75/SUM('CEB Allocators'!$Y75:$BC75),0)*SUM($AG75:$BK75)</f>
        <v>24.206601073786207</v>
      </c>
      <c r="AU404" s="110">
        <f>IFERROR('CEB Allocators'!AM75/SUM('CEB Allocators'!$Y75:$BC75),0)*SUM($AG75:$BK75)</f>
        <v>24.206601073786207</v>
      </c>
      <c r="AV404" s="110">
        <f>IFERROR('CEB Allocators'!AN75/SUM('CEB Allocators'!$Y75:$BC75),0)*SUM($AG75:$BK75)</f>
        <v>24.206601073786207</v>
      </c>
      <c r="AW404" s="110">
        <f>IFERROR('CEB Allocators'!AO75/SUM('CEB Allocators'!$Y75:$BC75),0)*SUM($AG75:$BK75)</f>
        <v>0</v>
      </c>
      <c r="AX404" s="110">
        <f>IFERROR('CEB Allocators'!AP75/SUM('CEB Allocators'!$Y75:$BC75),0)*SUM($AG75:$BK75)</f>
        <v>0</v>
      </c>
      <c r="AY404" s="110">
        <f>IFERROR('CEB Allocators'!AQ75/SUM('CEB Allocators'!$Y75:$BC75),0)*SUM($AG75:$BK75)</f>
        <v>0</v>
      </c>
      <c r="AZ404" s="110">
        <f>IFERROR('CEB Allocators'!AR75/SUM('CEB Allocators'!$Y75:$BC75),0)*SUM($AG75:$BK75)</f>
        <v>0</v>
      </c>
      <c r="BA404" s="110">
        <f>IFERROR('CEB Allocators'!AS75/SUM('CEB Allocators'!$Y75:$BC75),0)*SUM($AG75:$BK75)</f>
        <v>0</v>
      </c>
      <c r="BB404" s="110">
        <f>IFERROR('CEB Allocators'!AT75/SUM('CEB Allocators'!$Y75:$BC75),0)*SUM($AG75:$BK75)</f>
        <v>0</v>
      </c>
      <c r="BC404" s="110">
        <f>IFERROR('CEB Allocators'!AU75/SUM('CEB Allocators'!$Y75:$BC75),0)*SUM($AG75:$BK75)</f>
        <v>0</v>
      </c>
      <c r="BD404" s="110">
        <f>IFERROR('CEB Allocators'!AV75/SUM('CEB Allocators'!$Y75:$BC75),0)*SUM($AG75:$BK75)</f>
        <v>0</v>
      </c>
      <c r="BE404" s="110">
        <f>IFERROR('CEB Allocators'!AW75/SUM('CEB Allocators'!$Y75:$BC75),0)*SUM($AG75:$BK75)</f>
        <v>0</v>
      </c>
      <c r="BF404" s="110">
        <f>IFERROR('CEB Allocators'!AX75/SUM('CEB Allocators'!$Y75:$BC75),0)*SUM($AG75:$BK75)</f>
        <v>0</v>
      </c>
      <c r="BG404" s="110">
        <f>IFERROR('CEB Allocators'!AY75/SUM('CEB Allocators'!$Y75:$BC75),0)*SUM($AG75:$BK75)</f>
        <v>0</v>
      </c>
      <c r="BH404" s="110">
        <f>IFERROR('CEB Allocators'!AZ75/SUM('CEB Allocators'!$Y75:$BC75),0)*SUM($AG75:$BK75)</f>
        <v>0</v>
      </c>
      <c r="BI404" s="110">
        <f>IFERROR('CEB Allocators'!BA75/SUM('CEB Allocators'!$Y75:$BC75),0)*SUM($AG75:$BK75)</f>
        <v>0</v>
      </c>
      <c r="BJ404" s="110">
        <f>IFERROR('CEB Allocators'!BB75/SUM('CEB Allocators'!$Y75:$BC75),0)*SUM($AG75:$BK75)</f>
        <v>0</v>
      </c>
      <c r="BK404" s="110">
        <f>IFERROR('CEB Allocators'!BC75/SUM('CEB Allocators'!$Y75:$BC75),0)*SUM($AG75:$BK75)</f>
        <v>0</v>
      </c>
      <c r="BL404" s="67">
        <f t="shared" ref="BL404:CG404" si="825">BL75</f>
        <v>0</v>
      </c>
      <c r="BM404" s="67">
        <f t="shared" si="825"/>
        <v>0</v>
      </c>
      <c r="BN404" s="67">
        <f t="shared" si="825"/>
        <v>0</v>
      </c>
      <c r="BO404" s="67">
        <f t="shared" si="825"/>
        <v>0</v>
      </c>
      <c r="BP404" s="67">
        <f t="shared" si="825"/>
        <v>0</v>
      </c>
      <c r="BQ404" s="67">
        <f t="shared" si="825"/>
        <v>0</v>
      </c>
      <c r="BR404" s="67">
        <f t="shared" si="825"/>
        <v>0</v>
      </c>
      <c r="BS404" s="67">
        <f t="shared" si="825"/>
        <v>0</v>
      </c>
      <c r="BT404" s="67">
        <f t="shared" si="825"/>
        <v>0</v>
      </c>
      <c r="BU404" s="67">
        <f t="shared" si="825"/>
        <v>0</v>
      </c>
      <c r="BV404" s="67">
        <f t="shared" si="825"/>
        <v>0</v>
      </c>
      <c r="BW404" s="67">
        <f t="shared" si="825"/>
        <v>0</v>
      </c>
      <c r="BX404" s="67">
        <f t="shared" si="825"/>
        <v>0</v>
      </c>
      <c r="BY404" s="67">
        <f t="shared" si="825"/>
        <v>0</v>
      </c>
      <c r="BZ404" s="67">
        <f t="shared" si="825"/>
        <v>0</v>
      </c>
      <c r="CA404" s="67">
        <f t="shared" si="825"/>
        <v>0</v>
      </c>
      <c r="CB404" s="67">
        <f t="shared" si="825"/>
        <v>0</v>
      </c>
      <c r="CC404" s="67">
        <f t="shared" si="825"/>
        <v>0</v>
      </c>
      <c r="CD404" s="67">
        <f t="shared" si="825"/>
        <v>0</v>
      </c>
      <c r="CE404" s="67">
        <f t="shared" si="825"/>
        <v>0</v>
      </c>
      <c r="CF404" s="67">
        <f t="shared" si="825"/>
        <v>0</v>
      </c>
      <c r="CG404" s="67">
        <f t="shared" si="825"/>
        <v>0</v>
      </c>
      <c r="CH404" s="67">
        <f t="shared" si="797"/>
        <v>0</v>
      </c>
    </row>
    <row r="405" spans="1:86" ht="11.4" x14ac:dyDescent="0.2">
      <c r="A405" s="150"/>
      <c r="B405" s="109" t="str">
        <f t="shared" ref="B405:K405" si="826">B76</f>
        <v>Conservation</v>
      </c>
      <c r="C405" s="130">
        <f t="shared" si="826"/>
        <v>0</v>
      </c>
      <c r="D405" s="130" t="str">
        <f t="shared" si="826"/>
        <v>Con</v>
      </c>
      <c r="E405" s="130" t="str">
        <f t="shared" si="826"/>
        <v>Conservation</v>
      </c>
      <c r="F405" s="109" t="str">
        <f t="shared" si="826"/>
        <v>Multiple</v>
      </c>
      <c r="G405" s="131">
        <f t="shared" si="826"/>
        <v>43466</v>
      </c>
      <c r="H405" s="132">
        <f t="shared" si="802"/>
        <v>15</v>
      </c>
      <c r="I405" s="132">
        <f t="shared" si="826"/>
        <v>15</v>
      </c>
      <c r="J405" s="132">
        <f t="shared" si="826"/>
        <v>0</v>
      </c>
      <c r="K405" s="109">
        <f t="shared" si="826"/>
        <v>2019</v>
      </c>
      <c r="L405" s="109"/>
      <c r="M405" s="109"/>
      <c r="N405" s="109"/>
      <c r="O405" s="109"/>
      <c r="P405" s="109"/>
      <c r="Q405" s="109"/>
      <c r="R405" s="109"/>
      <c r="S405" s="109"/>
      <c r="T405" s="109"/>
      <c r="U405" s="67">
        <f t="shared" ref="U405:AF405" si="827">U76</f>
        <v>0</v>
      </c>
      <c r="V405" s="67">
        <f t="shared" si="827"/>
        <v>0</v>
      </c>
      <c r="W405" s="67">
        <f t="shared" si="827"/>
        <v>0</v>
      </c>
      <c r="X405" s="67">
        <f t="shared" si="827"/>
        <v>0</v>
      </c>
      <c r="Y405" s="67">
        <f t="shared" si="827"/>
        <v>0</v>
      </c>
      <c r="Z405" s="67">
        <f t="shared" si="827"/>
        <v>0</v>
      </c>
      <c r="AA405" s="67">
        <f t="shared" si="827"/>
        <v>0</v>
      </c>
      <c r="AB405" s="67">
        <f t="shared" si="827"/>
        <v>0</v>
      </c>
      <c r="AC405" s="67">
        <f t="shared" si="827"/>
        <v>0</v>
      </c>
      <c r="AD405" s="67">
        <f t="shared" si="827"/>
        <v>0</v>
      </c>
      <c r="AE405" s="67">
        <f t="shared" si="827"/>
        <v>0</v>
      </c>
      <c r="AF405" s="67">
        <f t="shared" si="827"/>
        <v>0</v>
      </c>
      <c r="AG405" s="110">
        <f>IFERROR('CEB Allocators'!Y76/SUM('CEB Allocators'!$Y76:$BC76),0)*SUM($AG76:$BK76)</f>
        <v>0</v>
      </c>
      <c r="AH405" s="110">
        <f>IFERROR('CEB Allocators'!Z76/SUM('CEB Allocators'!$Y76:$BC76),0)*SUM($AG76:$BK76)</f>
        <v>0</v>
      </c>
      <c r="AI405" s="110">
        <f>IFERROR('CEB Allocators'!AA76/SUM('CEB Allocators'!$Y76:$BC76),0)*SUM($AG76:$BK76)</f>
        <v>24.690733095261926</v>
      </c>
      <c r="AJ405" s="110">
        <f>IFERROR('CEB Allocators'!AB76/SUM('CEB Allocators'!$Y76:$BC76),0)*SUM($AG76:$BK76)</f>
        <v>24.690733095261926</v>
      </c>
      <c r="AK405" s="110">
        <f>IFERROR('CEB Allocators'!AC76/SUM('CEB Allocators'!$Y76:$BC76),0)*SUM($AG76:$BK76)</f>
        <v>24.690733095261926</v>
      </c>
      <c r="AL405" s="110">
        <f>IFERROR('CEB Allocators'!AD76/SUM('CEB Allocators'!$Y76:$BC76),0)*SUM($AG76:$BK76)</f>
        <v>24.690733095261926</v>
      </c>
      <c r="AM405" s="110">
        <f>IFERROR('CEB Allocators'!AE76/SUM('CEB Allocators'!$Y76:$BC76),0)*SUM($AG76:$BK76)</f>
        <v>24.690733095261926</v>
      </c>
      <c r="AN405" s="110">
        <f>IFERROR('CEB Allocators'!AF76/SUM('CEB Allocators'!$Y76:$BC76),0)*SUM($AG76:$BK76)</f>
        <v>24.690733095261926</v>
      </c>
      <c r="AO405" s="110">
        <f>IFERROR('CEB Allocators'!AG76/SUM('CEB Allocators'!$Y76:$BC76),0)*SUM($AG76:$BK76)</f>
        <v>24.690733095261926</v>
      </c>
      <c r="AP405" s="110">
        <f>IFERROR('CEB Allocators'!AH76/SUM('CEB Allocators'!$Y76:$BC76),0)*SUM($AG76:$BK76)</f>
        <v>24.690733095261926</v>
      </c>
      <c r="AQ405" s="110">
        <f>IFERROR('CEB Allocators'!AI76/SUM('CEB Allocators'!$Y76:$BC76),0)*SUM($AG76:$BK76)</f>
        <v>24.690733095261926</v>
      </c>
      <c r="AR405" s="110">
        <f>IFERROR('CEB Allocators'!AJ76/SUM('CEB Allocators'!$Y76:$BC76),0)*SUM($AG76:$BK76)</f>
        <v>24.690733095261926</v>
      </c>
      <c r="AS405" s="110">
        <f>IFERROR('CEB Allocators'!AK76/SUM('CEB Allocators'!$Y76:$BC76),0)*SUM($AG76:$BK76)</f>
        <v>24.690733095261926</v>
      </c>
      <c r="AT405" s="110">
        <f>IFERROR('CEB Allocators'!AL76/SUM('CEB Allocators'!$Y76:$BC76),0)*SUM($AG76:$BK76)</f>
        <v>24.690733095261926</v>
      </c>
      <c r="AU405" s="110">
        <f>IFERROR('CEB Allocators'!AM76/SUM('CEB Allocators'!$Y76:$BC76),0)*SUM($AG76:$BK76)</f>
        <v>24.690733095261926</v>
      </c>
      <c r="AV405" s="110">
        <f>IFERROR('CEB Allocators'!AN76/SUM('CEB Allocators'!$Y76:$BC76),0)*SUM($AG76:$BK76)</f>
        <v>24.690733095261926</v>
      </c>
      <c r="AW405" s="110">
        <f>IFERROR('CEB Allocators'!AO76/SUM('CEB Allocators'!$Y76:$BC76),0)*SUM($AG76:$BK76)</f>
        <v>24.690733095261926</v>
      </c>
      <c r="AX405" s="110">
        <f>IFERROR('CEB Allocators'!AP76/SUM('CEB Allocators'!$Y76:$BC76),0)*SUM($AG76:$BK76)</f>
        <v>0</v>
      </c>
      <c r="AY405" s="110">
        <f>IFERROR('CEB Allocators'!AQ76/SUM('CEB Allocators'!$Y76:$BC76),0)*SUM($AG76:$BK76)</f>
        <v>0</v>
      </c>
      <c r="AZ405" s="110">
        <f>IFERROR('CEB Allocators'!AR76/SUM('CEB Allocators'!$Y76:$BC76),0)*SUM($AG76:$BK76)</f>
        <v>0</v>
      </c>
      <c r="BA405" s="110">
        <f>IFERROR('CEB Allocators'!AS76/SUM('CEB Allocators'!$Y76:$BC76),0)*SUM($AG76:$BK76)</f>
        <v>0</v>
      </c>
      <c r="BB405" s="110">
        <f>IFERROR('CEB Allocators'!AT76/SUM('CEB Allocators'!$Y76:$BC76),0)*SUM($AG76:$BK76)</f>
        <v>0</v>
      </c>
      <c r="BC405" s="110">
        <f>IFERROR('CEB Allocators'!AU76/SUM('CEB Allocators'!$Y76:$BC76),0)*SUM($AG76:$BK76)</f>
        <v>0</v>
      </c>
      <c r="BD405" s="110">
        <f>IFERROR('CEB Allocators'!AV76/SUM('CEB Allocators'!$Y76:$BC76),0)*SUM($AG76:$BK76)</f>
        <v>0</v>
      </c>
      <c r="BE405" s="110">
        <f>IFERROR('CEB Allocators'!AW76/SUM('CEB Allocators'!$Y76:$BC76),0)*SUM($AG76:$BK76)</f>
        <v>0</v>
      </c>
      <c r="BF405" s="110">
        <f>IFERROR('CEB Allocators'!AX76/SUM('CEB Allocators'!$Y76:$BC76),0)*SUM($AG76:$BK76)</f>
        <v>0</v>
      </c>
      <c r="BG405" s="110">
        <f>IFERROR('CEB Allocators'!AY76/SUM('CEB Allocators'!$Y76:$BC76),0)*SUM($AG76:$BK76)</f>
        <v>0</v>
      </c>
      <c r="BH405" s="110">
        <f>IFERROR('CEB Allocators'!AZ76/SUM('CEB Allocators'!$Y76:$BC76),0)*SUM($AG76:$BK76)</f>
        <v>0</v>
      </c>
      <c r="BI405" s="110">
        <f>IFERROR('CEB Allocators'!BA76/SUM('CEB Allocators'!$Y76:$BC76),0)*SUM($AG76:$BK76)</f>
        <v>0</v>
      </c>
      <c r="BJ405" s="110">
        <f>IFERROR('CEB Allocators'!BB76/SUM('CEB Allocators'!$Y76:$BC76),0)*SUM($AG76:$BK76)</f>
        <v>0</v>
      </c>
      <c r="BK405" s="110">
        <f>IFERROR('CEB Allocators'!BC76/SUM('CEB Allocators'!$Y76:$BC76),0)*SUM($AG76:$BK76)</f>
        <v>0</v>
      </c>
      <c r="BL405" s="67">
        <f t="shared" ref="BL405:CG405" si="828">BL76</f>
        <v>0</v>
      </c>
      <c r="BM405" s="67">
        <f t="shared" si="828"/>
        <v>0</v>
      </c>
      <c r="BN405" s="67">
        <f t="shared" si="828"/>
        <v>0</v>
      </c>
      <c r="BO405" s="67">
        <f t="shared" si="828"/>
        <v>0</v>
      </c>
      <c r="BP405" s="67">
        <f t="shared" si="828"/>
        <v>0</v>
      </c>
      <c r="BQ405" s="67">
        <f t="shared" si="828"/>
        <v>0</v>
      </c>
      <c r="BR405" s="67">
        <f t="shared" si="828"/>
        <v>0</v>
      </c>
      <c r="BS405" s="67">
        <f t="shared" si="828"/>
        <v>0</v>
      </c>
      <c r="BT405" s="67">
        <f t="shared" si="828"/>
        <v>0</v>
      </c>
      <c r="BU405" s="67">
        <f t="shared" si="828"/>
        <v>0</v>
      </c>
      <c r="BV405" s="67">
        <f t="shared" si="828"/>
        <v>0</v>
      </c>
      <c r="BW405" s="67">
        <f t="shared" si="828"/>
        <v>0</v>
      </c>
      <c r="BX405" s="67">
        <f t="shared" si="828"/>
        <v>0</v>
      </c>
      <c r="BY405" s="67">
        <f t="shared" si="828"/>
        <v>0</v>
      </c>
      <c r="BZ405" s="67">
        <f t="shared" si="828"/>
        <v>0</v>
      </c>
      <c r="CA405" s="67">
        <f t="shared" si="828"/>
        <v>0</v>
      </c>
      <c r="CB405" s="67">
        <f t="shared" si="828"/>
        <v>0</v>
      </c>
      <c r="CC405" s="67">
        <f t="shared" si="828"/>
        <v>0</v>
      </c>
      <c r="CD405" s="67">
        <f t="shared" si="828"/>
        <v>0</v>
      </c>
      <c r="CE405" s="67">
        <f t="shared" si="828"/>
        <v>0</v>
      </c>
      <c r="CF405" s="67">
        <f t="shared" si="828"/>
        <v>0</v>
      </c>
      <c r="CG405" s="67">
        <f t="shared" si="828"/>
        <v>0</v>
      </c>
      <c r="CH405" s="67">
        <f t="shared" si="797"/>
        <v>0</v>
      </c>
    </row>
    <row r="406" spans="1:86" ht="11.4" x14ac:dyDescent="0.2">
      <c r="A406" s="150"/>
      <c r="B406" s="109" t="str">
        <f t="shared" ref="B406:K406" si="829">B77</f>
        <v>Conservation</v>
      </c>
      <c r="C406" s="130">
        <f t="shared" si="829"/>
        <v>0</v>
      </c>
      <c r="D406" s="130" t="str">
        <f t="shared" si="829"/>
        <v>Con</v>
      </c>
      <c r="E406" s="130" t="str">
        <f t="shared" si="829"/>
        <v>Conservation</v>
      </c>
      <c r="F406" s="109" t="str">
        <f t="shared" si="829"/>
        <v>Multiple</v>
      </c>
      <c r="G406" s="131">
        <f t="shared" si="829"/>
        <v>43831</v>
      </c>
      <c r="H406" s="132">
        <f t="shared" si="802"/>
        <v>15</v>
      </c>
      <c r="I406" s="132">
        <f t="shared" si="829"/>
        <v>15</v>
      </c>
      <c r="J406" s="132">
        <f t="shared" si="829"/>
        <v>0</v>
      </c>
      <c r="K406" s="109">
        <f t="shared" si="829"/>
        <v>2020</v>
      </c>
      <c r="L406" s="109"/>
      <c r="M406" s="109"/>
      <c r="N406" s="109"/>
      <c r="O406" s="109"/>
      <c r="P406" s="109"/>
      <c r="Q406" s="109"/>
      <c r="R406" s="109"/>
      <c r="S406" s="109"/>
      <c r="T406" s="109"/>
      <c r="U406" s="67">
        <f t="shared" ref="U406:AF406" si="830">U77</f>
        <v>0</v>
      </c>
      <c r="V406" s="67">
        <f t="shared" si="830"/>
        <v>0</v>
      </c>
      <c r="W406" s="67">
        <f t="shared" si="830"/>
        <v>0</v>
      </c>
      <c r="X406" s="67">
        <f t="shared" si="830"/>
        <v>0</v>
      </c>
      <c r="Y406" s="67">
        <f t="shared" si="830"/>
        <v>0</v>
      </c>
      <c r="Z406" s="67">
        <f t="shared" si="830"/>
        <v>0</v>
      </c>
      <c r="AA406" s="67">
        <f t="shared" si="830"/>
        <v>0</v>
      </c>
      <c r="AB406" s="67">
        <f t="shared" si="830"/>
        <v>0</v>
      </c>
      <c r="AC406" s="67">
        <f t="shared" si="830"/>
        <v>0</v>
      </c>
      <c r="AD406" s="67">
        <f t="shared" si="830"/>
        <v>0</v>
      </c>
      <c r="AE406" s="67">
        <f t="shared" si="830"/>
        <v>0</v>
      </c>
      <c r="AF406" s="67">
        <f t="shared" si="830"/>
        <v>0</v>
      </c>
      <c r="AG406" s="110">
        <f>IFERROR('CEB Allocators'!Y77/SUM('CEB Allocators'!$Y77:$BC77),0)*SUM($AG77:$BK77)</f>
        <v>0</v>
      </c>
      <c r="AH406" s="110">
        <f>IFERROR('CEB Allocators'!Z77/SUM('CEB Allocators'!$Y77:$BC77),0)*SUM($AG77:$BK77)</f>
        <v>0</v>
      </c>
      <c r="AI406" s="110">
        <f>IFERROR('CEB Allocators'!AA77/SUM('CEB Allocators'!$Y77:$BC77),0)*SUM($AG77:$BK77)</f>
        <v>0</v>
      </c>
      <c r="AJ406" s="110">
        <f>IFERROR('CEB Allocators'!AB77/SUM('CEB Allocators'!$Y77:$BC77),0)*SUM($AG77:$BK77)</f>
        <v>25.184547757167163</v>
      </c>
      <c r="AK406" s="110">
        <f>IFERROR('CEB Allocators'!AC77/SUM('CEB Allocators'!$Y77:$BC77),0)*SUM($AG77:$BK77)</f>
        <v>25.184547757167163</v>
      </c>
      <c r="AL406" s="110">
        <f>IFERROR('CEB Allocators'!AD77/SUM('CEB Allocators'!$Y77:$BC77),0)*SUM($AG77:$BK77)</f>
        <v>25.184547757167163</v>
      </c>
      <c r="AM406" s="110">
        <f>IFERROR('CEB Allocators'!AE77/SUM('CEB Allocators'!$Y77:$BC77),0)*SUM($AG77:$BK77)</f>
        <v>25.184547757167163</v>
      </c>
      <c r="AN406" s="110">
        <f>IFERROR('CEB Allocators'!AF77/SUM('CEB Allocators'!$Y77:$BC77),0)*SUM($AG77:$BK77)</f>
        <v>25.184547757167163</v>
      </c>
      <c r="AO406" s="110">
        <f>IFERROR('CEB Allocators'!AG77/SUM('CEB Allocators'!$Y77:$BC77),0)*SUM($AG77:$BK77)</f>
        <v>25.184547757167163</v>
      </c>
      <c r="AP406" s="110">
        <f>IFERROR('CEB Allocators'!AH77/SUM('CEB Allocators'!$Y77:$BC77),0)*SUM($AG77:$BK77)</f>
        <v>25.184547757167163</v>
      </c>
      <c r="AQ406" s="110">
        <f>IFERROR('CEB Allocators'!AI77/SUM('CEB Allocators'!$Y77:$BC77),0)*SUM($AG77:$BK77)</f>
        <v>25.184547757167163</v>
      </c>
      <c r="AR406" s="110">
        <f>IFERROR('CEB Allocators'!AJ77/SUM('CEB Allocators'!$Y77:$BC77),0)*SUM($AG77:$BK77)</f>
        <v>25.184547757167163</v>
      </c>
      <c r="AS406" s="110">
        <f>IFERROR('CEB Allocators'!AK77/SUM('CEB Allocators'!$Y77:$BC77),0)*SUM($AG77:$BK77)</f>
        <v>25.184547757167163</v>
      </c>
      <c r="AT406" s="110">
        <f>IFERROR('CEB Allocators'!AL77/SUM('CEB Allocators'!$Y77:$BC77),0)*SUM($AG77:$BK77)</f>
        <v>25.184547757167163</v>
      </c>
      <c r="AU406" s="110">
        <f>IFERROR('CEB Allocators'!AM77/SUM('CEB Allocators'!$Y77:$BC77),0)*SUM($AG77:$BK77)</f>
        <v>25.184547757167163</v>
      </c>
      <c r="AV406" s="110">
        <f>IFERROR('CEB Allocators'!AN77/SUM('CEB Allocators'!$Y77:$BC77),0)*SUM($AG77:$BK77)</f>
        <v>25.184547757167163</v>
      </c>
      <c r="AW406" s="110">
        <f>IFERROR('CEB Allocators'!AO77/SUM('CEB Allocators'!$Y77:$BC77),0)*SUM($AG77:$BK77)</f>
        <v>25.184547757167163</v>
      </c>
      <c r="AX406" s="110">
        <f>IFERROR('CEB Allocators'!AP77/SUM('CEB Allocators'!$Y77:$BC77),0)*SUM($AG77:$BK77)</f>
        <v>25.184547757167163</v>
      </c>
      <c r="AY406" s="110">
        <f>IFERROR('CEB Allocators'!AQ77/SUM('CEB Allocators'!$Y77:$BC77),0)*SUM($AG77:$BK77)</f>
        <v>0</v>
      </c>
      <c r="AZ406" s="110">
        <f>IFERROR('CEB Allocators'!AR77/SUM('CEB Allocators'!$Y77:$BC77),0)*SUM($AG77:$BK77)</f>
        <v>0</v>
      </c>
      <c r="BA406" s="110">
        <f>IFERROR('CEB Allocators'!AS77/SUM('CEB Allocators'!$Y77:$BC77),0)*SUM($AG77:$BK77)</f>
        <v>0</v>
      </c>
      <c r="BB406" s="110">
        <f>IFERROR('CEB Allocators'!AT77/SUM('CEB Allocators'!$Y77:$BC77),0)*SUM($AG77:$BK77)</f>
        <v>0</v>
      </c>
      <c r="BC406" s="110">
        <f>IFERROR('CEB Allocators'!AU77/SUM('CEB Allocators'!$Y77:$BC77),0)*SUM($AG77:$BK77)</f>
        <v>0</v>
      </c>
      <c r="BD406" s="110">
        <f>IFERROR('CEB Allocators'!AV77/SUM('CEB Allocators'!$Y77:$BC77),0)*SUM($AG77:$BK77)</f>
        <v>0</v>
      </c>
      <c r="BE406" s="110">
        <f>IFERROR('CEB Allocators'!AW77/SUM('CEB Allocators'!$Y77:$BC77),0)*SUM($AG77:$BK77)</f>
        <v>0</v>
      </c>
      <c r="BF406" s="110">
        <f>IFERROR('CEB Allocators'!AX77/SUM('CEB Allocators'!$Y77:$BC77),0)*SUM($AG77:$BK77)</f>
        <v>0</v>
      </c>
      <c r="BG406" s="110">
        <f>IFERROR('CEB Allocators'!AY77/SUM('CEB Allocators'!$Y77:$BC77),0)*SUM($AG77:$BK77)</f>
        <v>0</v>
      </c>
      <c r="BH406" s="110">
        <f>IFERROR('CEB Allocators'!AZ77/SUM('CEB Allocators'!$Y77:$BC77),0)*SUM($AG77:$BK77)</f>
        <v>0</v>
      </c>
      <c r="BI406" s="110">
        <f>IFERROR('CEB Allocators'!BA77/SUM('CEB Allocators'!$Y77:$BC77),0)*SUM($AG77:$BK77)</f>
        <v>0</v>
      </c>
      <c r="BJ406" s="110">
        <f>IFERROR('CEB Allocators'!BB77/SUM('CEB Allocators'!$Y77:$BC77),0)*SUM($AG77:$BK77)</f>
        <v>0</v>
      </c>
      <c r="BK406" s="110">
        <f>IFERROR('CEB Allocators'!BC77/SUM('CEB Allocators'!$Y77:$BC77),0)*SUM($AG77:$BK77)</f>
        <v>0</v>
      </c>
      <c r="BL406" s="67">
        <f t="shared" ref="BL406:CG406" si="831">BL77</f>
        <v>0</v>
      </c>
      <c r="BM406" s="67">
        <f t="shared" si="831"/>
        <v>0</v>
      </c>
      <c r="BN406" s="67">
        <f t="shared" si="831"/>
        <v>0</v>
      </c>
      <c r="BO406" s="67">
        <f t="shared" si="831"/>
        <v>0</v>
      </c>
      <c r="BP406" s="67">
        <f t="shared" si="831"/>
        <v>0</v>
      </c>
      <c r="BQ406" s="67">
        <f t="shared" si="831"/>
        <v>0</v>
      </c>
      <c r="BR406" s="67">
        <f t="shared" si="831"/>
        <v>0</v>
      </c>
      <c r="BS406" s="67">
        <f t="shared" si="831"/>
        <v>0</v>
      </c>
      <c r="BT406" s="67">
        <f t="shared" si="831"/>
        <v>0</v>
      </c>
      <c r="BU406" s="67">
        <f t="shared" si="831"/>
        <v>0</v>
      </c>
      <c r="BV406" s="67">
        <f t="shared" si="831"/>
        <v>0</v>
      </c>
      <c r="BW406" s="67">
        <f t="shared" si="831"/>
        <v>0</v>
      </c>
      <c r="BX406" s="67">
        <f t="shared" si="831"/>
        <v>0</v>
      </c>
      <c r="BY406" s="67">
        <f t="shared" si="831"/>
        <v>0</v>
      </c>
      <c r="BZ406" s="67">
        <f t="shared" si="831"/>
        <v>0</v>
      </c>
      <c r="CA406" s="67">
        <f t="shared" si="831"/>
        <v>0</v>
      </c>
      <c r="CB406" s="67">
        <f t="shared" si="831"/>
        <v>0</v>
      </c>
      <c r="CC406" s="67">
        <f t="shared" si="831"/>
        <v>0</v>
      </c>
      <c r="CD406" s="67">
        <f t="shared" si="831"/>
        <v>0</v>
      </c>
      <c r="CE406" s="67">
        <f t="shared" si="831"/>
        <v>0</v>
      </c>
      <c r="CF406" s="67">
        <f t="shared" si="831"/>
        <v>0</v>
      </c>
      <c r="CG406" s="67">
        <f t="shared" si="831"/>
        <v>0</v>
      </c>
      <c r="CH406" s="67">
        <f t="shared" si="797"/>
        <v>0</v>
      </c>
    </row>
    <row r="407" spans="1:86" ht="11.4" x14ac:dyDescent="0.2">
      <c r="A407" s="150"/>
      <c r="B407" s="109" t="str">
        <f t="shared" ref="B407:K407" si="832">B78</f>
        <v>Conservation</v>
      </c>
      <c r="C407" s="130">
        <f t="shared" si="832"/>
        <v>0</v>
      </c>
      <c r="D407" s="130" t="str">
        <f t="shared" si="832"/>
        <v>Con</v>
      </c>
      <c r="E407" s="130" t="str">
        <f t="shared" si="832"/>
        <v>Conservation</v>
      </c>
      <c r="F407" s="109" t="str">
        <f t="shared" si="832"/>
        <v>Multiple</v>
      </c>
      <c r="G407" s="131">
        <f t="shared" si="832"/>
        <v>44197</v>
      </c>
      <c r="H407" s="132">
        <f t="shared" si="802"/>
        <v>15</v>
      </c>
      <c r="I407" s="132">
        <f t="shared" si="832"/>
        <v>15</v>
      </c>
      <c r="J407" s="132">
        <f t="shared" si="832"/>
        <v>0</v>
      </c>
      <c r="K407" s="109">
        <f t="shared" si="832"/>
        <v>2021</v>
      </c>
      <c r="L407" s="109"/>
      <c r="M407" s="109"/>
      <c r="N407" s="109"/>
      <c r="O407" s="109"/>
      <c r="P407" s="109"/>
      <c r="Q407" s="109"/>
      <c r="R407" s="109"/>
      <c r="S407" s="109"/>
      <c r="T407" s="109"/>
      <c r="U407" s="67">
        <f t="shared" ref="U407:AF407" si="833">U78</f>
        <v>0</v>
      </c>
      <c r="V407" s="67">
        <f t="shared" si="833"/>
        <v>0</v>
      </c>
      <c r="W407" s="67">
        <f t="shared" si="833"/>
        <v>0</v>
      </c>
      <c r="X407" s="67">
        <f t="shared" si="833"/>
        <v>0</v>
      </c>
      <c r="Y407" s="67">
        <f t="shared" si="833"/>
        <v>0</v>
      </c>
      <c r="Z407" s="67">
        <f t="shared" si="833"/>
        <v>0</v>
      </c>
      <c r="AA407" s="67">
        <f t="shared" si="833"/>
        <v>0</v>
      </c>
      <c r="AB407" s="67">
        <f t="shared" si="833"/>
        <v>0</v>
      </c>
      <c r="AC407" s="67">
        <f t="shared" si="833"/>
        <v>0</v>
      </c>
      <c r="AD407" s="67">
        <f t="shared" si="833"/>
        <v>0</v>
      </c>
      <c r="AE407" s="67">
        <f t="shared" si="833"/>
        <v>0</v>
      </c>
      <c r="AF407" s="67">
        <f t="shared" si="833"/>
        <v>0</v>
      </c>
      <c r="AG407" s="110">
        <f>IFERROR('CEB Allocators'!Y78/SUM('CEB Allocators'!$Y78:$BC78),0)*SUM($AG78:$BK78)</f>
        <v>0</v>
      </c>
      <c r="AH407" s="110">
        <f>IFERROR('CEB Allocators'!Z78/SUM('CEB Allocators'!$Y78:$BC78),0)*SUM($AG78:$BK78)</f>
        <v>0</v>
      </c>
      <c r="AI407" s="110">
        <f>IFERROR('CEB Allocators'!AA78/SUM('CEB Allocators'!$Y78:$BC78),0)*SUM($AG78:$BK78)</f>
        <v>0</v>
      </c>
      <c r="AJ407" s="110">
        <f>IFERROR('CEB Allocators'!AB78/SUM('CEB Allocators'!$Y78:$BC78),0)*SUM($AG78:$BK78)</f>
        <v>0</v>
      </c>
      <c r="AK407" s="110">
        <f>IFERROR('CEB Allocators'!AC78/SUM('CEB Allocators'!$Y78:$BC78),0)*SUM($AG78:$BK78)</f>
        <v>25.688238712310511</v>
      </c>
      <c r="AL407" s="110">
        <f>IFERROR('CEB Allocators'!AD78/SUM('CEB Allocators'!$Y78:$BC78),0)*SUM($AG78:$BK78)</f>
        <v>25.688238712310511</v>
      </c>
      <c r="AM407" s="110">
        <f>IFERROR('CEB Allocators'!AE78/SUM('CEB Allocators'!$Y78:$BC78),0)*SUM($AG78:$BK78)</f>
        <v>25.688238712310511</v>
      </c>
      <c r="AN407" s="110">
        <f>IFERROR('CEB Allocators'!AF78/SUM('CEB Allocators'!$Y78:$BC78),0)*SUM($AG78:$BK78)</f>
        <v>25.688238712310511</v>
      </c>
      <c r="AO407" s="110">
        <f>IFERROR('CEB Allocators'!AG78/SUM('CEB Allocators'!$Y78:$BC78),0)*SUM($AG78:$BK78)</f>
        <v>25.688238712310511</v>
      </c>
      <c r="AP407" s="110">
        <f>IFERROR('CEB Allocators'!AH78/SUM('CEB Allocators'!$Y78:$BC78),0)*SUM($AG78:$BK78)</f>
        <v>25.688238712310511</v>
      </c>
      <c r="AQ407" s="110">
        <f>IFERROR('CEB Allocators'!AI78/SUM('CEB Allocators'!$Y78:$BC78),0)*SUM($AG78:$BK78)</f>
        <v>25.688238712310511</v>
      </c>
      <c r="AR407" s="110">
        <f>IFERROR('CEB Allocators'!AJ78/SUM('CEB Allocators'!$Y78:$BC78),0)*SUM($AG78:$BK78)</f>
        <v>25.688238712310511</v>
      </c>
      <c r="AS407" s="110">
        <f>IFERROR('CEB Allocators'!AK78/SUM('CEB Allocators'!$Y78:$BC78),0)*SUM($AG78:$BK78)</f>
        <v>25.688238712310511</v>
      </c>
      <c r="AT407" s="110">
        <f>IFERROR('CEB Allocators'!AL78/SUM('CEB Allocators'!$Y78:$BC78),0)*SUM($AG78:$BK78)</f>
        <v>25.688238712310511</v>
      </c>
      <c r="AU407" s="110">
        <f>IFERROR('CEB Allocators'!AM78/SUM('CEB Allocators'!$Y78:$BC78),0)*SUM($AG78:$BK78)</f>
        <v>25.688238712310511</v>
      </c>
      <c r="AV407" s="110">
        <f>IFERROR('CEB Allocators'!AN78/SUM('CEB Allocators'!$Y78:$BC78),0)*SUM($AG78:$BK78)</f>
        <v>25.688238712310511</v>
      </c>
      <c r="AW407" s="110">
        <f>IFERROR('CEB Allocators'!AO78/SUM('CEB Allocators'!$Y78:$BC78),0)*SUM($AG78:$BK78)</f>
        <v>25.688238712310511</v>
      </c>
      <c r="AX407" s="110">
        <f>IFERROR('CEB Allocators'!AP78/SUM('CEB Allocators'!$Y78:$BC78),0)*SUM($AG78:$BK78)</f>
        <v>25.688238712310511</v>
      </c>
      <c r="AY407" s="110">
        <f>IFERROR('CEB Allocators'!AQ78/SUM('CEB Allocators'!$Y78:$BC78),0)*SUM($AG78:$BK78)</f>
        <v>25.688238712310511</v>
      </c>
      <c r="AZ407" s="110">
        <f>IFERROR('CEB Allocators'!AR78/SUM('CEB Allocators'!$Y78:$BC78),0)*SUM($AG78:$BK78)</f>
        <v>0</v>
      </c>
      <c r="BA407" s="110">
        <f>IFERROR('CEB Allocators'!AS78/SUM('CEB Allocators'!$Y78:$BC78),0)*SUM($AG78:$BK78)</f>
        <v>0</v>
      </c>
      <c r="BB407" s="110">
        <f>IFERROR('CEB Allocators'!AT78/SUM('CEB Allocators'!$Y78:$BC78),0)*SUM($AG78:$BK78)</f>
        <v>0</v>
      </c>
      <c r="BC407" s="110">
        <f>IFERROR('CEB Allocators'!AU78/SUM('CEB Allocators'!$Y78:$BC78),0)*SUM($AG78:$BK78)</f>
        <v>0</v>
      </c>
      <c r="BD407" s="110">
        <f>IFERROR('CEB Allocators'!AV78/SUM('CEB Allocators'!$Y78:$BC78),0)*SUM($AG78:$BK78)</f>
        <v>0</v>
      </c>
      <c r="BE407" s="110">
        <f>IFERROR('CEB Allocators'!AW78/SUM('CEB Allocators'!$Y78:$BC78),0)*SUM($AG78:$BK78)</f>
        <v>0</v>
      </c>
      <c r="BF407" s="110">
        <f>IFERROR('CEB Allocators'!AX78/SUM('CEB Allocators'!$Y78:$BC78),0)*SUM($AG78:$BK78)</f>
        <v>0</v>
      </c>
      <c r="BG407" s="110">
        <f>IFERROR('CEB Allocators'!AY78/SUM('CEB Allocators'!$Y78:$BC78),0)*SUM($AG78:$BK78)</f>
        <v>0</v>
      </c>
      <c r="BH407" s="110">
        <f>IFERROR('CEB Allocators'!AZ78/SUM('CEB Allocators'!$Y78:$BC78),0)*SUM($AG78:$BK78)</f>
        <v>0</v>
      </c>
      <c r="BI407" s="110">
        <f>IFERROR('CEB Allocators'!BA78/SUM('CEB Allocators'!$Y78:$BC78),0)*SUM($AG78:$BK78)</f>
        <v>0</v>
      </c>
      <c r="BJ407" s="110">
        <f>IFERROR('CEB Allocators'!BB78/SUM('CEB Allocators'!$Y78:$BC78),0)*SUM($AG78:$BK78)</f>
        <v>0</v>
      </c>
      <c r="BK407" s="110">
        <f>IFERROR('CEB Allocators'!BC78/SUM('CEB Allocators'!$Y78:$BC78),0)*SUM($AG78:$BK78)</f>
        <v>0</v>
      </c>
      <c r="BL407" s="67">
        <f t="shared" ref="BL407:CG407" si="834">BL78</f>
        <v>0</v>
      </c>
      <c r="BM407" s="67">
        <f t="shared" si="834"/>
        <v>0</v>
      </c>
      <c r="BN407" s="67">
        <f t="shared" si="834"/>
        <v>0</v>
      </c>
      <c r="BO407" s="67">
        <f t="shared" si="834"/>
        <v>0</v>
      </c>
      <c r="BP407" s="67">
        <f t="shared" si="834"/>
        <v>0</v>
      </c>
      <c r="BQ407" s="67">
        <f t="shared" si="834"/>
        <v>0</v>
      </c>
      <c r="BR407" s="67">
        <f t="shared" si="834"/>
        <v>0</v>
      </c>
      <c r="BS407" s="67">
        <f t="shared" si="834"/>
        <v>0</v>
      </c>
      <c r="BT407" s="67">
        <f t="shared" si="834"/>
        <v>0</v>
      </c>
      <c r="BU407" s="67">
        <f t="shared" si="834"/>
        <v>0</v>
      </c>
      <c r="BV407" s="67">
        <f t="shared" si="834"/>
        <v>0</v>
      </c>
      <c r="BW407" s="67">
        <f t="shared" si="834"/>
        <v>0</v>
      </c>
      <c r="BX407" s="67">
        <f t="shared" si="834"/>
        <v>0</v>
      </c>
      <c r="BY407" s="67">
        <f t="shared" si="834"/>
        <v>0</v>
      </c>
      <c r="BZ407" s="67">
        <f t="shared" si="834"/>
        <v>0</v>
      </c>
      <c r="CA407" s="67">
        <f t="shared" si="834"/>
        <v>0</v>
      </c>
      <c r="CB407" s="67">
        <f t="shared" si="834"/>
        <v>0</v>
      </c>
      <c r="CC407" s="67">
        <f t="shared" si="834"/>
        <v>0</v>
      </c>
      <c r="CD407" s="67">
        <f t="shared" si="834"/>
        <v>0</v>
      </c>
      <c r="CE407" s="67">
        <f t="shared" si="834"/>
        <v>0</v>
      </c>
      <c r="CF407" s="67">
        <f t="shared" si="834"/>
        <v>0</v>
      </c>
      <c r="CG407" s="67">
        <f t="shared" si="834"/>
        <v>0</v>
      </c>
      <c r="CH407" s="67">
        <f t="shared" si="797"/>
        <v>0</v>
      </c>
    </row>
    <row r="408" spans="1:86" ht="11.4" x14ac:dyDescent="0.2">
      <c r="A408" s="150"/>
      <c r="B408" s="109" t="str">
        <f t="shared" ref="B408:K408" si="835">B79</f>
        <v>Conservation</v>
      </c>
      <c r="C408" s="130">
        <f t="shared" si="835"/>
        <v>0</v>
      </c>
      <c r="D408" s="130" t="str">
        <f t="shared" si="835"/>
        <v>Con</v>
      </c>
      <c r="E408" s="130" t="str">
        <f t="shared" si="835"/>
        <v>Conservation</v>
      </c>
      <c r="F408" s="109" t="str">
        <f t="shared" si="835"/>
        <v>Multiple</v>
      </c>
      <c r="G408" s="131">
        <f t="shared" si="835"/>
        <v>44562</v>
      </c>
      <c r="H408" s="132">
        <f t="shared" si="802"/>
        <v>15</v>
      </c>
      <c r="I408" s="132">
        <f t="shared" si="835"/>
        <v>15</v>
      </c>
      <c r="J408" s="132">
        <f t="shared" si="835"/>
        <v>0</v>
      </c>
      <c r="K408" s="109">
        <f t="shared" si="835"/>
        <v>2022</v>
      </c>
      <c r="L408" s="109"/>
      <c r="M408" s="109"/>
      <c r="N408" s="109"/>
      <c r="O408" s="109"/>
      <c r="P408" s="109"/>
      <c r="Q408" s="109"/>
      <c r="R408" s="109"/>
      <c r="S408" s="109"/>
      <c r="T408" s="109"/>
      <c r="U408" s="67">
        <f t="shared" ref="U408:AF408" si="836">U79</f>
        <v>0</v>
      </c>
      <c r="V408" s="67">
        <f t="shared" si="836"/>
        <v>0</v>
      </c>
      <c r="W408" s="67">
        <f t="shared" si="836"/>
        <v>0</v>
      </c>
      <c r="X408" s="67">
        <f t="shared" si="836"/>
        <v>0</v>
      </c>
      <c r="Y408" s="67">
        <f t="shared" si="836"/>
        <v>0</v>
      </c>
      <c r="Z408" s="67">
        <f t="shared" si="836"/>
        <v>0</v>
      </c>
      <c r="AA408" s="67">
        <f t="shared" si="836"/>
        <v>0</v>
      </c>
      <c r="AB408" s="67">
        <f t="shared" si="836"/>
        <v>0</v>
      </c>
      <c r="AC408" s="67">
        <f t="shared" si="836"/>
        <v>0</v>
      </c>
      <c r="AD408" s="67">
        <f t="shared" si="836"/>
        <v>0</v>
      </c>
      <c r="AE408" s="67">
        <f t="shared" si="836"/>
        <v>0</v>
      </c>
      <c r="AF408" s="67">
        <f t="shared" si="836"/>
        <v>0</v>
      </c>
      <c r="AG408" s="110">
        <f>IFERROR('CEB Allocators'!Y79/SUM('CEB Allocators'!$Y79:$BC79),0)*SUM($AG79:$BK79)</f>
        <v>0</v>
      </c>
      <c r="AH408" s="110">
        <f>IFERROR('CEB Allocators'!Z79/SUM('CEB Allocators'!$Y79:$BC79),0)*SUM($AG79:$BK79)</f>
        <v>0</v>
      </c>
      <c r="AI408" s="110">
        <f>IFERROR('CEB Allocators'!AA79/SUM('CEB Allocators'!$Y79:$BC79),0)*SUM($AG79:$BK79)</f>
        <v>0</v>
      </c>
      <c r="AJ408" s="110">
        <f>IFERROR('CEB Allocators'!AB79/SUM('CEB Allocators'!$Y79:$BC79),0)*SUM($AG79:$BK79)</f>
        <v>0</v>
      </c>
      <c r="AK408" s="110">
        <f>IFERROR('CEB Allocators'!AC79/SUM('CEB Allocators'!$Y79:$BC79),0)*SUM($AG79:$BK79)</f>
        <v>0</v>
      </c>
      <c r="AL408" s="110">
        <f>IFERROR('CEB Allocators'!AD79/SUM('CEB Allocators'!$Y79:$BC79),0)*SUM($AG79:$BK79)</f>
        <v>26.20200348655672</v>
      </c>
      <c r="AM408" s="110">
        <f>IFERROR('CEB Allocators'!AE79/SUM('CEB Allocators'!$Y79:$BC79),0)*SUM($AG79:$BK79)</f>
        <v>26.20200348655672</v>
      </c>
      <c r="AN408" s="110">
        <f>IFERROR('CEB Allocators'!AF79/SUM('CEB Allocators'!$Y79:$BC79),0)*SUM($AG79:$BK79)</f>
        <v>26.20200348655672</v>
      </c>
      <c r="AO408" s="110">
        <f>IFERROR('CEB Allocators'!AG79/SUM('CEB Allocators'!$Y79:$BC79),0)*SUM($AG79:$BK79)</f>
        <v>26.20200348655672</v>
      </c>
      <c r="AP408" s="110">
        <f>IFERROR('CEB Allocators'!AH79/SUM('CEB Allocators'!$Y79:$BC79),0)*SUM($AG79:$BK79)</f>
        <v>26.20200348655672</v>
      </c>
      <c r="AQ408" s="110">
        <f>IFERROR('CEB Allocators'!AI79/SUM('CEB Allocators'!$Y79:$BC79),0)*SUM($AG79:$BK79)</f>
        <v>26.20200348655672</v>
      </c>
      <c r="AR408" s="110">
        <f>IFERROR('CEB Allocators'!AJ79/SUM('CEB Allocators'!$Y79:$BC79),0)*SUM($AG79:$BK79)</f>
        <v>26.20200348655672</v>
      </c>
      <c r="AS408" s="110">
        <f>IFERROR('CEB Allocators'!AK79/SUM('CEB Allocators'!$Y79:$BC79),0)*SUM($AG79:$BK79)</f>
        <v>26.20200348655672</v>
      </c>
      <c r="AT408" s="110">
        <f>IFERROR('CEB Allocators'!AL79/SUM('CEB Allocators'!$Y79:$BC79),0)*SUM($AG79:$BK79)</f>
        <v>26.20200348655672</v>
      </c>
      <c r="AU408" s="110">
        <f>IFERROR('CEB Allocators'!AM79/SUM('CEB Allocators'!$Y79:$BC79),0)*SUM($AG79:$BK79)</f>
        <v>26.20200348655672</v>
      </c>
      <c r="AV408" s="110">
        <f>IFERROR('CEB Allocators'!AN79/SUM('CEB Allocators'!$Y79:$BC79),0)*SUM($AG79:$BK79)</f>
        <v>26.20200348655672</v>
      </c>
      <c r="AW408" s="110">
        <f>IFERROR('CEB Allocators'!AO79/SUM('CEB Allocators'!$Y79:$BC79),0)*SUM($AG79:$BK79)</f>
        <v>26.20200348655672</v>
      </c>
      <c r="AX408" s="110">
        <f>IFERROR('CEB Allocators'!AP79/SUM('CEB Allocators'!$Y79:$BC79),0)*SUM($AG79:$BK79)</f>
        <v>26.20200348655672</v>
      </c>
      <c r="AY408" s="110">
        <f>IFERROR('CEB Allocators'!AQ79/SUM('CEB Allocators'!$Y79:$BC79),0)*SUM($AG79:$BK79)</f>
        <v>26.20200348655672</v>
      </c>
      <c r="AZ408" s="110">
        <f>IFERROR('CEB Allocators'!AR79/SUM('CEB Allocators'!$Y79:$BC79),0)*SUM($AG79:$BK79)</f>
        <v>26.20200348655672</v>
      </c>
      <c r="BA408" s="110">
        <f>IFERROR('CEB Allocators'!AS79/SUM('CEB Allocators'!$Y79:$BC79),0)*SUM($AG79:$BK79)</f>
        <v>0</v>
      </c>
      <c r="BB408" s="110">
        <f>IFERROR('CEB Allocators'!AT79/SUM('CEB Allocators'!$Y79:$BC79),0)*SUM($AG79:$BK79)</f>
        <v>0</v>
      </c>
      <c r="BC408" s="110">
        <f>IFERROR('CEB Allocators'!AU79/SUM('CEB Allocators'!$Y79:$BC79),0)*SUM($AG79:$BK79)</f>
        <v>0</v>
      </c>
      <c r="BD408" s="110">
        <f>IFERROR('CEB Allocators'!AV79/SUM('CEB Allocators'!$Y79:$BC79),0)*SUM($AG79:$BK79)</f>
        <v>0</v>
      </c>
      <c r="BE408" s="110">
        <f>IFERROR('CEB Allocators'!AW79/SUM('CEB Allocators'!$Y79:$BC79),0)*SUM($AG79:$BK79)</f>
        <v>0</v>
      </c>
      <c r="BF408" s="110">
        <f>IFERROR('CEB Allocators'!AX79/SUM('CEB Allocators'!$Y79:$BC79),0)*SUM($AG79:$BK79)</f>
        <v>0</v>
      </c>
      <c r="BG408" s="110">
        <f>IFERROR('CEB Allocators'!AY79/SUM('CEB Allocators'!$Y79:$BC79),0)*SUM($AG79:$BK79)</f>
        <v>0</v>
      </c>
      <c r="BH408" s="110">
        <f>IFERROR('CEB Allocators'!AZ79/SUM('CEB Allocators'!$Y79:$BC79),0)*SUM($AG79:$BK79)</f>
        <v>0</v>
      </c>
      <c r="BI408" s="110">
        <f>IFERROR('CEB Allocators'!BA79/SUM('CEB Allocators'!$Y79:$BC79),0)*SUM($AG79:$BK79)</f>
        <v>0</v>
      </c>
      <c r="BJ408" s="110">
        <f>IFERROR('CEB Allocators'!BB79/SUM('CEB Allocators'!$Y79:$BC79),0)*SUM($AG79:$BK79)</f>
        <v>0</v>
      </c>
      <c r="BK408" s="110">
        <f>IFERROR('CEB Allocators'!BC79/SUM('CEB Allocators'!$Y79:$BC79),0)*SUM($AG79:$BK79)</f>
        <v>0</v>
      </c>
      <c r="BL408" s="67">
        <f t="shared" ref="BL408:CG408" si="837">BL79</f>
        <v>0</v>
      </c>
      <c r="BM408" s="67">
        <f t="shared" si="837"/>
        <v>0</v>
      </c>
      <c r="BN408" s="67">
        <f t="shared" si="837"/>
        <v>0</v>
      </c>
      <c r="BO408" s="67">
        <f t="shared" si="837"/>
        <v>0</v>
      </c>
      <c r="BP408" s="67">
        <f t="shared" si="837"/>
        <v>0</v>
      </c>
      <c r="BQ408" s="67">
        <f t="shared" si="837"/>
        <v>0</v>
      </c>
      <c r="BR408" s="67">
        <f t="shared" si="837"/>
        <v>0</v>
      </c>
      <c r="BS408" s="67">
        <f t="shared" si="837"/>
        <v>0</v>
      </c>
      <c r="BT408" s="67">
        <f t="shared" si="837"/>
        <v>0</v>
      </c>
      <c r="BU408" s="67">
        <f t="shared" si="837"/>
        <v>0</v>
      </c>
      <c r="BV408" s="67">
        <f t="shared" si="837"/>
        <v>0</v>
      </c>
      <c r="BW408" s="67">
        <f t="shared" si="837"/>
        <v>0</v>
      </c>
      <c r="BX408" s="67">
        <f t="shared" si="837"/>
        <v>0</v>
      </c>
      <c r="BY408" s="67">
        <f t="shared" si="837"/>
        <v>0</v>
      </c>
      <c r="BZ408" s="67">
        <f t="shared" si="837"/>
        <v>0</v>
      </c>
      <c r="CA408" s="67">
        <f t="shared" si="837"/>
        <v>0</v>
      </c>
      <c r="CB408" s="67">
        <f t="shared" si="837"/>
        <v>0</v>
      </c>
      <c r="CC408" s="67">
        <f t="shared" si="837"/>
        <v>0</v>
      </c>
      <c r="CD408" s="67">
        <f t="shared" si="837"/>
        <v>0</v>
      </c>
      <c r="CE408" s="67">
        <f t="shared" si="837"/>
        <v>0</v>
      </c>
      <c r="CF408" s="67">
        <f t="shared" si="837"/>
        <v>0</v>
      </c>
      <c r="CG408" s="67">
        <f t="shared" si="837"/>
        <v>0</v>
      </c>
      <c r="CH408" s="67">
        <f t="shared" si="797"/>
        <v>0</v>
      </c>
    </row>
    <row r="409" spans="1:86" ht="11.4" x14ac:dyDescent="0.2">
      <c r="A409" s="150"/>
      <c r="B409" s="109" t="str">
        <f t="shared" ref="B409:K409" si="838">B80</f>
        <v>Conservation</v>
      </c>
      <c r="C409" s="130">
        <f t="shared" si="838"/>
        <v>0</v>
      </c>
      <c r="D409" s="130" t="str">
        <f t="shared" si="838"/>
        <v>Con</v>
      </c>
      <c r="E409" s="130" t="str">
        <f t="shared" si="838"/>
        <v>Conservation</v>
      </c>
      <c r="F409" s="109" t="str">
        <f t="shared" si="838"/>
        <v>Multiple</v>
      </c>
      <c r="G409" s="131">
        <f t="shared" si="838"/>
        <v>44927</v>
      </c>
      <c r="H409" s="132">
        <f t="shared" si="802"/>
        <v>15</v>
      </c>
      <c r="I409" s="132">
        <f t="shared" si="838"/>
        <v>15</v>
      </c>
      <c r="J409" s="132">
        <f t="shared" si="838"/>
        <v>0</v>
      </c>
      <c r="K409" s="109">
        <f t="shared" si="838"/>
        <v>2023</v>
      </c>
      <c r="L409" s="109"/>
      <c r="M409" s="109"/>
      <c r="N409" s="109"/>
      <c r="O409" s="109"/>
      <c r="P409" s="109"/>
      <c r="Q409" s="109"/>
      <c r="R409" s="109"/>
      <c r="S409" s="109"/>
      <c r="T409" s="109"/>
      <c r="U409" s="67">
        <f t="shared" ref="U409:AF409" si="839">U80</f>
        <v>0</v>
      </c>
      <c r="V409" s="67">
        <f t="shared" si="839"/>
        <v>0</v>
      </c>
      <c r="W409" s="67">
        <f t="shared" si="839"/>
        <v>0</v>
      </c>
      <c r="X409" s="67">
        <f t="shared" si="839"/>
        <v>0</v>
      </c>
      <c r="Y409" s="67">
        <f t="shared" si="839"/>
        <v>0</v>
      </c>
      <c r="Z409" s="67">
        <f t="shared" si="839"/>
        <v>0</v>
      </c>
      <c r="AA409" s="67">
        <f t="shared" si="839"/>
        <v>0</v>
      </c>
      <c r="AB409" s="67">
        <f t="shared" si="839"/>
        <v>0</v>
      </c>
      <c r="AC409" s="67">
        <f t="shared" si="839"/>
        <v>0</v>
      </c>
      <c r="AD409" s="67">
        <f t="shared" si="839"/>
        <v>0</v>
      </c>
      <c r="AE409" s="67">
        <f t="shared" si="839"/>
        <v>0</v>
      </c>
      <c r="AF409" s="67">
        <f t="shared" si="839"/>
        <v>0</v>
      </c>
      <c r="AG409" s="110">
        <f>IFERROR('CEB Allocators'!Y80/SUM('CEB Allocators'!$Y80:$BC80),0)*SUM($AG80:$BK80)</f>
        <v>0</v>
      </c>
      <c r="AH409" s="110">
        <f>IFERROR('CEB Allocators'!Z80/SUM('CEB Allocators'!$Y80:$BC80),0)*SUM($AG80:$BK80)</f>
        <v>0</v>
      </c>
      <c r="AI409" s="110">
        <f>IFERROR('CEB Allocators'!AA80/SUM('CEB Allocators'!$Y80:$BC80),0)*SUM($AG80:$BK80)</f>
        <v>0</v>
      </c>
      <c r="AJ409" s="110">
        <f>IFERROR('CEB Allocators'!AB80/SUM('CEB Allocators'!$Y80:$BC80),0)*SUM($AG80:$BK80)</f>
        <v>0</v>
      </c>
      <c r="AK409" s="110">
        <f>IFERROR('CEB Allocators'!AC80/SUM('CEB Allocators'!$Y80:$BC80),0)*SUM($AG80:$BK80)</f>
        <v>0</v>
      </c>
      <c r="AL409" s="110">
        <f>IFERROR('CEB Allocators'!AD80/SUM('CEB Allocators'!$Y80:$BC80),0)*SUM($AG80:$BK80)</f>
        <v>0</v>
      </c>
      <c r="AM409" s="110">
        <f>IFERROR('CEB Allocators'!AE80/SUM('CEB Allocators'!$Y80:$BC80),0)*SUM($AG80:$BK80)</f>
        <v>26.726043556287856</v>
      </c>
      <c r="AN409" s="110">
        <f>IFERROR('CEB Allocators'!AF80/SUM('CEB Allocators'!$Y80:$BC80),0)*SUM($AG80:$BK80)</f>
        <v>26.726043556287856</v>
      </c>
      <c r="AO409" s="110">
        <f>IFERROR('CEB Allocators'!AG80/SUM('CEB Allocators'!$Y80:$BC80),0)*SUM($AG80:$BK80)</f>
        <v>26.726043556287856</v>
      </c>
      <c r="AP409" s="110">
        <f>IFERROR('CEB Allocators'!AH80/SUM('CEB Allocators'!$Y80:$BC80),0)*SUM($AG80:$BK80)</f>
        <v>26.726043556287856</v>
      </c>
      <c r="AQ409" s="110">
        <f>IFERROR('CEB Allocators'!AI80/SUM('CEB Allocators'!$Y80:$BC80),0)*SUM($AG80:$BK80)</f>
        <v>26.726043556287856</v>
      </c>
      <c r="AR409" s="110">
        <f>IFERROR('CEB Allocators'!AJ80/SUM('CEB Allocators'!$Y80:$BC80),0)*SUM($AG80:$BK80)</f>
        <v>26.726043556287856</v>
      </c>
      <c r="AS409" s="110">
        <f>IFERROR('CEB Allocators'!AK80/SUM('CEB Allocators'!$Y80:$BC80),0)*SUM($AG80:$BK80)</f>
        <v>26.726043556287856</v>
      </c>
      <c r="AT409" s="110">
        <f>IFERROR('CEB Allocators'!AL80/SUM('CEB Allocators'!$Y80:$BC80),0)*SUM($AG80:$BK80)</f>
        <v>26.726043556287856</v>
      </c>
      <c r="AU409" s="110">
        <f>IFERROR('CEB Allocators'!AM80/SUM('CEB Allocators'!$Y80:$BC80),0)*SUM($AG80:$BK80)</f>
        <v>26.726043556287856</v>
      </c>
      <c r="AV409" s="110">
        <f>IFERROR('CEB Allocators'!AN80/SUM('CEB Allocators'!$Y80:$BC80),0)*SUM($AG80:$BK80)</f>
        <v>26.726043556287856</v>
      </c>
      <c r="AW409" s="110">
        <f>IFERROR('CEB Allocators'!AO80/SUM('CEB Allocators'!$Y80:$BC80),0)*SUM($AG80:$BK80)</f>
        <v>26.726043556287856</v>
      </c>
      <c r="AX409" s="110">
        <f>IFERROR('CEB Allocators'!AP80/SUM('CEB Allocators'!$Y80:$BC80),0)*SUM($AG80:$BK80)</f>
        <v>26.726043556287856</v>
      </c>
      <c r="AY409" s="110">
        <f>IFERROR('CEB Allocators'!AQ80/SUM('CEB Allocators'!$Y80:$BC80),0)*SUM($AG80:$BK80)</f>
        <v>26.726043556287856</v>
      </c>
      <c r="AZ409" s="110">
        <f>IFERROR('CEB Allocators'!AR80/SUM('CEB Allocators'!$Y80:$BC80),0)*SUM($AG80:$BK80)</f>
        <v>26.726043556287856</v>
      </c>
      <c r="BA409" s="110">
        <f>IFERROR('CEB Allocators'!AS80/SUM('CEB Allocators'!$Y80:$BC80),0)*SUM($AG80:$BK80)</f>
        <v>26.726043556287856</v>
      </c>
      <c r="BB409" s="110">
        <f>IFERROR('CEB Allocators'!AT80/SUM('CEB Allocators'!$Y80:$BC80),0)*SUM($AG80:$BK80)</f>
        <v>0</v>
      </c>
      <c r="BC409" s="110">
        <f>IFERROR('CEB Allocators'!AU80/SUM('CEB Allocators'!$Y80:$BC80),0)*SUM($AG80:$BK80)</f>
        <v>0</v>
      </c>
      <c r="BD409" s="110">
        <f>IFERROR('CEB Allocators'!AV80/SUM('CEB Allocators'!$Y80:$BC80),0)*SUM($AG80:$BK80)</f>
        <v>0</v>
      </c>
      <c r="BE409" s="110">
        <f>IFERROR('CEB Allocators'!AW80/SUM('CEB Allocators'!$Y80:$BC80),0)*SUM($AG80:$BK80)</f>
        <v>0</v>
      </c>
      <c r="BF409" s="110">
        <f>IFERROR('CEB Allocators'!AX80/SUM('CEB Allocators'!$Y80:$BC80),0)*SUM($AG80:$BK80)</f>
        <v>0</v>
      </c>
      <c r="BG409" s="110">
        <f>IFERROR('CEB Allocators'!AY80/SUM('CEB Allocators'!$Y80:$BC80),0)*SUM($AG80:$BK80)</f>
        <v>0</v>
      </c>
      <c r="BH409" s="110">
        <f>IFERROR('CEB Allocators'!AZ80/SUM('CEB Allocators'!$Y80:$BC80),0)*SUM($AG80:$BK80)</f>
        <v>0</v>
      </c>
      <c r="BI409" s="110">
        <f>IFERROR('CEB Allocators'!BA80/SUM('CEB Allocators'!$Y80:$BC80),0)*SUM($AG80:$BK80)</f>
        <v>0</v>
      </c>
      <c r="BJ409" s="110">
        <f>IFERROR('CEB Allocators'!BB80/SUM('CEB Allocators'!$Y80:$BC80),0)*SUM($AG80:$BK80)</f>
        <v>0</v>
      </c>
      <c r="BK409" s="110">
        <f>IFERROR('CEB Allocators'!BC80/SUM('CEB Allocators'!$Y80:$BC80),0)*SUM($AG80:$BK80)</f>
        <v>0</v>
      </c>
      <c r="BL409" s="67">
        <f t="shared" ref="BL409:CG409" si="840">BL80</f>
        <v>0</v>
      </c>
      <c r="BM409" s="67">
        <f t="shared" si="840"/>
        <v>0</v>
      </c>
      <c r="BN409" s="67">
        <f t="shared" si="840"/>
        <v>0</v>
      </c>
      <c r="BO409" s="67">
        <f t="shared" si="840"/>
        <v>0</v>
      </c>
      <c r="BP409" s="67">
        <f t="shared" si="840"/>
        <v>0</v>
      </c>
      <c r="BQ409" s="67">
        <f t="shared" si="840"/>
        <v>0</v>
      </c>
      <c r="BR409" s="67">
        <f t="shared" si="840"/>
        <v>0</v>
      </c>
      <c r="BS409" s="67">
        <f t="shared" si="840"/>
        <v>0</v>
      </c>
      <c r="BT409" s="67">
        <f t="shared" si="840"/>
        <v>0</v>
      </c>
      <c r="BU409" s="67">
        <f t="shared" si="840"/>
        <v>0</v>
      </c>
      <c r="BV409" s="67">
        <f t="shared" si="840"/>
        <v>0</v>
      </c>
      <c r="BW409" s="67">
        <f t="shared" si="840"/>
        <v>0</v>
      </c>
      <c r="BX409" s="67">
        <f t="shared" si="840"/>
        <v>0</v>
      </c>
      <c r="BY409" s="67">
        <f t="shared" si="840"/>
        <v>0</v>
      </c>
      <c r="BZ409" s="67">
        <f t="shared" si="840"/>
        <v>0</v>
      </c>
      <c r="CA409" s="67">
        <f t="shared" si="840"/>
        <v>0</v>
      </c>
      <c r="CB409" s="67">
        <f t="shared" si="840"/>
        <v>0</v>
      </c>
      <c r="CC409" s="67">
        <f t="shared" si="840"/>
        <v>0</v>
      </c>
      <c r="CD409" s="67">
        <f t="shared" si="840"/>
        <v>0</v>
      </c>
      <c r="CE409" s="67">
        <f t="shared" si="840"/>
        <v>0</v>
      </c>
      <c r="CF409" s="67">
        <f t="shared" si="840"/>
        <v>0</v>
      </c>
      <c r="CG409" s="67">
        <f t="shared" si="840"/>
        <v>0</v>
      </c>
      <c r="CH409" s="67">
        <f t="shared" si="797"/>
        <v>0</v>
      </c>
    </row>
    <row r="410" spans="1:86" ht="11.4" x14ac:dyDescent="0.2">
      <c r="A410" s="150"/>
      <c r="B410" s="109" t="str">
        <f t="shared" ref="B410:K410" si="841">B81</f>
        <v>Conservation</v>
      </c>
      <c r="C410" s="130">
        <f t="shared" si="841"/>
        <v>0</v>
      </c>
      <c r="D410" s="130" t="str">
        <f t="shared" si="841"/>
        <v>Con</v>
      </c>
      <c r="E410" s="130" t="str">
        <f t="shared" si="841"/>
        <v>Conservation</v>
      </c>
      <c r="F410" s="109" t="str">
        <f t="shared" si="841"/>
        <v>Multiple</v>
      </c>
      <c r="G410" s="131">
        <f t="shared" si="841"/>
        <v>45292</v>
      </c>
      <c r="H410" s="132">
        <f t="shared" si="802"/>
        <v>15</v>
      </c>
      <c r="I410" s="132">
        <f t="shared" si="841"/>
        <v>15</v>
      </c>
      <c r="J410" s="132">
        <f t="shared" si="841"/>
        <v>0</v>
      </c>
      <c r="K410" s="109">
        <f t="shared" si="841"/>
        <v>2024</v>
      </c>
      <c r="L410" s="109"/>
      <c r="M410" s="109"/>
      <c r="N410" s="109"/>
      <c r="O410" s="109"/>
      <c r="P410" s="109"/>
      <c r="Q410" s="109"/>
      <c r="R410" s="109"/>
      <c r="S410" s="109"/>
      <c r="T410" s="109"/>
      <c r="U410" s="67">
        <f t="shared" ref="U410:AF410" si="842">U81</f>
        <v>0</v>
      </c>
      <c r="V410" s="67">
        <f t="shared" si="842"/>
        <v>0</v>
      </c>
      <c r="W410" s="67">
        <f t="shared" si="842"/>
        <v>0</v>
      </c>
      <c r="X410" s="67">
        <f t="shared" si="842"/>
        <v>0</v>
      </c>
      <c r="Y410" s="67">
        <f t="shared" si="842"/>
        <v>0</v>
      </c>
      <c r="Z410" s="67">
        <f t="shared" si="842"/>
        <v>0</v>
      </c>
      <c r="AA410" s="67">
        <f t="shared" si="842"/>
        <v>0</v>
      </c>
      <c r="AB410" s="67">
        <f t="shared" si="842"/>
        <v>0</v>
      </c>
      <c r="AC410" s="67">
        <f t="shared" si="842"/>
        <v>0</v>
      </c>
      <c r="AD410" s="67">
        <f t="shared" si="842"/>
        <v>0</v>
      </c>
      <c r="AE410" s="67">
        <f t="shared" si="842"/>
        <v>0</v>
      </c>
      <c r="AF410" s="67">
        <f t="shared" si="842"/>
        <v>0</v>
      </c>
      <c r="AG410" s="110">
        <f>IFERROR('CEB Allocators'!Y81/SUM('CEB Allocators'!$Y81:$BC81),0)*SUM($AG81:$BK81)</f>
        <v>0</v>
      </c>
      <c r="AH410" s="110">
        <f>IFERROR('CEB Allocators'!Z81/SUM('CEB Allocators'!$Y81:$BC81),0)*SUM($AG81:$BK81)</f>
        <v>0</v>
      </c>
      <c r="AI410" s="110">
        <f>IFERROR('CEB Allocators'!AA81/SUM('CEB Allocators'!$Y81:$BC81),0)*SUM($AG81:$BK81)</f>
        <v>0</v>
      </c>
      <c r="AJ410" s="110">
        <f>IFERROR('CEB Allocators'!AB81/SUM('CEB Allocators'!$Y81:$BC81),0)*SUM($AG81:$BK81)</f>
        <v>0</v>
      </c>
      <c r="AK410" s="110">
        <f>IFERROR('CEB Allocators'!AC81/SUM('CEB Allocators'!$Y81:$BC81),0)*SUM($AG81:$BK81)</f>
        <v>0</v>
      </c>
      <c r="AL410" s="110">
        <f>IFERROR('CEB Allocators'!AD81/SUM('CEB Allocators'!$Y81:$BC81),0)*SUM($AG81:$BK81)</f>
        <v>0</v>
      </c>
      <c r="AM410" s="110">
        <f>IFERROR('CEB Allocators'!AE81/SUM('CEB Allocators'!$Y81:$BC81),0)*SUM($AG81:$BK81)</f>
        <v>0</v>
      </c>
      <c r="AN410" s="110">
        <f>IFERROR('CEB Allocators'!AF81/SUM('CEB Allocators'!$Y81:$BC81),0)*SUM($AG81:$BK81)</f>
        <v>27.260564427413613</v>
      </c>
      <c r="AO410" s="110">
        <f>IFERROR('CEB Allocators'!AG81/SUM('CEB Allocators'!$Y81:$BC81),0)*SUM($AG81:$BK81)</f>
        <v>27.260564427413613</v>
      </c>
      <c r="AP410" s="110">
        <f>IFERROR('CEB Allocators'!AH81/SUM('CEB Allocators'!$Y81:$BC81),0)*SUM($AG81:$BK81)</f>
        <v>27.260564427413613</v>
      </c>
      <c r="AQ410" s="110">
        <f>IFERROR('CEB Allocators'!AI81/SUM('CEB Allocators'!$Y81:$BC81),0)*SUM($AG81:$BK81)</f>
        <v>27.260564427413613</v>
      </c>
      <c r="AR410" s="110">
        <f>IFERROR('CEB Allocators'!AJ81/SUM('CEB Allocators'!$Y81:$BC81),0)*SUM($AG81:$BK81)</f>
        <v>27.260564427413613</v>
      </c>
      <c r="AS410" s="110">
        <f>IFERROR('CEB Allocators'!AK81/SUM('CEB Allocators'!$Y81:$BC81),0)*SUM($AG81:$BK81)</f>
        <v>27.260564427413613</v>
      </c>
      <c r="AT410" s="110">
        <f>IFERROR('CEB Allocators'!AL81/SUM('CEB Allocators'!$Y81:$BC81),0)*SUM($AG81:$BK81)</f>
        <v>27.260564427413613</v>
      </c>
      <c r="AU410" s="110">
        <f>IFERROR('CEB Allocators'!AM81/SUM('CEB Allocators'!$Y81:$BC81),0)*SUM($AG81:$BK81)</f>
        <v>27.260564427413613</v>
      </c>
      <c r="AV410" s="110">
        <f>IFERROR('CEB Allocators'!AN81/SUM('CEB Allocators'!$Y81:$BC81),0)*SUM($AG81:$BK81)</f>
        <v>27.260564427413613</v>
      </c>
      <c r="AW410" s="110">
        <f>IFERROR('CEB Allocators'!AO81/SUM('CEB Allocators'!$Y81:$BC81),0)*SUM($AG81:$BK81)</f>
        <v>27.260564427413613</v>
      </c>
      <c r="AX410" s="110">
        <f>IFERROR('CEB Allocators'!AP81/SUM('CEB Allocators'!$Y81:$BC81),0)*SUM($AG81:$BK81)</f>
        <v>27.260564427413613</v>
      </c>
      <c r="AY410" s="110">
        <f>IFERROR('CEB Allocators'!AQ81/SUM('CEB Allocators'!$Y81:$BC81),0)*SUM($AG81:$BK81)</f>
        <v>27.260564427413613</v>
      </c>
      <c r="AZ410" s="110">
        <f>IFERROR('CEB Allocators'!AR81/SUM('CEB Allocators'!$Y81:$BC81),0)*SUM($AG81:$BK81)</f>
        <v>27.260564427413613</v>
      </c>
      <c r="BA410" s="110">
        <f>IFERROR('CEB Allocators'!AS81/SUM('CEB Allocators'!$Y81:$BC81),0)*SUM($AG81:$BK81)</f>
        <v>27.260564427413613</v>
      </c>
      <c r="BB410" s="110">
        <f>IFERROR('CEB Allocators'!AT81/SUM('CEB Allocators'!$Y81:$BC81),0)*SUM($AG81:$BK81)</f>
        <v>27.260564427413613</v>
      </c>
      <c r="BC410" s="110">
        <f>IFERROR('CEB Allocators'!AU81/SUM('CEB Allocators'!$Y81:$BC81),0)*SUM($AG81:$BK81)</f>
        <v>0</v>
      </c>
      <c r="BD410" s="110">
        <f>IFERROR('CEB Allocators'!AV81/SUM('CEB Allocators'!$Y81:$BC81),0)*SUM($AG81:$BK81)</f>
        <v>0</v>
      </c>
      <c r="BE410" s="110">
        <f>IFERROR('CEB Allocators'!AW81/SUM('CEB Allocators'!$Y81:$BC81),0)*SUM($AG81:$BK81)</f>
        <v>0</v>
      </c>
      <c r="BF410" s="110">
        <f>IFERROR('CEB Allocators'!AX81/SUM('CEB Allocators'!$Y81:$BC81),0)*SUM($AG81:$BK81)</f>
        <v>0</v>
      </c>
      <c r="BG410" s="110">
        <f>IFERROR('CEB Allocators'!AY81/SUM('CEB Allocators'!$Y81:$BC81),0)*SUM($AG81:$BK81)</f>
        <v>0</v>
      </c>
      <c r="BH410" s="110">
        <f>IFERROR('CEB Allocators'!AZ81/SUM('CEB Allocators'!$Y81:$BC81),0)*SUM($AG81:$BK81)</f>
        <v>0</v>
      </c>
      <c r="BI410" s="110">
        <f>IFERROR('CEB Allocators'!BA81/SUM('CEB Allocators'!$Y81:$BC81),0)*SUM($AG81:$BK81)</f>
        <v>0</v>
      </c>
      <c r="BJ410" s="110">
        <f>IFERROR('CEB Allocators'!BB81/SUM('CEB Allocators'!$Y81:$BC81),0)*SUM($AG81:$BK81)</f>
        <v>0</v>
      </c>
      <c r="BK410" s="110">
        <f>IFERROR('CEB Allocators'!BC81/SUM('CEB Allocators'!$Y81:$BC81),0)*SUM($AG81:$BK81)</f>
        <v>0</v>
      </c>
      <c r="BL410" s="67">
        <f t="shared" ref="BL410:CG410" si="843">BL81</f>
        <v>0</v>
      </c>
      <c r="BM410" s="67">
        <f t="shared" si="843"/>
        <v>0</v>
      </c>
      <c r="BN410" s="67">
        <f t="shared" si="843"/>
        <v>0</v>
      </c>
      <c r="BO410" s="67">
        <f t="shared" si="843"/>
        <v>0</v>
      </c>
      <c r="BP410" s="67">
        <f t="shared" si="843"/>
        <v>0</v>
      </c>
      <c r="BQ410" s="67">
        <f t="shared" si="843"/>
        <v>0</v>
      </c>
      <c r="BR410" s="67">
        <f t="shared" si="843"/>
        <v>0</v>
      </c>
      <c r="BS410" s="67">
        <f t="shared" si="843"/>
        <v>0</v>
      </c>
      <c r="BT410" s="67">
        <f t="shared" si="843"/>
        <v>0</v>
      </c>
      <c r="BU410" s="67">
        <f t="shared" si="843"/>
        <v>0</v>
      </c>
      <c r="BV410" s="67">
        <f t="shared" si="843"/>
        <v>0</v>
      </c>
      <c r="BW410" s="67">
        <f t="shared" si="843"/>
        <v>0</v>
      </c>
      <c r="BX410" s="67">
        <f t="shared" si="843"/>
        <v>0</v>
      </c>
      <c r="BY410" s="67">
        <f t="shared" si="843"/>
        <v>0</v>
      </c>
      <c r="BZ410" s="67">
        <f t="shared" si="843"/>
        <v>0</v>
      </c>
      <c r="CA410" s="67">
        <f t="shared" si="843"/>
        <v>0</v>
      </c>
      <c r="CB410" s="67">
        <f t="shared" si="843"/>
        <v>0</v>
      </c>
      <c r="CC410" s="67">
        <f t="shared" si="843"/>
        <v>0</v>
      </c>
      <c r="CD410" s="67">
        <f t="shared" si="843"/>
        <v>0</v>
      </c>
      <c r="CE410" s="67">
        <f t="shared" si="843"/>
        <v>0</v>
      </c>
      <c r="CF410" s="67">
        <f t="shared" si="843"/>
        <v>0</v>
      </c>
      <c r="CG410" s="67">
        <f t="shared" si="843"/>
        <v>0</v>
      </c>
      <c r="CH410" s="67">
        <f t="shared" si="797"/>
        <v>0</v>
      </c>
    </row>
    <row r="411" spans="1:86" ht="11.4" x14ac:dyDescent="0.2">
      <c r="A411" s="150"/>
      <c r="B411" s="109" t="str">
        <f t="shared" ref="B411:K411" si="844">B82</f>
        <v>Conservation</v>
      </c>
      <c r="C411" s="130">
        <f t="shared" si="844"/>
        <v>0</v>
      </c>
      <c r="D411" s="130" t="str">
        <f t="shared" si="844"/>
        <v>Con</v>
      </c>
      <c r="E411" s="130" t="str">
        <f t="shared" si="844"/>
        <v>Conservation</v>
      </c>
      <c r="F411" s="109" t="str">
        <f t="shared" si="844"/>
        <v>Multiple</v>
      </c>
      <c r="G411" s="131">
        <f t="shared" si="844"/>
        <v>45658</v>
      </c>
      <c r="H411" s="132">
        <f t="shared" si="802"/>
        <v>15</v>
      </c>
      <c r="I411" s="132">
        <f t="shared" si="844"/>
        <v>15</v>
      </c>
      <c r="J411" s="132">
        <f t="shared" si="844"/>
        <v>0</v>
      </c>
      <c r="K411" s="109">
        <f t="shared" si="844"/>
        <v>2025</v>
      </c>
      <c r="L411" s="109"/>
      <c r="M411" s="109"/>
      <c r="N411" s="109"/>
      <c r="O411" s="109"/>
      <c r="P411" s="109"/>
      <c r="Q411" s="109"/>
      <c r="R411" s="109"/>
      <c r="S411" s="109"/>
      <c r="T411" s="109"/>
      <c r="U411" s="67">
        <f t="shared" ref="U411:AF411" si="845">U82</f>
        <v>0</v>
      </c>
      <c r="V411" s="67">
        <f t="shared" si="845"/>
        <v>0</v>
      </c>
      <c r="W411" s="67">
        <f t="shared" si="845"/>
        <v>0</v>
      </c>
      <c r="X411" s="67">
        <f t="shared" si="845"/>
        <v>0</v>
      </c>
      <c r="Y411" s="67">
        <f t="shared" si="845"/>
        <v>0</v>
      </c>
      <c r="Z411" s="67">
        <f t="shared" si="845"/>
        <v>0</v>
      </c>
      <c r="AA411" s="67">
        <f t="shared" si="845"/>
        <v>0</v>
      </c>
      <c r="AB411" s="67">
        <f t="shared" si="845"/>
        <v>0</v>
      </c>
      <c r="AC411" s="67">
        <f t="shared" si="845"/>
        <v>0</v>
      </c>
      <c r="AD411" s="67">
        <f t="shared" si="845"/>
        <v>0</v>
      </c>
      <c r="AE411" s="67">
        <f t="shared" si="845"/>
        <v>0</v>
      </c>
      <c r="AF411" s="67">
        <f t="shared" si="845"/>
        <v>0</v>
      </c>
      <c r="AG411" s="110">
        <f>IFERROR('CEB Allocators'!Y82/SUM('CEB Allocators'!$Y82:$BC82),0)*SUM($AG82:$BK82)</f>
        <v>0</v>
      </c>
      <c r="AH411" s="110">
        <f>IFERROR('CEB Allocators'!Z82/SUM('CEB Allocators'!$Y82:$BC82),0)*SUM($AG82:$BK82)</f>
        <v>0</v>
      </c>
      <c r="AI411" s="110">
        <f>IFERROR('CEB Allocators'!AA82/SUM('CEB Allocators'!$Y82:$BC82),0)*SUM($AG82:$BK82)</f>
        <v>0</v>
      </c>
      <c r="AJ411" s="110">
        <f>IFERROR('CEB Allocators'!AB82/SUM('CEB Allocators'!$Y82:$BC82),0)*SUM($AG82:$BK82)</f>
        <v>0</v>
      </c>
      <c r="AK411" s="110">
        <f>IFERROR('CEB Allocators'!AC82/SUM('CEB Allocators'!$Y82:$BC82),0)*SUM($AG82:$BK82)</f>
        <v>0</v>
      </c>
      <c r="AL411" s="110">
        <f>IFERROR('CEB Allocators'!AD82/SUM('CEB Allocators'!$Y82:$BC82),0)*SUM($AG82:$BK82)</f>
        <v>0</v>
      </c>
      <c r="AM411" s="110">
        <f>IFERROR('CEB Allocators'!AE82/SUM('CEB Allocators'!$Y82:$BC82),0)*SUM($AG82:$BK82)</f>
        <v>0</v>
      </c>
      <c r="AN411" s="110">
        <f>IFERROR('CEB Allocators'!AF82/SUM('CEB Allocators'!$Y82:$BC82),0)*SUM($AG82:$BK82)</f>
        <v>0</v>
      </c>
      <c r="AO411" s="110">
        <f>IFERROR('CEB Allocators'!AG82/SUM('CEB Allocators'!$Y82:$BC82),0)*SUM($AG82:$BK82)</f>
        <v>27.805775715961889</v>
      </c>
      <c r="AP411" s="110">
        <f>IFERROR('CEB Allocators'!AH82/SUM('CEB Allocators'!$Y82:$BC82),0)*SUM($AG82:$BK82)</f>
        <v>27.805775715961889</v>
      </c>
      <c r="AQ411" s="110">
        <f>IFERROR('CEB Allocators'!AI82/SUM('CEB Allocators'!$Y82:$BC82),0)*SUM($AG82:$BK82)</f>
        <v>27.805775715961889</v>
      </c>
      <c r="AR411" s="110">
        <f>IFERROR('CEB Allocators'!AJ82/SUM('CEB Allocators'!$Y82:$BC82),0)*SUM($AG82:$BK82)</f>
        <v>27.805775715961889</v>
      </c>
      <c r="AS411" s="110">
        <f>IFERROR('CEB Allocators'!AK82/SUM('CEB Allocators'!$Y82:$BC82),0)*SUM($AG82:$BK82)</f>
        <v>27.805775715961889</v>
      </c>
      <c r="AT411" s="110">
        <f>IFERROR('CEB Allocators'!AL82/SUM('CEB Allocators'!$Y82:$BC82),0)*SUM($AG82:$BK82)</f>
        <v>27.805775715961889</v>
      </c>
      <c r="AU411" s="110">
        <f>IFERROR('CEB Allocators'!AM82/SUM('CEB Allocators'!$Y82:$BC82),0)*SUM($AG82:$BK82)</f>
        <v>27.805775715961889</v>
      </c>
      <c r="AV411" s="110">
        <f>IFERROR('CEB Allocators'!AN82/SUM('CEB Allocators'!$Y82:$BC82),0)*SUM($AG82:$BK82)</f>
        <v>27.805775715961889</v>
      </c>
      <c r="AW411" s="110">
        <f>IFERROR('CEB Allocators'!AO82/SUM('CEB Allocators'!$Y82:$BC82),0)*SUM($AG82:$BK82)</f>
        <v>27.805775715961889</v>
      </c>
      <c r="AX411" s="110">
        <f>IFERROR('CEB Allocators'!AP82/SUM('CEB Allocators'!$Y82:$BC82),0)*SUM($AG82:$BK82)</f>
        <v>27.805775715961889</v>
      </c>
      <c r="AY411" s="110">
        <f>IFERROR('CEB Allocators'!AQ82/SUM('CEB Allocators'!$Y82:$BC82),0)*SUM($AG82:$BK82)</f>
        <v>27.805775715961889</v>
      </c>
      <c r="AZ411" s="110">
        <f>IFERROR('CEB Allocators'!AR82/SUM('CEB Allocators'!$Y82:$BC82),0)*SUM($AG82:$BK82)</f>
        <v>27.805775715961889</v>
      </c>
      <c r="BA411" s="110">
        <f>IFERROR('CEB Allocators'!AS82/SUM('CEB Allocators'!$Y82:$BC82),0)*SUM($AG82:$BK82)</f>
        <v>27.805775715961889</v>
      </c>
      <c r="BB411" s="110">
        <f>IFERROR('CEB Allocators'!AT82/SUM('CEB Allocators'!$Y82:$BC82),0)*SUM($AG82:$BK82)</f>
        <v>27.805775715961889</v>
      </c>
      <c r="BC411" s="110">
        <f>IFERROR('CEB Allocators'!AU82/SUM('CEB Allocators'!$Y82:$BC82),0)*SUM($AG82:$BK82)</f>
        <v>27.805775715961889</v>
      </c>
      <c r="BD411" s="110">
        <f>IFERROR('CEB Allocators'!AV82/SUM('CEB Allocators'!$Y82:$BC82),0)*SUM($AG82:$BK82)</f>
        <v>0</v>
      </c>
      <c r="BE411" s="110">
        <f>IFERROR('CEB Allocators'!AW82/SUM('CEB Allocators'!$Y82:$BC82),0)*SUM($AG82:$BK82)</f>
        <v>0</v>
      </c>
      <c r="BF411" s="110">
        <f>IFERROR('CEB Allocators'!AX82/SUM('CEB Allocators'!$Y82:$BC82),0)*SUM($AG82:$BK82)</f>
        <v>0</v>
      </c>
      <c r="BG411" s="110">
        <f>IFERROR('CEB Allocators'!AY82/SUM('CEB Allocators'!$Y82:$BC82),0)*SUM($AG82:$BK82)</f>
        <v>0</v>
      </c>
      <c r="BH411" s="110">
        <f>IFERROR('CEB Allocators'!AZ82/SUM('CEB Allocators'!$Y82:$BC82),0)*SUM($AG82:$BK82)</f>
        <v>0</v>
      </c>
      <c r="BI411" s="110">
        <f>IFERROR('CEB Allocators'!BA82/SUM('CEB Allocators'!$Y82:$BC82),0)*SUM($AG82:$BK82)</f>
        <v>0</v>
      </c>
      <c r="BJ411" s="110">
        <f>IFERROR('CEB Allocators'!BB82/SUM('CEB Allocators'!$Y82:$BC82),0)*SUM($AG82:$BK82)</f>
        <v>0</v>
      </c>
      <c r="BK411" s="110">
        <f>IFERROR('CEB Allocators'!BC82/SUM('CEB Allocators'!$Y82:$BC82),0)*SUM($AG82:$BK82)</f>
        <v>0</v>
      </c>
      <c r="BL411" s="67">
        <f t="shared" ref="BL411:CH426" si="846">BL82</f>
        <v>0</v>
      </c>
      <c r="BM411" s="67">
        <f t="shared" si="846"/>
        <v>0</v>
      </c>
      <c r="BN411" s="67">
        <f t="shared" si="846"/>
        <v>0</v>
      </c>
      <c r="BO411" s="67">
        <f t="shared" si="846"/>
        <v>0</v>
      </c>
      <c r="BP411" s="67">
        <f t="shared" si="846"/>
        <v>0</v>
      </c>
      <c r="BQ411" s="67">
        <f t="shared" si="846"/>
        <v>0</v>
      </c>
      <c r="BR411" s="67">
        <f t="shared" si="846"/>
        <v>0</v>
      </c>
      <c r="BS411" s="67">
        <f t="shared" si="846"/>
        <v>0</v>
      </c>
      <c r="BT411" s="67">
        <f t="shared" si="846"/>
        <v>0</v>
      </c>
      <c r="BU411" s="67">
        <f t="shared" si="846"/>
        <v>0</v>
      </c>
      <c r="BV411" s="67">
        <f t="shared" si="846"/>
        <v>0</v>
      </c>
      <c r="BW411" s="67">
        <f t="shared" si="846"/>
        <v>0</v>
      </c>
      <c r="BX411" s="67">
        <f t="shared" si="846"/>
        <v>0</v>
      </c>
      <c r="BY411" s="67">
        <f t="shared" si="846"/>
        <v>0</v>
      </c>
      <c r="BZ411" s="67">
        <f t="shared" si="846"/>
        <v>0</v>
      </c>
      <c r="CA411" s="67">
        <f t="shared" si="846"/>
        <v>0</v>
      </c>
      <c r="CB411" s="67">
        <f t="shared" si="846"/>
        <v>0</v>
      </c>
      <c r="CC411" s="67">
        <f t="shared" si="846"/>
        <v>0</v>
      </c>
      <c r="CD411" s="67">
        <f t="shared" si="846"/>
        <v>0</v>
      </c>
      <c r="CE411" s="67">
        <f t="shared" si="846"/>
        <v>0</v>
      </c>
      <c r="CF411" s="67">
        <f t="shared" si="846"/>
        <v>0</v>
      </c>
      <c r="CG411" s="67">
        <f t="shared" si="846"/>
        <v>0</v>
      </c>
      <c r="CH411" s="67">
        <f t="shared" si="846"/>
        <v>0</v>
      </c>
    </row>
    <row r="412" spans="1:86" ht="11.4" x14ac:dyDescent="0.2">
      <c r="A412" s="150"/>
      <c r="B412" s="109" t="str">
        <f t="shared" ref="B412:K412" si="847">B83</f>
        <v>Conservation</v>
      </c>
      <c r="C412" s="130">
        <f t="shared" si="847"/>
        <v>0</v>
      </c>
      <c r="D412" s="130" t="str">
        <f t="shared" si="847"/>
        <v>Con</v>
      </c>
      <c r="E412" s="130" t="str">
        <f t="shared" si="847"/>
        <v>Conservation</v>
      </c>
      <c r="F412" s="109" t="str">
        <f t="shared" si="847"/>
        <v>Multiple</v>
      </c>
      <c r="G412" s="131">
        <f t="shared" si="847"/>
        <v>46023</v>
      </c>
      <c r="H412" s="132">
        <f t="shared" si="802"/>
        <v>15</v>
      </c>
      <c r="I412" s="132">
        <f t="shared" si="847"/>
        <v>15</v>
      </c>
      <c r="J412" s="132">
        <f t="shared" si="847"/>
        <v>0</v>
      </c>
      <c r="K412" s="109">
        <f t="shared" si="847"/>
        <v>2026</v>
      </c>
      <c r="L412" s="109"/>
      <c r="M412" s="109"/>
      <c r="N412" s="109"/>
      <c r="O412" s="109"/>
      <c r="P412" s="109"/>
      <c r="Q412" s="109"/>
      <c r="R412" s="109"/>
      <c r="S412" s="109"/>
      <c r="T412" s="109"/>
      <c r="U412" s="67">
        <f t="shared" ref="U412:AF412" si="848">U83</f>
        <v>0</v>
      </c>
      <c r="V412" s="67">
        <f t="shared" si="848"/>
        <v>0</v>
      </c>
      <c r="W412" s="67">
        <f t="shared" si="848"/>
        <v>0</v>
      </c>
      <c r="X412" s="67">
        <f t="shared" si="848"/>
        <v>0</v>
      </c>
      <c r="Y412" s="67">
        <f t="shared" si="848"/>
        <v>0</v>
      </c>
      <c r="Z412" s="67">
        <f t="shared" si="848"/>
        <v>0</v>
      </c>
      <c r="AA412" s="67">
        <f t="shared" si="848"/>
        <v>0</v>
      </c>
      <c r="AB412" s="67">
        <f t="shared" si="848"/>
        <v>0</v>
      </c>
      <c r="AC412" s="67">
        <f t="shared" si="848"/>
        <v>0</v>
      </c>
      <c r="AD412" s="67">
        <f t="shared" si="848"/>
        <v>0</v>
      </c>
      <c r="AE412" s="67">
        <f t="shared" si="848"/>
        <v>0</v>
      </c>
      <c r="AF412" s="67">
        <f t="shared" si="848"/>
        <v>0</v>
      </c>
      <c r="AG412" s="110">
        <f>IFERROR('CEB Allocators'!Y83/SUM('CEB Allocators'!$Y83:$BC83),0)*SUM($AG83:$BK83)</f>
        <v>0</v>
      </c>
      <c r="AH412" s="110">
        <f>IFERROR('CEB Allocators'!Z83/SUM('CEB Allocators'!$Y83:$BC83),0)*SUM($AG83:$BK83)</f>
        <v>0</v>
      </c>
      <c r="AI412" s="110">
        <f>IFERROR('CEB Allocators'!AA83/SUM('CEB Allocators'!$Y83:$BC83),0)*SUM($AG83:$BK83)</f>
        <v>0</v>
      </c>
      <c r="AJ412" s="110">
        <f>IFERROR('CEB Allocators'!AB83/SUM('CEB Allocators'!$Y83:$BC83),0)*SUM($AG83:$BK83)</f>
        <v>0</v>
      </c>
      <c r="AK412" s="110">
        <f>IFERROR('CEB Allocators'!AC83/SUM('CEB Allocators'!$Y83:$BC83),0)*SUM($AG83:$BK83)</f>
        <v>0</v>
      </c>
      <c r="AL412" s="110">
        <f>IFERROR('CEB Allocators'!AD83/SUM('CEB Allocators'!$Y83:$BC83),0)*SUM($AG83:$BK83)</f>
        <v>0</v>
      </c>
      <c r="AM412" s="110">
        <f>IFERROR('CEB Allocators'!AE83/SUM('CEB Allocators'!$Y83:$BC83),0)*SUM($AG83:$BK83)</f>
        <v>0</v>
      </c>
      <c r="AN412" s="110">
        <f>IFERROR('CEB Allocators'!AF83/SUM('CEB Allocators'!$Y83:$BC83),0)*SUM($AG83:$BK83)</f>
        <v>0</v>
      </c>
      <c r="AO412" s="110">
        <f>IFERROR('CEB Allocators'!AG83/SUM('CEB Allocators'!$Y83:$BC83),0)*SUM($AG83:$BK83)</f>
        <v>0</v>
      </c>
      <c r="AP412" s="110">
        <f>IFERROR('CEB Allocators'!AH83/SUM('CEB Allocators'!$Y83:$BC83),0)*SUM($AG83:$BK83)</f>
        <v>28.361891230281124</v>
      </c>
      <c r="AQ412" s="110">
        <f>IFERROR('CEB Allocators'!AI83/SUM('CEB Allocators'!$Y83:$BC83),0)*SUM($AG83:$BK83)</f>
        <v>28.361891230281124</v>
      </c>
      <c r="AR412" s="110">
        <f>IFERROR('CEB Allocators'!AJ83/SUM('CEB Allocators'!$Y83:$BC83),0)*SUM($AG83:$BK83)</f>
        <v>28.361891230281124</v>
      </c>
      <c r="AS412" s="110">
        <f>IFERROR('CEB Allocators'!AK83/SUM('CEB Allocators'!$Y83:$BC83),0)*SUM($AG83:$BK83)</f>
        <v>28.361891230281124</v>
      </c>
      <c r="AT412" s="110">
        <f>IFERROR('CEB Allocators'!AL83/SUM('CEB Allocators'!$Y83:$BC83),0)*SUM($AG83:$BK83)</f>
        <v>28.361891230281124</v>
      </c>
      <c r="AU412" s="110">
        <f>IFERROR('CEB Allocators'!AM83/SUM('CEB Allocators'!$Y83:$BC83),0)*SUM($AG83:$BK83)</f>
        <v>28.361891230281124</v>
      </c>
      <c r="AV412" s="110">
        <f>IFERROR('CEB Allocators'!AN83/SUM('CEB Allocators'!$Y83:$BC83),0)*SUM($AG83:$BK83)</f>
        <v>28.361891230281124</v>
      </c>
      <c r="AW412" s="110">
        <f>IFERROR('CEB Allocators'!AO83/SUM('CEB Allocators'!$Y83:$BC83),0)*SUM($AG83:$BK83)</f>
        <v>28.361891230281124</v>
      </c>
      <c r="AX412" s="110">
        <f>IFERROR('CEB Allocators'!AP83/SUM('CEB Allocators'!$Y83:$BC83),0)*SUM($AG83:$BK83)</f>
        <v>28.361891230281124</v>
      </c>
      <c r="AY412" s="110">
        <f>IFERROR('CEB Allocators'!AQ83/SUM('CEB Allocators'!$Y83:$BC83),0)*SUM($AG83:$BK83)</f>
        <v>28.361891230281124</v>
      </c>
      <c r="AZ412" s="110">
        <f>IFERROR('CEB Allocators'!AR83/SUM('CEB Allocators'!$Y83:$BC83),0)*SUM($AG83:$BK83)</f>
        <v>28.361891230281124</v>
      </c>
      <c r="BA412" s="110">
        <f>IFERROR('CEB Allocators'!AS83/SUM('CEB Allocators'!$Y83:$BC83),0)*SUM($AG83:$BK83)</f>
        <v>28.361891230281124</v>
      </c>
      <c r="BB412" s="110">
        <f>IFERROR('CEB Allocators'!AT83/SUM('CEB Allocators'!$Y83:$BC83),0)*SUM($AG83:$BK83)</f>
        <v>28.361891230281124</v>
      </c>
      <c r="BC412" s="110">
        <f>IFERROR('CEB Allocators'!AU83/SUM('CEB Allocators'!$Y83:$BC83),0)*SUM($AG83:$BK83)</f>
        <v>28.361891230281124</v>
      </c>
      <c r="BD412" s="110">
        <f>IFERROR('CEB Allocators'!AV83/SUM('CEB Allocators'!$Y83:$BC83),0)*SUM($AG83:$BK83)</f>
        <v>28.361891230281124</v>
      </c>
      <c r="BE412" s="110">
        <f>IFERROR('CEB Allocators'!AW83/SUM('CEB Allocators'!$Y83:$BC83),0)*SUM($AG83:$BK83)</f>
        <v>0</v>
      </c>
      <c r="BF412" s="110">
        <f>IFERROR('CEB Allocators'!AX83/SUM('CEB Allocators'!$Y83:$BC83),0)*SUM($AG83:$BK83)</f>
        <v>0</v>
      </c>
      <c r="BG412" s="110">
        <f>IFERROR('CEB Allocators'!AY83/SUM('CEB Allocators'!$Y83:$BC83),0)*SUM($AG83:$BK83)</f>
        <v>0</v>
      </c>
      <c r="BH412" s="110">
        <f>IFERROR('CEB Allocators'!AZ83/SUM('CEB Allocators'!$Y83:$BC83),0)*SUM($AG83:$BK83)</f>
        <v>0</v>
      </c>
      <c r="BI412" s="110">
        <f>IFERROR('CEB Allocators'!BA83/SUM('CEB Allocators'!$Y83:$BC83),0)*SUM($AG83:$BK83)</f>
        <v>0</v>
      </c>
      <c r="BJ412" s="110">
        <f>IFERROR('CEB Allocators'!BB83/SUM('CEB Allocators'!$Y83:$BC83),0)*SUM($AG83:$BK83)</f>
        <v>0</v>
      </c>
      <c r="BK412" s="110">
        <f>IFERROR('CEB Allocators'!BC83/SUM('CEB Allocators'!$Y83:$BC83),0)*SUM($AG83:$BK83)</f>
        <v>0</v>
      </c>
      <c r="BL412" s="67">
        <f t="shared" ref="BL412:CG412" si="849">BL83</f>
        <v>0</v>
      </c>
      <c r="BM412" s="67">
        <f t="shared" si="849"/>
        <v>0</v>
      </c>
      <c r="BN412" s="67">
        <f t="shared" si="849"/>
        <v>0</v>
      </c>
      <c r="BO412" s="67">
        <f t="shared" si="849"/>
        <v>0</v>
      </c>
      <c r="BP412" s="67">
        <f t="shared" si="849"/>
        <v>0</v>
      </c>
      <c r="BQ412" s="67">
        <f t="shared" si="849"/>
        <v>0</v>
      </c>
      <c r="BR412" s="67">
        <f t="shared" si="849"/>
        <v>0</v>
      </c>
      <c r="BS412" s="67">
        <f t="shared" si="849"/>
        <v>0</v>
      </c>
      <c r="BT412" s="67">
        <f t="shared" si="849"/>
        <v>0</v>
      </c>
      <c r="BU412" s="67">
        <f t="shared" si="849"/>
        <v>0</v>
      </c>
      <c r="BV412" s="67">
        <f t="shared" si="849"/>
        <v>0</v>
      </c>
      <c r="BW412" s="67">
        <f t="shared" si="849"/>
        <v>0</v>
      </c>
      <c r="BX412" s="67">
        <f t="shared" si="849"/>
        <v>0</v>
      </c>
      <c r="BY412" s="67">
        <f t="shared" si="849"/>
        <v>0</v>
      </c>
      <c r="BZ412" s="67">
        <f t="shared" si="849"/>
        <v>0</v>
      </c>
      <c r="CA412" s="67">
        <f t="shared" si="849"/>
        <v>0</v>
      </c>
      <c r="CB412" s="67">
        <f t="shared" si="849"/>
        <v>0</v>
      </c>
      <c r="CC412" s="67">
        <f t="shared" si="849"/>
        <v>0</v>
      </c>
      <c r="CD412" s="67">
        <f t="shared" si="849"/>
        <v>0</v>
      </c>
      <c r="CE412" s="67">
        <f t="shared" si="849"/>
        <v>0</v>
      </c>
      <c r="CF412" s="67">
        <f t="shared" si="849"/>
        <v>0</v>
      </c>
      <c r="CG412" s="67">
        <f t="shared" si="849"/>
        <v>0</v>
      </c>
      <c r="CH412" s="67">
        <f t="shared" si="846"/>
        <v>0</v>
      </c>
    </row>
    <row r="413" spans="1:86" ht="11.4" x14ac:dyDescent="0.2">
      <c r="A413" s="150"/>
      <c r="B413" s="109" t="str">
        <f t="shared" ref="B413:K413" si="850">B84</f>
        <v>Conservation</v>
      </c>
      <c r="C413" s="130">
        <f t="shared" si="850"/>
        <v>0</v>
      </c>
      <c r="D413" s="130" t="str">
        <f t="shared" si="850"/>
        <v>Con</v>
      </c>
      <c r="E413" s="130" t="str">
        <f t="shared" si="850"/>
        <v>Conservation</v>
      </c>
      <c r="F413" s="109" t="str">
        <f t="shared" si="850"/>
        <v>Multiple</v>
      </c>
      <c r="G413" s="131">
        <f t="shared" si="850"/>
        <v>46388</v>
      </c>
      <c r="H413" s="132">
        <f t="shared" si="802"/>
        <v>15</v>
      </c>
      <c r="I413" s="132">
        <f t="shared" si="850"/>
        <v>15</v>
      </c>
      <c r="J413" s="132">
        <f t="shared" si="850"/>
        <v>0</v>
      </c>
      <c r="K413" s="109">
        <f t="shared" si="850"/>
        <v>2027</v>
      </c>
      <c r="L413" s="109"/>
      <c r="M413" s="109"/>
      <c r="N413" s="109"/>
      <c r="O413" s="109"/>
      <c r="P413" s="109"/>
      <c r="Q413" s="109"/>
      <c r="R413" s="109"/>
      <c r="S413" s="109"/>
      <c r="T413" s="109"/>
      <c r="U413" s="67">
        <f t="shared" ref="U413:AF413" si="851">U84</f>
        <v>0</v>
      </c>
      <c r="V413" s="67">
        <f t="shared" si="851"/>
        <v>0</v>
      </c>
      <c r="W413" s="67">
        <f t="shared" si="851"/>
        <v>0</v>
      </c>
      <c r="X413" s="67">
        <f t="shared" si="851"/>
        <v>0</v>
      </c>
      <c r="Y413" s="67">
        <f t="shared" si="851"/>
        <v>0</v>
      </c>
      <c r="Z413" s="67">
        <f t="shared" si="851"/>
        <v>0</v>
      </c>
      <c r="AA413" s="67">
        <f t="shared" si="851"/>
        <v>0</v>
      </c>
      <c r="AB413" s="67">
        <f t="shared" si="851"/>
        <v>0</v>
      </c>
      <c r="AC413" s="67">
        <f t="shared" si="851"/>
        <v>0</v>
      </c>
      <c r="AD413" s="67">
        <f t="shared" si="851"/>
        <v>0</v>
      </c>
      <c r="AE413" s="67">
        <f t="shared" si="851"/>
        <v>0</v>
      </c>
      <c r="AF413" s="67">
        <f t="shared" si="851"/>
        <v>0</v>
      </c>
      <c r="AG413" s="110">
        <f>IFERROR('CEB Allocators'!Y84/SUM('CEB Allocators'!$Y84:$BC84),0)*SUM($AG84:$BK84)</f>
        <v>0</v>
      </c>
      <c r="AH413" s="110">
        <f>IFERROR('CEB Allocators'!Z84/SUM('CEB Allocators'!$Y84:$BC84),0)*SUM($AG84:$BK84)</f>
        <v>0</v>
      </c>
      <c r="AI413" s="110">
        <f>IFERROR('CEB Allocators'!AA84/SUM('CEB Allocators'!$Y84:$BC84),0)*SUM($AG84:$BK84)</f>
        <v>0</v>
      </c>
      <c r="AJ413" s="110">
        <f>IFERROR('CEB Allocators'!AB84/SUM('CEB Allocators'!$Y84:$BC84),0)*SUM($AG84:$BK84)</f>
        <v>0</v>
      </c>
      <c r="AK413" s="110">
        <f>IFERROR('CEB Allocators'!AC84/SUM('CEB Allocators'!$Y84:$BC84),0)*SUM($AG84:$BK84)</f>
        <v>0</v>
      </c>
      <c r="AL413" s="110">
        <f>IFERROR('CEB Allocators'!AD84/SUM('CEB Allocators'!$Y84:$BC84),0)*SUM($AG84:$BK84)</f>
        <v>0</v>
      </c>
      <c r="AM413" s="110">
        <f>IFERROR('CEB Allocators'!AE84/SUM('CEB Allocators'!$Y84:$BC84),0)*SUM($AG84:$BK84)</f>
        <v>0</v>
      </c>
      <c r="AN413" s="110">
        <f>IFERROR('CEB Allocators'!AF84/SUM('CEB Allocators'!$Y84:$BC84),0)*SUM($AG84:$BK84)</f>
        <v>0</v>
      </c>
      <c r="AO413" s="110">
        <f>IFERROR('CEB Allocators'!AG84/SUM('CEB Allocators'!$Y84:$BC84),0)*SUM($AG84:$BK84)</f>
        <v>0</v>
      </c>
      <c r="AP413" s="110">
        <f>IFERROR('CEB Allocators'!AH84/SUM('CEB Allocators'!$Y84:$BC84),0)*SUM($AG84:$BK84)</f>
        <v>0</v>
      </c>
      <c r="AQ413" s="110">
        <f>IFERROR('CEB Allocators'!AI84/SUM('CEB Allocators'!$Y84:$BC84),0)*SUM($AG84:$BK84)</f>
        <v>28.929129054886747</v>
      </c>
      <c r="AR413" s="110">
        <f>IFERROR('CEB Allocators'!AJ84/SUM('CEB Allocators'!$Y84:$BC84),0)*SUM($AG84:$BK84)</f>
        <v>28.929129054886747</v>
      </c>
      <c r="AS413" s="110">
        <f>IFERROR('CEB Allocators'!AK84/SUM('CEB Allocators'!$Y84:$BC84),0)*SUM($AG84:$BK84)</f>
        <v>28.929129054886747</v>
      </c>
      <c r="AT413" s="110">
        <f>IFERROR('CEB Allocators'!AL84/SUM('CEB Allocators'!$Y84:$BC84),0)*SUM($AG84:$BK84)</f>
        <v>28.929129054886747</v>
      </c>
      <c r="AU413" s="110">
        <f>IFERROR('CEB Allocators'!AM84/SUM('CEB Allocators'!$Y84:$BC84),0)*SUM($AG84:$BK84)</f>
        <v>28.929129054886747</v>
      </c>
      <c r="AV413" s="110">
        <f>IFERROR('CEB Allocators'!AN84/SUM('CEB Allocators'!$Y84:$BC84),0)*SUM($AG84:$BK84)</f>
        <v>28.929129054886747</v>
      </c>
      <c r="AW413" s="110">
        <f>IFERROR('CEB Allocators'!AO84/SUM('CEB Allocators'!$Y84:$BC84),0)*SUM($AG84:$BK84)</f>
        <v>28.929129054886747</v>
      </c>
      <c r="AX413" s="110">
        <f>IFERROR('CEB Allocators'!AP84/SUM('CEB Allocators'!$Y84:$BC84),0)*SUM($AG84:$BK84)</f>
        <v>28.929129054886747</v>
      </c>
      <c r="AY413" s="110">
        <f>IFERROR('CEB Allocators'!AQ84/SUM('CEB Allocators'!$Y84:$BC84),0)*SUM($AG84:$BK84)</f>
        <v>28.929129054886747</v>
      </c>
      <c r="AZ413" s="110">
        <f>IFERROR('CEB Allocators'!AR84/SUM('CEB Allocators'!$Y84:$BC84),0)*SUM($AG84:$BK84)</f>
        <v>28.929129054886747</v>
      </c>
      <c r="BA413" s="110">
        <f>IFERROR('CEB Allocators'!AS84/SUM('CEB Allocators'!$Y84:$BC84),0)*SUM($AG84:$BK84)</f>
        <v>28.929129054886747</v>
      </c>
      <c r="BB413" s="110">
        <f>IFERROR('CEB Allocators'!AT84/SUM('CEB Allocators'!$Y84:$BC84),0)*SUM($AG84:$BK84)</f>
        <v>28.929129054886747</v>
      </c>
      <c r="BC413" s="110">
        <f>IFERROR('CEB Allocators'!AU84/SUM('CEB Allocators'!$Y84:$BC84),0)*SUM($AG84:$BK84)</f>
        <v>28.929129054886747</v>
      </c>
      <c r="BD413" s="110">
        <f>IFERROR('CEB Allocators'!AV84/SUM('CEB Allocators'!$Y84:$BC84),0)*SUM($AG84:$BK84)</f>
        <v>28.929129054886747</v>
      </c>
      <c r="BE413" s="110">
        <f>IFERROR('CEB Allocators'!AW84/SUM('CEB Allocators'!$Y84:$BC84),0)*SUM($AG84:$BK84)</f>
        <v>28.929129054886747</v>
      </c>
      <c r="BF413" s="110">
        <f>IFERROR('CEB Allocators'!AX84/SUM('CEB Allocators'!$Y84:$BC84),0)*SUM($AG84:$BK84)</f>
        <v>0</v>
      </c>
      <c r="BG413" s="110">
        <f>IFERROR('CEB Allocators'!AY84/SUM('CEB Allocators'!$Y84:$BC84),0)*SUM($AG84:$BK84)</f>
        <v>0</v>
      </c>
      <c r="BH413" s="110">
        <f>IFERROR('CEB Allocators'!AZ84/SUM('CEB Allocators'!$Y84:$BC84),0)*SUM($AG84:$BK84)</f>
        <v>0</v>
      </c>
      <c r="BI413" s="110">
        <f>IFERROR('CEB Allocators'!BA84/SUM('CEB Allocators'!$Y84:$BC84),0)*SUM($AG84:$BK84)</f>
        <v>0</v>
      </c>
      <c r="BJ413" s="110">
        <f>IFERROR('CEB Allocators'!BB84/SUM('CEB Allocators'!$Y84:$BC84),0)*SUM($AG84:$BK84)</f>
        <v>0</v>
      </c>
      <c r="BK413" s="110">
        <f>IFERROR('CEB Allocators'!BC84/SUM('CEB Allocators'!$Y84:$BC84),0)*SUM($AG84:$BK84)</f>
        <v>0</v>
      </c>
      <c r="BL413" s="67">
        <f t="shared" ref="BL413:CG413" si="852">BL84</f>
        <v>0</v>
      </c>
      <c r="BM413" s="67">
        <f t="shared" si="852"/>
        <v>0</v>
      </c>
      <c r="BN413" s="67">
        <f t="shared" si="852"/>
        <v>0</v>
      </c>
      <c r="BO413" s="67">
        <f t="shared" si="852"/>
        <v>0</v>
      </c>
      <c r="BP413" s="67">
        <f t="shared" si="852"/>
        <v>0</v>
      </c>
      <c r="BQ413" s="67">
        <f t="shared" si="852"/>
        <v>0</v>
      </c>
      <c r="BR413" s="67">
        <f t="shared" si="852"/>
        <v>0</v>
      </c>
      <c r="BS413" s="67">
        <f t="shared" si="852"/>
        <v>0</v>
      </c>
      <c r="BT413" s="67">
        <f t="shared" si="852"/>
        <v>0</v>
      </c>
      <c r="BU413" s="67">
        <f t="shared" si="852"/>
        <v>0</v>
      </c>
      <c r="BV413" s="67">
        <f t="shared" si="852"/>
        <v>0</v>
      </c>
      <c r="BW413" s="67">
        <f t="shared" si="852"/>
        <v>0</v>
      </c>
      <c r="BX413" s="67">
        <f t="shared" si="852"/>
        <v>0</v>
      </c>
      <c r="BY413" s="67">
        <f t="shared" si="852"/>
        <v>0</v>
      </c>
      <c r="BZ413" s="67">
        <f t="shared" si="852"/>
        <v>0</v>
      </c>
      <c r="CA413" s="67">
        <f t="shared" si="852"/>
        <v>0</v>
      </c>
      <c r="CB413" s="67">
        <f t="shared" si="852"/>
        <v>0</v>
      </c>
      <c r="CC413" s="67">
        <f t="shared" si="852"/>
        <v>0</v>
      </c>
      <c r="CD413" s="67">
        <f t="shared" si="852"/>
        <v>0</v>
      </c>
      <c r="CE413" s="67">
        <f t="shared" si="852"/>
        <v>0</v>
      </c>
      <c r="CF413" s="67">
        <f t="shared" si="852"/>
        <v>0</v>
      </c>
      <c r="CG413" s="67">
        <f t="shared" si="852"/>
        <v>0</v>
      </c>
      <c r="CH413" s="67">
        <f t="shared" si="846"/>
        <v>0</v>
      </c>
    </row>
    <row r="414" spans="1:86" ht="11.4" x14ac:dyDescent="0.2">
      <c r="A414" s="150"/>
      <c r="B414" s="109" t="str">
        <f t="shared" ref="B414:K414" si="853">B85</f>
        <v>Conservation</v>
      </c>
      <c r="C414" s="130">
        <f t="shared" si="853"/>
        <v>0</v>
      </c>
      <c r="D414" s="130" t="str">
        <f t="shared" si="853"/>
        <v>Con</v>
      </c>
      <c r="E414" s="130" t="str">
        <f t="shared" si="853"/>
        <v>Conservation</v>
      </c>
      <c r="F414" s="109" t="str">
        <f t="shared" si="853"/>
        <v>Multiple</v>
      </c>
      <c r="G414" s="131">
        <f t="shared" si="853"/>
        <v>46753</v>
      </c>
      <c r="H414" s="132">
        <f t="shared" si="802"/>
        <v>15</v>
      </c>
      <c r="I414" s="132">
        <f t="shared" si="853"/>
        <v>15</v>
      </c>
      <c r="J414" s="132">
        <f t="shared" si="853"/>
        <v>0</v>
      </c>
      <c r="K414" s="109">
        <f t="shared" si="853"/>
        <v>2028</v>
      </c>
      <c r="L414" s="109"/>
      <c r="M414" s="109"/>
      <c r="N414" s="109"/>
      <c r="O414" s="109"/>
      <c r="P414" s="109"/>
      <c r="Q414" s="109"/>
      <c r="R414" s="109"/>
      <c r="S414" s="109"/>
      <c r="T414" s="109"/>
      <c r="U414" s="67">
        <f t="shared" ref="U414:AF414" si="854">U85</f>
        <v>0</v>
      </c>
      <c r="V414" s="67">
        <f t="shared" si="854"/>
        <v>0</v>
      </c>
      <c r="W414" s="67">
        <f t="shared" si="854"/>
        <v>0</v>
      </c>
      <c r="X414" s="67">
        <f t="shared" si="854"/>
        <v>0</v>
      </c>
      <c r="Y414" s="67">
        <f t="shared" si="854"/>
        <v>0</v>
      </c>
      <c r="Z414" s="67">
        <f t="shared" si="854"/>
        <v>0</v>
      </c>
      <c r="AA414" s="67">
        <f t="shared" si="854"/>
        <v>0</v>
      </c>
      <c r="AB414" s="67">
        <f t="shared" si="854"/>
        <v>0</v>
      </c>
      <c r="AC414" s="67">
        <f t="shared" si="854"/>
        <v>0</v>
      </c>
      <c r="AD414" s="67">
        <f t="shared" si="854"/>
        <v>0</v>
      </c>
      <c r="AE414" s="67">
        <f t="shared" si="854"/>
        <v>0</v>
      </c>
      <c r="AF414" s="67">
        <f t="shared" si="854"/>
        <v>0</v>
      </c>
      <c r="AG414" s="110">
        <f>IFERROR('CEB Allocators'!Y85/SUM('CEB Allocators'!$Y85:$BC85),0)*SUM($AG85:$BK85)</f>
        <v>0</v>
      </c>
      <c r="AH414" s="110">
        <f>IFERROR('CEB Allocators'!Z85/SUM('CEB Allocators'!$Y85:$BC85),0)*SUM($AG85:$BK85)</f>
        <v>0</v>
      </c>
      <c r="AI414" s="110">
        <f>IFERROR('CEB Allocators'!AA85/SUM('CEB Allocators'!$Y85:$BC85),0)*SUM($AG85:$BK85)</f>
        <v>0</v>
      </c>
      <c r="AJ414" s="110">
        <f>IFERROR('CEB Allocators'!AB85/SUM('CEB Allocators'!$Y85:$BC85),0)*SUM($AG85:$BK85)</f>
        <v>0</v>
      </c>
      <c r="AK414" s="110">
        <f>IFERROR('CEB Allocators'!AC85/SUM('CEB Allocators'!$Y85:$BC85),0)*SUM($AG85:$BK85)</f>
        <v>0</v>
      </c>
      <c r="AL414" s="110">
        <f>IFERROR('CEB Allocators'!AD85/SUM('CEB Allocators'!$Y85:$BC85),0)*SUM($AG85:$BK85)</f>
        <v>0</v>
      </c>
      <c r="AM414" s="110">
        <f>IFERROR('CEB Allocators'!AE85/SUM('CEB Allocators'!$Y85:$BC85),0)*SUM($AG85:$BK85)</f>
        <v>0</v>
      </c>
      <c r="AN414" s="110">
        <f>IFERROR('CEB Allocators'!AF85/SUM('CEB Allocators'!$Y85:$BC85),0)*SUM($AG85:$BK85)</f>
        <v>0</v>
      </c>
      <c r="AO414" s="110">
        <f>IFERROR('CEB Allocators'!AG85/SUM('CEB Allocators'!$Y85:$BC85),0)*SUM($AG85:$BK85)</f>
        <v>0</v>
      </c>
      <c r="AP414" s="110">
        <f>IFERROR('CEB Allocators'!AH85/SUM('CEB Allocators'!$Y85:$BC85),0)*SUM($AG85:$BK85)</f>
        <v>0</v>
      </c>
      <c r="AQ414" s="110">
        <f>IFERROR('CEB Allocators'!AI85/SUM('CEB Allocators'!$Y85:$BC85),0)*SUM($AG85:$BK85)</f>
        <v>0</v>
      </c>
      <c r="AR414" s="110">
        <f>IFERROR('CEB Allocators'!AJ85/SUM('CEB Allocators'!$Y85:$BC85),0)*SUM($AG85:$BK85)</f>
        <v>29.507711635984485</v>
      </c>
      <c r="AS414" s="110">
        <f>IFERROR('CEB Allocators'!AK85/SUM('CEB Allocators'!$Y85:$BC85),0)*SUM($AG85:$BK85)</f>
        <v>29.507711635984485</v>
      </c>
      <c r="AT414" s="110">
        <f>IFERROR('CEB Allocators'!AL85/SUM('CEB Allocators'!$Y85:$BC85),0)*SUM($AG85:$BK85)</f>
        <v>29.507711635984485</v>
      </c>
      <c r="AU414" s="110">
        <f>IFERROR('CEB Allocators'!AM85/SUM('CEB Allocators'!$Y85:$BC85),0)*SUM($AG85:$BK85)</f>
        <v>29.507711635984485</v>
      </c>
      <c r="AV414" s="110">
        <f>IFERROR('CEB Allocators'!AN85/SUM('CEB Allocators'!$Y85:$BC85),0)*SUM($AG85:$BK85)</f>
        <v>29.507711635984485</v>
      </c>
      <c r="AW414" s="110">
        <f>IFERROR('CEB Allocators'!AO85/SUM('CEB Allocators'!$Y85:$BC85),0)*SUM($AG85:$BK85)</f>
        <v>29.507711635984485</v>
      </c>
      <c r="AX414" s="110">
        <f>IFERROR('CEB Allocators'!AP85/SUM('CEB Allocators'!$Y85:$BC85),0)*SUM($AG85:$BK85)</f>
        <v>29.507711635984485</v>
      </c>
      <c r="AY414" s="110">
        <f>IFERROR('CEB Allocators'!AQ85/SUM('CEB Allocators'!$Y85:$BC85),0)*SUM($AG85:$BK85)</f>
        <v>29.507711635984485</v>
      </c>
      <c r="AZ414" s="110">
        <f>IFERROR('CEB Allocators'!AR85/SUM('CEB Allocators'!$Y85:$BC85),0)*SUM($AG85:$BK85)</f>
        <v>29.507711635984485</v>
      </c>
      <c r="BA414" s="110">
        <f>IFERROR('CEB Allocators'!AS85/SUM('CEB Allocators'!$Y85:$BC85),0)*SUM($AG85:$BK85)</f>
        <v>29.507711635984485</v>
      </c>
      <c r="BB414" s="110">
        <f>IFERROR('CEB Allocators'!AT85/SUM('CEB Allocators'!$Y85:$BC85),0)*SUM($AG85:$BK85)</f>
        <v>29.507711635984485</v>
      </c>
      <c r="BC414" s="110">
        <f>IFERROR('CEB Allocators'!AU85/SUM('CEB Allocators'!$Y85:$BC85),0)*SUM($AG85:$BK85)</f>
        <v>29.507711635984485</v>
      </c>
      <c r="BD414" s="110">
        <f>IFERROR('CEB Allocators'!AV85/SUM('CEB Allocators'!$Y85:$BC85),0)*SUM($AG85:$BK85)</f>
        <v>29.507711635984485</v>
      </c>
      <c r="BE414" s="110">
        <f>IFERROR('CEB Allocators'!AW85/SUM('CEB Allocators'!$Y85:$BC85),0)*SUM($AG85:$BK85)</f>
        <v>29.507711635984485</v>
      </c>
      <c r="BF414" s="110">
        <f>IFERROR('CEB Allocators'!AX85/SUM('CEB Allocators'!$Y85:$BC85),0)*SUM($AG85:$BK85)</f>
        <v>29.507711635984485</v>
      </c>
      <c r="BG414" s="110">
        <f>IFERROR('CEB Allocators'!AY85/SUM('CEB Allocators'!$Y85:$BC85),0)*SUM($AG85:$BK85)</f>
        <v>0</v>
      </c>
      <c r="BH414" s="110">
        <f>IFERROR('CEB Allocators'!AZ85/SUM('CEB Allocators'!$Y85:$BC85),0)*SUM($AG85:$BK85)</f>
        <v>0</v>
      </c>
      <c r="BI414" s="110">
        <f>IFERROR('CEB Allocators'!BA85/SUM('CEB Allocators'!$Y85:$BC85),0)*SUM($AG85:$BK85)</f>
        <v>0</v>
      </c>
      <c r="BJ414" s="110">
        <f>IFERROR('CEB Allocators'!BB85/SUM('CEB Allocators'!$Y85:$BC85),0)*SUM($AG85:$BK85)</f>
        <v>0</v>
      </c>
      <c r="BK414" s="110">
        <f>IFERROR('CEB Allocators'!BC85/SUM('CEB Allocators'!$Y85:$BC85),0)*SUM($AG85:$BK85)</f>
        <v>0</v>
      </c>
      <c r="BL414" s="67">
        <f t="shared" ref="BL414:CG414" si="855">BL85</f>
        <v>0</v>
      </c>
      <c r="BM414" s="67">
        <f t="shared" si="855"/>
        <v>0</v>
      </c>
      <c r="BN414" s="67">
        <f t="shared" si="855"/>
        <v>0</v>
      </c>
      <c r="BO414" s="67">
        <f t="shared" si="855"/>
        <v>0</v>
      </c>
      <c r="BP414" s="67">
        <f t="shared" si="855"/>
        <v>0</v>
      </c>
      <c r="BQ414" s="67">
        <f t="shared" si="855"/>
        <v>0</v>
      </c>
      <c r="BR414" s="67">
        <f t="shared" si="855"/>
        <v>0</v>
      </c>
      <c r="BS414" s="67">
        <f t="shared" si="855"/>
        <v>0</v>
      </c>
      <c r="BT414" s="67">
        <f t="shared" si="855"/>
        <v>0</v>
      </c>
      <c r="BU414" s="67">
        <f t="shared" si="855"/>
        <v>0</v>
      </c>
      <c r="BV414" s="67">
        <f t="shared" si="855"/>
        <v>0</v>
      </c>
      <c r="BW414" s="67">
        <f t="shared" si="855"/>
        <v>0</v>
      </c>
      <c r="BX414" s="67">
        <f t="shared" si="855"/>
        <v>0</v>
      </c>
      <c r="BY414" s="67">
        <f t="shared" si="855"/>
        <v>0</v>
      </c>
      <c r="BZ414" s="67">
        <f t="shared" si="855"/>
        <v>0</v>
      </c>
      <c r="CA414" s="67">
        <f t="shared" si="855"/>
        <v>0</v>
      </c>
      <c r="CB414" s="67">
        <f t="shared" si="855"/>
        <v>0</v>
      </c>
      <c r="CC414" s="67">
        <f t="shared" si="855"/>
        <v>0</v>
      </c>
      <c r="CD414" s="67">
        <f t="shared" si="855"/>
        <v>0</v>
      </c>
      <c r="CE414" s="67">
        <f t="shared" si="855"/>
        <v>0</v>
      </c>
      <c r="CF414" s="67">
        <f t="shared" si="855"/>
        <v>0</v>
      </c>
      <c r="CG414" s="67">
        <f t="shared" si="855"/>
        <v>0</v>
      </c>
      <c r="CH414" s="67">
        <f t="shared" si="846"/>
        <v>0</v>
      </c>
    </row>
    <row r="415" spans="1:86" ht="11.4" x14ac:dyDescent="0.2">
      <c r="A415" s="150"/>
      <c r="B415" s="109" t="str">
        <f t="shared" ref="B415:K415" si="856">B86</f>
        <v>Conservation</v>
      </c>
      <c r="C415" s="130">
        <f t="shared" si="856"/>
        <v>0</v>
      </c>
      <c r="D415" s="130" t="str">
        <f t="shared" si="856"/>
        <v>Con</v>
      </c>
      <c r="E415" s="130" t="str">
        <f t="shared" si="856"/>
        <v>Conservation</v>
      </c>
      <c r="F415" s="109" t="str">
        <f t="shared" si="856"/>
        <v>Multiple</v>
      </c>
      <c r="G415" s="131">
        <f t="shared" si="856"/>
        <v>47119</v>
      </c>
      <c r="H415" s="132">
        <f t="shared" si="802"/>
        <v>15</v>
      </c>
      <c r="I415" s="132">
        <f t="shared" si="856"/>
        <v>15</v>
      </c>
      <c r="J415" s="132">
        <f t="shared" si="856"/>
        <v>0</v>
      </c>
      <c r="K415" s="109">
        <f t="shared" si="856"/>
        <v>2029</v>
      </c>
      <c r="L415" s="109"/>
      <c r="M415" s="109"/>
      <c r="N415" s="109"/>
      <c r="O415" s="109"/>
      <c r="P415" s="109"/>
      <c r="Q415" s="109"/>
      <c r="R415" s="109"/>
      <c r="S415" s="109"/>
      <c r="T415" s="109"/>
      <c r="U415" s="67">
        <f t="shared" ref="U415:AF415" si="857">U86</f>
        <v>0</v>
      </c>
      <c r="V415" s="67">
        <f t="shared" si="857"/>
        <v>0</v>
      </c>
      <c r="W415" s="67">
        <f t="shared" si="857"/>
        <v>0</v>
      </c>
      <c r="X415" s="67">
        <f t="shared" si="857"/>
        <v>0</v>
      </c>
      <c r="Y415" s="67">
        <f t="shared" si="857"/>
        <v>0</v>
      </c>
      <c r="Z415" s="67">
        <f t="shared" si="857"/>
        <v>0</v>
      </c>
      <c r="AA415" s="67">
        <f t="shared" si="857"/>
        <v>0</v>
      </c>
      <c r="AB415" s="67">
        <f t="shared" si="857"/>
        <v>0</v>
      </c>
      <c r="AC415" s="67">
        <f t="shared" si="857"/>
        <v>0</v>
      </c>
      <c r="AD415" s="67">
        <f t="shared" si="857"/>
        <v>0</v>
      </c>
      <c r="AE415" s="67">
        <f t="shared" si="857"/>
        <v>0</v>
      </c>
      <c r="AF415" s="67">
        <f t="shared" si="857"/>
        <v>0</v>
      </c>
      <c r="AG415" s="110">
        <f>IFERROR('CEB Allocators'!Y86/SUM('CEB Allocators'!$Y86:$BC86),0)*SUM($AG86:$BK86)</f>
        <v>0</v>
      </c>
      <c r="AH415" s="110">
        <f>IFERROR('CEB Allocators'!Z86/SUM('CEB Allocators'!$Y86:$BC86),0)*SUM($AG86:$BK86)</f>
        <v>0</v>
      </c>
      <c r="AI415" s="110">
        <f>IFERROR('CEB Allocators'!AA86/SUM('CEB Allocators'!$Y86:$BC86),0)*SUM($AG86:$BK86)</f>
        <v>0</v>
      </c>
      <c r="AJ415" s="110">
        <f>IFERROR('CEB Allocators'!AB86/SUM('CEB Allocators'!$Y86:$BC86),0)*SUM($AG86:$BK86)</f>
        <v>0</v>
      </c>
      <c r="AK415" s="110">
        <f>IFERROR('CEB Allocators'!AC86/SUM('CEB Allocators'!$Y86:$BC86),0)*SUM($AG86:$BK86)</f>
        <v>0</v>
      </c>
      <c r="AL415" s="110">
        <f>IFERROR('CEB Allocators'!AD86/SUM('CEB Allocators'!$Y86:$BC86),0)*SUM($AG86:$BK86)</f>
        <v>0</v>
      </c>
      <c r="AM415" s="110">
        <f>IFERROR('CEB Allocators'!AE86/SUM('CEB Allocators'!$Y86:$BC86),0)*SUM($AG86:$BK86)</f>
        <v>0</v>
      </c>
      <c r="AN415" s="110">
        <f>IFERROR('CEB Allocators'!AF86/SUM('CEB Allocators'!$Y86:$BC86),0)*SUM($AG86:$BK86)</f>
        <v>0</v>
      </c>
      <c r="AO415" s="110">
        <f>IFERROR('CEB Allocators'!AG86/SUM('CEB Allocators'!$Y86:$BC86),0)*SUM($AG86:$BK86)</f>
        <v>0</v>
      </c>
      <c r="AP415" s="110">
        <f>IFERROR('CEB Allocators'!AH86/SUM('CEB Allocators'!$Y86:$BC86),0)*SUM($AG86:$BK86)</f>
        <v>0</v>
      </c>
      <c r="AQ415" s="110">
        <f>IFERROR('CEB Allocators'!AI86/SUM('CEB Allocators'!$Y86:$BC86),0)*SUM($AG86:$BK86)</f>
        <v>0</v>
      </c>
      <c r="AR415" s="110">
        <f>IFERROR('CEB Allocators'!AJ86/SUM('CEB Allocators'!$Y86:$BC86),0)*SUM($AG86:$BK86)</f>
        <v>0</v>
      </c>
      <c r="AS415" s="110">
        <f>IFERROR('CEB Allocators'!AK86/SUM('CEB Allocators'!$Y86:$BC86),0)*SUM($AG86:$BK86)</f>
        <v>30.097865868704172</v>
      </c>
      <c r="AT415" s="110">
        <f>IFERROR('CEB Allocators'!AL86/SUM('CEB Allocators'!$Y86:$BC86),0)*SUM($AG86:$BK86)</f>
        <v>30.097865868704172</v>
      </c>
      <c r="AU415" s="110">
        <f>IFERROR('CEB Allocators'!AM86/SUM('CEB Allocators'!$Y86:$BC86),0)*SUM($AG86:$BK86)</f>
        <v>30.097865868704172</v>
      </c>
      <c r="AV415" s="110">
        <f>IFERROR('CEB Allocators'!AN86/SUM('CEB Allocators'!$Y86:$BC86),0)*SUM($AG86:$BK86)</f>
        <v>30.097865868704172</v>
      </c>
      <c r="AW415" s="110">
        <f>IFERROR('CEB Allocators'!AO86/SUM('CEB Allocators'!$Y86:$BC86),0)*SUM($AG86:$BK86)</f>
        <v>30.097865868704172</v>
      </c>
      <c r="AX415" s="110">
        <f>IFERROR('CEB Allocators'!AP86/SUM('CEB Allocators'!$Y86:$BC86),0)*SUM($AG86:$BK86)</f>
        <v>30.097865868704172</v>
      </c>
      <c r="AY415" s="110">
        <f>IFERROR('CEB Allocators'!AQ86/SUM('CEB Allocators'!$Y86:$BC86),0)*SUM($AG86:$BK86)</f>
        <v>30.097865868704172</v>
      </c>
      <c r="AZ415" s="110">
        <f>IFERROR('CEB Allocators'!AR86/SUM('CEB Allocators'!$Y86:$BC86),0)*SUM($AG86:$BK86)</f>
        <v>30.097865868704172</v>
      </c>
      <c r="BA415" s="110">
        <f>IFERROR('CEB Allocators'!AS86/SUM('CEB Allocators'!$Y86:$BC86),0)*SUM($AG86:$BK86)</f>
        <v>30.097865868704172</v>
      </c>
      <c r="BB415" s="110">
        <f>IFERROR('CEB Allocators'!AT86/SUM('CEB Allocators'!$Y86:$BC86),0)*SUM($AG86:$BK86)</f>
        <v>30.097865868704172</v>
      </c>
      <c r="BC415" s="110">
        <f>IFERROR('CEB Allocators'!AU86/SUM('CEB Allocators'!$Y86:$BC86),0)*SUM($AG86:$BK86)</f>
        <v>30.097865868704172</v>
      </c>
      <c r="BD415" s="110">
        <f>IFERROR('CEB Allocators'!AV86/SUM('CEB Allocators'!$Y86:$BC86),0)*SUM($AG86:$BK86)</f>
        <v>30.097865868704172</v>
      </c>
      <c r="BE415" s="110">
        <f>IFERROR('CEB Allocators'!AW86/SUM('CEB Allocators'!$Y86:$BC86),0)*SUM($AG86:$BK86)</f>
        <v>30.097865868704172</v>
      </c>
      <c r="BF415" s="110">
        <f>IFERROR('CEB Allocators'!AX86/SUM('CEB Allocators'!$Y86:$BC86),0)*SUM($AG86:$BK86)</f>
        <v>30.097865868704172</v>
      </c>
      <c r="BG415" s="110">
        <f>IFERROR('CEB Allocators'!AY86/SUM('CEB Allocators'!$Y86:$BC86),0)*SUM($AG86:$BK86)</f>
        <v>30.097865868704172</v>
      </c>
      <c r="BH415" s="110">
        <f>IFERROR('CEB Allocators'!AZ86/SUM('CEB Allocators'!$Y86:$BC86),0)*SUM($AG86:$BK86)</f>
        <v>0</v>
      </c>
      <c r="BI415" s="110">
        <f>IFERROR('CEB Allocators'!BA86/SUM('CEB Allocators'!$Y86:$BC86),0)*SUM($AG86:$BK86)</f>
        <v>0</v>
      </c>
      <c r="BJ415" s="110">
        <f>IFERROR('CEB Allocators'!BB86/SUM('CEB Allocators'!$Y86:$BC86),0)*SUM($AG86:$BK86)</f>
        <v>0</v>
      </c>
      <c r="BK415" s="110">
        <f>IFERROR('CEB Allocators'!BC86/SUM('CEB Allocators'!$Y86:$BC86),0)*SUM($AG86:$BK86)</f>
        <v>0</v>
      </c>
      <c r="BL415" s="67">
        <f t="shared" ref="BL415:CG415" si="858">BL86</f>
        <v>0</v>
      </c>
      <c r="BM415" s="67">
        <f t="shared" si="858"/>
        <v>0</v>
      </c>
      <c r="BN415" s="67">
        <f t="shared" si="858"/>
        <v>0</v>
      </c>
      <c r="BO415" s="67">
        <f t="shared" si="858"/>
        <v>0</v>
      </c>
      <c r="BP415" s="67">
        <f t="shared" si="858"/>
        <v>0</v>
      </c>
      <c r="BQ415" s="67">
        <f t="shared" si="858"/>
        <v>0</v>
      </c>
      <c r="BR415" s="67">
        <f t="shared" si="858"/>
        <v>0</v>
      </c>
      <c r="BS415" s="67">
        <f t="shared" si="858"/>
        <v>0</v>
      </c>
      <c r="BT415" s="67">
        <f t="shared" si="858"/>
        <v>0</v>
      </c>
      <c r="BU415" s="67">
        <f t="shared" si="858"/>
        <v>0</v>
      </c>
      <c r="BV415" s="67">
        <f t="shared" si="858"/>
        <v>0</v>
      </c>
      <c r="BW415" s="67">
        <f t="shared" si="858"/>
        <v>0</v>
      </c>
      <c r="BX415" s="67">
        <f t="shared" si="858"/>
        <v>0</v>
      </c>
      <c r="BY415" s="67">
        <f t="shared" si="858"/>
        <v>0</v>
      </c>
      <c r="BZ415" s="67">
        <f t="shared" si="858"/>
        <v>0</v>
      </c>
      <c r="CA415" s="67">
        <f t="shared" si="858"/>
        <v>0</v>
      </c>
      <c r="CB415" s="67">
        <f t="shared" si="858"/>
        <v>0</v>
      </c>
      <c r="CC415" s="67">
        <f t="shared" si="858"/>
        <v>0</v>
      </c>
      <c r="CD415" s="67">
        <f t="shared" si="858"/>
        <v>0</v>
      </c>
      <c r="CE415" s="67">
        <f t="shared" si="858"/>
        <v>0</v>
      </c>
      <c r="CF415" s="67">
        <f t="shared" si="858"/>
        <v>0</v>
      </c>
      <c r="CG415" s="67">
        <f t="shared" si="858"/>
        <v>0</v>
      </c>
      <c r="CH415" s="67">
        <f t="shared" si="846"/>
        <v>0</v>
      </c>
    </row>
    <row r="416" spans="1:86" ht="11.4" x14ac:dyDescent="0.2">
      <c r="A416" s="150"/>
      <c r="B416" s="109" t="str">
        <f t="shared" ref="B416:K416" si="859">B87</f>
        <v>Conservation</v>
      </c>
      <c r="C416" s="130">
        <f t="shared" si="859"/>
        <v>0</v>
      </c>
      <c r="D416" s="130" t="str">
        <f t="shared" si="859"/>
        <v>Con</v>
      </c>
      <c r="E416" s="130" t="str">
        <f t="shared" si="859"/>
        <v>Conservation</v>
      </c>
      <c r="F416" s="109" t="str">
        <f t="shared" si="859"/>
        <v>Multiple</v>
      </c>
      <c r="G416" s="131">
        <f t="shared" si="859"/>
        <v>47484</v>
      </c>
      <c r="H416" s="132">
        <f t="shared" si="802"/>
        <v>15</v>
      </c>
      <c r="I416" s="132">
        <f t="shared" si="859"/>
        <v>15</v>
      </c>
      <c r="J416" s="132">
        <f t="shared" si="859"/>
        <v>0</v>
      </c>
      <c r="K416" s="109">
        <f t="shared" si="859"/>
        <v>2030</v>
      </c>
      <c r="L416" s="109"/>
      <c r="M416" s="109"/>
      <c r="N416" s="109"/>
      <c r="O416" s="109"/>
      <c r="P416" s="109"/>
      <c r="Q416" s="109"/>
      <c r="R416" s="109"/>
      <c r="S416" s="109"/>
      <c r="T416" s="109"/>
      <c r="U416" s="67">
        <f t="shared" ref="U416:AF416" si="860">U87</f>
        <v>0</v>
      </c>
      <c r="V416" s="67">
        <f t="shared" si="860"/>
        <v>0</v>
      </c>
      <c r="W416" s="67">
        <f t="shared" si="860"/>
        <v>0</v>
      </c>
      <c r="X416" s="67">
        <f t="shared" si="860"/>
        <v>0</v>
      </c>
      <c r="Y416" s="67">
        <f t="shared" si="860"/>
        <v>0</v>
      </c>
      <c r="Z416" s="67">
        <f t="shared" si="860"/>
        <v>0</v>
      </c>
      <c r="AA416" s="67">
        <f t="shared" si="860"/>
        <v>0</v>
      </c>
      <c r="AB416" s="67">
        <f t="shared" si="860"/>
        <v>0</v>
      </c>
      <c r="AC416" s="67">
        <f t="shared" si="860"/>
        <v>0</v>
      </c>
      <c r="AD416" s="67">
        <f t="shared" si="860"/>
        <v>0</v>
      </c>
      <c r="AE416" s="67">
        <f t="shared" si="860"/>
        <v>0</v>
      </c>
      <c r="AF416" s="67">
        <f t="shared" si="860"/>
        <v>0</v>
      </c>
      <c r="AG416" s="110">
        <f>IFERROR('CEB Allocators'!Y87/SUM('CEB Allocators'!$Y87:$BC87),0)*SUM($AG87:$BK87)</f>
        <v>0</v>
      </c>
      <c r="AH416" s="110">
        <f>IFERROR('CEB Allocators'!Z87/SUM('CEB Allocators'!$Y87:$BC87),0)*SUM($AG87:$BK87)</f>
        <v>0</v>
      </c>
      <c r="AI416" s="110">
        <f>IFERROR('CEB Allocators'!AA87/SUM('CEB Allocators'!$Y87:$BC87),0)*SUM($AG87:$BK87)</f>
        <v>0</v>
      </c>
      <c r="AJ416" s="110">
        <f>IFERROR('CEB Allocators'!AB87/SUM('CEB Allocators'!$Y87:$BC87),0)*SUM($AG87:$BK87)</f>
        <v>0</v>
      </c>
      <c r="AK416" s="110">
        <f>IFERROR('CEB Allocators'!AC87/SUM('CEB Allocators'!$Y87:$BC87),0)*SUM($AG87:$BK87)</f>
        <v>0</v>
      </c>
      <c r="AL416" s="110">
        <f>IFERROR('CEB Allocators'!AD87/SUM('CEB Allocators'!$Y87:$BC87),0)*SUM($AG87:$BK87)</f>
        <v>0</v>
      </c>
      <c r="AM416" s="110">
        <f>IFERROR('CEB Allocators'!AE87/SUM('CEB Allocators'!$Y87:$BC87),0)*SUM($AG87:$BK87)</f>
        <v>0</v>
      </c>
      <c r="AN416" s="110">
        <f>IFERROR('CEB Allocators'!AF87/SUM('CEB Allocators'!$Y87:$BC87),0)*SUM($AG87:$BK87)</f>
        <v>0</v>
      </c>
      <c r="AO416" s="110">
        <f>IFERROR('CEB Allocators'!AG87/SUM('CEB Allocators'!$Y87:$BC87),0)*SUM($AG87:$BK87)</f>
        <v>0</v>
      </c>
      <c r="AP416" s="110">
        <f>IFERROR('CEB Allocators'!AH87/SUM('CEB Allocators'!$Y87:$BC87),0)*SUM($AG87:$BK87)</f>
        <v>0</v>
      </c>
      <c r="AQ416" s="110">
        <f>IFERROR('CEB Allocators'!AI87/SUM('CEB Allocators'!$Y87:$BC87),0)*SUM($AG87:$BK87)</f>
        <v>0</v>
      </c>
      <c r="AR416" s="110">
        <f>IFERROR('CEB Allocators'!AJ87/SUM('CEB Allocators'!$Y87:$BC87),0)*SUM($AG87:$BK87)</f>
        <v>0</v>
      </c>
      <c r="AS416" s="110">
        <f>IFERROR('CEB Allocators'!AK87/SUM('CEB Allocators'!$Y87:$BC87),0)*SUM($AG87:$BK87)</f>
        <v>0</v>
      </c>
      <c r="AT416" s="110">
        <f>IFERROR('CEB Allocators'!AL87/SUM('CEB Allocators'!$Y87:$BC87),0)*SUM($AG87:$BK87)</f>
        <v>30.699823186078252</v>
      </c>
      <c r="AU416" s="110">
        <f>IFERROR('CEB Allocators'!AM87/SUM('CEB Allocators'!$Y87:$BC87),0)*SUM($AG87:$BK87)</f>
        <v>30.699823186078252</v>
      </c>
      <c r="AV416" s="110">
        <f>IFERROR('CEB Allocators'!AN87/SUM('CEB Allocators'!$Y87:$BC87),0)*SUM($AG87:$BK87)</f>
        <v>30.699823186078252</v>
      </c>
      <c r="AW416" s="110">
        <f>IFERROR('CEB Allocators'!AO87/SUM('CEB Allocators'!$Y87:$BC87),0)*SUM($AG87:$BK87)</f>
        <v>30.699823186078252</v>
      </c>
      <c r="AX416" s="110">
        <f>IFERROR('CEB Allocators'!AP87/SUM('CEB Allocators'!$Y87:$BC87),0)*SUM($AG87:$BK87)</f>
        <v>30.699823186078252</v>
      </c>
      <c r="AY416" s="110">
        <f>IFERROR('CEB Allocators'!AQ87/SUM('CEB Allocators'!$Y87:$BC87),0)*SUM($AG87:$BK87)</f>
        <v>30.699823186078252</v>
      </c>
      <c r="AZ416" s="110">
        <f>IFERROR('CEB Allocators'!AR87/SUM('CEB Allocators'!$Y87:$BC87),0)*SUM($AG87:$BK87)</f>
        <v>30.699823186078252</v>
      </c>
      <c r="BA416" s="110">
        <f>IFERROR('CEB Allocators'!AS87/SUM('CEB Allocators'!$Y87:$BC87),0)*SUM($AG87:$BK87)</f>
        <v>30.699823186078252</v>
      </c>
      <c r="BB416" s="110">
        <f>IFERROR('CEB Allocators'!AT87/SUM('CEB Allocators'!$Y87:$BC87),0)*SUM($AG87:$BK87)</f>
        <v>30.699823186078252</v>
      </c>
      <c r="BC416" s="110">
        <f>IFERROR('CEB Allocators'!AU87/SUM('CEB Allocators'!$Y87:$BC87),0)*SUM($AG87:$BK87)</f>
        <v>30.699823186078252</v>
      </c>
      <c r="BD416" s="110">
        <f>IFERROR('CEB Allocators'!AV87/SUM('CEB Allocators'!$Y87:$BC87),0)*SUM($AG87:$BK87)</f>
        <v>30.699823186078252</v>
      </c>
      <c r="BE416" s="110">
        <f>IFERROR('CEB Allocators'!AW87/SUM('CEB Allocators'!$Y87:$BC87),0)*SUM($AG87:$BK87)</f>
        <v>30.699823186078252</v>
      </c>
      <c r="BF416" s="110">
        <f>IFERROR('CEB Allocators'!AX87/SUM('CEB Allocators'!$Y87:$BC87),0)*SUM($AG87:$BK87)</f>
        <v>30.699823186078252</v>
      </c>
      <c r="BG416" s="110">
        <f>IFERROR('CEB Allocators'!AY87/SUM('CEB Allocators'!$Y87:$BC87),0)*SUM($AG87:$BK87)</f>
        <v>30.699823186078252</v>
      </c>
      <c r="BH416" s="110">
        <f>IFERROR('CEB Allocators'!AZ87/SUM('CEB Allocators'!$Y87:$BC87),0)*SUM($AG87:$BK87)</f>
        <v>30.699823186078252</v>
      </c>
      <c r="BI416" s="110">
        <f>IFERROR('CEB Allocators'!BA87/SUM('CEB Allocators'!$Y87:$BC87),0)*SUM($AG87:$BK87)</f>
        <v>0</v>
      </c>
      <c r="BJ416" s="110">
        <f>IFERROR('CEB Allocators'!BB87/SUM('CEB Allocators'!$Y87:$BC87),0)*SUM($AG87:$BK87)</f>
        <v>0</v>
      </c>
      <c r="BK416" s="110">
        <f>IFERROR('CEB Allocators'!BC87/SUM('CEB Allocators'!$Y87:$BC87),0)*SUM($AG87:$BK87)</f>
        <v>0</v>
      </c>
      <c r="BL416" s="67">
        <f t="shared" ref="BL416:CG416" si="861">BL87</f>
        <v>0</v>
      </c>
      <c r="BM416" s="67">
        <f t="shared" si="861"/>
        <v>0</v>
      </c>
      <c r="BN416" s="67">
        <f t="shared" si="861"/>
        <v>0</v>
      </c>
      <c r="BO416" s="67">
        <f t="shared" si="861"/>
        <v>0</v>
      </c>
      <c r="BP416" s="67">
        <f t="shared" si="861"/>
        <v>0</v>
      </c>
      <c r="BQ416" s="67">
        <f t="shared" si="861"/>
        <v>0</v>
      </c>
      <c r="BR416" s="67">
        <f t="shared" si="861"/>
        <v>0</v>
      </c>
      <c r="BS416" s="67">
        <f t="shared" si="861"/>
        <v>0</v>
      </c>
      <c r="BT416" s="67">
        <f t="shared" si="861"/>
        <v>0</v>
      </c>
      <c r="BU416" s="67">
        <f t="shared" si="861"/>
        <v>0</v>
      </c>
      <c r="BV416" s="67">
        <f t="shared" si="861"/>
        <v>0</v>
      </c>
      <c r="BW416" s="67">
        <f t="shared" si="861"/>
        <v>0</v>
      </c>
      <c r="BX416" s="67">
        <f t="shared" si="861"/>
        <v>0</v>
      </c>
      <c r="BY416" s="67">
        <f t="shared" si="861"/>
        <v>0</v>
      </c>
      <c r="BZ416" s="67">
        <f t="shared" si="861"/>
        <v>0</v>
      </c>
      <c r="CA416" s="67">
        <f t="shared" si="861"/>
        <v>0</v>
      </c>
      <c r="CB416" s="67">
        <f t="shared" si="861"/>
        <v>0</v>
      </c>
      <c r="CC416" s="67">
        <f t="shared" si="861"/>
        <v>0</v>
      </c>
      <c r="CD416" s="67">
        <f t="shared" si="861"/>
        <v>0</v>
      </c>
      <c r="CE416" s="67">
        <f t="shared" si="861"/>
        <v>0</v>
      </c>
      <c r="CF416" s="67">
        <f t="shared" si="861"/>
        <v>0</v>
      </c>
      <c r="CG416" s="67">
        <f t="shared" si="861"/>
        <v>0</v>
      </c>
      <c r="CH416" s="67">
        <f t="shared" si="846"/>
        <v>0</v>
      </c>
    </row>
    <row r="417" spans="1:86" ht="11.4" x14ac:dyDescent="0.2">
      <c r="A417" s="150"/>
      <c r="B417" s="109" t="str">
        <f t="shared" ref="B417:K417" si="862">B88</f>
        <v>Conservation</v>
      </c>
      <c r="C417" s="130">
        <f t="shared" si="862"/>
        <v>0</v>
      </c>
      <c r="D417" s="130" t="str">
        <f t="shared" si="862"/>
        <v>Con</v>
      </c>
      <c r="E417" s="130" t="str">
        <f t="shared" si="862"/>
        <v>Conservation</v>
      </c>
      <c r="F417" s="109" t="str">
        <f t="shared" si="862"/>
        <v>Multiple</v>
      </c>
      <c r="G417" s="131">
        <f t="shared" si="862"/>
        <v>47849</v>
      </c>
      <c r="H417" s="132">
        <f t="shared" si="802"/>
        <v>15</v>
      </c>
      <c r="I417" s="132">
        <f t="shared" si="862"/>
        <v>15</v>
      </c>
      <c r="J417" s="132">
        <f t="shared" si="862"/>
        <v>0</v>
      </c>
      <c r="K417" s="109">
        <f t="shared" si="862"/>
        <v>2031</v>
      </c>
      <c r="L417" s="109"/>
      <c r="M417" s="109"/>
      <c r="N417" s="109"/>
      <c r="O417" s="109"/>
      <c r="P417" s="109"/>
      <c r="Q417" s="109"/>
      <c r="R417" s="109"/>
      <c r="S417" s="109"/>
      <c r="T417" s="109"/>
      <c r="U417" s="67">
        <f t="shared" ref="U417:AF417" si="863">U88</f>
        <v>0</v>
      </c>
      <c r="V417" s="67">
        <f t="shared" si="863"/>
        <v>0</v>
      </c>
      <c r="W417" s="67">
        <f t="shared" si="863"/>
        <v>0</v>
      </c>
      <c r="X417" s="67">
        <f t="shared" si="863"/>
        <v>0</v>
      </c>
      <c r="Y417" s="67">
        <f t="shared" si="863"/>
        <v>0</v>
      </c>
      <c r="Z417" s="67">
        <f t="shared" si="863"/>
        <v>0</v>
      </c>
      <c r="AA417" s="67">
        <f t="shared" si="863"/>
        <v>0</v>
      </c>
      <c r="AB417" s="67">
        <f t="shared" si="863"/>
        <v>0</v>
      </c>
      <c r="AC417" s="67">
        <f t="shared" si="863"/>
        <v>0</v>
      </c>
      <c r="AD417" s="67">
        <f t="shared" si="863"/>
        <v>0</v>
      </c>
      <c r="AE417" s="67">
        <f t="shared" si="863"/>
        <v>0</v>
      </c>
      <c r="AF417" s="67">
        <f t="shared" si="863"/>
        <v>0</v>
      </c>
      <c r="AG417" s="110">
        <f>IFERROR('CEB Allocators'!Y88/SUM('CEB Allocators'!$Y88:$BC88),0)*SUM($AG88:$BK88)</f>
        <v>0</v>
      </c>
      <c r="AH417" s="110">
        <f>IFERROR('CEB Allocators'!Z88/SUM('CEB Allocators'!$Y88:$BC88),0)*SUM($AG88:$BK88)</f>
        <v>0</v>
      </c>
      <c r="AI417" s="110">
        <f>IFERROR('CEB Allocators'!AA88/SUM('CEB Allocators'!$Y88:$BC88),0)*SUM($AG88:$BK88)</f>
        <v>0</v>
      </c>
      <c r="AJ417" s="110">
        <f>IFERROR('CEB Allocators'!AB88/SUM('CEB Allocators'!$Y88:$BC88),0)*SUM($AG88:$BK88)</f>
        <v>0</v>
      </c>
      <c r="AK417" s="110">
        <f>IFERROR('CEB Allocators'!AC88/SUM('CEB Allocators'!$Y88:$BC88),0)*SUM($AG88:$BK88)</f>
        <v>0</v>
      </c>
      <c r="AL417" s="110">
        <f>IFERROR('CEB Allocators'!AD88/SUM('CEB Allocators'!$Y88:$BC88),0)*SUM($AG88:$BK88)</f>
        <v>0</v>
      </c>
      <c r="AM417" s="110">
        <f>IFERROR('CEB Allocators'!AE88/SUM('CEB Allocators'!$Y88:$BC88),0)*SUM($AG88:$BK88)</f>
        <v>0</v>
      </c>
      <c r="AN417" s="110">
        <f>IFERROR('CEB Allocators'!AF88/SUM('CEB Allocators'!$Y88:$BC88),0)*SUM($AG88:$BK88)</f>
        <v>0</v>
      </c>
      <c r="AO417" s="110">
        <f>IFERROR('CEB Allocators'!AG88/SUM('CEB Allocators'!$Y88:$BC88),0)*SUM($AG88:$BK88)</f>
        <v>0</v>
      </c>
      <c r="AP417" s="110">
        <f>IFERROR('CEB Allocators'!AH88/SUM('CEB Allocators'!$Y88:$BC88),0)*SUM($AG88:$BK88)</f>
        <v>0</v>
      </c>
      <c r="AQ417" s="110">
        <f>IFERROR('CEB Allocators'!AI88/SUM('CEB Allocators'!$Y88:$BC88),0)*SUM($AG88:$BK88)</f>
        <v>0</v>
      </c>
      <c r="AR417" s="110">
        <f>IFERROR('CEB Allocators'!AJ88/SUM('CEB Allocators'!$Y88:$BC88),0)*SUM($AG88:$BK88)</f>
        <v>0</v>
      </c>
      <c r="AS417" s="110">
        <f>IFERROR('CEB Allocators'!AK88/SUM('CEB Allocators'!$Y88:$BC88),0)*SUM($AG88:$BK88)</f>
        <v>0</v>
      </c>
      <c r="AT417" s="110">
        <f>IFERROR('CEB Allocators'!AL88/SUM('CEB Allocators'!$Y88:$BC88),0)*SUM($AG88:$BK88)</f>
        <v>0</v>
      </c>
      <c r="AU417" s="110">
        <f>IFERROR('CEB Allocators'!AM88/SUM('CEB Allocators'!$Y88:$BC88),0)*SUM($AG88:$BK88)</f>
        <v>31.313819649799822</v>
      </c>
      <c r="AV417" s="110">
        <f>IFERROR('CEB Allocators'!AN88/SUM('CEB Allocators'!$Y88:$BC88),0)*SUM($AG88:$BK88)</f>
        <v>31.313819649799822</v>
      </c>
      <c r="AW417" s="110">
        <f>IFERROR('CEB Allocators'!AO88/SUM('CEB Allocators'!$Y88:$BC88),0)*SUM($AG88:$BK88)</f>
        <v>31.313819649799822</v>
      </c>
      <c r="AX417" s="110">
        <f>IFERROR('CEB Allocators'!AP88/SUM('CEB Allocators'!$Y88:$BC88),0)*SUM($AG88:$BK88)</f>
        <v>31.313819649799822</v>
      </c>
      <c r="AY417" s="110">
        <f>IFERROR('CEB Allocators'!AQ88/SUM('CEB Allocators'!$Y88:$BC88),0)*SUM($AG88:$BK88)</f>
        <v>31.313819649799822</v>
      </c>
      <c r="AZ417" s="110">
        <f>IFERROR('CEB Allocators'!AR88/SUM('CEB Allocators'!$Y88:$BC88),0)*SUM($AG88:$BK88)</f>
        <v>31.313819649799822</v>
      </c>
      <c r="BA417" s="110">
        <f>IFERROR('CEB Allocators'!AS88/SUM('CEB Allocators'!$Y88:$BC88),0)*SUM($AG88:$BK88)</f>
        <v>31.313819649799822</v>
      </c>
      <c r="BB417" s="110">
        <f>IFERROR('CEB Allocators'!AT88/SUM('CEB Allocators'!$Y88:$BC88),0)*SUM($AG88:$BK88)</f>
        <v>31.313819649799822</v>
      </c>
      <c r="BC417" s="110">
        <f>IFERROR('CEB Allocators'!AU88/SUM('CEB Allocators'!$Y88:$BC88),0)*SUM($AG88:$BK88)</f>
        <v>31.313819649799822</v>
      </c>
      <c r="BD417" s="110">
        <f>IFERROR('CEB Allocators'!AV88/SUM('CEB Allocators'!$Y88:$BC88),0)*SUM($AG88:$BK88)</f>
        <v>31.313819649799822</v>
      </c>
      <c r="BE417" s="110">
        <f>IFERROR('CEB Allocators'!AW88/SUM('CEB Allocators'!$Y88:$BC88),0)*SUM($AG88:$BK88)</f>
        <v>31.313819649799822</v>
      </c>
      <c r="BF417" s="110">
        <f>IFERROR('CEB Allocators'!AX88/SUM('CEB Allocators'!$Y88:$BC88),0)*SUM($AG88:$BK88)</f>
        <v>31.313819649799822</v>
      </c>
      <c r="BG417" s="110">
        <f>IFERROR('CEB Allocators'!AY88/SUM('CEB Allocators'!$Y88:$BC88),0)*SUM($AG88:$BK88)</f>
        <v>31.313819649799822</v>
      </c>
      <c r="BH417" s="110">
        <f>IFERROR('CEB Allocators'!AZ88/SUM('CEB Allocators'!$Y88:$BC88),0)*SUM($AG88:$BK88)</f>
        <v>31.313819649799822</v>
      </c>
      <c r="BI417" s="110">
        <f>IFERROR('CEB Allocators'!BA88/SUM('CEB Allocators'!$Y88:$BC88),0)*SUM($AG88:$BK88)</f>
        <v>31.313819649799822</v>
      </c>
      <c r="BJ417" s="110">
        <f>IFERROR('CEB Allocators'!BB88/SUM('CEB Allocators'!$Y88:$BC88),0)*SUM($AG88:$BK88)</f>
        <v>0</v>
      </c>
      <c r="BK417" s="110">
        <f>IFERROR('CEB Allocators'!BC88/SUM('CEB Allocators'!$Y88:$BC88),0)*SUM($AG88:$BK88)</f>
        <v>0</v>
      </c>
      <c r="BL417" s="67">
        <f t="shared" ref="BL417:CG417" si="864">BL88</f>
        <v>0</v>
      </c>
      <c r="BM417" s="67">
        <f t="shared" si="864"/>
        <v>0</v>
      </c>
      <c r="BN417" s="67">
        <f t="shared" si="864"/>
        <v>0</v>
      </c>
      <c r="BO417" s="67">
        <f t="shared" si="864"/>
        <v>0</v>
      </c>
      <c r="BP417" s="67">
        <f t="shared" si="864"/>
        <v>0</v>
      </c>
      <c r="BQ417" s="67">
        <f t="shared" si="864"/>
        <v>0</v>
      </c>
      <c r="BR417" s="67">
        <f t="shared" si="864"/>
        <v>0</v>
      </c>
      <c r="BS417" s="67">
        <f t="shared" si="864"/>
        <v>0</v>
      </c>
      <c r="BT417" s="67">
        <f t="shared" si="864"/>
        <v>0</v>
      </c>
      <c r="BU417" s="67">
        <f t="shared" si="864"/>
        <v>0</v>
      </c>
      <c r="BV417" s="67">
        <f t="shared" si="864"/>
        <v>0</v>
      </c>
      <c r="BW417" s="67">
        <f t="shared" si="864"/>
        <v>0</v>
      </c>
      <c r="BX417" s="67">
        <f t="shared" si="864"/>
        <v>0</v>
      </c>
      <c r="BY417" s="67">
        <f t="shared" si="864"/>
        <v>0</v>
      </c>
      <c r="BZ417" s="67">
        <f t="shared" si="864"/>
        <v>0</v>
      </c>
      <c r="CA417" s="67">
        <f t="shared" si="864"/>
        <v>0</v>
      </c>
      <c r="CB417" s="67">
        <f t="shared" si="864"/>
        <v>0</v>
      </c>
      <c r="CC417" s="67">
        <f t="shared" si="864"/>
        <v>0</v>
      </c>
      <c r="CD417" s="67">
        <f t="shared" si="864"/>
        <v>0</v>
      </c>
      <c r="CE417" s="67">
        <f t="shared" si="864"/>
        <v>0</v>
      </c>
      <c r="CF417" s="67">
        <f t="shared" si="864"/>
        <v>0</v>
      </c>
      <c r="CG417" s="67">
        <f t="shared" si="864"/>
        <v>0</v>
      </c>
      <c r="CH417" s="67">
        <f t="shared" si="846"/>
        <v>0</v>
      </c>
    </row>
    <row r="418" spans="1:86" ht="11.4" x14ac:dyDescent="0.2">
      <c r="A418" s="150"/>
      <c r="B418" s="109" t="str">
        <f t="shared" ref="B418:K418" si="865">B89</f>
        <v>Conservation</v>
      </c>
      <c r="C418" s="130">
        <f t="shared" si="865"/>
        <v>0</v>
      </c>
      <c r="D418" s="130" t="str">
        <f t="shared" si="865"/>
        <v>Con</v>
      </c>
      <c r="E418" s="130" t="str">
        <f t="shared" si="865"/>
        <v>Conservation</v>
      </c>
      <c r="F418" s="109" t="str">
        <f t="shared" si="865"/>
        <v>Multiple</v>
      </c>
      <c r="G418" s="131">
        <f t="shared" si="865"/>
        <v>48214</v>
      </c>
      <c r="H418" s="132">
        <f t="shared" si="802"/>
        <v>15</v>
      </c>
      <c r="I418" s="132">
        <f t="shared" si="865"/>
        <v>15</v>
      </c>
      <c r="J418" s="132">
        <f t="shared" si="865"/>
        <v>0</v>
      </c>
      <c r="K418" s="109">
        <f t="shared" si="865"/>
        <v>2032</v>
      </c>
      <c r="L418" s="109"/>
      <c r="M418" s="109"/>
      <c r="N418" s="109"/>
      <c r="O418" s="109"/>
      <c r="P418" s="109"/>
      <c r="Q418" s="109"/>
      <c r="R418" s="109"/>
      <c r="S418" s="109"/>
      <c r="T418" s="109"/>
      <c r="U418" s="67">
        <f t="shared" ref="U418:AF418" si="866">U89</f>
        <v>0</v>
      </c>
      <c r="V418" s="67">
        <f t="shared" si="866"/>
        <v>0</v>
      </c>
      <c r="W418" s="67">
        <f t="shared" si="866"/>
        <v>0</v>
      </c>
      <c r="X418" s="67">
        <f t="shared" si="866"/>
        <v>0</v>
      </c>
      <c r="Y418" s="67">
        <f t="shared" si="866"/>
        <v>0</v>
      </c>
      <c r="Z418" s="67">
        <f t="shared" si="866"/>
        <v>0</v>
      </c>
      <c r="AA418" s="67">
        <f t="shared" si="866"/>
        <v>0</v>
      </c>
      <c r="AB418" s="67">
        <f t="shared" si="866"/>
        <v>0</v>
      </c>
      <c r="AC418" s="67">
        <f t="shared" si="866"/>
        <v>0</v>
      </c>
      <c r="AD418" s="67">
        <f t="shared" si="866"/>
        <v>0</v>
      </c>
      <c r="AE418" s="67">
        <f t="shared" si="866"/>
        <v>0</v>
      </c>
      <c r="AF418" s="67">
        <f t="shared" si="866"/>
        <v>0</v>
      </c>
      <c r="AG418" s="110">
        <f>IFERROR('CEB Allocators'!Y89/SUM('CEB Allocators'!$Y89:$BC89),0)*SUM($AG89:$BK89)</f>
        <v>0</v>
      </c>
      <c r="AH418" s="110">
        <f>IFERROR('CEB Allocators'!Z89/SUM('CEB Allocators'!$Y89:$BC89),0)*SUM($AG89:$BK89)</f>
        <v>0</v>
      </c>
      <c r="AI418" s="110">
        <f>IFERROR('CEB Allocators'!AA89/SUM('CEB Allocators'!$Y89:$BC89),0)*SUM($AG89:$BK89)</f>
        <v>0</v>
      </c>
      <c r="AJ418" s="110">
        <f>IFERROR('CEB Allocators'!AB89/SUM('CEB Allocators'!$Y89:$BC89),0)*SUM($AG89:$BK89)</f>
        <v>0</v>
      </c>
      <c r="AK418" s="110">
        <f>IFERROR('CEB Allocators'!AC89/SUM('CEB Allocators'!$Y89:$BC89),0)*SUM($AG89:$BK89)</f>
        <v>0</v>
      </c>
      <c r="AL418" s="110">
        <f>IFERROR('CEB Allocators'!AD89/SUM('CEB Allocators'!$Y89:$BC89),0)*SUM($AG89:$BK89)</f>
        <v>0</v>
      </c>
      <c r="AM418" s="110">
        <f>IFERROR('CEB Allocators'!AE89/SUM('CEB Allocators'!$Y89:$BC89),0)*SUM($AG89:$BK89)</f>
        <v>0</v>
      </c>
      <c r="AN418" s="110">
        <f>IFERROR('CEB Allocators'!AF89/SUM('CEB Allocators'!$Y89:$BC89),0)*SUM($AG89:$BK89)</f>
        <v>0</v>
      </c>
      <c r="AO418" s="110">
        <f>IFERROR('CEB Allocators'!AG89/SUM('CEB Allocators'!$Y89:$BC89),0)*SUM($AG89:$BK89)</f>
        <v>0</v>
      </c>
      <c r="AP418" s="110">
        <f>IFERROR('CEB Allocators'!AH89/SUM('CEB Allocators'!$Y89:$BC89),0)*SUM($AG89:$BK89)</f>
        <v>0</v>
      </c>
      <c r="AQ418" s="110">
        <f>IFERROR('CEB Allocators'!AI89/SUM('CEB Allocators'!$Y89:$BC89),0)*SUM($AG89:$BK89)</f>
        <v>0</v>
      </c>
      <c r="AR418" s="110">
        <f>IFERROR('CEB Allocators'!AJ89/SUM('CEB Allocators'!$Y89:$BC89),0)*SUM($AG89:$BK89)</f>
        <v>0</v>
      </c>
      <c r="AS418" s="110">
        <f>IFERROR('CEB Allocators'!AK89/SUM('CEB Allocators'!$Y89:$BC89),0)*SUM($AG89:$BK89)</f>
        <v>0</v>
      </c>
      <c r="AT418" s="110">
        <f>IFERROR('CEB Allocators'!AL89/SUM('CEB Allocators'!$Y89:$BC89),0)*SUM($AG89:$BK89)</f>
        <v>0</v>
      </c>
      <c r="AU418" s="110">
        <f>IFERROR('CEB Allocators'!AM89/SUM('CEB Allocators'!$Y89:$BC89),0)*SUM($AG89:$BK89)</f>
        <v>0</v>
      </c>
      <c r="AV418" s="110">
        <f>IFERROR('CEB Allocators'!AN89/SUM('CEB Allocators'!$Y89:$BC89),0)*SUM($AG89:$BK89)</f>
        <v>31.940096042795819</v>
      </c>
      <c r="AW418" s="110">
        <f>IFERROR('CEB Allocators'!AO89/SUM('CEB Allocators'!$Y89:$BC89),0)*SUM($AG89:$BK89)</f>
        <v>31.940096042795819</v>
      </c>
      <c r="AX418" s="110">
        <f>IFERROR('CEB Allocators'!AP89/SUM('CEB Allocators'!$Y89:$BC89),0)*SUM($AG89:$BK89)</f>
        <v>31.940096042795819</v>
      </c>
      <c r="AY418" s="110">
        <f>IFERROR('CEB Allocators'!AQ89/SUM('CEB Allocators'!$Y89:$BC89),0)*SUM($AG89:$BK89)</f>
        <v>31.940096042795819</v>
      </c>
      <c r="AZ418" s="110">
        <f>IFERROR('CEB Allocators'!AR89/SUM('CEB Allocators'!$Y89:$BC89),0)*SUM($AG89:$BK89)</f>
        <v>31.940096042795819</v>
      </c>
      <c r="BA418" s="110">
        <f>IFERROR('CEB Allocators'!AS89/SUM('CEB Allocators'!$Y89:$BC89),0)*SUM($AG89:$BK89)</f>
        <v>31.940096042795819</v>
      </c>
      <c r="BB418" s="110">
        <f>IFERROR('CEB Allocators'!AT89/SUM('CEB Allocators'!$Y89:$BC89),0)*SUM($AG89:$BK89)</f>
        <v>31.940096042795819</v>
      </c>
      <c r="BC418" s="110">
        <f>IFERROR('CEB Allocators'!AU89/SUM('CEB Allocators'!$Y89:$BC89),0)*SUM($AG89:$BK89)</f>
        <v>31.940096042795819</v>
      </c>
      <c r="BD418" s="110">
        <f>IFERROR('CEB Allocators'!AV89/SUM('CEB Allocators'!$Y89:$BC89),0)*SUM($AG89:$BK89)</f>
        <v>31.940096042795819</v>
      </c>
      <c r="BE418" s="110">
        <f>IFERROR('CEB Allocators'!AW89/SUM('CEB Allocators'!$Y89:$BC89),0)*SUM($AG89:$BK89)</f>
        <v>31.940096042795819</v>
      </c>
      <c r="BF418" s="110">
        <f>IFERROR('CEB Allocators'!AX89/SUM('CEB Allocators'!$Y89:$BC89),0)*SUM($AG89:$BK89)</f>
        <v>31.940096042795819</v>
      </c>
      <c r="BG418" s="110">
        <f>IFERROR('CEB Allocators'!AY89/SUM('CEB Allocators'!$Y89:$BC89),0)*SUM($AG89:$BK89)</f>
        <v>31.940096042795819</v>
      </c>
      <c r="BH418" s="110">
        <f>IFERROR('CEB Allocators'!AZ89/SUM('CEB Allocators'!$Y89:$BC89),0)*SUM($AG89:$BK89)</f>
        <v>31.940096042795819</v>
      </c>
      <c r="BI418" s="110">
        <f>IFERROR('CEB Allocators'!BA89/SUM('CEB Allocators'!$Y89:$BC89),0)*SUM($AG89:$BK89)</f>
        <v>31.940096042795819</v>
      </c>
      <c r="BJ418" s="110">
        <f>IFERROR('CEB Allocators'!BB89/SUM('CEB Allocators'!$Y89:$BC89),0)*SUM($AG89:$BK89)</f>
        <v>31.940096042795819</v>
      </c>
      <c r="BK418" s="110">
        <f>IFERROR('CEB Allocators'!BC89/SUM('CEB Allocators'!$Y89:$BC89),0)*SUM($AG89:$BK89)</f>
        <v>0</v>
      </c>
      <c r="BL418" s="67">
        <f t="shared" ref="BL418:CG418" si="867">BL89</f>
        <v>0</v>
      </c>
      <c r="BM418" s="67">
        <f t="shared" si="867"/>
        <v>0</v>
      </c>
      <c r="BN418" s="67">
        <f t="shared" si="867"/>
        <v>0</v>
      </c>
      <c r="BO418" s="67">
        <f t="shared" si="867"/>
        <v>0</v>
      </c>
      <c r="BP418" s="67">
        <f t="shared" si="867"/>
        <v>0</v>
      </c>
      <c r="BQ418" s="67">
        <f t="shared" si="867"/>
        <v>0</v>
      </c>
      <c r="BR418" s="67">
        <f t="shared" si="867"/>
        <v>0</v>
      </c>
      <c r="BS418" s="67">
        <f t="shared" si="867"/>
        <v>0</v>
      </c>
      <c r="BT418" s="67">
        <f t="shared" si="867"/>
        <v>0</v>
      </c>
      <c r="BU418" s="67">
        <f t="shared" si="867"/>
        <v>0</v>
      </c>
      <c r="BV418" s="67">
        <f t="shared" si="867"/>
        <v>0</v>
      </c>
      <c r="BW418" s="67">
        <f t="shared" si="867"/>
        <v>0</v>
      </c>
      <c r="BX418" s="67">
        <f t="shared" si="867"/>
        <v>0</v>
      </c>
      <c r="BY418" s="67">
        <f t="shared" si="867"/>
        <v>0</v>
      </c>
      <c r="BZ418" s="67">
        <f t="shared" si="867"/>
        <v>0</v>
      </c>
      <c r="CA418" s="67">
        <f t="shared" si="867"/>
        <v>0</v>
      </c>
      <c r="CB418" s="67">
        <f t="shared" si="867"/>
        <v>0</v>
      </c>
      <c r="CC418" s="67">
        <f t="shared" si="867"/>
        <v>0</v>
      </c>
      <c r="CD418" s="67">
        <f t="shared" si="867"/>
        <v>0</v>
      </c>
      <c r="CE418" s="67">
        <f t="shared" si="867"/>
        <v>0</v>
      </c>
      <c r="CF418" s="67">
        <f t="shared" si="867"/>
        <v>0</v>
      </c>
      <c r="CG418" s="67">
        <f t="shared" si="867"/>
        <v>0</v>
      </c>
      <c r="CH418" s="67">
        <f t="shared" si="846"/>
        <v>0</v>
      </c>
    </row>
    <row r="419" spans="1:86" ht="11.4" x14ac:dyDescent="0.2">
      <c r="A419" s="150"/>
      <c r="B419" s="109" t="str">
        <f t="shared" ref="B419:K419" si="868">B90</f>
        <v>Conservation</v>
      </c>
      <c r="C419" s="130">
        <f t="shared" si="868"/>
        <v>0</v>
      </c>
      <c r="D419" s="130" t="str">
        <f t="shared" si="868"/>
        <v>Con</v>
      </c>
      <c r="E419" s="130" t="str">
        <f t="shared" si="868"/>
        <v>Conservation</v>
      </c>
      <c r="F419" s="109" t="str">
        <f t="shared" si="868"/>
        <v>Multiple</v>
      </c>
      <c r="G419" s="131">
        <f t="shared" si="868"/>
        <v>48580</v>
      </c>
      <c r="H419" s="132">
        <f t="shared" si="802"/>
        <v>15</v>
      </c>
      <c r="I419" s="132">
        <f t="shared" si="868"/>
        <v>15</v>
      </c>
      <c r="J419" s="132">
        <f t="shared" si="868"/>
        <v>0</v>
      </c>
      <c r="K419" s="109">
        <f t="shared" si="868"/>
        <v>2033</v>
      </c>
      <c r="L419" s="109"/>
      <c r="M419" s="109"/>
      <c r="N419" s="109"/>
      <c r="O419" s="109"/>
      <c r="P419" s="109"/>
      <c r="Q419" s="109"/>
      <c r="R419" s="109"/>
      <c r="S419" s="109"/>
      <c r="T419" s="109"/>
      <c r="U419" s="67">
        <f t="shared" ref="U419:AF419" si="869">U90</f>
        <v>0</v>
      </c>
      <c r="V419" s="67">
        <f t="shared" si="869"/>
        <v>0</v>
      </c>
      <c r="W419" s="67">
        <f t="shared" si="869"/>
        <v>0</v>
      </c>
      <c r="X419" s="67">
        <f t="shared" si="869"/>
        <v>0</v>
      </c>
      <c r="Y419" s="67">
        <f t="shared" si="869"/>
        <v>0</v>
      </c>
      <c r="Z419" s="67">
        <f t="shared" si="869"/>
        <v>0</v>
      </c>
      <c r="AA419" s="67">
        <f t="shared" si="869"/>
        <v>0</v>
      </c>
      <c r="AB419" s="67">
        <f t="shared" si="869"/>
        <v>0</v>
      </c>
      <c r="AC419" s="67">
        <f t="shared" si="869"/>
        <v>0</v>
      </c>
      <c r="AD419" s="67">
        <f t="shared" si="869"/>
        <v>0</v>
      </c>
      <c r="AE419" s="67">
        <f t="shared" si="869"/>
        <v>0</v>
      </c>
      <c r="AF419" s="67">
        <f t="shared" si="869"/>
        <v>0</v>
      </c>
      <c r="AG419" s="110">
        <f>IFERROR('CEB Allocators'!Y90/SUM('CEB Allocators'!$Y90:$BC90),0)*SUM($AG90:$BK90)</f>
        <v>0</v>
      </c>
      <c r="AH419" s="110">
        <f>IFERROR('CEB Allocators'!Z90/SUM('CEB Allocators'!$Y90:$BC90),0)*SUM($AG90:$BK90)</f>
        <v>0</v>
      </c>
      <c r="AI419" s="110">
        <f>IFERROR('CEB Allocators'!AA90/SUM('CEB Allocators'!$Y90:$BC90),0)*SUM($AG90:$BK90)</f>
        <v>0</v>
      </c>
      <c r="AJ419" s="110">
        <f>IFERROR('CEB Allocators'!AB90/SUM('CEB Allocators'!$Y90:$BC90),0)*SUM($AG90:$BK90)</f>
        <v>0</v>
      </c>
      <c r="AK419" s="110">
        <f>IFERROR('CEB Allocators'!AC90/SUM('CEB Allocators'!$Y90:$BC90),0)*SUM($AG90:$BK90)</f>
        <v>0</v>
      </c>
      <c r="AL419" s="110">
        <f>IFERROR('CEB Allocators'!AD90/SUM('CEB Allocators'!$Y90:$BC90),0)*SUM($AG90:$BK90)</f>
        <v>0</v>
      </c>
      <c r="AM419" s="110">
        <f>IFERROR('CEB Allocators'!AE90/SUM('CEB Allocators'!$Y90:$BC90),0)*SUM($AG90:$BK90)</f>
        <v>0</v>
      </c>
      <c r="AN419" s="110">
        <f>IFERROR('CEB Allocators'!AF90/SUM('CEB Allocators'!$Y90:$BC90),0)*SUM($AG90:$BK90)</f>
        <v>0</v>
      </c>
      <c r="AO419" s="110">
        <f>IFERROR('CEB Allocators'!AG90/SUM('CEB Allocators'!$Y90:$BC90),0)*SUM($AG90:$BK90)</f>
        <v>0</v>
      </c>
      <c r="AP419" s="110">
        <f>IFERROR('CEB Allocators'!AH90/SUM('CEB Allocators'!$Y90:$BC90),0)*SUM($AG90:$BK90)</f>
        <v>0</v>
      </c>
      <c r="AQ419" s="110">
        <f>IFERROR('CEB Allocators'!AI90/SUM('CEB Allocators'!$Y90:$BC90),0)*SUM($AG90:$BK90)</f>
        <v>0</v>
      </c>
      <c r="AR419" s="110">
        <f>IFERROR('CEB Allocators'!AJ90/SUM('CEB Allocators'!$Y90:$BC90),0)*SUM($AG90:$BK90)</f>
        <v>0</v>
      </c>
      <c r="AS419" s="110">
        <f>IFERROR('CEB Allocators'!AK90/SUM('CEB Allocators'!$Y90:$BC90),0)*SUM($AG90:$BK90)</f>
        <v>0</v>
      </c>
      <c r="AT419" s="110">
        <f>IFERROR('CEB Allocators'!AL90/SUM('CEB Allocators'!$Y90:$BC90),0)*SUM($AG90:$BK90)</f>
        <v>0</v>
      </c>
      <c r="AU419" s="110">
        <f>IFERROR('CEB Allocators'!AM90/SUM('CEB Allocators'!$Y90:$BC90),0)*SUM($AG90:$BK90)</f>
        <v>0</v>
      </c>
      <c r="AV419" s="110">
        <f>IFERROR('CEB Allocators'!AN90/SUM('CEB Allocators'!$Y90:$BC90),0)*SUM($AG90:$BK90)</f>
        <v>0</v>
      </c>
      <c r="AW419" s="110">
        <f>IFERROR('CEB Allocators'!AO90/SUM('CEB Allocators'!$Y90:$BC90),0)*SUM($AG90:$BK90)</f>
        <v>32.578897963651734</v>
      </c>
      <c r="AX419" s="110">
        <f>IFERROR('CEB Allocators'!AP90/SUM('CEB Allocators'!$Y90:$BC90),0)*SUM($AG90:$BK90)</f>
        <v>32.578897963651734</v>
      </c>
      <c r="AY419" s="110">
        <f>IFERROR('CEB Allocators'!AQ90/SUM('CEB Allocators'!$Y90:$BC90),0)*SUM($AG90:$BK90)</f>
        <v>32.578897963651734</v>
      </c>
      <c r="AZ419" s="110">
        <f>IFERROR('CEB Allocators'!AR90/SUM('CEB Allocators'!$Y90:$BC90),0)*SUM($AG90:$BK90)</f>
        <v>32.578897963651734</v>
      </c>
      <c r="BA419" s="110">
        <f>IFERROR('CEB Allocators'!AS90/SUM('CEB Allocators'!$Y90:$BC90),0)*SUM($AG90:$BK90)</f>
        <v>32.578897963651734</v>
      </c>
      <c r="BB419" s="110">
        <f>IFERROR('CEB Allocators'!AT90/SUM('CEB Allocators'!$Y90:$BC90),0)*SUM($AG90:$BK90)</f>
        <v>32.578897963651734</v>
      </c>
      <c r="BC419" s="110">
        <f>IFERROR('CEB Allocators'!AU90/SUM('CEB Allocators'!$Y90:$BC90),0)*SUM($AG90:$BK90)</f>
        <v>32.578897963651734</v>
      </c>
      <c r="BD419" s="110">
        <f>IFERROR('CEB Allocators'!AV90/SUM('CEB Allocators'!$Y90:$BC90),0)*SUM($AG90:$BK90)</f>
        <v>32.578897963651734</v>
      </c>
      <c r="BE419" s="110">
        <f>IFERROR('CEB Allocators'!AW90/SUM('CEB Allocators'!$Y90:$BC90),0)*SUM($AG90:$BK90)</f>
        <v>32.578897963651734</v>
      </c>
      <c r="BF419" s="110">
        <f>IFERROR('CEB Allocators'!AX90/SUM('CEB Allocators'!$Y90:$BC90),0)*SUM($AG90:$BK90)</f>
        <v>32.578897963651734</v>
      </c>
      <c r="BG419" s="110">
        <f>IFERROR('CEB Allocators'!AY90/SUM('CEB Allocators'!$Y90:$BC90),0)*SUM($AG90:$BK90)</f>
        <v>32.578897963651734</v>
      </c>
      <c r="BH419" s="110">
        <f>IFERROR('CEB Allocators'!AZ90/SUM('CEB Allocators'!$Y90:$BC90),0)*SUM($AG90:$BK90)</f>
        <v>32.578897963651734</v>
      </c>
      <c r="BI419" s="110">
        <f>IFERROR('CEB Allocators'!BA90/SUM('CEB Allocators'!$Y90:$BC90),0)*SUM($AG90:$BK90)</f>
        <v>32.578897963651734</v>
      </c>
      <c r="BJ419" s="110">
        <f>IFERROR('CEB Allocators'!BB90/SUM('CEB Allocators'!$Y90:$BC90),0)*SUM($AG90:$BK90)</f>
        <v>32.578897963651734</v>
      </c>
      <c r="BK419" s="110">
        <f>IFERROR('CEB Allocators'!BC90/SUM('CEB Allocators'!$Y90:$BC90),0)*SUM($AG90:$BK90)</f>
        <v>32.578897963651734</v>
      </c>
      <c r="BL419" s="67">
        <f t="shared" ref="BL419:CG419" si="870">BL90</f>
        <v>0</v>
      </c>
      <c r="BM419" s="67">
        <f t="shared" si="870"/>
        <v>0</v>
      </c>
      <c r="BN419" s="67">
        <f t="shared" si="870"/>
        <v>0</v>
      </c>
      <c r="BO419" s="67">
        <f t="shared" si="870"/>
        <v>0</v>
      </c>
      <c r="BP419" s="67">
        <f t="shared" si="870"/>
        <v>0</v>
      </c>
      <c r="BQ419" s="67">
        <f t="shared" si="870"/>
        <v>0</v>
      </c>
      <c r="BR419" s="67">
        <f t="shared" si="870"/>
        <v>0</v>
      </c>
      <c r="BS419" s="67">
        <f t="shared" si="870"/>
        <v>0</v>
      </c>
      <c r="BT419" s="67">
        <f t="shared" si="870"/>
        <v>0</v>
      </c>
      <c r="BU419" s="67">
        <f t="shared" si="870"/>
        <v>0</v>
      </c>
      <c r="BV419" s="67">
        <f t="shared" si="870"/>
        <v>0</v>
      </c>
      <c r="BW419" s="67">
        <f t="shared" si="870"/>
        <v>0</v>
      </c>
      <c r="BX419" s="67">
        <f t="shared" si="870"/>
        <v>0</v>
      </c>
      <c r="BY419" s="67">
        <f t="shared" si="870"/>
        <v>0</v>
      </c>
      <c r="BZ419" s="67">
        <f t="shared" si="870"/>
        <v>0</v>
      </c>
      <c r="CA419" s="67">
        <f t="shared" si="870"/>
        <v>0</v>
      </c>
      <c r="CB419" s="67">
        <f t="shared" si="870"/>
        <v>0</v>
      </c>
      <c r="CC419" s="67">
        <f t="shared" si="870"/>
        <v>0</v>
      </c>
      <c r="CD419" s="67">
        <f t="shared" si="870"/>
        <v>0</v>
      </c>
      <c r="CE419" s="67">
        <f t="shared" si="870"/>
        <v>0</v>
      </c>
      <c r="CF419" s="67">
        <f t="shared" si="870"/>
        <v>0</v>
      </c>
      <c r="CG419" s="67">
        <f t="shared" si="870"/>
        <v>0</v>
      </c>
      <c r="CH419" s="67">
        <f t="shared" si="846"/>
        <v>0</v>
      </c>
    </row>
    <row r="420" spans="1:86" ht="11.4" x14ac:dyDescent="0.2">
      <c r="A420" s="150"/>
      <c r="B420" s="109" t="str">
        <f t="shared" ref="B420:K420" si="871">B91</f>
        <v>Conservation</v>
      </c>
      <c r="C420" s="130">
        <f t="shared" si="871"/>
        <v>0</v>
      </c>
      <c r="D420" s="130" t="str">
        <f t="shared" si="871"/>
        <v>Con</v>
      </c>
      <c r="E420" s="130" t="str">
        <f t="shared" si="871"/>
        <v>Conservation</v>
      </c>
      <c r="F420" s="109" t="str">
        <f t="shared" si="871"/>
        <v>Multiple</v>
      </c>
      <c r="G420" s="131">
        <f t="shared" si="871"/>
        <v>48945</v>
      </c>
      <c r="H420" s="132">
        <f t="shared" si="802"/>
        <v>15</v>
      </c>
      <c r="I420" s="132">
        <f t="shared" si="871"/>
        <v>15</v>
      </c>
      <c r="J420" s="132">
        <f t="shared" si="871"/>
        <v>0</v>
      </c>
      <c r="K420" s="109">
        <f t="shared" si="871"/>
        <v>2034</v>
      </c>
      <c r="L420" s="109"/>
      <c r="M420" s="109"/>
      <c r="N420" s="109"/>
      <c r="O420" s="109"/>
      <c r="P420" s="109"/>
      <c r="Q420" s="109"/>
      <c r="R420" s="109"/>
      <c r="S420" s="109"/>
      <c r="T420" s="109"/>
      <c r="U420" s="67">
        <f t="shared" ref="U420:AF420" si="872">U91</f>
        <v>0</v>
      </c>
      <c r="V420" s="67">
        <f t="shared" si="872"/>
        <v>0</v>
      </c>
      <c r="W420" s="67">
        <f t="shared" si="872"/>
        <v>0</v>
      </c>
      <c r="X420" s="67">
        <f t="shared" si="872"/>
        <v>0</v>
      </c>
      <c r="Y420" s="67">
        <f t="shared" si="872"/>
        <v>0</v>
      </c>
      <c r="Z420" s="67">
        <f t="shared" si="872"/>
        <v>0</v>
      </c>
      <c r="AA420" s="67">
        <f t="shared" si="872"/>
        <v>0</v>
      </c>
      <c r="AB420" s="67">
        <f t="shared" si="872"/>
        <v>0</v>
      </c>
      <c r="AC420" s="67">
        <f t="shared" si="872"/>
        <v>0</v>
      </c>
      <c r="AD420" s="67">
        <f t="shared" si="872"/>
        <v>0</v>
      </c>
      <c r="AE420" s="67">
        <f t="shared" si="872"/>
        <v>0</v>
      </c>
      <c r="AF420" s="67">
        <f t="shared" si="872"/>
        <v>0</v>
      </c>
      <c r="AG420" s="110">
        <f>IFERROR('CEB Allocators'!Y91/SUM('CEB Allocators'!$Y91:$BC91),0)*SUM($AG91:$BK91)</f>
        <v>0</v>
      </c>
      <c r="AH420" s="110">
        <f>IFERROR('CEB Allocators'!Z91/SUM('CEB Allocators'!$Y91:$BC91),0)*SUM($AG91:$BK91)</f>
        <v>0</v>
      </c>
      <c r="AI420" s="110">
        <f>IFERROR('CEB Allocators'!AA91/SUM('CEB Allocators'!$Y91:$BC91),0)*SUM($AG91:$BK91)</f>
        <v>0</v>
      </c>
      <c r="AJ420" s="110">
        <f>IFERROR('CEB Allocators'!AB91/SUM('CEB Allocators'!$Y91:$BC91),0)*SUM($AG91:$BK91)</f>
        <v>0</v>
      </c>
      <c r="AK420" s="110">
        <f>IFERROR('CEB Allocators'!AC91/SUM('CEB Allocators'!$Y91:$BC91),0)*SUM($AG91:$BK91)</f>
        <v>0</v>
      </c>
      <c r="AL420" s="110">
        <f>IFERROR('CEB Allocators'!AD91/SUM('CEB Allocators'!$Y91:$BC91),0)*SUM($AG91:$BK91)</f>
        <v>0</v>
      </c>
      <c r="AM420" s="110">
        <f>IFERROR('CEB Allocators'!AE91/SUM('CEB Allocators'!$Y91:$BC91),0)*SUM($AG91:$BK91)</f>
        <v>0</v>
      </c>
      <c r="AN420" s="110">
        <f>IFERROR('CEB Allocators'!AF91/SUM('CEB Allocators'!$Y91:$BC91),0)*SUM($AG91:$BK91)</f>
        <v>0</v>
      </c>
      <c r="AO420" s="110">
        <f>IFERROR('CEB Allocators'!AG91/SUM('CEB Allocators'!$Y91:$BC91),0)*SUM($AG91:$BK91)</f>
        <v>0</v>
      </c>
      <c r="AP420" s="110">
        <f>IFERROR('CEB Allocators'!AH91/SUM('CEB Allocators'!$Y91:$BC91),0)*SUM($AG91:$BK91)</f>
        <v>0</v>
      </c>
      <c r="AQ420" s="110">
        <f>IFERROR('CEB Allocators'!AI91/SUM('CEB Allocators'!$Y91:$BC91),0)*SUM($AG91:$BK91)</f>
        <v>0</v>
      </c>
      <c r="AR420" s="110">
        <f>IFERROR('CEB Allocators'!AJ91/SUM('CEB Allocators'!$Y91:$BC91),0)*SUM($AG91:$BK91)</f>
        <v>0</v>
      </c>
      <c r="AS420" s="110">
        <f>IFERROR('CEB Allocators'!AK91/SUM('CEB Allocators'!$Y91:$BC91),0)*SUM($AG91:$BK91)</f>
        <v>0</v>
      </c>
      <c r="AT420" s="110">
        <f>IFERROR('CEB Allocators'!AL91/SUM('CEB Allocators'!$Y91:$BC91),0)*SUM($AG91:$BK91)</f>
        <v>0</v>
      </c>
      <c r="AU420" s="110">
        <f>IFERROR('CEB Allocators'!AM91/SUM('CEB Allocators'!$Y91:$BC91),0)*SUM($AG91:$BK91)</f>
        <v>0</v>
      </c>
      <c r="AV420" s="110">
        <f>IFERROR('CEB Allocators'!AN91/SUM('CEB Allocators'!$Y91:$BC91),0)*SUM($AG91:$BK91)</f>
        <v>0</v>
      </c>
      <c r="AW420" s="110">
        <f>IFERROR('CEB Allocators'!AO91/SUM('CEB Allocators'!$Y91:$BC91),0)*SUM($AG91:$BK91)</f>
        <v>0</v>
      </c>
      <c r="AX420" s="110">
        <f>IFERROR('CEB Allocators'!AP91/SUM('CEB Allocators'!$Y91:$BC91),0)*SUM($AG91:$BK91)</f>
        <v>35.604081345990828</v>
      </c>
      <c r="AY420" s="110">
        <f>IFERROR('CEB Allocators'!AQ91/SUM('CEB Allocators'!$Y91:$BC91),0)*SUM($AG91:$BK91)</f>
        <v>35.604081345990828</v>
      </c>
      <c r="AZ420" s="110">
        <f>IFERROR('CEB Allocators'!AR91/SUM('CEB Allocators'!$Y91:$BC91),0)*SUM($AG91:$BK91)</f>
        <v>35.604081345990828</v>
      </c>
      <c r="BA420" s="110">
        <f>IFERROR('CEB Allocators'!AS91/SUM('CEB Allocators'!$Y91:$BC91),0)*SUM($AG91:$BK91)</f>
        <v>35.604081345990828</v>
      </c>
      <c r="BB420" s="110">
        <f>IFERROR('CEB Allocators'!AT91/SUM('CEB Allocators'!$Y91:$BC91),0)*SUM($AG91:$BK91)</f>
        <v>35.604081345990828</v>
      </c>
      <c r="BC420" s="110">
        <f>IFERROR('CEB Allocators'!AU91/SUM('CEB Allocators'!$Y91:$BC91),0)*SUM($AG91:$BK91)</f>
        <v>35.604081345990828</v>
      </c>
      <c r="BD420" s="110">
        <f>IFERROR('CEB Allocators'!AV91/SUM('CEB Allocators'!$Y91:$BC91),0)*SUM($AG91:$BK91)</f>
        <v>35.604081345990828</v>
      </c>
      <c r="BE420" s="110">
        <f>IFERROR('CEB Allocators'!AW91/SUM('CEB Allocators'!$Y91:$BC91),0)*SUM($AG91:$BK91)</f>
        <v>35.604081345990828</v>
      </c>
      <c r="BF420" s="110">
        <f>IFERROR('CEB Allocators'!AX91/SUM('CEB Allocators'!$Y91:$BC91),0)*SUM($AG91:$BK91)</f>
        <v>35.604081345990828</v>
      </c>
      <c r="BG420" s="110">
        <f>IFERROR('CEB Allocators'!AY91/SUM('CEB Allocators'!$Y91:$BC91),0)*SUM($AG91:$BK91)</f>
        <v>35.604081345990828</v>
      </c>
      <c r="BH420" s="110">
        <f>IFERROR('CEB Allocators'!AZ91/SUM('CEB Allocators'!$Y91:$BC91),0)*SUM($AG91:$BK91)</f>
        <v>35.604081345990828</v>
      </c>
      <c r="BI420" s="110">
        <f>IFERROR('CEB Allocators'!BA91/SUM('CEB Allocators'!$Y91:$BC91),0)*SUM($AG91:$BK91)</f>
        <v>35.604081345990828</v>
      </c>
      <c r="BJ420" s="110">
        <f>IFERROR('CEB Allocators'!BB91/SUM('CEB Allocators'!$Y91:$BC91),0)*SUM($AG91:$BK91)</f>
        <v>35.604081345990828</v>
      </c>
      <c r="BK420" s="110">
        <f>IFERROR('CEB Allocators'!BC91/SUM('CEB Allocators'!$Y91:$BC91),0)*SUM($AG91:$BK91)</f>
        <v>35.604081345990828</v>
      </c>
      <c r="BL420" s="67">
        <f t="shared" ref="BL420:CG420" si="873">BL91</f>
        <v>0</v>
      </c>
      <c r="BM420" s="67">
        <f t="shared" si="873"/>
        <v>0</v>
      </c>
      <c r="BN420" s="67">
        <f t="shared" si="873"/>
        <v>0</v>
      </c>
      <c r="BO420" s="67">
        <f t="shared" si="873"/>
        <v>0</v>
      </c>
      <c r="BP420" s="67">
        <f t="shared" si="873"/>
        <v>0</v>
      </c>
      <c r="BQ420" s="67">
        <f t="shared" si="873"/>
        <v>0</v>
      </c>
      <c r="BR420" s="67">
        <f t="shared" si="873"/>
        <v>0</v>
      </c>
      <c r="BS420" s="67">
        <f t="shared" si="873"/>
        <v>0</v>
      </c>
      <c r="BT420" s="67">
        <f t="shared" si="873"/>
        <v>0</v>
      </c>
      <c r="BU420" s="67">
        <f t="shared" si="873"/>
        <v>0</v>
      </c>
      <c r="BV420" s="67">
        <f t="shared" si="873"/>
        <v>0</v>
      </c>
      <c r="BW420" s="67">
        <f t="shared" si="873"/>
        <v>0</v>
      </c>
      <c r="BX420" s="67">
        <f t="shared" si="873"/>
        <v>0</v>
      </c>
      <c r="BY420" s="67">
        <f t="shared" si="873"/>
        <v>0</v>
      </c>
      <c r="BZ420" s="67">
        <f t="shared" si="873"/>
        <v>0</v>
      </c>
      <c r="CA420" s="67">
        <f t="shared" si="873"/>
        <v>0</v>
      </c>
      <c r="CB420" s="67">
        <f t="shared" si="873"/>
        <v>0</v>
      </c>
      <c r="CC420" s="67">
        <f t="shared" si="873"/>
        <v>0</v>
      </c>
      <c r="CD420" s="67">
        <f t="shared" si="873"/>
        <v>0</v>
      </c>
      <c r="CE420" s="67">
        <f t="shared" si="873"/>
        <v>0</v>
      </c>
      <c r="CF420" s="67">
        <f t="shared" si="873"/>
        <v>0</v>
      </c>
      <c r="CG420" s="67">
        <f t="shared" si="873"/>
        <v>0</v>
      </c>
      <c r="CH420" s="67">
        <f t="shared" si="846"/>
        <v>0</v>
      </c>
    </row>
    <row r="421" spans="1:86" ht="11.4" x14ac:dyDescent="0.2">
      <c r="A421" s="150"/>
      <c r="B421" s="109" t="str">
        <f t="shared" ref="B421:K421" si="874">B92</f>
        <v>Conservation</v>
      </c>
      <c r="C421" s="130">
        <f t="shared" si="874"/>
        <v>0</v>
      </c>
      <c r="D421" s="130" t="str">
        <f t="shared" si="874"/>
        <v>Con</v>
      </c>
      <c r="E421" s="130" t="str">
        <f t="shared" si="874"/>
        <v>Conservation</v>
      </c>
      <c r="F421" s="109" t="str">
        <f t="shared" si="874"/>
        <v>Multiple</v>
      </c>
      <c r="G421" s="131">
        <f t="shared" si="874"/>
        <v>49310</v>
      </c>
      <c r="H421" s="132">
        <f t="shared" si="802"/>
        <v>15</v>
      </c>
      <c r="I421" s="132">
        <f t="shared" si="874"/>
        <v>15</v>
      </c>
      <c r="J421" s="132">
        <f t="shared" si="874"/>
        <v>0</v>
      </c>
      <c r="K421" s="109">
        <f t="shared" si="874"/>
        <v>2035</v>
      </c>
      <c r="L421" s="109"/>
      <c r="M421" s="109"/>
      <c r="N421" s="109"/>
      <c r="O421" s="109"/>
      <c r="P421" s="109"/>
      <c r="Q421" s="109"/>
      <c r="R421" s="109"/>
      <c r="S421" s="109"/>
      <c r="T421" s="109"/>
      <c r="U421" s="67">
        <f t="shared" ref="U421:AF421" si="875">U92</f>
        <v>0</v>
      </c>
      <c r="V421" s="67">
        <f t="shared" si="875"/>
        <v>0</v>
      </c>
      <c r="W421" s="67">
        <f t="shared" si="875"/>
        <v>0</v>
      </c>
      <c r="X421" s="67">
        <f t="shared" si="875"/>
        <v>0</v>
      </c>
      <c r="Y421" s="67">
        <f t="shared" si="875"/>
        <v>0</v>
      </c>
      <c r="Z421" s="67">
        <f t="shared" si="875"/>
        <v>0</v>
      </c>
      <c r="AA421" s="67">
        <f t="shared" si="875"/>
        <v>0</v>
      </c>
      <c r="AB421" s="67">
        <f t="shared" si="875"/>
        <v>0</v>
      </c>
      <c r="AC421" s="67">
        <f t="shared" si="875"/>
        <v>0</v>
      </c>
      <c r="AD421" s="67">
        <f t="shared" si="875"/>
        <v>0</v>
      </c>
      <c r="AE421" s="67">
        <f t="shared" si="875"/>
        <v>0</v>
      </c>
      <c r="AF421" s="67">
        <f t="shared" si="875"/>
        <v>0</v>
      </c>
      <c r="AG421" s="110">
        <f>IFERROR('CEB Allocators'!Y92/SUM('CEB Allocators'!$Y92:$BC92),0)*SUM($AG92:$BK92)</f>
        <v>0</v>
      </c>
      <c r="AH421" s="110">
        <f>IFERROR('CEB Allocators'!Z92/SUM('CEB Allocators'!$Y92:$BC92),0)*SUM($AG92:$BK92)</f>
        <v>0</v>
      </c>
      <c r="AI421" s="110">
        <f>IFERROR('CEB Allocators'!AA92/SUM('CEB Allocators'!$Y92:$BC92),0)*SUM($AG92:$BK92)</f>
        <v>0</v>
      </c>
      <c r="AJ421" s="110">
        <f>IFERROR('CEB Allocators'!AB92/SUM('CEB Allocators'!$Y92:$BC92),0)*SUM($AG92:$BK92)</f>
        <v>0</v>
      </c>
      <c r="AK421" s="110">
        <f>IFERROR('CEB Allocators'!AC92/SUM('CEB Allocators'!$Y92:$BC92),0)*SUM($AG92:$BK92)</f>
        <v>0</v>
      </c>
      <c r="AL421" s="110">
        <f>IFERROR('CEB Allocators'!AD92/SUM('CEB Allocators'!$Y92:$BC92),0)*SUM($AG92:$BK92)</f>
        <v>0</v>
      </c>
      <c r="AM421" s="110">
        <f>IFERROR('CEB Allocators'!AE92/SUM('CEB Allocators'!$Y92:$BC92),0)*SUM($AG92:$BK92)</f>
        <v>0</v>
      </c>
      <c r="AN421" s="110">
        <f>IFERROR('CEB Allocators'!AF92/SUM('CEB Allocators'!$Y92:$BC92),0)*SUM($AG92:$BK92)</f>
        <v>0</v>
      </c>
      <c r="AO421" s="110">
        <f>IFERROR('CEB Allocators'!AG92/SUM('CEB Allocators'!$Y92:$BC92),0)*SUM($AG92:$BK92)</f>
        <v>0</v>
      </c>
      <c r="AP421" s="110">
        <f>IFERROR('CEB Allocators'!AH92/SUM('CEB Allocators'!$Y92:$BC92),0)*SUM($AG92:$BK92)</f>
        <v>0</v>
      </c>
      <c r="AQ421" s="110">
        <f>IFERROR('CEB Allocators'!AI92/SUM('CEB Allocators'!$Y92:$BC92),0)*SUM($AG92:$BK92)</f>
        <v>0</v>
      </c>
      <c r="AR421" s="110">
        <f>IFERROR('CEB Allocators'!AJ92/SUM('CEB Allocators'!$Y92:$BC92),0)*SUM($AG92:$BK92)</f>
        <v>0</v>
      </c>
      <c r="AS421" s="110">
        <f>IFERROR('CEB Allocators'!AK92/SUM('CEB Allocators'!$Y92:$BC92),0)*SUM($AG92:$BK92)</f>
        <v>0</v>
      </c>
      <c r="AT421" s="110">
        <f>IFERROR('CEB Allocators'!AL92/SUM('CEB Allocators'!$Y92:$BC92),0)*SUM($AG92:$BK92)</f>
        <v>0</v>
      </c>
      <c r="AU421" s="110">
        <f>IFERROR('CEB Allocators'!AM92/SUM('CEB Allocators'!$Y92:$BC92),0)*SUM($AG92:$BK92)</f>
        <v>0</v>
      </c>
      <c r="AV421" s="110">
        <f>IFERROR('CEB Allocators'!AN92/SUM('CEB Allocators'!$Y92:$BC92),0)*SUM($AG92:$BK92)</f>
        <v>0</v>
      </c>
      <c r="AW421" s="110">
        <f>IFERROR('CEB Allocators'!AO92/SUM('CEB Allocators'!$Y92:$BC92),0)*SUM($AG92:$BK92)</f>
        <v>0</v>
      </c>
      <c r="AX421" s="110">
        <f>IFERROR('CEB Allocators'!AP92/SUM('CEB Allocators'!$Y92:$BC92),0)*SUM($AG92:$BK92)</f>
        <v>0</v>
      </c>
      <c r="AY421" s="110">
        <f>IFERROR('CEB Allocators'!AQ92/SUM('CEB Allocators'!$Y92:$BC92),0)*SUM($AG92:$BK92)</f>
        <v>39.109713970826853</v>
      </c>
      <c r="AZ421" s="110">
        <f>IFERROR('CEB Allocators'!AR92/SUM('CEB Allocators'!$Y92:$BC92),0)*SUM($AG92:$BK92)</f>
        <v>39.109713970826853</v>
      </c>
      <c r="BA421" s="110">
        <f>IFERROR('CEB Allocators'!AS92/SUM('CEB Allocators'!$Y92:$BC92),0)*SUM($AG92:$BK92)</f>
        <v>39.109713970826853</v>
      </c>
      <c r="BB421" s="110">
        <f>IFERROR('CEB Allocators'!AT92/SUM('CEB Allocators'!$Y92:$BC92),0)*SUM($AG92:$BK92)</f>
        <v>39.109713970826853</v>
      </c>
      <c r="BC421" s="110">
        <f>IFERROR('CEB Allocators'!AU92/SUM('CEB Allocators'!$Y92:$BC92),0)*SUM($AG92:$BK92)</f>
        <v>39.109713970826853</v>
      </c>
      <c r="BD421" s="110">
        <f>IFERROR('CEB Allocators'!AV92/SUM('CEB Allocators'!$Y92:$BC92),0)*SUM($AG92:$BK92)</f>
        <v>39.109713970826853</v>
      </c>
      <c r="BE421" s="110">
        <f>IFERROR('CEB Allocators'!AW92/SUM('CEB Allocators'!$Y92:$BC92),0)*SUM($AG92:$BK92)</f>
        <v>39.109713970826853</v>
      </c>
      <c r="BF421" s="110">
        <f>IFERROR('CEB Allocators'!AX92/SUM('CEB Allocators'!$Y92:$BC92),0)*SUM($AG92:$BK92)</f>
        <v>39.109713970826853</v>
      </c>
      <c r="BG421" s="110">
        <f>IFERROR('CEB Allocators'!AY92/SUM('CEB Allocators'!$Y92:$BC92),0)*SUM($AG92:$BK92)</f>
        <v>39.109713970826853</v>
      </c>
      <c r="BH421" s="110">
        <f>IFERROR('CEB Allocators'!AZ92/SUM('CEB Allocators'!$Y92:$BC92),0)*SUM($AG92:$BK92)</f>
        <v>39.109713970826853</v>
      </c>
      <c r="BI421" s="110">
        <f>IFERROR('CEB Allocators'!BA92/SUM('CEB Allocators'!$Y92:$BC92),0)*SUM($AG92:$BK92)</f>
        <v>39.109713970826853</v>
      </c>
      <c r="BJ421" s="110">
        <f>IFERROR('CEB Allocators'!BB92/SUM('CEB Allocators'!$Y92:$BC92),0)*SUM($AG92:$BK92)</f>
        <v>39.109713970826853</v>
      </c>
      <c r="BK421" s="110">
        <f>IFERROR('CEB Allocators'!BC92/SUM('CEB Allocators'!$Y92:$BC92),0)*SUM($AG92:$BK92)</f>
        <v>39.109713970826853</v>
      </c>
      <c r="BL421" s="67">
        <f t="shared" ref="BL421:CG421" si="876">BL92</f>
        <v>0</v>
      </c>
      <c r="BM421" s="67">
        <f t="shared" si="876"/>
        <v>0</v>
      </c>
      <c r="BN421" s="67">
        <f t="shared" si="876"/>
        <v>0</v>
      </c>
      <c r="BO421" s="67">
        <f t="shared" si="876"/>
        <v>0</v>
      </c>
      <c r="BP421" s="67">
        <f t="shared" si="876"/>
        <v>0</v>
      </c>
      <c r="BQ421" s="67">
        <f t="shared" si="876"/>
        <v>0</v>
      </c>
      <c r="BR421" s="67">
        <f t="shared" si="876"/>
        <v>0</v>
      </c>
      <c r="BS421" s="67">
        <f t="shared" si="876"/>
        <v>0</v>
      </c>
      <c r="BT421" s="67">
        <f t="shared" si="876"/>
        <v>0</v>
      </c>
      <c r="BU421" s="67">
        <f t="shared" si="876"/>
        <v>0</v>
      </c>
      <c r="BV421" s="67">
        <f t="shared" si="876"/>
        <v>0</v>
      </c>
      <c r="BW421" s="67">
        <f t="shared" si="876"/>
        <v>0</v>
      </c>
      <c r="BX421" s="67">
        <f t="shared" si="876"/>
        <v>0</v>
      </c>
      <c r="BY421" s="67">
        <f t="shared" si="876"/>
        <v>0</v>
      </c>
      <c r="BZ421" s="67">
        <f t="shared" si="876"/>
        <v>0</v>
      </c>
      <c r="CA421" s="67">
        <f t="shared" si="876"/>
        <v>0</v>
      </c>
      <c r="CB421" s="67">
        <f t="shared" si="876"/>
        <v>0</v>
      </c>
      <c r="CC421" s="67">
        <f t="shared" si="876"/>
        <v>0</v>
      </c>
      <c r="CD421" s="67">
        <f t="shared" si="876"/>
        <v>0</v>
      </c>
      <c r="CE421" s="67">
        <f t="shared" si="876"/>
        <v>0</v>
      </c>
      <c r="CF421" s="67">
        <f t="shared" si="876"/>
        <v>0</v>
      </c>
      <c r="CG421" s="67">
        <f t="shared" si="876"/>
        <v>0</v>
      </c>
      <c r="CH421" s="67">
        <f t="shared" si="846"/>
        <v>0</v>
      </c>
    </row>
    <row r="422" spans="1:86" ht="11.4" x14ac:dyDescent="0.2">
      <c r="A422" s="150"/>
      <c r="B422" s="109" t="str">
        <f t="shared" ref="B422:K422" si="877">B93</f>
        <v>Conservation</v>
      </c>
      <c r="C422" s="130">
        <f t="shared" si="877"/>
        <v>0</v>
      </c>
      <c r="D422" s="130" t="str">
        <f t="shared" si="877"/>
        <v>Con</v>
      </c>
      <c r="E422" s="130" t="str">
        <f t="shared" si="877"/>
        <v>Conservation</v>
      </c>
      <c r="F422" s="109" t="str">
        <f t="shared" si="877"/>
        <v>Multiple</v>
      </c>
      <c r="G422" s="131">
        <f t="shared" si="877"/>
        <v>49675</v>
      </c>
      <c r="H422" s="132">
        <f t="shared" si="802"/>
        <v>15</v>
      </c>
      <c r="I422" s="132">
        <f t="shared" si="877"/>
        <v>15</v>
      </c>
      <c r="J422" s="132">
        <f t="shared" si="877"/>
        <v>0</v>
      </c>
      <c r="K422" s="109">
        <f t="shared" si="877"/>
        <v>2036</v>
      </c>
      <c r="L422" s="109"/>
      <c r="M422" s="109"/>
      <c r="N422" s="109"/>
      <c r="O422" s="109"/>
      <c r="P422" s="109"/>
      <c r="Q422" s="109"/>
      <c r="R422" s="109"/>
      <c r="S422" s="109"/>
      <c r="T422" s="109"/>
      <c r="U422" s="67">
        <f t="shared" ref="U422:AF422" si="878">U93</f>
        <v>0</v>
      </c>
      <c r="V422" s="67">
        <f t="shared" si="878"/>
        <v>0</v>
      </c>
      <c r="W422" s="67">
        <f t="shared" si="878"/>
        <v>0</v>
      </c>
      <c r="X422" s="67">
        <f t="shared" si="878"/>
        <v>0</v>
      </c>
      <c r="Y422" s="67">
        <f t="shared" si="878"/>
        <v>0</v>
      </c>
      <c r="Z422" s="67">
        <f t="shared" si="878"/>
        <v>0</v>
      </c>
      <c r="AA422" s="67">
        <f t="shared" si="878"/>
        <v>0</v>
      </c>
      <c r="AB422" s="67">
        <f t="shared" si="878"/>
        <v>0</v>
      </c>
      <c r="AC422" s="67">
        <f t="shared" si="878"/>
        <v>0</v>
      </c>
      <c r="AD422" s="67">
        <f t="shared" si="878"/>
        <v>0</v>
      </c>
      <c r="AE422" s="67">
        <f t="shared" si="878"/>
        <v>0</v>
      </c>
      <c r="AF422" s="67">
        <f t="shared" si="878"/>
        <v>0</v>
      </c>
      <c r="AG422" s="110">
        <f>IFERROR('CEB Allocators'!Y93/SUM('CEB Allocators'!$Y93:$BC93),0)*SUM($AG93:$BK93)</f>
        <v>0</v>
      </c>
      <c r="AH422" s="110">
        <f>IFERROR('CEB Allocators'!Z93/SUM('CEB Allocators'!$Y93:$BC93),0)*SUM($AG93:$BK93)</f>
        <v>0</v>
      </c>
      <c r="AI422" s="110">
        <f>IFERROR('CEB Allocators'!AA93/SUM('CEB Allocators'!$Y93:$BC93),0)*SUM($AG93:$BK93)</f>
        <v>0</v>
      </c>
      <c r="AJ422" s="110">
        <f>IFERROR('CEB Allocators'!AB93/SUM('CEB Allocators'!$Y93:$BC93),0)*SUM($AG93:$BK93)</f>
        <v>0</v>
      </c>
      <c r="AK422" s="110">
        <f>IFERROR('CEB Allocators'!AC93/SUM('CEB Allocators'!$Y93:$BC93),0)*SUM($AG93:$BK93)</f>
        <v>0</v>
      </c>
      <c r="AL422" s="110">
        <f>IFERROR('CEB Allocators'!AD93/SUM('CEB Allocators'!$Y93:$BC93),0)*SUM($AG93:$BK93)</f>
        <v>0</v>
      </c>
      <c r="AM422" s="110">
        <f>IFERROR('CEB Allocators'!AE93/SUM('CEB Allocators'!$Y93:$BC93),0)*SUM($AG93:$BK93)</f>
        <v>0</v>
      </c>
      <c r="AN422" s="110">
        <f>IFERROR('CEB Allocators'!AF93/SUM('CEB Allocators'!$Y93:$BC93),0)*SUM($AG93:$BK93)</f>
        <v>0</v>
      </c>
      <c r="AO422" s="110">
        <f>IFERROR('CEB Allocators'!AG93/SUM('CEB Allocators'!$Y93:$BC93),0)*SUM($AG93:$BK93)</f>
        <v>0</v>
      </c>
      <c r="AP422" s="110">
        <f>IFERROR('CEB Allocators'!AH93/SUM('CEB Allocators'!$Y93:$BC93),0)*SUM($AG93:$BK93)</f>
        <v>0</v>
      </c>
      <c r="AQ422" s="110">
        <f>IFERROR('CEB Allocators'!AI93/SUM('CEB Allocators'!$Y93:$BC93),0)*SUM($AG93:$BK93)</f>
        <v>0</v>
      </c>
      <c r="AR422" s="110">
        <f>IFERROR('CEB Allocators'!AJ93/SUM('CEB Allocators'!$Y93:$BC93),0)*SUM($AG93:$BK93)</f>
        <v>0</v>
      </c>
      <c r="AS422" s="110">
        <f>IFERROR('CEB Allocators'!AK93/SUM('CEB Allocators'!$Y93:$BC93),0)*SUM($AG93:$BK93)</f>
        <v>0</v>
      </c>
      <c r="AT422" s="110">
        <f>IFERROR('CEB Allocators'!AL93/SUM('CEB Allocators'!$Y93:$BC93),0)*SUM($AG93:$BK93)</f>
        <v>0</v>
      </c>
      <c r="AU422" s="110">
        <f>IFERROR('CEB Allocators'!AM93/SUM('CEB Allocators'!$Y93:$BC93),0)*SUM($AG93:$BK93)</f>
        <v>0</v>
      </c>
      <c r="AV422" s="110">
        <f>IFERROR('CEB Allocators'!AN93/SUM('CEB Allocators'!$Y93:$BC93),0)*SUM($AG93:$BK93)</f>
        <v>0</v>
      </c>
      <c r="AW422" s="110">
        <f>IFERROR('CEB Allocators'!AO93/SUM('CEB Allocators'!$Y93:$BC93),0)*SUM($AG93:$BK93)</f>
        <v>0</v>
      </c>
      <c r="AX422" s="110">
        <f>IFERROR('CEB Allocators'!AP93/SUM('CEB Allocators'!$Y93:$BC93),0)*SUM($AG93:$BK93)</f>
        <v>0</v>
      </c>
      <c r="AY422" s="110">
        <f>IFERROR('CEB Allocators'!AQ93/SUM('CEB Allocators'!$Y93:$BC93),0)*SUM($AG93:$BK93)</f>
        <v>0</v>
      </c>
      <c r="AZ422" s="110">
        <f>IFERROR('CEB Allocators'!AR93/SUM('CEB Allocators'!$Y93:$BC93),0)*SUM($AG93:$BK93)</f>
        <v>43.216233937763668</v>
      </c>
      <c r="BA422" s="110">
        <f>IFERROR('CEB Allocators'!AS93/SUM('CEB Allocators'!$Y93:$BC93),0)*SUM($AG93:$BK93)</f>
        <v>43.216233937763668</v>
      </c>
      <c r="BB422" s="110">
        <f>IFERROR('CEB Allocators'!AT93/SUM('CEB Allocators'!$Y93:$BC93),0)*SUM($AG93:$BK93)</f>
        <v>43.216233937763668</v>
      </c>
      <c r="BC422" s="110">
        <f>IFERROR('CEB Allocators'!AU93/SUM('CEB Allocators'!$Y93:$BC93),0)*SUM($AG93:$BK93)</f>
        <v>43.216233937763668</v>
      </c>
      <c r="BD422" s="110">
        <f>IFERROR('CEB Allocators'!AV93/SUM('CEB Allocators'!$Y93:$BC93),0)*SUM($AG93:$BK93)</f>
        <v>43.216233937763668</v>
      </c>
      <c r="BE422" s="110">
        <f>IFERROR('CEB Allocators'!AW93/SUM('CEB Allocators'!$Y93:$BC93),0)*SUM($AG93:$BK93)</f>
        <v>43.216233937763668</v>
      </c>
      <c r="BF422" s="110">
        <f>IFERROR('CEB Allocators'!AX93/SUM('CEB Allocators'!$Y93:$BC93),0)*SUM($AG93:$BK93)</f>
        <v>43.216233937763668</v>
      </c>
      <c r="BG422" s="110">
        <f>IFERROR('CEB Allocators'!AY93/SUM('CEB Allocators'!$Y93:$BC93),0)*SUM($AG93:$BK93)</f>
        <v>43.216233937763668</v>
      </c>
      <c r="BH422" s="110">
        <f>IFERROR('CEB Allocators'!AZ93/SUM('CEB Allocators'!$Y93:$BC93),0)*SUM($AG93:$BK93)</f>
        <v>43.216233937763668</v>
      </c>
      <c r="BI422" s="110">
        <f>IFERROR('CEB Allocators'!BA93/SUM('CEB Allocators'!$Y93:$BC93),0)*SUM($AG93:$BK93)</f>
        <v>43.216233937763668</v>
      </c>
      <c r="BJ422" s="110">
        <f>IFERROR('CEB Allocators'!BB93/SUM('CEB Allocators'!$Y93:$BC93),0)*SUM($AG93:$BK93)</f>
        <v>43.216233937763668</v>
      </c>
      <c r="BK422" s="110">
        <f>IFERROR('CEB Allocators'!BC93/SUM('CEB Allocators'!$Y93:$BC93),0)*SUM($AG93:$BK93)</f>
        <v>43.216233937763668</v>
      </c>
      <c r="BL422" s="67">
        <f t="shared" ref="BL422:CG422" si="879">BL93</f>
        <v>0</v>
      </c>
      <c r="BM422" s="67">
        <f t="shared" si="879"/>
        <v>0</v>
      </c>
      <c r="BN422" s="67">
        <f t="shared" si="879"/>
        <v>0</v>
      </c>
      <c r="BO422" s="67">
        <f t="shared" si="879"/>
        <v>0</v>
      </c>
      <c r="BP422" s="67">
        <f t="shared" si="879"/>
        <v>0</v>
      </c>
      <c r="BQ422" s="67">
        <f t="shared" si="879"/>
        <v>0</v>
      </c>
      <c r="BR422" s="67">
        <f t="shared" si="879"/>
        <v>0</v>
      </c>
      <c r="BS422" s="67">
        <f t="shared" si="879"/>
        <v>0</v>
      </c>
      <c r="BT422" s="67">
        <f t="shared" si="879"/>
        <v>0</v>
      </c>
      <c r="BU422" s="67">
        <f t="shared" si="879"/>
        <v>0</v>
      </c>
      <c r="BV422" s="67">
        <f t="shared" si="879"/>
        <v>0</v>
      </c>
      <c r="BW422" s="67">
        <f t="shared" si="879"/>
        <v>0</v>
      </c>
      <c r="BX422" s="67">
        <f t="shared" si="879"/>
        <v>0</v>
      </c>
      <c r="BY422" s="67">
        <f t="shared" si="879"/>
        <v>0</v>
      </c>
      <c r="BZ422" s="67">
        <f t="shared" si="879"/>
        <v>0</v>
      </c>
      <c r="CA422" s="67">
        <f t="shared" si="879"/>
        <v>0</v>
      </c>
      <c r="CB422" s="67">
        <f t="shared" si="879"/>
        <v>0</v>
      </c>
      <c r="CC422" s="67">
        <f t="shared" si="879"/>
        <v>0</v>
      </c>
      <c r="CD422" s="67">
        <f t="shared" si="879"/>
        <v>0</v>
      </c>
      <c r="CE422" s="67">
        <f t="shared" si="879"/>
        <v>0</v>
      </c>
      <c r="CF422" s="67">
        <f t="shared" si="879"/>
        <v>0</v>
      </c>
      <c r="CG422" s="67">
        <f t="shared" si="879"/>
        <v>0</v>
      </c>
      <c r="CH422" s="67">
        <f t="shared" si="846"/>
        <v>0</v>
      </c>
    </row>
    <row r="423" spans="1:86" ht="11.4" x14ac:dyDescent="0.2">
      <c r="A423" s="150"/>
      <c r="B423" s="109" t="str">
        <f t="shared" ref="B423:K423" si="880">B94</f>
        <v>Conservation</v>
      </c>
      <c r="C423" s="130">
        <f t="shared" si="880"/>
        <v>0</v>
      </c>
      <c r="D423" s="130" t="str">
        <f t="shared" si="880"/>
        <v>Con</v>
      </c>
      <c r="E423" s="130" t="str">
        <f t="shared" si="880"/>
        <v>Conservation</v>
      </c>
      <c r="F423" s="109" t="str">
        <f t="shared" si="880"/>
        <v>Multiple</v>
      </c>
      <c r="G423" s="131">
        <f t="shared" si="880"/>
        <v>50041</v>
      </c>
      <c r="H423" s="132">
        <f t="shared" si="802"/>
        <v>15</v>
      </c>
      <c r="I423" s="132">
        <f t="shared" si="880"/>
        <v>15</v>
      </c>
      <c r="J423" s="132">
        <f t="shared" si="880"/>
        <v>0</v>
      </c>
      <c r="K423" s="109">
        <f t="shared" si="880"/>
        <v>2037</v>
      </c>
      <c r="L423" s="109"/>
      <c r="M423" s="109"/>
      <c r="N423" s="109"/>
      <c r="O423" s="109"/>
      <c r="P423" s="109"/>
      <c r="Q423" s="109"/>
      <c r="R423" s="109"/>
      <c r="S423" s="109"/>
      <c r="T423" s="109"/>
      <c r="U423" s="67">
        <f t="shared" ref="U423:AF423" si="881">U94</f>
        <v>0</v>
      </c>
      <c r="V423" s="67">
        <f t="shared" si="881"/>
        <v>0</v>
      </c>
      <c r="W423" s="67">
        <f t="shared" si="881"/>
        <v>0</v>
      </c>
      <c r="X423" s="67">
        <f t="shared" si="881"/>
        <v>0</v>
      </c>
      <c r="Y423" s="67">
        <f t="shared" si="881"/>
        <v>0</v>
      </c>
      <c r="Z423" s="67">
        <f t="shared" si="881"/>
        <v>0</v>
      </c>
      <c r="AA423" s="67">
        <f t="shared" si="881"/>
        <v>0</v>
      </c>
      <c r="AB423" s="67">
        <f t="shared" si="881"/>
        <v>0</v>
      </c>
      <c r="AC423" s="67">
        <f t="shared" si="881"/>
        <v>0</v>
      </c>
      <c r="AD423" s="67">
        <f t="shared" si="881"/>
        <v>0</v>
      </c>
      <c r="AE423" s="67">
        <f t="shared" si="881"/>
        <v>0</v>
      </c>
      <c r="AF423" s="67">
        <f t="shared" si="881"/>
        <v>0</v>
      </c>
      <c r="AG423" s="110">
        <f>IFERROR('CEB Allocators'!Y94/SUM('CEB Allocators'!$Y94:$BC94),0)*SUM($AG94:$BK94)</f>
        <v>0</v>
      </c>
      <c r="AH423" s="110">
        <f>IFERROR('CEB Allocators'!Z94/SUM('CEB Allocators'!$Y94:$BC94),0)*SUM($AG94:$BK94)</f>
        <v>0</v>
      </c>
      <c r="AI423" s="110">
        <f>IFERROR('CEB Allocators'!AA94/SUM('CEB Allocators'!$Y94:$BC94),0)*SUM($AG94:$BK94)</f>
        <v>0</v>
      </c>
      <c r="AJ423" s="110">
        <f>IFERROR('CEB Allocators'!AB94/SUM('CEB Allocators'!$Y94:$BC94),0)*SUM($AG94:$BK94)</f>
        <v>0</v>
      </c>
      <c r="AK423" s="110">
        <f>IFERROR('CEB Allocators'!AC94/SUM('CEB Allocators'!$Y94:$BC94),0)*SUM($AG94:$BK94)</f>
        <v>0</v>
      </c>
      <c r="AL423" s="110">
        <f>IFERROR('CEB Allocators'!AD94/SUM('CEB Allocators'!$Y94:$BC94),0)*SUM($AG94:$BK94)</f>
        <v>0</v>
      </c>
      <c r="AM423" s="110">
        <f>IFERROR('CEB Allocators'!AE94/SUM('CEB Allocators'!$Y94:$BC94),0)*SUM($AG94:$BK94)</f>
        <v>0</v>
      </c>
      <c r="AN423" s="110">
        <f>IFERROR('CEB Allocators'!AF94/SUM('CEB Allocators'!$Y94:$BC94),0)*SUM($AG94:$BK94)</f>
        <v>0</v>
      </c>
      <c r="AO423" s="110">
        <f>IFERROR('CEB Allocators'!AG94/SUM('CEB Allocators'!$Y94:$BC94),0)*SUM($AG94:$BK94)</f>
        <v>0</v>
      </c>
      <c r="AP423" s="110">
        <f>IFERROR('CEB Allocators'!AH94/SUM('CEB Allocators'!$Y94:$BC94),0)*SUM($AG94:$BK94)</f>
        <v>0</v>
      </c>
      <c r="AQ423" s="110">
        <f>IFERROR('CEB Allocators'!AI94/SUM('CEB Allocators'!$Y94:$BC94),0)*SUM($AG94:$BK94)</f>
        <v>0</v>
      </c>
      <c r="AR423" s="110">
        <f>IFERROR('CEB Allocators'!AJ94/SUM('CEB Allocators'!$Y94:$BC94),0)*SUM($AG94:$BK94)</f>
        <v>0</v>
      </c>
      <c r="AS423" s="110">
        <f>IFERROR('CEB Allocators'!AK94/SUM('CEB Allocators'!$Y94:$BC94),0)*SUM($AG94:$BK94)</f>
        <v>0</v>
      </c>
      <c r="AT423" s="110">
        <f>IFERROR('CEB Allocators'!AL94/SUM('CEB Allocators'!$Y94:$BC94),0)*SUM($AG94:$BK94)</f>
        <v>0</v>
      </c>
      <c r="AU423" s="110">
        <f>IFERROR('CEB Allocators'!AM94/SUM('CEB Allocators'!$Y94:$BC94),0)*SUM($AG94:$BK94)</f>
        <v>0</v>
      </c>
      <c r="AV423" s="110">
        <f>IFERROR('CEB Allocators'!AN94/SUM('CEB Allocators'!$Y94:$BC94),0)*SUM($AG94:$BK94)</f>
        <v>0</v>
      </c>
      <c r="AW423" s="110">
        <f>IFERROR('CEB Allocators'!AO94/SUM('CEB Allocators'!$Y94:$BC94),0)*SUM($AG94:$BK94)</f>
        <v>0</v>
      </c>
      <c r="AX423" s="110">
        <f>IFERROR('CEB Allocators'!AP94/SUM('CEB Allocators'!$Y94:$BC94),0)*SUM($AG94:$BK94)</f>
        <v>0</v>
      </c>
      <c r="AY423" s="110">
        <f>IFERROR('CEB Allocators'!AQ94/SUM('CEB Allocators'!$Y94:$BC94),0)*SUM($AG94:$BK94)</f>
        <v>0</v>
      </c>
      <c r="AZ423" s="110">
        <f>IFERROR('CEB Allocators'!AR94/SUM('CEB Allocators'!$Y94:$BC94),0)*SUM($AG94:$BK94)</f>
        <v>0</v>
      </c>
      <c r="BA423" s="110">
        <f>IFERROR('CEB Allocators'!AS94/SUM('CEB Allocators'!$Y94:$BC94),0)*SUM($AG94:$BK94)</f>
        <v>48.087882127111577</v>
      </c>
      <c r="BB423" s="110">
        <f>IFERROR('CEB Allocators'!AT94/SUM('CEB Allocators'!$Y94:$BC94),0)*SUM($AG94:$BK94)</f>
        <v>48.087882127111577</v>
      </c>
      <c r="BC423" s="110">
        <f>IFERROR('CEB Allocators'!AU94/SUM('CEB Allocators'!$Y94:$BC94),0)*SUM($AG94:$BK94)</f>
        <v>48.087882127111577</v>
      </c>
      <c r="BD423" s="110">
        <f>IFERROR('CEB Allocators'!AV94/SUM('CEB Allocators'!$Y94:$BC94),0)*SUM($AG94:$BK94)</f>
        <v>48.087882127111577</v>
      </c>
      <c r="BE423" s="110">
        <f>IFERROR('CEB Allocators'!AW94/SUM('CEB Allocators'!$Y94:$BC94),0)*SUM($AG94:$BK94)</f>
        <v>48.087882127111577</v>
      </c>
      <c r="BF423" s="110">
        <f>IFERROR('CEB Allocators'!AX94/SUM('CEB Allocators'!$Y94:$BC94),0)*SUM($AG94:$BK94)</f>
        <v>48.087882127111577</v>
      </c>
      <c r="BG423" s="110">
        <f>IFERROR('CEB Allocators'!AY94/SUM('CEB Allocators'!$Y94:$BC94),0)*SUM($AG94:$BK94)</f>
        <v>48.087882127111577</v>
      </c>
      <c r="BH423" s="110">
        <f>IFERROR('CEB Allocators'!AZ94/SUM('CEB Allocators'!$Y94:$BC94),0)*SUM($AG94:$BK94)</f>
        <v>48.087882127111577</v>
      </c>
      <c r="BI423" s="110">
        <f>IFERROR('CEB Allocators'!BA94/SUM('CEB Allocators'!$Y94:$BC94),0)*SUM($AG94:$BK94)</f>
        <v>48.087882127111577</v>
      </c>
      <c r="BJ423" s="110">
        <f>IFERROR('CEB Allocators'!BB94/SUM('CEB Allocators'!$Y94:$BC94),0)*SUM($AG94:$BK94)</f>
        <v>48.087882127111577</v>
      </c>
      <c r="BK423" s="110">
        <f>IFERROR('CEB Allocators'!BC94/SUM('CEB Allocators'!$Y94:$BC94),0)*SUM($AG94:$BK94)</f>
        <v>48.087882127111577</v>
      </c>
      <c r="BL423" s="67">
        <f t="shared" ref="BL423:CG423" si="882">BL94</f>
        <v>0</v>
      </c>
      <c r="BM423" s="67">
        <f t="shared" si="882"/>
        <v>0</v>
      </c>
      <c r="BN423" s="67">
        <f t="shared" si="882"/>
        <v>0</v>
      </c>
      <c r="BO423" s="67">
        <f t="shared" si="882"/>
        <v>0</v>
      </c>
      <c r="BP423" s="67">
        <f t="shared" si="882"/>
        <v>0</v>
      </c>
      <c r="BQ423" s="67">
        <f t="shared" si="882"/>
        <v>0</v>
      </c>
      <c r="BR423" s="67">
        <f t="shared" si="882"/>
        <v>0</v>
      </c>
      <c r="BS423" s="67">
        <f t="shared" si="882"/>
        <v>0</v>
      </c>
      <c r="BT423" s="67">
        <f t="shared" si="882"/>
        <v>0</v>
      </c>
      <c r="BU423" s="67">
        <f t="shared" si="882"/>
        <v>0</v>
      </c>
      <c r="BV423" s="67">
        <f t="shared" si="882"/>
        <v>0</v>
      </c>
      <c r="BW423" s="67">
        <f t="shared" si="882"/>
        <v>0</v>
      </c>
      <c r="BX423" s="67">
        <f t="shared" si="882"/>
        <v>0</v>
      </c>
      <c r="BY423" s="67">
        <f t="shared" si="882"/>
        <v>0</v>
      </c>
      <c r="BZ423" s="67">
        <f t="shared" si="882"/>
        <v>0</v>
      </c>
      <c r="CA423" s="67">
        <f t="shared" si="882"/>
        <v>0</v>
      </c>
      <c r="CB423" s="67">
        <f t="shared" si="882"/>
        <v>0</v>
      </c>
      <c r="CC423" s="67">
        <f t="shared" si="882"/>
        <v>0</v>
      </c>
      <c r="CD423" s="67">
        <f t="shared" si="882"/>
        <v>0</v>
      </c>
      <c r="CE423" s="67">
        <f t="shared" si="882"/>
        <v>0</v>
      </c>
      <c r="CF423" s="67">
        <f t="shared" si="882"/>
        <v>0</v>
      </c>
      <c r="CG423" s="67">
        <f t="shared" si="882"/>
        <v>0</v>
      </c>
      <c r="CH423" s="67">
        <f t="shared" si="846"/>
        <v>0</v>
      </c>
    </row>
    <row r="424" spans="1:86" ht="11.4" x14ac:dyDescent="0.2">
      <c r="A424" s="150"/>
      <c r="B424" s="109" t="str">
        <f t="shared" ref="B424:K424" si="883">B95</f>
        <v>Conservation</v>
      </c>
      <c r="C424" s="130">
        <f t="shared" si="883"/>
        <v>0</v>
      </c>
      <c r="D424" s="130" t="str">
        <f t="shared" si="883"/>
        <v>Con</v>
      </c>
      <c r="E424" s="130" t="str">
        <f t="shared" si="883"/>
        <v>Conservation</v>
      </c>
      <c r="F424" s="109" t="str">
        <f t="shared" si="883"/>
        <v>Multiple</v>
      </c>
      <c r="G424" s="131">
        <f t="shared" si="883"/>
        <v>50406</v>
      </c>
      <c r="H424" s="132">
        <f t="shared" si="802"/>
        <v>15</v>
      </c>
      <c r="I424" s="132">
        <f t="shared" si="883"/>
        <v>15</v>
      </c>
      <c r="J424" s="132">
        <f t="shared" si="883"/>
        <v>0</v>
      </c>
      <c r="K424" s="109">
        <f t="shared" si="883"/>
        <v>2038</v>
      </c>
      <c r="L424" s="109"/>
      <c r="M424" s="109"/>
      <c r="N424" s="109"/>
      <c r="O424" s="109"/>
      <c r="P424" s="109"/>
      <c r="Q424" s="109"/>
      <c r="R424" s="109"/>
      <c r="S424" s="109"/>
      <c r="T424" s="109"/>
      <c r="U424" s="67">
        <f t="shared" ref="U424:AF424" si="884">U95</f>
        <v>0</v>
      </c>
      <c r="V424" s="67">
        <f t="shared" si="884"/>
        <v>0</v>
      </c>
      <c r="W424" s="67">
        <f t="shared" si="884"/>
        <v>0</v>
      </c>
      <c r="X424" s="67">
        <f t="shared" si="884"/>
        <v>0</v>
      </c>
      <c r="Y424" s="67">
        <f t="shared" si="884"/>
        <v>0</v>
      </c>
      <c r="Z424" s="67">
        <f t="shared" si="884"/>
        <v>0</v>
      </c>
      <c r="AA424" s="67">
        <f t="shared" si="884"/>
        <v>0</v>
      </c>
      <c r="AB424" s="67">
        <f t="shared" si="884"/>
        <v>0</v>
      </c>
      <c r="AC424" s="67">
        <f t="shared" si="884"/>
        <v>0</v>
      </c>
      <c r="AD424" s="67">
        <f t="shared" si="884"/>
        <v>0</v>
      </c>
      <c r="AE424" s="67">
        <f t="shared" si="884"/>
        <v>0</v>
      </c>
      <c r="AF424" s="67">
        <f t="shared" si="884"/>
        <v>0</v>
      </c>
      <c r="AG424" s="110">
        <f>IFERROR('CEB Allocators'!Y95/SUM('CEB Allocators'!$Y95:$BC95),0)*SUM($AG95:$BK95)</f>
        <v>0</v>
      </c>
      <c r="AH424" s="110">
        <f>IFERROR('CEB Allocators'!Z95/SUM('CEB Allocators'!$Y95:$BC95),0)*SUM($AG95:$BK95)</f>
        <v>0</v>
      </c>
      <c r="AI424" s="110">
        <f>IFERROR('CEB Allocators'!AA95/SUM('CEB Allocators'!$Y95:$BC95),0)*SUM($AG95:$BK95)</f>
        <v>0</v>
      </c>
      <c r="AJ424" s="110">
        <f>IFERROR('CEB Allocators'!AB95/SUM('CEB Allocators'!$Y95:$BC95),0)*SUM($AG95:$BK95)</f>
        <v>0</v>
      </c>
      <c r="AK424" s="110">
        <f>IFERROR('CEB Allocators'!AC95/SUM('CEB Allocators'!$Y95:$BC95),0)*SUM($AG95:$BK95)</f>
        <v>0</v>
      </c>
      <c r="AL424" s="110">
        <f>IFERROR('CEB Allocators'!AD95/SUM('CEB Allocators'!$Y95:$BC95),0)*SUM($AG95:$BK95)</f>
        <v>0</v>
      </c>
      <c r="AM424" s="110">
        <f>IFERROR('CEB Allocators'!AE95/SUM('CEB Allocators'!$Y95:$BC95),0)*SUM($AG95:$BK95)</f>
        <v>0</v>
      </c>
      <c r="AN424" s="110">
        <f>IFERROR('CEB Allocators'!AF95/SUM('CEB Allocators'!$Y95:$BC95),0)*SUM($AG95:$BK95)</f>
        <v>0</v>
      </c>
      <c r="AO424" s="110">
        <f>IFERROR('CEB Allocators'!AG95/SUM('CEB Allocators'!$Y95:$BC95),0)*SUM($AG95:$BK95)</f>
        <v>0</v>
      </c>
      <c r="AP424" s="110">
        <f>IFERROR('CEB Allocators'!AH95/SUM('CEB Allocators'!$Y95:$BC95),0)*SUM($AG95:$BK95)</f>
        <v>0</v>
      </c>
      <c r="AQ424" s="110">
        <f>IFERROR('CEB Allocators'!AI95/SUM('CEB Allocators'!$Y95:$BC95),0)*SUM($AG95:$BK95)</f>
        <v>0</v>
      </c>
      <c r="AR424" s="110">
        <f>IFERROR('CEB Allocators'!AJ95/SUM('CEB Allocators'!$Y95:$BC95),0)*SUM($AG95:$BK95)</f>
        <v>0</v>
      </c>
      <c r="AS424" s="110">
        <f>IFERROR('CEB Allocators'!AK95/SUM('CEB Allocators'!$Y95:$BC95),0)*SUM($AG95:$BK95)</f>
        <v>0</v>
      </c>
      <c r="AT424" s="110">
        <f>IFERROR('CEB Allocators'!AL95/SUM('CEB Allocators'!$Y95:$BC95),0)*SUM($AG95:$BK95)</f>
        <v>0</v>
      </c>
      <c r="AU424" s="110">
        <f>IFERROR('CEB Allocators'!AM95/SUM('CEB Allocators'!$Y95:$BC95),0)*SUM($AG95:$BK95)</f>
        <v>0</v>
      </c>
      <c r="AV424" s="110">
        <f>IFERROR('CEB Allocators'!AN95/SUM('CEB Allocators'!$Y95:$BC95),0)*SUM($AG95:$BK95)</f>
        <v>0</v>
      </c>
      <c r="AW424" s="110">
        <f>IFERROR('CEB Allocators'!AO95/SUM('CEB Allocators'!$Y95:$BC95),0)*SUM($AG95:$BK95)</f>
        <v>0</v>
      </c>
      <c r="AX424" s="110">
        <f>IFERROR('CEB Allocators'!AP95/SUM('CEB Allocators'!$Y95:$BC95),0)*SUM($AG95:$BK95)</f>
        <v>0</v>
      </c>
      <c r="AY424" s="110">
        <f>IFERROR('CEB Allocators'!AQ95/SUM('CEB Allocators'!$Y95:$BC95),0)*SUM($AG95:$BK95)</f>
        <v>0</v>
      </c>
      <c r="AZ424" s="110">
        <f>IFERROR('CEB Allocators'!AR95/SUM('CEB Allocators'!$Y95:$BC95),0)*SUM($AG95:$BK95)</f>
        <v>0</v>
      </c>
      <c r="BA424" s="110">
        <f>IFERROR('CEB Allocators'!AS95/SUM('CEB Allocators'!$Y95:$BC95),0)*SUM($AG95:$BK95)</f>
        <v>0</v>
      </c>
      <c r="BB424" s="110">
        <f>IFERROR('CEB Allocators'!AT95/SUM('CEB Allocators'!$Y95:$BC95),0)*SUM($AG95:$BK95)</f>
        <v>53.954603746619199</v>
      </c>
      <c r="BC424" s="110">
        <f>IFERROR('CEB Allocators'!AU95/SUM('CEB Allocators'!$Y95:$BC95),0)*SUM($AG95:$BK95)</f>
        <v>53.954603746619199</v>
      </c>
      <c r="BD424" s="110">
        <f>IFERROR('CEB Allocators'!AV95/SUM('CEB Allocators'!$Y95:$BC95),0)*SUM($AG95:$BK95)</f>
        <v>53.954603746619199</v>
      </c>
      <c r="BE424" s="110">
        <f>IFERROR('CEB Allocators'!AW95/SUM('CEB Allocators'!$Y95:$BC95),0)*SUM($AG95:$BK95)</f>
        <v>53.954603746619199</v>
      </c>
      <c r="BF424" s="110">
        <f>IFERROR('CEB Allocators'!AX95/SUM('CEB Allocators'!$Y95:$BC95),0)*SUM($AG95:$BK95)</f>
        <v>53.954603746619199</v>
      </c>
      <c r="BG424" s="110">
        <f>IFERROR('CEB Allocators'!AY95/SUM('CEB Allocators'!$Y95:$BC95),0)*SUM($AG95:$BK95)</f>
        <v>53.954603746619199</v>
      </c>
      <c r="BH424" s="110">
        <f>IFERROR('CEB Allocators'!AZ95/SUM('CEB Allocators'!$Y95:$BC95),0)*SUM($AG95:$BK95)</f>
        <v>53.954603746619199</v>
      </c>
      <c r="BI424" s="110">
        <f>IFERROR('CEB Allocators'!BA95/SUM('CEB Allocators'!$Y95:$BC95),0)*SUM($AG95:$BK95)</f>
        <v>53.954603746619199</v>
      </c>
      <c r="BJ424" s="110">
        <f>IFERROR('CEB Allocators'!BB95/SUM('CEB Allocators'!$Y95:$BC95),0)*SUM($AG95:$BK95)</f>
        <v>53.954603746619199</v>
      </c>
      <c r="BK424" s="110">
        <f>IFERROR('CEB Allocators'!BC95/SUM('CEB Allocators'!$Y95:$BC95),0)*SUM($AG95:$BK95)</f>
        <v>53.954603746619199</v>
      </c>
      <c r="BL424" s="67">
        <f t="shared" ref="BL424:CG424" si="885">BL95</f>
        <v>0</v>
      </c>
      <c r="BM424" s="67">
        <f t="shared" si="885"/>
        <v>0</v>
      </c>
      <c r="BN424" s="67">
        <f t="shared" si="885"/>
        <v>0</v>
      </c>
      <c r="BO424" s="67">
        <f t="shared" si="885"/>
        <v>0</v>
      </c>
      <c r="BP424" s="67">
        <f t="shared" si="885"/>
        <v>0</v>
      </c>
      <c r="BQ424" s="67">
        <f t="shared" si="885"/>
        <v>0</v>
      </c>
      <c r="BR424" s="67">
        <f t="shared" si="885"/>
        <v>0</v>
      </c>
      <c r="BS424" s="67">
        <f t="shared" si="885"/>
        <v>0</v>
      </c>
      <c r="BT424" s="67">
        <f t="shared" si="885"/>
        <v>0</v>
      </c>
      <c r="BU424" s="67">
        <f t="shared" si="885"/>
        <v>0</v>
      </c>
      <c r="BV424" s="67">
        <f t="shared" si="885"/>
        <v>0</v>
      </c>
      <c r="BW424" s="67">
        <f t="shared" si="885"/>
        <v>0</v>
      </c>
      <c r="BX424" s="67">
        <f t="shared" si="885"/>
        <v>0</v>
      </c>
      <c r="BY424" s="67">
        <f t="shared" si="885"/>
        <v>0</v>
      </c>
      <c r="BZ424" s="67">
        <f t="shared" si="885"/>
        <v>0</v>
      </c>
      <c r="CA424" s="67">
        <f t="shared" si="885"/>
        <v>0</v>
      </c>
      <c r="CB424" s="67">
        <f t="shared" si="885"/>
        <v>0</v>
      </c>
      <c r="CC424" s="67">
        <f t="shared" si="885"/>
        <v>0</v>
      </c>
      <c r="CD424" s="67">
        <f t="shared" si="885"/>
        <v>0</v>
      </c>
      <c r="CE424" s="67">
        <f t="shared" si="885"/>
        <v>0</v>
      </c>
      <c r="CF424" s="67">
        <f t="shared" si="885"/>
        <v>0</v>
      </c>
      <c r="CG424" s="67">
        <f t="shared" si="885"/>
        <v>0</v>
      </c>
      <c r="CH424" s="67">
        <f t="shared" si="846"/>
        <v>0</v>
      </c>
    </row>
    <row r="425" spans="1:86" ht="11.4" x14ac:dyDescent="0.2">
      <c r="A425" s="150"/>
      <c r="B425" s="109" t="str">
        <f t="shared" ref="B425:K425" si="886">B96</f>
        <v>Conservation</v>
      </c>
      <c r="C425" s="130">
        <f t="shared" si="886"/>
        <v>0</v>
      </c>
      <c r="D425" s="130" t="str">
        <f t="shared" si="886"/>
        <v>Con</v>
      </c>
      <c r="E425" s="130" t="str">
        <f t="shared" si="886"/>
        <v>Conservation</v>
      </c>
      <c r="F425" s="109" t="str">
        <f t="shared" si="886"/>
        <v>Multiple</v>
      </c>
      <c r="G425" s="131">
        <f t="shared" si="886"/>
        <v>50771</v>
      </c>
      <c r="H425" s="132">
        <f t="shared" si="802"/>
        <v>15</v>
      </c>
      <c r="I425" s="132">
        <f t="shared" si="886"/>
        <v>15</v>
      </c>
      <c r="J425" s="132">
        <f t="shared" si="886"/>
        <v>0</v>
      </c>
      <c r="K425" s="109">
        <f t="shared" si="886"/>
        <v>2039</v>
      </c>
      <c r="L425" s="109"/>
      <c r="M425" s="109"/>
      <c r="N425" s="109"/>
      <c r="O425" s="109"/>
      <c r="P425" s="109"/>
      <c r="Q425" s="109"/>
      <c r="R425" s="109"/>
      <c r="S425" s="109"/>
      <c r="T425" s="109"/>
      <c r="U425" s="67">
        <f t="shared" ref="U425:AF425" si="887">U96</f>
        <v>0</v>
      </c>
      <c r="V425" s="67">
        <f t="shared" si="887"/>
        <v>0</v>
      </c>
      <c r="W425" s="67">
        <f t="shared" si="887"/>
        <v>0</v>
      </c>
      <c r="X425" s="67">
        <f t="shared" si="887"/>
        <v>0</v>
      </c>
      <c r="Y425" s="67">
        <f t="shared" si="887"/>
        <v>0</v>
      </c>
      <c r="Z425" s="67">
        <f t="shared" si="887"/>
        <v>0</v>
      </c>
      <c r="AA425" s="67">
        <f t="shared" si="887"/>
        <v>0</v>
      </c>
      <c r="AB425" s="67">
        <f t="shared" si="887"/>
        <v>0</v>
      </c>
      <c r="AC425" s="67">
        <f t="shared" si="887"/>
        <v>0</v>
      </c>
      <c r="AD425" s="67">
        <f t="shared" si="887"/>
        <v>0</v>
      </c>
      <c r="AE425" s="67">
        <f t="shared" si="887"/>
        <v>0</v>
      </c>
      <c r="AF425" s="67">
        <f t="shared" si="887"/>
        <v>0</v>
      </c>
      <c r="AG425" s="110">
        <f>IFERROR('CEB Allocators'!Y96/SUM('CEB Allocators'!$Y96:$BC96),0)*SUM($AG96:$BK96)</f>
        <v>0</v>
      </c>
      <c r="AH425" s="110">
        <f>IFERROR('CEB Allocators'!Z96/SUM('CEB Allocators'!$Y96:$BC96),0)*SUM($AG96:$BK96)</f>
        <v>0</v>
      </c>
      <c r="AI425" s="110">
        <f>IFERROR('CEB Allocators'!AA96/SUM('CEB Allocators'!$Y96:$BC96),0)*SUM($AG96:$BK96)</f>
        <v>0</v>
      </c>
      <c r="AJ425" s="110">
        <f>IFERROR('CEB Allocators'!AB96/SUM('CEB Allocators'!$Y96:$BC96),0)*SUM($AG96:$BK96)</f>
        <v>0</v>
      </c>
      <c r="AK425" s="110">
        <f>IFERROR('CEB Allocators'!AC96/SUM('CEB Allocators'!$Y96:$BC96),0)*SUM($AG96:$BK96)</f>
        <v>0</v>
      </c>
      <c r="AL425" s="110">
        <f>IFERROR('CEB Allocators'!AD96/SUM('CEB Allocators'!$Y96:$BC96),0)*SUM($AG96:$BK96)</f>
        <v>0</v>
      </c>
      <c r="AM425" s="110">
        <f>IFERROR('CEB Allocators'!AE96/SUM('CEB Allocators'!$Y96:$BC96),0)*SUM($AG96:$BK96)</f>
        <v>0</v>
      </c>
      <c r="AN425" s="110">
        <f>IFERROR('CEB Allocators'!AF96/SUM('CEB Allocators'!$Y96:$BC96),0)*SUM($AG96:$BK96)</f>
        <v>0</v>
      </c>
      <c r="AO425" s="110">
        <f>IFERROR('CEB Allocators'!AG96/SUM('CEB Allocators'!$Y96:$BC96),0)*SUM($AG96:$BK96)</f>
        <v>0</v>
      </c>
      <c r="AP425" s="110">
        <f>IFERROR('CEB Allocators'!AH96/SUM('CEB Allocators'!$Y96:$BC96),0)*SUM($AG96:$BK96)</f>
        <v>0</v>
      </c>
      <c r="AQ425" s="110">
        <f>IFERROR('CEB Allocators'!AI96/SUM('CEB Allocators'!$Y96:$BC96),0)*SUM($AG96:$BK96)</f>
        <v>0</v>
      </c>
      <c r="AR425" s="110">
        <f>IFERROR('CEB Allocators'!AJ96/SUM('CEB Allocators'!$Y96:$BC96),0)*SUM($AG96:$BK96)</f>
        <v>0</v>
      </c>
      <c r="AS425" s="110">
        <f>IFERROR('CEB Allocators'!AK96/SUM('CEB Allocators'!$Y96:$BC96),0)*SUM($AG96:$BK96)</f>
        <v>0</v>
      </c>
      <c r="AT425" s="110">
        <f>IFERROR('CEB Allocators'!AL96/SUM('CEB Allocators'!$Y96:$BC96),0)*SUM($AG96:$BK96)</f>
        <v>0</v>
      </c>
      <c r="AU425" s="110">
        <f>IFERROR('CEB Allocators'!AM96/SUM('CEB Allocators'!$Y96:$BC96),0)*SUM($AG96:$BK96)</f>
        <v>0</v>
      </c>
      <c r="AV425" s="110">
        <f>IFERROR('CEB Allocators'!AN96/SUM('CEB Allocators'!$Y96:$BC96),0)*SUM($AG96:$BK96)</f>
        <v>0</v>
      </c>
      <c r="AW425" s="110">
        <f>IFERROR('CEB Allocators'!AO96/SUM('CEB Allocators'!$Y96:$BC96),0)*SUM($AG96:$BK96)</f>
        <v>0</v>
      </c>
      <c r="AX425" s="110">
        <f>IFERROR('CEB Allocators'!AP96/SUM('CEB Allocators'!$Y96:$BC96),0)*SUM($AG96:$BK96)</f>
        <v>0</v>
      </c>
      <c r="AY425" s="110">
        <f>IFERROR('CEB Allocators'!AQ96/SUM('CEB Allocators'!$Y96:$BC96),0)*SUM($AG96:$BK96)</f>
        <v>0</v>
      </c>
      <c r="AZ425" s="110">
        <f>IFERROR('CEB Allocators'!AR96/SUM('CEB Allocators'!$Y96:$BC96),0)*SUM($AG96:$BK96)</f>
        <v>0</v>
      </c>
      <c r="BA425" s="110">
        <f>IFERROR('CEB Allocators'!AS96/SUM('CEB Allocators'!$Y96:$BC96),0)*SUM($AG96:$BK96)</f>
        <v>0</v>
      </c>
      <c r="BB425" s="110">
        <f>IFERROR('CEB Allocators'!AT96/SUM('CEB Allocators'!$Y96:$BC96),0)*SUM($AG96:$BK96)</f>
        <v>0</v>
      </c>
      <c r="BC425" s="110">
        <f>IFERROR('CEB Allocators'!AU96/SUM('CEB Allocators'!$Y96:$BC96),0)*SUM($AG96:$BK96)</f>
        <v>61.148550912835084</v>
      </c>
      <c r="BD425" s="110">
        <f>IFERROR('CEB Allocators'!AV96/SUM('CEB Allocators'!$Y96:$BC96),0)*SUM($AG96:$BK96)</f>
        <v>61.148550912835084</v>
      </c>
      <c r="BE425" s="110">
        <f>IFERROR('CEB Allocators'!AW96/SUM('CEB Allocators'!$Y96:$BC96),0)*SUM($AG96:$BK96)</f>
        <v>61.148550912835084</v>
      </c>
      <c r="BF425" s="110">
        <f>IFERROR('CEB Allocators'!AX96/SUM('CEB Allocators'!$Y96:$BC96),0)*SUM($AG96:$BK96)</f>
        <v>61.148550912835084</v>
      </c>
      <c r="BG425" s="110">
        <f>IFERROR('CEB Allocators'!AY96/SUM('CEB Allocators'!$Y96:$BC96),0)*SUM($AG96:$BK96)</f>
        <v>61.148550912835084</v>
      </c>
      <c r="BH425" s="110">
        <f>IFERROR('CEB Allocators'!AZ96/SUM('CEB Allocators'!$Y96:$BC96),0)*SUM($AG96:$BK96)</f>
        <v>61.148550912835084</v>
      </c>
      <c r="BI425" s="110">
        <f>IFERROR('CEB Allocators'!BA96/SUM('CEB Allocators'!$Y96:$BC96),0)*SUM($AG96:$BK96)</f>
        <v>61.148550912835084</v>
      </c>
      <c r="BJ425" s="110">
        <f>IFERROR('CEB Allocators'!BB96/SUM('CEB Allocators'!$Y96:$BC96),0)*SUM($AG96:$BK96)</f>
        <v>61.148550912835084</v>
      </c>
      <c r="BK425" s="110">
        <f>IFERROR('CEB Allocators'!BC96/SUM('CEB Allocators'!$Y96:$BC96),0)*SUM($AG96:$BK96)</f>
        <v>61.148550912835084</v>
      </c>
      <c r="BL425" s="67">
        <f t="shared" ref="BL425:CG425" si="888">BL96</f>
        <v>0</v>
      </c>
      <c r="BM425" s="67">
        <f t="shared" si="888"/>
        <v>0</v>
      </c>
      <c r="BN425" s="67">
        <f t="shared" si="888"/>
        <v>0</v>
      </c>
      <c r="BO425" s="67">
        <f t="shared" si="888"/>
        <v>0</v>
      </c>
      <c r="BP425" s="67">
        <f t="shared" si="888"/>
        <v>0</v>
      </c>
      <c r="BQ425" s="67">
        <f t="shared" si="888"/>
        <v>0</v>
      </c>
      <c r="BR425" s="67">
        <f t="shared" si="888"/>
        <v>0</v>
      </c>
      <c r="BS425" s="67">
        <f t="shared" si="888"/>
        <v>0</v>
      </c>
      <c r="BT425" s="67">
        <f t="shared" si="888"/>
        <v>0</v>
      </c>
      <c r="BU425" s="67">
        <f t="shared" si="888"/>
        <v>0</v>
      </c>
      <c r="BV425" s="67">
        <f t="shared" si="888"/>
        <v>0</v>
      </c>
      <c r="BW425" s="67">
        <f t="shared" si="888"/>
        <v>0</v>
      </c>
      <c r="BX425" s="67">
        <f t="shared" si="888"/>
        <v>0</v>
      </c>
      <c r="BY425" s="67">
        <f t="shared" si="888"/>
        <v>0</v>
      </c>
      <c r="BZ425" s="67">
        <f t="shared" si="888"/>
        <v>0</v>
      </c>
      <c r="CA425" s="67">
        <f t="shared" si="888"/>
        <v>0</v>
      </c>
      <c r="CB425" s="67">
        <f t="shared" si="888"/>
        <v>0</v>
      </c>
      <c r="CC425" s="67">
        <f t="shared" si="888"/>
        <v>0</v>
      </c>
      <c r="CD425" s="67">
        <f t="shared" si="888"/>
        <v>0</v>
      </c>
      <c r="CE425" s="67">
        <f t="shared" si="888"/>
        <v>0</v>
      </c>
      <c r="CF425" s="67">
        <f t="shared" si="888"/>
        <v>0</v>
      </c>
      <c r="CG425" s="67">
        <f t="shared" si="888"/>
        <v>0</v>
      </c>
      <c r="CH425" s="67">
        <f t="shared" si="846"/>
        <v>0</v>
      </c>
    </row>
    <row r="426" spans="1:86" ht="11.4" x14ac:dyDescent="0.2">
      <c r="A426" s="150"/>
      <c r="B426" s="109" t="str">
        <f t="shared" ref="B426:K426" si="889">B97</f>
        <v>Conservation</v>
      </c>
      <c r="C426" s="130">
        <f t="shared" si="889"/>
        <v>0</v>
      </c>
      <c r="D426" s="130" t="str">
        <f t="shared" si="889"/>
        <v>Con</v>
      </c>
      <c r="E426" s="130" t="str">
        <f t="shared" si="889"/>
        <v>Conservation</v>
      </c>
      <c r="F426" s="109" t="str">
        <f t="shared" si="889"/>
        <v>Multiple</v>
      </c>
      <c r="G426" s="131">
        <f t="shared" si="889"/>
        <v>51136</v>
      </c>
      <c r="H426" s="132">
        <f t="shared" si="802"/>
        <v>15</v>
      </c>
      <c r="I426" s="132">
        <f t="shared" si="889"/>
        <v>15</v>
      </c>
      <c r="J426" s="132">
        <f t="shared" si="889"/>
        <v>0</v>
      </c>
      <c r="K426" s="109">
        <f t="shared" si="889"/>
        <v>2040</v>
      </c>
      <c r="L426" s="109"/>
      <c r="M426" s="109"/>
      <c r="N426" s="109"/>
      <c r="O426" s="109"/>
      <c r="P426" s="109"/>
      <c r="Q426" s="109"/>
      <c r="R426" s="109"/>
      <c r="S426" s="109"/>
      <c r="T426" s="109"/>
      <c r="U426" s="67">
        <f t="shared" ref="U426:AF426" si="890">U97</f>
        <v>0</v>
      </c>
      <c r="V426" s="67">
        <f t="shared" si="890"/>
        <v>0</v>
      </c>
      <c r="W426" s="67">
        <f t="shared" si="890"/>
        <v>0</v>
      </c>
      <c r="X426" s="67">
        <f t="shared" si="890"/>
        <v>0</v>
      </c>
      <c r="Y426" s="67">
        <f t="shared" si="890"/>
        <v>0</v>
      </c>
      <c r="Z426" s="67">
        <f t="shared" si="890"/>
        <v>0</v>
      </c>
      <c r="AA426" s="67">
        <f t="shared" si="890"/>
        <v>0</v>
      </c>
      <c r="AB426" s="67">
        <f t="shared" si="890"/>
        <v>0</v>
      </c>
      <c r="AC426" s="67">
        <f t="shared" si="890"/>
        <v>0</v>
      </c>
      <c r="AD426" s="67">
        <f t="shared" si="890"/>
        <v>0</v>
      </c>
      <c r="AE426" s="67">
        <f t="shared" si="890"/>
        <v>0</v>
      </c>
      <c r="AF426" s="67">
        <f t="shared" si="890"/>
        <v>0</v>
      </c>
      <c r="AG426" s="110">
        <f>IFERROR('CEB Allocators'!Y97/SUM('CEB Allocators'!$Y97:$BC97),0)*SUM($AG97:$BK97)</f>
        <v>0</v>
      </c>
      <c r="AH426" s="110">
        <f>IFERROR('CEB Allocators'!Z97/SUM('CEB Allocators'!$Y97:$BC97),0)*SUM($AG97:$BK97)</f>
        <v>0</v>
      </c>
      <c r="AI426" s="110">
        <f>IFERROR('CEB Allocators'!AA97/SUM('CEB Allocators'!$Y97:$BC97),0)*SUM($AG97:$BK97)</f>
        <v>0</v>
      </c>
      <c r="AJ426" s="110">
        <f>IFERROR('CEB Allocators'!AB97/SUM('CEB Allocators'!$Y97:$BC97),0)*SUM($AG97:$BK97)</f>
        <v>0</v>
      </c>
      <c r="AK426" s="110">
        <f>IFERROR('CEB Allocators'!AC97/SUM('CEB Allocators'!$Y97:$BC97),0)*SUM($AG97:$BK97)</f>
        <v>0</v>
      </c>
      <c r="AL426" s="110">
        <f>IFERROR('CEB Allocators'!AD97/SUM('CEB Allocators'!$Y97:$BC97),0)*SUM($AG97:$BK97)</f>
        <v>0</v>
      </c>
      <c r="AM426" s="110">
        <f>IFERROR('CEB Allocators'!AE97/SUM('CEB Allocators'!$Y97:$BC97),0)*SUM($AG97:$BK97)</f>
        <v>0</v>
      </c>
      <c r="AN426" s="110">
        <f>IFERROR('CEB Allocators'!AF97/SUM('CEB Allocators'!$Y97:$BC97),0)*SUM($AG97:$BK97)</f>
        <v>0</v>
      </c>
      <c r="AO426" s="110">
        <f>IFERROR('CEB Allocators'!AG97/SUM('CEB Allocators'!$Y97:$BC97),0)*SUM($AG97:$BK97)</f>
        <v>0</v>
      </c>
      <c r="AP426" s="110">
        <f>IFERROR('CEB Allocators'!AH97/SUM('CEB Allocators'!$Y97:$BC97),0)*SUM($AG97:$BK97)</f>
        <v>0</v>
      </c>
      <c r="AQ426" s="110">
        <f>IFERROR('CEB Allocators'!AI97/SUM('CEB Allocators'!$Y97:$BC97),0)*SUM($AG97:$BK97)</f>
        <v>0</v>
      </c>
      <c r="AR426" s="110">
        <f>IFERROR('CEB Allocators'!AJ97/SUM('CEB Allocators'!$Y97:$BC97),0)*SUM($AG97:$BK97)</f>
        <v>0</v>
      </c>
      <c r="AS426" s="110">
        <f>IFERROR('CEB Allocators'!AK97/SUM('CEB Allocators'!$Y97:$BC97),0)*SUM($AG97:$BK97)</f>
        <v>0</v>
      </c>
      <c r="AT426" s="110">
        <f>IFERROR('CEB Allocators'!AL97/SUM('CEB Allocators'!$Y97:$BC97),0)*SUM($AG97:$BK97)</f>
        <v>0</v>
      </c>
      <c r="AU426" s="110">
        <f>IFERROR('CEB Allocators'!AM97/SUM('CEB Allocators'!$Y97:$BC97),0)*SUM($AG97:$BK97)</f>
        <v>0</v>
      </c>
      <c r="AV426" s="110">
        <f>IFERROR('CEB Allocators'!AN97/SUM('CEB Allocators'!$Y97:$BC97),0)*SUM($AG97:$BK97)</f>
        <v>0</v>
      </c>
      <c r="AW426" s="110">
        <f>IFERROR('CEB Allocators'!AO97/SUM('CEB Allocators'!$Y97:$BC97),0)*SUM($AG97:$BK97)</f>
        <v>0</v>
      </c>
      <c r="AX426" s="110">
        <f>IFERROR('CEB Allocators'!AP97/SUM('CEB Allocators'!$Y97:$BC97),0)*SUM($AG97:$BK97)</f>
        <v>0</v>
      </c>
      <c r="AY426" s="110">
        <f>IFERROR('CEB Allocators'!AQ97/SUM('CEB Allocators'!$Y97:$BC97),0)*SUM($AG97:$BK97)</f>
        <v>0</v>
      </c>
      <c r="AZ426" s="110">
        <f>IFERROR('CEB Allocators'!AR97/SUM('CEB Allocators'!$Y97:$BC97),0)*SUM($AG97:$BK97)</f>
        <v>0</v>
      </c>
      <c r="BA426" s="110">
        <f>IFERROR('CEB Allocators'!AS97/SUM('CEB Allocators'!$Y97:$BC97),0)*SUM($AG97:$BK97)</f>
        <v>0</v>
      </c>
      <c r="BB426" s="110">
        <f>IFERROR('CEB Allocators'!AT97/SUM('CEB Allocators'!$Y97:$BC97),0)*SUM($AG97:$BK97)</f>
        <v>0</v>
      </c>
      <c r="BC426" s="110">
        <f>IFERROR('CEB Allocators'!AU97/SUM('CEB Allocators'!$Y97:$BC97),0)*SUM($AG97:$BK97)</f>
        <v>0</v>
      </c>
      <c r="BD426" s="110">
        <f>IFERROR('CEB Allocators'!AV97/SUM('CEB Allocators'!$Y97:$BC97),0)*SUM($AG97:$BK97)</f>
        <v>70.167962172478255</v>
      </c>
      <c r="BE426" s="110">
        <f>IFERROR('CEB Allocators'!AW97/SUM('CEB Allocators'!$Y97:$BC97),0)*SUM($AG97:$BK97)</f>
        <v>70.167962172478255</v>
      </c>
      <c r="BF426" s="110">
        <f>IFERROR('CEB Allocators'!AX97/SUM('CEB Allocators'!$Y97:$BC97),0)*SUM($AG97:$BK97)</f>
        <v>70.167962172478255</v>
      </c>
      <c r="BG426" s="110">
        <f>IFERROR('CEB Allocators'!AY97/SUM('CEB Allocators'!$Y97:$BC97),0)*SUM($AG97:$BK97)</f>
        <v>70.167962172478255</v>
      </c>
      <c r="BH426" s="110">
        <f>IFERROR('CEB Allocators'!AZ97/SUM('CEB Allocators'!$Y97:$BC97),0)*SUM($AG97:$BK97)</f>
        <v>70.167962172478255</v>
      </c>
      <c r="BI426" s="110">
        <f>IFERROR('CEB Allocators'!BA97/SUM('CEB Allocators'!$Y97:$BC97),0)*SUM($AG97:$BK97)</f>
        <v>70.167962172478255</v>
      </c>
      <c r="BJ426" s="110">
        <f>IFERROR('CEB Allocators'!BB97/SUM('CEB Allocators'!$Y97:$BC97),0)*SUM($AG97:$BK97)</f>
        <v>70.167962172478255</v>
      </c>
      <c r="BK426" s="110">
        <f>IFERROR('CEB Allocators'!BC97/SUM('CEB Allocators'!$Y97:$BC97),0)*SUM($AG97:$BK97)</f>
        <v>70.167962172478255</v>
      </c>
      <c r="BL426" s="67">
        <f t="shared" ref="BL426:CG426" si="891">BL97</f>
        <v>0</v>
      </c>
      <c r="BM426" s="67">
        <f t="shared" si="891"/>
        <v>0</v>
      </c>
      <c r="BN426" s="67">
        <f t="shared" si="891"/>
        <v>0</v>
      </c>
      <c r="BO426" s="67">
        <f t="shared" si="891"/>
        <v>0</v>
      </c>
      <c r="BP426" s="67">
        <f t="shared" si="891"/>
        <v>0</v>
      </c>
      <c r="BQ426" s="67">
        <f t="shared" si="891"/>
        <v>0</v>
      </c>
      <c r="BR426" s="67">
        <f t="shared" si="891"/>
        <v>0</v>
      </c>
      <c r="BS426" s="67">
        <f t="shared" si="891"/>
        <v>0</v>
      </c>
      <c r="BT426" s="67">
        <f t="shared" si="891"/>
        <v>0</v>
      </c>
      <c r="BU426" s="67">
        <f t="shared" si="891"/>
        <v>0</v>
      </c>
      <c r="BV426" s="67">
        <f t="shared" si="891"/>
        <v>0</v>
      </c>
      <c r="BW426" s="67">
        <f t="shared" si="891"/>
        <v>0</v>
      </c>
      <c r="BX426" s="67">
        <f t="shared" si="891"/>
        <v>0</v>
      </c>
      <c r="BY426" s="67">
        <f t="shared" si="891"/>
        <v>0</v>
      </c>
      <c r="BZ426" s="67">
        <f t="shared" si="891"/>
        <v>0</v>
      </c>
      <c r="CA426" s="67">
        <f t="shared" si="891"/>
        <v>0</v>
      </c>
      <c r="CB426" s="67">
        <f t="shared" si="891"/>
        <v>0</v>
      </c>
      <c r="CC426" s="67">
        <f t="shared" si="891"/>
        <v>0</v>
      </c>
      <c r="CD426" s="67">
        <f t="shared" si="891"/>
        <v>0</v>
      </c>
      <c r="CE426" s="67">
        <f t="shared" si="891"/>
        <v>0</v>
      </c>
      <c r="CF426" s="67">
        <f t="shared" si="891"/>
        <v>0</v>
      </c>
      <c r="CG426" s="67">
        <f t="shared" si="891"/>
        <v>0</v>
      </c>
      <c r="CH426" s="67">
        <f t="shared" si="846"/>
        <v>0</v>
      </c>
    </row>
    <row r="427" spans="1:86" ht="11.4" x14ac:dyDescent="0.2">
      <c r="A427" s="150"/>
      <c r="B427" s="109" t="str">
        <f t="shared" ref="B427:K427" si="892">B98</f>
        <v>Conservation</v>
      </c>
      <c r="C427" s="130">
        <f t="shared" si="892"/>
        <v>0</v>
      </c>
      <c r="D427" s="130" t="str">
        <f t="shared" si="892"/>
        <v>Con</v>
      </c>
      <c r="E427" s="130" t="str">
        <f t="shared" si="892"/>
        <v>Conservation</v>
      </c>
      <c r="F427" s="109" t="str">
        <f t="shared" si="892"/>
        <v>Multiple</v>
      </c>
      <c r="G427" s="131">
        <f t="shared" si="892"/>
        <v>51502</v>
      </c>
      <c r="H427" s="132">
        <f t="shared" si="802"/>
        <v>15</v>
      </c>
      <c r="I427" s="132">
        <f t="shared" si="892"/>
        <v>15</v>
      </c>
      <c r="J427" s="132">
        <f t="shared" si="892"/>
        <v>0</v>
      </c>
      <c r="K427" s="109">
        <f t="shared" si="892"/>
        <v>2041</v>
      </c>
      <c r="L427" s="109"/>
      <c r="M427" s="109"/>
      <c r="N427" s="109"/>
      <c r="O427" s="109"/>
      <c r="P427" s="109"/>
      <c r="Q427" s="109"/>
      <c r="R427" s="109"/>
      <c r="S427" s="109"/>
      <c r="T427" s="109"/>
      <c r="U427" s="67">
        <f t="shared" ref="U427:AF427" si="893">U98</f>
        <v>0</v>
      </c>
      <c r="V427" s="67">
        <f t="shared" si="893"/>
        <v>0</v>
      </c>
      <c r="W427" s="67">
        <f t="shared" si="893"/>
        <v>0</v>
      </c>
      <c r="X427" s="67">
        <f t="shared" si="893"/>
        <v>0</v>
      </c>
      <c r="Y427" s="67">
        <f t="shared" si="893"/>
        <v>0</v>
      </c>
      <c r="Z427" s="67">
        <f t="shared" si="893"/>
        <v>0</v>
      </c>
      <c r="AA427" s="67">
        <f t="shared" si="893"/>
        <v>0</v>
      </c>
      <c r="AB427" s="67">
        <f t="shared" si="893"/>
        <v>0</v>
      </c>
      <c r="AC427" s="67">
        <f t="shared" si="893"/>
        <v>0</v>
      </c>
      <c r="AD427" s="67">
        <f t="shared" si="893"/>
        <v>0</v>
      </c>
      <c r="AE427" s="67">
        <f t="shared" si="893"/>
        <v>0</v>
      </c>
      <c r="AF427" s="67">
        <f t="shared" si="893"/>
        <v>0</v>
      </c>
      <c r="AG427" s="110">
        <f>IFERROR('CEB Allocators'!Y98/SUM('CEB Allocators'!$Y98:$BC98),0)*SUM($AG98:$BK98)</f>
        <v>0</v>
      </c>
      <c r="AH427" s="110">
        <f>IFERROR('CEB Allocators'!Z98/SUM('CEB Allocators'!$Y98:$BC98),0)*SUM($AG98:$BK98)</f>
        <v>0</v>
      </c>
      <c r="AI427" s="110">
        <f>IFERROR('CEB Allocators'!AA98/SUM('CEB Allocators'!$Y98:$BC98),0)*SUM($AG98:$BK98)</f>
        <v>0</v>
      </c>
      <c r="AJ427" s="110">
        <f>IFERROR('CEB Allocators'!AB98/SUM('CEB Allocators'!$Y98:$BC98),0)*SUM($AG98:$BK98)</f>
        <v>0</v>
      </c>
      <c r="AK427" s="110">
        <f>IFERROR('CEB Allocators'!AC98/SUM('CEB Allocators'!$Y98:$BC98),0)*SUM($AG98:$BK98)</f>
        <v>0</v>
      </c>
      <c r="AL427" s="110">
        <f>IFERROR('CEB Allocators'!AD98/SUM('CEB Allocators'!$Y98:$BC98),0)*SUM($AG98:$BK98)</f>
        <v>0</v>
      </c>
      <c r="AM427" s="110">
        <f>IFERROR('CEB Allocators'!AE98/SUM('CEB Allocators'!$Y98:$BC98),0)*SUM($AG98:$BK98)</f>
        <v>0</v>
      </c>
      <c r="AN427" s="110">
        <f>IFERROR('CEB Allocators'!AF98/SUM('CEB Allocators'!$Y98:$BC98),0)*SUM($AG98:$BK98)</f>
        <v>0</v>
      </c>
      <c r="AO427" s="110">
        <f>IFERROR('CEB Allocators'!AG98/SUM('CEB Allocators'!$Y98:$BC98),0)*SUM($AG98:$BK98)</f>
        <v>0</v>
      </c>
      <c r="AP427" s="110">
        <f>IFERROR('CEB Allocators'!AH98/SUM('CEB Allocators'!$Y98:$BC98),0)*SUM($AG98:$BK98)</f>
        <v>0</v>
      </c>
      <c r="AQ427" s="110">
        <f>IFERROR('CEB Allocators'!AI98/SUM('CEB Allocators'!$Y98:$BC98),0)*SUM($AG98:$BK98)</f>
        <v>0</v>
      </c>
      <c r="AR427" s="110">
        <f>IFERROR('CEB Allocators'!AJ98/SUM('CEB Allocators'!$Y98:$BC98),0)*SUM($AG98:$BK98)</f>
        <v>0</v>
      </c>
      <c r="AS427" s="110">
        <f>IFERROR('CEB Allocators'!AK98/SUM('CEB Allocators'!$Y98:$BC98),0)*SUM($AG98:$BK98)</f>
        <v>0</v>
      </c>
      <c r="AT427" s="110">
        <f>IFERROR('CEB Allocators'!AL98/SUM('CEB Allocators'!$Y98:$BC98),0)*SUM($AG98:$BK98)</f>
        <v>0</v>
      </c>
      <c r="AU427" s="110">
        <f>IFERROR('CEB Allocators'!AM98/SUM('CEB Allocators'!$Y98:$BC98),0)*SUM($AG98:$BK98)</f>
        <v>0</v>
      </c>
      <c r="AV427" s="110">
        <f>IFERROR('CEB Allocators'!AN98/SUM('CEB Allocators'!$Y98:$BC98),0)*SUM($AG98:$BK98)</f>
        <v>0</v>
      </c>
      <c r="AW427" s="110">
        <f>IFERROR('CEB Allocators'!AO98/SUM('CEB Allocators'!$Y98:$BC98),0)*SUM($AG98:$BK98)</f>
        <v>0</v>
      </c>
      <c r="AX427" s="110">
        <f>IFERROR('CEB Allocators'!AP98/SUM('CEB Allocators'!$Y98:$BC98),0)*SUM($AG98:$BK98)</f>
        <v>0</v>
      </c>
      <c r="AY427" s="110">
        <f>IFERROR('CEB Allocators'!AQ98/SUM('CEB Allocators'!$Y98:$BC98),0)*SUM($AG98:$BK98)</f>
        <v>0</v>
      </c>
      <c r="AZ427" s="110">
        <f>IFERROR('CEB Allocators'!AR98/SUM('CEB Allocators'!$Y98:$BC98),0)*SUM($AG98:$BK98)</f>
        <v>0</v>
      </c>
      <c r="BA427" s="110">
        <f>IFERROR('CEB Allocators'!AS98/SUM('CEB Allocators'!$Y98:$BC98),0)*SUM($AG98:$BK98)</f>
        <v>0</v>
      </c>
      <c r="BB427" s="110">
        <f>IFERROR('CEB Allocators'!AT98/SUM('CEB Allocators'!$Y98:$BC98),0)*SUM($AG98:$BK98)</f>
        <v>0</v>
      </c>
      <c r="BC427" s="110">
        <f>IFERROR('CEB Allocators'!AU98/SUM('CEB Allocators'!$Y98:$BC98),0)*SUM($AG98:$BK98)</f>
        <v>0</v>
      </c>
      <c r="BD427" s="110">
        <f>IFERROR('CEB Allocators'!AV98/SUM('CEB Allocators'!$Y98:$BC98),0)*SUM($AG98:$BK98)</f>
        <v>0</v>
      </c>
      <c r="BE427" s="110">
        <f>IFERROR('CEB Allocators'!AW98/SUM('CEB Allocators'!$Y98:$BC98),0)*SUM($AG98:$BK98)</f>
        <v>81.795795903917508</v>
      </c>
      <c r="BF427" s="110">
        <f>IFERROR('CEB Allocators'!AX98/SUM('CEB Allocators'!$Y98:$BC98),0)*SUM($AG98:$BK98)</f>
        <v>81.795795903917508</v>
      </c>
      <c r="BG427" s="110">
        <f>IFERROR('CEB Allocators'!AY98/SUM('CEB Allocators'!$Y98:$BC98),0)*SUM($AG98:$BK98)</f>
        <v>81.795795903917508</v>
      </c>
      <c r="BH427" s="110">
        <f>IFERROR('CEB Allocators'!AZ98/SUM('CEB Allocators'!$Y98:$BC98),0)*SUM($AG98:$BK98)</f>
        <v>81.795795903917508</v>
      </c>
      <c r="BI427" s="110">
        <f>IFERROR('CEB Allocators'!BA98/SUM('CEB Allocators'!$Y98:$BC98),0)*SUM($AG98:$BK98)</f>
        <v>81.795795903917508</v>
      </c>
      <c r="BJ427" s="110">
        <f>IFERROR('CEB Allocators'!BB98/SUM('CEB Allocators'!$Y98:$BC98),0)*SUM($AG98:$BK98)</f>
        <v>81.795795903917508</v>
      </c>
      <c r="BK427" s="110">
        <f>IFERROR('CEB Allocators'!BC98/SUM('CEB Allocators'!$Y98:$BC98),0)*SUM($AG98:$BK98)</f>
        <v>81.795795903917508</v>
      </c>
      <c r="BL427" s="67">
        <f t="shared" ref="BL427:CH437" si="894">BL98</f>
        <v>0</v>
      </c>
      <c r="BM427" s="67">
        <f t="shared" si="894"/>
        <v>0</v>
      </c>
      <c r="BN427" s="67">
        <f t="shared" si="894"/>
        <v>0</v>
      </c>
      <c r="BO427" s="67">
        <f t="shared" si="894"/>
        <v>0</v>
      </c>
      <c r="BP427" s="67">
        <f t="shared" si="894"/>
        <v>0</v>
      </c>
      <c r="BQ427" s="67">
        <f t="shared" si="894"/>
        <v>0</v>
      </c>
      <c r="BR427" s="67">
        <f t="shared" si="894"/>
        <v>0</v>
      </c>
      <c r="BS427" s="67">
        <f t="shared" si="894"/>
        <v>0</v>
      </c>
      <c r="BT427" s="67">
        <f t="shared" si="894"/>
        <v>0</v>
      </c>
      <c r="BU427" s="67">
        <f t="shared" si="894"/>
        <v>0</v>
      </c>
      <c r="BV427" s="67">
        <f t="shared" si="894"/>
        <v>0</v>
      </c>
      <c r="BW427" s="67">
        <f t="shared" si="894"/>
        <v>0</v>
      </c>
      <c r="BX427" s="67">
        <f t="shared" si="894"/>
        <v>0</v>
      </c>
      <c r="BY427" s="67">
        <f t="shared" si="894"/>
        <v>0</v>
      </c>
      <c r="BZ427" s="67">
        <f t="shared" si="894"/>
        <v>0</v>
      </c>
      <c r="CA427" s="67">
        <f t="shared" si="894"/>
        <v>0</v>
      </c>
      <c r="CB427" s="67">
        <f t="shared" si="894"/>
        <v>0</v>
      </c>
      <c r="CC427" s="67">
        <f t="shared" si="894"/>
        <v>0</v>
      </c>
      <c r="CD427" s="67">
        <f t="shared" si="894"/>
        <v>0</v>
      </c>
      <c r="CE427" s="67">
        <f t="shared" si="894"/>
        <v>0</v>
      </c>
      <c r="CF427" s="67">
        <f t="shared" si="894"/>
        <v>0</v>
      </c>
      <c r="CG427" s="67">
        <f t="shared" si="894"/>
        <v>0</v>
      </c>
      <c r="CH427" s="67">
        <f t="shared" si="894"/>
        <v>0</v>
      </c>
    </row>
    <row r="428" spans="1:86" ht="11.4" x14ac:dyDescent="0.2">
      <c r="A428" s="150"/>
      <c r="B428" s="109" t="str">
        <f t="shared" ref="B428:K428" si="895">B99</f>
        <v>Conservation</v>
      </c>
      <c r="C428" s="130">
        <f t="shared" si="895"/>
        <v>0</v>
      </c>
      <c r="D428" s="130" t="str">
        <f t="shared" si="895"/>
        <v>Con</v>
      </c>
      <c r="E428" s="130" t="str">
        <f t="shared" si="895"/>
        <v>Conservation</v>
      </c>
      <c r="F428" s="109" t="str">
        <f t="shared" si="895"/>
        <v>Multiple</v>
      </c>
      <c r="G428" s="131">
        <f t="shared" si="895"/>
        <v>51867</v>
      </c>
      <c r="H428" s="132">
        <f t="shared" si="802"/>
        <v>15</v>
      </c>
      <c r="I428" s="132">
        <f t="shared" si="895"/>
        <v>15</v>
      </c>
      <c r="J428" s="132">
        <f t="shared" si="895"/>
        <v>0</v>
      </c>
      <c r="K428" s="109">
        <f t="shared" si="895"/>
        <v>2042</v>
      </c>
      <c r="L428" s="109"/>
      <c r="M428" s="109"/>
      <c r="N428" s="109"/>
      <c r="O428" s="109"/>
      <c r="P428" s="109"/>
      <c r="Q428" s="109"/>
      <c r="R428" s="109"/>
      <c r="S428" s="109"/>
      <c r="T428" s="109"/>
      <c r="U428" s="67">
        <f t="shared" ref="U428:AF428" si="896">U99</f>
        <v>0</v>
      </c>
      <c r="V428" s="67">
        <f t="shared" si="896"/>
        <v>0</v>
      </c>
      <c r="W428" s="67">
        <f t="shared" si="896"/>
        <v>0</v>
      </c>
      <c r="X428" s="67">
        <f t="shared" si="896"/>
        <v>0</v>
      </c>
      <c r="Y428" s="67">
        <f t="shared" si="896"/>
        <v>0</v>
      </c>
      <c r="Z428" s="67">
        <f t="shared" si="896"/>
        <v>0</v>
      </c>
      <c r="AA428" s="67">
        <f t="shared" si="896"/>
        <v>0</v>
      </c>
      <c r="AB428" s="67">
        <f t="shared" si="896"/>
        <v>0</v>
      </c>
      <c r="AC428" s="67">
        <f t="shared" si="896"/>
        <v>0</v>
      </c>
      <c r="AD428" s="67">
        <f t="shared" si="896"/>
        <v>0</v>
      </c>
      <c r="AE428" s="67">
        <f t="shared" si="896"/>
        <v>0</v>
      </c>
      <c r="AF428" s="67">
        <f t="shared" si="896"/>
        <v>0</v>
      </c>
      <c r="AG428" s="110">
        <f>IFERROR('CEB Allocators'!Y99/SUM('CEB Allocators'!$Y99:$BC99),0)*SUM($AG99:$BK99)</f>
        <v>0</v>
      </c>
      <c r="AH428" s="110">
        <f>IFERROR('CEB Allocators'!Z99/SUM('CEB Allocators'!$Y99:$BC99),0)*SUM($AG99:$BK99)</f>
        <v>0</v>
      </c>
      <c r="AI428" s="110">
        <f>IFERROR('CEB Allocators'!AA99/SUM('CEB Allocators'!$Y99:$BC99),0)*SUM($AG99:$BK99)</f>
        <v>0</v>
      </c>
      <c r="AJ428" s="110">
        <f>IFERROR('CEB Allocators'!AB99/SUM('CEB Allocators'!$Y99:$BC99),0)*SUM($AG99:$BK99)</f>
        <v>0</v>
      </c>
      <c r="AK428" s="110">
        <f>IFERROR('CEB Allocators'!AC99/SUM('CEB Allocators'!$Y99:$BC99),0)*SUM($AG99:$BK99)</f>
        <v>0</v>
      </c>
      <c r="AL428" s="110">
        <f>IFERROR('CEB Allocators'!AD99/SUM('CEB Allocators'!$Y99:$BC99),0)*SUM($AG99:$BK99)</f>
        <v>0</v>
      </c>
      <c r="AM428" s="110">
        <f>IFERROR('CEB Allocators'!AE99/SUM('CEB Allocators'!$Y99:$BC99),0)*SUM($AG99:$BK99)</f>
        <v>0</v>
      </c>
      <c r="AN428" s="110">
        <f>IFERROR('CEB Allocators'!AF99/SUM('CEB Allocators'!$Y99:$BC99),0)*SUM($AG99:$BK99)</f>
        <v>0</v>
      </c>
      <c r="AO428" s="110">
        <f>IFERROR('CEB Allocators'!AG99/SUM('CEB Allocators'!$Y99:$BC99),0)*SUM($AG99:$BK99)</f>
        <v>0</v>
      </c>
      <c r="AP428" s="110">
        <f>IFERROR('CEB Allocators'!AH99/SUM('CEB Allocators'!$Y99:$BC99),0)*SUM($AG99:$BK99)</f>
        <v>0</v>
      </c>
      <c r="AQ428" s="110">
        <f>IFERROR('CEB Allocators'!AI99/SUM('CEB Allocators'!$Y99:$BC99),0)*SUM($AG99:$BK99)</f>
        <v>0</v>
      </c>
      <c r="AR428" s="110">
        <f>IFERROR('CEB Allocators'!AJ99/SUM('CEB Allocators'!$Y99:$BC99),0)*SUM($AG99:$BK99)</f>
        <v>0</v>
      </c>
      <c r="AS428" s="110">
        <f>IFERROR('CEB Allocators'!AK99/SUM('CEB Allocators'!$Y99:$BC99),0)*SUM($AG99:$BK99)</f>
        <v>0</v>
      </c>
      <c r="AT428" s="110">
        <f>IFERROR('CEB Allocators'!AL99/SUM('CEB Allocators'!$Y99:$BC99),0)*SUM($AG99:$BK99)</f>
        <v>0</v>
      </c>
      <c r="AU428" s="110">
        <f>IFERROR('CEB Allocators'!AM99/SUM('CEB Allocators'!$Y99:$BC99),0)*SUM($AG99:$BK99)</f>
        <v>0</v>
      </c>
      <c r="AV428" s="110">
        <f>IFERROR('CEB Allocators'!AN99/SUM('CEB Allocators'!$Y99:$BC99),0)*SUM($AG99:$BK99)</f>
        <v>0</v>
      </c>
      <c r="AW428" s="110">
        <f>IFERROR('CEB Allocators'!AO99/SUM('CEB Allocators'!$Y99:$BC99),0)*SUM($AG99:$BK99)</f>
        <v>0</v>
      </c>
      <c r="AX428" s="110">
        <f>IFERROR('CEB Allocators'!AP99/SUM('CEB Allocators'!$Y99:$BC99),0)*SUM($AG99:$BK99)</f>
        <v>0</v>
      </c>
      <c r="AY428" s="110">
        <f>IFERROR('CEB Allocators'!AQ99/SUM('CEB Allocators'!$Y99:$BC99),0)*SUM($AG99:$BK99)</f>
        <v>0</v>
      </c>
      <c r="AZ428" s="110">
        <f>IFERROR('CEB Allocators'!AR99/SUM('CEB Allocators'!$Y99:$BC99),0)*SUM($AG99:$BK99)</f>
        <v>0</v>
      </c>
      <c r="BA428" s="110">
        <f>IFERROR('CEB Allocators'!AS99/SUM('CEB Allocators'!$Y99:$BC99),0)*SUM($AG99:$BK99)</f>
        <v>0</v>
      </c>
      <c r="BB428" s="110">
        <f>IFERROR('CEB Allocators'!AT99/SUM('CEB Allocators'!$Y99:$BC99),0)*SUM($AG99:$BK99)</f>
        <v>0</v>
      </c>
      <c r="BC428" s="110">
        <f>IFERROR('CEB Allocators'!AU99/SUM('CEB Allocators'!$Y99:$BC99),0)*SUM($AG99:$BK99)</f>
        <v>0</v>
      </c>
      <c r="BD428" s="110">
        <f>IFERROR('CEB Allocators'!AV99/SUM('CEB Allocators'!$Y99:$BC99),0)*SUM($AG99:$BK99)</f>
        <v>0</v>
      </c>
      <c r="BE428" s="110">
        <f>IFERROR('CEB Allocators'!AW99/SUM('CEB Allocators'!$Y99:$BC99),0)*SUM($AG99:$BK99)</f>
        <v>0</v>
      </c>
      <c r="BF428" s="110">
        <f>IFERROR('CEB Allocators'!AX99/SUM('CEB Allocators'!$Y99:$BC99),0)*SUM($AG99:$BK99)</f>
        <v>97.336997125661838</v>
      </c>
      <c r="BG428" s="110">
        <f>IFERROR('CEB Allocators'!AY99/SUM('CEB Allocators'!$Y99:$BC99),0)*SUM($AG99:$BK99)</f>
        <v>97.336997125661838</v>
      </c>
      <c r="BH428" s="110">
        <f>IFERROR('CEB Allocators'!AZ99/SUM('CEB Allocators'!$Y99:$BC99),0)*SUM($AG99:$BK99)</f>
        <v>97.336997125661838</v>
      </c>
      <c r="BI428" s="110">
        <f>IFERROR('CEB Allocators'!BA99/SUM('CEB Allocators'!$Y99:$BC99),0)*SUM($AG99:$BK99)</f>
        <v>97.336997125661838</v>
      </c>
      <c r="BJ428" s="110">
        <f>IFERROR('CEB Allocators'!BB99/SUM('CEB Allocators'!$Y99:$BC99),0)*SUM($AG99:$BK99)</f>
        <v>97.336997125661838</v>
      </c>
      <c r="BK428" s="110">
        <f>IFERROR('CEB Allocators'!BC99/SUM('CEB Allocators'!$Y99:$BC99),0)*SUM($AG99:$BK99)</f>
        <v>97.336997125661838</v>
      </c>
      <c r="BL428" s="67">
        <f t="shared" ref="BL428:CG428" si="897">BL99</f>
        <v>0</v>
      </c>
      <c r="BM428" s="67">
        <f t="shared" si="897"/>
        <v>0</v>
      </c>
      <c r="BN428" s="67">
        <f t="shared" si="897"/>
        <v>0</v>
      </c>
      <c r="BO428" s="67">
        <f t="shared" si="897"/>
        <v>0</v>
      </c>
      <c r="BP428" s="67">
        <f t="shared" si="897"/>
        <v>0</v>
      </c>
      <c r="BQ428" s="67">
        <f t="shared" si="897"/>
        <v>0</v>
      </c>
      <c r="BR428" s="67">
        <f t="shared" si="897"/>
        <v>0</v>
      </c>
      <c r="BS428" s="67">
        <f t="shared" si="897"/>
        <v>0</v>
      </c>
      <c r="BT428" s="67">
        <f t="shared" si="897"/>
        <v>0</v>
      </c>
      <c r="BU428" s="67">
        <f t="shared" si="897"/>
        <v>0</v>
      </c>
      <c r="BV428" s="67">
        <f t="shared" si="897"/>
        <v>0</v>
      </c>
      <c r="BW428" s="67">
        <f t="shared" si="897"/>
        <v>0</v>
      </c>
      <c r="BX428" s="67">
        <f t="shared" si="897"/>
        <v>0</v>
      </c>
      <c r="BY428" s="67">
        <f t="shared" si="897"/>
        <v>0</v>
      </c>
      <c r="BZ428" s="67">
        <f t="shared" si="897"/>
        <v>0</v>
      </c>
      <c r="CA428" s="67">
        <f t="shared" si="897"/>
        <v>0</v>
      </c>
      <c r="CB428" s="67">
        <f t="shared" si="897"/>
        <v>0</v>
      </c>
      <c r="CC428" s="67">
        <f t="shared" si="897"/>
        <v>0</v>
      </c>
      <c r="CD428" s="67">
        <f t="shared" si="897"/>
        <v>0</v>
      </c>
      <c r="CE428" s="67">
        <f t="shared" si="897"/>
        <v>0</v>
      </c>
      <c r="CF428" s="67">
        <f t="shared" si="897"/>
        <v>0</v>
      </c>
      <c r="CG428" s="67">
        <f t="shared" si="897"/>
        <v>0</v>
      </c>
      <c r="CH428" s="67">
        <f t="shared" si="894"/>
        <v>0</v>
      </c>
    </row>
    <row r="429" spans="1:86" ht="11.4" x14ac:dyDescent="0.2">
      <c r="A429" s="150"/>
      <c r="B429" s="109" t="str">
        <f t="shared" ref="B429:K429" si="898">B100</f>
        <v>Conservation</v>
      </c>
      <c r="C429" s="130">
        <f t="shared" si="898"/>
        <v>0</v>
      </c>
      <c r="D429" s="130" t="str">
        <f t="shared" si="898"/>
        <v>Con</v>
      </c>
      <c r="E429" s="130" t="str">
        <f t="shared" si="898"/>
        <v>Conservation</v>
      </c>
      <c r="F429" s="109" t="str">
        <f t="shared" si="898"/>
        <v>Multiple</v>
      </c>
      <c r="G429" s="131">
        <f t="shared" si="898"/>
        <v>52232</v>
      </c>
      <c r="H429" s="132">
        <f t="shared" si="802"/>
        <v>15</v>
      </c>
      <c r="I429" s="132">
        <f t="shared" si="898"/>
        <v>15</v>
      </c>
      <c r="J429" s="132">
        <f t="shared" si="898"/>
        <v>0</v>
      </c>
      <c r="K429" s="109">
        <f t="shared" si="898"/>
        <v>2043</v>
      </c>
      <c r="L429" s="109"/>
      <c r="M429" s="109"/>
      <c r="N429" s="109"/>
      <c r="O429" s="109"/>
      <c r="P429" s="109"/>
      <c r="Q429" s="109"/>
      <c r="R429" s="109"/>
      <c r="S429" s="109"/>
      <c r="T429" s="109"/>
      <c r="U429" s="67">
        <f t="shared" ref="U429:AF429" si="899">U100</f>
        <v>0</v>
      </c>
      <c r="V429" s="67">
        <f t="shared" si="899"/>
        <v>0</v>
      </c>
      <c r="W429" s="67">
        <f t="shared" si="899"/>
        <v>0</v>
      </c>
      <c r="X429" s="67">
        <f t="shared" si="899"/>
        <v>0</v>
      </c>
      <c r="Y429" s="67">
        <f t="shared" si="899"/>
        <v>0</v>
      </c>
      <c r="Z429" s="67">
        <f t="shared" si="899"/>
        <v>0</v>
      </c>
      <c r="AA429" s="67">
        <f t="shared" si="899"/>
        <v>0</v>
      </c>
      <c r="AB429" s="67">
        <f t="shared" si="899"/>
        <v>0</v>
      </c>
      <c r="AC429" s="67">
        <f t="shared" si="899"/>
        <v>0</v>
      </c>
      <c r="AD429" s="67">
        <f t="shared" si="899"/>
        <v>0</v>
      </c>
      <c r="AE429" s="67">
        <f t="shared" si="899"/>
        <v>0</v>
      </c>
      <c r="AF429" s="67">
        <f t="shared" si="899"/>
        <v>0</v>
      </c>
      <c r="AG429" s="110">
        <f>IFERROR('CEB Allocators'!Y100/SUM('CEB Allocators'!$Y100:$BC100),0)*SUM($AG100:$BK100)</f>
        <v>0</v>
      </c>
      <c r="AH429" s="110">
        <f>IFERROR('CEB Allocators'!Z100/SUM('CEB Allocators'!$Y100:$BC100),0)*SUM($AG100:$BK100)</f>
        <v>0</v>
      </c>
      <c r="AI429" s="110">
        <f>IFERROR('CEB Allocators'!AA100/SUM('CEB Allocators'!$Y100:$BC100),0)*SUM($AG100:$BK100)</f>
        <v>0</v>
      </c>
      <c r="AJ429" s="110">
        <f>IFERROR('CEB Allocators'!AB100/SUM('CEB Allocators'!$Y100:$BC100),0)*SUM($AG100:$BK100)</f>
        <v>0</v>
      </c>
      <c r="AK429" s="110">
        <f>IFERROR('CEB Allocators'!AC100/SUM('CEB Allocators'!$Y100:$BC100),0)*SUM($AG100:$BK100)</f>
        <v>0</v>
      </c>
      <c r="AL429" s="110">
        <f>IFERROR('CEB Allocators'!AD100/SUM('CEB Allocators'!$Y100:$BC100),0)*SUM($AG100:$BK100)</f>
        <v>0</v>
      </c>
      <c r="AM429" s="110">
        <f>IFERROR('CEB Allocators'!AE100/SUM('CEB Allocators'!$Y100:$BC100),0)*SUM($AG100:$BK100)</f>
        <v>0</v>
      </c>
      <c r="AN429" s="110">
        <f>IFERROR('CEB Allocators'!AF100/SUM('CEB Allocators'!$Y100:$BC100),0)*SUM($AG100:$BK100)</f>
        <v>0</v>
      </c>
      <c r="AO429" s="110">
        <f>IFERROR('CEB Allocators'!AG100/SUM('CEB Allocators'!$Y100:$BC100),0)*SUM($AG100:$BK100)</f>
        <v>0</v>
      </c>
      <c r="AP429" s="110">
        <f>IFERROR('CEB Allocators'!AH100/SUM('CEB Allocators'!$Y100:$BC100),0)*SUM($AG100:$BK100)</f>
        <v>0</v>
      </c>
      <c r="AQ429" s="110">
        <f>IFERROR('CEB Allocators'!AI100/SUM('CEB Allocators'!$Y100:$BC100),0)*SUM($AG100:$BK100)</f>
        <v>0</v>
      </c>
      <c r="AR429" s="110">
        <f>IFERROR('CEB Allocators'!AJ100/SUM('CEB Allocators'!$Y100:$BC100),0)*SUM($AG100:$BK100)</f>
        <v>0</v>
      </c>
      <c r="AS429" s="110">
        <f>IFERROR('CEB Allocators'!AK100/SUM('CEB Allocators'!$Y100:$BC100),0)*SUM($AG100:$BK100)</f>
        <v>0</v>
      </c>
      <c r="AT429" s="110">
        <f>IFERROR('CEB Allocators'!AL100/SUM('CEB Allocators'!$Y100:$BC100),0)*SUM($AG100:$BK100)</f>
        <v>0</v>
      </c>
      <c r="AU429" s="110">
        <f>IFERROR('CEB Allocators'!AM100/SUM('CEB Allocators'!$Y100:$BC100),0)*SUM($AG100:$BK100)</f>
        <v>0</v>
      </c>
      <c r="AV429" s="110">
        <f>IFERROR('CEB Allocators'!AN100/SUM('CEB Allocators'!$Y100:$BC100),0)*SUM($AG100:$BK100)</f>
        <v>0</v>
      </c>
      <c r="AW429" s="110">
        <f>IFERROR('CEB Allocators'!AO100/SUM('CEB Allocators'!$Y100:$BC100),0)*SUM($AG100:$BK100)</f>
        <v>0</v>
      </c>
      <c r="AX429" s="110">
        <f>IFERROR('CEB Allocators'!AP100/SUM('CEB Allocators'!$Y100:$BC100),0)*SUM($AG100:$BK100)</f>
        <v>0</v>
      </c>
      <c r="AY429" s="110">
        <f>IFERROR('CEB Allocators'!AQ100/SUM('CEB Allocators'!$Y100:$BC100),0)*SUM($AG100:$BK100)</f>
        <v>0</v>
      </c>
      <c r="AZ429" s="110">
        <f>IFERROR('CEB Allocators'!AR100/SUM('CEB Allocators'!$Y100:$BC100),0)*SUM($AG100:$BK100)</f>
        <v>0</v>
      </c>
      <c r="BA429" s="110">
        <f>IFERROR('CEB Allocators'!AS100/SUM('CEB Allocators'!$Y100:$BC100),0)*SUM($AG100:$BK100)</f>
        <v>0</v>
      </c>
      <c r="BB429" s="110">
        <f>IFERROR('CEB Allocators'!AT100/SUM('CEB Allocators'!$Y100:$BC100),0)*SUM($AG100:$BK100)</f>
        <v>0</v>
      </c>
      <c r="BC429" s="110">
        <f>IFERROR('CEB Allocators'!AU100/SUM('CEB Allocators'!$Y100:$BC100),0)*SUM($AG100:$BK100)</f>
        <v>0</v>
      </c>
      <c r="BD429" s="110">
        <f>IFERROR('CEB Allocators'!AV100/SUM('CEB Allocators'!$Y100:$BC100),0)*SUM($AG100:$BK100)</f>
        <v>0</v>
      </c>
      <c r="BE429" s="110">
        <f>IFERROR('CEB Allocators'!AW100/SUM('CEB Allocators'!$Y100:$BC100),0)*SUM($AG100:$BK100)</f>
        <v>0</v>
      </c>
      <c r="BF429" s="110">
        <f>IFERROR('CEB Allocators'!AX100/SUM('CEB Allocators'!$Y100:$BC100),0)*SUM($AG100:$BK100)</f>
        <v>0</v>
      </c>
      <c r="BG429" s="110">
        <f>IFERROR('CEB Allocators'!AY100/SUM('CEB Allocators'!$Y100:$BC100),0)*SUM($AG100:$BK100)</f>
        <v>119.14048448181009</v>
      </c>
      <c r="BH429" s="110">
        <f>IFERROR('CEB Allocators'!AZ100/SUM('CEB Allocators'!$Y100:$BC100),0)*SUM($AG100:$BK100)</f>
        <v>119.14048448181009</v>
      </c>
      <c r="BI429" s="110">
        <f>IFERROR('CEB Allocators'!BA100/SUM('CEB Allocators'!$Y100:$BC100),0)*SUM($AG100:$BK100)</f>
        <v>119.14048448181009</v>
      </c>
      <c r="BJ429" s="110">
        <f>IFERROR('CEB Allocators'!BB100/SUM('CEB Allocators'!$Y100:$BC100),0)*SUM($AG100:$BK100)</f>
        <v>119.14048448181009</v>
      </c>
      <c r="BK429" s="110">
        <f>IFERROR('CEB Allocators'!BC100/SUM('CEB Allocators'!$Y100:$BC100),0)*SUM($AG100:$BK100)</f>
        <v>119.14048448181009</v>
      </c>
      <c r="BL429" s="67">
        <f t="shared" ref="BL429:CG429" si="900">BL100</f>
        <v>0</v>
      </c>
      <c r="BM429" s="67">
        <f t="shared" si="900"/>
        <v>0</v>
      </c>
      <c r="BN429" s="67">
        <f t="shared" si="900"/>
        <v>0</v>
      </c>
      <c r="BO429" s="67">
        <f t="shared" si="900"/>
        <v>0</v>
      </c>
      <c r="BP429" s="67">
        <f t="shared" si="900"/>
        <v>0</v>
      </c>
      <c r="BQ429" s="67">
        <f t="shared" si="900"/>
        <v>0</v>
      </c>
      <c r="BR429" s="67">
        <f t="shared" si="900"/>
        <v>0</v>
      </c>
      <c r="BS429" s="67">
        <f t="shared" si="900"/>
        <v>0</v>
      </c>
      <c r="BT429" s="67">
        <f t="shared" si="900"/>
        <v>0</v>
      </c>
      <c r="BU429" s="67">
        <f t="shared" si="900"/>
        <v>0</v>
      </c>
      <c r="BV429" s="67">
        <f t="shared" si="900"/>
        <v>0</v>
      </c>
      <c r="BW429" s="67">
        <f t="shared" si="900"/>
        <v>0</v>
      </c>
      <c r="BX429" s="67">
        <f t="shared" si="900"/>
        <v>0</v>
      </c>
      <c r="BY429" s="67">
        <f t="shared" si="900"/>
        <v>0</v>
      </c>
      <c r="BZ429" s="67">
        <f t="shared" si="900"/>
        <v>0</v>
      </c>
      <c r="CA429" s="67">
        <f t="shared" si="900"/>
        <v>0</v>
      </c>
      <c r="CB429" s="67">
        <f t="shared" si="900"/>
        <v>0</v>
      </c>
      <c r="CC429" s="67">
        <f t="shared" si="900"/>
        <v>0</v>
      </c>
      <c r="CD429" s="67">
        <f t="shared" si="900"/>
        <v>0</v>
      </c>
      <c r="CE429" s="67">
        <f t="shared" si="900"/>
        <v>0</v>
      </c>
      <c r="CF429" s="67">
        <f t="shared" si="900"/>
        <v>0</v>
      </c>
      <c r="CG429" s="67">
        <f t="shared" si="900"/>
        <v>0</v>
      </c>
      <c r="CH429" s="67">
        <f t="shared" si="894"/>
        <v>0</v>
      </c>
    </row>
    <row r="430" spans="1:86" ht="11.4" x14ac:dyDescent="0.2">
      <c r="A430" s="150"/>
      <c r="B430" s="109" t="str">
        <f t="shared" ref="B430:K430" si="901">B101</f>
        <v>Conservation</v>
      </c>
      <c r="C430" s="130">
        <f t="shared" si="901"/>
        <v>0</v>
      </c>
      <c r="D430" s="130" t="str">
        <f t="shared" si="901"/>
        <v>Con</v>
      </c>
      <c r="E430" s="130" t="str">
        <f t="shared" si="901"/>
        <v>Conservation</v>
      </c>
      <c r="F430" s="109" t="str">
        <f t="shared" si="901"/>
        <v>Multiple</v>
      </c>
      <c r="G430" s="131">
        <f t="shared" si="901"/>
        <v>52597</v>
      </c>
      <c r="H430" s="132">
        <f t="shared" si="802"/>
        <v>15</v>
      </c>
      <c r="I430" s="132">
        <f t="shared" si="901"/>
        <v>15</v>
      </c>
      <c r="J430" s="132">
        <f t="shared" si="901"/>
        <v>0</v>
      </c>
      <c r="K430" s="109">
        <f t="shared" si="901"/>
        <v>2044</v>
      </c>
      <c r="L430" s="109"/>
      <c r="M430" s="109"/>
      <c r="N430" s="109"/>
      <c r="O430" s="109"/>
      <c r="P430" s="109"/>
      <c r="Q430" s="109"/>
      <c r="R430" s="109"/>
      <c r="S430" s="109"/>
      <c r="T430" s="109"/>
      <c r="U430" s="67">
        <f t="shared" ref="U430:AF430" si="902">U101</f>
        <v>0</v>
      </c>
      <c r="V430" s="67">
        <f t="shared" si="902"/>
        <v>0</v>
      </c>
      <c r="W430" s="67">
        <f t="shared" si="902"/>
        <v>0</v>
      </c>
      <c r="X430" s="67">
        <f t="shared" si="902"/>
        <v>0</v>
      </c>
      <c r="Y430" s="67">
        <f t="shared" si="902"/>
        <v>0</v>
      </c>
      <c r="Z430" s="67">
        <f t="shared" si="902"/>
        <v>0</v>
      </c>
      <c r="AA430" s="67">
        <f t="shared" si="902"/>
        <v>0</v>
      </c>
      <c r="AB430" s="67">
        <f t="shared" si="902"/>
        <v>0</v>
      </c>
      <c r="AC430" s="67">
        <f t="shared" si="902"/>
        <v>0</v>
      </c>
      <c r="AD430" s="67">
        <f t="shared" si="902"/>
        <v>0</v>
      </c>
      <c r="AE430" s="67">
        <f t="shared" si="902"/>
        <v>0</v>
      </c>
      <c r="AF430" s="67">
        <f t="shared" si="902"/>
        <v>0</v>
      </c>
      <c r="AG430" s="110">
        <f>IFERROR('CEB Allocators'!Y101/SUM('CEB Allocators'!$Y101:$BC101),0)*SUM($AG101:$BK101)</f>
        <v>0</v>
      </c>
      <c r="AH430" s="110">
        <f>IFERROR('CEB Allocators'!Z101/SUM('CEB Allocators'!$Y101:$BC101),0)*SUM($AG101:$BK101)</f>
        <v>0</v>
      </c>
      <c r="AI430" s="110">
        <f>IFERROR('CEB Allocators'!AA101/SUM('CEB Allocators'!$Y101:$BC101),0)*SUM($AG101:$BK101)</f>
        <v>0</v>
      </c>
      <c r="AJ430" s="110">
        <f>IFERROR('CEB Allocators'!AB101/SUM('CEB Allocators'!$Y101:$BC101),0)*SUM($AG101:$BK101)</f>
        <v>0</v>
      </c>
      <c r="AK430" s="110">
        <f>IFERROR('CEB Allocators'!AC101/SUM('CEB Allocators'!$Y101:$BC101),0)*SUM($AG101:$BK101)</f>
        <v>0</v>
      </c>
      <c r="AL430" s="110">
        <f>IFERROR('CEB Allocators'!AD101/SUM('CEB Allocators'!$Y101:$BC101),0)*SUM($AG101:$BK101)</f>
        <v>0</v>
      </c>
      <c r="AM430" s="110">
        <f>IFERROR('CEB Allocators'!AE101/SUM('CEB Allocators'!$Y101:$BC101),0)*SUM($AG101:$BK101)</f>
        <v>0</v>
      </c>
      <c r="AN430" s="110">
        <f>IFERROR('CEB Allocators'!AF101/SUM('CEB Allocators'!$Y101:$BC101),0)*SUM($AG101:$BK101)</f>
        <v>0</v>
      </c>
      <c r="AO430" s="110">
        <f>IFERROR('CEB Allocators'!AG101/SUM('CEB Allocators'!$Y101:$BC101),0)*SUM($AG101:$BK101)</f>
        <v>0</v>
      </c>
      <c r="AP430" s="110">
        <f>IFERROR('CEB Allocators'!AH101/SUM('CEB Allocators'!$Y101:$BC101),0)*SUM($AG101:$BK101)</f>
        <v>0</v>
      </c>
      <c r="AQ430" s="110">
        <f>IFERROR('CEB Allocators'!AI101/SUM('CEB Allocators'!$Y101:$BC101),0)*SUM($AG101:$BK101)</f>
        <v>0</v>
      </c>
      <c r="AR430" s="110">
        <f>IFERROR('CEB Allocators'!AJ101/SUM('CEB Allocators'!$Y101:$BC101),0)*SUM($AG101:$BK101)</f>
        <v>0</v>
      </c>
      <c r="AS430" s="110">
        <f>IFERROR('CEB Allocators'!AK101/SUM('CEB Allocators'!$Y101:$BC101),0)*SUM($AG101:$BK101)</f>
        <v>0</v>
      </c>
      <c r="AT430" s="110">
        <f>IFERROR('CEB Allocators'!AL101/SUM('CEB Allocators'!$Y101:$BC101),0)*SUM($AG101:$BK101)</f>
        <v>0</v>
      </c>
      <c r="AU430" s="110">
        <f>IFERROR('CEB Allocators'!AM101/SUM('CEB Allocators'!$Y101:$BC101),0)*SUM($AG101:$BK101)</f>
        <v>0</v>
      </c>
      <c r="AV430" s="110">
        <f>IFERROR('CEB Allocators'!AN101/SUM('CEB Allocators'!$Y101:$BC101),0)*SUM($AG101:$BK101)</f>
        <v>0</v>
      </c>
      <c r="AW430" s="110">
        <f>IFERROR('CEB Allocators'!AO101/SUM('CEB Allocators'!$Y101:$BC101),0)*SUM($AG101:$BK101)</f>
        <v>0</v>
      </c>
      <c r="AX430" s="110">
        <f>IFERROR('CEB Allocators'!AP101/SUM('CEB Allocators'!$Y101:$BC101),0)*SUM($AG101:$BK101)</f>
        <v>0</v>
      </c>
      <c r="AY430" s="110">
        <f>IFERROR('CEB Allocators'!AQ101/SUM('CEB Allocators'!$Y101:$BC101),0)*SUM($AG101:$BK101)</f>
        <v>0</v>
      </c>
      <c r="AZ430" s="110">
        <f>IFERROR('CEB Allocators'!AR101/SUM('CEB Allocators'!$Y101:$BC101),0)*SUM($AG101:$BK101)</f>
        <v>0</v>
      </c>
      <c r="BA430" s="110">
        <f>IFERROR('CEB Allocators'!AS101/SUM('CEB Allocators'!$Y101:$BC101),0)*SUM($AG101:$BK101)</f>
        <v>0</v>
      </c>
      <c r="BB430" s="110">
        <f>IFERROR('CEB Allocators'!AT101/SUM('CEB Allocators'!$Y101:$BC101),0)*SUM($AG101:$BK101)</f>
        <v>0</v>
      </c>
      <c r="BC430" s="110">
        <f>IFERROR('CEB Allocators'!AU101/SUM('CEB Allocators'!$Y101:$BC101),0)*SUM($AG101:$BK101)</f>
        <v>0</v>
      </c>
      <c r="BD430" s="110">
        <f>IFERROR('CEB Allocators'!AV101/SUM('CEB Allocators'!$Y101:$BC101),0)*SUM($AG101:$BK101)</f>
        <v>0</v>
      </c>
      <c r="BE430" s="110">
        <f>IFERROR('CEB Allocators'!AW101/SUM('CEB Allocators'!$Y101:$BC101),0)*SUM($AG101:$BK101)</f>
        <v>0</v>
      </c>
      <c r="BF430" s="110">
        <f>IFERROR('CEB Allocators'!AX101/SUM('CEB Allocators'!$Y101:$BC101),0)*SUM($AG101:$BK101)</f>
        <v>0</v>
      </c>
      <c r="BG430" s="110">
        <f>IFERROR('CEB Allocators'!AY101/SUM('CEB Allocators'!$Y101:$BC101),0)*SUM($AG101:$BK101)</f>
        <v>0</v>
      </c>
      <c r="BH430" s="110">
        <f>IFERROR('CEB Allocators'!AZ101/SUM('CEB Allocators'!$Y101:$BC101),0)*SUM($AG101:$BK101)</f>
        <v>151.90411771430789</v>
      </c>
      <c r="BI430" s="110">
        <f>IFERROR('CEB Allocators'!BA101/SUM('CEB Allocators'!$Y101:$BC101),0)*SUM($AG101:$BK101)</f>
        <v>151.90411771430789</v>
      </c>
      <c r="BJ430" s="110">
        <f>IFERROR('CEB Allocators'!BB101/SUM('CEB Allocators'!$Y101:$BC101),0)*SUM($AG101:$BK101)</f>
        <v>151.90411771430789</v>
      </c>
      <c r="BK430" s="110">
        <f>IFERROR('CEB Allocators'!BC101/SUM('CEB Allocators'!$Y101:$BC101),0)*SUM($AG101:$BK101)</f>
        <v>151.90411771430789</v>
      </c>
      <c r="BL430" s="67">
        <f t="shared" ref="BL430:CG430" si="903">BL101</f>
        <v>0</v>
      </c>
      <c r="BM430" s="67">
        <f t="shared" si="903"/>
        <v>0</v>
      </c>
      <c r="BN430" s="67">
        <f t="shared" si="903"/>
        <v>0</v>
      </c>
      <c r="BO430" s="67">
        <f t="shared" si="903"/>
        <v>0</v>
      </c>
      <c r="BP430" s="67">
        <f t="shared" si="903"/>
        <v>0</v>
      </c>
      <c r="BQ430" s="67">
        <f t="shared" si="903"/>
        <v>0</v>
      </c>
      <c r="BR430" s="67">
        <f t="shared" si="903"/>
        <v>0</v>
      </c>
      <c r="BS430" s="67">
        <f t="shared" si="903"/>
        <v>0</v>
      </c>
      <c r="BT430" s="67">
        <f t="shared" si="903"/>
        <v>0</v>
      </c>
      <c r="BU430" s="67">
        <f t="shared" si="903"/>
        <v>0</v>
      </c>
      <c r="BV430" s="67">
        <f t="shared" si="903"/>
        <v>0</v>
      </c>
      <c r="BW430" s="67">
        <f t="shared" si="903"/>
        <v>0</v>
      </c>
      <c r="BX430" s="67">
        <f t="shared" si="903"/>
        <v>0</v>
      </c>
      <c r="BY430" s="67">
        <f t="shared" si="903"/>
        <v>0</v>
      </c>
      <c r="BZ430" s="67">
        <f t="shared" si="903"/>
        <v>0</v>
      </c>
      <c r="CA430" s="67">
        <f t="shared" si="903"/>
        <v>0</v>
      </c>
      <c r="CB430" s="67">
        <f t="shared" si="903"/>
        <v>0</v>
      </c>
      <c r="CC430" s="67">
        <f t="shared" si="903"/>
        <v>0</v>
      </c>
      <c r="CD430" s="67">
        <f t="shared" si="903"/>
        <v>0</v>
      </c>
      <c r="CE430" s="67">
        <f t="shared" si="903"/>
        <v>0</v>
      </c>
      <c r="CF430" s="67">
        <f t="shared" si="903"/>
        <v>0</v>
      </c>
      <c r="CG430" s="67">
        <f t="shared" si="903"/>
        <v>0</v>
      </c>
      <c r="CH430" s="67">
        <f t="shared" si="894"/>
        <v>0</v>
      </c>
    </row>
    <row r="431" spans="1:86" ht="11.4" x14ac:dyDescent="0.2">
      <c r="A431" s="150"/>
      <c r="B431" s="109" t="str">
        <f t="shared" ref="B431:K431" si="904">B102</f>
        <v>Conservation</v>
      </c>
      <c r="C431" s="130">
        <f t="shared" si="904"/>
        <v>0</v>
      </c>
      <c r="D431" s="130" t="str">
        <f t="shared" si="904"/>
        <v>Con</v>
      </c>
      <c r="E431" s="130" t="str">
        <f t="shared" si="904"/>
        <v>Conservation</v>
      </c>
      <c r="F431" s="109" t="str">
        <f t="shared" si="904"/>
        <v>Multiple</v>
      </c>
      <c r="G431" s="131">
        <f t="shared" si="904"/>
        <v>52963</v>
      </c>
      <c r="H431" s="132">
        <f t="shared" si="802"/>
        <v>15</v>
      </c>
      <c r="I431" s="132">
        <f t="shared" si="904"/>
        <v>15</v>
      </c>
      <c r="J431" s="132">
        <f t="shared" si="904"/>
        <v>0</v>
      </c>
      <c r="K431" s="109">
        <f t="shared" si="904"/>
        <v>2045</v>
      </c>
      <c r="L431" s="109"/>
      <c r="M431" s="109"/>
      <c r="N431" s="109"/>
      <c r="O431" s="109"/>
      <c r="P431" s="109"/>
      <c r="Q431" s="109"/>
      <c r="R431" s="109"/>
      <c r="S431" s="109"/>
      <c r="T431" s="109"/>
      <c r="U431" s="67">
        <f t="shared" ref="U431:AF431" si="905">U102</f>
        <v>0</v>
      </c>
      <c r="V431" s="67">
        <f t="shared" si="905"/>
        <v>0</v>
      </c>
      <c r="W431" s="67">
        <f t="shared" si="905"/>
        <v>0</v>
      </c>
      <c r="X431" s="67">
        <f t="shared" si="905"/>
        <v>0</v>
      </c>
      <c r="Y431" s="67">
        <f t="shared" si="905"/>
        <v>0</v>
      </c>
      <c r="Z431" s="67">
        <f t="shared" si="905"/>
        <v>0</v>
      </c>
      <c r="AA431" s="67">
        <f t="shared" si="905"/>
        <v>0</v>
      </c>
      <c r="AB431" s="67">
        <f t="shared" si="905"/>
        <v>0</v>
      </c>
      <c r="AC431" s="67">
        <f t="shared" si="905"/>
        <v>0</v>
      </c>
      <c r="AD431" s="67">
        <f t="shared" si="905"/>
        <v>0</v>
      </c>
      <c r="AE431" s="67">
        <f t="shared" si="905"/>
        <v>0</v>
      </c>
      <c r="AF431" s="67">
        <f t="shared" si="905"/>
        <v>0</v>
      </c>
      <c r="AG431" s="110">
        <f>IFERROR('CEB Allocators'!Y102/SUM('CEB Allocators'!$Y102:$BC102),0)*SUM($AG102:$BK102)</f>
        <v>0</v>
      </c>
      <c r="AH431" s="110">
        <f>IFERROR('CEB Allocators'!Z102/SUM('CEB Allocators'!$Y102:$BC102),0)*SUM($AG102:$BK102)</f>
        <v>0</v>
      </c>
      <c r="AI431" s="110">
        <f>IFERROR('CEB Allocators'!AA102/SUM('CEB Allocators'!$Y102:$BC102),0)*SUM($AG102:$BK102)</f>
        <v>0</v>
      </c>
      <c r="AJ431" s="110">
        <f>IFERROR('CEB Allocators'!AB102/SUM('CEB Allocators'!$Y102:$BC102),0)*SUM($AG102:$BK102)</f>
        <v>0</v>
      </c>
      <c r="AK431" s="110">
        <f>IFERROR('CEB Allocators'!AC102/SUM('CEB Allocators'!$Y102:$BC102),0)*SUM($AG102:$BK102)</f>
        <v>0</v>
      </c>
      <c r="AL431" s="110">
        <f>IFERROR('CEB Allocators'!AD102/SUM('CEB Allocators'!$Y102:$BC102),0)*SUM($AG102:$BK102)</f>
        <v>0</v>
      </c>
      <c r="AM431" s="110">
        <f>IFERROR('CEB Allocators'!AE102/SUM('CEB Allocators'!$Y102:$BC102),0)*SUM($AG102:$BK102)</f>
        <v>0</v>
      </c>
      <c r="AN431" s="110">
        <f>IFERROR('CEB Allocators'!AF102/SUM('CEB Allocators'!$Y102:$BC102),0)*SUM($AG102:$BK102)</f>
        <v>0</v>
      </c>
      <c r="AO431" s="110">
        <f>IFERROR('CEB Allocators'!AG102/SUM('CEB Allocators'!$Y102:$BC102),0)*SUM($AG102:$BK102)</f>
        <v>0</v>
      </c>
      <c r="AP431" s="110">
        <f>IFERROR('CEB Allocators'!AH102/SUM('CEB Allocators'!$Y102:$BC102),0)*SUM($AG102:$BK102)</f>
        <v>0</v>
      </c>
      <c r="AQ431" s="110">
        <f>IFERROR('CEB Allocators'!AI102/SUM('CEB Allocators'!$Y102:$BC102),0)*SUM($AG102:$BK102)</f>
        <v>0</v>
      </c>
      <c r="AR431" s="110">
        <f>IFERROR('CEB Allocators'!AJ102/SUM('CEB Allocators'!$Y102:$BC102),0)*SUM($AG102:$BK102)</f>
        <v>0</v>
      </c>
      <c r="AS431" s="110">
        <f>IFERROR('CEB Allocators'!AK102/SUM('CEB Allocators'!$Y102:$BC102),0)*SUM($AG102:$BK102)</f>
        <v>0</v>
      </c>
      <c r="AT431" s="110">
        <f>IFERROR('CEB Allocators'!AL102/SUM('CEB Allocators'!$Y102:$BC102),0)*SUM($AG102:$BK102)</f>
        <v>0</v>
      </c>
      <c r="AU431" s="110">
        <f>IFERROR('CEB Allocators'!AM102/SUM('CEB Allocators'!$Y102:$BC102),0)*SUM($AG102:$BK102)</f>
        <v>0</v>
      </c>
      <c r="AV431" s="110">
        <f>IFERROR('CEB Allocators'!AN102/SUM('CEB Allocators'!$Y102:$BC102),0)*SUM($AG102:$BK102)</f>
        <v>0</v>
      </c>
      <c r="AW431" s="110">
        <f>IFERROR('CEB Allocators'!AO102/SUM('CEB Allocators'!$Y102:$BC102),0)*SUM($AG102:$BK102)</f>
        <v>0</v>
      </c>
      <c r="AX431" s="110">
        <f>IFERROR('CEB Allocators'!AP102/SUM('CEB Allocators'!$Y102:$BC102),0)*SUM($AG102:$BK102)</f>
        <v>0</v>
      </c>
      <c r="AY431" s="110">
        <f>IFERROR('CEB Allocators'!AQ102/SUM('CEB Allocators'!$Y102:$BC102),0)*SUM($AG102:$BK102)</f>
        <v>0</v>
      </c>
      <c r="AZ431" s="110">
        <f>IFERROR('CEB Allocators'!AR102/SUM('CEB Allocators'!$Y102:$BC102),0)*SUM($AG102:$BK102)</f>
        <v>0</v>
      </c>
      <c r="BA431" s="110">
        <f>IFERROR('CEB Allocators'!AS102/SUM('CEB Allocators'!$Y102:$BC102),0)*SUM($AG102:$BK102)</f>
        <v>0</v>
      </c>
      <c r="BB431" s="110">
        <f>IFERROR('CEB Allocators'!AT102/SUM('CEB Allocators'!$Y102:$BC102),0)*SUM($AG102:$BK102)</f>
        <v>0</v>
      </c>
      <c r="BC431" s="110">
        <f>IFERROR('CEB Allocators'!AU102/SUM('CEB Allocators'!$Y102:$BC102),0)*SUM($AG102:$BK102)</f>
        <v>0</v>
      </c>
      <c r="BD431" s="110">
        <f>IFERROR('CEB Allocators'!AV102/SUM('CEB Allocators'!$Y102:$BC102),0)*SUM($AG102:$BK102)</f>
        <v>0</v>
      </c>
      <c r="BE431" s="110">
        <f>IFERROR('CEB Allocators'!AW102/SUM('CEB Allocators'!$Y102:$BC102),0)*SUM($AG102:$BK102)</f>
        <v>0</v>
      </c>
      <c r="BF431" s="110">
        <f>IFERROR('CEB Allocators'!AX102/SUM('CEB Allocators'!$Y102:$BC102),0)*SUM($AG102:$BK102)</f>
        <v>0</v>
      </c>
      <c r="BG431" s="110">
        <f>IFERROR('CEB Allocators'!AY102/SUM('CEB Allocators'!$Y102:$BC102),0)*SUM($AG102:$BK102)</f>
        <v>0</v>
      </c>
      <c r="BH431" s="110">
        <f>IFERROR('CEB Allocators'!AZ102/SUM('CEB Allocators'!$Y102:$BC102),0)*SUM($AG102:$BK102)</f>
        <v>0</v>
      </c>
      <c r="BI431" s="110">
        <f>IFERROR('CEB Allocators'!BA102/SUM('CEB Allocators'!$Y102:$BC102),0)*SUM($AG102:$BK102)</f>
        <v>206.58960009145872</v>
      </c>
      <c r="BJ431" s="110">
        <f>IFERROR('CEB Allocators'!BB102/SUM('CEB Allocators'!$Y102:$BC102),0)*SUM($AG102:$BK102)</f>
        <v>206.58960009145872</v>
      </c>
      <c r="BK431" s="110">
        <f>IFERROR('CEB Allocators'!BC102/SUM('CEB Allocators'!$Y102:$BC102),0)*SUM($AG102:$BK102)</f>
        <v>206.58960009145872</v>
      </c>
      <c r="BL431" s="67">
        <f t="shared" ref="BL431:CG431" si="906">BL102</f>
        <v>0</v>
      </c>
      <c r="BM431" s="67">
        <f t="shared" si="906"/>
        <v>0</v>
      </c>
      <c r="BN431" s="67">
        <f t="shared" si="906"/>
        <v>0</v>
      </c>
      <c r="BO431" s="67">
        <f t="shared" si="906"/>
        <v>0</v>
      </c>
      <c r="BP431" s="67">
        <f t="shared" si="906"/>
        <v>0</v>
      </c>
      <c r="BQ431" s="67">
        <f t="shared" si="906"/>
        <v>0</v>
      </c>
      <c r="BR431" s="67">
        <f t="shared" si="906"/>
        <v>0</v>
      </c>
      <c r="BS431" s="67">
        <f t="shared" si="906"/>
        <v>0</v>
      </c>
      <c r="BT431" s="67">
        <f t="shared" si="906"/>
        <v>0</v>
      </c>
      <c r="BU431" s="67">
        <f t="shared" si="906"/>
        <v>0</v>
      </c>
      <c r="BV431" s="67">
        <f t="shared" si="906"/>
        <v>0</v>
      </c>
      <c r="BW431" s="67">
        <f t="shared" si="906"/>
        <v>0</v>
      </c>
      <c r="BX431" s="67">
        <f t="shared" si="906"/>
        <v>0</v>
      </c>
      <c r="BY431" s="67">
        <f t="shared" si="906"/>
        <v>0</v>
      </c>
      <c r="BZ431" s="67">
        <f t="shared" si="906"/>
        <v>0</v>
      </c>
      <c r="CA431" s="67">
        <f t="shared" si="906"/>
        <v>0</v>
      </c>
      <c r="CB431" s="67">
        <f t="shared" si="906"/>
        <v>0</v>
      </c>
      <c r="CC431" s="67">
        <f t="shared" si="906"/>
        <v>0</v>
      </c>
      <c r="CD431" s="67">
        <f t="shared" si="906"/>
        <v>0</v>
      </c>
      <c r="CE431" s="67">
        <f t="shared" si="906"/>
        <v>0</v>
      </c>
      <c r="CF431" s="67">
        <f t="shared" si="906"/>
        <v>0</v>
      </c>
      <c r="CG431" s="67">
        <f t="shared" si="906"/>
        <v>0</v>
      </c>
      <c r="CH431" s="67">
        <f t="shared" si="894"/>
        <v>0</v>
      </c>
    </row>
    <row r="432" spans="1:86" ht="11.4" x14ac:dyDescent="0.2">
      <c r="A432" s="150"/>
      <c r="B432" s="109" t="str">
        <f t="shared" ref="B432:K432" si="907">B103</f>
        <v>Conservation</v>
      </c>
      <c r="C432" s="130">
        <f t="shared" si="907"/>
        <v>0</v>
      </c>
      <c r="D432" s="130" t="str">
        <f t="shared" si="907"/>
        <v>Con</v>
      </c>
      <c r="E432" s="130" t="str">
        <f t="shared" si="907"/>
        <v>Conservation</v>
      </c>
      <c r="F432" s="109" t="str">
        <f t="shared" si="907"/>
        <v>Multiple</v>
      </c>
      <c r="G432" s="131">
        <f t="shared" si="907"/>
        <v>53328</v>
      </c>
      <c r="H432" s="132">
        <f t="shared" si="802"/>
        <v>15</v>
      </c>
      <c r="I432" s="132">
        <f t="shared" si="907"/>
        <v>15</v>
      </c>
      <c r="J432" s="132">
        <f t="shared" si="907"/>
        <v>0</v>
      </c>
      <c r="K432" s="109">
        <f t="shared" si="907"/>
        <v>2046</v>
      </c>
      <c r="L432" s="109"/>
      <c r="M432" s="109"/>
      <c r="N432" s="109"/>
      <c r="O432" s="109"/>
      <c r="P432" s="109"/>
      <c r="Q432" s="109"/>
      <c r="R432" s="109"/>
      <c r="S432" s="109"/>
      <c r="T432" s="109"/>
      <c r="U432" s="67">
        <f t="shared" ref="U432:AF432" si="908">U103</f>
        <v>0</v>
      </c>
      <c r="V432" s="67">
        <f t="shared" si="908"/>
        <v>0</v>
      </c>
      <c r="W432" s="67">
        <f t="shared" si="908"/>
        <v>0</v>
      </c>
      <c r="X432" s="67">
        <f t="shared" si="908"/>
        <v>0</v>
      </c>
      <c r="Y432" s="67">
        <f t="shared" si="908"/>
        <v>0</v>
      </c>
      <c r="Z432" s="67">
        <f t="shared" si="908"/>
        <v>0</v>
      </c>
      <c r="AA432" s="67">
        <f t="shared" si="908"/>
        <v>0</v>
      </c>
      <c r="AB432" s="67">
        <f t="shared" si="908"/>
        <v>0</v>
      </c>
      <c r="AC432" s="67">
        <f t="shared" si="908"/>
        <v>0</v>
      </c>
      <c r="AD432" s="67">
        <f t="shared" si="908"/>
        <v>0</v>
      </c>
      <c r="AE432" s="67">
        <f t="shared" si="908"/>
        <v>0</v>
      </c>
      <c r="AF432" s="67">
        <f t="shared" si="908"/>
        <v>0</v>
      </c>
      <c r="AG432" s="110">
        <f>IFERROR('CEB Allocators'!Y103/SUM('CEB Allocators'!$Y103:$BC103),0)*SUM($AG103:$BK103)</f>
        <v>0</v>
      </c>
      <c r="AH432" s="110">
        <f>IFERROR('CEB Allocators'!Z103/SUM('CEB Allocators'!$Y103:$BC103),0)*SUM($AG103:$BK103)</f>
        <v>0</v>
      </c>
      <c r="AI432" s="110">
        <f>IFERROR('CEB Allocators'!AA103/SUM('CEB Allocators'!$Y103:$BC103),0)*SUM($AG103:$BK103)</f>
        <v>0</v>
      </c>
      <c r="AJ432" s="110">
        <f>IFERROR('CEB Allocators'!AB103/SUM('CEB Allocators'!$Y103:$BC103),0)*SUM($AG103:$BK103)</f>
        <v>0</v>
      </c>
      <c r="AK432" s="110">
        <f>IFERROR('CEB Allocators'!AC103/SUM('CEB Allocators'!$Y103:$BC103),0)*SUM($AG103:$BK103)</f>
        <v>0</v>
      </c>
      <c r="AL432" s="110">
        <f>IFERROR('CEB Allocators'!AD103/SUM('CEB Allocators'!$Y103:$BC103),0)*SUM($AG103:$BK103)</f>
        <v>0</v>
      </c>
      <c r="AM432" s="110">
        <f>IFERROR('CEB Allocators'!AE103/SUM('CEB Allocators'!$Y103:$BC103),0)*SUM($AG103:$BK103)</f>
        <v>0</v>
      </c>
      <c r="AN432" s="110">
        <f>IFERROR('CEB Allocators'!AF103/SUM('CEB Allocators'!$Y103:$BC103),0)*SUM($AG103:$BK103)</f>
        <v>0</v>
      </c>
      <c r="AO432" s="110">
        <f>IFERROR('CEB Allocators'!AG103/SUM('CEB Allocators'!$Y103:$BC103),0)*SUM($AG103:$BK103)</f>
        <v>0</v>
      </c>
      <c r="AP432" s="110">
        <f>IFERROR('CEB Allocators'!AH103/SUM('CEB Allocators'!$Y103:$BC103),0)*SUM($AG103:$BK103)</f>
        <v>0</v>
      </c>
      <c r="AQ432" s="110">
        <f>IFERROR('CEB Allocators'!AI103/SUM('CEB Allocators'!$Y103:$BC103),0)*SUM($AG103:$BK103)</f>
        <v>0</v>
      </c>
      <c r="AR432" s="110">
        <f>IFERROR('CEB Allocators'!AJ103/SUM('CEB Allocators'!$Y103:$BC103),0)*SUM($AG103:$BK103)</f>
        <v>0</v>
      </c>
      <c r="AS432" s="110">
        <f>IFERROR('CEB Allocators'!AK103/SUM('CEB Allocators'!$Y103:$BC103),0)*SUM($AG103:$BK103)</f>
        <v>0</v>
      </c>
      <c r="AT432" s="110">
        <f>IFERROR('CEB Allocators'!AL103/SUM('CEB Allocators'!$Y103:$BC103),0)*SUM($AG103:$BK103)</f>
        <v>0</v>
      </c>
      <c r="AU432" s="110">
        <f>IFERROR('CEB Allocators'!AM103/SUM('CEB Allocators'!$Y103:$BC103),0)*SUM($AG103:$BK103)</f>
        <v>0</v>
      </c>
      <c r="AV432" s="110">
        <f>IFERROR('CEB Allocators'!AN103/SUM('CEB Allocators'!$Y103:$BC103),0)*SUM($AG103:$BK103)</f>
        <v>0</v>
      </c>
      <c r="AW432" s="110">
        <f>IFERROR('CEB Allocators'!AO103/SUM('CEB Allocators'!$Y103:$BC103),0)*SUM($AG103:$BK103)</f>
        <v>0</v>
      </c>
      <c r="AX432" s="110">
        <f>IFERROR('CEB Allocators'!AP103/SUM('CEB Allocators'!$Y103:$BC103),0)*SUM($AG103:$BK103)</f>
        <v>0</v>
      </c>
      <c r="AY432" s="110">
        <f>IFERROR('CEB Allocators'!AQ103/SUM('CEB Allocators'!$Y103:$BC103),0)*SUM($AG103:$BK103)</f>
        <v>0</v>
      </c>
      <c r="AZ432" s="110">
        <f>IFERROR('CEB Allocators'!AR103/SUM('CEB Allocators'!$Y103:$BC103),0)*SUM($AG103:$BK103)</f>
        <v>0</v>
      </c>
      <c r="BA432" s="110">
        <f>IFERROR('CEB Allocators'!AS103/SUM('CEB Allocators'!$Y103:$BC103),0)*SUM($AG103:$BK103)</f>
        <v>0</v>
      </c>
      <c r="BB432" s="110">
        <f>IFERROR('CEB Allocators'!AT103/SUM('CEB Allocators'!$Y103:$BC103),0)*SUM($AG103:$BK103)</f>
        <v>0</v>
      </c>
      <c r="BC432" s="110">
        <f>IFERROR('CEB Allocators'!AU103/SUM('CEB Allocators'!$Y103:$BC103),0)*SUM($AG103:$BK103)</f>
        <v>0</v>
      </c>
      <c r="BD432" s="110">
        <f>IFERROR('CEB Allocators'!AV103/SUM('CEB Allocators'!$Y103:$BC103),0)*SUM($AG103:$BK103)</f>
        <v>0</v>
      </c>
      <c r="BE432" s="110">
        <f>IFERROR('CEB Allocators'!AW103/SUM('CEB Allocators'!$Y103:$BC103),0)*SUM($AG103:$BK103)</f>
        <v>0</v>
      </c>
      <c r="BF432" s="110">
        <f>IFERROR('CEB Allocators'!AX103/SUM('CEB Allocators'!$Y103:$BC103),0)*SUM($AG103:$BK103)</f>
        <v>0</v>
      </c>
      <c r="BG432" s="110">
        <f>IFERROR('CEB Allocators'!AY103/SUM('CEB Allocators'!$Y103:$BC103),0)*SUM($AG103:$BK103)</f>
        <v>0</v>
      </c>
      <c r="BH432" s="110">
        <f>IFERROR('CEB Allocators'!AZ103/SUM('CEB Allocators'!$Y103:$BC103),0)*SUM($AG103:$BK103)</f>
        <v>0</v>
      </c>
      <c r="BI432" s="110">
        <f>IFERROR('CEB Allocators'!BA103/SUM('CEB Allocators'!$Y103:$BC103),0)*SUM($AG103:$BK103)</f>
        <v>0</v>
      </c>
      <c r="BJ432" s="110">
        <f>IFERROR('CEB Allocators'!BB103/SUM('CEB Allocators'!$Y103:$BC103),0)*SUM($AG103:$BK103)</f>
        <v>316.08208813993184</v>
      </c>
      <c r="BK432" s="110">
        <f>IFERROR('CEB Allocators'!BC103/SUM('CEB Allocators'!$Y103:$BC103),0)*SUM($AG103:$BK103)</f>
        <v>316.08208813993184</v>
      </c>
      <c r="BL432" s="67">
        <f t="shared" ref="BL432:CG432" si="909">BL103</f>
        <v>0</v>
      </c>
      <c r="BM432" s="67">
        <f t="shared" si="909"/>
        <v>0</v>
      </c>
      <c r="BN432" s="67">
        <f t="shared" si="909"/>
        <v>0</v>
      </c>
      <c r="BO432" s="67">
        <f t="shared" si="909"/>
        <v>0</v>
      </c>
      <c r="BP432" s="67">
        <f t="shared" si="909"/>
        <v>0</v>
      </c>
      <c r="BQ432" s="67">
        <f t="shared" si="909"/>
        <v>0</v>
      </c>
      <c r="BR432" s="67">
        <f t="shared" si="909"/>
        <v>0</v>
      </c>
      <c r="BS432" s="67">
        <f t="shared" si="909"/>
        <v>0</v>
      </c>
      <c r="BT432" s="67">
        <f t="shared" si="909"/>
        <v>0</v>
      </c>
      <c r="BU432" s="67">
        <f t="shared" si="909"/>
        <v>0</v>
      </c>
      <c r="BV432" s="67">
        <f t="shared" si="909"/>
        <v>0</v>
      </c>
      <c r="BW432" s="67">
        <f t="shared" si="909"/>
        <v>0</v>
      </c>
      <c r="BX432" s="67">
        <f t="shared" si="909"/>
        <v>0</v>
      </c>
      <c r="BY432" s="67">
        <f t="shared" si="909"/>
        <v>0</v>
      </c>
      <c r="BZ432" s="67">
        <f t="shared" si="909"/>
        <v>0</v>
      </c>
      <c r="CA432" s="67">
        <f t="shared" si="909"/>
        <v>0</v>
      </c>
      <c r="CB432" s="67">
        <f t="shared" si="909"/>
        <v>0</v>
      </c>
      <c r="CC432" s="67">
        <f t="shared" si="909"/>
        <v>0</v>
      </c>
      <c r="CD432" s="67">
        <f t="shared" si="909"/>
        <v>0</v>
      </c>
      <c r="CE432" s="67">
        <f t="shared" si="909"/>
        <v>0</v>
      </c>
      <c r="CF432" s="67">
        <f t="shared" si="909"/>
        <v>0</v>
      </c>
      <c r="CG432" s="67">
        <f t="shared" si="909"/>
        <v>0</v>
      </c>
      <c r="CH432" s="67">
        <f t="shared" si="894"/>
        <v>0</v>
      </c>
    </row>
    <row r="433" spans="1:86" ht="11.4" x14ac:dyDescent="0.2">
      <c r="A433" s="150"/>
      <c r="B433" s="109" t="str">
        <f t="shared" ref="B433:K433" si="910">B104</f>
        <v>Conservation</v>
      </c>
      <c r="C433" s="130">
        <f t="shared" si="910"/>
        <v>0</v>
      </c>
      <c r="D433" s="130" t="str">
        <f t="shared" si="910"/>
        <v>Con</v>
      </c>
      <c r="E433" s="130" t="str">
        <f t="shared" si="910"/>
        <v>Conservation</v>
      </c>
      <c r="F433" s="109" t="str">
        <f t="shared" si="910"/>
        <v>Multiple</v>
      </c>
      <c r="G433" s="131">
        <f t="shared" si="910"/>
        <v>53693</v>
      </c>
      <c r="H433" s="132">
        <f t="shared" si="802"/>
        <v>15</v>
      </c>
      <c r="I433" s="132">
        <f t="shared" si="910"/>
        <v>15</v>
      </c>
      <c r="J433" s="132">
        <f t="shared" si="910"/>
        <v>0</v>
      </c>
      <c r="K433" s="109">
        <f t="shared" si="910"/>
        <v>2047</v>
      </c>
      <c r="L433" s="109"/>
      <c r="M433" s="109"/>
      <c r="N433" s="109"/>
      <c r="O433" s="109"/>
      <c r="P433" s="109"/>
      <c r="Q433" s="109"/>
      <c r="R433" s="109"/>
      <c r="S433" s="109"/>
      <c r="T433" s="109"/>
      <c r="U433" s="67">
        <f t="shared" ref="U433:AF433" si="911">U104</f>
        <v>0</v>
      </c>
      <c r="V433" s="67">
        <f t="shared" si="911"/>
        <v>0</v>
      </c>
      <c r="W433" s="67">
        <f t="shared" si="911"/>
        <v>0</v>
      </c>
      <c r="X433" s="67">
        <f t="shared" si="911"/>
        <v>0</v>
      </c>
      <c r="Y433" s="67">
        <f t="shared" si="911"/>
        <v>0</v>
      </c>
      <c r="Z433" s="67">
        <f t="shared" si="911"/>
        <v>0</v>
      </c>
      <c r="AA433" s="67">
        <f t="shared" si="911"/>
        <v>0</v>
      </c>
      <c r="AB433" s="67">
        <f t="shared" si="911"/>
        <v>0</v>
      </c>
      <c r="AC433" s="67">
        <f t="shared" si="911"/>
        <v>0</v>
      </c>
      <c r="AD433" s="67">
        <f t="shared" si="911"/>
        <v>0</v>
      </c>
      <c r="AE433" s="67">
        <f t="shared" si="911"/>
        <v>0</v>
      </c>
      <c r="AF433" s="67">
        <f t="shared" si="911"/>
        <v>0</v>
      </c>
      <c r="AG433" s="110">
        <f>IFERROR('CEB Allocators'!Y104/SUM('CEB Allocators'!$Y104:$BC104),0)*SUM($AG104:$BK104)</f>
        <v>0</v>
      </c>
      <c r="AH433" s="110">
        <f>IFERROR('CEB Allocators'!Z104/SUM('CEB Allocators'!$Y104:$BC104),0)*SUM($AG104:$BK104)</f>
        <v>0</v>
      </c>
      <c r="AI433" s="110">
        <f>IFERROR('CEB Allocators'!AA104/SUM('CEB Allocators'!$Y104:$BC104),0)*SUM($AG104:$BK104)</f>
        <v>0</v>
      </c>
      <c r="AJ433" s="110">
        <f>IFERROR('CEB Allocators'!AB104/SUM('CEB Allocators'!$Y104:$BC104),0)*SUM($AG104:$BK104)</f>
        <v>0</v>
      </c>
      <c r="AK433" s="110">
        <f>IFERROR('CEB Allocators'!AC104/SUM('CEB Allocators'!$Y104:$BC104),0)*SUM($AG104:$BK104)</f>
        <v>0</v>
      </c>
      <c r="AL433" s="110">
        <f>IFERROR('CEB Allocators'!AD104/SUM('CEB Allocators'!$Y104:$BC104),0)*SUM($AG104:$BK104)</f>
        <v>0</v>
      </c>
      <c r="AM433" s="110">
        <f>IFERROR('CEB Allocators'!AE104/SUM('CEB Allocators'!$Y104:$BC104),0)*SUM($AG104:$BK104)</f>
        <v>0</v>
      </c>
      <c r="AN433" s="110">
        <f>IFERROR('CEB Allocators'!AF104/SUM('CEB Allocators'!$Y104:$BC104),0)*SUM($AG104:$BK104)</f>
        <v>0</v>
      </c>
      <c r="AO433" s="110">
        <f>IFERROR('CEB Allocators'!AG104/SUM('CEB Allocators'!$Y104:$BC104),0)*SUM($AG104:$BK104)</f>
        <v>0</v>
      </c>
      <c r="AP433" s="110">
        <f>IFERROR('CEB Allocators'!AH104/SUM('CEB Allocators'!$Y104:$BC104),0)*SUM($AG104:$BK104)</f>
        <v>0</v>
      </c>
      <c r="AQ433" s="110">
        <f>IFERROR('CEB Allocators'!AI104/SUM('CEB Allocators'!$Y104:$BC104),0)*SUM($AG104:$BK104)</f>
        <v>0</v>
      </c>
      <c r="AR433" s="110">
        <f>IFERROR('CEB Allocators'!AJ104/SUM('CEB Allocators'!$Y104:$BC104),0)*SUM($AG104:$BK104)</f>
        <v>0</v>
      </c>
      <c r="AS433" s="110">
        <f>IFERROR('CEB Allocators'!AK104/SUM('CEB Allocators'!$Y104:$BC104),0)*SUM($AG104:$BK104)</f>
        <v>0</v>
      </c>
      <c r="AT433" s="110">
        <f>IFERROR('CEB Allocators'!AL104/SUM('CEB Allocators'!$Y104:$BC104),0)*SUM($AG104:$BK104)</f>
        <v>0</v>
      </c>
      <c r="AU433" s="110">
        <f>IFERROR('CEB Allocators'!AM104/SUM('CEB Allocators'!$Y104:$BC104),0)*SUM($AG104:$BK104)</f>
        <v>0</v>
      </c>
      <c r="AV433" s="110">
        <f>IFERROR('CEB Allocators'!AN104/SUM('CEB Allocators'!$Y104:$BC104),0)*SUM($AG104:$BK104)</f>
        <v>0</v>
      </c>
      <c r="AW433" s="110">
        <f>IFERROR('CEB Allocators'!AO104/SUM('CEB Allocators'!$Y104:$BC104),0)*SUM($AG104:$BK104)</f>
        <v>0</v>
      </c>
      <c r="AX433" s="110">
        <f>IFERROR('CEB Allocators'!AP104/SUM('CEB Allocators'!$Y104:$BC104),0)*SUM($AG104:$BK104)</f>
        <v>0</v>
      </c>
      <c r="AY433" s="110">
        <f>IFERROR('CEB Allocators'!AQ104/SUM('CEB Allocators'!$Y104:$BC104),0)*SUM($AG104:$BK104)</f>
        <v>0</v>
      </c>
      <c r="AZ433" s="110">
        <f>IFERROR('CEB Allocators'!AR104/SUM('CEB Allocators'!$Y104:$BC104),0)*SUM($AG104:$BK104)</f>
        <v>0</v>
      </c>
      <c r="BA433" s="110">
        <f>IFERROR('CEB Allocators'!AS104/SUM('CEB Allocators'!$Y104:$BC104),0)*SUM($AG104:$BK104)</f>
        <v>0</v>
      </c>
      <c r="BB433" s="110">
        <f>IFERROR('CEB Allocators'!AT104/SUM('CEB Allocators'!$Y104:$BC104),0)*SUM($AG104:$BK104)</f>
        <v>0</v>
      </c>
      <c r="BC433" s="110">
        <f>IFERROR('CEB Allocators'!AU104/SUM('CEB Allocators'!$Y104:$BC104),0)*SUM($AG104:$BK104)</f>
        <v>0</v>
      </c>
      <c r="BD433" s="110">
        <f>IFERROR('CEB Allocators'!AV104/SUM('CEB Allocators'!$Y104:$BC104),0)*SUM($AG104:$BK104)</f>
        <v>0</v>
      </c>
      <c r="BE433" s="110">
        <f>IFERROR('CEB Allocators'!AW104/SUM('CEB Allocators'!$Y104:$BC104),0)*SUM($AG104:$BK104)</f>
        <v>0</v>
      </c>
      <c r="BF433" s="110">
        <f>IFERROR('CEB Allocators'!AX104/SUM('CEB Allocators'!$Y104:$BC104),0)*SUM($AG104:$BK104)</f>
        <v>0</v>
      </c>
      <c r="BG433" s="110">
        <f>IFERROR('CEB Allocators'!AY104/SUM('CEB Allocators'!$Y104:$BC104),0)*SUM($AG104:$BK104)</f>
        <v>0</v>
      </c>
      <c r="BH433" s="110">
        <f>IFERROR('CEB Allocators'!AZ104/SUM('CEB Allocators'!$Y104:$BC104),0)*SUM($AG104:$BK104)</f>
        <v>0</v>
      </c>
      <c r="BI433" s="110">
        <f>IFERROR('CEB Allocators'!BA104/SUM('CEB Allocators'!$Y104:$BC104),0)*SUM($AG104:$BK104)</f>
        <v>0</v>
      </c>
      <c r="BJ433" s="110">
        <f>IFERROR('CEB Allocators'!BB104/SUM('CEB Allocators'!$Y104:$BC104),0)*SUM($AG104:$BK104)</f>
        <v>0</v>
      </c>
      <c r="BK433" s="110">
        <f>IFERROR('CEB Allocators'!BC104/SUM('CEB Allocators'!$Y104:$BC104),0)*SUM($AG104:$BK104)</f>
        <v>644.80745980546101</v>
      </c>
      <c r="BL433" s="67">
        <f t="shared" ref="BL433:CG433" si="912">BL104</f>
        <v>0</v>
      </c>
      <c r="BM433" s="67">
        <f t="shared" si="912"/>
        <v>0</v>
      </c>
      <c r="BN433" s="67">
        <f t="shared" si="912"/>
        <v>0</v>
      </c>
      <c r="BO433" s="67">
        <f t="shared" si="912"/>
        <v>0</v>
      </c>
      <c r="BP433" s="67">
        <f t="shared" si="912"/>
        <v>0</v>
      </c>
      <c r="BQ433" s="67">
        <f t="shared" si="912"/>
        <v>0</v>
      </c>
      <c r="BR433" s="67">
        <f t="shared" si="912"/>
        <v>0</v>
      </c>
      <c r="BS433" s="67">
        <f t="shared" si="912"/>
        <v>0</v>
      </c>
      <c r="BT433" s="67">
        <f t="shared" si="912"/>
        <v>0</v>
      </c>
      <c r="BU433" s="67">
        <f t="shared" si="912"/>
        <v>0</v>
      </c>
      <c r="BV433" s="67">
        <f t="shared" si="912"/>
        <v>0</v>
      </c>
      <c r="BW433" s="67">
        <f t="shared" si="912"/>
        <v>0</v>
      </c>
      <c r="BX433" s="67">
        <f t="shared" si="912"/>
        <v>0</v>
      </c>
      <c r="BY433" s="67">
        <f t="shared" si="912"/>
        <v>0</v>
      </c>
      <c r="BZ433" s="67">
        <f t="shared" si="912"/>
        <v>0</v>
      </c>
      <c r="CA433" s="67">
        <f t="shared" si="912"/>
        <v>0</v>
      </c>
      <c r="CB433" s="67">
        <f t="shared" si="912"/>
        <v>0</v>
      </c>
      <c r="CC433" s="67">
        <f t="shared" si="912"/>
        <v>0</v>
      </c>
      <c r="CD433" s="67">
        <f t="shared" si="912"/>
        <v>0</v>
      </c>
      <c r="CE433" s="67">
        <f t="shared" si="912"/>
        <v>0</v>
      </c>
      <c r="CF433" s="67">
        <f t="shared" si="912"/>
        <v>0</v>
      </c>
      <c r="CG433" s="67">
        <f t="shared" si="912"/>
        <v>0</v>
      </c>
      <c r="CH433" s="67">
        <f t="shared" si="894"/>
        <v>0</v>
      </c>
    </row>
    <row r="434" spans="1:86" ht="11.4" x14ac:dyDescent="0.2">
      <c r="A434" s="150"/>
      <c r="B434" s="109" t="str">
        <f t="shared" ref="B434:K434" si="913">B105</f>
        <v>Conservation</v>
      </c>
      <c r="C434" s="130">
        <f t="shared" si="913"/>
        <v>0</v>
      </c>
      <c r="D434" s="130" t="str">
        <f t="shared" si="913"/>
        <v>Con</v>
      </c>
      <c r="E434" s="130" t="str">
        <f t="shared" si="913"/>
        <v>Conservation</v>
      </c>
      <c r="F434" s="109" t="str">
        <f t="shared" si="913"/>
        <v>Multiple</v>
      </c>
      <c r="G434" s="131">
        <f t="shared" si="913"/>
        <v>54058</v>
      </c>
      <c r="H434" s="132">
        <f t="shared" si="802"/>
        <v>15</v>
      </c>
      <c r="I434" s="132">
        <f t="shared" si="913"/>
        <v>15</v>
      </c>
      <c r="J434" s="132">
        <f t="shared" si="913"/>
        <v>0</v>
      </c>
      <c r="K434" s="109">
        <f t="shared" si="913"/>
        <v>2048</v>
      </c>
      <c r="L434" s="109"/>
      <c r="M434" s="109"/>
      <c r="N434" s="109"/>
      <c r="O434" s="109"/>
      <c r="P434" s="109"/>
      <c r="Q434" s="109"/>
      <c r="R434" s="109"/>
      <c r="S434" s="109"/>
      <c r="T434" s="109"/>
      <c r="U434" s="67">
        <f t="shared" ref="U434:AF434" si="914">U105</f>
        <v>0</v>
      </c>
      <c r="V434" s="67">
        <f t="shared" si="914"/>
        <v>0</v>
      </c>
      <c r="W434" s="67">
        <f t="shared" si="914"/>
        <v>0</v>
      </c>
      <c r="X434" s="67">
        <f t="shared" si="914"/>
        <v>0</v>
      </c>
      <c r="Y434" s="67">
        <f t="shared" si="914"/>
        <v>0</v>
      </c>
      <c r="Z434" s="67">
        <f t="shared" si="914"/>
        <v>0</v>
      </c>
      <c r="AA434" s="67">
        <f t="shared" si="914"/>
        <v>0</v>
      </c>
      <c r="AB434" s="67">
        <f t="shared" si="914"/>
        <v>0</v>
      </c>
      <c r="AC434" s="67">
        <f t="shared" si="914"/>
        <v>0</v>
      </c>
      <c r="AD434" s="67">
        <f t="shared" si="914"/>
        <v>0</v>
      </c>
      <c r="AE434" s="67">
        <f t="shared" si="914"/>
        <v>0</v>
      </c>
      <c r="AF434" s="67">
        <f t="shared" si="914"/>
        <v>0</v>
      </c>
      <c r="AG434" s="110">
        <f>IFERROR('CEB Allocators'!Y105/SUM('CEB Allocators'!$Y105:$BC105),0)*SUM($AG105:$BK105)</f>
        <v>0</v>
      </c>
      <c r="AH434" s="110">
        <f>IFERROR('CEB Allocators'!Z105/SUM('CEB Allocators'!$Y105:$BC105),0)*SUM($AG105:$BK105)</f>
        <v>0</v>
      </c>
      <c r="AI434" s="110">
        <f>IFERROR('CEB Allocators'!AA105/SUM('CEB Allocators'!$Y105:$BC105),0)*SUM($AG105:$BK105)</f>
        <v>0</v>
      </c>
      <c r="AJ434" s="110">
        <f>IFERROR('CEB Allocators'!AB105/SUM('CEB Allocators'!$Y105:$BC105),0)*SUM($AG105:$BK105)</f>
        <v>0</v>
      </c>
      <c r="AK434" s="110">
        <f>IFERROR('CEB Allocators'!AC105/SUM('CEB Allocators'!$Y105:$BC105),0)*SUM($AG105:$BK105)</f>
        <v>0</v>
      </c>
      <c r="AL434" s="110">
        <f>IFERROR('CEB Allocators'!AD105/SUM('CEB Allocators'!$Y105:$BC105),0)*SUM($AG105:$BK105)</f>
        <v>0</v>
      </c>
      <c r="AM434" s="110">
        <f>IFERROR('CEB Allocators'!AE105/SUM('CEB Allocators'!$Y105:$BC105),0)*SUM($AG105:$BK105)</f>
        <v>0</v>
      </c>
      <c r="AN434" s="110">
        <f>IFERROR('CEB Allocators'!AF105/SUM('CEB Allocators'!$Y105:$BC105),0)*SUM($AG105:$BK105)</f>
        <v>0</v>
      </c>
      <c r="AO434" s="110">
        <f>IFERROR('CEB Allocators'!AG105/SUM('CEB Allocators'!$Y105:$BC105),0)*SUM($AG105:$BK105)</f>
        <v>0</v>
      </c>
      <c r="AP434" s="110">
        <f>IFERROR('CEB Allocators'!AH105/SUM('CEB Allocators'!$Y105:$BC105),0)*SUM($AG105:$BK105)</f>
        <v>0</v>
      </c>
      <c r="AQ434" s="110">
        <f>IFERROR('CEB Allocators'!AI105/SUM('CEB Allocators'!$Y105:$BC105),0)*SUM($AG105:$BK105)</f>
        <v>0</v>
      </c>
      <c r="AR434" s="110">
        <f>IFERROR('CEB Allocators'!AJ105/SUM('CEB Allocators'!$Y105:$BC105),0)*SUM($AG105:$BK105)</f>
        <v>0</v>
      </c>
      <c r="AS434" s="110">
        <f>IFERROR('CEB Allocators'!AK105/SUM('CEB Allocators'!$Y105:$BC105),0)*SUM($AG105:$BK105)</f>
        <v>0</v>
      </c>
      <c r="AT434" s="110">
        <f>IFERROR('CEB Allocators'!AL105/SUM('CEB Allocators'!$Y105:$BC105),0)*SUM($AG105:$BK105)</f>
        <v>0</v>
      </c>
      <c r="AU434" s="110">
        <f>IFERROR('CEB Allocators'!AM105/SUM('CEB Allocators'!$Y105:$BC105),0)*SUM($AG105:$BK105)</f>
        <v>0</v>
      </c>
      <c r="AV434" s="110">
        <f>IFERROR('CEB Allocators'!AN105/SUM('CEB Allocators'!$Y105:$BC105),0)*SUM($AG105:$BK105)</f>
        <v>0</v>
      </c>
      <c r="AW434" s="110">
        <f>IFERROR('CEB Allocators'!AO105/SUM('CEB Allocators'!$Y105:$BC105),0)*SUM($AG105:$BK105)</f>
        <v>0</v>
      </c>
      <c r="AX434" s="110">
        <f>IFERROR('CEB Allocators'!AP105/SUM('CEB Allocators'!$Y105:$BC105),0)*SUM($AG105:$BK105)</f>
        <v>0</v>
      </c>
      <c r="AY434" s="110">
        <f>IFERROR('CEB Allocators'!AQ105/SUM('CEB Allocators'!$Y105:$BC105),0)*SUM($AG105:$BK105)</f>
        <v>0</v>
      </c>
      <c r="AZ434" s="110">
        <f>IFERROR('CEB Allocators'!AR105/SUM('CEB Allocators'!$Y105:$BC105),0)*SUM($AG105:$BK105)</f>
        <v>0</v>
      </c>
      <c r="BA434" s="110">
        <f>IFERROR('CEB Allocators'!AS105/SUM('CEB Allocators'!$Y105:$BC105),0)*SUM($AG105:$BK105)</f>
        <v>0</v>
      </c>
      <c r="BB434" s="110">
        <f>IFERROR('CEB Allocators'!AT105/SUM('CEB Allocators'!$Y105:$BC105),0)*SUM($AG105:$BK105)</f>
        <v>0</v>
      </c>
      <c r="BC434" s="110">
        <f>IFERROR('CEB Allocators'!AU105/SUM('CEB Allocators'!$Y105:$BC105),0)*SUM($AG105:$BK105)</f>
        <v>0</v>
      </c>
      <c r="BD434" s="110">
        <f>IFERROR('CEB Allocators'!AV105/SUM('CEB Allocators'!$Y105:$BC105),0)*SUM($AG105:$BK105)</f>
        <v>0</v>
      </c>
      <c r="BE434" s="110">
        <f>IFERROR('CEB Allocators'!AW105/SUM('CEB Allocators'!$Y105:$BC105),0)*SUM($AG105:$BK105)</f>
        <v>0</v>
      </c>
      <c r="BF434" s="110">
        <f>IFERROR('CEB Allocators'!AX105/SUM('CEB Allocators'!$Y105:$BC105),0)*SUM($AG105:$BK105)</f>
        <v>0</v>
      </c>
      <c r="BG434" s="110">
        <f>IFERROR('CEB Allocators'!AY105/SUM('CEB Allocators'!$Y105:$BC105),0)*SUM($AG105:$BK105)</f>
        <v>0</v>
      </c>
      <c r="BH434" s="110">
        <f>IFERROR('CEB Allocators'!AZ105/SUM('CEB Allocators'!$Y105:$BC105),0)*SUM($AG105:$BK105)</f>
        <v>0</v>
      </c>
      <c r="BI434" s="110">
        <f>IFERROR('CEB Allocators'!BA105/SUM('CEB Allocators'!$Y105:$BC105),0)*SUM($AG105:$BK105)</f>
        <v>0</v>
      </c>
      <c r="BJ434" s="110">
        <f>IFERROR('CEB Allocators'!BB105/SUM('CEB Allocators'!$Y105:$BC105),0)*SUM($AG105:$BK105)</f>
        <v>0</v>
      </c>
      <c r="BK434" s="110">
        <f>IFERROR('CEB Allocators'!BC105/SUM('CEB Allocators'!$Y105:$BC105),0)*SUM($AG105:$BK105)</f>
        <v>0</v>
      </c>
      <c r="BL434" s="67">
        <f t="shared" ref="BL434:CG434" si="915">BL105</f>
        <v>657.70360900157027</v>
      </c>
      <c r="BM434" s="67">
        <f t="shared" si="915"/>
        <v>0</v>
      </c>
      <c r="BN434" s="67">
        <f t="shared" si="915"/>
        <v>0</v>
      </c>
      <c r="BO434" s="67">
        <f t="shared" si="915"/>
        <v>0</v>
      </c>
      <c r="BP434" s="67">
        <f t="shared" si="915"/>
        <v>0</v>
      </c>
      <c r="BQ434" s="67">
        <f t="shared" si="915"/>
        <v>0</v>
      </c>
      <c r="BR434" s="67">
        <f t="shared" si="915"/>
        <v>0</v>
      </c>
      <c r="BS434" s="67">
        <f t="shared" si="915"/>
        <v>0</v>
      </c>
      <c r="BT434" s="67">
        <f t="shared" si="915"/>
        <v>0</v>
      </c>
      <c r="BU434" s="67">
        <f t="shared" si="915"/>
        <v>0</v>
      </c>
      <c r="BV434" s="67">
        <f t="shared" si="915"/>
        <v>0</v>
      </c>
      <c r="BW434" s="67">
        <f t="shared" si="915"/>
        <v>0</v>
      </c>
      <c r="BX434" s="67">
        <f t="shared" si="915"/>
        <v>0</v>
      </c>
      <c r="BY434" s="67">
        <f t="shared" si="915"/>
        <v>0</v>
      </c>
      <c r="BZ434" s="67">
        <f t="shared" si="915"/>
        <v>0</v>
      </c>
      <c r="CA434" s="67">
        <f t="shared" si="915"/>
        <v>0</v>
      </c>
      <c r="CB434" s="67">
        <f t="shared" si="915"/>
        <v>0</v>
      </c>
      <c r="CC434" s="67">
        <f t="shared" si="915"/>
        <v>0</v>
      </c>
      <c r="CD434" s="67">
        <f t="shared" si="915"/>
        <v>0</v>
      </c>
      <c r="CE434" s="67">
        <f t="shared" si="915"/>
        <v>0</v>
      </c>
      <c r="CF434" s="67">
        <f t="shared" si="915"/>
        <v>0</v>
      </c>
      <c r="CG434" s="67">
        <f t="shared" si="915"/>
        <v>0</v>
      </c>
      <c r="CH434" s="67">
        <f t="shared" si="894"/>
        <v>0</v>
      </c>
    </row>
    <row r="435" spans="1:86" ht="11.4" x14ac:dyDescent="0.2">
      <c r="A435" s="150"/>
      <c r="B435" s="109" t="str">
        <f t="shared" ref="B435:K435" si="916">B106</f>
        <v>Conservation</v>
      </c>
      <c r="C435" s="130">
        <f t="shared" si="916"/>
        <v>0</v>
      </c>
      <c r="D435" s="130" t="str">
        <f t="shared" si="916"/>
        <v>Con</v>
      </c>
      <c r="E435" s="130" t="str">
        <f t="shared" si="916"/>
        <v>Conservation</v>
      </c>
      <c r="F435" s="109" t="str">
        <f t="shared" si="916"/>
        <v>Multiple</v>
      </c>
      <c r="G435" s="131">
        <f t="shared" si="916"/>
        <v>54424</v>
      </c>
      <c r="H435" s="132">
        <f t="shared" si="802"/>
        <v>15</v>
      </c>
      <c r="I435" s="132">
        <f t="shared" si="916"/>
        <v>15</v>
      </c>
      <c r="J435" s="132">
        <f t="shared" si="916"/>
        <v>0</v>
      </c>
      <c r="K435" s="109">
        <f t="shared" si="916"/>
        <v>2049</v>
      </c>
      <c r="L435" s="109"/>
      <c r="M435" s="109"/>
      <c r="N435" s="109"/>
      <c r="O435" s="109"/>
      <c r="P435" s="109"/>
      <c r="Q435" s="109"/>
      <c r="R435" s="109"/>
      <c r="S435" s="109"/>
      <c r="T435" s="109"/>
      <c r="U435" s="67">
        <f t="shared" ref="U435:AF435" si="917">U106</f>
        <v>0</v>
      </c>
      <c r="V435" s="67">
        <f t="shared" si="917"/>
        <v>0</v>
      </c>
      <c r="W435" s="67">
        <f t="shared" si="917"/>
        <v>0</v>
      </c>
      <c r="X435" s="67">
        <f t="shared" si="917"/>
        <v>0</v>
      </c>
      <c r="Y435" s="67">
        <f t="shared" si="917"/>
        <v>0</v>
      </c>
      <c r="Z435" s="67">
        <f t="shared" si="917"/>
        <v>0</v>
      </c>
      <c r="AA435" s="67">
        <f t="shared" si="917"/>
        <v>0</v>
      </c>
      <c r="AB435" s="67">
        <f t="shared" si="917"/>
        <v>0</v>
      </c>
      <c r="AC435" s="67">
        <f t="shared" si="917"/>
        <v>0</v>
      </c>
      <c r="AD435" s="67">
        <f t="shared" si="917"/>
        <v>0</v>
      </c>
      <c r="AE435" s="67">
        <f t="shared" si="917"/>
        <v>0</v>
      </c>
      <c r="AF435" s="67">
        <f t="shared" si="917"/>
        <v>0</v>
      </c>
      <c r="AG435" s="110">
        <f>IFERROR('CEB Allocators'!Y106/SUM('CEB Allocators'!$Y106:$BC106),0)*SUM($AG106:$BK106)</f>
        <v>0</v>
      </c>
      <c r="AH435" s="110">
        <f>IFERROR('CEB Allocators'!Z106/SUM('CEB Allocators'!$Y106:$BC106),0)*SUM($AG106:$BK106)</f>
        <v>0</v>
      </c>
      <c r="AI435" s="110">
        <f>IFERROR('CEB Allocators'!AA106/SUM('CEB Allocators'!$Y106:$BC106),0)*SUM($AG106:$BK106)</f>
        <v>0</v>
      </c>
      <c r="AJ435" s="110">
        <f>IFERROR('CEB Allocators'!AB106/SUM('CEB Allocators'!$Y106:$BC106),0)*SUM($AG106:$BK106)</f>
        <v>0</v>
      </c>
      <c r="AK435" s="110">
        <f>IFERROR('CEB Allocators'!AC106/SUM('CEB Allocators'!$Y106:$BC106),0)*SUM($AG106:$BK106)</f>
        <v>0</v>
      </c>
      <c r="AL435" s="110">
        <f>IFERROR('CEB Allocators'!AD106/SUM('CEB Allocators'!$Y106:$BC106),0)*SUM($AG106:$BK106)</f>
        <v>0</v>
      </c>
      <c r="AM435" s="110">
        <f>IFERROR('CEB Allocators'!AE106/SUM('CEB Allocators'!$Y106:$BC106),0)*SUM($AG106:$BK106)</f>
        <v>0</v>
      </c>
      <c r="AN435" s="110">
        <f>IFERROR('CEB Allocators'!AF106/SUM('CEB Allocators'!$Y106:$BC106),0)*SUM($AG106:$BK106)</f>
        <v>0</v>
      </c>
      <c r="AO435" s="110">
        <f>IFERROR('CEB Allocators'!AG106/SUM('CEB Allocators'!$Y106:$BC106),0)*SUM($AG106:$BK106)</f>
        <v>0</v>
      </c>
      <c r="AP435" s="110">
        <f>IFERROR('CEB Allocators'!AH106/SUM('CEB Allocators'!$Y106:$BC106),0)*SUM($AG106:$BK106)</f>
        <v>0</v>
      </c>
      <c r="AQ435" s="110">
        <f>IFERROR('CEB Allocators'!AI106/SUM('CEB Allocators'!$Y106:$BC106),0)*SUM($AG106:$BK106)</f>
        <v>0</v>
      </c>
      <c r="AR435" s="110">
        <f>IFERROR('CEB Allocators'!AJ106/SUM('CEB Allocators'!$Y106:$BC106),0)*SUM($AG106:$BK106)</f>
        <v>0</v>
      </c>
      <c r="AS435" s="110">
        <f>IFERROR('CEB Allocators'!AK106/SUM('CEB Allocators'!$Y106:$BC106),0)*SUM($AG106:$BK106)</f>
        <v>0</v>
      </c>
      <c r="AT435" s="110">
        <f>IFERROR('CEB Allocators'!AL106/SUM('CEB Allocators'!$Y106:$BC106),0)*SUM($AG106:$BK106)</f>
        <v>0</v>
      </c>
      <c r="AU435" s="110">
        <f>IFERROR('CEB Allocators'!AM106/SUM('CEB Allocators'!$Y106:$BC106),0)*SUM($AG106:$BK106)</f>
        <v>0</v>
      </c>
      <c r="AV435" s="110">
        <f>IFERROR('CEB Allocators'!AN106/SUM('CEB Allocators'!$Y106:$BC106),0)*SUM($AG106:$BK106)</f>
        <v>0</v>
      </c>
      <c r="AW435" s="110">
        <f>IFERROR('CEB Allocators'!AO106/SUM('CEB Allocators'!$Y106:$BC106),0)*SUM($AG106:$BK106)</f>
        <v>0</v>
      </c>
      <c r="AX435" s="110">
        <f>IFERROR('CEB Allocators'!AP106/SUM('CEB Allocators'!$Y106:$BC106),0)*SUM($AG106:$BK106)</f>
        <v>0</v>
      </c>
      <c r="AY435" s="110">
        <f>IFERROR('CEB Allocators'!AQ106/SUM('CEB Allocators'!$Y106:$BC106),0)*SUM($AG106:$BK106)</f>
        <v>0</v>
      </c>
      <c r="AZ435" s="110">
        <f>IFERROR('CEB Allocators'!AR106/SUM('CEB Allocators'!$Y106:$BC106),0)*SUM($AG106:$BK106)</f>
        <v>0</v>
      </c>
      <c r="BA435" s="110">
        <f>IFERROR('CEB Allocators'!AS106/SUM('CEB Allocators'!$Y106:$BC106),0)*SUM($AG106:$BK106)</f>
        <v>0</v>
      </c>
      <c r="BB435" s="110">
        <f>IFERROR('CEB Allocators'!AT106/SUM('CEB Allocators'!$Y106:$BC106),0)*SUM($AG106:$BK106)</f>
        <v>0</v>
      </c>
      <c r="BC435" s="110">
        <f>IFERROR('CEB Allocators'!AU106/SUM('CEB Allocators'!$Y106:$BC106),0)*SUM($AG106:$BK106)</f>
        <v>0</v>
      </c>
      <c r="BD435" s="110">
        <f>IFERROR('CEB Allocators'!AV106/SUM('CEB Allocators'!$Y106:$BC106),0)*SUM($AG106:$BK106)</f>
        <v>0</v>
      </c>
      <c r="BE435" s="110">
        <f>IFERROR('CEB Allocators'!AW106/SUM('CEB Allocators'!$Y106:$BC106),0)*SUM($AG106:$BK106)</f>
        <v>0</v>
      </c>
      <c r="BF435" s="110">
        <f>IFERROR('CEB Allocators'!AX106/SUM('CEB Allocators'!$Y106:$BC106),0)*SUM($AG106:$BK106)</f>
        <v>0</v>
      </c>
      <c r="BG435" s="110">
        <f>IFERROR('CEB Allocators'!AY106/SUM('CEB Allocators'!$Y106:$BC106),0)*SUM($AG106:$BK106)</f>
        <v>0</v>
      </c>
      <c r="BH435" s="110">
        <f>IFERROR('CEB Allocators'!AZ106/SUM('CEB Allocators'!$Y106:$BC106),0)*SUM($AG106:$BK106)</f>
        <v>0</v>
      </c>
      <c r="BI435" s="110">
        <f>IFERROR('CEB Allocators'!BA106/SUM('CEB Allocators'!$Y106:$BC106),0)*SUM($AG106:$BK106)</f>
        <v>0</v>
      </c>
      <c r="BJ435" s="110">
        <f>IFERROR('CEB Allocators'!BB106/SUM('CEB Allocators'!$Y106:$BC106),0)*SUM($AG106:$BK106)</f>
        <v>0</v>
      </c>
      <c r="BK435" s="110">
        <f>IFERROR('CEB Allocators'!BC106/SUM('CEB Allocators'!$Y106:$BC106),0)*SUM($AG106:$BK106)</f>
        <v>0</v>
      </c>
      <c r="BL435" s="67">
        <f t="shared" ref="BL435:CG435" si="918">BL106</f>
        <v>0</v>
      </c>
      <c r="BM435" s="67">
        <f t="shared" si="918"/>
        <v>670.85768118160172</v>
      </c>
      <c r="BN435" s="67">
        <f t="shared" si="918"/>
        <v>0</v>
      </c>
      <c r="BO435" s="67">
        <f t="shared" si="918"/>
        <v>0</v>
      </c>
      <c r="BP435" s="67">
        <f t="shared" si="918"/>
        <v>0</v>
      </c>
      <c r="BQ435" s="67">
        <f t="shared" si="918"/>
        <v>0</v>
      </c>
      <c r="BR435" s="67">
        <f t="shared" si="918"/>
        <v>0</v>
      </c>
      <c r="BS435" s="67">
        <f t="shared" si="918"/>
        <v>0</v>
      </c>
      <c r="BT435" s="67">
        <f t="shared" si="918"/>
        <v>0</v>
      </c>
      <c r="BU435" s="67">
        <f t="shared" si="918"/>
        <v>0</v>
      </c>
      <c r="BV435" s="67">
        <f t="shared" si="918"/>
        <v>0</v>
      </c>
      <c r="BW435" s="67">
        <f t="shared" si="918"/>
        <v>0</v>
      </c>
      <c r="BX435" s="67">
        <f t="shared" si="918"/>
        <v>0</v>
      </c>
      <c r="BY435" s="67">
        <f t="shared" si="918"/>
        <v>0</v>
      </c>
      <c r="BZ435" s="67">
        <f t="shared" si="918"/>
        <v>0</v>
      </c>
      <c r="CA435" s="67">
        <f t="shared" si="918"/>
        <v>0</v>
      </c>
      <c r="CB435" s="67">
        <f t="shared" si="918"/>
        <v>0</v>
      </c>
      <c r="CC435" s="67">
        <f t="shared" si="918"/>
        <v>0</v>
      </c>
      <c r="CD435" s="67">
        <f t="shared" si="918"/>
        <v>0</v>
      </c>
      <c r="CE435" s="67">
        <f t="shared" si="918"/>
        <v>0</v>
      </c>
      <c r="CF435" s="67">
        <f t="shared" si="918"/>
        <v>0</v>
      </c>
      <c r="CG435" s="67">
        <f t="shared" si="918"/>
        <v>0</v>
      </c>
      <c r="CH435" s="67">
        <f t="shared" si="894"/>
        <v>0</v>
      </c>
    </row>
    <row r="436" spans="1:86" ht="11.4" x14ac:dyDescent="0.2">
      <c r="A436" s="150"/>
      <c r="B436" s="109" t="str">
        <f t="shared" ref="B436:K436" si="919">B107</f>
        <v>Conservation</v>
      </c>
      <c r="C436" s="130">
        <f t="shared" si="919"/>
        <v>0</v>
      </c>
      <c r="D436" s="130" t="str">
        <f t="shared" si="919"/>
        <v>Con</v>
      </c>
      <c r="E436" s="130" t="str">
        <f t="shared" si="919"/>
        <v>Conservation</v>
      </c>
      <c r="F436" s="109" t="str">
        <f t="shared" si="919"/>
        <v>Multiple</v>
      </c>
      <c r="G436" s="131">
        <f t="shared" si="919"/>
        <v>54789</v>
      </c>
      <c r="H436" s="132">
        <f t="shared" si="802"/>
        <v>15</v>
      </c>
      <c r="I436" s="132">
        <f t="shared" si="919"/>
        <v>15</v>
      </c>
      <c r="J436" s="132">
        <f t="shared" si="919"/>
        <v>0</v>
      </c>
      <c r="K436" s="109">
        <f t="shared" si="919"/>
        <v>2050</v>
      </c>
      <c r="L436" s="109"/>
      <c r="M436" s="109"/>
      <c r="N436" s="109"/>
      <c r="O436" s="109"/>
      <c r="P436" s="109"/>
      <c r="Q436" s="109"/>
      <c r="R436" s="109"/>
      <c r="S436" s="109"/>
      <c r="T436" s="109"/>
      <c r="U436" s="67">
        <f t="shared" ref="U436:AF436" si="920">U107</f>
        <v>0</v>
      </c>
      <c r="V436" s="67">
        <f t="shared" si="920"/>
        <v>0</v>
      </c>
      <c r="W436" s="67">
        <f t="shared" si="920"/>
        <v>0</v>
      </c>
      <c r="X436" s="67">
        <f t="shared" si="920"/>
        <v>0</v>
      </c>
      <c r="Y436" s="67">
        <f t="shared" si="920"/>
        <v>0</v>
      </c>
      <c r="Z436" s="67">
        <f t="shared" si="920"/>
        <v>0</v>
      </c>
      <c r="AA436" s="67">
        <f t="shared" si="920"/>
        <v>0</v>
      </c>
      <c r="AB436" s="67">
        <f t="shared" si="920"/>
        <v>0</v>
      </c>
      <c r="AC436" s="67">
        <f t="shared" si="920"/>
        <v>0</v>
      </c>
      <c r="AD436" s="67">
        <f t="shared" si="920"/>
        <v>0</v>
      </c>
      <c r="AE436" s="67">
        <f t="shared" si="920"/>
        <v>0</v>
      </c>
      <c r="AF436" s="67">
        <f t="shared" si="920"/>
        <v>0</v>
      </c>
      <c r="AG436" s="110">
        <f>IFERROR('CEB Allocators'!Y107/SUM('CEB Allocators'!$Y107:$BC107),0)*SUM($AG107:$BK107)</f>
        <v>0</v>
      </c>
      <c r="AH436" s="110">
        <f>IFERROR('CEB Allocators'!Z107/SUM('CEB Allocators'!$Y107:$BC107),0)*SUM($AG107:$BK107)</f>
        <v>0</v>
      </c>
      <c r="AI436" s="110">
        <f>IFERROR('CEB Allocators'!AA107/SUM('CEB Allocators'!$Y107:$BC107),0)*SUM($AG107:$BK107)</f>
        <v>0</v>
      </c>
      <c r="AJ436" s="110">
        <f>IFERROR('CEB Allocators'!AB107/SUM('CEB Allocators'!$Y107:$BC107),0)*SUM($AG107:$BK107)</f>
        <v>0</v>
      </c>
      <c r="AK436" s="110">
        <f>IFERROR('CEB Allocators'!AC107/SUM('CEB Allocators'!$Y107:$BC107),0)*SUM($AG107:$BK107)</f>
        <v>0</v>
      </c>
      <c r="AL436" s="110">
        <f>IFERROR('CEB Allocators'!AD107/SUM('CEB Allocators'!$Y107:$BC107),0)*SUM($AG107:$BK107)</f>
        <v>0</v>
      </c>
      <c r="AM436" s="110">
        <f>IFERROR('CEB Allocators'!AE107/SUM('CEB Allocators'!$Y107:$BC107),0)*SUM($AG107:$BK107)</f>
        <v>0</v>
      </c>
      <c r="AN436" s="110">
        <f>IFERROR('CEB Allocators'!AF107/SUM('CEB Allocators'!$Y107:$BC107),0)*SUM($AG107:$BK107)</f>
        <v>0</v>
      </c>
      <c r="AO436" s="110">
        <f>IFERROR('CEB Allocators'!AG107/SUM('CEB Allocators'!$Y107:$BC107),0)*SUM($AG107:$BK107)</f>
        <v>0</v>
      </c>
      <c r="AP436" s="110">
        <f>IFERROR('CEB Allocators'!AH107/SUM('CEB Allocators'!$Y107:$BC107),0)*SUM($AG107:$BK107)</f>
        <v>0</v>
      </c>
      <c r="AQ436" s="110">
        <f>IFERROR('CEB Allocators'!AI107/SUM('CEB Allocators'!$Y107:$BC107),0)*SUM($AG107:$BK107)</f>
        <v>0</v>
      </c>
      <c r="AR436" s="110">
        <f>IFERROR('CEB Allocators'!AJ107/SUM('CEB Allocators'!$Y107:$BC107),0)*SUM($AG107:$BK107)</f>
        <v>0</v>
      </c>
      <c r="AS436" s="110">
        <f>IFERROR('CEB Allocators'!AK107/SUM('CEB Allocators'!$Y107:$BC107),0)*SUM($AG107:$BK107)</f>
        <v>0</v>
      </c>
      <c r="AT436" s="110">
        <f>IFERROR('CEB Allocators'!AL107/SUM('CEB Allocators'!$Y107:$BC107),0)*SUM($AG107:$BK107)</f>
        <v>0</v>
      </c>
      <c r="AU436" s="110">
        <f>IFERROR('CEB Allocators'!AM107/SUM('CEB Allocators'!$Y107:$BC107),0)*SUM($AG107:$BK107)</f>
        <v>0</v>
      </c>
      <c r="AV436" s="110">
        <f>IFERROR('CEB Allocators'!AN107/SUM('CEB Allocators'!$Y107:$BC107),0)*SUM($AG107:$BK107)</f>
        <v>0</v>
      </c>
      <c r="AW436" s="110">
        <f>IFERROR('CEB Allocators'!AO107/SUM('CEB Allocators'!$Y107:$BC107),0)*SUM($AG107:$BK107)</f>
        <v>0</v>
      </c>
      <c r="AX436" s="110">
        <f>IFERROR('CEB Allocators'!AP107/SUM('CEB Allocators'!$Y107:$BC107),0)*SUM($AG107:$BK107)</f>
        <v>0</v>
      </c>
      <c r="AY436" s="110">
        <f>IFERROR('CEB Allocators'!AQ107/SUM('CEB Allocators'!$Y107:$BC107),0)*SUM($AG107:$BK107)</f>
        <v>0</v>
      </c>
      <c r="AZ436" s="110">
        <f>IFERROR('CEB Allocators'!AR107/SUM('CEB Allocators'!$Y107:$BC107),0)*SUM($AG107:$BK107)</f>
        <v>0</v>
      </c>
      <c r="BA436" s="110">
        <f>IFERROR('CEB Allocators'!AS107/SUM('CEB Allocators'!$Y107:$BC107),0)*SUM($AG107:$BK107)</f>
        <v>0</v>
      </c>
      <c r="BB436" s="110">
        <f>IFERROR('CEB Allocators'!AT107/SUM('CEB Allocators'!$Y107:$BC107),0)*SUM($AG107:$BK107)</f>
        <v>0</v>
      </c>
      <c r="BC436" s="110">
        <f>IFERROR('CEB Allocators'!AU107/SUM('CEB Allocators'!$Y107:$BC107),0)*SUM($AG107:$BK107)</f>
        <v>0</v>
      </c>
      <c r="BD436" s="110">
        <f>IFERROR('CEB Allocators'!AV107/SUM('CEB Allocators'!$Y107:$BC107),0)*SUM($AG107:$BK107)</f>
        <v>0</v>
      </c>
      <c r="BE436" s="110">
        <f>IFERROR('CEB Allocators'!AW107/SUM('CEB Allocators'!$Y107:$BC107),0)*SUM($AG107:$BK107)</f>
        <v>0</v>
      </c>
      <c r="BF436" s="110">
        <f>IFERROR('CEB Allocators'!AX107/SUM('CEB Allocators'!$Y107:$BC107),0)*SUM($AG107:$BK107)</f>
        <v>0</v>
      </c>
      <c r="BG436" s="110">
        <f>IFERROR('CEB Allocators'!AY107/SUM('CEB Allocators'!$Y107:$BC107),0)*SUM($AG107:$BK107)</f>
        <v>0</v>
      </c>
      <c r="BH436" s="110">
        <f>IFERROR('CEB Allocators'!AZ107/SUM('CEB Allocators'!$Y107:$BC107),0)*SUM($AG107:$BK107)</f>
        <v>0</v>
      </c>
      <c r="BI436" s="110">
        <f>IFERROR('CEB Allocators'!BA107/SUM('CEB Allocators'!$Y107:$BC107),0)*SUM($AG107:$BK107)</f>
        <v>0</v>
      </c>
      <c r="BJ436" s="110">
        <f>IFERROR('CEB Allocators'!BB107/SUM('CEB Allocators'!$Y107:$BC107),0)*SUM($AG107:$BK107)</f>
        <v>0</v>
      </c>
      <c r="BK436" s="110">
        <f>IFERROR('CEB Allocators'!BC107/SUM('CEB Allocators'!$Y107:$BC107),0)*SUM($AG107:$BK107)</f>
        <v>0</v>
      </c>
      <c r="BL436" s="67">
        <f t="shared" ref="BL436:CG436" si="921">BL107</f>
        <v>0</v>
      </c>
      <c r="BM436" s="67">
        <f t="shared" si="921"/>
        <v>0</v>
      </c>
      <c r="BN436" s="67">
        <f t="shared" si="921"/>
        <v>684.2748348052337</v>
      </c>
      <c r="BO436" s="67">
        <f t="shared" si="921"/>
        <v>0</v>
      </c>
      <c r="BP436" s="67">
        <f t="shared" si="921"/>
        <v>0</v>
      </c>
      <c r="BQ436" s="67">
        <f t="shared" si="921"/>
        <v>0</v>
      </c>
      <c r="BR436" s="67">
        <f t="shared" si="921"/>
        <v>0</v>
      </c>
      <c r="BS436" s="67">
        <f t="shared" si="921"/>
        <v>0</v>
      </c>
      <c r="BT436" s="67">
        <f t="shared" si="921"/>
        <v>0</v>
      </c>
      <c r="BU436" s="67">
        <f t="shared" si="921"/>
        <v>0</v>
      </c>
      <c r="BV436" s="67">
        <f t="shared" si="921"/>
        <v>0</v>
      </c>
      <c r="BW436" s="67">
        <f t="shared" si="921"/>
        <v>0</v>
      </c>
      <c r="BX436" s="67">
        <f t="shared" si="921"/>
        <v>0</v>
      </c>
      <c r="BY436" s="67">
        <f t="shared" si="921"/>
        <v>0</v>
      </c>
      <c r="BZ436" s="67">
        <f t="shared" si="921"/>
        <v>0</v>
      </c>
      <c r="CA436" s="67">
        <f t="shared" si="921"/>
        <v>0</v>
      </c>
      <c r="CB436" s="67">
        <f t="shared" si="921"/>
        <v>0</v>
      </c>
      <c r="CC436" s="67">
        <f t="shared" si="921"/>
        <v>0</v>
      </c>
      <c r="CD436" s="67">
        <f t="shared" si="921"/>
        <v>0</v>
      </c>
      <c r="CE436" s="67">
        <f t="shared" si="921"/>
        <v>0</v>
      </c>
      <c r="CF436" s="67">
        <f t="shared" si="921"/>
        <v>0</v>
      </c>
      <c r="CG436" s="67">
        <f t="shared" si="921"/>
        <v>0</v>
      </c>
      <c r="CH436" s="67">
        <f t="shared" si="894"/>
        <v>0</v>
      </c>
    </row>
    <row r="437" spans="1:86" x14ac:dyDescent="0.3">
      <c r="A437" s="71" t="s">
        <v>153</v>
      </c>
      <c r="B437" s="19"/>
      <c r="G437" s="131">
        <f t="shared" ref="G437" si="922">G108</f>
        <v>0</v>
      </c>
      <c r="T437" s="133" t="b">
        <f>SUM(U437:BK437)=SUM(U$108:BK$108)</f>
        <v>1</v>
      </c>
      <c r="U437" s="111">
        <f t="shared" ref="U437:AF437" si="923">SUM(U332:U436)</f>
        <v>0</v>
      </c>
      <c r="V437" s="111">
        <f t="shared" si="923"/>
        <v>177.73539501525059</v>
      </c>
      <c r="W437" s="111">
        <f t="shared" si="923"/>
        <v>177.2475420384514</v>
      </c>
      <c r="X437" s="111">
        <f t="shared" si="923"/>
        <v>468.20328466288049</v>
      </c>
      <c r="Y437" s="111">
        <f t="shared" si="923"/>
        <v>1369.802243336037</v>
      </c>
      <c r="Z437" s="111">
        <f t="shared" si="923"/>
        <v>2087.6737659110013</v>
      </c>
      <c r="AA437" s="111">
        <f t="shared" si="923"/>
        <v>2209.7258515330163</v>
      </c>
      <c r="AB437" s="111">
        <f t="shared" si="923"/>
        <v>2368.5075361655249</v>
      </c>
      <c r="AC437" s="111">
        <f t="shared" si="923"/>
        <v>2791.1859709180044</v>
      </c>
      <c r="AD437" s="111">
        <f t="shared" si="923"/>
        <v>3281.232359533049</v>
      </c>
      <c r="AE437" s="111">
        <f t="shared" si="923"/>
        <v>3918.0554029279256</v>
      </c>
      <c r="AF437" s="111">
        <f t="shared" si="923"/>
        <v>3973.7843612809766</v>
      </c>
      <c r="AG437" s="111">
        <f>SUM(AG332:AG436)</f>
        <v>2582.2162580114318</v>
      </c>
      <c r="AH437" s="111">
        <f t="shared" ref="AH437:BK437" si="924">SUM(AH332:AH436)</f>
        <v>2830.5544172230716</v>
      </c>
      <c r="AI437" s="111">
        <f t="shared" si="924"/>
        <v>2884.7860062572868</v>
      </c>
      <c r="AJ437" s="111">
        <f t="shared" si="924"/>
        <v>2971.9559259894431</v>
      </c>
      <c r="AK437" s="111">
        <f t="shared" si="924"/>
        <v>2997.6441647017537</v>
      </c>
      <c r="AL437" s="111">
        <f t="shared" si="924"/>
        <v>3023.8461681883105</v>
      </c>
      <c r="AM437" s="111">
        <f t="shared" si="924"/>
        <v>3050.5722117445985</v>
      </c>
      <c r="AN437" s="111">
        <f t="shared" si="924"/>
        <v>3077.832776172012</v>
      </c>
      <c r="AO437" s="111">
        <f t="shared" si="924"/>
        <v>3105.6385518879738</v>
      </c>
      <c r="AP437" s="111">
        <f t="shared" si="924"/>
        <v>3134.0004431182551</v>
      </c>
      <c r="AQ437" s="111">
        <f t="shared" si="924"/>
        <v>3162.9295721731419</v>
      </c>
      <c r="AR437" s="111">
        <f t="shared" si="924"/>
        <v>3192.4372838091263</v>
      </c>
      <c r="AS437" s="111">
        <f t="shared" si="924"/>
        <v>3222.5351496778303</v>
      </c>
      <c r="AT437" s="111">
        <f t="shared" si="924"/>
        <v>3253.2349728639088</v>
      </c>
      <c r="AU437" s="111">
        <f t="shared" si="924"/>
        <v>3284.5487925137086</v>
      </c>
      <c r="AV437" s="111">
        <f t="shared" si="924"/>
        <v>3293.5615227593685</v>
      </c>
      <c r="AW437" s="111">
        <f t="shared" si="924"/>
        <v>3301.933819649234</v>
      </c>
      <c r="AX437" s="111">
        <f t="shared" si="924"/>
        <v>3312.8471678999631</v>
      </c>
      <c r="AY437" s="111">
        <f t="shared" si="924"/>
        <v>3326.7723341136225</v>
      </c>
      <c r="AZ437" s="111">
        <f t="shared" si="924"/>
        <v>3344.3003293390757</v>
      </c>
      <c r="BA437" s="111">
        <f t="shared" si="924"/>
        <v>3366.1862079796306</v>
      </c>
      <c r="BB437" s="111">
        <f t="shared" si="924"/>
        <v>3393.4147681699619</v>
      </c>
      <c r="BC437" s="111">
        <f t="shared" si="924"/>
        <v>3427.3027546553835</v>
      </c>
      <c r="BD437" s="111">
        <f t="shared" si="924"/>
        <v>3469.6649411119001</v>
      </c>
      <c r="BE437" s="111">
        <f t="shared" si="924"/>
        <v>3523.0988457855365</v>
      </c>
      <c r="BF437" s="111">
        <f t="shared" si="924"/>
        <v>3591.5067138563118</v>
      </c>
      <c r="BG437" s="111">
        <f t="shared" si="924"/>
        <v>3681.1394867021377</v>
      </c>
      <c r="BH437" s="111">
        <f t="shared" si="924"/>
        <v>3802.9457385477417</v>
      </c>
      <c r="BI437" s="111">
        <f t="shared" si="924"/>
        <v>3978.8355154531218</v>
      </c>
      <c r="BJ437" s="111">
        <f t="shared" si="924"/>
        <v>4203.2656098286598</v>
      </c>
      <c r="BK437" s="111">
        <f t="shared" si="924"/>
        <v>4816.132973591325</v>
      </c>
      <c r="BL437" s="75">
        <f t="shared" ref="BL437:CG437" si="925">BL108</f>
        <v>2970.0537386053406</v>
      </c>
      <c r="BM437" s="75">
        <f t="shared" si="925"/>
        <v>2890.7147170002636</v>
      </c>
      <c r="BN437" s="75">
        <f t="shared" si="925"/>
        <v>2849.778382990035</v>
      </c>
      <c r="BO437" s="75">
        <f t="shared" si="925"/>
        <v>2178.9564961608344</v>
      </c>
      <c r="BP437" s="75">
        <f t="shared" si="925"/>
        <v>2190.1753827111056</v>
      </c>
      <c r="BQ437" s="75">
        <f t="shared" si="925"/>
        <v>2204.1217673776655</v>
      </c>
      <c r="BR437" s="75">
        <f t="shared" si="925"/>
        <v>2219.9425305695599</v>
      </c>
      <c r="BS437" s="75">
        <f t="shared" si="925"/>
        <v>2234.4842581932885</v>
      </c>
      <c r="BT437" s="75">
        <f t="shared" si="925"/>
        <v>2155.5921515723335</v>
      </c>
      <c r="BU437" s="75">
        <f t="shared" si="925"/>
        <v>2155.7674690626691</v>
      </c>
      <c r="BV437" s="75">
        <f t="shared" si="925"/>
        <v>1884.576754951514</v>
      </c>
      <c r="BW437" s="75">
        <f t="shared" si="925"/>
        <v>1898.0338765421834</v>
      </c>
      <c r="BX437" s="75">
        <f t="shared" si="925"/>
        <v>1589.6284049151827</v>
      </c>
      <c r="BY437" s="75">
        <f t="shared" si="925"/>
        <v>1597.7144809272511</v>
      </c>
      <c r="BZ437" s="75">
        <f t="shared" si="925"/>
        <v>1496.3964380831335</v>
      </c>
      <c r="CA437" s="75">
        <f t="shared" si="925"/>
        <v>1300.1506656655586</v>
      </c>
      <c r="CB437" s="75">
        <f t="shared" si="925"/>
        <v>876.36232908462796</v>
      </c>
      <c r="CC437" s="75">
        <f t="shared" si="925"/>
        <v>463.41981089347217</v>
      </c>
      <c r="CD437" s="75">
        <f t="shared" si="925"/>
        <v>290.08924227522925</v>
      </c>
      <c r="CE437" s="75">
        <f t="shared" si="925"/>
        <v>277.67749582607473</v>
      </c>
      <c r="CF437" s="75">
        <f t="shared" si="925"/>
        <v>148.11622855441664</v>
      </c>
      <c r="CG437" s="75">
        <f t="shared" si="925"/>
        <v>122.69730268155652</v>
      </c>
      <c r="CH437" s="75">
        <f t="shared" si="894"/>
        <v>0</v>
      </c>
    </row>
    <row r="438" spans="1:86" x14ac:dyDescent="0.3">
      <c r="T438" s="101" t="b">
        <f>SUM(U437:CH437)=SUM(U$108:CH$108)</f>
        <v>1</v>
      </c>
      <c r="BL438" s="67"/>
      <c r="BM438" s="67"/>
      <c r="BN438" s="67"/>
      <c r="BO438" s="67"/>
      <c r="BP438" s="67"/>
      <c r="BQ438" s="67"/>
      <c r="BR438" s="67"/>
      <c r="BS438" s="67"/>
      <c r="BT438" s="67"/>
      <c r="BU438" s="67"/>
      <c r="BV438" s="67"/>
      <c r="BW438" s="67"/>
      <c r="BX438" s="67"/>
      <c r="BY438" s="67"/>
      <c r="BZ438" s="67"/>
      <c r="CA438" s="67"/>
      <c r="CB438" s="67"/>
      <c r="CC438" s="67"/>
      <c r="CD438" s="67"/>
      <c r="CE438" s="67"/>
      <c r="CF438" s="67"/>
      <c r="CG438" s="67"/>
      <c r="CH438" s="67"/>
    </row>
    <row r="442" spans="1:86" ht="12" x14ac:dyDescent="0.2">
      <c r="A442" s="56"/>
      <c r="B442" s="14" t="str">
        <f>B331</f>
        <v>Contract Type</v>
      </c>
      <c r="C442" s="14" t="str">
        <f t="shared" ref="C442:BN442" si="926">C331</f>
        <v>Contract Capacity</v>
      </c>
      <c r="D442" s="14" t="str">
        <f t="shared" si="926"/>
        <v>Fuel Code</v>
      </c>
      <c r="E442" s="14" t="str">
        <f t="shared" si="926"/>
        <v>Fuel (Technology)</v>
      </c>
      <c r="F442" s="14" t="str">
        <f t="shared" si="926"/>
        <v>Project Name</v>
      </c>
      <c r="G442" s="14" t="str">
        <f t="shared" si="926"/>
        <v>COD</v>
      </c>
      <c r="H442" s="14" t="str">
        <f t="shared" si="926"/>
        <v>Term</v>
      </c>
      <c r="I442" s="14" t="str">
        <f t="shared" si="926"/>
        <v>Original Life</v>
      </c>
      <c r="J442" s="14" t="str">
        <f t="shared" si="926"/>
        <v>Repowered Life</v>
      </c>
      <c r="K442" s="14" t="str">
        <f t="shared" si="926"/>
        <v>Contract Y1</v>
      </c>
      <c r="L442" s="14"/>
      <c r="M442" s="14"/>
      <c r="N442" s="14"/>
      <c r="O442" s="14"/>
      <c r="P442" s="14"/>
      <c r="Q442" s="14"/>
      <c r="R442" s="14"/>
      <c r="S442" s="14"/>
      <c r="T442" s="14"/>
      <c r="U442" s="147">
        <f t="shared" si="926"/>
        <v>2005</v>
      </c>
      <c r="V442" s="147">
        <f t="shared" si="926"/>
        <v>2006</v>
      </c>
      <c r="W442" s="147">
        <f t="shared" si="926"/>
        <v>2007</v>
      </c>
      <c r="X442" s="147">
        <f t="shared" si="926"/>
        <v>2008</v>
      </c>
      <c r="Y442" s="147">
        <f t="shared" si="926"/>
        <v>2009</v>
      </c>
      <c r="Z442" s="147">
        <f t="shared" si="926"/>
        <v>2010</v>
      </c>
      <c r="AA442" s="147">
        <f t="shared" si="926"/>
        <v>2011</v>
      </c>
      <c r="AB442" s="147">
        <f t="shared" si="926"/>
        <v>2012</v>
      </c>
      <c r="AC442" s="147">
        <f t="shared" si="926"/>
        <v>2013</v>
      </c>
      <c r="AD442" s="147">
        <f t="shared" si="926"/>
        <v>2014</v>
      </c>
      <c r="AE442" s="147">
        <f t="shared" si="926"/>
        <v>2015</v>
      </c>
      <c r="AF442" s="147">
        <f t="shared" si="926"/>
        <v>2016</v>
      </c>
      <c r="AG442" s="147">
        <f t="shared" si="926"/>
        <v>2017</v>
      </c>
      <c r="AH442" s="147">
        <f t="shared" si="926"/>
        <v>2018</v>
      </c>
      <c r="AI442" s="147">
        <f t="shared" si="926"/>
        <v>2019</v>
      </c>
      <c r="AJ442" s="147">
        <f t="shared" si="926"/>
        <v>2020</v>
      </c>
      <c r="AK442" s="147">
        <f t="shared" si="926"/>
        <v>2021</v>
      </c>
      <c r="AL442" s="147">
        <f t="shared" si="926"/>
        <v>2022</v>
      </c>
      <c r="AM442" s="147">
        <f t="shared" si="926"/>
        <v>2023</v>
      </c>
      <c r="AN442" s="147">
        <f t="shared" si="926"/>
        <v>2024</v>
      </c>
      <c r="AO442" s="147">
        <f t="shared" si="926"/>
        <v>2025</v>
      </c>
      <c r="AP442" s="147">
        <f t="shared" si="926"/>
        <v>2026</v>
      </c>
      <c r="AQ442" s="147">
        <f t="shared" si="926"/>
        <v>2027</v>
      </c>
      <c r="AR442" s="147">
        <f t="shared" si="926"/>
        <v>2028</v>
      </c>
      <c r="AS442" s="147">
        <f t="shared" si="926"/>
        <v>2029</v>
      </c>
      <c r="AT442" s="147">
        <f t="shared" si="926"/>
        <v>2030</v>
      </c>
      <c r="AU442" s="147">
        <f t="shared" si="926"/>
        <v>2031</v>
      </c>
      <c r="AV442" s="147">
        <f t="shared" si="926"/>
        <v>2032</v>
      </c>
      <c r="AW442" s="147">
        <f t="shared" si="926"/>
        <v>2033</v>
      </c>
      <c r="AX442" s="147">
        <f t="shared" si="926"/>
        <v>2034</v>
      </c>
      <c r="AY442" s="147">
        <f t="shared" si="926"/>
        <v>2035</v>
      </c>
      <c r="AZ442" s="147">
        <f t="shared" si="926"/>
        <v>2036</v>
      </c>
      <c r="BA442" s="147">
        <f t="shared" si="926"/>
        <v>2037</v>
      </c>
      <c r="BB442" s="147">
        <f t="shared" si="926"/>
        <v>2038</v>
      </c>
      <c r="BC442" s="147">
        <f t="shared" si="926"/>
        <v>2039</v>
      </c>
      <c r="BD442" s="147">
        <f t="shared" si="926"/>
        <v>2040</v>
      </c>
      <c r="BE442" s="147">
        <f t="shared" si="926"/>
        <v>2041</v>
      </c>
      <c r="BF442" s="147">
        <f t="shared" si="926"/>
        <v>2042</v>
      </c>
      <c r="BG442" s="147">
        <f t="shared" si="926"/>
        <v>2043</v>
      </c>
      <c r="BH442" s="147">
        <f t="shared" si="926"/>
        <v>2044</v>
      </c>
      <c r="BI442" s="147">
        <f t="shared" si="926"/>
        <v>2045</v>
      </c>
      <c r="BJ442" s="147">
        <f t="shared" si="926"/>
        <v>2046</v>
      </c>
      <c r="BK442" s="147">
        <f t="shared" si="926"/>
        <v>2047</v>
      </c>
      <c r="BL442" s="147">
        <f t="shared" si="926"/>
        <v>2048</v>
      </c>
      <c r="BM442" s="147">
        <f t="shared" si="926"/>
        <v>2049</v>
      </c>
      <c r="BN442" s="147">
        <f t="shared" si="926"/>
        <v>2050</v>
      </c>
      <c r="BO442" s="147">
        <f t="shared" ref="BO442:CH442" si="927">BO331</f>
        <v>2051</v>
      </c>
      <c r="BP442" s="147">
        <f t="shared" si="927"/>
        <v>2052</v>
      </c>
      <c r="BQ442" s="147">
        <f t="shared" si="927"/>
        <v>2053</v>
      </c>
      <c r="BR442" s="147">
        <f t="shared" si="927"/>
        <v>2054</v>
      </c>
      <c r="BS442" s="147">
        <f t="shared" si="927"/>
        <v>2055</v>
      </c>
      <c r="BT442" s="147">
        <f t="shared" si="927"/>
        <v>2056</v>
      </c>
      <c r="BU442" s="147">
        <f t="shared" si="927"/>
        <v>2057</v>
      </c>
      <c r="BV442" s="147">
        <f t="shared" si="927"/>
        <v>2058</v>
      </c>
      <c r="BW442" s="147">
        <f t="shared" si="927"/>
        <v>2059</v>
      </c>
      <c r="BX442" s="147">
        <f t="shared" si="927"/>
        <v>2060</v>
      </c>
      <c r="BY442" s="147">
        <f t="shared" si="927"/>
        <v>2061</v>
      </c>
      <c r="BZ442" s="147">
        <f t="shared" si="927"/>
        <v>2062</v>
      </c>
      <c r="CA442" s="147">
        <f t="shared" si="927"/>
        <v>2063</v>
      </c>
      <c r="CB442" s="147">
        <f t="shared" si="927"/>
        <v>2064</v>
      </c>
      <c r="CC442" s="147">
        <f t="shared" si="927"/>
        <v>2065</v>
      </c>
      <c r="CD442" s="147">
        <f t="shared" si="927"/>
        <v>2066</v>
      </c>
      <c r="CE442" s="147">
        <f t="shared" si="927"/>
        <v>2067</v>
      </c>
      <c r="CF442" s="147">
        <f t="shared" si="927"/>
        <v>2068</v>
      </c>
      <c r="CG442" s="147">
        <f t="shared" si="927"/>
        <v>2069</v>
      </c>
      <c r="CH442" s="147">
        <f t="shared" si="927"/>
        <v>2070</v>
      </c>
    </row>
    <row r="443" spans="1:86" ht="11.4" x14ac:dyDescent="0.2">
      <c r="A443" s="150" t="s">
        <v>162</v>
      </c>
      <c r="B443" s="14" t="str">
        <f>B3</f>
        <v>ACES</v>
      </c>
      <c r="C443" s="14">
        <f t="shared" ref="C443:K443" si="928">C3</f>
        <v>942</v>
      </c>
      <c r="D443" s="14" t="str">
        <f t="shared" si="928"/>
        <v>Gas</v>
      </c>
      <c r="E443" s="14" t="str">
        <f t="shared" si="928"/>
        <v>Gas (CCGT)</v>
      </c>
      <c r="F443" s="14" t="str">
        <f t="shared" si="928"/>
        <v xml:space="preserve">Goreway Station </v>
      </c>
      <c r="G443" s="14">
        <f t="shared" si="928"/>
        <v>39968</v>
      </c>
      <c r="H443" s="14">
        <f>SUM(I443:J443)</f>
        <v>40</v>
      </c>
      <c r="I443" s="14">
        <f t="shared" si="928"/>
        <v>40</v>
      </c>
      <c r="J443" s="14">
        <f t="shared" si="928"/>
        <v>0</v>
      </c>
      <c r="K443" s="14">
        <f t="shared" si="928"/>
        <v>2009</v>
      </c>
      <c r="L443" s="14"/>
      <c r="M443" s="14"/>
      <c r="N443" s="14"/>
      <c r="O443" s="14"/>
      <c r="P443" s="14"/>
      <c r="Q443" s="14"/>
      <c r="R443" s="14"/>
      <c r="S443" s="14"/>
      <c r="T443" s="14"/>
      <c r="U443" s="146">
        <f>IFERROR('CEB Allocators'!M3/SUM('CEB Allocators'!$M3:$BF3),0)*SUM($U3:$BN3)</f>
        <v>0</v>
      </c>
      <c r="V443" s="146">
        <f>IFERROR('CEB Allocators'!N3/SUM('CEB Allocators'!$M3:$BF3),0)*SUM($U3:$BN3)</f>
        <v>0</v>
      </c>
      <c r="W443" s="146">
        <f>IFERROR('CEB Allocators'!O3/SUM('CEB Allocators'!$M3:$BF3),0)*SUM($U3:$BN3)</f>
        <v>0</v>
      </c>
      <c r="X443" s="146">
        <f>IFERROR('CEB Allocators'!P3/SUM('CEB Allocators'!$M3:$BF3),0)*SUM($U3:$BN3)</f>
        <v>0</v>
      </c>
      <c r="Y443" s="146">
        <f>IFERROR('CEB Allocators'!Q3/SUM('CEB Allocators'!$M3:$BF3),0)*SUM($U3:$BN3)</f>
        <v>106.92696444541782</v>
      </c>
      <c r="Z443" s="146">
        <f>IFERROR('CEB Allocators'!R3/SUM('CEB Allocators'!$M3:$BF3),0)*SUM($U3:$BN3)</f>
        <v>106.92696444541782</v>
      </c>
      <c r="AA443" s="146">
        <f>IFERROR('CEB Allocators'!S3/SUM('CEB Allocators'!$M3:$BF3),0)*SUM($U3:$BN3)</f>
        <v>106.92696444541782</v>
      </c>
      <c r="AB443" s="146">
        <f>IFERROR('CEB Allocators'!T3/SUM('CEB Allocators'!$M3:$BF3),0)*SUM($U3:$BN3)</f>
        <v>106.92696444541782</v>
      </c>
      <c r="AC443" s="146">
        <f>IFERROR('CEB Allocators'!U3/SUM('CEB Allocators'!$M3:$BF3),0)*SUM($U3:$BN3)</f>
        <v>106.92696444541782</v>
      </c>
      <c r="AD443" s="146">
        <f>IFERROR('CEB Allocators'!V3/SUM('CEB Allocators'!$M3:$BF3),0)*SUM($U3:$BN3)</f>
        <v>106.92696444541782</v>
      </c>
      <c r="AE443" s="146">
        <f>IFERROR('CEB Allocators'!W3/SUM('CEB Allocators'!$M3:$BF3),0)*SUM($U3:$BN3)</f>
        <v>106.92696444541782</v>
      </c>
      <c r="AF443" s="146">
        <f>IFERROR('CEB Allocators'!X3/SUM('CEB Allocators'!$M3:$BF3),0)*SUM($U3:$BN3)</f>
        <v>106.92696444541782</v>
      </c>
      <c r="AG443" s="146">
        <f>IFERROR('CEB Allocators'!Y3/SUM('CEB Allocators'!$M3:$BF3),0)*SUM($U3:$BN3)</f>
        <v>106.92696444541782</v>
      </c>
      <c r="AH443" s="146">
        <f>IFERROR('CEB Allocators'!Z3/SUM('CEB Allocators'!$M3:$BF3),0)*SUM($U3:$BN3)</f>
        <v>106.92696444541782</v>
      </c>
      <c r="AI443" s="146">
        <f>IFERROR('CEB Allocators'!AA3/SUM('CEB Allocators'!$M3:$BF3),0)*SUM($U3:$BN3)</f>
        <v>106.92696444541782</v>
      </c>
      <c r="AJ443" s="146">
        <f>IFERROR('CEB Allocators'!AB3/SUM('CEB Allocators'!$M3:$BF3),0)*SUM($U3:$BN3)</f>
        <v>106.92696444541782</v>
      </c>
      <c r="AK443" s="146">
        <f>IFERROR('CEB Allocators'!AC3/SUM('CEB Allocators'!$M3:$BF3),0)*SUM($U3:$BN3)</f>
        <v>106.92696444541782</v>
      </c>
      <c r="AL443" s="146">
        <f>IFERROR('CEB Allocators'!AD3/SUM('CEB Allocators'!$M3:$BF3),0)*SUM($U3:$BN3)</f>
        <v>106.92696444541782</v>
      </c>
      <c r="AM443" s="146">
        <f>IFERROR('CEB Allocators'!AE3/SUM('CEB Allocators'!$M3:$BF3),0)*SUM($U3:$BN3)</f>
        <v>106.92696444541782</v>
      </c>
      <c r="AN443" s="146">
        <f>IFERROR('CEB Allocators'!AF3/SUM('CEB Allocators'!$M3:$BF3),0)*SUM($U3:$BN3)</f>
        <v>106.92696444541782</v>
      </c>
      <c r="AO443" s="146">
        <f>IFERROR('CEB Allocators'!AG3/SUM('CEB Allocators'!$M3:$BF3),0)*SUM($U3:$BN3)</f>
        <v>106.92696444541782</v>
      </c>
      <c r="AP443" s="146">
        <f>IFERROR('CEB Allocators'!AH3/SUM('CEB Allocators'!$M3:$BF3),0)*SUM($U3:$BN3)</f>
        <v>106.92696444541782</v>
      </c>
      <c r="AQ443" s="146">
        <f>IFERROR('CEB Allocators'!AI3/SUM('CEB Allocators'!$M3:$BF3),0)*SUM($U3:$BN3)</f>
        <v>106.92696444541782</v>
      </c>
      <c r="AR443" s="146">
        <f>IFERROR('CEB Allocators'!AJ3/SUM('CEB Allocators'!$M3:$BF3),0)*SUM($U3:$BN3)</f>
        <v>106.92696444541782</v>
      </c>
      <c r="AS443" s="146">
        <f>IFERROR('CEB Allocators'!AK3/SUM('CEB Allocators'!$M3:$BF3),0)*SUM($U3:$BN3)</f>
        <v>106.92696444541782</v>
      </c>
      <c r="AT443" s="146">
        <f>IFERROR('CEB Allocators'!AL3/SUM('CEB Allocators'!$M3:$BF3),0)*SUM($U3:$BN3)</f>
        <v>106.92696444541782</v>
      </c>
      <c r="AU443" s="146">
        <f>IFERROR('CEB Allocators'!AM3/SUM('CEB Allocators'!$M3:$BF3),0)*SUM($U3:$BN3)</f>
        <v>106.92696444541782</v>
      </c>
      <c r="AV443" s="146">
        <f>IFERROR('CEB Allocators'!AN3/SUM('CEB Allocators'!$M3:$BF3),0)*SUM($U3:$BN3)</f>
        <v>106.92696444541782</v>
      </c>
      <c r="AW443" s="146">
        <f>IFERROR('CEB Allocators'!AO3/SUM('CEB Allocators'!$M3:$BF3),0)*SUM($U3:$BN3)</f>
        <v>106.92696444541782</v>
      </c>
      <c r="AX443" s="146">
        <f>IFERROR('CEB Allocators'!AP3/SUM('CEB Allocators'!$M3:$BF3),0)*SUM($U3:$BN3)</f>
        <v>106.92696444541782</v>
      </c>
      <c r="AY443" s="146">
        <f>IFERROR('CEB Allocators'!AQ3/SUM('CEB Allocators'!$M3:$BF3),0)*SUM($U3:$BN3)</f>
        <v>106.92696444541782</v>
      </c>
      <c r="AZ443" s="146">
        <f>IFERROR('CEB Allocators'!AR3/SUM('CEB Allocators'!$M3:$BF3),0)*SUM($U3:$BN3)</f>
        <v>106.92696444541782</v>
      </c>
      <c r="BA443" s="146">
        <f>IFERROR('CEB Allocators'!AS3/SUM('CEB Allocators'!$M3:$BF3),0)*SUM($U3:$BN3)</f>
        <v>106.92696444541782</v>
      </c>
      <c r="BB443" s="146">
        <f>IFERROR('CEB Allocators'!AT3/SUM('CEB Allocators'!$M3:$BF3),0)*SUM($U3:$BN3)</f>
        <v>106.92696444541782</v>
      </c>
      <c r="BC443" s="146">
        <f>IFERROR('CEB Allocators'!AU3/SUM('CEB Allocators'!$M3:$BF3),0)*SUM($U3:$BN3)</f>
        <v>106.92696444541782</v>
      </c>
      <c r="BD443" s="146">
        <f>IFERROR('CEB Allocators'!AV3/SUM('CEB Allocators'!$M3:$BF3),0)*SUM($U3:$BN3)</f>
        <v>106.92696444541782</v>
      </c>
      <c r="BE443" s="146">
        <f>IFERROR('CEB Allocators'!AW3/SUM('CEB Allocators'!$M3:$BF3),0)*SUM($U3:$BN3)</f>
        <v>106.92696444541782</v>
      </c>
      <c r="BF443" s="146">
        <f>IFERROR('CEB Allocators'!AX3/SUM('CEB Allocators'!$M3:$BF3),0)*SUM($U3:$BN3)</f>
        <v>106.92696444541782</v>
      </c>
      <c r="BG443" s="146">
        <f>IFERROR('CEB Allocators'!AY3/SUM('CEB Allocators'!$M3:$BF3),0)*SUM($U3:$BN3)</f>
        <v>106.92696444541782</v>
      </c>
      <c r="BH443" s="146">
        <f>IFERROR('CEB Allocators'!AZ3/SUM('CEB Allocators'!$M3:$BF3),0)*SUM($U3:$BN3)</f>
        <v>106.92696444541782</v>
      </c>
      <c r="BI443" s="146">
        <f>IFERROR('CEB Allocators'!BA3/SUM('CEB Allocators'!$M3:$BF3),0)*SUM($U3:$BN3)</f>
        <v>106.92696444541782</v>
      </c>
      <c r="BJ443" s="146">
        <f>IFERROR('CEB Allocators'!BB3/SUM('CEB Allocators'!$M3:$BF3),0)*SUM($U3:$BN3)</f>
        <v>106.92696444541782</v>
      </c>
      <c r="BK443" s="146">
        <f>IFERROR('CEB Allocators'!BC3/SUM('CEB Allocators'!$M3:$BF3),0)*SUM($U3:$BN3)</f>
        <v>106.92696444541782</v>
      </c>
      <c r="BL443" s="146">
        <f>IFERROR('CEB Allocators'!BD3/SUM('CEB Allocators'!$M3:$BF3),0)*SUM($U3:$BN3)</f>
        <v>106.92696444541782</v>
      </c>
      <c r="BM443" s="146">
        <f>IFERROR('CEB Allocators'!BE3/SUM('CEB Allocators'!$M3:$BF3),0)*SUM($U3:$BN3)</f>
        <v>0</v>
      </c>
      <c r="BN443" s="146">
        <f>IFERROR('CEB Allocators'!BF3/SUM('CEB Allocators'!$M3:$BF3),0)*SUM($U3:$BN3)</f>
        <v>0</v>
      </c>
      <c r="BO443" s="146">
        <f>BO3</f>
        <v>0</v>
      </c>
      <c r="BP443" s="146">
        <f t="shared" ref="BP443:CH443" si="929">BP3</f>
        <v>0</v>
      </c>
      <c r="BQ443" s="146">
        <f t="shared" si="929"/>
        <v>0</v>
      </c>
      <c r="BR443" s="146">
        <f t="shared" si="929"/>
        <v>0</v>
      </c>
      <c r="BS443" s="146">
        <f t="shared" si="929"/>
        <v>0</v>
      </c>
      <c r="BT443" s="146">
        <f t="shared" si="929"/>
        <v>0</v>
      </c>
      <c r="BU443" s="146">
        <f t="shared" si="929"/>
        <v>0</v>
      </c>
      <c r="BV443" s="146">
        <f t="shared" si="929"/>
        <v>0</v>
      </c>
      <c r="BW443" s="146">
        <f t="shared" si="929"/>
        <v>0</v>
      </c>
      <c r="BX443" s="146">
        <f t="shared" si="929"/>
        <v>0</v>
      </c>
      <c r="BY443" s="146">
        <f t="shared" si="929"/>
        <v>0</v>
      </c>
      <c r="BZ443" s="146">
        <f t="shared" si="929"/>
        <v>0</v>
      </c>
      <c r="CA443" s="146">
        <f t="shared" si="929"/>
        <v>0</v>
      </c>
      <c r="CB443" s="146">
        <f t="shared" si="929"/>
        <v>0</v>
      </c>
      <c r="CC443" s="146">
        <f t="shared" si="929"/>
        <v>0</v>
      </c>
      <c r="CD443" s="146">
        <f t="shared" si="929"/>
        <v>0</v>
      </c>
      <c r="CE443" s="146">
        <f t="shared" si="929"/>
        <v>0</v>
      </c>
      <c r="CF443" s="146">
        <f t="shared" si="929"/>
        <v>0</v>
      </c>
      <c r="CG443" s="146">
        <f t="shared" si="929"/>
        <v>0</v>
      </c>
      <c r="CH443" s="146">
        <f t="shared" si="929"/>
        <v>0</v>
      </c>
    </row>
    <row r="444" spans="1:86" ht="11.4" x14ac:dyDescent="0.2">
      <c r="A444" s="150"/>
      <c r="B444" s="14" t="str">
        <f t="shared" ref="B444:K444" si="930">B4</f>
        <v>ACES</v>
      </c>
      <c r="C444" s="14">
        <f t="shared" si="930"/>
        <v>640</v>
      </c>
      <c r="D444" s="14" t="str">
        <f t="shared" si="930"/>
        <v>Gas</v>
      </c>
      <c r="E444" s="14" t="str">
        <f t="shared" si="930"/>
        <v>Gas (CCGT)</v>
      </c>
      <c r="F444" s="14" t="str">
        <f t="shared" si="930"/>
        <v>Portlands Energy Centre</v>
      </c>
      <c r="G444" s="14">
        <f t="shared" si="930"/>
        <v>39925</v>
      </c>
      <c r="H444" s="14">
        <f t="shared" ref="H444:H507" si="931">SUM(I444:J444)</f>
        <v>40</v>
      </c>
      <c r="I444" s="14">
        <f t="shared" si="930"/>
        <v>26</v>
      </c>
      <c r="J444" s="14">
        <f t="shared" si="930"/>
        <v>14</v>
      </c>
      <c r="K444" s="14">
        <f t="shared" si="930"/>
        <v>2009</v>
      </c>
      <c r="L444" s="14"/>
      <c r="M444" s="14"/>
      <c r="N444" s="14"/>
      <c r="O444" s="14"/>
      <c r="P444" s="14"/>
      <c r="Q444" s="14"/>
      <c r="R444" s="14"/>
      <c r="S444" s="14"/>
      <c r="T444" s="14"/>
      <c r="U444" s="146">
        <f>IFERROR('CEB Allocators'!M4/SUM('CEB Allocators'!$M4:$BF4),0)*SUM($U4:$BN4)</f>
        <v>0</v>
      </c>
      <c r="V444" s="146">
        <f>IFERROR('CEB Allocators'!N4/SUM('CEB Allocators'!$M4:$BF4),0)*SUM($U4:$BN4)</f>
        <v>0</v>
      </c>
      <c r="W444" s="146">
        <f>IFERROR('CEB Allocators'!O4/SUM('CEB Allocators'!$M4:$BF4),0)*SUM($U4:$BN4)</f>
        <v>0</v>
      </c>
      <c r="X444" s="146">
        <f>IFERROR('CEB Allocators'!P4/SUM('CEB Allocators'!$M4:$BF4),0)*SUM($U4:$BN4)</f>
        <v>0</v>
      </c>
      <c r="Y444" s="146">
        <f>IFERROR('CEB Allocators'!Q4/SUM('CEB Allocators'!$M4:$BF4),0)*SUM($U4:$BN4)</f>
        <v>75.072360641151604</v>
      </c>
      <c r="Z444" s="146">
        <f>IFERROR('CEB Allocators'!R4/SUM('CEB Allocators'!$M4:$BF4),0)*SUM($U4:$BN4)</f>
        <v>75.072360641151604</v>
      </c>
      <c r="AA444" s="146">
        <f>IFERROR('CEB Allocators'!S4/SUM('CEB Allocators'!$M4:$BF4),0)*SUM($U4:$BN4)</f>
        <v>75.072360641151604</v>
      </c>
      <c r="AB444" s="146">
        <f>IFERROR('CEB Allocators'!T4/SUM('CEB Allocators'!$M4:$BF4),0)*SUM($U4:$BN4)</f>
        <v>75.072360641151604</v>
      </c>
      <c r="AC444" s="146">
        <f>IFERROR('CEB Allocators'!U4/SUM('CEB Allocators'!$M4:$BF4),0)*SUM($U4:$BN4)</f>
        <v>75.072360641151604</v>
      </c>
      <c r="AD444" s="146">
        <f>IFERROR('CEB Allocators'!V4/SUM('CEB Allocators'!$M4:$BF4),0)*SUM($U4:$BN4)</f>
        <v>75.072360641151604</v>
      </c>
      <c r="AE444" s="146">
        <f>IFERROR('CEB Allocators'!W4/SUM('CEB Allocators'!$M4:$BF4),0)*SUM($U4:$BN4)</f>
        <v>75.072360641151604</v>
      </c>
      <c r="AF444" s="146">
        <f>IFERROR('CEB Allocators'!X4/SUM('CEB Allocators'!$M4:$BF4),0)*SUM($U4:$BN4)</f>
        <v>75.072360641151604</v>
      </c>
      <c r="AG444" s="146">
        <f>IFERROR('CEB Allocators'!Y4/SUM('CEB Allocators'!$M4:$BF4),0)*SUM($U4:$BN4)</f>
        <v>75.072360641151604</v>
      </c>
      <c r="AH444" s="146">
        <f>IFERROR('CEB Allocators'!Z4/SUM('CEB Allocators'!$M4:$BF4),0)*SUM($U4:$BN4)</f>
        <v>75.072360641151604</v>
      </c>
      <c r="AI444" s="146">
        <f>IFERROR('CEB Allocators'!AA4/SUM('CEB Allocators'!$M4:$BF4),0)*SUM($U4:$BN4)</f>
        <v>75.072360641151604</v>
      </c>
      <c r="AJ444" s="146">
        <f>IFERROR('CEB Allocators'!AB4/SUM('CEB Allocators'!$M4:$BF4),0)*SUM($U4:$BN4)</f>
        <v>75.072360641151604</v>
      </c>
      <c r="AK444" s="146">
        <f>IFERROR('CEB Allocators'!AC4/SUM('CEB Allocators'!$M4:$BF4),0)*SUM($U4:$BN4)</f>
        <v>75.072360641151604</v>
      </c>
      <c r="AL444" s="146">
        <f>IFERROR('CEB Allocators'!AD4/SUM('CEB Allocators'!$M4:$BF4),0)*SUM($U4:$BN4)</f>
        <v>75.072360641151604</v>
      </c>
      <c r="AM444" s="146">
        <f>IFERROR('CEB Allocators'!AE4/SUM('CEB Allocators'!$M4:$BF4),0)*SUM($U4:$BN4)</f>
        <v>75.072360641151604</v>
      </c>
      <c r="AN444" s="146">
        <f>IFERROR('CEB Allocators'!AF4/SUM('CEB Allocators'!$M4:$BF4),0)*SUM($U4:$BN4)</f>
        <v>75.072360641151604</v>
      </c>
      <c r="AO444" s="146">
        <f>IFERROR('CEB Allocators'!AG4/SUM('CEB Allocators'!$M4:$BF4),0)*SUM($U4:$BN4)</f>
        <v>75.072360641151604</v>
      </c>
      <c r="AP444" s="146">
        <f>IFERROR('CEB Allocators'!AH4/SUM('CEB Allocators'!$M4:$BF4),0)*SUM($U4:$BN4)</f>
        <v>75.072360641151604</v>
      </c>
      <c r="AQ444" s="146">
        <f>IFERROR('CEB Allocators'!AI4/SUM('CEB Allocators'!$M4:$BF4),0)*SUM($U4:$BN4)</f>
        <v>75.072360641151604</v>
      </c>
      <c r="AR444" s="146">
        <f>IFERROR('CEB Allocators'!AJ4/SUM('CEB Allocators'!$M4:$BF4),0)*SUM($U4:$BN4)</f>
        <v>75.072360641151604</v>
      </c>
      <c r="AS444" s="146">
        <f>IFERROR('CEB Allocators'!AK4/SUM('CEB Allocators'!$M4:$BF4),0)*SUM($U4:$BN4)</f>
        <v>75.072360641151604</v>
      </c>
      <c r="AT444" s="146">
        <f>IFERROR('CEB Allocators'!AL4/SUM('CEB Allocators'!$M4:$BF4),0)*SUM($U4:$BN4)</f>
        <v>75.072360641151604</v>
      </c>
      <c r="AU444" s="146">
        <f>IFERROR('CEB Allocators'!AM4/SUM('CEB Allocators'!$M4:$BF4),0)*SUM($U4:$BN4)</f>
        <v>75.072360641151604</v>
      </c>
      <c r="AV444" s="146">
        <f>IFERROR('CEB Allocators'!AN4/SUM('CEB Allocators'!$M4:$BF4),0)*SUM($U4:$BN4)</f>
        <v>75.072360641151604</v>
      </c>
      <c r="AW444" s="146">
        <f>IFERROR('CEB Allocators'!AO4/SUM('CEB Allocators'!$M4:$BF4),0)*SUM($U4:$BN4)</f>
        <v>75.072360641151604</v>
      </c>
      <c r="AX444" s="146">
        <f>IFERROR('CEB Allocators'!AP4/SUM('CEB Allocators'!$M4:$BF4),0)*SUM($U4:$BN4)</f>
        <v>75.072360641151604</v>
      </c>
      <c r="AY444" s="146">
        <f>IFERROR('CEB Allocators'!AQ4/SUM('CEB Allocators'!$M4:$BF4),0)*SUM($U4:$BN4)</f>
        <v>75.072360641151604</v>
      </c>
      <c r="AZ444" s="146">
        <f>IFERROR('CEB Allocators'!AR4/SUM('CEB Allocators'!$M4:$BF4),0)*SUM($U4:$BN4)</f>
        <v>75.072360641151604</v>
      </c>
      <c r="BA444" s="146">
        <f>IFERROR('CEB Allocators'!AS4/SUM('CEB Allocators'!$M4:$BF4),0)*SUM($U4:$BN4)</f>
        <v>75.072360641151604</v>
      </c>
      <c r="BB444" s="146">
        <f>IFERROR('CEB Allocators'!AT4/SUM('CEB Allocators'!$M4:$BF4),0)*SUM($U4:$BN4)</f>
        <v>75.072360641151604</v>
      </c>
      <c r="BC444" s="146">
        <f>IFERROR('CEB Allocators'!AU4/SUM('CEB Allocators'!$M4:$BF4),0)*SUM($U4:$BN4)</f>
        <v>75.072360641151604</v>
      </c>
      <c r="BD444" s="146">
        <f>IFERROR('CEB Allocators'!AV4/SUM('CEB Allocators'!$M4:$BF4),0)*SUM($U4:$BN4)</f>
        <v>75.072360641151604</v>
      </c>
      <c r="BE444" s="146">
        <f>IFERROR('CEB Allocators'!AW4/SUM('CEB Allocators'!$M4:$BF4),0)*SUM($U4:$BN4)</f>
        <v>75.072360641151604</v>
      </c>
      <c r="BF444" s="146">
        <f>IFERROR('CEB Allocators'!AX4/SUM('CEB Allocators'!$M4:$BF4),0)*SUM($U4:$BN4)</f>
        <v>75.072360641151604</v>
      </c>
      <c r="BG444" s="146">
        <f>IFERROR('CEB Allocators'!AY4/SUM('CEB Allocators'!$M4:$BF4),0)*SUM($U4:$BN4)</f>
        <v>75.072360641151604</v>
      </c>
      <c r="BH444" s="146">
        <f>IFERROR('CEB Allocators'!AZ4/SUM('CEB Allocators'!$M4:$BF4),0)*SUM($U4:$BN4)</f>
        <v>75.072360641151604</v>
      </c>
      <c r="BI444" s="146">
        <f>IFERROR('CEB Allocators'!BA4/SUM('CEB Allocators'!$M4:$BF4),0)*SUM($U4:$BN4)</f>
        <v>75.072360641151604</v>
      </c>
      <c r="BJ444" s="146">
        <f>IFERROR('CEB Allocators'!BB4/SUM('CEB Allocators'!$M4:$BF4),0)*SUM($U4:$BN4)</f>
        <v>75.072360641151604</v>
      </c>
      <c r="BK444" s="146">
        <f>IFERROR('CEB Allocators'!BC4/SUM('CEB Allocators'!$M4:$BF4),0)*SUM($U4:$BN4)</f>
        <v>75.072360641151604</v>
      </c>
      <c r="BL444" s="146">
        <f>IFERROR('CEB Allocators'!BD4/SUM('CEB Allocators'!$M4:$BF4),0)*SUM($U4:$BN4)</f>
        <v>75.072360641151604</v>
      </c>
      <c r="BM444" s="146">
        <f>IFERROR('CEB Allocators'!BE4/SUM('CEB Allocators'!$M4:$BF4),0)*SUM($U4:$BN4)</f>
        <v>0</v>
      </c>
      <c r="BN444" s="146">
        <f>IFERROR('CEB Allocators'!BF4/SUM('CEB Allocators'!$M4:$BF4),0)*SUM($U4:$BN4)</f>
        <v>0</v>
      </c>
      <c r="BO444" s="146">
        <f t="shared" ref="BO444:CH444" si="932">BO4</f>
        <v>0</v>
      </c>
      <c r="BP444" s="146">
        <f t="shared" si="932"/>
        <v>0</v>
      </c>
      <c r="BQ444" s="146">
        <f t="shared" si="932"/>
        <v>0</v>
      </c>
      <c r="BR444" s="146">
        <f t="shared" si="932"/>
        <v>0</v>
      </c>
      <c r="BS444" s="146">
        <f t="shared" si="932"/>
        <v>0</v>
      </c>
      <c r="BT444" s="146">
        <f t="shared" si="932"/>
        <v>0</v>
      </c>
      <c r="BU444" s="146">
        <f t="shared" si="932"/>
        <v>0</v>
      </c>
      <c r="BV444" s="146">
        <f t="shared" si="932"/>
        <v>0</v>
      </c>
      <c r="BW444" s="146">
        <f t="shared" si="932"/>
        <v>0</v>
      </c>
      <c r="BX444" s="146">
        <f t="shared" si="932"/>
        <v>0</v>
      </c>
      <c r="BY444" s="146">
        <f t="shared" si="932"/>
        <v>0</v>
      </c>
      <c r="BZ444" s="146">
        <f t="shared" si="932"/>
        <v>0</v>
      </c>
      <c r="CA444" s="146">
        <f t="shared" si="932"/>
        <v>0</v>
      </c>
      <c r="CB444" s="146">
        <f t="shared" si="932"/>
        <v>0</v>
      </c>
      <c r="CC444" s="146">
        <f t="shared" si="932"/>
        <v>0</v>
      </c>
      <c r="CD444" s="146">
        <f t="shared" si="932"/>
        <v>0</v>
      </c>
      <c r="CE444" s="146">
        <f t="shared" si="932"/>
        <v>0</v>
      </c>
      <c r="CF444" s="146">
        <f t="shared" si="932"/>
        <v>0</v>
      </c>
      <c r="CG444" s="146">
        <f t="shared" si="932"/>
        <v>0</v>
      </c>
      <c r="CH444" s="146">
        <f t="shared" si="932"/>
        <v>0</v>
      </c>
    </row>
    <row r="445" spans="1:86" ht="11.4" x14ac:dyDescent="0.2">
      <c r="A445" s="150"/>
      <c r="B445" s="14" t="str">
        <f t="shared" ref="B445:K445" si="933">B5</f>
        <v>ACES</v>
      </c>
      <c r="C445" s="14">
        <f t="shared" si="933"/>
        <v>705</v>
      </c>
      <c r="D445" s="14" t="str">
        <f t="shared" si="933"/>
        <v>Gas</v>
      </c>
      <c r="E445" s="14" t="str">
        <f t="shared" si="933"/>
        <v>Gas (CCGT)</v>
      </c>
      <c r="F445" s="14" t="str">
        <f t="shared" si="933"/>
        <v>Halton Hills Generating Station</v>
      </c>
      <c r="G445" s="14">
        <f t="shared" si="933"/>
        <v>40422</v>
      </c>
      <c r="H445" s="14">
        <f t="shared" si="931"/>
        <v>40</v>
      </c>
      <c r="I445" s="14">
        <f t="shared" si="933"/>
        <v>26</v>
      </c>
      <c r="J445" s="14">
        <f t="shared" si="933"/>
        <v>14</v>
      </c>
      <c r="K445" s="14">
        <f t="shared" si="933"/>
        <v>2010</v>
      </c>
      <c r="L445" s="14"/>
      <c r="M445" s="14"/>
      <c r="N445" s="14"/>
      <c r="O445" s="14"/>
      <c r="P445" s="14"/>
      <c r="Q445" s="14"/>
      <c r="R445" s="14"/>
      <c r="S445" s="14"/>
      <c r="T445" s="14"/>
      <c r="U445" s="146">
        <f>IFERROR('CEB Allocators'!M5/SUM('CEB Allocators'!$M5:$BF5),0)*SUM($U5:$BN5)</f>
        <v>0</v>
      </c>
      <c r="V445" s="146">
        <f>IFERROR('CEB Allocators'!N5/SUM('CEB Allocators'!$M5:$BF5),0)*SUM($U5:$BN5)</f>
        <v>0</v>
      </c>
      <c r="W445" s="146">
        <f>IFERROR('CEB Allocators'!O5/SUM('CEB Allocators'!$M5:$BF5),0)*SUM($U5:$BN5)</f>
        <v>0</v>
      </c>
      <c r="X445" s="146">
        <f>IFERROR('CEB Allocators'!P5/SUM('CEB Allocators'!$M5:$BF5),0)*SUM($U5:$BN5)</f>
        <v>0</v>
      </c>
      <c r="Y445" s="146">
        <f>IFERROR('CEB Allocators'!Q5/SUM('CEB Allocators'!$M5:$BF5),0)*SUM($U5:$BN5)</f>
        <v>0</v>
      </c>
      <c r="Z445" s="146">
        <f>IFERROR('CEB Allocators'!R5/SUM('CEB Allocators'!$M5:$BF5),0)*SUM($U5:$BN5)</f>
        <v>80.049200334782427</v>
      </c>
      <c r="AA445" s="146">
        <f>IFERROR('CEB Allocators'!S5/SUM('CEB Allocators'!$M5:$BF5),0)*SUM($U5:$BN5)</f>
        <v>80.049200334782427</v>
      </c>
      <c r="AB445" s="146">
        <f>IFERROR('CEB Allocators'!T5/SUM('CEB Allocators'!$M5:$BF5),0)*SUM($U5:$BN5)</f>
        <v>80.049200334782427</v>
      </c>
      <c r="AC445" s="146">
        <f>IFERROR('CEB Allocators'!U5/SUM('CEB Allocators'!$M5:$BF5),0)*SUM($U5:$BN5)</f>
        <v>80.049200334782427</v>
      </c>
      <c r="AD445" s="146">
        <f>IFERROR('CEB Allocators'!V5/SUM('CEB Allocators'!$M5:$BF5),0)*SUM($U5:$BN5)</f>
        <v>80.049200334782427</v>
      </c>
      <c r="AE445" s="146">
        <f>IFERROR('CEB Allocators'!W5/SUM('CEB Allocators'!$M5:$BF5),0)*SUM($U5:$BN5)</f>
        <v>80.049200334782427</v>
      </c>
      <c r="AF445" s="146">
        <f>IFERROR('CEB Allocators'!X5/SUM('CEB Allocators'!$M5:$BF5),0)*SUM($U5:$BN5)</f>
        <v>80.049200334782427</v>
      </c>
      <c r="AG445" s="146">
        <f>IFERROR('CEB Allocators'!Y5/SUM('CEB Allocators'!$M5:$BF5),0)*SUM($U5:$BN5)</f>
        <v>80.049200334782427</v>
      </c>
      <c r="AH445" s="146">
        <f>IFERROR('CEB Allocators'!Z5/SUM('CEB Allocators'!$M5:$BF5),0)*SUM($U5:$BN5)</f>
        <v>80.049200334782427</v>
      </c>
      <c r="AI445" s="146">
        <f>IFERROR('CEB Allocators'!AA5/SUM('CEB Allocators'!$M5:$BF5),0)*SUM($U5:$BN5)</f>
        <v>80.049200334782427</v>
      </c>
      <c r="AJ445" s="146">
        <f>IFERROR('CEB Allocators'!AB5/SUM('CEB Allocators'!$M5:$BF5),0)*SUM($U5:$BN5)</f>
        <v>80.049200334782427</v>
      </c>
      <c r="AK445" s="146">
        <f>IFERROR('CEB Allocators'!AC5/SUM('CEB Allocators'!$M5:$BF5),0)*SUM($U5:$BN5)</f>
        <v>80.049200334782427</v>
      </c>
      <c r="AL445" s="146">
        <f>IFERROR('CEB Allocators'!AD5/SUM('CEB Allocators'!$M5:$BF5),0)*SUM($U5:$BN5)</f>
        <v>80.049200334782427</v>
      </c>
      <c r="AM445" s="146">
        <f>IFERROR('CEB Allocators'!AE5/SUM('CEB Allocators'!$M5:$BF5),0)*SUM($U5:$BN5)</f>
        <v>80.049200334782427</v>
      </c>
      <c r="AN445" s="146">
        <f>IFERROR('CEB Allocators'!AF5/SUM('CEB Allocators'!$M5:$BF5),0)*SUM($U5:$BN5)</f>
        <v>80.049200334782427</v>
      </c>
      <c r="AO445" s="146">
        <f>IFERROR('CEB Allocators'!AG5/SUM('CEB Allocators'!$M5:$BF5),0)*SUM($U5:$BN5)</f>
        <v>80.049200334782427</v>
      </c>
      <c r="AP445" s="146">
        <f>IFERROR('CEB Allocators'!AH5/SUM('CEB Allocators'!$M5:$BF5),0)*SUM($U5:$BN5)</f>
        <v>80.049200334782427</v>
      </c>
      <c r="AQ445" s="146">
        <f>IFERROR('CEB Allocators'!AI5/SUM('CEB Allocators'!$M5:$BF5),0)*SUM($U5:$BN5)</f>
        <v>80.049200334782427</v>
      </c>
      <c r="AR445" s="146">
        <f>IFERROR('CEB Allocators'!AJ5/SUM('CEB Allocators'!$M5:$BF5),0)*SUM($U5:$BN5)</f>
        <v>80.049200334782427</v>
      </c>
      <c r="AS445" s="146">
        <f>IFERROR('CEB Allocators'!AK5/SUM('CEB Allocators'!$M5:$BF5),0)*SUM($U5:$BN5)</f>
        <v>80.049200334782427</v>
      </c>
      <c r="AT445" s="146">
        <f>IFERROR('CEB Allocators'!AL5/SUM('CEB Allocators'!$M5:$BF5),0)*SUM($U5:$BN5)</f>
        <v>80.049200334782427</v>
      </c>
      <c r="AU445" s="146">
        <f>IFERROR('CEB Allocators'!AM5/SUM('CEB Allocators'!$M5:$BF5),0)*SUM($U5:$BN5)</f>
        <v>80.049200334782427</v>
      </c>
      <c r="AV445" s="146">
        <f>IFERROR('CEB Allocators'!AN5/SUM('CEB Allocators'!$M5:$BF5),0)*SUM($U5:$BN5)</f>
        <v>80.049200334782427</v>
      </c>
      <c r="AW445" s="146">
        <f>IFERROR('CEB Allocators'!AO5/SUM('CEB Allocators'!$M5:$BF5),0)*SUM($U5:$BN5)</f>
        <v>80.049200334782427</v>
      </c>
      <c r="AX445" s="146">
        <f>IFERROR('CEB Allocators'!AP5/SUM('CEB Allocators'!$M5:$BF5),0)*SUM($U5:$BN5)</f>
        <v>80.049200334782427</v>
      </c>
      <c r="AY445" s="146">
        <f>IFERROR('CEB Allocators'!AQ5/SUM('CEB Allocators'!$M5:$BF5),0)*SUM($U5:$BN5)</f>
        <v>80.049200334782427</v>
      </c>
      <c r="AZ445" s="146">
        <f>IFERROR('CEB Allocators'!AR5/SUM('CEB Allocators'!$M5:$BF5),0)*SUM($U5:$BN5)</f>
        <v>80.049200334782427</v>
      </c>
      <c r="BA445" s="146">
        <f>IFERROR('CEB Allocators'!AS5/SUM('CEB Allocators'!$M5:$BF5),0)*SUM($U5:$BN5)</f>
        <v>80.049200334782427</v>
      </c>
      <c r="BB445" s="146">
        <f>IFERROR('CEB Allocators'!AT5/SUM('CEB Allocators'!$M5:$BF5),0)*SUM($U5:$BN5)</f>
        <v>80.049200334782427</v>
      </c>
      <c r="BC445" s="146">
        <f>IFERROR('CEB Allocators'!AU5/SUM('CEB Allocators'!$M5:$BF5),0)*SUM($U5:$BN5)</f>
        <v>80.049200334782427</v>
      </c>
      <c r="BD445" s="146">
        <f>IFERROR('CEB Allocators'!AV5/SUM('CEB Allocators'!$M5:$BF5),0)*SUM($U5:$BN5)</f>
        <v>80.049200334782427</v>
      </c>
      <c r="BE445" s="146">
        <f>IFERROR('CEB Allocators'!AW5/SUM('CEB Allocators'!$M5:$BF5),0)*SUM($U5:$BN5)</f>
        <v>80.049200334782427</v>
      </c>
      <c r="BF445" s="146">
        <f>IFERROR('CEB Allocators'!AX5/SUM('CEB Allocators'!$M5:$BF5),0)*SUM($U5:$BN5)</f>
        <v>80.049200334782427</v>
      </c>
      <c r="BG445" s="146">
        <f>IFERROR('CEB Allocators'!AY5/SUM('CEB Allocators'!$M5:$BF5),0)*SUM($U5:$BN5)</f>
        <v>80.049200334782427</v>
      </c>
      <c r="BH445" s="146">
        <f>IFERROR('CEB Allocators'!AZ5/SUM('CEB Allocators'!$M5:$BF5),0)*SUM($U5:$BN5)</f>
        <v>80.049200334782427</v>
      </c>
      <c r="BI445" s="146">
        <f>IFERROR('CEB Allocators'!BA5/SUM('CEB Allocators'!$M5:$BF5),0)*SUM($U5:$BN5)</f>
        <v>80.049200334782427</v>
      </c>
      <c r="BJ445" s="146">
        <f>IFERROR('CEB Allocators'!BB5/SUM('CEB Allocators'!$M5:$BF5),0)*SUM($U5:$BN5)</f>
        <v>80.049200334782427</v>
      </c>
      <c r="BK445" s="146">
        <f>IFERROR('CEB Allocators'!BC5/SUM('CEB Allocators'!$M5:$BF5),0)*SUM($U5:$BN5)</f>
        <v>80.049200334782427</v>
      </c>
      <c r="BL445" s="146">
        <f>IFERROR('CEB Allocators'!BD5/SUM('CEB Allocators'!$M5:$BF5),0)*SUM($U5:$BN5)</f>
        <v>80.049200334782427</v>
      </c>
      <c r="BM445" s="146">
        <f>IFERROR('CEB Allocators'!BE5/SUM('CEB Allocators'!$M5:$BF5),0)*SUM($U5:$BN5)</f>
        <v>80.049200334782427</v>
      </c>
      <c r="BN445" s="146">
        <f>IFERROR('CEB Allocators'!BF5/SUM('CEB Allocators'!$M5:$BF5),0)*SUM($U5:$BN5)</f>
        <v>0</v>
      </c>
      <c r="BO445" s="146">
        <f t="shared" ref="BO445:CH445" si="934">BO5</f>
        <v>0</v>
      </c>
      <c r="BP445" s="146">
        <f t="shared" si="934"/>
        <v>0</v>
      </c>
      <c r="BQ445" s="146">
        <f t="shared" si="934"/>
        <v>0</v>
      </c>
      <c r="BR445" s="146">
        <f t="shared" si="934"/>
        <v>0</v>
      </c>
      <c r="BS445" s="146">
        <f t="shared" si="934"/>
        <v>0</v>
      </c>
      <c r="BT445" s="146">
        <f t="shared" si="934"/>
        <v>0</v>
      </c>
      <c r="BU445" s="146">
        <f t="shared" si="934"/>
        <v>0</v>
      </c>
      <c r="BV445" s="146">
        <f t="shared" si="934"/>
        <v>0</v>
      </c>
      <c r="BW445" s="146">
        <f t="shared" si="934"/>
        <v>0</v>
      </c>
      <c r="BX445" s="146">
        <f t="shared" si="934"/>
        <v>0</v>
      </c>
      <c r="BY445" s="146">
        <f t="shared" si="934"/>
        <v>0</v>
      </c>
      <c r="BZ445" s="146">
        <f t="shared" si="934"/>
        <v>0</v>
      </c>
      <c r="CA445" s="146">
        <f t="shared" si="934"/>
        <v>0</v>
      </c>
      <c r="CB445" s="146">
        <f t="shared" si="934"/>
        <v>0</v>
      </c>
      <c r="CC445" s="146">
        <f t="shared" si="934"/>
        <v>0</v>
      </c>
      <c r="CD445" s="146">
        <f t="shared" si="934"/>
        <v>0</v>
      </c>
      <c r="CE445" s="146">
        <f t="shared" si="934"/>
        <v>0</v>
      </c>
      <c r="CF445" s="146">
        <f t="shared" si="934"/>
        <v>0</v>
      </c>
      <c r="CG445" s="146">
        <f t="shared" si="934"/>
        <v>0</v>
      </c>
      <c r="CH445" s="146">
        <f t="shared" si="934"/>
        <v>0</v>
      </c>
    </row>
    <row r="446" spans="1:86" ht="11.4" x14ac:dyDescent="0.2">
      <c r="A446" s="150"/>
      <c r="B446" s="14" t="str">
        <f t="shared" ref="B446:K446" si="935">B6</f>
        <v>CES</v>
      </c>
      <c r="C446" s="14">
        <f t="shared" si="935"/>
        <v>90</v>
      </c>
      <c r="D446" s="14" t="str">
        <f t="shared" si="935"/>
        <v>Gas</v>
      </c>
      <c r="E446" s="14" t="str">
        <f t="shared" si="935"/>
        <v>Gas (CHP)</v>
      </c>
      <c r="F446" s="14" t="str">
        <f t="shared" si="935"/>
        <v xml:space="preserve">GTAA Cogeneration Plant </v>
      </c>
      <c r="G446" s="14">
        <f t="shared" si="935"/>
        <v>38749</v>
      </c>
      <c r="H446" s="14">
        <f t="shared" si="931"/>
        <v>40</v>
      </c>
      <c r="I446" s="14">
        <f t="shared" si="935"/>
        <v>40</v>
      </c>
      <c r="J446" s="14">
        <f t="shared" si="935"/>
        <v>0</v>
      </c>
      <c r="K446" s="14">
        <f t="shared" si="935"/>
        <v>2006</v>
      </c>
      <c r="L446" s="14"/>
      <c r="M446" s="14"/>
      <c r="N446" s="14"/>
      <c r="O446" s="14"/>
      <c r="P446" s="14"/>
      <c r="Q446" s="14"/>
      <c r="R446" s="14"/>
      <c r="S446" s="14"/>
      <c r="T446" s="14"/>
      <c r="U446" s="146">
        <f>IFERROR('CEB Allocators'!M6/SUM('CEB Allocators'!$M6:$BF6),0)*SUM($U6:$BN6)</f>
        <v>0</v>
      </c>
      <c r="V446" s="146">
        <f>IFERROR('CEB Allocators'!N6/SUM('CEB Allocators'!$M6:$BF6),0)*SUM($U6:$BN6)</f>
        <v>5.5368514075137369</v>
      </c>
      <c r="W446" s="146">
        <f>IFERROR('CEB Allocators'!O6/SUM('CEB Allocators'!$M6:$BF6),0)*SUM($U6:$BN6)</f>
        <v>5.5368514075137369</v>
      </c>
      <c r="X446" s="146">
        <f>IFERROR('CEB Allocators'!P6/SUM('CEB Allocators'!$M6:$BF6),0)*SUM($U6:$BN6)</f>
        <v>5.5368514075137369</v>
      </c>
      <c r="Y446" s="146">
        <f>IFERROR('CEB Allocators'!Q6/SUM('CEB Allocators'!$M6:$BF6),0)*SUM($U6:$BN6)</f>
        <v>5.5368514075137369</v>
      </c>
      <c r="Z446" s="146">
        <f>IFERROR('CEB Allocators'!R6/SUM('CEB Allocators'!$M6:$BF6),0)*SUM($U6:$BN6)</f>
        <v>5.5368514075137369</v>
      </c>
      <c r="AA446" s="146">
        <f>IFERROR('CEB Allocators'!S6/SUM('CEB Allocators'!$M6:$BF6),0)*SUM($U6:$BN6)</f>
        <v>5.5368514075137369</v>
      </c>
      <c r="AB446" s="146">
        <f>IFERROR('CEB Allocators'!T6/SUM('CEB Allocators'!$M6:$BF6),0)*SUM($U6:$BN6)</f>
        <v>5.5368514075137369</v>
      </c>
      <c r="AC446" s="146">
        <f>IFERROR('CEB Allocators'!U6/SUM('CEB Allocators'!$M6:$BF6),0)*SUM($U6:$BN6)</f>
        <v>5.5368514075137369</v>
      </c>
      <c r="AD446" s="146">
        <f>IFERROR('CEB Allocators'!V6/SUM('CEB Allocators'!$M6:$BF6),0)*SUM($U6:$BN6)</f>
        <v>5.5368514075137369</v>
      </c>
      <c r="AE446" s="146">
        <f>IFERROR('CEB Allocators'!W6/SUM('CEB Allocators'!$M6:$BF6),0)*SUM($U6:$BN6)</f>
        <v>5.5368514075137369</v>
      </c>
      <c r="AF446" s="146">
        <f>IFERROR('CEB Allocators'!X6/SUM('CEB Allocators'!$M6:$BF6),0)*SUM($U6:$BN6)</f>
        <v>5.5368514075137369</v>
      </c>
      <c r="AG446" s="146">
        <f>IFERROR('CEB Allocators'!Y6/SUM('CEB Allocators'!$M6:$BF6),0)*SUM($U6:$BN6)</f>
        <v>5.5368514075137369</v>
      </c>
      <c r="AH446" s="146">
        <f>IFERROR('CEB Allocators'!Z6/SUM('CEB Allocators'!$M6:$BF6),0)*SUM($U6:$BN6)</f>
        <v>5.5368514075137369</v>
      </c>
      <c r="AI446" s="146">
        <f>IFERROR('CEB Allocators'!AA6/SUM('CEB Allocators'!$M6:$BF6),0)*SUM($U6:$BN6)</f>
        <v>5.5368514075137369</v>
      </c>
      <c r="AJ446" s="146">
        <f>IFERROR('CEB Allocators'!AB6/SUM('CEB Allocators'!$M6:$BF6),0)*SUM($U6:$BN6)</f>
        <v>5.5368514075137369</v>
      </c>
      <c r="AK446" s="146">
        <f>IFERROR('CEB Allocators'!AC6/SUM('CEB Allocators'!$M6:$BF6),0)*SUM($U6:$BN6)</f>
        <v>5.5368514075137369</v>
      </c>
      <c r="AL446" s="146">
        <f>IFERROR('CEB Allocators'!AD6/SUM('CEB Allocators'!$M6:$BF6),0)*SUM($U6:$BN6)</f>
        <v>5.5368514075137369</v>
      </c>
      <c r="AM446" s="146">
        <f>IFERROR('CEB Allocators'!AE6/SUM('CEB Allocators'!$M6:$BF6),0)*SUM($U6:$BN6)</f>
        <v>5.5368514075137369</v>
      </c>
      <c r="AN446" s="146">
        <f>IFERROR('CEB Allocators'!AF6/SUM('CEB Allocators'!$M6:$BF6),0)*SUM($U6:$BN6)</f>
        <v>5.5368514075137369</v>
      </c>
      <c r="AO446" s="146">
        <f>IFERROR('CEB Allocators'!AG6/SUM('CEB Allocators'!$M6:$BF6),0)*SUM($U6:$BN6)</f>
        <v>5.5368514075137369</v>
      </c>
      <c r="AP446" s="146">
        <f>IFERROR('CEB Allocators'!AH6/SUM('CEB Allocators'!$M6:$BF6),0)*SUM($U6:$BN6)</f>
        <v>5.5368514075137369</v>
      </c>
      <c r="AQ446" s="146">
        <f>IFERROR('CEB Allocators'!AI6/SUM('CEB Allocators'!$M6:$BF6),0)*SUM($U6:$BN6)</f>
        <v>5.5368514075137369</v>
      </c>
      <c r="AR446" s="146">
        <f>IFERROR('CEB Allocators'!AJ6/SUM('CEB Allocators'!$M6:$BF6),0)*SUM($U6:$BN6)</f>
        <v>5.5368514075137369</v>
      </c>
      <c r="AS446" s="146">
        <f>IFERROR('CEB Allocators'!AK6/SUM('CEB Allocators'!$M6:$BF6),0)*SUM($U6:$BN6)</f>
        <v>5.5368514075137369</v>
      </c>
      <c r="AT446" s="146">
        <f>IFERROR('CEB Allocators'!AL6/SUM('CEB Allocators'!$M6:$BF6),0)*SUM($U6:$BN6)</f>
        <v>5.5368514075137369</v>
      </c>
      <c r="AU446" s="146">
        <f>IFERROR('CEB Allocators'!AM6/SUM('CEB Allocators'!$M6:$BF6),0)*SUM($U6:$BN6)</f>
        <v>5.5368514075137369</v>
      </c>
      <c r="AV446" s="146">
        <f>IFERROR('CEB Allocators'!AN6/SUM('CEB Allocators'!$M6:$BF6),0)*SUM($U6:$BN6)</f>
        <v>5.5368514075137369</v>
      </c>
      <c r="AW446" s="146">
        <f>IFERROR('CEB Allocators'!AO6/SUM('CEB Allocators'!$M6:$BF6),0)*SUM($U6:$BN6)</f>
        <v>5.5368514075137369</v>
      </c>
      <c r="AX446" s="146">
        <f>IFERROR('CEB Allocators'!AP6/SUM('CEB Allocators'!$M6:$BF6),0)*SUM($U6:$BN6)</f>
        <v>5.5368514075137369</v>
      </c>
      <c r="AY446" s="146">
        <f>IFERROR('CEB Allocators'!AQ6/SUM('CEB Allocators'!$M6:$BF6),0)*SUM($U6:$BN6)</f>
        <v>5.5368514075137369</v>
      </c>
      <c r="AZ446" s="146">
        <f>IFERROR('CEB Allocators'!AR6/SUM('CEB Allocators'!$M6:$BF6),0)*SUM($U6:$BN6)</f>
        <v>5.5368514075137369</v>
      </c>
      <c r="BA446" s="146">
        <f>IFERROR('CEB Allocators'!AS6/SUM('CEB Allocators'!$M6:$BF6),0)*SUM($U6:$BN6)</f>
        <v>5.5368514075137369</v>
      </c>
      <c r="BB446" s="146">
        <f>IFERROR('CEB Allocators'!AT6/SUM('CEB Allocators'!$M6:$BF6),0)*SUM($U6:$BN6)</f>
        <v>5.5368514075137369</v>
      </c>
      <c r="BC446" s="146">
        <f>IFERROR('CEB Allocators'!AU6/SUM('CEB Allocators'!$M6:$BF6),0)*SUM($U6:$BN6)</f>
        <v>5.5368514075137369</v>
      </c>
      <c r="BD446" s="146">
        <f>IFERROR('CEB Allocators'!AV6/SUM('CEB Allocators'!$M6:$BF6),0)*SUM($U6:$BN6)</f>
        <v>5.5368514075137369</v>
      </c>
      <c r="BE446" s="146">
        <f>IFERROR('CEB Allocators'!AW6/SUM('CEB Allocators'!$M6:$BF6),0)*SUM($U6:$BN6)</f>
        <v>5.5368514075137369</v>
      </c>
      <c r="BF446" s="146">
        <f>IFERROR('CEB Allocators'!AX6/SUM('CEB Allocators'!$M6:$BF6),0)*SUM($U6:$BN6)</f>
        <v>5.5368514075137369</v>
      </c>
      <c r="BG446" s="146">
        <f>IFERROR('CEB Allocators'!AY6/SUM('CEB Allocators'!$M6:$BF6),0)*SUM($U6:$BN6)</f>
        <v>5.5368514075137369</v>
      </c>
      <c r="BH446" s="146">
        <f>IFERROR('CEB Allocators'!AZ6/SUM('CEB Allocators'!$M6:$BF6),0)*SUM($U6:$BN6)</f>
        <v>5.5368514075137369</v>
      </c>
      <c r="BI446" s="146">
        <f>IFERROR('CEB Allocators'!BA6/SUM('CEB Allocators'!$M6:$BF6),0)*SUM($U6:$BN6)</f>
        <v>5.5368514075137369</v>
      </c>
      <c r="BJ446" s="146">
        <f>IFERROR('CEB Allocators'!BB6/SUM('CEB Allocators'!$M6:$BF6),0)*SUM($U6:$BN6)</f>
        <v>0</v>
      </c>
      <c r="BK446" s="146">
        <f>IFERROR('CEB Allocators'!BC6/SUM('CEB Allocators'!$M6:$BF6),0)*SUM($U6:$BN6)</f>
        <v>0</v>
      </c>
      <c r="BL446" s="146">
        <f>IFERROR('CEB Allocators'!BD6/SUM('CEB Allocators'!$M6:$BF6),0)*SUM($U6:$BN6)</f>
        <v>0</v>
      </c>
      <c r="BM446" s="146">
        <f>IFERROR('CEB Allocators'!BE6/SUM('CEB Allocators'!$M6:$BF6),0)*SUM($U6:$BN6)</f>
        <v>0</v>
      </c>
      <c r="BN446" s="146">
        <f>IFERROR('CEB Allocators'!BF6/SUM('CEB Allocators'!$M6:$BF6),0)*SUM($U6:$BN6)</f>
        <v>0</v>
      </c>
      <c r="BO446" s="146">
        <f t="shared" ref="BO446:CH446" si="936">BO6</f>
        <v>0</v>
      </c>
      <c r="BP446" s="146">
        <f t="shared" si="936"/>
        <v>0</v>
      </c>
      <c r="BQ446" s="146">
        <f t="shared" si="936"/>
        <v>0</v>
      </c>
      <c r="BR446" s="146">
        <f t="shared" si="936"/>
        <v>0</v>
      </c>
      <c r="BS446" s="146">
        <f t="shared" si="936"/>
        <v>0</v>
      </c>
      <c r="BT446" s="146">
        <f t="shared" si="936"/>
        <v>0</v>
      </c>
      <c r="BU446" s="146">
        <f t="shared" si="936"/>
        <v>0</v>
      </c>
      <c r="BV446" s="146">
        <f t="shared" si="936"/>
        <v>0</v>
      </c>
      <c r="BW446" s="146">
        <f t="shared" si="936"/>
        <v>0</v>
      </c>
      <c r="BX446" s="146">
        <f t="shared" si="936"/>
        <v>0</v>
      </c>
      <c r="BY446" s="146">
        <f t="shared" si="936"/>
        <v>0</v>
      </c>
      <c r="BZ446" s="146">
        <f t="shared" si="936"/>
        <v>0</v>
      </c>
      <c r="CA446" s="146">
        <f t="shared" si="936"/>
        <v>0</v>
      </c>
      <c r="CB446" s="146">
        <f t="shared" si="936"/>
        <v>0</v>
      </c>
      <c r="CC446" s="146">
        <f t="shared" si="936"/>
        <v>0</v>
      </c>
      <c r="CD446" s="146">
        <f t="shared" si="936"/>
        <v>0</v>
      </c>
      <c r="CE446" s="146">
        <f t="shared" si="936"/>
        <v>0</v>
      </c>
      <c r="CF446" s="146">
        <f t="shared" si="936"/>
        <v>0</v>
      </c>
      <c r="CG446" s="146">
        <f t="shared" si="936"/>
        <v>0</v>
      </c>
      <c r="CH446" s="146">
        <f t="shared" si="936"/>
        <v>0</v>
      </c>
    </row>
    <row r="447" spans="1:86" ht="11.4" x14ac:dyDescent="0.2">
      <c r="A447" s="150"/>
      <c r="B447" s="14" t="str">
        <f t="shared" ref="B447:K447" si="937">B7</f>
        <v>CES</v>
      </c>
      <c r="C447" s="14">
        <f t="shared" si="937"/>
        <v>1005</v>
      </c>
      <c r="D447" s="14" t="str">
        <f t="shared" si="937"/>
        <v>Gas</v>
      </c>
      <c r="E447" s="14" t="str">
        <f t="shared" si="937"/>
        <v>Gas (CCGT)</v>
      </c>
      <c r="F447" s="14" t="str">
        <f t="shared" si="937"/>
        <v>Greenfield Energy Centre</v>
      </c>
      <c r="G447" s="14">
        <f t="shared" si="937"/>
        <v>39737</v>
      </c>
      <c r="H447" s="14">
        <f t="shared" si="931"/>
        <v>40</v>
      </c>
      <c r="I447" s="14">
        <f t="shared" si="937"/>
        <v>27</v>
      </c>
      <c r="J447" s="14">
        <f t="shared" si="937"/>
        <v>13</v>
      </c>
      <c r="K447" s="14">
        <f t="shared" si="937"/>
        <v>2008</v>
      </c>
      <c r="L447" s="14"/>
      <c r="M447" s="14"/>
      <c r="N447" s="14"/>
      <c r="O447" s="14"/>
      <c r="P447" s="14"/>
      <c r="Q447" s="14"/>
      <c r="R447" s="14"/>
      <c r="S447" s="14"/>
      <c r="T447" s="14"/>
      <c r="U447" s="146">
        <f>IFERROR('CEB Allocators'!M7/SUM('CEB Allocators'!$M7:$BF7),0)*SUM($U7:$BN7)</f>
        <v>0</v>
      </c>
      <c r="V447" s="146">
        <f>IFERROR('CEB Allocators'!N7/SUM('CEB Allocators'!$M7:$BF7),0)*SUM($U7:$BN7)</f>
        <v>0</v>
      </c>
      <c r="W447" s="146">
        <f>IFERROR('CEB Allocators'!O7/SUM('CEB Allocators'!$M7:$BF7),0)*SUM($U7:$BN7)</f>
        <v>0</v>
      </c>
      <c r="X447" s="146">
        <f>IFERROR('CEB Allocators'!P7/SUM('CEB Allocators'!$M7:$BF7),0)*SUM($U7:$BN7)</f>
        <v>79.075400806732006</v>
      </c>
      <c r="Y447" s="146">
        <f>IFERROR('CEB Allocators'!Q7/SUM('CEB Allocators'!$M7:$BF7),0)*SUM($U7:$BN7)</f>
        <v>79.075400806732006</v>
      </c>
      <c r="Z447" s="146">
        <f>IFERROR('CEB Allocators'!R7/SUM('CEB Allocators'!$M7:$BF7),0)*SUM($U7:$BN7)</f>
        <v>79.075400806732006</v>
      </c>
      <c r="AA447" s="146">
        <f>IFERROR('CEB Allocators'!S7/SUM('CEB Allocators'!$M7:$BF7),0)*SUM($U7:$BN7)</f>
        <v>79.075400806732006</v>
      </c>
      <c r="AB447" s="146">
        <f>IFERROR('CEB Allocators'!T7/SUM('CEB Allocators'!$M7:$BF7),0)*SUM($U7:$BN7)</f>
        <v>79.075400806732006</v>
      </c>
      <c r="AC447" s="146">
        <f>IFERROR('CEB Allocators'!U7/SUM('CEB Allocators'!$M7:$BF7),0)*SUM($U7:$BN7)</f>
        <v>79.075400806732006</v>
      </c>
      <c r="AD447" s="146">
        <f>IFERROR('CEB Allocators'!V7/SUM('CEB Allocators'!$M7:$BF7),0)*SUM($U7:$BN7)</f>
        <v>79.075400806732006</v>
      </c>
      <c r="AE447" s="146">
        <f>IFERROR('CEB Allocators'!W7/SUM('CEB Allocators'!$M7:$BF7),0)*SUM($U7:$BN7)</f>
        <v>79.075400806732006</v>
      </c>
      <c r="AF447" s="146">
        <f>IFERROR('CEB Allocators'!X7/SUM('CEB Allocators'!$M7:$BF7),0)*SUM($U7:$BN7)</f>
        <v>79.075400806732006</v>
      </c>
      <c r="AG447" s="146">
        <f>IFERROR('CEB Allocators'!Y7/SUM('CEB Allocators'!$M7:$BF7),0)*SUM($U7:$BN7)</f>
        <v>79.075400806732006</v>
      </c>
      <c r="AH447" s="146">
        <f>IFERROR('CEB Allocators'!Z7/SUM('CEB Allocators'!$M7:$BF7),0)*SUM($U7:$BN7)</f>
        <v>79.075400806732006</v>
      </c>
      <c r="AI447" s="146">
        <f>IFERROR('CEB Allocators'!AA7/SUM('CEB Allocators'!$M7:$BF7),0)*SUM($U7:$BN7)</f>
        <v>79.075400806732006</v>
      </c>
      <c r="AJ447" s="146">
        <f>IFERROR('CEB Allocators'!AB7/SUM('CEB Allocators'!$M7:$BF7),0)*SUM($U7:$BN7)</f>
        <v>79.075400806732006</v>
      </c>
      <c r="AK447" s="146">
        <f>IFERROR('CEB Allocators'!AC7/SUM('CEB Allocators'!$M7:$BF7),0)*SUM($U7:$BN7)</f>
        <v>79.075400806732006</v>
      </c>
      <c r="AL447" s="146">
        <f>IFERROR('CEB Allocators'!AD7/SUM('CEB Allocators'!$M7:$BF7),0)*SUM($U7:$BN7)</f>
        <v>79.075400806732006</v>
      </c>
      <c r="AM447" s="146">
        <f>IFERROR('CEB Allocators'!AE7/SUM('CEB Allocators'!$M7:$BF7),0)*SUM($U7:$BN7)</f>
        <v>79.075400806732006</v>
      </c>
      <c r="AN447" s="146">
        <f>IFERROR('CEB Allocators'!AF7/SUM('CEB Allocators'!$M7:$BF7),0)*SUM($U7:$BN7)</f>
        <v>79.075400806732006</v>
      </c>
      <c r="AO447" s="146">
        <f>IFERROR('CEB Allocators'!AG7/SUM('CEB Allocators'!$M7:$BF7),0)*SUM($U7:$BN7)</f>
        <v>79.075400806732006</v>
      </c>
      <c r="AP447" s="146">
        <f>IFERROR('CEB Allocators'!AH7/SUM('CEB Allocators'!$M7:$BF7),0)*SUM($U7:$BN7)</f>
        <v>79.075400806732006</v>
      </c>
      <c r="AQ447" s="146">
        <f>IFERROR('CEB Allocators'!AI7/SUM('CEB Allocators'!$M7:$BF7),0)*SUM($U7:$BN7)</f>
        <v>79.075400806732006</v>
      </c>
      <c r="AR447" s="146">
        <f>IFERROR('CEB Allocators'!AJ7/SUM('CEB Allocators'!$M7:$BF7),0)*SUM($U7:$BN7)</f>
        <v>79.075400806732006</v>
      </c>
      <c r="AS447" s="146">
        <f>IFERROR('CEB Allocators'!AK7/SUM('CEB Allocators'!$M7:$BF7),0)*SUM($U7:$BN7)</f>
        <v>79.075400806732006</v>
      </c>
      <c r="AT447" s="146">
        <f>IFERROR('CEB Allocators'!AL7/SUM('CEB Allocators'!$M7:$BF7),0)*SUM($U7:$BN7)</f>
        <v>79.075400806732006</v>
      </c>
      <c r="AU447" s="146">
        <f>IFERROR('CEB Allocators'!AM7/SUM('CEB Allocators'!$M7:$BF7),0)*SUM($U7:$BN7)</f>
        <v>79.075400806732006</v>
      </c>
      <c r="AV447" s="146">
        <f>IFERROR('CEB Allocators'!AN7/SUM('CEB Allocators'!$M7:$BF7),0)*SUM($U7:$BN7)</f>
        <v>79.075400806732006</v>
      </c>
      <c r="AW447" s="146">
        <f>IFERROR('CEB Allocators'!AO7/SUM('CEB Allocators'!$M7:$BF7),0)*SUM($U7:$BN7)</f>
        <v>79.075400806732006</v>
      </c>
      <c r="AX447" s="146">
        <f>IFERROR('CEB Allocators'!AP7/SUM('CEB Allocators'!$M7:$BF7),0)*SUM($U7:$BN7)</f>
        <v>79.075400806732006</v>
      </c>
      <c r="AY447" s="146">
        <f>IFERROR('CEB Allocators'!AQ7/SUM('CEB Allocators'!$M7:$BF7),0)*SUM($U7:$BN7)</f>
        <v>79.075400806732006</v>
      </c>
      <c r="AZ447" s="146">
        <f>IFERROR('CEB Allocators'!AR7/SUM('CEB Allocators'!$M7:$BF7),0)*SUM($U7:$BN7)</f>
        <v>79.075400806732006</v>
      </c>
      <c r="BA447" s="146">
        <f>IFERROR('CEB Allocators'!AS7/SUM('CEB Allocators'!$M7:$BF7),0)*SUM($U7:$BN7)</f>
        <v>79.075400806732006</v>
      </c>
      <c r="BB447" s="146">
        <f>IFERROR('CEB Allocators'!AT7/SUM('CEB Allocators'!$M7:$BF7),0)*SUM($U7:$BN7)</f>
        <v>79.075400806732006</v>
      </c>
      <c r="BC447" s="146">
        <f>IFERROR('CEB Allocators'!AU7/SUM('CEB Allocators'!$M7:$BF7),0)*SUM($U7:$BN7)</f>
        <v>79.075400806732006</v>
      </c>
      <c r="BD447" s="146">
        <f>IFERROR('CEB Allocators'!AV7/SUM('CEB Allocators'!$M7:$BF7),0)*SUM($U7:$BN7)</f>
        <v>79.075400806732006</v>
      </c>
      <c r="BE447" s="146">
        <f>IFERROR('CEB Allocators'!AW7/SUM('CEB Allocators'!$M7:$BF7),0)*SUM($U7:$BN7)</f>
        <v>79.075400806732006</v>
      </c>
      <c r="BF447" s="146">
        <f>IFERROR('CEB Allocators'!AX7/SUM('CEB Allocators'!$M7:$BF7),0)*SUM($U7:$BN7)</f>
        <v>79.075400806732006</v>
      </c>
      <c r="BG447" s="146">
        <f>IFERROR('CEB Allocators'!AY7/SUM('CEB Allocators'!$M7:$BF7),0)*SUM($U7:$BN7)</f>
        <v>79.075400806732006</v>
      </c>
      <c r="BH447" s="146">
        <f>IFERROR('CEB Allocators'!AZ7/SUM('CEB Allocators'!$M7:$BF7),0)*SUM($U7:$BN7)</f>
        <v>79.075400806732006</v>
      </c>
      <c r="BI447" s="146">
        <f>IFERROR('CEB Allocators'!BA7/SUM('CEB Allocators'!$M7:$BF7),0)*SUM($U7:$BN7)</f>
        <v>79.075400806732006</v>
      </c>
      <c r="BJ447" s="146">
        <f>IFERROR('CEB Allocators'!BB7/SUM('CEB Allocators'!$M7:$BF7),0)*SUM($U7:$BN7)</f>
        <v>79.075400806732006</v>
      </c>
      <c r="BK447" s="146">
        <f>IFERROR('CEB Allocators'!BC7/SUM('CEB Allocators'!$M7:$BF7),0)*SUM($U7:$BN7)</f>
        <v>79.075400806732006</v>
      </c>
      <c r="BL447" s="146">
        <f>IFERROR('CEB Allocators'!BD7/SUM('CEB Allocators'!$M7:$BF7),0)*SUM($U7:$BN7)</f>
        <v>0</v>
      </c>
      <c r="BM447" s="146">
        <f>IFERROR('CEB Allocators'!BE7/SUM('CEB Allocators'!$M7:$BF7),0)*SUM($U7:$BN7)</f>
        <v>0</v>
      </c>
      <c r="BN447" s="146">
        <f>IFERROR('CEB Allocators'!BF7/SUM('CEB Allocators'!$M7:$BF7),0)*SUM($U7:$BN7)</f>
        <v>0</v>
      </c>
      <c r="BO447" s="146">
        <f t="shared" ref="BO447:CH447" si="938">BO7</f>
        <v>0</v>
      </c>
      <c r="BP447" s="146">
        <f t="shared" si="938"/>
        <v>0</v>
      </c>
      <c r="BQ447" s="146">
        <f t="shared" si="938"/>
        <v>0</v>
      </c>
      <c r="BR447" s="146">
        <f t="shared" si="938"/>
        <v>0</v>
      </c>
      <c r="BS447" s="146">
        <f t="shared" si="938"/>
        <v>0</v>
      </c>
      <c r="BT447" s="146">
        <f t="shared" si="938"/>
        <v>0</v>
      </c>
      <c r="BU447" s="146">
        <f t="shared" si="938"/>
        <v>0</v>
      </c>
      <c r="BV447" s="146">
        <f t="shared" si="938"/>
        <v>0</v>
      </c>
      <c r="BW447" s="146">
        <f t="shared" si="938"/>
        <v>0</v>
      </c>
      <c r="BX447" s="146">
        <f t="shared" si="938"/>
        <v>0</v>
      </c>
      <c r="BY447" s="146">
        <f t="shared" si="938"/>
        <v>0</v>
      </c>
      <c r="BZ447" s="146">
        <f t="shared" si="938"/>
        <v>0</v>
      </c>
      <c r="CA447" s="146">
        <f t="shared" si="938"/>
        <v>0</v>
      </c>
      <c r="CB447" s="146">
        <f t="shared" si="938"/>
        <v>0</v>
      </c>
      <c r="CC447" s="146">
        <f t="shared" si="938"/>
        <v>0</v>
      </c>
      <c r="CD447" s="146">
        <f t="shared" si="938"/>
        <v>0</v>
      </c>
      <c r="CE447" s="146">
        <f t="shared" si="938"/>
        <v>0</v>
      </c>
      <c r="CF447" s="146">
        <f t="shared" si="938"/>
        <v>0</v>
      </c>
      <c r="CG447" s="146">
        <f t="shared" si="938"/>
        <v>0</v>
      </c>
      <c r="CH447" s="146">
        <f t="shared" si="938"/>
        <v>0</v>
      </c>
    </row>
    <row r="448" spans="1:86" ht="11.4" x14ac:dyDescent="0.2">
      <c r="A448" s="150"/>
      <c r="B448" s="14" t="str">
        <f t="shared" ref="B448:K448" si="939">B8</f>
        <v>CES</v>
      </c>
      <c r="C448" s="14">
        <f t="shared" si="939"/>
        <v>577</v>
      </c>
      <c r="D448" s="14" t="str">
        <f t="shared" si="939"/>
        <v>Gas</v>
      </c>
      <c r="E448" s="14" t="str">
        <f t="shared" si="939"/>
        <v>Gas (CCGT)</v>
      </c>
      <c r="F448" s="14" t="str">
        <f t="shared" si="939"/>
        <v>St. Clair Energy Centre</v>
      </c>
      <c r="G448" s="14">
        <f t="shared" si="939"/>
        <v>39902</v>
      </c>
      <c r="H448" s="14">
        <f t="shared" si="931"/>
        <v>40</v>
      </c>
      <c r="I448" s="14">
        <f t="shared" si="939"/>
        <v>29</v>
      </c>
      <c r="J448" s="14">
        <f t="shared" si="939"/>
        <v>11</v>
      </c>
      <c r="K448" s="14">
        <f t="shared" si="939"/>
        <v>2009</v>
      </c>
      <c r="L448" s="14"/>
      <c r="M448" s="14"/>
      <c r="N448" s="14"/>
      <c r="O448" s="14"/>
      <c r="P448" s="14"/>
      <c r="Q448" s="14"/>
      <c r="R448" s="14"/>
      <c r="S448" s="14"/>
      <c r="T448" s="14"/>
      <c r="U448" s="146">
        <f>IFERROR('CEB Allocators'!M8/SUM('CEB Allocators'!$M8:$BF8),0)*SUM($U8:$BN8)</f>
        <v>0</v>
      </c>
      <c r="V448" s="146">
        <f>IFERROR('CEB Allocators'!N8/SUM('CEB Allocators'!$M8:$BF8),0)*SUM($U8:$BN8)</f>
        <v>0</v>
      </c>
      <c r="W448" s="146">
        <f>IFERROR('CEB Allocators'!O8/SUM('CEB Allocators'!$M8:$BF8),0)*SUM($U8:$BN8)</f>
        <v>0</v>
      </c>
      <c r="X448" s="146">
        <f>IFERROR('CEB Allocators'!P8/SUM('CEB Allocators'!$M8:$BF8),0)*SUM($U8:$BN8)</f>
        <v>0</v>
      </c>
      <c r="Y448" s="146">
        <f>IFERROR('CEB Allocators'!Q8/SUM('CEB Allocators'!$M8:$BF8),0)*SUM($U8:$BN8)</f>
        <v>41.681261337891364</v>
      </c>
      <c r="Z448" s="146">
        <f>IFERROR('CEB Allocators'!R8/SUM('CEB Allocators'!$M8:$BF8),0)*SUM($U8:$BN8)</f>
        <v>41.681261337891364</v>
      </c>
      <c r="AA448" s="146">
        <f>IFERROR('CEB Allocators'!S8/SUM('CEB Allocators'!$M8:$BF8),0)*SUM($U8:$BN8)</f>
        <v>41.681261337891364</v>
      </c>
      <c r="AB448" s="146">
        <f>IFERROR('CEB Allocators'!T8/SUM('CEB Allocators'!$M8:$BF8),0)*SUM($U8:$BN8)</f>
        <v>41.681261337891364</v>
      </c>
      <c r="AC448" s="146">
        <f>IFERROR('CEB Allocators'!U8/SUM('CEB Allocators'!$M8:$BF8),0)*SUM($U8:$BN8)</f>
        <v>41.681261337891364</v>
      </c>
      <c r="AD448" s="146">
        <f>IFERROR('CEB Allocators'!V8/SUM('CEB Allocators'!$M8:$BF8),0)*SUM($U8:$BN8)</f>
        <v>41.681261337891364</v>
      </c>
      <c r="AE448" s="146">
        <f>IFERROR('CEB Allocators'!W8/SUM('CEB Allocators'!$M8:$BF8),0)*SUM($U8:$BN8)</f>
        <v>41.681261337891364</v>
      </c>
      <c r="AF448" s="146">
        <f>IFERROR('CEB Allocators'!X8/SUM('CEB Allocators'!$M8:$BF8),0)*SUM($U8:$BN8)</f>
        <v>41.681261337891364</v>
      </c>
      <c r="AG448" s="146">
        <f>IFERROR('CEB Allocators'!Y8/SUM('CEB Allocators'!$M8:$BF8),0)*SUM($U8:$BN8)</f>
        <v>41.681261337891364</v>
      </c>
      <c r="AH448" s="146">
        <f>IFERROR('CEB Allocators'!Z8/SUM('CEB Allocators'!$M8:$BF8),0)*SUM($U8:$BN8)</f>
        <v>41.681261337891364</v>
      </c>
      <c r="AI448" s="146">
        <f>IFERROR('CEB Allocators'!AA8/SUM('CEB Allocators'!$M8:$BF8),0)*SUM($U8:$BN8)</f>
        <v>41.681261337891364</v>
      </c>
      <c r="AJ448" s="146">
        <f>IFERROR('CEB Allocators'!AB8/SUM('CEB Allocators'!$M8:$BF8),0)*SUM($U8:$BN8)</f>
        <v>41.681261337891364</v>
      </c>
      <c r="AK448" s="146">
        <f>IFERROR('CEB Allocators'!AC8/SUM('CEB Allocators'!$M8:$BF8),0)*SUM($U8:$BN8)</f>
        <v>41.681261337891364</v>
      </c>
      <c r="AL448" s="146">
        <f>IFERROR('CEB Allocators'!AD8/SUM('CEB Allocators'!$M8:$BF8),0)*SUM($U8:$BN8)</f>
        <v>41.681261337891364</v>
      </c>
      <c r="AM448" s="146">
        <f>IFERROR('CEB Allocators'!AE8/SUM('CEB Allocators'!$M8:$BF8),0)*SUM($U8:$BN8)</f>
        <v>41.681261337891364</v>
      </c>
      <c r="AN448" s="146">
        <f>IFERROR('CEB Allocators'!AF8/SUM('CEB Allocators'!$M8:$BF8),0)*SUM($U8:$BN8)</f>
        <v>41.681261337891364</v>
      </c>
      <c r="AO448" s="146">
        <f>IFERROR('CEB Allocators'!AG8/SUM('CEB Allocators'!$M8:$BF8),0)*SUM($U8:$BN8)</f>
        <v>41.681261337891364</v>
      </c>
      <c r="AP448" s="146">
        <f>IFERROR('CEB Allocators'!AH8/SUM('CEB Allocators'!$M8:$BF8),0)*SUM($U8:$BN8)</f>
        <v>41.681261337891364</v>
      </c>
      <c r="AQ448" s="146">
        <f>IFERROR('CEB Allocators'!AI8/SUM('CEB Allocators'!$M8:$BF8),0)*SUM($U8:$BN8)</f>
        <v>41.681261337891364</v>
      </c>
      <c r="AR448" s="146">
        <f>IFERROR('CEB Allocators'!AJ8/SUM('CEB Allocators'!$M8:$BF8),0)*SUM($U8:$BN8)</f>
        <v>41.681261337891364</v>
      </c>
      <c r="AS448" s="146">
        <f>IFERROR('CEB Allocators'!AK8/SUM('CEB Allocators'!$M8:$BF8),0)*SUM($U8:$BN8)</f>
        <v>41.681261337891364</v>
      </c>
      <c r="AT448" s="146">
        <f>IFERROR('CEB Allocators'!AL8/SUM('CEB Allocators'!$M8:$BF8),0)*SUM($U8:$BN8)</f>
        <v>41.681261337891364</v>
      </c>
      <c r="AU448" s="146">
        <f>IFERROR('CEB Allocators'!AM8/SUM('CEB Allocators'!$M8:$BF8),0)*SUM($U8:$BN8)</f>
        <v>41.681261337891364</v>
      </c>
      <c r="AV448" s="146">
        <f>IFERROR('CEB Allocators'!AN8/SUM('CEB Allocators'!$M8:$BF8),0)*SUM($U8:$BN8)</f>
        <v>41.681261337891364</v>
      </c>
      <c r="AW448" s="146">
        <f>IFERROR('CEB Allocators'!AO8/SUM('CEB Allocators'!$M8:$BF8),0)*SUM($U8:$BN8)</f>
        <v>41.681261337891364</v>
      </c>
      <c r="AX448" s="146">
        <f>IFERROR('CEB Allocators'!AP8/SUM('CEB Allocators'!$M8:$BF8),0)*SUM($U8:$BN8)</f>
        <v>41.681261337891364</v>
      </c>
      <c r="AY448" s="146">
        <f>IFERROR('CEB Allocators'!AQ8/SUM('CEB Allocators'!$M8:$BF8),0)*SUM($U8:$BN8)</f>
        <v>41.681261337891364</v>
      </c>
      <c r="AZ448" s="146">
        <f>IFERROR('CEB Allocators'!AR8/SUM('CEB Allocators'!$M8:$BF8),0)*SUM($U8:$BN8)</f>
        <v>41.681261337891364</v>
      </c>
      <c r="BA448" s="146">
        <f>IFERROR('CEB Allocators'!AS8/SUM('CEB Allocators'!$M8:$BF8),0)*SUM($U8:$BN8)</f>
        <v>41.681261337891364</v>
      </c>
      <c r="BB448" s="146">
        <f>IFERROR('CEB Allocators'!AT8/SUM('CEB Allocators'!$M8:$BF8),0)*SUM($U8:$BN8)</f>
        <v>41.681261337891364</v>
      </c>
      <c r="BC448" s="146">
        <f>IFERROR('CEB Allocators'!AU8/SUM('CEB Allocators'!$M8:$BF8),0)*SUM($U8:$BN8)</f>
        <v>41.681261337891364</v>
      </c>
      <c r="BD448" s="146">
        <f>IFERROR('CEB Allocators'!AV8/SUM('CEB Allocators'!$M8:$BF8),0)*SUM($U8:$BN8)</f>
        <v>41.681261337891364</v>
      </c>
      <c r="BE448" s="146">
        <f>IFERROR('CEB Allocators'!AW8/SUM('CEB Allocators'!$M8:$BF8),0)*SUM($U8:$BN8)</f>
        <v>41.681261337891364</v>
      </c>
      <c r="BF448" s="146">
        <f>IFERROR('CEB Allocators'!AX8/SUM('CEB Allocators'!$M8:$BF8),0)*SUM($U8:$BN8)</f>
        <v>41.681261337891364</v>
      </c>
      <c r="BG448" s="146">
        <f>IFERROR('CEB Allocators'!AY8/SUM('CEB Allocators'!$M8:$BF8),0)*SUM($U8:$BN8)</f>
        <v>41.681261337891364</v>
      </c>
      <c r="BH448" s="146">
        <f>IFERROR('CEB Allocators'!AZ8/SUM('CEB Allocators'!$M8:$BF8),0)*SUM($U8:$BN8)</f>
        <v>41.681261337891364</v>
      </c>
      <c r="BI448" s="146">
        <f>IFERROR('CEB Allocators'!BA8/SUM('CEB Allocators'!$M8:$BF8),0)*SUM($U8:$BN8)</f>
        <v>41.681261337891364</v>
      </c>
      <c r="BJ448" s="146">
        <f>IFERROR('CEB Allocators'!BB8/SUM('CEB Allocators'!$M8:$BF8),0)*SUM($U8:$BN8)</f>
        <v>41.681261337891364</v>
      </c>
      <c r="BK448" s="146">
        <f>IFERROR('CEB Allocators'!BC8/SUM('CEB Allocators'!$M8:$BF8),0)*SUM($U8:$BN8)</f>
        <v>41.681261337891364</v>
      </c>
      <c r="BL448" s="146">
        <f>IFERROR('CEB Allocators'!BD8/SUM('CEB Allocators'!$M8:$BF8),0)*SUM($U8:$BN8)</f>
        <v>41.681261337891364</v>
      </c>
      <c r="BM448" s="146">
        <f>IFERROR('CEB Allocators'!BE8/SUM('CEB Allocators'!$M8:$BF8),0)*SUM($U8:$BN8)</f>
        <v>0</v>
      </c>
      <c r="BN448" s="146">
        <f>IFERROR('CEB Allocators'!BF8/SUM('CEB Allocators'!$M8:$BF8),0)*SUM($U8:$BN8)</f>
        <v>0</v>
      </c>
      <c r="BO448" s="146">
        <f t="shared" ref="BO448:CH448" si="940">BO8</f>
        <v>0</v>
      </c>
      <c r="BP448" s="146">
        <f t="shared" si="940"/>
        <v>0</v>
      </c>
      <c r="BQ448" s="146">
        <f t="shared" si="940"/>
        <v>0</v>
      </c>
      <c r="BR448" s="146">
        <f t="shared" si="940"/>
        <v>0</v>
      </c>
      <c r="BS448" s="146">
        <f t="shared" si="940"/>
        <v>0</v>
      </c>
      <c r="BT448" s="146">
        <f t="shared" si="940"/>
        <v>0</v>
      </c>
      <c r="BU448" s="146">
        <f t="shared" si="940"/>
        <v>0</v>
      </c>
      <c r="BV448" s="146">
        <f t="shared" si="940"/>
        <v>0</v>
      </c>
      <c r="BW448" s="146">
        <f t="shared" si="940"/>
        <v>0</v>
      </c>
      <c r="BX448" s="146">
        <f t="shared" si="940"/>
        <v>0</v>
      </c>
      <c r="BY448" s="146">
        <f t="shared" si="940"/>
        <v>0</v>
      </c>
      <c r="BZ448" s="146">
        <f t="shared" si="940"/>
        <v>0</v>
      </c>
      <c r="CA448" s="146">
        <f t="shared" si="940"/>
        <v>0</v>
      </c>
      <c r="CB448" s="146">
        <f t="shared" si="940"/>
        <v>0</v>
      </c>
      <c r="CC448" s="146">
        <f t="shared" si="940"/>
        <v>0</v>
      </c>
      <c r="CD448" s="146">
        <f t="shared" si="940"/>
        <v>0</v>
      </c>
      <c r="CE448" s="146">
        <f t="shared" si="940"/>
        <v>0</v>
      </c>
      <c r="CF448" s="146">
        <f t="shared" si="940"/>
        <v>0</v>
      </c>
      <c r="CG448" s="146">
        <f t="shared" si="940"/>
        <v>0</v>
      </c>
      <c r="CH448" s="146">
        <f t="shared" si="940"/>
        <v>0</v>
      </c>
    </row>
    <row r="449" spans="1:86" ht="11.4" x14ac:dyDescent="0.2">
      <c r="A449" s="150"/>
      <c r="B449" s="14" t="str">
        <f t="shared" ref="B449:K449" si="941">B9</f>
        <v>CES</v>
      </c>
      <c r="C449" s="14">
        <f t="shared" si="941"/>
        <v>314</v>
      </c>
      <c r="D449" s="14" t="str">
        <f t="shared" si="941"/>
        <v>Gas</v>
      </c>
      <c r="E449" s="14" t="str">
        <f t="shared" si="941"/>
        <v>Gas (CCGT)</v>
      </c>
      <c r="F449" s="14" t="str">
        <f t="shared" si="941"/>
        <v>Green Electron Power Plant</v>
      </c>
      <c r="G449" s="14">
        <f t="shared" si="941"/>
        <v>42979</v>
      </c>
      <c r="H449" s="14">
        <f t="shared" si="931"/>
        <v>40</v>
      </c>
      <c r="I449" s="14">
        <f t="shared" si="941"/>
        <v>40</v>
      </c>
      <c r="J449" s="14">
        <f t="shared" si="941"/>
        <v>0</v>
      </c>
      <c r="K449" s="14">
        <f t="shared" si="941"/>
        <v>2017</v>
      </c>
      <c r="L449" s="14"/>
      <c r="M449" s="14"/>
      <c r="N449" s="14"/>
      <c r="O449" s="14"/>
      <c r="P449" s="14"/>
      <c r="Q449" s="14"/>
      <c r="R449" s="14"/>
      <c r="S449" s="14"/>
      <c r="T449" s="14"/>
      <c r="U449" s="146">
        <f>IFERROR('CEB Allocators'!M9/SUM('CEB Allocators'!$M9:$BF9),0)*SUM($U9:$BN9)</f>
        <v>0</v>
      </c>
      <c r="V449" s="146">
        <f>IFERROR('CEB Allocators'!N9/SUM('CEB Allocators'!$M9:$BF9),0)*SUM($U9:$BN9)</f>
        <v>0</v>
      </c>
      <c r="W449" s="146">
        <f>IFERROR('CEB Allocators'!O9/SUM('CEB Allocators'!$M9:$BF9),0)*SUM($U9:$BN9)</f>
        <v>0</v>
      </c>
      <c r="X449" s="146">
        <f>IFERROR('CEB Allocators'!P9/SUM('CEB Allocators'!$M9:$BF9),0)*SUM($U9:$BN9)</f>
        <v>0</v>
      </c>
      <c r="Y449" s="146">
        <f>IFERROR('CEB Allocators'!Q9/SUM('CEB Allocators'!$M9:$BF9),0)*SUM($U9:$BN9)</f>
        <v>0</v>
      </c>
      <c r="Z449" s="146">
        <f>IFERROR('CEB Allocators'!R9/SUM('CEB Allocators'!$M9:$BF9),0)*SUM($U9:$BN9)</f>
        <v>0</v>
      </c>
      <c r="AA449" s="146">
        <f>IFERROR('CEB Allocators'!S9/SUM('CEB Allocators'!$M9:$BF9),0)*SUM($U9:$BN9)</f>
        <v>0</v>
      </c>
      <c r="AB449" s="146">
        <f>IFERROR('CEB Allocators'!T9/SUM('CEB Allocators'!$M9:$BF9),0)*SUM($U9:$BN9)</f>
        <v>0</v>
      </c>
      <c r="AC449" s="146">
        <f>IFERROR('CEB Allocators'!U9/SUM('CEB Allocators'!$M9:$BF9),0)*SUM($U9:$BN9)</f>
        <v>0</v>
      </c>
      <c r="AD449" s="146">
        <f>IFERROR('CEB Allocators'!V9/SUM('CEB Allocators'!$M9:$BF9),0)*SUM($U9:$BN9)</f>
        <v>0</v>
      </c>
      <c r="AE449" s="146">
        <f>IFERROR('CEB Allocators'!W9/SUM('CEB Allocators'!$M9:$BF9),0)*SUM($U9:$BN9)</f>
        <v>0</v>
      </c>
      <c r="AF449" s="146">
        <f>IFERROR('CEB Allocators'!X9/SUM('CEB Allocators'!$M9:$BF9),0)*SUM($U9:$BN9)</f>
        <v>0</v>
      </c>
      <c r="AG449" s="146">
        <f>IFERROR('CEB Allocators'!Y9/SUM('CEB Allocators'!$M9:$BF9),0)*SUM($U9:$BN9)</f>
        <v>33.196687456389377</v>
      </c>
      <c r="AH449" s="146">
        <f>IFERROR('CEB Allocators'!Z9/SUM('CEB Allocators'!$M9:$BF9),0)*SUM($U9:$BN9)</f>
        <v>33.196687456389377</v>
      </c>
      <c r="AI449" s="146">
        <f>IFERROR('CEB Allocators'!AA9/SUM('CEB Allocators'!$M9:$BF9),0)*SUM($U9:$BN9)</f>
        <v>33.196687456389377</v>
      </c>
      <c r="AJ449" s="146">
        <f>IFERROR('CEB Allocators'!AB9/SUM('CEB Allocators'!$M9:$BF9),0)*SUM($U9:$BN9)</f>
        <v>33.196687456389377</v>
      </c>
      <c r="AK449" s="146">
        <f>IFERROR('CEB Allocators'!AC9/SUM('CEB Allocators'!$M9:$BF9),0)*SUM($U9:$BN9)</f>
        <v>33.196687456389377</v>
      </c>
      <c r="AL449" s="146">
        <f>IFERROR('CEB Allocators'!AD9/SUM('CEB Allocators'!$M9:$BF9),0)*SUM($U9:$BN9)</f>
        <v>33.196687456389377</v>
      </c>
      <c r="AM449" s="146">
        <f>IFERROR('CEB Allocators'!AE9/SUM('CEB Allocators'!$M9:$BF9),0)*SUM($U9:$BN9)</f>
        <v>33.196687456389377</v>
      </c>
      <c r="AN449" s="146">
        <f>IFERROR('CEB Allocators'!AF9/SUM('CEB Allocators'!$M9:$BF9),0)*SUM($U9:$BN9)</f>
        <v>33.196687456389377</v>
      </c>
      <c r="AO449" s="146">
        <f>IFERROR('CEB Allocators'!AG9/SUM('CEB Allocators'!$M9:$BF9),0)*SUM($U9:$BN9)</f>
        <v>33.196687456389377</v>
      </c>
      <c r="AP449" s="146">
        <f>IFERROR('CEB Allocators'!AH9/SUM('CEB Allocators'!$M9:$BF9),0)*SUM($U9:$BN9)</f>
        <v>33.196687456389377</v>
      </c>
      <c r="AQ449" s="146">
        <f>IFERROR('CEB Allocators'!AI9/SUM('CEB Allocators'!$M9:$BF9),0)*SUM($U9:$BN9)</f>
        <v>33.196687456389377</v>
      </c>
      <c r="AR449" s="146">
        <f>IFERROR('CEB Allocators'!AJ9/SUM('CEB Allocators'!$M9:$BF9),0)*SUM($U9:$BN9)</f>
        <v>33.196687456389377</v>
      </c>
      <c r="AS449" s="146">
        <f>IFERROR('CEB Allocators'!AK9/SUM('CEB Allocators'!$M9:$BF9),0)*SUM($U9:$BN9)</f>
        <v>33.196687456389377</v>
      </c>
      <c r="AT449" s="146">
        <f>IFERROR('CEB Allocators'!AL9/SUM('CEB Allocators'!$M9:$BF9),0)*SUM($U9:$BN9)</f>
        <v>33.196687456389377</v>
      </c>
      <c r="AU449" s="146">
        <f>IFERROR('CEB Allocators'!AM9/SUM('CEB Allocators'!$M9:$BF9),0)*SUM($U9:$BN9)</f>
        <v>33.196687456389377</v>
      </c>
      <c r="AV449" s="146">
        <f>IFERROR('CEB Allocators'!AN9/SUM('CEB Allocators'!$M9:$BF9),0)*SUM($U9:$BN9)</f>
        <v>33.196687456389377</v>
      </c>
      <c r="AW449" s="146">
        <f>IFERROR('CEB Allocators'!AO9/SUM('CEB Allocators'!$M9:$BF9),0)*SUM($U9:$BN9)</f>
        <v>33.196687456389377</v>
      </c>
      <c r="AX449" s="146">
        <f>IFERROR('CEB Allocators'!AP9/SUM('CEB Allocators'!$M9:$BF9),0)*SUM($U9:$BN9)</f>
        <v>33.196687456389377</v>
      </c>
      <c r="AY449" s="146">
        <f>IFERROR('CEB Allocators'!AQ9/SUM('CEB Allocators'!$M9:$BF9),0)*SUM($U9:$BN9)</f>
        <v>33.196687456389377</v>
      </c>
      <c r="AZ449" s="146">
        <f>IFERROR('CEB Allocators'!AR9/SUM('CEB Allocators'!$M9:$BF9),0)*SUM($U9:$BN9)</f>
        <v>33.196687456389377</v>
      </c>
      <c r="BA449" s="146">
        <f>IFERROR('CEB Allocators'!AS9/SUM('CEB Allocators'!$M9:$BF9),0)*SUM($U9:$BN9)</f>
        <v>33.196687456389377</v>
      </c>
      <c r="BB449" s="146">
        <f>IFERROR('CEB Allocators'!AT9/SUM('CEB Allocators'!$M9:$BF9),0)*SUM($U9:$BN9)</f>
        <v>33.196687456389377</v>
      </c>
      <c r="BC449" s="146">
        <f>IFERROR('CEB Allocators'!AU9/SUM('CEB Allocators'!$M9:$BF9),0)*SUM($U9:$BN9)</f>
        <v>33.196687456389377</v>
      </c>
      <c r="BD449" s="146">
        <f>IFERROR('CEB Allocators'!AV9/SUM('CEB Allocators'!$M9:$BF9),0)*SUM($U9:$BN9)</f>
        <v>33.196687456389377</v>
      </c>
      <c r="BE449" s="146">
        <f>IFERROR('CEB Allocators'!AW9/SUM('CEB Allocators'!$M9:$BF9),0)*SUM($U9:$BN9)</f>
        <v>33.196687456389377</v>
      </c>
      <c r="BF449" s="146">
        <f>IFERROR('CEB Allocators'!AX9/SUM('CEB Allocators'!$M9:$BF9),0)*SUM($U9:$BN9)</f>
        <v>33.196687456389377</v>
      </c>
      <c r="BG449" s="146">
        <f>IFERROR('CEB Allocators'!AY9/SUM('CEB Allocators'!$M9:$BF9),0)*SUM($U9:$BN9)</f>
        <v>33.196687456389377</v>
      </c>
      <c r="BH449" s="146">
        <f>IFERROR('CEB Allocators'!AZ9/SUM('CEB Allocators'!$M9:$BF9),0)*SUM($U9:$BN9)</f>
        <v>33.196687456389377</v>
      </c>
      <c r="BI449" s="146">
        <f>IFERROR('CEB Allocators'!BA9/SUM('CEB Allocators'!$M9:$BF9),0)*SUM($U9:$BN9)</f>
        <v>33.196687456389377</v>
      </c>
      <c r="BJ449" s="146">
        <f>IFERROR('CEB Allocators'!BB9/SUM('CEB Allocators'!$M9:$BF9),0)*SUM($U9:$BN9)</f>
        <v>33.196687456389377</v>
      </c>
      <c r="BK449" s="146">
        <f>IFERROR('CEB Allocators'!BC9/SUM('CEB Allocators'!$M9:$BF9),0)*SUM($U9:$BN9)</f>
        <v>33.196687456389377</v>
      </c>
      <c r="BL449" s="146">
        <f>IFERROR('CEB Allocators'!BD9/SUM('CEB Allocators'!$M9:$BF9),0)*SUM($U9:$BN9)</f>
        <v>33.196687456389377</v>
      </c>
      <c r="BM449" s="146">
        <f>IFERROR('CEB Allocators'!BE9/SUM('CEB Allocators'!$M9:$BF9),0)*SUM($U9:$BN9)</f>
        <v>33.196687456389377</v>
      </c>
      <c r="BN449" s="146">
        <f>IFERROR('CEB Allocators'!BF9/SUM('CEB Allocators'!$M9:$BF9),0)*SUM($U9:$BN9)</f>
        <v>33.196687456389377</v>
      </c>
      <c r="BO449" s="146">
        <f t="shared" ref="BO449:CH449" si="942">BO9</f>
        <v>12.726155121957646</v>
      </c>
      <c r="BP449" s="146">
        <f t="shared" si="942"/>
        <v>12.980678224396799</v>
      </c>
      <c r="BQ449" s="146">
        <f t="shared" si="942"/>
        <v>13.240291788884734</v>
      </c>
      <c r="BR449" s="146">
        <f t="shared" si="942"/>
        <v>13.505097624662429</v>
      </c>
      <c r="BS449" s="146">
        <f t="shared" si="942"/>
        <v>13.775199577155677</v>
      </c>
      <c r="BT449" s="146">
        <f t="shared" si="942"/>
        <v>14.05070356869879</v>
      </c>
      <c r="BU449" s="146">
        <f t="shared" si="942"/>
        <v>0</v>
      </c>
      <c r="BV449" s="146">
        <f t="shared" si="942"/>
        <v>0</v>
      </c>
      <c r="BW449" s="146">
        <f t="shared" si="942"/>
        <v>0</v>
      </c>
      <c r="BX449" s="146">
        <f t="shared" si="942"/>
        <v>0</v>
      </c>
      <c r="BY449" s="146">
        <f t="shared" si="942"/>
        <v>0</v>
      </c>
      <c r="BZ449" s="146">
        <f t="shared" si="942"/>
        <v>0</v>
      </c>
      <c r="CA449" s="146">
        <f t="shared" si="942"/>
        <v>0</v>
      </c>
      <c r="CB449" s="146">
        <f t="shared" si="942"/>
        <v>0</v>
      </c>
      <c r="CC449" s="146">
        <f t="shared" si="942"/>
        <v>0</v>
      </c>
      <c r="CD449" s="146">
        <f t="shared" si="942"/>
        <v>0</v>
      </c>
      <c r="CE449" s="146">
        <f t="shared" si="942"/>
        <v>0</v>
      </c>
      <c r="CF449" s="146">
        <f t="shared" si="942"/>
        <v>0</v>
      </c>
      <c r="CG449" s="146">
        <f t="shared" si="942"/>
        <v>0</v>
      </c>
      <c r="CH449" s="146">
        <f t="shared" si="942"/>
        <v>0</v>
      </c>
    </row>
    <row r="450" spans="1:86" ht="11.4" x14ac:dyDescent="0.2">
      <c r="A450" s="150"/>
      <c r="B450" s="14" t="str">
        <f t="shared" ref="B450:K450" si="943">B10</f>
        <v>CES</v>
      </c>
      <c r="C450" s="14">
        <f t="shared" si="943"/>
        <v>900</v>
      </c>
      <c r="D450" s="14" t="str">
        <f t="shared" si="943"/>
        <v>Gas</v>
      </c>
      <c r="E450" s="14" t="str">
        <f t="shared" si="943"/>
        <v>Gas (CCGT)</v>
      </c>
      <c r="F450" s="14" t="str">
        <f t="shared" si="943"/>
        <v>Napanee Generating Station</v>
      </c>
      <c r="G450" s="14">
        <f t="shared" si="943"/>
        <v>43465</v>
      </c>
      <c r="H450" s="14">
        <f t="shared" si="931"/>
        <v>40</v>
      </c>
      <c r="I450" s="14">
        <f t="shared" si="943"/>
        <v>40</v>
      </c>
      <c r="J450" s="14">
        <f t="shared" si="943"/>
        <v>0</v>
      </c>
      <c r="K450" s="14">
        <f t="shared" si="943"/>
        <v>2018</v>
      </c>
      <c r="L450" s="14"/>
      <c r="M450" s="14"/>
      <c r="N450" s="14"/>
      <c r="O450" s="14"/>
      <c r="P450" s="14"/>
      <c r="Q450" s="14"/>
      <c r="R450" s="14"/>
      <c r="S450" s="14"/>
      <c r="T450" s="14"/>
      <c r="U450" s="146">
        <f>IFERROR('CEB Allocators'!M10/SUM('CEB Allocators'!$M10:$BF10),0)*SUM($U10:$BN10)</f>
        <v>0</v>
      </c>
      <c r="V450" s="146">
        <f>IFERROR('CEB Allocators'!N10/SUM('CEB Allocators'!$M10:$BF10),0)*SUM($U10:$BN10)</f>
        <v>0</v>
      </c>
      <c r="W450" s="146">
        <f>IFERROR('CEB Allocators'!O10/SUM('CEB Allocators'!$M10:$BF10),0)*SUM($U10:$BN10)</f>
        <v>0</v>
      </c>
      <c r="X450" s="146">
        <f>IFERROR('CEB Allocators'!P10/SUM('CEB Allocators'!$M10:$BF10),0)*SUM($U10:$BN10)</f>
        <v>0</v>
      </c>
      <c r="Y450" s="146">
        <f>IFERROR('CEB Allocators'!Q10/SUM('CEB Allocators'!$M10:$BF10),0)*SUM($U10:$BN10)</f>
        <v>0</v>
      </c>
      <c r="Z450" s="146">
        <f>IFERROR('CEB Allocators'!R10/SUM('CEB Allocators'!$M10:$BF10),0)*SUM($U10:$BN10)</f>
        <v>0</v>
      </c>
      <c r="AA450" s="146">
        <f>IFERROR('CEB Allocators'!S10/SUM('CEB Allocators'!$M10:$BF10),0)*SUM($U10:$BN10)</f>
        <v>0</v>
      </c>
      <c r="AB450" s="146">
        <f>IFERROR('CEB Allocators'!T10/SUM('CEB Allocators'!$M10:$BF10),0)*SUM($U10:$BN10)</f>
        <v>0</v>
      </c>
      <c r="AC450" s="146">
        <f>IFERROR('CEB Allocators'!U10/SUM('CEB Allocators'!$M10:$BF10),0)*SUM($U10:$BN10)</f>
        <v>0</v>
      </c>
      <c r="AD450" s="146">
        <f>IFERROR('CEB Allocators'!V10/SUM('CEB Allocators'!$M10:$BF10),0)*SUM($U10:$BN10)</f>
        <v>0</v>
      </c>
      <c r="AE450" s="146">
        <f>IFERROR('CEB Allocators'!W10/SUM('CEB Allocators'!$M10:$BF10),0)*SUM($U10:$BN10)</f>
        <v>0</v>
      </c>
      <c r="AF450" s="146">
        <f>IFERROR('CEB Allocators'!X10/SUM('CEB Allocators'!$M10:$BF10),0)*SUM($U10:$BN10)</f>
        <v>0</v>
      </c>
      <c r="AG450" s="146">
        <f>IFERROR('CEB Allocators'!Y10/SUM('CEB Allocators'!$M10:$BF10),0)*SUM($U10:$BN10)</f>
        <v>0</v>
      </c>
      <c r="AH450" s="146">
        <f>IFERROR('CEB Allocators'!Z10/SUM('CEB Allocators'!$M10:$BF10),0)*SUM($U10:$BN10)</f>
        <v>113.6870748665239</v>
      </c>
      <c r="AI450" s="146">
        <f>IFERROR('CEB Allocators'!AA10/SUM('CEB Allocators'!$M10:$BF10),0)*SUM($U10:$BN10)</f>
        <v>113.6870748665239</v>
      </c>
      <c r="AJ450" s="146">
        <f>IFERROR('CEB Allocators'!AB10/SUM('CEB Allocators'!$M10:$BF10),0)*SUM($U10:$BN10)</f>
        <v>113.6870748665239</v>
      </c>
      <c r="AK450" s="146">
        <f>IFERROR('CEB Allocators'!AC10/SUM('CEB Allocators'!$M10:$BF10),0)*SUM($U10:$BN10)</f>
        <v>113.6870748665239</v>
      </c>
      <c r="AL450" s="146">
        <f>IFERROR('CEB Allocators'!AD10/SUM('CEB Allocators'!$M10:$BF10),0)*SUM($U10:$BN10)</f>
        <v>113.6870748665239</v>
      </c>
      <c r="AM450" s="146">
        <f>IFERROR('CEB Allocators'!AE10/SUM('CEB Allocators'!$M10:$BF10),0)*SUM($U10:$BN10)</f>
        <v>113.6870748665239</v>
      </c>
      <c r="AN450" s="146">
        <f>IFERROR('CEB Allocators'!AF10/SUM('CEB Allocators'!$M10:$BF10),0)*SUM($U10:$BN10)</f>
        <v>113.6870748665239</v>
      </c>
      <c r="AO450" s="146">
        <f>IFERROR('CEB Allocators'!AG10/SUM('CEB Allocators'!$M10:$BF10),0)*SUM($U10:$BN10)</f>
        <v>113.6870748665239</v>
      </c>
      <c r="AP450" s="146">
        <f>IFERROR('CEB Allocators'!AH10/SUM('CEB Allocators'!$M10:$BF10),0)*SUM($U10:$BN10)</f>
        <v>113.6870748665239</v>
      </c>
      <c r="AQ450" s="146">
        <f>IFERROR('CEB Allocators'!AI10/SUM('CEB Allocators'!$M10:$BF10),0)*SUM($U10:$BN10)</f>
        <v>113.6870748665239</v>
      </c>
      <c r="AR450" s="146">
        <f>IFERROR('CEB Allocators'!AJ10/SUM('CEB Allocators'!$M10:$BF10),0)*SUM($U10:$BN10)</f>
        <v>113.6870748665239</v>
      </c>
      <c r="AS450" s="146">
        <f>IFERROR('CEB Allocators'!AK10/SUM('CEB Allocators'!$M10:$BF10),0)*SUM($U10:$BN10)</f>
        <v>113.6870748665239</v>
      </c>
      <c r="AT450" s="146">
        <f>IFERROR('CEB Allocators'!AL10/SUM('CEB Allocators'!$M10:$BF10),0)*SUM($U10:$BN10)</f>
        <v>113.6870748665239</v>
      </c>
      <c r="AU450" s="146">
        <f>IFERROR('CEB Allocators'!AM10/SUM('CEB Allocators'!$M10:$BF10),0)*SUM($U10:$BN10)</f>
        <v>113.6870748665239</v>
      </c>
      <c r="AV450" s="146">
        <f>IFERROR('CEB Allocators'!AN10/SUM('CEB Allocators'!$M10:$BF10),0)*SUM($U10:$BN10)</f>
        <v>113.6870748665239</v>
      </c>
      <c r="AW450" s="146">
        <f>IFERROR('CEB Allocators'!AO10/SUM('CEB Allocators'!$M10:$BF10),0)*SUM($U10:$BN10)</f>
        <v>113.6870748665239</v>
      </c>
      <c r="AX450" s="146">
        <f>IFERROR('CEB Allocators'!AP10/SUM('CEB Allocators'!$M10:$BF10),0)*SUM($U10:$BN10)</f>
        <v>113.6870748665239</v>
      </c>
      <c r="AY450" s="146">
        <f>IFERROR('CEB Allocators'!AQ10/SUM('CEB Allocators'!$M10:$BF10),0)*SUM($U10:$BN10)</f>
        <v>113.6870748665239</v>
      </c>
      <c r="AZ450" s="146">
        <f>IFERROR('CEB Allocators'!AR10/SUM('CEB Allocators'!$M10:$BF10),0)*SUM($U10:$BN10)</f>
        <v>113.6870748665239</v>
      </c>
      <c r="BA450" s="146">
        <f>IFERROR('CEB Allocators'!AS10/SUM('CEB Allocators'!$M10:$BF10),0)*SUM($U10:$BN10)</f>
        <v>113.6870748665239</v>
      </c>
      <c r="BB450" s="146">
        <f>IFERROR('CEB Allocators'!AT10/SUM('CEB Allocators'!$M10:$BF10),0)*SUM($U10:$BN10)</f>
        <v>113.6870748665239</v>
      </c>
      <c r="BC450" s="146">
        <f>IFERROR('CEB Allocators'!AU10/SUM('CEB Allocators'!$M10:$BF10),0)*SUM($U10:$BN10)</f>
        <v>113.6870748665239</v>
      </c>
      <c r="BD450" s="146">
        <f>IFERROR('CEB Allocators'!AV10/SUM('CEB Allocators'!$M10:$BF10),0)*SUM($U10:$BN10)</f>
        <v>113.6870748665239</v>
      </c>
      <c r="BE450" s="146">
        <f>IFERROR('CEB Allocators'!AW10/SUM('CEB Allocators'!$M10:$BF10),0)*SUM($U10:$BN10)</f>
        <v>113.6870748665239</v>
      </c>
      <c r="BF450" s="146">
        <f>IFERROR('CEB Allocators'!AX10/SUM('CEB Allocators'!$M10:$BF10),0)*SUM($U10:$BN10)</f>
        <v>113.6870748665239</v>
      </c>
      <c r="BG450" s="146">
        <f>IFERROR('CEB Allocators'!AY10/SUM('CEB Allocators'!$M10:$BF10),0)*SUM($U10:$BN10)</f>
        <v>113.6870748665239</v>
      </c>
      <c r="BH450" s="146">
        <f>IFERROR('CEB Allocators'!AZ10/SUM('CEB Allocators'!$M10:$BF10),0)*SUM($U10:$BN10)</f>
        <v>113.6870748665239</v>
      </c>
      <c r="BI450" s="146">
        <f>IFERROR('CEB Allocators'!BA10/SUM('CEB Allocators'!$M10:$BF10),0)*SUM($U10:$BN10)</f>
        <v>113.6870748665239</v>
      </c>
      <c r="BJ450" s="146">
        <f>IFERROR('CEB Allocators'!BB10/SUM('CEB Allocators'!$M10:$BF10),0)*SUM($U10:$BN10)</f>
        <v>113.6870748665239</v>
      </c>
      <c r="BK450" s="146">
        <f>IFERROR('CEB Allocators'!BC10/SUM('CEB Allocators'!$M10:$BF10),0)*SUM($U10:$BN10)</f>
        <v>113.6870748665239</v>
      </c>
      <c r="BL450" s="146">
        <f>IFERROR('CEB Allocators'!BD10/SUM('CEB Allocators'!$M10:$BF10),0)*SUM($U10:$BN10)</f>
        <v>113.6870748665239</v>
      </c>
      <c r="BM450" s="146">
        <f>IFERROR('CEB Allocators'!BE10/SUM('CEB Allocators'!$M10:$BF10),0)*SUM($U10:$BN10)</f>
        <v>113.6870748665239</v>
      </c>
      <c r="BN450" s="146">
        <f>IFERROR('CEB Allocators'!BF10/SUM('CEB Allocators'!$M10:$BF10),0)*SUM($U10:$BN10)</f>
        <v>113.6870748665239</v>
      </c>
      <c r="BO450" s="146">
        <f t="shared" ref="BO450:CH450" si="944">BO10</f>
        <v>28.848382392472296</v>
      </c>
      <c r="BP450" s="146">
        <f t="shared" si="944"/>
        <v>29.425350040321746</v>
      </c>
      <c r="BQ450" s="146">
        <f t="shared" si="944"/>
        <v>30.01385704112818</v>
      </c>
      <c r="BR450" s="146">
        <f t="shared" si="944"/>
        <v>30.61413418195075</v>
      </c>
      <c r="BS450" s="146">
        <f t="shared" si="944"/>
        <v>31.226416865589766</v>
      </c>
      <c r="BT450" s="146">
        <f t="shared" si="944"/>
        <v>31.85094520290156</v>
      </c>
      <c r="BU450" s="146">
        <f t="shared" si="944"/>
        <v>32.487964106959588</v>
      </c>
      <c r="BV450" s="146">
        <f t="shared" si="944"/>
        <v>0</v>
      </c>
      <c r="BW450" s="146">
        <f t="shared" si="944"/>
        <v>0</v>
      </c>
      <c r="BX450" s="146">
        <f t="shared" si="944"/>
        <v>0</v>
      </c>
      <c r="BY450" s="146">
        <f t="shared" si="944"/>
        <v>0</v>
      </c>
      <c r="BZ450" s="146">
        <f t="shared" si="944"/>
        <v>0</v>
      </c>
      <c r="CA450" s="146">
        <f t="shared" si="944"/>
        <v>0</v>
      </c>
      <c r="CB450" s="146">
        <f t="shared" si="944"/>
        <v>0</v>
      </c>
      <c r="CC450" s="146">
        <f t="shared" si="944"/>
        <v>0</v>
      </c>
      <c r="CD450" s="146">
        <f t="shared" si="944"/>
        <v>0</v>
      </c>
      <c r="CE450" s="146">
        <f t="shared" si="944"/>
        <v>0</v>
      </c>
      <c r="CF450" s="146">
        <f t="shared" si="944"/>
        <v>0</v>
      </c>
      <c r="CG450" s="146">
        <f t="shared" si="944"/>
        <v>0</v>
      </c>
      <c r="CH450" s="146">
        <f t="shared" si="944"/>
        <v>0</v>
      </c>
    </row>
    <row r="451" spans="1:86" ht="11.4" x14ac:dyDescent="0.2">
      <c r="A451" s="150"/>
      <c r="B451" s="14" t="str">
        <f t="shared" ref="B451:K451" si="945">B11</f>
        <v>CHP I</v>
      </c>
      <c r="C451" s="14">
        <f t="shared" si="945"/>
        <v>100</v>
      </c>
      <c r="D451" s="14" t="str">
        <f t="shared" si="945"/>
        <v>Gas</v>
      </c>
      <c r="E451" s="14" t="str">
        <f t="shared" si="945"/>
        <v>Gas (CHP)</v>
      </c>
      <c r="F451" s="14" t="str">
        <f t="shared" si="945"/>
        <v>East Windsor CoGen</v>
      </c>
      <c r="G451" s="14">
        <f t="shared" si="945"/>
        <v>40123</v>
      </c>
      <c r="H451" s="14">
        <f t="shared" si="931"/>
        <v>40</v>
      </c>
      <c r="I451" s="14">
        <f t="shared" si="945"/>
        <v>40</v>
      </c>
      <c r="J451" s="14">
        <f t="shared" si="945"/>
        <v>0</v>
      </c>
      <c r="K451" s="14">
        <f t="shared" si="945"/>
        <v>2009</v>
      </c>
      <c r="L451" s="14"/>
      <c r="M451" s="14"/>
      <c r="N451" s="14"/>
      <c r="O451" s="14"/>
      <c r="P451" s="14"/>
      <c r="Q451" s="14"/>
      <c r="R451" s="14"/>
      <c r="S451" s="14"/>
      <c r="T451" s="14"/>
      <c r="U451" s="146">
        <f>IFERROR('CEB Allocators'!M11/SUM('CEB Allocators'!$M11:$BF11),0)*SUM($U11:$BN11)</f>
        <v>0</v>
      </c>
      <c r="V451" s="146">
        <f>IFERROR('CEB Allocators'!N11/SUM('CEB Allocators'!$M11:$BF11),0)*SUM($U11:$BN11)</f>
        <v>0</v>
      </c>
      <c r="W451" s="146">
        <f>IFERROR('CEB Allocators'!O11/SUM('CEB Allocators'!$M11:$BF11),0)*SUM($U11:$BN11)</f>
        <v>0</v>
      </c>
      <c r="X451" s="146">
        <f>IFERROR('CEB Allocators'!P11/SUM('CEB Allocators'!$M11:$BF11),0)*SUM($U11:$BN11)</f>
        <v>0</v>
      </c>
      <c r="Y451" s="146">
        <f>IFERROR('CEB Allocators'!Q11/SUM('CEB Allocators'!$M11:$BF11),0)*SUM($U11:$BN11)</f>
        <v>15.671431932579132</v>
      </c>
      <c r="Z451" s="146">
        <f>IFERROR('CEB Allocators'!R11/SUM('CEB Allocators'!$M11:$BF11),0)*SUM($U11:$BN11)</f>
        <v>15.671431932579132</v>
      </c>
      <c r="AA451" s="146">
        <f>IFERROR('CEB Allocators'!S11/SUM('CEB Allocators'!$M11:$BF11),0)*SUM($U11:$BN11)</f>
        <v>15.671431932579132</v>
      </c>
      <c r="AB451" s="146">
        <f>IFERROR('CEB Allocators'!T11/SUM('CEB Allocators'!$M11:$BF11),0)*SUM($U11:$BN11)</f>
        <v>15.671431932579132</v>
      </c>
      <c r="AC451" s="146">
        <f>IFERROR('CEB Allocators'!U11/SUM('CEB Allocators'!$M11:$BF11),0)*SUM($U11:$BN11)</f>
        <v>15.671431932579132</v>
      </c>
      <c r="AD451" s="146">
        <f>IFERROR('CEB Allocators'!V11/SUM('CEB Allocators'!$M11:$BF11),0)*SUM($U11:$BN11)</f>
        <v>15.671431932579132</v>
      </c>
      <c r="AE451" s="146">
        <f>IFERROR('CEB Allocators'!W11/SUM('CEB Allocators'!$M11:$BF11),0)*SUM($U11:$BN11)</f>
        <v>15.671431932579132</v>
      </c>
      <c r="AF451" s="146">
        <f>IFERROR('CEB Allocators'!X11/SUM('CEB Allocators'!$M11:$BF11),0)*SUM($U11:$BN11)</f>
        <v>15.671431932579132</v>
      </c>
      <c r="AG451" s="146">
        <f>IFERROR('CEB Allocators'!Y11/SUM('CEB Allocators'!$M11:$BF11),0)*SUM($U11:$BN11)</f>
        <v>15.671431932579132</v>
      </c>
      <c r="AH451" s="146">
        <f>IFERROR('CEB Allocators'!Z11/SUM('CEB Allocators'!$M11:$BF11),0)*SUM($U11:$BN11)</f>
        <v>15.671431932579132</v>
      </c>
      <c r="AI451" s="146">
        <f>IFERROR('CEB Allocators'!AA11/SUM('CEB Allocators'!$M11:$BF11),0)*SUM($U11:$BN11)</f>
        <v>15.671431932579132</v>
      </c>
      <c r="AJ451" s="146">
        <f>IFERROR('CEB Allocators'!AB11/SUM('CEB Allocators'!$M11:$BF11),0)*SUM($U11:$BN11)</f>
        <v>15.671431932579132</v>
      </c>
      <c r="AK451" s="146">
        <f>IFERROR('CEB Allocators'!AC11/SUM('CEB Allocators'!$M11:$BF11),0)*SUM($U11:$BN11)</f>
        <v>15.671431932579132</v>
      </c>
      <c r="AL451" s="146">
        <f>IFERROR('CEB Allocators'!AD11/SUM('CEB Allocators'!$M11:$BF11),0)*SUM($U11:$BN11)</f>
        <v>15.671431932579132</v>
      </c>
      <c r="AM451" s="146">
        <f>IFERROR('CEB Allocators'!AE11/SUM('CEB Allocators'!$M11:$BF11),0)*SUM($U11:$BN11)</f>
        <v>15.671431932579132</v>
      </c>
      <c r="AN451" s="146">
        <f>IFERROR('CEB Allocators'!AF11/SUM('CEB Allocators'!$M11:$BF11),0)*SUM($U11:$BN11)</f>
        <v>15.671431932579132</v>
      </c>
      <c r="AO451" s="146">
        <f>IFERROR('CEB Allocators'!AG11/SUM('CEB Allocators'!$M11:$BF11),0)*SUM($U11:$BN11)</f>
        <v>15.671431932579132</v>
      </c>
      <c r="AP451" s="146">
        <f>IFERROR('CEB Allocators'!AH11/SUM('CEB Allocators'!$M11:$BF11),0)*SUM($U11:$BN11)</f>
        <v>15.671431932579132</v>
      </c>
      <c r="AQ451" s="146">
        <f>IFERROR('CEB Allocators'!AI11/SUM('CEB Allocators'!$M11:$BF11),0)*SUM($U11:$BN11)</f>
        <v>15.671431932579132</v>
      </c>
      <c r="AR451" s="146">
        <f>IFERROR('CEB Allocators'!AJ11/SUM('CEB Allocators'!$M11:$BF11),0)*SUM($U11:$BN11)</f>
        <v>15.671431932579132</v>
      </c>
      <c r="AS451" s="146">
        <f>IFERROR('CEB Allocators'!AK11/SUM('CEB Allocators'!$M11:$BF11),0)*SUM($U11:$BN11)</f>
        <v>15.671431932579132</v>
      </c>
      <c r="AT451" s="146">
        <f>IFERROR('CEB Allocators'!AL11/SUM('CEB Allocators'!$M11:$BF11),0)*SUM($U11:$BN11)</f>
        <v>15.671431932579132</v>
      </c>
      <c r="AU451" s="146">
        <f>IFERROR('CEB Allocators'!AM11/SUM('CEB Allocators'!$M11:$BF11),0)*SUM($U11:$BN11)</f>
        <v>15.671431932579132</v>
      </c>
      <c r="AV451" s="146">
        <f>IFERROR('CEB Allocators'!AN11/SUM('CEB Allocators'!$M11:$BF11),0)*SUM($U11:$BN11)</f>
        <v>15.671431932579132</v>
      </c>
      <c r="AW451" s="146">
        <f>IFERROR('CEB Allocators'!AO11/SUM('CEB Allocators'!$M11:$BF11),0)*SUM($U11:$BN11)</f>
        <v>15.671431932579132</v>
      </c>
      <c r="AX451" s="146">
        <f>IFERROR('CEB Allocators'!AP11/SUM('CEB Allocators'!$M11:$BF11),0)*SUM($U11:$BN11)</f>
        <v>15.671431932579132</v>
      </c>
      <c r="AY451" s="146">
        <f>IFERROR('CEB Allocators'!AQ11/SUM('CEB Allocators'!$M11:$BF11),0)*SUM($U11:$BN11)</f>
        <v>15.671431932579132</v>
      </c>
      <c r="AZ451" s="146">
        <f>IFERROR('CEB Allocators'!AR11/SUM('CEB Allocators'!$M11:$BF11),0)*SUM($U11:$BN11)</f>
        <v>15.671431932579132</v>
      </c>
      <c r="BA451" s="146">
        <f>IFERROR('CEB Allocators'!AS11/SUM('CEB Allocators'!$M11:$BF11),0)*SUM($U11:$BN11)</f>
        <v>15.671431932579132</v>
      </c>
      <c r="BB451" s="146">
        <f>IFERROR('CEB Allocators'!AT11/SUM('CEB Allocators'!$M11:$BF11),0)*SUM($U11:$BN11)</f>
        <v>15.671431932579132</v>
      </c>
      <c r="BC451" s="146">
        <f>IFERROR('CEB Allocators'!AU11/SUM('CEB Allocators'!$M11:$BF11),0)*SUM($U11:$BN11)</f>
        <v>15.671431932579132</v>
      </c>
      <c r="BD451" s="146">
        <f>IFERROR('CEB Allocators'!AV11/SUM('CEB Allocators'!$M11:$BF11),0)*SUM($U11:$BN11)</f>
        <v>15.671431932579132</v>
      </c>
      <c r="BE451" s="146">
        <f>IFERROR('CEB Allocators'!AW11/SUM('CEB Allocators'!$M11:$BF11),0)*SUM($U11:$BN11)</f>
        <v>15.671431932579132</v>
      </c>
      <c r="BF451" s="146">
        <f>IFERROR('CEB Allocators'!AX11/SUM('CEB Allocators'!$M11:$BF11),0)*SUM($U11:$BN11)</f>
        <v>15.671431932579132</v>
      </c>
      <c r="BG451" s="146">
        <f>IFERROR('CEB Allocators'!AY11/SUM('CEB Allocators'!$M11:$BF11),0)*SUM($U11:$BN11)</f>
        <v>15.671431932579132</v>
      </c>
      <c r="BH451" s="146">
        <f>IFERROR('CEB Allocators'!AZ11/SUM('CEB Allocators'!$M11:$BF11),0)*SUM($U11:$BN11)</f>
        <v>15.671431932579132</v>
      </c>
      <c r="BI451" s="146">
        <f>IFERROR('CEB Allocators'!BA11/SUM('CEB Allocators'!$M11:$BF11),0)*SUM($U11:$BN11)</f>
        <v>15.671431932579132</v>
      </c>
      <c r="BJ451" s="146">
        <f>IFERROR('CEB Allocators'!BB11/SUM('CEB Allocators'!$M11:$BF11),0)*SUM($U11:$BN11)</f>
        <v>15.671431932579132</v>
      </c>
      <c r="BK451" s="146">
        <f>IFERROR('CEB Allocators'!BC11/SUM('CEB Allocators'!$M11:$BF11),0)*SUM($U11:$BN11)</f>
        <v>15.671431932579132</v>
      </c>
      <c r="BL451" s="146">
        <f>IFERROR('CEB Allocators'!BD11/SUM('CEB Allocators'!$M11:$BF11),0)*SUM($U11:$BN11)</f>
        <v>15.671431932579132</v>
      </c>
      <c r="BM451" s="146">
        <f>IFERROR('CEB Allocators'!BE11/SUM('CEB Allocators'!$M11:$BF11),0)*SUM($U11:$BN11)</f>
        <v>0</v>
      </c>
      <c r="BN451" s="146">
        <f>IFERROR('CEB Allocators'!BF11/SUM('CEB Allocators'!$M11:$BF11),0)*SUM($U11:$BN11)</f>
        <v>0</v>
      </c>
      <c r="BO451" s="146">
        <f t="shared" ref="BO451:CH451" si="946">BO11</f>
        <v>0</v>
      </c>
      <c r="BP451" s="146">
        <f t="shared" si="946"/>
        <v>0</v>
      </c>
      <c r="BQ451" s="146">
        <f t="shared" si="946"/>
        <v>0</v>
      </c>
      <c r="BR451" s="146">
        <f t="shared" si="946"/>
        <v>0</v>
      </c>
      <c r="BS451" s="146">
        <f t="shared" si="946"/>
        <v>0</v>
      </c>
      <c r="BT451" s="146">
        <f t="shared" si="946"/>
        <v>0</v>
      </c>
      <c r="BU451" s="146">
        <f t="shared" si="946"/>
        <v>0</v>
      </c>
      <c r="BV451" s="146">
        <f t="shared" si="946"/>
        <v>0</v>
      </c>
      <c r="BW451" s="146">
        <f t="shared" si="946"/>
        <v>0</v>
      </c>
      <c r="BX451" s="146">
        <f t="shared" si="946"/>
        <v>0</v>
      </c>
      <c r="BY451" s="146">
        <f t="shared" si="946"/>
        <v>0</v>
      </c>
      <c r="BZ451" s="146">
        <f t="shared" si="946"/>
        <v>0</v>
      </c>
      <c r="CA451" s="146">
        <f t="shared" si="946"/>
        <v>0</v>
      </c>
      <c r="CB451" s="146">
        <f t="shared" si="946"/>
        <v>0</v>
      </c>
      <c r="CC451" s="146">
        <f t="shared" si="946"/>
        <v>0</v>
      </c>
      <c r="CD451" s="146">
        <f t="shared" si="946"/>
        <v>0</v>
      </c>
      <c r="CE451" s="146">
        <f t="shared" si="946"/>
        <v>0</v>
      </c>
      <c r="CF451" s="146">
        <f t="shared" si="946"/>
        <v>0</v>
      </c>
      <c r="CG451" s="146">
        <f t="shared" si="946"/>
        <v>0</v>
      </c>
      <c r="CH451" s="146">
        <f t="shared" si="946"/>
        <v>0</v>
      </c>
    </row>
    <row r="452" spans="1:86" ht="11.4" x14ac:dyDescent="0.2">
      <c r="A452" s="150"/>
      <c r="B452" s="14" t="str">
        <f t="shared" ref="B452:K452" si="947">B12</f>
        <v>CHP I</v>
      </c>
      <c r="C452" s="14">
        <f t="shared" si="947"/>
        <v>287</v>
      </c>
      <c r="D452" s="14" t="str">
        <f t="shared" si="947"/>
        <v>Gas</v>
      </c>
      <c r="E452" s="14" t="str">
        <f t="shared" si="947"/>
        <v>Gas (CHP)</v>
      </c>
      <c r="F452" s="14" t="str">
        <f t="shared" si="947"/>
        <v>Thorold CoGen</v>
      </c>
      <c r="G452" s="14">
        <f t="shared" si="947"/>
        <v>40265</v>
      </c>
      <c r="H452" s="14">
        <f t="shared" si="931"/>
        <v>40</v>
      </c>
      <c r="I452" s="14">
        <f t="shared" si="947"/>
        <v>26</v>
      </c>
      <c r="J452" s="14">
        <f t="shared" si="947"/>
        <v>14</v>
      </c>
      <c r="K452" s="14">
        <f t="shared" si="947"/>
        <v>2010</v>
      </c>
      <c r="L452" s="14"/>
      <c r="M452" s="14"/>
      <c r="N452" s="14"/>
      <c r="O452" s="14"/>
      <c r="P452" s="14"/>
      <c r="Q452" s="14"/>
      <c r="R452" s="14"/>
      <c r="S452" s="14"/>
      <c r="T452" s="14"/>
      <c r="U452" s="146">
        <f>IFERROR('CEB Allocators'!M12/SUM('CEB Allocators'!$M12:$BF12),0)*SUM($U12:$BN12)</f>
        <v>0</v>
      </c>
      <c r="V452" s="146">
        <f>IFERROR('CEB Allocators'!N12/SUM('CEB Allocators'!$M12:$BF12),0)*SUM($U12:$BN12)</f>
        <v>0</v>
      </c>
      <c r="W452" s="146">
        <f>IFERROR('CEB Allocators'!O12/SUM('CEB Allocators'!$M12:$BF12),0)*SUM($U12:$BN12)</f>
        <v>0</v>
      </c>
      <c r="X452" s="146">
        <f>IFERROR('CEB Allocators'!P12/SUM('CEB Allocators'!$M12:$BF12),0)*SUM($U12:$BN12)</f>
        <v>0</v>
      </c>
      <c r="Y452" s="146">
        <f>IFERROR('CEB Allocators'!Q12/SUM('CEB Allocators'!$M12:$BF12),0)*SUM($U12:$BN12)</f>
        <v>0</v>
      </c>
      <c r="Z452" s="146">
        <f>IFERROR('CEB Allocators'!R12/SUM('CEB Allocators'!$M12:$BF12),0)*SUM($U12:$BN12)</f>
        <v>52.168025088342318</v>
      </c>
      <c r="AA452" s="146">
        <f>IFERROR('CEB Allocators'!S12/SUM('CEB Allocators'!$M12:$BF12),0)*SUM($U12:$BN12)</f>
        <v>52.168025088342318</v>
      </c>
      <c r="AB452" s="146">
        <f>IFERROR('CEB Allocators'!T12/SUM('CEB Allocators'!$M12:$BF12),0)*SUM($U12:$BN12)</f>
        <v>52.168025088342318</v>
      </c>
      <c r="AC452" s="146">
        <f>IFERROR('CEB Allocators'!U12/SUM('CEB Allocators'!$M12:$BF12),0)*SUM($U12:$BN12)</f>
        <v>52.168025088342318</v>
      </c>
      <c r="AD452" s="146">
        <f>IFERROR('CEB Allocators'!V12/SUM('CEB Allocators'!$M12:$BF12),0)*SUM($U12:$BN12)</f>
        <v>52.168025088342318</v>
      </c>
      <c r="AE452" s="146">
        <f>IFERROR('CEB Allocators'!W12/SUM('CEB Allocators'!$M12:$BF12),0)*SUM($U12:$BN12)</f>
        <v>52.168025088342318</v>
      </c>
      <c r="AF452" s="146">
        <f>IFERROR('CEB Allocators'!X12/SUM('CEB Allocators'!$M12:$BF12),0)*SUM($U12:$BN12)</f>
        <v>52.168025088342318</v>
      </c>
      <c r="AG452" s="146">
        <f>IFERROR('CEB Allocators'!Y12/SUM('CEB Allocators'!$M12:$BF12),0)*SUM($U12:$BN12)</f>
        <v>52.168025088342318</v>
      </c>
      <c r="AH452" s="146">
        <f>IFERROR('CEB Allocators'!Z12/SUM('CEB Allocators'!$M12:$BF12),0)*SUM($U12:$BN12)</f>
        <v>52.168025088342318</v>
      </c>
      <c r="AI452" s="146">
        <f>IFERROR('CEB Allocators'!AA12/SUM('CEB Allocators'!$M12:$BF12),0)*SUM($U12:$BN12)</f>
        <v>52.168025088342318</v>
      </c>
      <c r="AJ452" s="146">
        <f>IFERROR('CEB Allocators'!AB12/SUM('CEB Allocators'!$M12:$BF12),0)*SUM($U12:$BN12)</f>
        <v>52.168025088342318</v>
      </c>
      <c r="AK452" s="146">
        <f>IFERROR('CEB Allocators'!AC12/SUM('CEB Allocators'!$M12:$BF12),0)*SUM($U12:$BN12)</f>
        <v>52.168025088342318</v>
      </c>
      <c r="AL452" s="146">
        <f>IFERROR('CEB Allocators'!AD12/SUM('CEB Allocators'!$M12:$BF12),0)*SUM($U12:$BN12)</f>
        <v>52.168025088342318</v>
      </c>
      <c r="AM452" s="146">
        <f>IFERROR('CEB Allocators'!AE12/SUM('CEB Allocators'!$M12:$BF12),0)*SUM($U12:$BN12)</f>
        <v>52.168025088342318</v>
      </c>
      <c r="AN452" s="146">
        <f>IFERROR('CEB Allocators'!AF12/SUM('CEB Allocators'!$M12:$BF12),0)*SUM($U12:$BN12)</f>
        <v>52.168025088342318</v>
      </c>
      <c r="AO452" s="146">
        <f>IFERROR('CEB Allocators'!AG12/SUM('CEB Allocators'!$M12:$BF12),0)*SUM($U12:$BN12)</f>
        <v>52.168025088342318</v>
      </c>
      <c r="AP452" s="146">
        <f>IFERROR('CEB Allocators'!AH12/SUM('CEB Allocators'!$M12:$BF12),0)*SUM($U12:$BN12)</f>
        <v>52.168025088342318</v>
      </c>
      <c r="AQ452" s="146">
        <f>IFERROR('CEB Allocators'!AI12/SUM('CEB Allocators'!$M12:$BF12),0)*SUM($U12:$BN12)</f>
        <v>52.168025088342318</v>
      </c>
      <c r="AR452" s="146">
        <f>IFERROR('CEB Allocators'!AJ12/SUM('CEB Allocators'!$M12:$BF12),0)*SUM($U12:$BN12)</f>
        <v>52.168025088342318</v>
      </c>
      <c r="AS452" s="146">
        <f>IFERROR('CEB Allocators'!AK12/SUM('CEB Allocators'!$M12:$BF12),0)*SUM($U12:$BN12)</f>
        <v>52.168025088342318</v>
      </c>
      <c r="AT452" s="146">
        <f>IFERROR('CEB Allocators'!AL12/SUM('CEB Allocators'!$M12:$BF12),0)*SUM($U12:$BN12)</f>
        <v>52.168025088342318</v>
      </c>
      <c r="AU452" s="146">
        <f>IFERROR('CEB Allocators'!AM12/SUM('CEB Allocators'!$M12:$BF12),0)*SUM($U12:$BN12)</f>
        <v>52.168025088342318</v>
      </c>
      <c r="AV452" s="146">
        <f>IFERROR('CEB Allocators'!AN12/SUM('CEB Allocators'!$M12:$BF12),0)*SUM($U12:$BN12)</f>
        <v>52.168025088342318</v>
      </c>
      <c r="AW452" s="146">
        <f>IFERROR('CEB Allocators'!AO12/SUM('CEB Allocators'!$M12:$BF12),0)*SUM($U12:$BN12)</f>
        <v>52.168025088342318</v>
      </c>
      <c r="AX452" s="146">
        <f>IFERROR('CEB Allocators'!AP12/SUM('CEB Allocators'!$M12:$BF12),0)*SUM($U12:$BN12)</f>
        <v>52.168025088342318</v>
      </c>
      <c r="AY452" s="146">
        <f>IFERROR('CEB Allocators'!AQ12/SUM('CEB Allocators'!$M12:$BF12),0)*SUM($U12:$BN12)</f>
        <v>52.168025088342318</v>
      </c>
      <c r="AZ452" s="146">
        <f>IFERROR('CEB Allocators'!AR12/SUM('CEB Allocators'!$M12:$BF12),0)*SUM($U12:$BN12)</f>
        <v>52.168025088342318</v>
      </c>
      <c r="BA452" s="146">
        <f>IFERROR('CEB Allocators'!AS12/SUM('CEB Allocators'!$M12:$BF12),0)*SUM($U12:$BN12)</f>
        <v>52.168025088342318</v>
      </c>
      <c r="BB452" s="146">
        <f>IFERROR('CEB Allocators'!AT12/SUM('CEB Allocators'!$M12:$BF12),0)*SUM($U12:$BN12)</f>
        <v>52.168025088342318</v>
      </c>
      <c r="BC452" s="146">
        <f>IFERROR('CEB Allocators'!AU12/SUM('CEB Allocators'!$M12:$BF12),0)*SUM($U12:$BN12)</f>
        <v>52.168025088342318</v>
      </c>
      <c r="BD452" s="146">
        <f>IFERROR('CEB Allocators'!AV12/SUM('CEB Allocators'!$M12:$BF12),0)*SUM($U12:$BN12)</f>
        <v>52.168025088342318</v>
      </c>
      <c r="BE452" s="146">
        <f>IFERROR('CEB Allocators'!AW12/SUM('CEB Allocators'!$M12:$BF12),0)*SUM($U12:$BN12)</f>
        <v>52.168025088342318</v>
      </c>
      <c r="BF452" s="146">
        <f>IFERROR('CEB Allocators'!AX12/SUM('CEB Allocators'!$M12:$BF12),0)*SUM($U12:$BN12)</f>
        <v>52.168025088342318</v>
      </c>
      <c r="BG452" s="146">
        <f>IFERROR('CEB Allocators'!AY12/SUM('CEB Allocators'!$M12:$BF12),0)*SUM($U12:$BN12)</f>
        <v>52.168025088342318</v>
      </c>
      <c r="BH452" s="146">
        <f>IFERROR('CEB Allocators'!AZ12/SUM('CEB Allocators'!$M12:$BF12),0)*SUM($U12:$BN12)</f>
        <v>52.168025088342318</v>
      </c>
      <c r="BI452" s="146">
        <f>IFERROR('CEB Allocators'!BA12/SUM('CEB Allocators'!$M12:$BF12),0)*SUM($U12:$BN12)</f>
        <v>52.168025088342318</v>
      </c>
      <c r="BJ452" s="146">
        <f>IFERROR('CEB Allocators'!BB12/SUM('CEB Allocators'!$M12:$BF12),0)*SUM($U12:$BN12)</f>
        <v>52.168025088342318</v>
      </c>
      <c r="BK452" s="146">
        <f>IFERROR('CEB Allocators'!BC12/SUM('CEB Allocators'!$M12:$BF12),0)*SUM($U12:$BN12)</f>
        <v>52.168025088342318</v>
      </c>
      <c r="BL452" s="146">
        <f>IFERROR('CEB Allocators'!BD12/SUM('CEB Allocators'!$M12:$BF12),0)*SUM($U12:$BN12)</f>
        <v>52.168025088342318</v>
      </c>
      <c r="BM452" s="146">
        <f>IFERROR('CEB Allocators'!BE12/SUM('CEB Allocators'!$M12:$BF12),0)*SUM($U12:$BN12)</f>
        <v>52.168025088342318</v>
      </c>
      <c r="BN452" s="146">
        <f>IFERROR('CEB Allocators'!BF12/SUM('CEB Allocators'!$M12:$BF12),0)*SUM($U12:$BN12)</f>
        <v>0</v>
      </c>
      <c r="BO452" s="146">
        <f t="shared" ref="BO452:CH452" si="948">BO12</f>
        <v>0</v>
      </c>
      <c r="BP452" s="146">
        <f t="shared" si="948"/>
        <v>0</v>
      </c>
      <c r="BQ452" s="146">
        <f t="shared" si="948"/>
        <v>0</v>
      </c>
      <c r="BR452" s="146">
        <f t="shared" si="948"/>
        <v>0</v>
      </c>
      <c r="BS452" s="146">
        <f t="shared" si="948"/>
        <v>0</v>
      </c>
      <c r="BT452" s="146">
        <f t="shared" si="948"/>
        <v>0</v>
      </c>
      <c r="BU452" s="146">
        <f t="shared" si="948"/>
        <v>0</v>
      </c>
      <c r="BV452" s="146">
        <f t="shared" si="948"/>
        <v>0</v>
      </c>
      <c r="BW452" s="146">
        <f t="shared" si="948"/>
        <v>0</v>
      </c>
      <c r="BX452" s="146">
        <f t="shared" si="948"/>
        <v>0</v>
      </c>
      <c r="BY452" s="146">
        <f t="shared" si="948"/>
        <v>0</v>
      </c>
      <c r="BZ452" s="146">
        <f t="shared" si="948"/>
        <v>0</v>
      </c>
      <c r="CA452" s="146">
        <f t="shared" si="948"/>
        <v>0</v>
      </c>
      <c r="CB452" s="146">
        <f t="shared" si="948"/>
        <v>0</v>
      </c>
      <c r="CC452" s="146">
        <f t="shared" si="948"/>
        <v>0</v>
      </c>
      <c r="CD452" s="146">
        <f t="shared" si="948"/>
        <v>0</v>
      </c>
      <c r="CE452" s="146">
        <f t="shared" si="948"/>
        <v>0</v>
      </c>
      <c r="CF452" s="146">
        <f t="shared" si="948"/>
        <v>0</v>
      </c>
      <c r="CG452" s="146">
        <f t="shared" si="948"/>
        <v>0</v>
      </c>
      <c r="CH452" s="146">
        <f t="shared" si="948"/>
        <v>0</v>
      </c>
    </row>
    <row r="453" spans="1:86" ht="11.4" x14ac:dyDescent="0.2">
      <c r="A453" s="150"/>
      <c r="B453" s="14" t="str">
        <f t="shared" ref="B453:K453" si="949">B13</f>
        <v>EMCES</v>
      </c>
      <c r="C453" s="14">
        <f t="shared" si="949"/>
        <v>541.25</v>
      </c>
      <c r="D453" s="14" t="str">
        <f t="shared" si="949"/>
        <v>Gas</v>
      </c>
      <c r="E453" s="14" t="str">
        <f t="shared" si="949"/>
        <v>Gas (CCGT)</v>
      </c>
      <c r="F453" s="14" t="str">
        <f t="shared" si="949"/>
        <v>Brighton Beach Power Station</v>
      </c>
      <c r="G453" s="14">
        <f t="shared" si="949"/>
        <v>38718</v>
      </c>
      <c r="H453" s="14">
        <f t="shared" si="931"/>
        <v>40</v>
      </c>
      <c r="I453" s="14">
        <f t="shared" si="949"/>
        <v>40</v>
      </c>
      <c r="J453" s="14">
        <f t="shared" si="949"/>
        <v>0</v>
      </c>
      <c r="K453" s="14">
        <f t="shared" si="949"/>
        <v>2006</v>
      </c>
      <c r="L453" s="14"/>
      <c r="M453" s="14"/>
      <c r="N453" s="14"/>
      <c r="O453" s="14"/>
      <c r="P453" s="14"/>
      <c r="Q453" s="14"/>
      <c r="R453" s="14"/>
      <c r="S453" s="14"/>
      <c r="T453" s="14"/>
      <c r="U453" s="146">
        <f>IFERROR('CEB Allocators'!M13/SUM('CEB Allocators'!$M13:$BF13),0)*SUM($U13:$BN13)</f>
        <v>0</v>
      </c>
      <c r="V453" s="146">
        <f>IFERROR('CEB Allocators'!N13/SUM('CEB Allocators'!$M13:$BF13),0)*SUM($U13:$BN13)</f>
        <v>36.640546374566455</v>
      </c>
      <c r="W453" s="146">
        <f>IFERROR('CEB Allocators'!O13/SUM('CEB Allocators'!$M13:$BF13),0)*SUM($U13:$BN13)</f>
        <v>36.640546374566455</v>
      </c>
      <c r="X453" s="146">
        <f>IFERROR('CEB Allocators'!P13/SUM('CEB Allocators'!$M13:$BF13),0)*SUM($U13:$BN13)</f>
        <v>36.640546374566455</v>
      </c>
      <c r="Y453" s="146">
        <f>IFERROR('CEB Allocators'!Q13/SUM('CEB Allocators'!$M13:$BF13),0)*SUM($U13:$BN13)</f>
        <v>36.640546374566455</v>
      </c>
      <c r="Z453" s="146">
        <f>IFERROR('CEB Allocators'!R13/SUM('CEB Allocators'!$M13:$BF13),0)*SUM($U13:$BN13)</f>
        <v>36.640546374566455</v>
      </c>
      <c r="AA453" s="146">
        <f>IFERROR('CEB Allocators'!S13/SUM('CEB Allocators'!$M13:$BF13),0)*SUM($U13:$BN13)</f>
        <v>36.640546374566455</v>
      </c>
      <c r="AB453" s="146">
        <f>IFERROR('CEB Allocators'!T13/SUM('CEB Allocators'!$M13:$BF13),0)*SUM($U13:$BN13)</f>
        <v>36.640546374566455</v>
      </c>
      <c r="AC453" s="146">
        <f>IFERROR('CEB Allocators'!U13/SUM('CEB Allocators'!$M13:$BF13),0)*SUM($U13:$BN13)</f>
        <v>36.640546374566455</v>
      </c>
      <c r="AD453" s="146">
        <f>IFERROR('CEB Allocators'!V13/SUM('CEB Allocators'!$M13:$BF13),0)*SUM($U13:$BN13)</f>
        <v>36.640546374566455</v>
      </c>
      <c r="AE453" s="146">
        <f>IFERROR('CEB Allocators'!W13/SUM('CEB Allocators'!$M13:$BF13),0)*SUM($U13:$BN13)</f>
        <v>36.640546374566455</v>
      </c>
      <c r="AF453" s="146">
        <f>IFERROR('CEB Allocators'!X13/SUM('CEB Allocators'!$M13:$BF13),0)*SUM($U13:$BN13)</f>
        <v>36.640546374566455</v>
      </c>
      <c r="AG453" s="146">
        <f>IFERROR('CEB Allocators'!Y13/SUM('CEB Allocators'!$M13:$BF13),0)*SUM($U13:$BN13)</f>
        <v>36.640546374566455</v>
      </c>
      <c r="AH453" s="146">
        <f>IFERROR('CEB Allocators'!Z13/SUM('CEB Allocators'!$M13:$BF13),0)*SUM($U13:$BN13)</f>
        <v>36.640546374566455</v>
      </c>
      <c r="AI453" s="146">
        <f>IFERROR('CEB Allocators'!AA13/SUM('CEB Allocators'!$M13:$BF13),0)*SUM($U13:$BN13)</f>
        <v>36.640546374566455</v>
      </c>
      <c r="AJ453" s="146">
        <f>IFERROR('CEB Allocators'!AB13/SUM('CEB Allocators'!$M13:$BF13),0)*SUM($U13:$BN13)</f>
        <v>36.640546374566455</v>
      </c>
      <c r="AK453" s="146">
        <f>IFERROR('CEB Allocators'!AC13/SUM('CEB Allocators'!$M13:$BF13),0)*SUM($U13:$BN13)</f>
        <v>36.640546374566455</v>
      </c>
      <c r="AL453" s="146">
        <f>IFERROR('CEB Allocators'!AD13/SUM('CEB Allocators'!$M13:$BF13),0)*SUM($U13:$BN13)</f>
        <v>36.640546374566455</v>
      </c>
      <c r="AM453" s="146">
        <f>IFERROR('CEB Allocators'!AE13/SUM('CEB Allocators'!$M13:$BF13),0)*SUM($U13:$BN13)</f>
        <v>36.640546374566455</v>
      </c>
      <c r="AN453" s="146">
        <f>IFERROR('CEB Allocators'!AF13/SUM('CEB Allocators'!$M13:$BF13),0)*SUM($U13:$BN13)</f>
        <v>36.640546374566455</v>
      </c>
      <c r="AO453" s="146">
        <f>IFERROR('CEB Allocators'!AG13/SUM('CEB Allocators'!$M13:$BF13),0)*SUM($U13:$BN13)</f>
        <v>36.640546374566455</v>
      </c>
      <c r="AP453" s="146">
        <f>IFERROR('CEB Allocators'!AH13/SUM('CEB Allocators'!$M13:$BF13),0)*SUM($U13:$BN13)</f>
        <v>36.640546374566455</v>
      </c>
      <c r="AQ453" s="146">
        <f>IFERROR('CEB Allocators'!AI13/SUM('CEB Allocators'!$M13:$BF13),0)*SUM($U13:$BN13)</f>
        <v>36.640546374566455</v>
      </c>
      <c r="AR453" s="146">
        <f>IFERROR('CEB Allocators'!AJ13/SUM('CEB Allocators'!$M13:$BF13),0)*SUM($U13:$BN13)</f>
        <v>36.640546374566455</v>
      </c>
      <c r="AS453" s="146">
        <f>IFERROR('CEB Allocators'!AK13/SUM('CEB Allocators'!$M13:$BF13),0)*SUM($U13:$BN13)</f>
        <v>36.640546374566455</v>
      </c>
      <c r="AT453" s="146">
        <f>IFERROR('CEB Allocators'!AL13/SUM('CEB Allocators'!$M13:$BF13),0)*SUM($U13:$BN13)</f>
        <v>36.640546374566455</v>
      </c>
      <c r="AU453" s="146">
        <f>IFERROR('CEB Allocators'!AM13/SUM('CEB Allocators'!$M13:$BF13),0)*SUM($U13:$BN13)</f>
        <v>36.640546374566455</v>
      </c>
      <c r="AV453" s="146">
        <f>IFERROR('CEB Allocators'!AN13/SUM('CEB Allocators'!$M13:$BF13),0)*SUM($U13:$BN13)</f>
        <v>36.640546374566455</v>
      </c>
      <c r="AW453" s="146">
        <f>IFERROR('CEB Allocators'!AO13/SUM('CEB Allocators'!$M13:$BF13),0)*SUM($U13:$BN13)</f>
        <v>36.640546374566455</v>
      </c>
      <c r="AX453" s="146">
        <f>IFERROR('CEB Allocators'!AP13/SUM('CEB Allocators'!$M13:$BF13),0)*SUM($U13:$BN13)</f>
        <v>36.640546374566455</v>
      </c>
      <c r="AY453" s="146">
        <f>IFERROR('CEB Allocators'!AQ13/SUM('CEB Allocators'!$M13:$BF13),0)*SUM($U13:$BN13)</f>
        <v>36.640546374566455</v>
      </c>
      <c r="AZ453" s="146">
        <f>IFERROR('CEB Allocators'!AR13/SUM('CEB Allocators'!$M13:$BF13),0)*SUM($U13:$BN13)</f>
        <v>36.640546374566455</v>
      </c>
      <c r="BA453" s="146">
        <f>IFERROR('CEB Allocators'!AS13/SUM('CEB Allocators'!$M13:$BF13),0)*SUM($U13:$BN13)</f>
        <v>36.640546374566455</v>
      </c>
      <c r="BB453" s="146">
        <f>IFERROR('CEB Allocators'!AT13/SUM('CEB Allocators'!$M13:$BF13),0)*SUM($U13:$BN13)</f>
        <v>36.640546374566455</v>
      </c>
      <c r="BC453" s="146">
        <f>IFERROR('CEB Allocators'!AU13/SUM('CEB Allocators'!$M13:$BF13),0)*SUM($U13:$BN13)</f>
        <v>36.640546374566455</v>
      </c>
      <c r="BD453" s="146">
        <f>IFERROR('CEB Allocators'!AV13/SUM('CEB Allocators'!$M13:$BF13),0)*SUM($U13:$BN13)</f>
        <v>36.640546374566455</v>
      </c>
      <c r="BE453" s="146">
        <f>IFERROR('CEB Allocators'!AW13/SUM('CEB Allocators'!$M13:$BF13),0)*SUM($U13:$BN13)</f>
        <v>36.640546374566455</v>
      </c>
      <c r="BF453" s="146">
        <f>IFERROR('CEB Allocators'!AX13/SUM('CEB Allocators'!$M13:$BF13),0)*SUM($U13:$BN13)</f>
        <v>36.640546374566455</v>
      </c>
      <c r="BG453" s="146">
        <f>IFERROR('CEB Allocators'!AY13/SUM('CEB Allocators'!$M13:$BF13),0)*SUM($U13:$BN13)</f>
        <v>36.640546374566455</v>
      </c>
      <c r="BH453" s="146">
        <f>IFERROR('CEB Allocators'!AZ13/SUM('CEB Allocators'!$M13:$BF13),0)*SUM($U13:$BN13)</f>
        <v>36.640546374566455</v>
      </c>
      <c r="BI453" s="146">
        <f>IFERROR('CEB Allocators'!BA13/SUM('CEB Allocators'!$M13:$BF13),0)*SUM($U13:$BN13)</f>
        <v>36.640546374566455</v>
      </c>
      <c r="BJ453" s="146">
        <f>IFERROR('CEB Allocators'!BB13/SUM('CEB Allocators'!$M13:$BF13),0)*SUM($U13:$BN13)</f>
        <v>0</v>
      </c>
      <c r="BK453" s="146">
        <f>IFERROR('CEB Allocators'!BC13/SUM('CEB Allocators'!$M13:$BF13),0)*SUM($U13:$BN13)</f>
        <v>0</v>
      </c>
      <c r="BL453" s="146">
        <f>IFERROR('CEB Allocators'!BD13/SUM('CEB Allocators'!$M13:$BF13),0)*SUM($U13:$BN13)</f>
        <v>0</v>
      </c>
      <c r="BM453" s="146">
        <f>IFERROR('CEB Allocators'!BE13/SUM('CEB Allocators'!$M13:$BF13),0)*SUM($U13:$BN13)</f>
        <v>0</v>
      </c>
      <c r="BN453" s="146">
        <f>IFERROR('CEB Allocators'!BF13/SUM('CEB Allocators'!$M13:$BF13),0)*SUM($U13:$BN13)</f>
        <v>0</v>
      </c>
      <c r="BO453" s="146">
        <f t="shared" ref="BO453:CH453" si="950">BO13</f>
        <v>0</v>
      </c>
      <c r="BP453" s="146">
        <f t="shared" si="950"/>
        <v>0</v>
      </c>
      <c r="BQ453" s="146">
        <f t="shared" si="950"/>
        <v>0</v>
      </c>
      <c r="BR453" s="146">
        <f t="shared" si="950"/>
        <v>0</v>
      </c>
      <c r="BS453" s="146">
        <f t="shared" si="950"/>
        <v>0</v>
      </c>
      <c r="BT453" s="146">
        <f t="shared" si="950"/>
        <v>0</v>
      </c>
      <c r="BU453" s="146">
        <f t="shared" si="950"/>
        <v>0</v>
      </c>
      <c r="BV453" s="146">
        <f t="shared" si="950"/>
        <v>0</v>
      </c>
      <c r="BW453" s="146">
        <f t="shared" si="950"/>
        <v>0</v>
      </c>
      <c r="BX453" s="146">
        <f t="shared" si="950"/>
        <v>0</v>
      </c>
      <c r="BY453" s="146">
        <f t="shared" si="950"/>
        <v>0</v>
      </c>
      <c r="BZ453" s="146">
        <f t="shared" si="950"/>
        <v>0</v>
      </c>
      <c r="CA453" s="146">
        <f t="shared" si="950"/>
        <v>0</v>
      </c>
      <c r="CB453" s="146">
        <f t="shared" si="950"/>
        <v>0</v>
      </c>
      <c r="CC453" s="146">
        <f t="shared" si="950"/>
        <v>0</v>
      </c>
      <c r="CD453" s="146">
        <f t="shared" si="950"/>
        <v>0</v>
      </c>
      <c r="CE453" s="146">
        <f t="shared" si="950"/>
        <v>0</v>
      </c>
      <c r="CF453" s="146">
        <f t="shared" si="950"/>
        <v>0</v>
      </c>
      <c r="CG453" s="146">
        <f t="shared" si="950"/>
        <v>0</v>
      </c>
      <c r="CH453" s="146">
        <f t="shared" si="950"/>
        <v>0</v>
      </c>
    </row>
    <row r="454" spans="1:86" ht="11.4" x14ac:dyDescent="0.2">
      <c r="A454" s="150"/>
      <c r="B454" s="14" t="str">
        <f t="shared" ref="B454:K454" si="951">B14</f>
        <v>EMCES</v>
      </c>
      <c r="C454" s="14">
        <f t="shared" si="951"/>
        <v>444</v>
      </c>
      <c r="D454" s="14" t="str">
        <f t="shared" si="951"/>
        <v>Gas</v>
      </c>
      <c r="E454" s="14" t="str">
        <f t="shared" si="951"/>
        <v>Gas (CCGT)</v>
      </c>
      <c r="F454" s="14" t="str">
        <f t="shared" si="951"/>
        <v xml:space="preserve">Sarnia Cogeneration Plant </v>
      </c>
      <c r="G454" s="14">
        <f t="shared" si="951"/>
        <v>38718</v>
      </c>
      <c r="H454" s="14">
        <f t="shared" si="931"/>
        <v>40</v>
      </c>
      <c r="I454" s="14">
        <f t="shared" si="951"/>
        <v>21</v>
      </c>
      <c r="J454" s="14">
        <f t="shared" si="951"/>
        <v>19</v>
      </c>
      <c r="K454" s="14">
        <f t="shared" si="951"/>
        <v>2006</v>
      </c>
      <c r="L454" s="14"/>
      <c r="M454" s="14"/>
      <c r="N454" s="14"/>
      <c r="O454" s="14"/>
      <c r="P454" s="14"/>
      <c r="Q454" s="14"/>
      <c r="R454" s="14"/>
      <c r="S454" s="14"/>
      <c r="T454" s="14"/>
      <c r="U454" s="146">
        <f>IFERROR('CEB Allocators'!M14/SUM('CEB Allocators'!$M14:$BF14),0)*SUM($U14:$BN14)</f>
        <v>0</v>
      </c>
      <c r="V454" s="146">
        <f>IFERROR('CEB Allocators'!N14/SUM('CEB Allocators'!$M14:$BF14),0)*SUM($U14:$BN14)</f>
        <v>31.505330761196532</v>
      </c>
      <c r="W454" s="146">
        <f>IFERROR('CEB Allocators'!O14/SUM('CEB Allocators'!$M14:$BF14),0)*SUM($U14:$BN14)</f>
        <v>31.505330761196532</v>
      </c>
      <c r="X454" s="146">
        <f>IFERROR('CEB Allocators'!P14/SUM('CEB Allocators'!$M14:$BF14),0)*SUM($U14:$BN14)</f>
        <v>31.505330761196532</v>
      </c>
      <c r="Y454" s="146">
        <f>IFERROR('CEB Allocators'!Q14/SUM('CEB Allocators'!$M14:$BF14),0)*SUM($U14:$BN14)</f>
        <v>31.505330761196532</v>
      </c>
      <c r="Z454" s="146">
        <f>IFERROR('CEB Allocators'!R14/SUM('CEB Allocators'!$M14:$BF14),0)*SUM($U14:$BN14)</f>
        <v>31.505330761196532</v>
      </c>
      <c r="AA454" s="146">
        <f>IFERROR('CEB Allocators'!S14/SUM('CEB Allocators'!$M14:$BF14),0)*SUM($U14:$BN14)</f>
        <v>31.505330761196532</v>
      </c>
      <c r="AB454" s="146">
        <f>IFERROR('CEB Allocators'!T14/SUM('CEB Allocators'!$M14:$BF14),0)*SUM($U14:$BN14)</f>
        <v>31.505330761196532</v>
      </c>
      <c r="AC454" s="146">
        <f>IFERROR('CEB Allocators'!U14/SUM('CEB Allocators'!$M14:$BF14),0)*SUM($U14:$BN14)</f>
        <v>31.505330761196532</v>
      </c>
      <c r="AD454" s="146">
        <f>IFERROR('CEB Allocators'!V14/SUM('CEB Allocators'!$M14:$BF14),0)*SUM($U14:$BN14)</f>
        <v>31.505330761196532</v>
      </c>
      <c r="AE454" s="146">
        <f>IFERROR('CEB Allocators'!W14/SUM('CEB Allocators'!$M14:$BF14),0)*SUM($U14:$BN14)</f>
        <v>31.505330761196532</v>
      </c>
      <c r="AF454" s="146">
        <f>IFERROR('CEB Allocators'!X14/SUM('CEB Allocators'!$M14:$BF14),0)*SUM($U14:$BN14)</f>
        <v>31.505330761196532</v>
      </c>
      <c r="AG454" s="146">
        <f>IFERROR('CEB Allocators'!Y14/SUM('CEB Allocators'!$M14:$BF14),0)*SUM($U14:$BN14)</f>
        <v>31.505330761196532</v>
      </c>
      <c r="AH454" s="146">
        <f>IFERROR('CEB Allocators'!Z14/SUM('CEB Allocators'!$M14:$BF14),0)*SUM($U14:$BN14)</f>
        <v>31.505330761196532</v>
      </c>
      <c r="AI454" s="146">
        <f>IFERROR('CEB Allocators'!AA14/SUM('CEB Allocators'!$M14:$BF14),0)*SUM($U14:$BN14)</f>
        <v>31.505330761196532</v>
      </c>
      <c r="AJ454" s="146">
        <f>IFERROR('CEB Allocators'!AB14/SUM('CEB Allocators'!$M14:$BF14),0)*SUM($U14:$BN14)</f>
        <v>31.505330761196532</v>
      </c>
      <c r="AK454" s="146">
        <f>IFERROR('CEB Allocators'!AC14/SUM('CEB Allocators'!$M14:$BF14),0)*SUM($U14:$BN14)</f>
        <v>31.505330761196532</v>
      </c>
      <c r="AL454" s="146">
        <f>IFERROR('CEB Allocators'!AD14/SUM('CEB Allocators'!$M14:$BF14),0)*SUM($U14:$BN14)</f>
        <v>31.505330761196532</v>
      </c>
      <c r="AM454" s="146">
        <f>IFERROR('CEB Allocators'!AE14/SUM('CEB Allocators'!$M14:$BF14),0)*SUM($U14:$BN14)</f>
        <v>31.505330761196532</v>
      </c>
      <c r="AN454" s="146">
        <f>IFERROR('CEB Allocators'!AF14/SUM('CEB Allocators'!$M14:$BF14),0)*SUM($U14:$BN14)</f>
        <v>31.505330761196532</v>
      </c>
      <c r="AO454" s="146">
        <f>IFERROR('CEB Allocators'!AG14/SUM('CEB Allocators'!$M14:$BF14),0)*SUM($U14:$BN14)</f>
        <v>31.505330761196532</v>
      </c>
      <c r="AP454" s="146">
        <f>IFERROR('CEB Allocators'!AH14/SUM('CEB Allocators'!$M14:$BF14),0)*SUM($U14:$BN14)</f>
        <v>31.505330761196532</v>
      </c>
      <c r="AQ454" s="146">
        <f>IFERROR('CEB Allocators'!AI14/SUM('CEB Allocators'!$M14:$BF14),0)*SUM($U14:$BN14)</f>
        <v>31.505330761196532</v>
      </c>
      <c r="AR454" s="146">
        <f>IFERROR('CEB Allocators'!AJ14/SUM('CEB Allocators'!$M14:$BF14),0)*SUM($U14:$BN14)</f>
        <v>31.505330761196532</v>
      </c>
      <c r="AS454" s="146">
        <f>IFERROR('CEB Allocators'!AK14/SUM('CEB Allocators'!$M14:$BF14),0)*SUM($U14:$BN14)</f>
        <v>31.505330761196532</v>
      </c>
      <c r="AT454" s="146">
        <f>IFERROR('CEB Allocators'!AL14/SUM('CEB Allocators'!$M14:$BF14),0)*SUM($U14:$BN14)</f>
        <v>31.505330761196532</v>
      </c>
      <c r="AU454" s="146">
        <f>IFERROR('CEB Allocators'!AM14/SUM('CEB Allocators'!$M14:$BF14),0)*SUM($U14:$BN14)</f>
        <v>31.505330761196532</v>
      </c>
      <c r="AV454" s="146">
        <f>IFERROR('CEB Allocators'!AN14/SUM('CEB Allocators'!$M14:$BF14),0)*SUM($U14:$BN14)</f>
        <v>31.505330761196532</v>
      </c>
      <c r="AW454" s="146">
        <f>IFERROR('CEB Allocators'!AO14/SUM('CEB Allocators'!$M14:$BF14),0)*SUM($U14:$BN14)</f>
        <v>31.505330761196532</v>
      </c>
      <c r="AX454" s="146">
        <f>IFERROR('CEB Allocators'!AP14/SUM('CEB Allocators'!$M14:$BF14),0)*SUM($U14:$BN14)</f>
        <v>31.505330761196532</v>
      </c>
      <c r="AY454" s="146">
        <f>IFERROR('CEB Allocators'!AQ14/SUM('CEB Allocators'!$M14:$BF14),0)*SUM($U14:$BN14)</f>
        <v>31.505330761196532</v>
      </c>
      <c r="AZ454" s="146">
        <f>IFERROR('CEB Allocators'!AR14/SUM('CEB Allocators'!$M14:$BF14),0)*SUM($U14:$BN14)</f>
        <v>31.505330761196532</v>
      </c>
      <c r="BA454" s="146">
        <f>IFERROR('CEB Allocators'!AS14/SUM('CEB Allocators'!$M14:$BF14),0)*SUM($U14:$BN14)</f>
        <v>31.505330761196532</v>
      </c>
      <c r="BB454" s="146">
        <f>IFERROR('CEB Allocators'!AT14/SUM('CEB Allocators'!$M14:$BF14),0)*SUM($U14:$BN14)</f>
        <v>31.505330761196532</v>
      </c>
      <c r="BC454" s="146">
        <f>IFERROR('CEB Allocators'!AU14/SUM('CEB Allocators'!$M14:$BF14),0)*SUM($U14:$BN14)</f>
        <v>31.505330761196532</v>
      </c>
      <c r="BD454" s="146">
        <f>IFERROR('CEB Allocators'!AV14/SUM('CEB Allocators'!$M14:$BF14),0)*SUM($U14:$BN14)</f>
        <v>31.505330761196532</v>
      </c>
      <c r="BE454" s="146">
        <f>IFERROR('CEB Allocators'!AW14/SUM('CEB Allocators'!$M14:$BF14),0)*SUM($U14:$BN14)</f>
        <v>31.505330761196532</v>
      </c>
      <c r="BF454" s="146">
        <f>IFERROR('CEB Allocators'!AX14/SUM('CEB Allocators'!$M14:$BF14),0)*SUM($U14:$BN14)</f>
        <v>31.505330761196532</v>
      </c>
      <c r="BG454" s="146">
        <f>IFERROR('CEB Allocators'!AY14/SUM('CEB Allocators'!$M14:$BF14),0)*SUM($U14:$BN14)</f>
        <v>31.505330761196532</v>
      </c>
      <c r="BH454" s="146">
        <f>IFERROR('CEB Allocators'!AZ14/SUM('CEB Allocators'!$M14:$BF14),0)*SUM($U14:$BN14)</f>
        <v>31.505330761196532</v>
      </c>
      <c r="BI454" s="146">
        <f>IFERROR('CEB Allocators'!BA14/SUM('CEB Allocators'!$M14:$BF14),0)*SUM($U14:$BN14)</f>
        <v>31.505330761196532</v>
      </c>
      <c r="BJ454" s="146">
        <f>IFERROR('CEB Allocators'!BB14/SUM('CEB Allocators'!$M14:$BF14),0)*SUM($U14:$BN14)</f>
        <v>0</v>
      </c>
      <c r="BK454" s="146">
        <f>IFERROR('CEB Allocators'!BC14/SUM('CEB Allocators'!$M14:$BF14),0)*SUM($U14:$BN14)</f>
        <v>0</v>
      </c>
      <c r="BL454" s="146">
        <f>IFERROR('CEB Allocators'!BD14/SUM('CEB Allocators'!$M14:$BF14),0)*SUM($U14:$BN14)</f>
        <v>0</v>
      </c>
      <c r="BM454" s="146">
        <f>IFERROR('CEB Allocators'!BE14/SUM('CEB Allocators'!$M14:$BF14),0)*SUM($U14:$BN14)</f>
        <v>0</v>
      </c>
      <c r="BN454" s="146">
        <f>IFERROR('CEB Allocators'!BF14/SUM('CEB Allocators'!$M14:$BF14),0)*SUM($U14:$BN14)</f>
        <v>0</v>
      </c>
      <c r="BO454" s="146">
        <f t="shared" ref="BO454:CH454" si="952">BO14</f>
        <v>0</v>
      </c>
      <c r="BP454" s="146">
        <f t="shared" si="952"/>
        <v>0</v>
      </c>
      <c r="BQ454" s="146">
        <f t="shared" si="952"/>
        <v>0</v>
      </c>
      <c r="BR454" s="146">
        <f t="shared" si="952"/>
        <v>0</v>
      </c>
      <c r="BS454" s="146">
        <f t="shared" si="952"/>
        <v>0</v>
      </c>
      <c r="BT454" s="146">
        <f t="shared" si="952"/>
        <v>0</v>
      </c>
      <c r="BU454" s="146">
        <f t="shared" si="952"/>
        <v>0</v>
      </c>
      <c r="BV454" s="146">
        <f t="shared" si="952"/>
        <v>0</v>
      </c>
      <c r="BW454" s="146">
        <f t="shared" si="952"/>
        <v>0</v>
      </c>
      <c r="BX454" s="146">
        <f t="shared" si="952"/>
        <v>0</v>
      </c>
      <c r="BY454" s="146">
        <f t="shared" si="952"/>
        <v>0</v>
      </c>
      <c r="BZ454" s="146">
        <f t="shared" si="952"/>
        <v>0</v>
      </c>
      <c r="CA454" s="146">
        <f t="shared" si="952"/>
        <v>0</v>
      </c>
      <c r="CB454" s="146">
        <f t="shared" si="952"/>
        <v>0</v>
      </c>
      <c r="CC454" s="146">
        <f t="shared" si="952"/>
        <v>0</v>
      </c>
      <c r="CD454" s="146">
        <f t="shared" si="952"/>
        <v>0</v>
      </c>
      <c r="CE454" s="146">
        <f t="shared" si="952"/>
        <v>0</v>
      </c>
      <c r="CF454" s="146">
        <f t="shared" si="952"/>
        <v>0</v>
      </c>
      <c r="CG454" s="146">
        <f t="shared" si="952"/>
        <v>0</v>
      </c>
      <c r="CH454" s="146">
        <f t="shared" si="952"/>
        <v>0</v>
      </c>
    </row>
    <row r="455" spans="1:86" ht="11.4" x14ac:dyDescent="0.2">
      <c r="A455" s="150"/>
      <c r="B455" s="14" t="str">
        <f t="shared" ref="B455:K455" si="953">B15</f>
        <v>FIT I</v>
      </c>
      <c r="C455" s="14">
        <f t="shared" si="953"/>
        <v>30</v>
      </c>
      <c r="D455" s="14" t="str">
        <f t="shared" si="953"/>
        <v>Sol</v>
      </c>
      <c r="E455" s="14" t="str">
        <f t="shared" si="953"/>
        <v>Solar (Ground Mount, 10MW)</v>
      </c>
      <c r="F455" s="14" t="str">
        <f t="shared" si="953"/>
        <v>Multiple</v>
      </c>
      <c r="G455" s="14">
        <f t="shared" si="953"/>
        <v>40909</v>
      </c>
      <c r="H455" s="14">
        <f t="shared" si="931"/>
        <v>50</v>
      </c>
      <c r="I455" s="14">
        <f t="shared" si="953"/>
        <v>25</v>
      </c>
      <c r="J455" s="14">
        <f t="shared" si="953"/>
        <v>25</v>
      </c>
      <c r="K455" s="14">
        <f t="shared" si="953"/>
        <v>2012</v>
      </c>
      <c r="L455" s="14"/>
      <c r="M455" s="14"/>
      <c r="N455" s="14"/>
      <c r="O455" s="14"/>
      <c r="P455" s="14"/>
      <c r="Q455" s="14"/>
      <c r="R455" s="14"/>
      <c r="S455" s="14"/>
      <c r="T455" s="14"/>
      <c r="U455" s="146">
        <f>IFERROR('CEB Allocators'!M15/SUM('CEB Allocators'!$M15:$BF15),0)*SUM($U15:$BN15)</f>
        <v>0</v>
      </c>
      <c r="V455" s="146">
        <f>IFERROR('CEB Allocators'!N15/SUM('CEB Allocators'!$M15:$BF15),0)*SUM($U15:$BN15)</f>
        <v>0</v>
      </c>
      <c r="W455" s="146">
        <f>IFERROR('CEB Allocators'!O15/SUM('CEB Allocators'!$M15:$BF15),0)*SUM($U15:$BN15)</f>
        <v>0</v>
      </c>
      <c r="X455" s="146">
        <f>IFERROR('CEB Allocators'!P15/SUM('CEB Allocators'!$M15:$BF15),0)*SUM($U15:$BN15)</f>
        <v>0</v>
      </c>
      <c r="Y455" s="146">
        <f>IFERROR('CEB Allocators'!Q15/SUM('CEB Allocators'!$M15:$BF15),0)*SUM($U15:$BN15)</f>
        <v>0</v>
      </c>
      <c r="Z455" s="146">
        <f>IFERROR('CEB Allocators'!R15/SUM('CEB Allocators'!$M15:$BF15),0)*SUM($U15:$BN15)</f>
        <v>0</v>
      </c>
      <c r="AA455" s="146">
        <f>IFERROR('CEB Allocators'!S15/SUM('CEB Allocators'!$M15:$BF15),0)*SUM($U15:$BN15)</f>
        <v>0</v>
      </c>
      <c r="AB455" s="146">
        <f>IFERROR('CEB Allocators'!T15/SUM('CEB Allocators'!$M15:$BF15),0)*SUM($U15:$BN15)</f>
        <v>11.012358446993877</v>
      </c>
      <c r="AC455" s="146">
        <f>IFERROR('CEB Allocators'!U15/SUM('CEB Allocators'!$M15:$BF15),0)*SUM($U15:$BN15)</f>
        <v>11.012358446993877</v>
      </c>
      <c r="AD455" s="146">
        <f>IFERROR('CEB Allocators'!V15/SUM('CEB Allocators'!$M15:$BF15),0)*SUM($U15:$BN15)</f>
        <v>11.012358446993877</v>
      </c>
      <c r="AE455" s="146">
        <f>IFERROR('CEB Allocators'!W15/SUM('CEB Allocators'!$M15:$BF15),0)*SUM($U15:$BN15)</f>
        <v>11.012358446993877</v>
      </c>
      <c r="AF455" s="146">
        <f>IFERROR('CEB Allocators'!X15/SUM('CEB Allocators'!$M15:$BF15),0)*SUM($U15:$BN15)</f>
        <v>11.012358446993877</v>
      </c>
      <c r="AG455" s="146">
        <f>IFERROR('CEB Allocators'!Y15/SUM('CEB Allocators'!$M15:$BF15),0)*SUM($U15:$BN15)</f>
        <v>11.012358446993877</v>
      </c>
      <c r="AH455" s="146">
        <f>IFERROR('CEB Allocators'!Z15/SUM('CEB Allocators'!$M15:$BF15),0)*SUM($U15:$BN15)</f>
        <v>11.012358446993877</v>
      </c>
      <c r="AI455" s="146">
        <f>IFERROR('CEB Allocators'!AA15/SUM('CEB Allocators'!$M15:$BF15),0)*SUM($U15:$BN15)</f>
        <v>11.012358446993877</v>
      </c>
      <c r="AJ455" s="146">
        <f>IFERROR('CEB Allocators'!AB15/SUM('CEB Allocators'!$M15:$BF15),0)*SUM($U15:$BN15)</f>
        <v>11.012358446993877</v>
      </c>
      <c r="AK455" s="146">
        <f>IFERROR('CEB Allocators'!AC15/SUM('CEB Allocators'!$M15:$BF15),0)*SUM($U15:$BN15)</f>
        <v>11.012358446993877</v>
      </c>
      <c r="AL455" s="146">
        <f>IFERROR('CEB Allocators'!AD15/SUM('CEB Allocators'!$M15:$BF15),0)*SUM($U15:$BN15)</f>
        <v>11.012358446993877</v>
      </c>
      <c r="AM455" s="146">
        <f>IFERROR('CEB Allocators'!AE15/SUM('CEB Allocators'!$M15:$BF15),0)*SUM($U15:$BN15)</f>
        <v>11.012358446993877</v>
      </c>
      <c r="AN455" s="146">
        <f>IFERROR('CEB Allocators'!AF15/SUM('CEB Allocators'!$M15:$BF15),0)*SUM($U15:$BN15)</f>
        <v>11.012358446993877</v>
      </c>
      <c r="AO455" s="146">
        <f>IFERROR('CEB Allocators'!AG15/SUM('CEB Allocators'!$M15:$BF15),0)*SUM($U15:$BN15)</f>
        <v>11.012358446993877</v>
      </c>
      <c r="AP455" s="146">
        <f>IFERROR('CEB Allocators'!AH15/SUM('CEB Allocators'!$M15:$BF15),0)*SUM($U15:$BN15)</f>
        <v>11.012358446993877</v>
      </c>
      <c r="AQ455" s="146">
        <f>IFERROR('CEB Allocators'!AI15/SUM('CEB Allocators'!$M15:$BF15),0)*SUM($U15:$BN15)</f>
        <v>11.012358446993877</v>
      </c>
      <c r="AR455" s="146">
        <f>IFERROR('CEB Allocators'!AJ15/SUM('CEB Allocators'!$M15:$BF15),0)*SUM($U15:$BN15)</f>
        <v>11.012358446993877</v>
      </c>
      <c r="AS455" s="146">
        <f>IFERROR('CEB Allocators'!AK15/SUM('CEB Allocators'!$M15:$BF15),0)*SUM($U15:$BN15)</f>
        <v>11.012358446993877</v>
      </c>
      <c r="AT455" s="146">
        <f>IFERROR('CEB Allocators'!AL15/SUM('CEB Allocators'!$M15:$BF15),0)*SUM($U15:$BN15)</f>
        <v>11.012358446993877</v>
      </c>
      <c r="AU455" s="146">
        <f>IFERROR('CEB Allocators'!AM15/SUM('CEB Allocators'!$M15:$BF15),0)*SUM($U15:$BN15)</f>
        <v>11.012358446993877</v>
      </c>
      <c r="AV455" s="146">
        <f>IFERROR('CEB Allocators'!AN15/SUM('CEB Allocators'!$M15:$BF15),0)*SUM($U15:$BN15)</f>
        <v>11.012358446993877</v>
      </c>
      <c r="AW455" s="146">
        <f>IFERROR('CEB Allocators'!AO15/SUM('CEB Allocators'!$M15:$BF15),0)*SUM($U15:$BN15)</f>
        <v>11.012358446993877</v>
      </c>
      <c r="AX455" s="146">
        <f>IFERROR('CEB Allocators'!AP15/SUM('CEB Allocators'!$M15:$BF15),0)*SUM($U15:$BN15)</f>
        <v>11.012358446993877</v>
      </c>
      <c r="AY455" s="146">
        <f>IFERROR('CEB Allocators'!AQ15/SUM('CEB Allocators'!$M15:$BF15),0)*SUM($U15:$BN15)</f>
        <v>11.012358446993877</v>
      </c>
      <c r="AZ455" s="146">
        <f>IFERROR('CEB Allocators'!AR15/SUM('CEB Allocators'!$M15:$BF15),0)*SUM($U15:$BN15)</f>
        <v>11.012358446993877</v>
      </c>
      <c r="BA455" s="146">
        <f>IFERROR('CEB Allocators'!AS15/SUM('CEB Allocators'!$M15:$BF15),0)*SUM($U15:$BN15)</f>
        <v>11.012358446993877</v>
      </c>
      <c r="BB455" s="146">
        <f>IFERROR('CEB Allocators'!AT15/SUM('CEB Allocators'!$M15:$BF15),0)*SUM($U15:$BN15)</f>
        <v>11.012358446993877</v>
      </c>
      <c r="BC455" s="146">
        <f>IFERROR('CEB Allocators'!AU15/SUM('CEB Allocators'!$M15:$BF15),0)*SUM($U15:$BN15)</f>
        <v>11.012358446993877</v>
      </c>
      <c r="BD455" s="146">
        <f>IFERROR('CEB Allocators'!AV15/SUM('CEB Allocators'!$M15:$BF15),0)*SUM($U15:$BN15)</f>
        <v>11.012358446993877</v>
      </c>
      <c r="BE455" s="146">
        <f>IFERROR('CEB Allocators'!AW15/SUM('CEB Allocators'!$M15:$BF15),0)*SUM($U15:$BN15)</f>
        <v>11.012358446993877</v>
      </c>
      <c r="BF455" s="146">
        <f>IFERROR('CEB Allocators'!AX15/SUM('CEB Allocators'!$M15:$BF15),0)*SUM($U15:$BN15)</f>
        <v>11.012358446993877</v>
      </c>
      <c r="BG455" s="146">
        <f>IFERROR('CEB Allocators'!AY15/SUM('CEB Allocators'!$M15:$BF15),0)*SUM($U15:$BN15)</f>
        <v>11.012358446993877</v>
      </c>
      <c r="BH455" s="146">
        <f>IFERROR('CEB Allocators'!AZ15/SUM('CEB Allocators'!$M15:$BF15),0)*SUM($U15:$BN15)</f>
        <v>11.012358446993877</v>
      </c>
      <c r="BI455" s="146">
        <f>IFERROR('CEB Allocators'!BA15/SUM('CEB Allocators'!$M15:$BF15),0)*SUM($U15:$BN15)</f>
        <v>11.012358446993877</v>
      </c>
      <c r="BJ455" s="146">
        <f>IFERROR('CEB Allocators'!BB15/SUM('CEB Allocators'!$M15:$BF15),0)*SUM($U15:$BN15)</f>
        <v>11.012358446993877</v>
      </c>
      <c r="BK455" s="146">
        <f>IFERROR('CEB Allocators'!BC15/SUM('CEB Allocators'!$M15:$BF15),0)*SUM($U15:$BN15)</f>
        <v>11.012358446993877</v>
      </c>
      <c r="BL455" s="146">
        <f>IFERROR('CEB Allocators'!BD15/SUM('CEB Allocators'!$M15:$BF15),0)*SUM($U15:$BN15)</f>
        <v>11.012358446993877</v>
      </c>
      <c r="BM455" s="146">
        <f>IFERROR('CEB Allocators'!BE15/SUM('CEB Allocators'!$M15:$BF15),0)*SUM($U15:$BN15)</f>
        <v>11.012358446993877</v>
      </c>
      <c r="BN455" s="146">
        <f>IFERROR('CEB Allocators'!BF15/SUM('CEB Allocators'!$M15:$BF15),0)*SUM($U15:$BN15)</f>
        <v>11.012358446993877</v>
      </c>
      <c r="BO455" s="146">
        <f t="shared" ref="BO455:CH455" si="954">BO15</f>
        <v>4.7773833761499294</v>
      </c>
      <c r="BP455" s="146">
        <f t="shared" si="954"/>
        <v>4.8091463278686852</v>
      </c>
      <c r="BQ455" s="146">
        <f t="shared" si="954"/>
        <v>4.8415445386218181</v>
      </c>
      <c r="BR455" s="146">
        <f t="shared" si="954"/>
        <v>4.8745907135900115</v>
      </c>
      <c r="BS455" s="146">
        <f t="shared" si="954"/>
        <v>4.9082978120575707</v>
      </c>
      <c r="BT455" s="146">
        <f t="shared" si="954"/>
        <v>4.942679052494479</v>
      </c>
      <c r="BU455" s="146">
        <f t="shared" si="954"/>
        <v>4.9777479177401283</v>
      </c>
      <c r="BV455" s="146">
        <f t="shared" si="954"/>
        <v>5.022639572141081</v>
      </c>
      <c r="BW455" s="146">
        <f t="shared" si="954"/>
        <v>5.0593076477796606</v>
      </c>
      <c r="BX455" s="146">
        <f t="shared" si="954"/>
        <v>5.0967090849310113</v>
      </c>
      <c r="BY455" s="146">
        <f t="shared" si="954"/>
        <v>5.1348585508253901</v>
      </c>
      <c r="BZ455" s="146">
        <f t="shared" si="954"/>
        <v>0</v>
      </c>
      <c r="CA455" s="146">
        <f t="shared" si="954"/>
        <v>0</v>
      </c>
      <c r="CB455" s="146">
        <f t="shared" si="954"/>
        <v>0</v>
      </c>
      <c r="CC455" s="146">
        <f t="shared" si="954"/>
        <v>0</v>
      </c>
      <c r="CD455" s="146">
        <f t="shared" si="954"/>
        <v>0</v>
      </c>
      <c r="CE455" s="146">
        <f t="shared" si="954"/>
        <v>0</v>
      </c>
      <c r="CF455" s="146">
        <f t="shared" si="954"/>
        <v>0</v>
      </c>
      <c r="CG455" s="146">
        <f t="shared" si="954"/>
        <v>0</v>
      </c>
      <c r="CH455" s="146">
        <f t="shared" si="954"/>
        <v>0</v>
      </c>
    </row>
    <row r="456" spans="1:86" ht="11.4" x14ac:dyDescent="0.2">
      <c r="A456" s="150"/>
      <c r="B456" s="14" t="str">
        <f t="shared" ref="B456:K456" si="955">B16</f>
        <v>FIT I</v>
      </c>
      <c r="C456" s="14">
        <f t="shared" si="955"/>
        <v>190</v>
      </c>
      <c r="D456" s="14" t="str">
        <f t="shared" si="955"/>
        <v>Sol</v>
      </c>
      <c r="E456" s="14" t="str">
        <f t="shared" si="955"/>
        <v>Solar (Ground Mount, 10MW)</v>
      </c>
      <c r="F456" s="14" t="str">
        <f t="shared" si="955"/>
        <v>Multiple</v>
      </c>
      <c r="G456" s="14">
        <f t="shared" si="955"/>
        <v>41275</v>
      </c>
      <c r="H456" s="14">
        <f t="shared" si="931"/>
        <v>50</v>
      </c>
      <c r="I456" s="14">
        <f t="shared" si="955"/>
        <v>25</v>
      </c>
      <c r="J456" s="14">
        <f t="shared" si="955"/>
        <v>25</v>
      </c>
      <c r="K456" s="14">
        <f t="shared" si="955"/>
        <v>2013</v>
      </c>
      <c r="L456" s="14"/>
      <c r="M456" s="14"/>
      <c r="N456" s="14"/>
      <c r="O456" s="14"/>
      <c r="P456" s="14"/>
      <c r="Q456" s="14"/>
      <c r="R456" s="14"/>
      <c r="S456" s="14"/>
      <c r="T456" s="14"/>
      <c r="U456" s="146">
        <f>IFERROR('CEB Allocators'!M16/SUM('CEB Allocators'!$M16:$BF16),0)*SUM($U16:$BN16)</f>
        <v>0</v>
      </c>
      <c r="V456" s="146">
        <f>IFERROR('CEB Allocators'!N16/SUM('CEB Allocators'!$M16:$BF16),0)*SUM($U16:$BN16)</f>
        <v>0</v>
      </c>
      <c r="W456" s="146">
        <f>IFERROR('CEB Allocators'!O16/SUM('CEB Allocators'!$M16:$BF16),0)*SUM($U16:$BN16)</f>
        <v>0</v>
      </c>
      <c r="X456" s="146">
        <f>IFERROR('CEB Allocators'!P16/SUM('CEB Allocators'!$M16:$BF16),0)*SUM($U16:$BN16)</f>
        <v>0</v>
      </c>
      <c r="Y456" s="146">
        <f>IFERROR('CEB Allocators'!Q16/SUM('CEB Allocators'!$M16:$BF16),0)*SUM($U16:$BN16)</f>
        <v>0</v>
      </c>
      <c r="Z456" s="146">
        <f>IFERROR('CEB Allocators'!R16/SUM('CEB Allocators'!$M16:$BF16),0)*SUM($U16:$BN16)</f>
        <v>0</v>
      </c>
      <c r="AA456" s="146">
        <f>IFERROR('CEB Allocators'!S16/SUM('CEB Allocators'!$M16:$BF16),0)*SUM($U16:$BN16)</f>
        <v>0</v>
      </c>
      <c r="AB456" s="146">
        <f>IFERROR('CEB Allocators'!T16/SUM('CEB Allocators'!$M16:$BF16),0)*SUM($U16:$BN16)</f>
        <v>0</v>
      </c>
      <c r="AC456" s="146">
        <f>IFERROR('CEB Allocators'!U16/SUM('CEB Allocators'!$M16:$BF16),0)*SUM($U16:$BN16)</f>
        <v>70.699887307824639</v>
      </c>
      <c r="AD456" s="146">
        <f>IFERROR('CEB Allocators'!V16/SUM('CEB Allocators'!$M16:$BF16),0)*SUM($U16:$BN16)</f>
        <v>70.699887307824639</v>
      </c>
      <c r="AE456" s="146">
        <f>IFERROR('CEB Allocators'!W16/SUM('CEB Allocators'!$M16:$BF16),0)*SUM($U16:$BN16)</f>
        <v>70.699887307824639</v>
      </c>
      <c r="AF456" s="146">
        <f>IFERROR('CEB Allocators'!X16/SUM('CEB Allocators'!$M16:$BF16),0)*SUM($U16:$BN16)</f>
        <v>70.699887307824639</v>
      </c>
      <c r="AG456" s="146">
        <f>IFERROR('CEB Allocators'!Y16/SUM('CEB Allocators'!$M16:$BF16),0)*SUM($U16:$BN16)</f>
        <v>70.699887307824639</v>
      </c>
      <c r="AH456" s="146">
        <f>IFERROR('CEB Allocators'!Z16/SUM('CEB Allocators'!$M16:$BF16),0)*SUM($U16:$BN16)</f>
        <v>70.699887307824639</v>
      </c>
      <c r="AI456" s="146">
        <f>IFERROR('CEB Allocators'!AA16/SUM('CEB Allocators'!$M16:$BF16),0)*SUM($U16:$BN16)</f>
        <v>70.699887307824639</v>
      </c>
      <c r="AJ456" s="146">
        <f>IFERROR('CEB Allocators'!AB16/SUM('CEB Allocators'!$M16:$BF16),0)*SUM($U16:$BN16)</f>
        <v>70.699887307824639</v>
      </c>
      <c r="AK456" s="146">
        <f>IFERROR('CEB Allocators'!AC16/SUM('CEB Allocators'!$M16:$BF16),0)*SUM($U16:$BN16)</f>
        <v>70.699887307824639</v>
      </c>
      <c r="AL456" s="146">
        <f>IFERROR('CEB Allocators'!AD16/SUM('CEB Allocators'!$M16:$BF16),0)*SUM($U16:$BN16)</f>
        <v>70.699887307824639</v>
      </c>
      <c r="AM456" s="146">
        <f>IFERROR('CEB Allocators'!AE16/SUM('CEB Allocators'!$M16:$BF16),0)*SUM($U16:$BN16)</f>
        <v>70.699887307824639</v>
      </c>
      <c r="AN456" s="146">
        <f>IFERROR('CEB Allocators'!AF16/SUM('CEB Allocators'!$M16:$BF16),0)*SUM($U16:$BN16)</f>
        <v>70.699887307824639</v>
      </c>
      <c r="AO456" s="146">
        <f>IFERROR('CEB Allocators'!AG16/SUM('CEB Allocators'!$M16:$BF16),0)*SUM($U16:$BN16)</f>
        <v>70.699887307824639</v>
      </c>
      <c r="AP456" s="146">
        <f>IFERROR('CEB Allocators'!AH16/SUM('CEB Allocators'!$M16:$BF16),0)*SUM($U16:$BN16)</f>
        <v>70.699887307824639</v>
      </c>
      <c r="AQ456" s="146">
        <f>IFERROR('CEB Allocators'!AI16/SUM('CEB Allocators'!$M16:$BF16),0)*SUM($U16:$BN16)</f>
        <v>70.699887307824639</v>
      </c>
      <c r="AR456" s="146">
        <f>IFERROR('CEB Allocators'!AJ16/SUM('CEB Allocators'!$M16:$BF16),0)*SUM($U16:$BN16)</f>
        <v>70.699887307824639</v>
      </c>
      <c r="AS456" s="146">
        <f>IFERROR('CEB Allocators'!AK16/SUM('CEB Allocators'!$M16:$BF16),0)*SUM($U16:$BN16)</f>
        <v>70.699887307824639</v>
      </c>
      <c r="AT456" s="146">
        <f>IFERROR('CEB Allocators'!AL16/SUM('CEB Allocators'!$M16:$BF16),0)*SUM($U16:$BN16)</f>
        <v>70.699887307824639</v>
      </c>
      <c r="AU456" s="146">
        <f>IFERROR('CEB Allocators'!AM16/SUM('CEB Allocators'!$M16:$BF16),0)*SUM($U16:$BN16)</f>
        <v>70.699887307824639</v>
      </c>
      <c r="AV456" s="146">
        <f>IFERROR('CEB Allocators'!AN16/SUM('CEB Allocators'!$M16:$BF16),0)*SUM($U16:$BN16)</f>
        <v>70.699887307824639</v>
      </c>
      <c r="AW456" s="146">
        <f>IFERROR('CEB Allocators'!AO16/SUM('CEB Allocators'!$M16:$BF16),0)*SUM($U16:$BN16)</f>
        <v>70.699887307824639</v>
      </c>
      <c r="AX456" s="146">
        <f>IFERROR('CEB Allocators'!AP16/SUM('CEB Allocators'!$M16:$BF16),0)*SUM($U16:$BN16)</f>
        <v>70.699887307824639</v>
      </c>
      <c r="AY456" s="146">
        <f>IFERROR('CEB Allocators'!AQ16/SUM('CEB Allocators'!$M16:$BF16),0)*SUM($U16:$BN16)</f>
        <v>70.699887307824639</v>
      </c>
      <c r="AZ456" s="146">
        <f>IFERROR('CEB Allocators'!AR16/SUM('CEB Allocators'!$M16:$BF16),0)*SUM($U16:$BN16)</f>
        <v>70.699887307824639</v>
      </c>
      <c r="BA456" s="146">
        <f>IFERROR('CEB Allocators'!AS16/SUM('CEB Allocators'!$M16:$BF16),0)*SUM($U16:$BN16)</f>
        <v>70.699887307824639</v>
      </c>
      <c r="BB456" s="146">
        <f>IFERROR('CEB Allocators'!AT16/SUM('CEB Allocators'!$M16:$BF16),0)*SUM($U16:$BN16)</f>
        <v>70.699887307824639</v>
      </c>
      <c r="BC456" s="146">
        <f>IFERROR('CEB Allocators'!AU16/SUM('CEB Allocators'!$M16:$BF16),0)*SUM($U16:$BN16)</f>
        <v>70.699887307824639</v>
      </c>
      <c r="BD456" s="146">
        <f>IFERROR('CEB Allocators'!AV16/SUM('CEB Allocators'!$M16:$BF16),0)*SUM($U16:$BN16)</f>
        <v>70.699887307824639</v>
      </c>
      <c r="BE456" s="146">
        <f>IFERROR('CEB Allocators'!AW16/SUM('CEB Allocators'!$M16:$BF16),0)*SUM($U16:$BN16)</f>
        <v>70.699887307824639</v>
      </c>
      <c r="BF456" s="146">
        <f>IFERROR('CEB Allocators'!AX16/SUM('CEB Allocators'!$M16:$BF16),0)*SUM($U16:$BN16)</f>
        <v>70.699887307824639</v>
      </c>
      <c r="BG456" s="146">
        <f>IFERROR('CEB Allocators'!AY16/SUM('CEB Allocators'!$M16:$BF16),0)*SUM($U16:$BN16)</f>
        <v>70.699887307824639</v>
      </c>
      <c r="BH456" s="146">
        <f>IFERROR('CEB Allocators'!AZ16/SUM('CEB Allocators'!$M16:$BF16),0)*SUM($U16:$BN16)</f>
        <v>70.699887307824639</v>
      </c>
      <c r="BI456" s="146">
        <f>IFERROR('CEB Allocators'!BA16/SUM('CEB Allocators'!$M16:$BF16),0)*SUM($U16:$BN16)</f>
        <v>70.699887307824639</v>
      </c>
      <c r="BJ456" s="146">
        <f>IFERROR('CEB Allocators'!BB16/SUM('CEB Allocators'!$M16:$BF16),0)*SUM($U16:$BN16)</f>
        <v>70.699887307824639</v>
      </c>
      <c r="BK456" s="146">
        <f>IFERROR('CEB Allocators'!BC16/SUM('CEB Allocators'!$M16:$BF16),0)*SUM($U16:$BN16)</f>
        <v>70.699887307824639</v>
      </c>
      <c r="BL456" s="146">
        <f>IFERROR('CEB Allocators'!BD16/SUM('CEB Allocators'!$M16:$BF16),0)*SUM($U16:$BN16)</f>
        <v>70.699887307824639</v>
      </c>
      <c r="BM456" s="146">
        <f>IFERROR('CEB Allocators'!BE16/SUM('CEB Allocators'!$M16:$BF16),0)*SUM($U16:$BN16)</f>
        <v>70.699887307824639</v>
      </c>
      <c r="BN456" s="146">
        <f>IFERROR('CEB Allocators'!BF16/SUM('CEB Allocators'!$M16:$BF16),0)*SUM($U16:$BN16)</f>
        <v>70.699887307824639</v>
      </c>
      <c r="BO456" s="146">
        <f t="shared" ref="BO456:CH456" si="956">BO16</f>
        <v>29.793509781821026</v>
      </c>
      <c r="BP456" s="146">
        <f t="shared" si="956"/>
        <v>29.994675142706487</v>
      </c>
      <c r="BQ456" s="146">
        <f t="shared" si="956"/>
        <v>30.199863810809646</v>
      </c>
      <c r="BR456" s="146">
        <f t="shared" si="956"/>
        <v>30.40915625227488</v>
      </c>
      <c r="BS456" s="146">
        <f t="shared" si="956"/>
        <v>30.622634542569418</v>
      </c>
      <c r="BT456" s="146">
        <f t="shared" si="956"/>
        <v>30.840382398669846</v>
      </c>
      <c r="BU456" s="146">
        <f t="shared" si="956"/>
        <v>31.06248521189228</v>
      </c>
      <c r="BV456" s="146">
        <f t="shared" si="956"/>
        <v>31.28903008137916</v>
      </c>
      <c r="BW456" s="146">
        <f t="shared" si="956"/>
        <v>31.579030168809322</v>
      </c>
      <c r="BX456" s="146">
        <f t="shared" si="956"/>
        <v>31.81590593743455</v>
      </c>
      <c r="BY456" s="146">
        <f t="shared" si="956"/>
        <v>32.057519221432273</v>
      </c>
      <c r="BZ456" s="146">
        <f t="shared" si="956"/>
        <v>32.30396477110996</v>
      </c>
      <c r="CA456" s="146">
        <f t="shared" si="956"/>
        <v>0</v>
      </c>
      <c r="CB456" s="146">
        <f t="shared" si="956"/>
        <v>0</v>
      </c>
      <c r="CC456" s="146">
        <f t="shared" si="956"/>
        <v>0</v>
      </c>
      <c r="CD456" s="146">
        <f t="shared" si="956"/>
        <v>0</v>
      </c>
      <c r="CE456" s="146">
        <f t="shared" si="956"/>
        <v>0</v>
      </c>
      <c r="CF456" s="146">
        <f t="shared" si="956"/>
        <v>0</v>
      </c>
      <c r="CG456" s="146">
        <f t="shared" si="956"/>
        <v>0</v>
      </c>
      <c r="CH456" s="146">
        <f t="shared" si="956"/>
        <v>0</v>
      </c>
    </row>
    <row r="457" spans="1:86" ht="11.4" x14ac:dyDescent="0.2">
      <c r="A457" s="150"/>
      <c r="B457" s="14" t="str">
        <f t="shared" ref="B457:K457" si="957">B17</f>
        <v>FIT I</v>
      </c>
      <c r="C457" s="14">
        <f t="shared" si="957"/>
        <v>300</v>
      </c>
      <c r="D457" s="14" t="str">
        <f t="shared" si="957"/>
        <v>Sol</v>
      </c>
      <c r="E457" s="14" t="str">
        <f t="shared" si="957"/>
        <v>Solar (Ground Mount, 10MW)</v>
      </c>
      <c r="F457" s="14" t="str">
        <f t="shared" si="957"/>
        <v>Multiple</v>
      </c>
      <c r="G457" s="14">
        <f t="shared" si="957"/>
        <v>41640</v>
      </c>
      <c r="H457" s="14">
        <f t="shared" si="931"/>
        <v>50</v>
      </c>
      <c r="I457" s="14">
        <f t="shared" si="957"/>
        <v>25</v>
      </c>
      <c r="J457" s="14">
        <f t="shared" si="957"/>
        <v>25</v>
      </c>
      <c r="K457" s="14">
        <f t="shared" si="957"/>
        <v>2014</v>
      </c>
      <c r="L457" s="14"/>
      <c r="M457" s="14"/>
      <c r="N457" s="14"/>
      <c r="O457" s="14"/>
      <c r="P457" s="14"/>
      <c r="Q457" s="14"/>
      <c r="R457" s="14"/>
      <c r="S457" s="14"/>
      <c r="T457" s="14"/>
      <c r="U457" s="146">
        <f>IFERROR('CEB Allocators'!M17/SUM('CEB Allocators'!$M17:$BF17),0)*SUM($U17:$BN17)</f>
        <v>0</v>
      </c>
      <c r="V457" s="146">
        <f>IFERROR('CEB Allocators'!N17/SUM('CEB Allocators'!$M17:$BF17),0)*SUM($U17:$BN17)</f>
        <v>0</v>
      </c>
      <c r="W457" s="146">
        <f>IFERROR('CEB Allocators'!O17/SUM('CEB Allocators'!$M17:$BF17),0)*SUM($U17:$BN17)</f>
        <v>0</v>
      </c>
      <c r="X457" s="146">
        <f>IFERROR('CEB Allocators'!P17/SUM('CEB Allocators'!$M17:$BF17),0)*SUM($U17:$BN17)</f>
        <v>0</v>
      </c>
      <c r="Y457" s="146">
        <f>IFERROR('CEB Allocators'!Q17/SUM('CEB Allocators'!$M17:$BF17),0)*SUM($U17:$BN17)</f>
        <v>0</v>
      </c>
      <c r="Z457" s="146">
        <f>IFERROR('CEB Allocators'!R17/SUM('CEB Allocators'!$M17:$BF17),0)*SUM($U17:$BN17)</f>
        <v>0</v>
      </c>
      <c r="AA457" s="146">
        <f>IFERROR('CEB Allocators'!S17/SUM('CEB Allocators'!$M17:$BF17),0)*SUM($U17:$BN17)</f>
        <v>0</v>
      </c>
      <c r="AB457" s="146">
        <f>IFERROR('CEB Allocators'!T17/SUM('CEB Allocators'!$M17:$BF17),0)*SUM($U17:$BN17)</f>
        <v>0</v>
      </c>
      <c r="AC457" s="146">
        <f>IFERROR('CEB Allocators'!U17/SUM('CEB Allocators'!$M17:$BF17),0)*SUM($U17:$BN17)</f>
        <v>0</v>
      </c>
      <c r="AD457" s="146">
        <f>IFERROR('CEB Allocators'!V17/SUM('CEB Allocators'!$M17:$BF17),0)*SUM($U17:$BN17)</f>
        <v>113.28191691778538</v>
      </c>
      <c r="AE457" s="146">
        <f>IFERROR('CEB Allocators'!W17/SUM('CEB Allocators'!$M17:$BF17),0)*SUM($U17:$BN17)</f>
        <v>113.28191691778538</v>
      </c>
      <c r="AF457" s="146">
        <f>IFERROR('CEB Allocators'!X17/SUM('CEB Allocators'!$M17:$BF17),0)*SUM($U17:$BN17)</f>
        <v>113.28191691778538</v>
      </c>
      <c r="AG457" s="146">
        <f>IFERROR('CEB Allocators'!Y17/SUM('CEB Allocators'!$M17:$BF17),0)*SUM($U17:$BN17)</f>
        <v>113.28191691778538</v>
      </c>
      <c r="AH457" s="146">
        <f>IFERROR('CEB Allocators'!Z17/SUM('CEB Allocators'!$M17:$BF17),0)*SUM($U17:$BN17)</f>
        <v>113.28191691778538</v>
      </c>
      <c r="AI457" s="146">
        <f>IFERROR('CEB Allocators'!AA17/SUM('CEB Allocators'!$M17:$BF17),0)*SUM($U17:$BN17)</f>
        <v>113.28191691778538</v>
      </c>
      <c r="AJ457" s="146">
        <f>IFERROR('CEB Allocators'!AB17/SUM('CEB Allocators'!$M17:$BF17),0)*SUM($U17:$BN17)</f>
        <v>113.28191691778538</v>
      </c>
      <c r="AK457" s="146">
        <f>IFERROR('CEB Allocators'!AC17/SUM('CEB Allocators'!$M17:$BF17),0)*SUM($U17:$BN17)</f>
        <v>113.28191691778538</v>
      </c>
      <c r="AL457" s="146">
        <f>IFERROR('CEB Allocators'!AD17/SUM('CEB Allocators'!$M17:$BF17),0)*SUM($U17:$BN17)</f>
        <v>113.28191691778538</v>
      </c>
      <c r="AM457" s="146">
        <f>IFERROR('CEB Allocators'!AE17/SUM('CEB Allocators'!$M17:$BF17),0)*SUM($U17:$BN17)</f>
        <v>113.28191691778538</v>
      </c>
      <c r="AN457" s="146">
        <f>IFERROR('CEB Allocators'!AF17/SUM('CEB Allocators'!$M17:$BF17),0)*SUM($U17:$BN17)</f>
        <v>113.28191691778538</v>
      </c>
      <c r="AO457" s="146">
        <f>IFERROR('CEB Allocators'!AG17/SUM('CEB Allocators'!$M17:$BF17),0)*SUM($U17:$BN17)</f>
        <v>113.28191691778538</v>
      </c>
      <c r="AP457" s="146">
        <f>IFERROR('CEB Allocators'!AH17/SUM('CEB Allocators'!$M17:$BF17),0)*SUM($U17:$BN17)</f>
        <v>113.28191691778538</v>
      </c>
      <c r="AQ457" s="146">
        <f>IFERROR('CEB Allocators'!AI17/SUM('CEB Allocators'!$M17:$BF17),0)*SUM($U17:$BN17)</f>
        <v>113.28191691778538</v>
      </c>
      <c r="AR457" s="146">
        <f>IFERROR('CEB Allocators'!AJ17/SUM('CEB Allocators'!$M17:$BF17),0)*SUM($U17:$BN17)</f>
        <v>113.28191691778538</v>
      </c>
      <c r="AS457" s="146">
        <f>IFERROR('CEB Allocators'!AK17/SUM('CEB Allocators'!$M17:$BF17),0)*SUM($U17:$BN17)</f>
        <v>113.28191691778538</v>
      </c>
      <c r="AT457" s="146">
        <f>IFERROR('CEB Allocators'!AL17/SUM('CEB Allocators'!$M17:$BF17),0)*SUM($U17:$BN17)</f>
        <v>113.28191691778538</v>
      </c>
      <c r="AU457" s="146">
        <f>IFERROR('CEB Allocators'!AM17/SUM('CEB Allocators'!$M17:$BF17),0)*SUM($U17:$BN17)</f>
        <v>113.28191691778538</v>
      </c>
      <c r="AV457" s="146">
        <f>IFERROR('CEB Allocators'!AN17/SUM('CEB Allocators'!$M17:$BF17),0)*SUM($U17:$BN17)</f>
        <v>113.28191691778538</v>
      </c>
      <c r="AW457" s="146">
        <f>IFERROR('CEB Allocators'!AO17/SUM('CEB Allocators'!$M17:$BF17),0)*SUM($U17:$BN17)</f>
        <v>113.28191691778538</v>
      </c>
      <c r="AX457" s="146">
        <f>IFERROR('CEB Allocators'!AP17/SUM('CEB Allocators'!$M17:$BF17),0)*SUM($U17:$BN17)</f>
        <v>113.28191691778538</v>
      </c>
      <c r="AY457" s="146">
        <f>IFERROR('CEB Allocators'!AQ17/SUM('CEB Allocators'!$M17:$BF17),0)*SUM($U17:$BN17)</f>
        <v>113.28191691778538</v>
      </c>
      <c r="AZ457" s="146">
        <f>IFERROR('CEB Allocators'!AR17/SUM('CEB Allocators'!$M17:$BF17),0)*SUM($U17:$BN17)</f>
        <v>113.28191691778538</v>
      </c>
      <c r="BA457" s="146">
        <f>IFERROR('CEB Allocators'!AS17/SUM('CEB Allocators'!$M17:$BF17),0)*SUM($U17:$BN17)</f>
        <v>113.28191691778538</v>
      </c>
      <c r="BB457" s="146">
        <f>IFERROR('CEB Allocators'!AT17/SUM('CEB Allocators'!$M17:$BF17),0)*SUM($U17:$BN17)</f>
        <v>113.28191691778538</v>
      </c>
      <c r="BC457" s="146">
        <f>IFERROR('CEB Allocators'!AU17/SUM('CEB Allocators'!$M17:$BF17),0)*SUM($U17:$BN17)</f>
        <v>113.28191691778538</v>
      </c>
      <c r="BD457" s="146">
        <f>IFERROR('CEB Allocators'!AV17/SUM('CEB Allocators'!$M17:$BF17),0)*SUM($U17:$BN17)</f>
        <v>113.28191691778538</v>
      </c>
      <c r="BE457" s="146">
        <f>IFERROR('CEB Allocators'!AW17/SUM('CEB Allocators'!$M17:$BF17),0)*SUM($U17:$BN17)</f>
        <v>113.28191691778538</v>
      </c>
      <c r="BF457" s="146">
        <f>IFERROR('CEB Allocators'!AX17/SUM('CEB Allocators'!$M17:$BF17),0)*SUM($U17:$BN17)</f>
        <v>113.28191691778538</v>
      </c>
      <c r="BG457" s="146">
        <f>IFERROR('CEB Allocators'!AY17/SUM('CEB Allocators'!$M17:$BF17),0)*SUM($U17:$BN17)</f>
        <v>113.28191691778538</v>
      </c>
      <c r="BH457" s="146">
        <f>IFERROR('CEB Allocators'!AZ17/SUM('CEB Allocators'!$M17:$BF17),0)*SUM($U17:$BN17)</f>
        <v>113.28191691778538</v>
      </c>
      <c r="BI457" s="146">
        <f>IFERROR('CEB Allocators'!BA17/SUM('CEB Allocators'!$M17:$BF17),0)*SUM($U17:$BN17)</f>
        <v>113.28191691778538</v>
      </c>
      <c r="BJ457" s="146">
        <f>IFERROR('CEB Allocators'!BB17/SUM('CEB Allocators'!$M17:$BF17),0)*SUM($U17:$BN17)</f>
        <v>113.28191691778538</v>
      </c>
      <c r="BK457" s="146">
        <f>IFERROR('CEB Allocators'!BC17/SUM('CEB Allocators'!$M17:$BF17),0)*SUM($U17:$BN17)</f>
        <v>113.28191691778538</v>
      </c>
      <c r="BL457" s="146">
        <f>IFERROR('CEB Allocators'!BD17/SUM('CEB Allocators'!$M17:$BF17),0)*SUM($U17:$BN17)</f>
        <v>113.28191691778538</v>
      </c>
      <c r="BM457" s="146">
        <f>IFERROR('CEB Allocators'!BE17/SUM('CEB Allocators'!$M17:$BF17),0)*SUM($U17:$BN17)</f>
        <v>113.28191691778538</v>
      </c>
      <c r="BN457" s="146">
        <f>IFERROR('CEB Allocators'!BF17/SUM('CEB Allocators'!$M17:$BF17),0)*SUM($U17:$BN17)</f>
        <v>113.28191691778538</v>
      </c>
      <c r="BO457" s="146">
        <f t="shared" ref="BO457:CH457" si="958">BO17</f>
        <v>46.335963258680593</v>
      </c>
      <c r="BP457" s="146">
        <f t="shared" si="958"/>
        <v>46.653592775868162</v>
      </c>
      <c r="BQ457" s="146">
        <f t="shared" si="958"/>
        <v>46.977574883399477</v>
      </c>
      <c r="BR457" s="146">
        <f t="shared" si="958"/>
        <v>47.308036633081421</v>
      </c>
      <c r="BS457" s="146">
        <f t="shared" si="958"/>
        <v>47.645107617757006</v>
      </c>
      <c r="BT457" s="146">
        <f t="shared" si="958"/>
        <v>47.988920022126109</v>
      </c>
      <c r="BU457" s="146">
        <f t="shared" si="958"/>
        <v>48.339608674582578</v>
      </c>
      <c r="BV457" s="146">
        <f t="shared" si="958"/>
        <v>48.697311100088179</v>
      </c>
      <c r="BW457" s="146">
        <f t="shared" si="958"/>
        <v>49.06216757410391</v>
      </c>
      <c r="BX457" s="146">
        <f t="shared" si="958"/>
        <v>49.529220346491421</v>
      </c>
      <c r="BY457" s="146">
        <f t="shared" si="958"/>
        <v>49.910715005435208</v>
      </c>
      <c r="BZ457" s="146">
        <f t="shared" si="958"/>
        <v>50.29983955755786</v>
      </c>
      <c r="CA457" s="146">
        <f t="shared" si="958"/>
        <v>50.696746600722975</v>
      </c>
      <c r="CB457" s="146">
        <f t="shared" si="958"/>
        <v>0</v>
      </c>
      <c r="CC457" s="146">
        <f t="shared" si="958"/>
        <v>0</v>
      </c>
      <c r="CD457" s="146">
        <f t="shared" si="958"/>
        <v>0</v>
      </c>
      <c r="CE457" s="146">
        <f t="shared" si="958"/>
        <v>0</v>
      </c>
      <c r="CF457" s="146">
        <f t="shared" si="958"/>
        <v>0</v>
      </c>
      <c r="CG457" s="146">
        <f t="shared" si="958"/>
        <v>0</v>
      </c>
      <c r="CH457" s="146">
        <f t="shared" si="958"/>
        <v>0</v>
      </c>
    </row>
    <row r="458" spans="1:86" ht="11.4" x14ac:dyDescent="0.2">
      <c r="A458" s="150"/>
      <c r="B458" s="14" t="str">
        <f t="shared" ref="B458:K458" si="959">B18</f>
        <v>FIT I</v>
      </c>
      <c r="C458" s="14">
        <f t="shared" si="959"/>
        <v>190</v>
      </c>
      <c r="D458" s="14" t="str">
        <f t="shared" si="959"/>
        <v>Sol</v>
      </c>
      <c r="E458" s="14" t="str">
        <f t="shared" si="959"/>
        <v>Solar (Ground Mount, 10MW)</v>
      </c>
      <c r="F458" s="14" t="str">
        <f t="shared" si="959"/>
        <v>Multiple</v>
      </c>
      <c r="G458" s="14">
        <f t="shared" si="959"/>
        <v>42005</v>
      </c>
      <c r="H458" s="14">
        <f t="shared" si="931"/>
        <v>50</v>
      </c>
      <c r="I458" s="14">
        <f t="shared" si="959"/>
        <v>25</v>
      </c>
      <c r="J458" s="14">
        <f t="shared" si="959"/>
        <v>25</v>
      </c>
      <c r="K458" s="14">
        <f t="shared" si="959"/>
        <v>2015</v>
      </c>
      <c r="L458" s="14"/>
      <c r="M458" s="14"/>
      <c r="N458" s="14"/>
      <c r="O458" s="14"/>
      <c r="P458" s="14"/>
      <c r="Q458" s="14"/>
      <c r="R458" s="14"/>
      <c r="S458" s="14"/>
      <c r="T458" s="14"/>
      <c r="U458" s="146">
        <f>IFERROR('CEB Allocators'!M18/SUM('CEB Allocators'!$M18:$BF18),0)*SUM($U18:$BN18)</f>
        <v>0</v>
      </c>
      <c r="V458" s="146">
        <f>IFERROR('CEB Allocators'!N18/SUM('CEB Allocators'!$M18:$BF18),0)*SUM($U18:$BN18)</f>
        <v>0</v>
      </c>
      <c r="W458" s="146">
        <f>IFERROR('CEB Allocators'!O18/SUM('CEB Allocators'!$M18:$BF18),0)*SUM($U18:$BN18)</f>
        <v>0</v>
      </c>
      <c r="X458" s="146">
        <f>IFERROR('CEB Allocators'!P18/SUM('CEB Allocators'!$M18:$BF18),0)*SUM($U18:$BN18)</f>
        <v>0</v>
      </c>
      <c r="Y458" s="146">
        <f>IFERROR('CEB Allocators'!Q18/SUM('CEB Allocators'!$M18:$BF18),0)*SUM($U18:$BN18)</f>
        <v>0</v>
      </c>
      <c r="Z458" s="146">
        <f>IFERROR('CEB Allocators'!R18/SUM('CEB Allocators'!$M18:$BF18),0)*SUM($U18:$BN18)</f>
        <v>0</v>
      </c>
      <c r="AA458" s="146">
        <f>IFERROR('CEB Allocators'!S18/SUM('CEB Allocators'!$M18:$BF18),0)*SUM($U18:$BN18)</f>
        <v>0</v>
      </c>
      <c r="AB458" s="146">
        <f>IFERROR('CEB Allocators'!T18/SUM('CEB Allocators'!$M18:$BF18),0)*SUM($U18:$BN18)</f>
        <v>0</v>
      </c>
      <c r="AC458" s="146">
        <f>IFERROR('CEB Allocators'!U18/SUM('CEB Allocators'!$M18:$BF18),0)*SUM($U18:$BN18)</f>
        <v>0</v>
      </c>
      <c r="AD458" s="146">
        <f>IFERROR('CEB Allocators'!V18/SUM('CEB Allocators'!$M18:$BF18),0)*SUM($U18:$BN18)</f>
        <v>0</v>
      </c>
      <c r="AE458" s="146">
        <f>IFERROR('CEB Allocators'!W18/SUM('CEB Allocators'!$M18:$BF18),0)*SUM($U18:$BN18)</f>
        <v>59.145323051403473</v>
      </c>
      <c r="AF458" s="146">
        <f>IFERROR('CEB Allocators'!X18/SUM('CEB Allocators'!$M18:$BF18),0)*SUM($U18:$BN18)</f>
        <v>59.145323051403473</v>
      </c>
      <c r="AG458" s="146">
        <f>IFERROR('CEB Allocators'!Y18/SUM('CEB Allocators'!$M18:$BF18),0)*SUM($U18:$BN18)</f>
        <v>59.145323051403473</v>
      </c>
      <c r="AH458" s="146">
        <f>IFERROR('CEB Allocators'!Z18/SUM('CEB Allocators'!$M18:$BF18),0)*SUM($U18:$BN18)</f>
        <v>59.145323051403473</v>
      </c>
      <c r="AI458" s="146">
        <f>IFERROR('CEB Allocators'!AA18/SUM('CEB Allocators'!$M18:$BF18),0)*SUM($U18:$BN18)</f>
        <v>59.145323051403473</v>
      </c>
      <c r="AJ458" s="146">
        <f>IFERROR('CEB Allocators'!AB18/SUM('CEB Allocators'!$M18:$BF18),0)*SUM($U18:$BN18)</f>
        <v>59.145323051403473</v>
      </c>
      <c r="AK458" s="146">
        <f>IFERROR('CEB Allocators'!AC18/SUM('CEB Allocators'!$M18:$BF18),0)*SUM($U18:$BN18)</f>
        <v>59.145323051403473</v>
      </c>
      <c r="AL458" s="146">
        <f>IFERROR('CEB Allocators'!AD18/SUM('CEB Allocators'!$M18:$BF18),0)*SUM($U18:$BN18)</f>
        <v>59.145323051403473</v>
      </c>
      <c r="AM458" s="146">
        <f>IFERROR('CEB Allocators'!AE18/SUM('CEB Allocators'!$M18:$BF18),0)*SUM($U18:$BN18)</f>
        <v>59.145323051403473</v>
      </c>
      <c r="AN458" s="146">
        <f>IFERROR('CEB Allocators'!AF18/SUM('CEB Allocators'!$M18:$BF18),0)*SUM($U18:$BN18)</f>
        <v>59.145323051403473</v>
      </c>
      <c r="AO458" s="146">
        <f>IFERROR('CEB Allocators'!AG18/SUM('CEB Allocators'!$M18:$BF18),0)*SUM($U18:$BN18)</f>
        <v>59.145323051403473</v>
      </c>
      <c r="AP458" s="146">
        <f>IFERROR('CEB Allocators'!AH18/SUM('CEB Allocators'!$M18:$BF18),0)*SUM($U18:$BN18)</f>
        <v>59.145323051403473</v>
      </c>
      <c r="AQ458" s="146">
        <f>IFERROR('CEB Allocators'!AI18/SUM('CEB Allocators'!$M18:$BF18),0)*SUM($U18:$BN18)</f>
        <v>59.145323051403473</v>
      </c>
      <c r="AR458" s="146">
        <f>IFERROR('CEB Allocators'!AJ18/SUM('CEB Allocators'!$M18:$BF18),0)*SUM($U18:$BN18)</f>
        <v>59.145323051403473</v>
      </c>
      <c r="AS458" s="146">
        <f>IFERROR('CEB Allocators'!AK18/SUM('CEB Allocators'!$M18:$BF18),0)*SUM($U18:$BN18)</f>
        <v>59.145323051403473</v>
      </c>
      <c r="AT458" s="146">
        <f>IFERROR('CEB Allocators'!AL18/SUM('CEB Allocators'!$M18:$BF18),0)*SUM($U18:$BN18)</f>
        <v>59.145323051403473</v>
      </c>
      <c r="AU458" s="146">
        <f>IFERROR('CEB Allocators'!AM18/SUM('CEB Allocators'!$M18:$BF18),0)*SUM($U18:$BN18)</f>
        <v>59.145323051403473</v>
      </c>
      <c r="AV458" s="146">
        <f>IFERROR('CEB Allocators'!AN18/SUM('CEB Allocators'!$M18:$BF18),0)*SUM($U18:$BN18)</f>
        <v>59.145323051403473</v>
      </c>
      <c r="AW458" s="146">
        <f>IFERROR('CEB Allocators'!AO18/SUM('CEB Allocators'!$M18:$BF18),0)*SUM($U18:$BN18)</f>
        <v>59.145323051403473</v>
      </c>
      <c r="AX458" s="146">
        <f>IFERROR('CEB Allocators'!AP18/SUM('CEB Allocators'!$M18:$BF18),0)*SUM($U18:$BN18)</f>
        <v>59.145323051403473</v>
      </c>
      <c r="AY458" s="146">
        <f>IFERROR('CEB Allocators'!AQ18/SUM('CEB Allocators'!$M18:$BF18),0)*SUM($U18:$BN18)</f>
        <v>59.145323051403473</v>
      </c>
      <c r="AZ458" s="146">
        <f>IFERROR('CEB Allocators'!AR18/SUM('CEB Allocators'!$M18:$BF18),0)*SUM($U18:$BN18)</f>
        <v>59.145323051403473</v>
      </c>
      <c r="BA458" s="146">
        <f>IFERROR('CEB Allocators'!AS18/SUM('CEB Allocators'!$M18:$BF18),0)*SUM($U18:$BN18)</f>
        <v>59.145323051403473</v>
      </c>
      <c r="BB458" s="146">
        <f>IFERROR('CEB Allocators'!AT18/SUM('CEB Allocators'!$M18:$BF18),0)*SUM($U18:$BN18)</f>
        <v>59.145323051403473</v>
      </c>
      <c r="BC458" s="146">
        <f>IFERROR('CEB Allocators'!AU18/SUM('CEB Allocators'!$M18:$BF18),0)*SUM($U18:$BN18)</f>
        <v>59.145323051403473</v>
      </c>
      <c r="BD458" s="146">
        <f>IFERROR('CEB Allocators'!AV18/SUM('CEB Allocators'!$M18:$BF18),0)*SUM($U18:$BN18)</f>
        <v>59.145323051403473</v>
      </c>
      <c r="BE458" s="146">
        <f>IFERROR('CEB Allocators'!AW18/SUM('CEB Allocators'!$M18:$BF18),0)*SUM($U18:$BN18)</f>
        <v>59.145323051403473</v>
      </c>
      <c r="BF458" s="146">
        <f>IFERROR('CEB Allocators'!AX18/SUM('CEB Allocators'!$M18:$BF18),0)*SUM($U18:$BN18)</f>
        <v>59.145323051403473</v>
      </c>
      <c r="BG458" s="146">
        <f>IFERROR('CEB Allocators'!AY18/SUM('CEB Allocators'!$M18:$BF18),0)*SUM($U18:$BN18)</f>
        <v>59.145323051403473</v>
      </c>
      <c r="BH458" s="146">
        <f>IFERROR('CEB Allocators'!AZ18/SUM('CEB Allocators'!$M18:$BF18),0)*SUM($U18:$BN18)</f>
        <v>59.145323051403473</v>
      </c>
      <c r="BI458" s="146">
        <f>IFERROR('CEB Allocators'!BA18/SUM('CEB Allocators'!$M18:$BF18),0)*SUM($U18:$BN18)</f>
        <v>59.145323051403473</v>
      </c>
      <c r="BJ458" s="146">
        <f>IFERROR('CEB Allocators'!BB18/SUM('CEB Allocators'!$M18:$BF18),0)*SUM($U18:$BN18)</f>
        <v>59.145323051403473</v>
      </c>
      <c r="BK458" s="146">
        <f>IFERROR('CEB Allocators'!BC18/SUM('CEB Allocators'!$M18:$BF18),0)*SUM($U18:$BN18)</f>
        <v>59.145323051403473</v>
      </c>
      <c r="BL458" s="146">
        <f>IFERROR('CEB Allocators'!BD18/SUM('CEB Allocators'!$M18:$BF18),0)*SUM($U18:$BN18)</f>
        <v>59.145323051403473</v>
      </c>
      <c r="BM458" s="146">
        <f>IFERROR('CEB Allocators'!BE18/SUM('CEB Allocators'!$M18:$BF18),0)*SUM($U18:$BN18)</f>
        <v>59.145323051403473</v>
      </c>
      <c r="BN458" s="146">
        <f>IFERROR('CEB Allocators'!BF18/SUM('CEB Allocators'!$M18:$BF18),0)*SUM($U18:$BN18)</f>
        <v>59.145323051403473</v>
      </c>
      <c r="BO458" s="146">
        <f t="shared" ref="BO458:CH458" si="960">BO18</f>
        <v>28.913561155252413</v>
      </c>
      <c r="BP458" s="146">
        <f t="shared" si="960"/>
        <v>29.114726516137871</v>
      </c>
      <c r="BQ458" s="146">
        <f t="shared" si="960"/>
        <v>29.319915184241037</v>
      </c>
      <c r="BR458" s="146">
        <f t="shared" si="960"/>
        <v>29.52920762570627</v>
      </c>
      <c r="BS458" s="146">
        <f t="shared" si="960"/>
        <v>29.742685916000806</v>
      </c>
      <c r="BT458" s="146">
        <f t="shared" si="960"/>
        <v>29.960433772101226</v>
      </c>
      <c r="BU458" s="146">
        <f t="shared" si="960"/>
        <v>30.182536585323668</v>
      </c>
      <c r="BV458" s="146">
        <f t="shared" si="960"/>
        <v>30.409081454810547</v>
      </c>
      <c r="BW458" s="146">
        <f t="shared" si="960"/>
        <v>30.640157221687172</v>
      </c>
      <c r="BX458" s="146">
        <f t="shared" si="960"/>
        <v>30.87585450390133</v>
      </c>
      <c r="BY458" s="146">
        <f t="shared" si="960"/>
        <v>31.177570594863663</v>
      </c>
      <c r="BZ458" s="146">
        <f t="shared" si="960"/>
        <v>31.424016144541351</v>
      </c>
      <c r="CA458" s="146">
        <f t="shared" si="960"/>
        <v>31.675390605212584</v>
      </c>
      <c r="CB458" s="146">
        <f t="shared" si="960"/>
        <v>31.93179255509725</v>
      </c>
      <c r="CC458" s="146">
        <f t="shared" si="960"/>
        <v>0</v>
      </c>
      <c r="CD458" s="146">
        <f t="shared" si="960"/>
        <v>0</v>
      </c>
      <c r="CE458" s="146">
        <f t="shared" si="960"/>
        <v>0</v>
      </c>
      <c r="CF458" s="146">
        <f t="shared" si="960"/>
        <v>0</v>
      </c>
      <c r="CG458" s="146">
        <f t="shared" si="960"/>
        <v>0</v>
      </c>
      <c r="CH458" s="146">
        <f t="shared" si="960"/>
        <v>0</v>
      </c>
    </row>
    <row r="459" spans="1:86" ht="11.4" x14ac:dyDescent="0.2">
      <c r="A459" s="150"/>
      <c r="B459" s="14" t="str">
        <f t="shared" ref="B459:K459" si="961">B19</f>
        <v>FIT I</v>
      </c>
      <c r="C459" s="14">
        <f t="shared" si="961"/>
        <v>48</v>
      </c>
      <c r="D459" s="14" t="str">
        <f t="shared" si="961"/>
        <v>Sol</v>
      </c>
      <c r="E459" s="14" t="str">
        <f t="shared" si="961"/>
        <v>Solar (Ground Mounted, 0.5-10MW)</v>
      </c>
      <c r="F459" s="14" t="str">
        <f t="shared" si="961"/>
        <v>Multiple</v>
      </c>
      <c r="G459" s="14">
        <f t="shared" si="961"/>
        <v>41275</v>
      </c>
      <c r="H459" s="14">
        <f t="shared" si="931"/>
        <v>50</v>
      </c>
      <c r="I459" s="14">
        <f t="shared" si="961"/>
        <v>25</v>
      </c>
      <c r="J459" s="14">
        <f t="shared" si="961"/>
        <v>25</v>
      </c>
      <c r="K459" s="14">
        <f t="shared" si="961"/>
        <v>2013</v>
      </c>
      <c r="L459" s="14"/>
      <c r="M459" s="14"/>
      <c r="N459" s="14"/>
      <c r="O459" s="14"/>
      <c r="P459" s="14"/>
      <c r="Q459" s="14"/>
      <c r="R459" s="14"/>
      <c r="S459" s="14"/>
      <c r="T459" s="14"/>
      <c r="U459" s="146">
        <f>IFERROR('CEB Allocators'!M19/SUM('CEB Allocators'!$M19:$BF19),0)*SUM($U19:$BN19)</f>
        <v>0</v>
      </c>
      <c r="V459" s="146">
        <f>IFERROR('CEB Allocators'!N19/SUM('CEB Allocators'!$M19:$BF19),0)*SUM($U19:$BN19)</f>
        <v>0</v>
      </c>
      <c r="W459" s="146">
        <f>IFERROR('CEB Allocators'!O19/SUM('CEB Allocators'!$M19:$BF19),0)*SUM($U19:$BN19)</f>
        <v>0</v>
      </c>
      <c r="X459" s="146">
        <f>IFERROR('CEB Allocators'!P19/SUM('CEB Allocators'!$M19:$BF19),0)*SUM($U19:$BN19)</f>
        <v>0</v>
      </c>
      <c r="Y459" s="146">
        <f>IFERROR('CEB Allocators'!Q19/SUM('CEB Allocators'!$M19:$BF19),0)*SUM($U19:$BN19)</f>
        <v>0</v>
      </c>
      <c r="Z459" s="146">
        <f>IFERROR('CEB Allocators'!R19/SUM('CEB Allocators'!$M19:$BF19),0)*SUM($U19:$BN19)</f>
        <v>0</v>
      </c>
      <c r="AA459" s="146">
        <f>IFERROR('CEB Allocators'!S19/SUM('CEB Allocators'!$M19:$BF19),0)*SUM($U19:$BN19)</f>
        <v>0</v>
      </c>
      <c r="AB459" s="146">
        <f>IFERROR('CEB Allocators'!T19/SUM('CEB Allocators'!$M19:$BF19),0)*SUM($U19:$BN19)</f>
        <v>0</v>
      </c>
      <c r="AC459" s="146">
        <f>IFERROR('CEB Allocators'!U19/SUM('CEB Allocators'!$M19:$BF19),0)*SUM($U19:$BN19)</f>
        <v>17.86102416197674</v>
      </c>
      <c r="AD459" s="146">
        <f>IFERROR('CEB Allocators'!V19/SUM('CEB Allocators'!$M19:$BF19),0)*SUM($U19:$BN19)</f>
        <v>17.86102416197674</v>
      </c>
      <c r="AE459" s="146">
        <f>IFERROR('CEB Allocators'!W19/SUM('CEB Allocators'!$M19:$BF19),0)*SUM($U19:$BN19)</f>
        <v>17.86102416197674</v>
      </c>
      <c r="AF459" s="146">
        <f>IFERROR('CEB Allocators'!X19/SUM('CEB Allocators'!$M19:$BF19),0)*SUM($U19:$BN19)</f>
        <v>17.86102416197674</v>
      </c>
      <c r="AG459" s="146">
        <f>IFERROR('CEB Allocators'!Y19/SUM('CEB Allocators'!$M19:$BF19),0)*SUM($U19:$BN19)</f>
        <v>17.86102416197674</v>
      </c>
      <c r="AH459" s="146">
        <f>IFERROR('CEB Allocators'!Z19/SUM('CEB Allocators'!$M19:$BF19),0)*SUM($U19:$BN19)</f>
        <v>17.86102416197674</v>
      </c>
      <c r="AI459" s="146">
        <f>IFERROR('CEB Allocators'!AA19/SUM('CEB Allocators'!$M19:$BF19),0)*SUM($U19:$BN19)</f>
        <v>17.86102416197674</v>
      </c>
      <c r="AJ459" s="146">
        <f>IFERROR('CEB Allocators'!AB19/SUM('CEB Allocators'!$M19:$BF19),0)*SUM($U19:$BN19)</f>
        <v>17.86102416197674</v>
      </c>
      <c r="AK459" s="146">
        <f>IFERROR('CEB Allocators'!AC19/SUM('CEB Allocators'!$M19:$BF19),0)*SUM($U19:$BN19)</f>
        <v>17.86102416197674</v>
      </c>
      <c r="AL459" s="146">
        <f>IFERROR('CEB Allocators'!AD19/SUM('CEB Allocators'!$M19:$BF19),0)*SUM($U19:$BN19)</f>
        <v>17.86102416197674</v>
      </c>
      <c r="AM459" s="146">
        <f>IFERROR('CEB Allocators'!AE19/SUM('CEB Allocators'!$M19:$BF19),0)*SUM($U19:$BN19)</f>
        <v>17.86102416197674</v>
      </c>
      <c r="AN459" s="146">
        <f>IFERROR('CEB Allocators'!AF19/SUM('CEB Allocators'!$M19:$BF19),0)*SUM($U19:$BN19)</f>
        <v>17.86102416197674</v>
      </c>
      <c r="AO459" s="146">
        <f>IFERROR('CEB Allocators'!AG19/SUM('CEB Allocators'!$M19:$BF19),0)*SUM($U19:$BN19)</f>
        <v>17.86102416197674</v>
      </c>
      <c r="AP459" s="146">
        <f>IFERROR('CEB Allocators'!AH19/SUM('CEB Allocators'!$M19:$BF19),0)*SUM($U19:$BN19)</f>
        <v>17.86102416197674</v>
      </c>
      <c r="AQ459" s="146">
        <f>IFERROR('CEB Allocators'!AI19/SUM('CEB Allocators'!$M19:$BF19),0)*SUM($U19:$BN19)</f>
        <v>17.86102416197674</v>
      </c>
      <c r="AR459" s="146">
        <f>IFERROR('CEB Allocators'!AJ19/SUM('CEB Allocators'!$M19:$BF19),0)*SUM($U19:$BN19)</f>
        <v>17.86102416197674</v>
      </c>
      <c r="AS459" s="146">
        <f>IFERROR('CEB Allocators'!AK19/SUM('CEB Allocators'!$M19:$BF19),0)*SUM($U19:$BN19)</f>
        <v>17.86102416197674</v>
      </c>
      <c r="AT459" s="146">
        <f>IFERROR('CEB Allocators'!AL19/SUM('CEB Allocators'!$M19:$BF19),0)*SUM($U19:$BN19)</f>
        <v>17.86102416197674</v>
      </c>
      <c r="AU459" s="146">
        <f>IFERROR('CEB Allocators'!AM19/SUM('CEB Allocators'!$M19:$BF19),0)*SUM($U19:$BN19)</f>
        <v>17.86102416197674</v>
      </c>
      <c r="AV459" s="146">
        <f>IFERROR('CEB Allocators'!AN19/SUM('CEB Allocators'!$M19:$BF19),0)*SUM($U19:$BN19)</f>
        <v>17.86102416197674</v>
      </c>
      <c r="AW459" s="146">
        <f>IFERROR('CEB Allocators'!AO19/SUM('CEB Allocators'!$M19:$BF19),0)*SUM($U19:$BN19)</f>
        <v>17.86102416197674</v>
      </c>
      <c r="AX459" s="146">
        <f>IFERROR('CEB Allocators'!AP19/SUM('CEB Allocators'!$M19:$BF19),0)*SUM($U19:$BN19)</f>
        <v>17.86102416197674</v>
      </c>
      <c r="AY459" s="146">
        <f>IFERROR('CEB Allocators'!AQ19/SUM('CEB Allocators'!$M19:$BF19),0)*SUM($U19:$BN19)</f>
        <v>17.86102416197674</v>
      </c>
      <c r="AZ459" s="146">
        <f>IFERROR('CEB Allocators'!AR19/SUM('CEB Allocators'!$M19:$BF19),0)*SUM($U19:$BN19)</f>
        <v>17.86102416197674</v>
      </c>
      <c r="BA459" s="146">
        <f>IFERROR('CEB Allocators'!AS19/SUM('CEB Allocators'!$M19:$BF19),0)*SUM($U19:$BN19)</f>
        <v>17.86102416197674</v>
      </c>
      <c r="BB459" s="146">
        <f>IFERROR('CEB Allocators'!AT19/SUM('CEB Allocators'!$M19:$BF19),0)*SUM($U19:$BN19)</f>
        <v>17.86102416197674</v>
      </c>
      <c r="BC459" s="146">
        <f>IFERROR('CEB Allocators'!AU19/SUM('CEB Allocators'!$M19:$BF19),0)*SUM($U19:$BN19)</f>
        <v>17.86102416197674</v>
      </c>
      <c r="BD459" s="146">
        <f>IFERROR('CEB Allocators'!AV19/SUM('CEB Allocators'!$M19:$BF19),0)*SUM($U19:$BN19)</f>
        <v>17.86102416197674</v>
      </c>
      <c r="BE459" s="146">
        <f>IFERROR('CEB Allocators'!AW19/SUM('CEB Allocators'!$M19:$BF19),0)*SUM($U19:$BN19)</f>
        <v>17.86102416197674</v>
      </c>
      <c r="BF459" s="146">
        <f>IFERROR('CEB Allocators'!AX19/SUM('CEB Allocators'!$M19:$BF19),0)*SUM($U19:$BN19)</f>
        <v>17.86102416197674</v>
      </c>
      <c r="BG459" s="146">
        <f>IFERROR('CEB Allocators'!AY19/SUM('CEB Allocators'!$M19:$BF19),0)*SUM($U19:$BN19)</f>
        <v>17.86102416197674</v>
      </c>
      <c r="BH459" s="146">
        <f>IFERROR('CEB Allocators'!AZ19/SUM('CEB Allocators'!$M19:$BF19),0)*SUM($U19:$BN19)</f>
        <v>17.86102416197674</v>
      </c>
      <c r="BI459" s="146">
        <f>IFERROR('CEB Allocators'!BA19/SUM('CEB Allocators'!$M19:$BF19),0)*SUM($U19:$BN19)</f>
        <v>17.86102416197674</v>
      </c>
      <c r="BJ459" s="146">
        <f>IFERROR('CEB Allocators'!BB19/SUM('CEB Allocators'!$M19:$BF19),0)*SUM($U19:$BN19)</f>
        <v>17.86102416197674</v>
      </c>
      <c r="BK459" s="146">
        <f>IFERROR('CEB Allocators'!BC19/SUM('CEB Allocators'!$M19:$BF19),0)*SUM($U19:$BN19)</f>
        <v>17.86102416197674</v>
      </c>
      <c r="BL459" s="146">
        <f>IFERROR('CEB Allocators'!BD19/SUM('CEB Allocators'!$M19:$BF19),0)*SUM($U19:$BN19)</f>
        <v>17.86102416197674</v>
      </c>
      <c r="BM459" s="146">
        <f>IFERROR('CEB Allocators'!BE19/SUM('CEB Allocators'!$M19:$BF19),0)*SUM($U19:$BN19)</f>
        <v>17.86102416197674</v>
      </c>
      <c r="BN459" s="146">
        <f>IFERROR('CEB Allocators'!BF19/SUM('CEB Allocators'!$M19:$BF19),0)*SUM($U19:$BN19)</f>
        <v>17.86102416197674</v>
      </c>
      <c r="BO459" s="146">
        <f t="shared" ref="BO459:CH459" si="962">BO19</f>
        <v>7.5267814185653128</v>
      </c>
      <c r="BP459" s="146">
        <f t="shared" si="962"/>
        <v>7.5776021413153227</v>
      </c>
      <c r="BQ459" s="146">
        <f t="shared" si="962"/>
        <v>7.6294392785203318</v>
      </c>
      <c r="BR459" s="146">
        <f t="shared" si="962"/>
        <v>7.6823131584694435</v>
      </c>
      <c r="BS459" s="146">
        <f t="shared" si="962"/>
        <v>7.7362445160175373</v>
      </c>
      <c r="BT459" s="146">
        <f t="shared" si="962"/>
        <v>7.791254500716593</v>
      </c>
      <c r="BU459" s="146">
        <f t="shared" si="962"/>
        <v>7.8473646851096284</v>
      </c>
      <c r="BV459" s="146">
        <f t="shared" si="962"/>
        <v>7.9045970731905255</v>
      </c>
      <c r="BW459" s="146">
        <f t="shared" si="962"/>
        <v>7.9778602531728815</v>
      </c>
      <c r="BX459" s="146">
        <f t="shared" si="962"/>
        <v>8.0377025526150447</v>
      </c>
      <c r="BY459" s="146">
        <f t="shared" si="962"/>
        <v>8.0987416980460498</v>
      </c>
      <c r="BZ459" s="146">
        <f t="shared" si="962"/>
        <v>8.1610016263856746</v>
      </c>
      <c r="CA459" s="146">
        <f t="shared" si="962"/>
        <v>0</v>
      </c>
      <c r="CB459" s="146">
        <f t="shared" si="962"/>
        <v>0</v>
      </c>
      <c r="CC459" s="146">
        <f t="shared" si="962"/>
        <v>0</v>
      </c>
      <c r="CD459" s="146">
        <f t="shared" si="962"/>
        <v>0</v>
      </c>
      <c r="CE459" s="146">
        <f t="shared" si="962"/>
        <v>0</v>
      </c>
      <c r="CF459" s="146">
        <f t="shared" si="962"/>
        <v>0</v>
      </c>
      <c r="CG459" s="146">
        <f t="shared" si="962"/>
        <v>0</v>
      </c>
      <c r="CH459" s="146">
        <f t="shared" si="962"/>
        <v>0</v>
      </c>
    </row>
    <row r="460" spans="1:86" ht="11.4" x14ac:dyDescent="0.2">
      <c r="A460" s="150"/>
      <c r="B460" s="14" t="str">
        <f t="shared" ref="B460:K460" si="963">B20</f>
        <v>FIT I</v>
      </c>
      <c r="C460" s="14">
        <f t="shared" si="963"/>
        <v>114.654</v>
      </c>
      <c r="D460" s="14" t="str">
        <f t="shared" si="963"/>
        <v>Sol</v>
      </c>
      <c r="E460" s="14" t="str">
        <f t="shared" si="963"/>
        <v>Solar (Ground Mounted, 0.5-10MW)</v>
      </c>
      <c r="F460" s="14" t="str">
        <f t="shared" si="963"/>
        <v>Multiple</v>
      </c>
      <c r="G460" s="14">
        <f t="shared" si="963"/>
        <v>41640</v>
      </c>
      <c r="H460" s="14">
        <f t="shared" si="931"/>
        <v>50</v>
      </c>
      <c r="I460" s="14">
        <f t="shared" si="963"/>
        <v>25</v>
      </c>
      <c r="J460" s="14">
        <f t="shared" si="963"/>
        <v>25</v>
      </c>
      <c r="K460" s="14">
        <f t="shared" si="963"/>
        <v>2014</v>
      </c>
      <c r="L460" s="14"/>
      <c r="M460" s="14"/>
      <c r="N460" s="14"/>
      <c r="O460" s="14"/>
      <c r="P460" s="14"/>
      <c r="Q460" s="14"/>
      <c r="R460" s="14"/>
      <c r="S460" s="14"/>
      <c r="T460" s="14"/>
      <c r="U460" s="146">
        <f>IFERROR('CEB Allocators'!M20/SUM('CEB Allocators'!$M20:$BF20),0)*SUM($U20:$BN20)</f>
        <v>0</v>
      </c>
      <c r="V460" s="146">
        <f>IFERROR('CEB Allocators'!N20/SUM('CEB Allocators'!$M20:$BF20),0)*SUM($U20:$BN20)</f>
        <v>0</v>
      </c>
      <c r="W460" s="146">
        <f>IFERROR('CEB Allocators'!O20/SUM('CEB Allocators'!$M20:$BF20),0)*SUM($U20:$BN20)</f>
        <v>0</v>
      </c>
      <c r="X460" s="146">
        <f>IFERROR('CEB Allocators'!P20/SUM('CEB Allocators'!$M20:$BF20),0)*SUM($U20:$BN20)</f>
        <v>0</v>
      </c>
      <c r="Y460" s="146">
        <f>IFERROR('CEB Allocators'!Q20/SUM('CEB Allocators'!$M20:$BF20),0)*SUM($U20:$BN20)</f>
        <v>0</v>
      </c>
      <c r="Z460" s="146">
        <f>IFERROR('CEB Allocators'!R20/SUM('CEB Allocators'!$M20:$BF20),0)*SUM($U20:$BN20)</f>
        <v>0</v>
      </c>
      <c r="AA460" s="146">
        <f>IFERROR('CEB Allocators'!S20/SUM('CEB Allocators'!$M20:$BF20),0)*SUM($U20:$BN20)</f>
        <v>0</v>
      </c>
      <c r="AB460" s="146">
        <f>IFERROR('CEB Allocators'!T20/SUM('CEB Allocators'!$M20:$BF20),0)*SUM($U20:$BN20)</f>
        <v>0</v>
      </c>
      <c r="AC460" s="146">
        <f>IFERROR('CEB Allocators'!U20/SUM('CEB Allocators'!$M20:$BF20),0)*SUM($U20:$BN20)</f>
        <v>0</v>
      </c>
      <c r="AD460" s="146">
        <f>IFERROR('CEB Allocators'!V20/SUM('CEB Allocators'!$M20:$BF20),0)*SUM($U20:$BN20)</f>
        <v>43.294083007639216</v>
      </c>
      <c r="AE460" s="146">
        <f>IFERROR('CEB Allocators'!W20/SUM('CEB Allocators'!$M20:$BF20),0)*SUM($U20:$BN20)</f>
        <v>43.294083007639216</v>
      </c>
      <c r="AF460" s="146">
        <f>IFERROR('CEB Allocators'!X20/SUM('CEB Allocators'!$M20:$BF20),0)*SUM($U20:$BN20)</f>
        <v>43.294083007639216</v>
      </c>
      <c r="AG460" s="146">
        <f>IFERROR('CEB Allocators'!Y20/SUM('CEB Allocators'!$M20:$BF20),0)*SUM($U20:$BN20)</f>
        <v>43.294083007639216</v>
      </c>
      <c r="AH460" s="146">
        <f>IFERROR('CEB Allocators'!Z20/SUM('CEB Allocators'!$M20:$BF20),0)*SUM($U20:$BN20)</f>
        <v>43.294083007639216</v>
      </c>
      <c r="AI460" s="146">
        <f>IFERROR('CEB Allocators'!AA20/SUM('CEB Allocators'!$M20:$BF20),0)*SUM($U20:$BN20)</f>
        <v>43.294083007639216</v>
      </c>
      <c r="AJ460" s="146">
        <f>IFERROR('CEB Allocators'!AB20/SUM('CEB Allocators'!$M20:$BF20),0)*SUM($U20:$BN20)</f>
        <v>43.294083007639216</v>
      </c>
      <c r="AK460" s="146">
        <f>IFERROR('CEB Allocators'!AC20/SUM('CEB Allocators'!$M20:$BF20),0)*SUM($U20:$BN20)</f>
        <v>43.294083007639216</v>
      </c>
      <c r="AL460" s="146">
        <f>IFERROR('CEB Allocators'!AD20/SUM('CEB Allocators'!$M20:$BF20),0)*SUM($U20:$BN20)</f>
        <v>43.294083007639216</v>
      </c>
      <c r="AM460" s="146">
        <f>IFERROR('CEB Allocators'!AE20/SUM('CEB Allocators'!$M20:$BF20),0)*SUM($U20:$BN20)</f>
        <v>43.294083007639216</v>
      </c>
      <c r="AN460" s="146">
        <f>IFERROR('CEB Allocators'!AF20/SUM('CEB Allocators'!$M20:$BF20),0)*SUM($U20:$BN20)</f>
        <v>43.294083007639216</v>
      </c>
      <c r="AO460" s="146">
        <f>IFERROR('CEB Allocators'!AG20/SUM('CEB Allocators'!$M20:$BF20),0)*SUM($U20:$BN20)</f>
        <v>43.294083007639216</v>
      </c>
      <c r="AP460" s="146">
        <f>IFERROR('CEB Allocators'!AH20/SUM('CEB Allocators'!$M20:$BF20),0)*SUM($U20:$BN20)</f>
        <v>43.294083007639216</v>
      </c>
      <c r="AQ460" s="146">
        <f>IFERROR('CEB Allocators'!AI20/SUM('CEB Allocators'!$M20:$BF20),0)*SUM($U20:$BN20)</f>
        <v>43.294083007639216</v>
      </c>
      <c r="AR460" s="146">
        <f>IFERROR('CEB Allocators'!AJ20/SUM('CEB Allocators'!$M20:$BF20),0)*SUM($U20:$BN20)</f>
        <v>43.294083007639216</v>
      </c>
      <c r="AS460" s="146">
        <f>IFERROR('CEB Allocators'!AK20/SUM('CEB Allocators'!$M20:$BF20),0)*SUM($U20:$BN20)</f>
        <v>43.294083007639216</v>
      </c>
      <c r="AT460" s="146">
        <f>IFERROR('CEB Allocators'!AL20/SUM('CEB Allocators'!$M20:$BF20),0)*SUM($U20:$BN20)</f>
        <v>43.294083007639216</v>
      </c>
      <c r="AU460" s="146">
        <f>IFERROR('CEB Allocators'!AM20/SUM('CEB Allocators'!$M20:$BF20),0)*SUM($U20:$BN20)</f>
        <v>43.294083007639216</v>
      </c>
      <c r="AV460" s="146">
        <f>IFERROR('CEB Allocators'!AN20/SUM('CEB Allocators'!$M20:$BF20),0)*SUM($U20:$BN20)</f>
        <v>43.294083007639216</v>
      </c>
      <c r="AW460" s="146">
        <f>IFERROR('CEB Allocators'!AO20/SUM('CEB Allocators'!$M20:$BF20),0)*SUM($U20:$BN20)</f>
        <v>43.294083007639216</v>
      </c>
      <c r="AX460" s="146">
        <f>IFERROR('CEB Allocators'!AP20/SUM('CEB Allocators'!$M20:$BF20),0)*SUM($U20:$BN20)</f>
        <v>43.294083007639216</v>
      </c>
      <c r="AY460" s="146">
        <f>IFERROR('CEB Allocators'!AQ20/SUM('CEB Allocators'!$M20:$BF20),0)*SUM($U20:$BN20)</f>
        <v>43.294083007639216</v>
      </c>
      <c r="AZ460" s="146">
        <f>IFERROR('CEB Allocators'!AR20/SUM('CEB Allocators'!$M20:$BF20),0)*SUM($U20:$BN20)</f>
        <v>43.294083007639216</v>
      </c>
      <c r="BA460" s="146">
        <f>IFERROR('CEB Allocators'!AS20/SUM('CEB Allocators'!$M20:$BF20),0)*SUM($U20:$BN20)</f>
        <v>43.294083007639216</v>
      </c>
      <c r="BB460" s="146">
        <f>IFERROR('CEB Allocators'!AT20/SUM('CEB Allocators'!$M20:$BF20),0)*SUM($U20:$BN20)</f>
        <v>43.294083007639216</v>
      </c>
      <c r="BC460" s="146">
        <f>IFERROR('CEB Allocators'!AU20/SUM('CEB Allocators'!$M20:$BF20),0)*SUM($U20:$BN20)</f>
        <v>43.294083007639216</v>
      </c>
      <c r="BD460" s="146">
        <f>IFERROR('CEB Allocators'!AV20/SUM('CEB Allocators'!$M20:$BF20),0)*SUM($U20:$BN20)</f>
        <v>43.294083007639216</v>
      </c>
      <c r="BE460" s="146">
        <f>IFERROR('CEB Allocators'!AW20/SUM('CEB Allocators'!$M20:$BF20),0)*SUM($U20:$BN20)</f>
        <v>43.294083007639216</v>
      </c>
      <c r="BF460" s="146">
        <f>IFERROR('CEB Allocators'!AX20/SUM('CEB Allocators'!$M20:$BF20),0)*SUM($U20:$BN20)</f>
        <v>43.294083007639216</v>
      </c>
      <c r="BG460" s="146">
        <f>IFERROR('CEB Allocators'!AY20/SUM('CEB Allocators'!$M20:$BF20),0)*SUM($U20:$BN20)</f>
        <v>43.294083007639216</v>
      </c>
      <c r="BH460" s="146">
        <f>IFERROR('CEB Allocators'!AZ20/SUM('CEB Allocators'!$M20:$BF20),0)*SUM($U20:$BN20)</f>
        <v>43.294083007639216</v>
      </c>
      <c r="BI460" s="146">
        <f>IFERROR('CEB Allocators'!BA20/SUM('CEB Allocators'!$M20:$BF20),0)*SUM($U20:$BN20)</f>
        <v>43.294083007639216</v>
      </c>
      <c r="BJ460" s="146">
        <f>IFERROR('CEB Allocators'!BB20/SUM('CEB Allocators'!$M20:$BF20),0)*SUM($U20:$BN20)</f>
        <v>43.294083007639216</v>
      </c>
      <c r="BK460" s="146">
        <f>IFERROR('CEB Allocators'!BC20/SUM('CEB Allocators'!$M20:$BF20),0)*SUM($U20:$BN20)</f>
        <v>43.294083007639216</v>
      </c>
      <c r="BL460" s="146">
        <f>IFERROR('CEB Allocators'!BD20/SUM('CEB Allocators'!$M20:$BF20),0)*SUM($U20:$BN20)</f>
        <v>43.294083007639216</v>
      </c>
      <c r="BM460" s="146">
        <f>IFERROR('CEB Allocators'!BE20/SUM('CEB Allocators'!$M20:$BF20),0)*SUM($U20:$BN20)</f>
        <v>43.294083007639216</v>
      </c>
      <c r="BN460" s="146">
        <f>IFERROR('CEB Allocators'!BF20/SUM('CEB Allocators'!$M20:$BF20),0)*SUM($U20:$BN20)</f>
        <v>43.294083007639216</v>
      </c>
      <c r="BO460" s="146">
        <f t="shared" ref="BO460:CH460" si="964">BO20</f>
        <v>17.708678438202547</v>
      </c>
      <c r="BP460" s="146">
        <f t="shared" si="964"/>
        <v>17.830070087081292</v>
      </c>
      <c r="BQ460" s="146">
        <f t="shared" si="964"/>
        <v>17.953889568937615</v>
      </c>
      <c r="BR460" s="146">
        <f t="shared" si="964"/>
        <v>18.080185440431055</v>
      </c>
      <c r="BS460" s="146">
        <f t="shared" si="964"/>
        <v>18.20900722935437</v>
      </c>
      <c r="BT460" s="146">
        <f t="shared" si="964"/>
        <v>18.340405454056153</v>
      </c>
      <c r="BU460" s="146">
        <f t="shared" si="964"/>
        <v>18.474431643251972</v>
      </c>
      <c r="BV460" s="146">
        <f t="shared" si="964"/>
        <v>18.611138356231702</v>
      </c>
      <c r="BW460" s="146">
        <f t="shared" si="964"/>
        <v>18.75057920347103</v>
      </c>
      <c r="BX460" s="146">
        <f t="shared" si="964"/>
        <v>18.92907743202209</v>
      </c>
      <c r="BY460" s="146">
        <f t="shared" si="964"/>
        <v>19.074877060777229</v>
      </c>
      <c r="BZ460" s="146">
        <f t="shared" si="964"/>
        <v>19.223592682107462</v>
      </c>
      <c r="CA460" s="146">
        <f t="shared" si="964"/>
        <v>19.375282615864307</v>
      </c>
      <c r="CB460" s="146">
        <f t="shared" si="964"/>
        <v>0</v>
      </c>
      <c r="CC460" s="146">
        <f t="shared" si="964"/>
        <v>0</v>
      </c>
      <c r="CD460" s="146">
        <f t="shared" si="964"/>
        <v>0</v>
      </c>
      <c r="CE460" s="146">
        <f t="shared" si="964"/>
        <v>0</v>
      </c>
      <c r="CF460" s="146">
        <f t="shared" si="964"/>
        <v>0</v>
      </c>
      <c r="CG460" s="146">
        <f t="shared" si="964"/>
        <v>0</v>
      </c>
      <c r="CH460" s="146">
        <f t="shared" si="964"/>
        <v>0</v>
      </c>
    </row>
    <row r="461" spans="1:86" ht="11.4" x14ac:dyDescent="0.2">
      <c r="A461" s="150"/>
      <c r="B461" s="14" t="str">
        <f t="shared" ref="B461:K461" si="965">B21</f>
        <v>FIT I</v>
      </c>
      <c r="C461" s="14">
        <f t="shared" si="965"/>
        <v>42.5</v>
      </c>
      <c r="D461" s="14" t="str">
        <f t="shared" si="965"/>
        <v>Sol</v>
      </c>
      <c r="E461" s="14" t="str">
        <f t="shared" si="965"/>
        <v>Solar (Ground Mounted, 0.5-10MW)</v>
      </c>
      <c r="F461" s="14" t="str">
        <f t="shared" si="965"/>
        <v>Multiple</v>
      </c>
      <c r="G461" s="14">
        <f t="shared" si="965"/>
        <v>42005</v>
      </c>
      <c r="H461" s="14">
        <f t="shared" si="931"/>
        <v>50</v>
      </c>
      <c r="I461" s="14">
        <f t="shared" si="965"/>
        <v>25</v>
      </c>
      <c r="J461" s="14">
        <f t="shared" si="965"/>
        <v>25</v>
      </c>
      <c r="K461" s="14">
        <f t="shared" si="965"/>
        <v>2015</v>
      </c>
      <c r="L461" s="14"/>
      <c r="M461" s="14"/>
      <c r="N461" s="14"/>
      <c r="O461" s="14"/>
      <c r="P461" s="14"/>
      <c r="Q461" s="14"/>
      <c r="R461" s="14"/>
      <c r="S461" s="14"/>
      <c r="T461" s="14"/>
      <c r="U461" s="146">
        <f>IFERROR('CEB Allocators'!M21/SUM('CEB Allocators'!$M21:$BF21),0)*SUM($U21:$BN21)</f>
        <v>0</v>
      </c>
      <c r="V461" s="146">
        <f>IFERROR('CEB Allocators'!N21/SUM('CEB Allocators'!$M21:$BF21),0)*SUM($U21:$BN21)</f>
        <v>0</v>
      </c>
      <c r="W461" s="146">
        <f>IFERROR('CEB Allocators'!O21/SUM('CEB Allocators'!$M21:$BF21),0)*SUM($U21:$BN21)</f>
        <v>0</v>
      </c>
      <c r="X461" s="146">
        <f>IFERROR('CEB Allocators'!P21/SUM('CEB Allocators'!$M21:$BF21),0)*SUM($U21:$BN21)</f>
        <v>0</v>
      </c>
      <c r="Y461" s="146">
        <f>IFERROR('CEB Allocators'!Q21/SUM('CEB Allocators'!$M21:$BF21),0)*SUM($U21:$BN21)</f>
        <v>0</v>
      </c>
      <c r="Z461" s="146">
        <f>IFERROR('CEB Allocators'!R21/SUM('CEB Allocators'!$M21:$BF21),0)*SUM($U21:$BN21)</f>
        <v>0</v>
      </c>
      <c r="AA461" s="146">
        <f>IFERROR('CEB Allocators'!S21/SUM('CEB Allocators'!$M21:$BF21),0)*SUM($U21:$BN21)</f>
        <v>0</v>
      </c>
      <c r="AB461" s="146">
        <f>IFERROR('CEB Allocators'!T21/SUM('CEB Allocators'!$M21:$BF21),0)*SUM($U21:$BN21)</f>
        <v>0</v>
      </c>
      <c r="AC461" s="146">
        <f>IFERROR('CEB Allocators'!U21/SUM('CEB Allocators'!$M21:$BF21),0)*SUM($U21:$BN21)</f>
        <v>0</v>
      </c>
      <c r="AD461" s="146">
        <f>IFERROR('CEB Allocators'!V21/SUM('CEB Allocators'!$M21:$BF21),0)*SUM($U21:$BN21)</f>
        <v>0</v>
      </c>
      <c r="AE461" s="146">
        <f>IFERROR('CEB Allocators'!W21/SUM('CEB Allocators'!$M21:$BF21),0)*SUM($U21:$BN21)</f>
        <v>13.229874893077096</v>
      </c>
      <c r="AF461" s="146">
        <f>IFERROR('CEB Allocators'!X21/SUM('CEB Allocators'!$M21:$BF21),0)*SUM($U21:$BN21)</f>
        <v>13.229874893077096</v>
      </c>
      <c r="AG461" s="146">
        <f>IFERROR('CEB Allocators'!Y21/SUM('CEB Allocators'!$M21:$BF21),0)*SUM($U21:$BN21)</f>
        <v>13.229874893077096</v>
      </c>
      <c r="AH461" s="146">
        <f>IFERROR('CEB Allocators'!Z21/SUM('CEB Allocators'!$M21:$BF21),0)*SUM($U21:$BN21)</f>
        <v>13.229874893077096</v>
      </c>
      <c r="AI461" s="146">
        <f>IFERROR('CEB Allocators'!AA21/SUM('CEB Allocators'!$M21:$BF21),0)*SUM($U21:$BN21)</f>
        <v>13.229874893077096</v>
      </c>
      <c r="AJ461" s="146">
        <f>IFERROR('CEB Allocators'!AB21/SUM('CEB Allocators'!$M21:$BF21),0)*SUM($U21:$BN21)</f>
        <v>13.229874893077096</v>
      </c>
      <c r="AK461" s="146">
        <f>IFERROR('CEB Allocators'!AC21/SUM('CEB Allocators'!$M21:$BF21),0)*SUM($U21:$BN21)</f>
        <v>13.229874893077096</v>
      </c>
      <c r="AL461" s="146">
        <f>IFERROR('CEB Allocators'!AD21/SUM('CEB Allocators'!$M21:$BF21),0)*SUM($U21:$BN21)</f>
        <v>13.229874893077096</v>
      </c>
      <c r="AM461" s="146">
        <f>IFERROR('CEB Allocators'!AE21/SUM('CEB Allocators'!$M21:$BF21),0)*SUM($U21:$BN21)</f>
        <v>13.229874893077096</v>
      </c>
      <c r="AN461" s="146">
        <f>IFERROR('CEB Allocators'!AF21/SUM('CEB Allocators'!$M21:$BF21),0)*SUM($U21:$BN21)</f>
        <v>13.229874893077096</v>
      </c>
      <c r="AO461" s="146">
        <f>IFERROR('CEB Allocators'!AG21/SUM('CEB Allocators'!$M21:$BF21),0)*SUM($U21:$BN21)</f>
        <v>13.229874893077096</v>
      </c>
      <c r="AP461" s="146">
        <f>IFERROR('CEB Allocators'!AH21/SUM('CEB Allocators'!$M21:$BF21),0)*SUM($U21:$BN21)</f>
        <v>13.229874893077096</v>
      </c>
      <c r="AQ461" s="146">
        <f>IFERROR('CEB Allocators'!AI21/SUM('CEB Allocators'!$M21:$BF21),0)*SUM($U21:$BN21)</f>
        <v>13.229874893077096</v>
      </c>
      <c r="AR461" s="146">
        <f>IFERROR('CEB Allocators'!AJ21/SUM('CEB Allocators'!$M21:$BF21),0)*SUM($U21:$BN21)</f>
        <v>13.229874893077096</v>
      </c>
      <c r="AS461" s="146">
        <f>IFERROR('CEB Allocators'!AK21/SUM('CEB Allocators'!$M21:$BF21),0)*SUM($U21:$BN21)</f>
        <v>13.229874893077096</v>
      </c>
      <c r="AT461" s="146">
        <f>IFERROR('CEB Allocators'!AL21/SUM('CEB Allocators'!$M21:$BF21),0)*SUM($U21:$BN21)</f>
        <v>13.229874893077096</v>
      </c>
      <c r="AU461" s="146">
        <f>IFERROR('CEB Allocators'!AM21/SUM('CEB Allocators'!$M21:$BF21),0)*SUM($U21:$BN21)</f>
        <v>13.229874893077096</v>
      </c>
      <c r="AV461" s="146">
        <f>IFERROR('CEB Allocators'!AN21/SUM('CEB Allocators'!$M21:$BF21),0)*SUM($U21:$BN21)</f>
        <v>13.229874893077096</v>
      </c>
      <c r="AW461" s="146">
        <f>IFERROR('CEB Allocators'!AO21/SUM('CEB Allocators'!$M21:$BF21),0)*SUM($U21:$BN21)</f>
        <v>13.229874893077096</v>
      </c>
      <c r="AX461" s="146">
        <f>IFERROR('CEB Allocators'!AP21/SUM('CEB Allocators'!$M21:$BF21),0)*SUM($U21:$BN21)</f>
        <v>13.229874893077096</v>
      </c>
      <c r="AY461" s="146">
        <f>IFERROR('CEB Allocators'!AQ21/SUM('CEB Allocators'!$M21:$BF21),0)*SUM($U21:$BN21)</f>
        <v>13.229874893077096</v>
      </c>
      <c r="AZ461" s="146">
        <f>IFERROR('CEB Allocators'!AR21/SUM('CEB Allocators'!$M21:$BF21),0)*SUM($U21:$BN21)</f>
        <v>13.229874893077096</v>
      </c>
      <c r="BA461" s="146">
        <f>IFERROR('CEB Allocators'!AS21/SUM('CEB Allocators'!$M21:$BF21),0)*SUM($U21:$BN21)</f>
        <v>13.229874893077096</v>
      </c>
      <c r="BB461" s="146">
        <f>IFERROR('CEB Allocators'!AT21/SUM('CEB Allocators'!$M21:$BF21),0)*SUM($U21:$BN21)</f>
        <v>13.229874893077096</v>
      </c>
      <c r="BC461" s="146">
        <f>IFERROR('CEB Allocators'!AU21/SUM('CEB Allocators'!$M21:$BF21),0)*SUM($U21:$BN21)</f>
        <v>13.229874893077096</v>
      </c>
      <c r="BD461" s="146">
        <f>IFERROR('CEB Allocators'!AV21/SUM('CEB Allocators'!$M21:$BF21),0)*SUM($U21:$BN21)</f>
        <v>13.229874893077096</v>
      </c>
      <c r="BE461" s="146">
        <f>IFERROR('CEB Allocators'!AW21/SUM('CEB Allocators'!$M21:$BF21),0)*SUM($U21:$BN21)</f>
        <v>13.229874893077096</v>
      </c>
      <c r="BF461" s="146">
        <f>IFERROR('CEB Allocators'!AX21/SUM('CEB Allocators'!$M21:$BF21),0)*SUM($U21:$BN21)</f>
        <v>13.229874893077096</v>
      </c>
      <c r="BG461" s="146">
        <f>IFERROR('CEB Allocators'!AY21/SUM('CEB Allocators'!$M21:$BF21),0)*SUM($U21:$BN21)</f>
        <v>13.229874893077096</v>
      </c>
      <c r="BH461" s="146">
        <f>IFERROR('CEB Allocators'!AZ21/SUM('CEB Allocators'!$M21:$BF21),0)*SUM($U21:$BN21)</f>
        <v>13.229874893077096</v>
      </c>
      <c r="BI461" s="146">
        <f>IFERROR('CEB Allocators'!BA21/SUM('CEB Allocators'!$M21:$BF21),0)*SUM($U21:$BN21)</f>
        <v>13.229874893077096</v>
      </c>
      <c r="BJ461" s="146">
        <f>IFERROR('CEB Allocators'!BB21/SUM('CEB Allocators'!$M21:$BF21),0)*SUM($U21:$BN21)</f>
        <v>13.229874893077096</v>
      </c>
      <c r="BK461" s="146">
        <f>IFERROR('CEB Allocators'!BC21/SUM('CEB Allocators'!$M21:$BF21),0)*SUM($U21:$BN21)</f>
        <v>13.229874893077096</v>
      </c>
      <c r="BL461" s="146">
        <f>IFERROR('CEB Allocators'!BD21/SUM('CEB Allocators'!$M21:$BF21),0)*SUM($U21:$BN21)</f>
        <v>13.229874893077096</v>
      </c>
      <c r="BM461" s="146">
        <f>IFERROR('CEB Allocators'!BE21/SUM('CEB Allocators'!$M21:$BF21),0)*SUM($U21:$BN21)</f>
        <v>13.229874893077096</v>
      </c>
      <c r="BN461" s="146">
        <f>IFERROR('CEB Allocators'!BF21/SUM('CEB Allocators'!$M21:$BF21),0)*SUM($U21:$BN21)</f>
        <v>13.229874893077096</v>
      </c>
      <c r="BO461" s="146">
        <f t="shared" ref="BO461:CH461" si="966">BO21</f>
        <v>6.4675071005169871</v>
      </c>
      <c r="BP461" s="146">
        <f t="shared" si="966"/>
        <v>6.5125046154518929</v>
      </c>
      <c r="BQ461" s="146">
        <f t="shared" si="966"/>
        <v>6.5584020806854957</v>
      </c>
      <c r="BR461" s="146">
        <f t="shared" si="966"/>
        <v>6.605217495223771</v>
      </c>
      <c r="BS461" s="146">
        <f t="shared" si="966"/>
        <v>6.6529692180528119</v>
      </c>
      <c r="BT461" s="146">
        <f t="shared" si="966"/>
        <v>6.701675975338433</v>
      </c>
      <c r="BU461" s="146">
        <f t="shared" si="966"/>
        <v>6.7513568677697675</v>
      </c>
      <c r="BV461" s="146">
        <f t="shared" si="966"/>
        <v>6.8020313780497288</v>
      </c>
      <c r="BW461" s="146">
        <f t="shared" si="966"/>
        <v>6.8537193785352883</v>
      </c>
      <c r="BX461" s="146">
        <f t="shared" si="966"/>
        <v>6.9064411390305596</v>
      </c>
      <c r="BY461" s="146">
        <f t="shared" si="966"/>
        <v>6.9739302646405568</v>
      </c>
      <c r="BZ461" s="146">
        <f t="shared" si="966"/>
        <v>7.0290562428579344</v>
      </c>
      <c r="CA461" s="146">
        <f t="shared" si="966"/>
        <v>7.0852847406396569</v>
      </c>
      <c r="CB461" s="146">
        <f t="shared" si="966"/>
        <v>7.1426378083770166</v>
      </c>
      <c r="CC461" s="146">
        <f t="shared" si="966"/>
        <v>0</v>
      </c>
      <c r="CD461" s="146">
        <f t="shared" si="966"/>
        <v>0</v>
      </c>
      <c r="CE461" s="146">
        <f t="shared" si="966"/>
        <v>0</v>
      </c>
      <c r="CF461" s="146">
        <f t="shared" si="966"/>
        <v>0</v>
      </c>
      <c r="CG461" s="146">
        <f t="shared" si="966"/>
        <v>0</v>
      </c>
      <c r="CH461" s="146">
        <f t="shared" si="966"/>
        <v>0</v>
      </c>
    </row>
    <row r="462" spans="1:86" ht="11.4" x14ac:dyDescent="0.2">
      <c r="A462" s="150"/>
      <c r="B462" s="14" t="str">
        <f t="shared" ref="B462:K462" si="967">B22</f>
        <v>FIT I</v>
      </c>
      <c r="C462" s="14">
        <f t="shared" si="967"/>
        <v>27.8</v>
      </c>
      <c r="D462" s="14" t="str">
        <f t="shared" si="967"/>
        <v>Sol</v>
      </c>
      <c r="E462" s="14" t="str">
        <f t="shared" si="967"/>
        <v>Solar (Rooftop, &lt;0.5MW)</v>
      </c>
      <c r="F462" s="14" t="str">
        <f t="shared" si="967"/>
        <v>Multiple</v>
      </c>
      <c r="G462" s="14">
        <f t="shared" si="967"/>
        <v>40544</v>
      </c>
      <c r="H462" s="14">
        <f t="shared" si="931"/>
        <v>50</v>
      </c>
      <c r="I462" s="14">
        <f t="shared" si="967"/>
        <v>25</v>
      </c>
      <c r="J462" s="14">
        <f t="shared" si="967"/>
        <v>25</v>
      </c>
      <c r="K462" s="14">
        <f t="shared" si="967"/>
        <v>2011</v>
      </c>
      <c r="L462" s="14"/>
      <c r="M462" s="14"/>
      <c r="N462" s="14"/>
      <c r="O462" s="14"/>
      <c r="P462" s="14"/>
      <c r="Q462" s="14"/>
      <c r="R462" s="14"/>
      <c r="S462" s="14"/>
      <c r="T462" s="14"/>
      <c r="U462" s="146">
        <f>IFERROR('CEB Allocators'!M22/SUM('CEB Allocators'!$M22:$BF22),0)*SUM($U22:$BN22)</f>
        <v>0</v>
      </c>
      <c r="V462" s="146">
        <f>IFERROR('CEB Allocators'!N22/SUM('CEB Allocators'!$M22:$BF22),0)*SUM($U22:$BN22)</f>
        <v>0</v>
      </c>
      <c r="W462" s="146">
        <f>IFERROR('CEB Allocators'!O22/SUM('CEB Allocators'!$M22:$BF22),0)*SUM($U22:$BN22)</f>
        <v>0</v>
      </c>
      <c r="X462" s="146">
        <f>IFERROR('CEB Allocators'!P22/SUM('CEB Allocators'!$M22:$BF22),0)*SUM($U22:$BN22)</f>
        <v>0</v>
      </c>
      <c r="Y462" s="146">
        <f>IFERROR('CEB Allocators'!Q22/SUM('CEB Allocators'!$M22:$BF22),0)*SUM($U22:$BN22)</f>
        <v>0</v>
      </c>
      <c r="Z462" s="146">
        <f>IFERROR('CEB Allocators'!R22/SUM('CEB Allocators'!$M22:$BF22),0)*SUM($U22:$BN22)</f>
        <v>0</v>
      </c>
      <c r="AA462" s="146">
        <f>IFERROR('CEB Allocators'!S22/SUM('CEB Allocators'!$M22:$BF22),0)*SUM($U22:$BN22)</f>
        <v>13.688103333797256</v>
      </c>
      <c r="AB462" s="146">
        <f>IFERROR('CEB Allocators'!T22/SUM('CEB Allocators'!$M22:$BF22),0)*SUM($U22:$BN22)</f>
        <v>13.688103333797256</v>
      </c>
      <c r="AC462" s="146">
        <f>IFERROR('CEB Allocators'!U22/SUM('CEB Allocators'!$M22:$BF22),0)*SUM($U22:$BN22)</f>
        <v>13.688103333797256</v>
      </c>
      <c r="AD462" s="146">
        <f>IFERROR('CEB Allocators'!V22/SUM('CEB Allocators'!$M22:$BF22),0)*SUM($U22:$BN22)</f>
        <v>13.688103333797256</v>
      </c>
      <c r="AE462" s="146">
        <f>IFERROR('CEB Allocators'!W22/SUM('CEB Allocators'!$M22:$BF22),0)*SUM($U22:$BN22)</f>
        <v>13.688103333797256</v>
      </c>
      <c r="AF462" s="146">
        <f>IFERROR('CEB Allocators'!X22/SUM('CEB Allocators'!$M22:$BF22),0)*SUM($U22:$BN22)</f>
        <v>13.688103333797256</v>
      </c>
      <c r="AG462" s="146">
        <f>IFERROR('CEB Allocators'!Y22/SUM('CEB Allocators'!$M22:$BF22),0)*SUM($U22:$BN22)</f>
        <v>13.688103333797256</v>
      </c>
      <c r="AH462" s="146">
        <f>IFERROR('CEB Allocators'!Z22/SUM('CEB Allocators'!$M22:$BF22),0)*SUM($U22:$BN22)</f>
        <v>13.688103333797256</v>
      </c>
      <c r="AI462" s="146">
        <f>IFERROR('CEB Allocators'!AA22/SUM('CEB Allocators'!$M22:$BF22),0)*SUM($U22:$BN22)</f>
        <v>13.688103333797256</v>
      </c>
      <c r="AJ462" s="146">
        <f>IFERROR('CEB Allocators'!AB22/SUM('CEB Allocators'!$M22:$BF22),0)*SUM($U22:$BN22)</f>
        <v>13.688103333797256</v>
      </c>
      <c r="AK462" s="146">
        <f>IFERROR('CEB Allocators'!AC22/SUM('CEB Allocators'!$M22:$BF22),0)*SUM($U22:$BN22)</f>
        <v>13.688103333797256</v>
      </c>
      <c r="AL462" s="146">
        <f>IFERROR('CEB Allocators'!AD22/SUM('CEB Allocators'!$M22:$BF22),0)*SUM($U22:$BN22)</f>
        <v>13.688103333797256</v>
      </c>
      <c r="AM462" s="146">
        <f>IFERROR('CEB Allocators'!AE22/SUM('CEB Allocators'!$M22:$BF22),0)*SUM($U22:$BN22)</f>
        <v>13.688103333797256</v>
      </c>
      <c r="AN462" s="146">
        <f>IFERROR('CEB Allocators'!AF22/SUM('CEB Allocators'!$M22:$BF22),0)*SUM($U22:$BN22)</f>
        <v>13.688103333797256</v>
      </c>
      <c r="AO462" s="146">
        <f>IFERROR('CEB Allocators'!AG22/SUM('CEB Allocators'!$M22:$BF22),0)*SUM($U22:$BN22)</f>
        <v>13.688103333797256</v>
      </c>
      <c r="AP462" s="146">
        <f>IFERROR('CEB Allocators'!AH22/SUM('CEB Allocators'!$M22:$BF22),0)*SUM($U22:$BN22)</f>
        <v>13.688103333797256</v>
      </c>
      <c r="AQ462" s="146">
        <f>IFERROR('CEB Allocators'!AI22/SUM('CEB Allocators'!$M22:$BF22),0)*SUM($U22:$BN22)</f>
        <v>13.688103333797256</v>
      </c>
      <c r="AR462" s="146">
        <f>IFERROR('CEB Allocators'!AJ22/SUM('CEB Allocators'!$M22:$BF22),0)*SUM($U22:$BN22)</f>
        <v>13.688103333797256</v>
      </c>
      <c r="AS462" s="146">
        <f>IFERROR('CEB Allocators'!AK22/SUM('CEB Allocators'!$M22:$BF22),0)*SUM($U22:$BN22)</f>
        <v>13.688103333797256</v>
      </c>
      <c r="AT462" s="146">
        <f>IFERROR('CEB Allocators'!AL22/SUM('CEB Allocators'!$M22:$BF22),0)*SUM($U22:$BN22)</f>
        <v>13.688103333797256</v>
      </c>
      <c r="AU462" s="146">
        <f>IFERROR('CEB Allocators'!AM22/SUM('CEB Allocators'!$M22:$BF22),0)*SUM($U22:$BN22)</f>
        <v>13.688103333797256</v>
      </c>
      <c r="AV462" s="146">
        <f>IFERROR('CEB Allocators'!AN22/SUM('CEB Allocators'!$M22:$BF22),0)*SUM($U22:$BN22)</f>
        <v>13.688103333797256</v>
      </c>
      <c r="AW462" s="146">
        <f>IFERROR('CEB Allocators'!AO22/SUM('CEB Allocators'!$M22:$BF22),0)*SUM($U22:$BN22)</f>
        <v>13.688103333797256</v>
      </c>
      <c r="AX462" s="146">
        <f>IFERROR('CEB Allocators'!AP22/SUM('CEB Allocators'!$M22:$BF22),0)*SUM($U22:$BN22)</f>
        <v>13.688103333797256</v>
      </c>
      <c r="AY462" s="146">
        <f>IFERROR('CEB Allocators'!AQ22/SUM('CEB Allocators'!$M22:$BF22),0)*SUM($U22:$BN22)</f>
        <v>13.688103333797256</v>
      </c>
      <c r="AZ462" s="146">
        <f>IFERROR('CEB Allocators'!AR22/SUM('CEB Allocators'!$M22:$BF22),0)*SUM($U22:$BN22)</f>
        <v>13.688103333797256</v>
      </c>
      <c r="BA462" s="146">
        <f>IFERROR('CEB Allocators'!AS22/SUM('CEB Allocators'!$M22:$BF22),0)*SUM($U22:$BN22)</f>
        <v>13.688103333797256</v>
      </c>
      <c r="BB462" s="146">
        <f>IFERROR('CEB Allocators'!AT22/SUM('CEB Allocators'!$M22:$BF22),0)*SUM($U22:$BN22)</f>
        <v>13.688103333797256</v>
      </c>
      <c r="BC462" s="146">
        <f>IFERROR('CEB Allocators'!AU22/SUM('CEB Allocators'!$M22:$BF22),0)*SUM($U22:$BN22)</f>
        <v>13.688103333797256</v>
      </c>
      <c r="BD462" s="146">
        <f>IFERROR('CEB Allocators'!AV22/SUM('CEB Allocators'!$M22:$BF22),0)*SUM($U22:$BN22)</f>
        <v>13.688103333797256</v>
      </c>
      <c r="BE462" s="146">
        <f>IFERROR('CEB Allocators'!AW22/SUM('CEB Allocators'!$M22:$BF22),0)*SUM($U22:$BN22)</f>
        <v>13.688103333797256</v>
      </c>
      <c r="BF462" s="146">
        <f>IFERROR('CEB Allocators'!AX22/SUM('CEB Allocators'!$M22:$BF22),0)*SUM($U22:$BN22)</f>
        <v>13.688103333797256</v>
      </c>
      <c r="BG462" s="146">
        <f>IFERROR('CEB Allocators'!AY22/SUM('CEB Allocators'!$M22:$BF22),0)*SUM($U22:$BN22)</f>
        <v>13.688103333797256</v>
      </c>
      <c r="BH462" s="146">
        <f>IFERROR('CEB Allocators'!AZ22/SUM('CEB Allocators'!$M22:$BF22),0)*SUM($U22:$BN22)</f>
        <v>13.688103333797256</v>
      </c>
      <c r="BI462" s="146">
        <f>IFERROR('CEB Allocators'!BA22/SUM('CEB Allocators'!$M22:$BF22),0)*SUM($U22:$BN22)</f>
        <v>13.688103333797256</v>
      </c>
      <c r="BJ462" s="146">
        <f>IFERROR('CEB Allocators'!BB22/SUM('CEB Allocators'!$M22:$BF22),0)*SUM($U22:$BN22)</f>
        <v>13.688103333797256</v>
      </c>
      <c r="BK462" s="146">
        <f>IFERROR('CEB Allocators'!BC22/SUM('CEB Allocators'!$M22:$BF22),0)*SUM($U22:$BN22)</f>
        <v>13.688103333797256</v>
      </c>
      <c r="BL462" s="146">
        <f>IFERROR('CEB Allocators'!BD22/SUM('CEB Allocators'!$M22:$BF22),0)*SUM($U22:$BN22)</f>
        <v>13.688103333797256</v>
      </c>
      <c r="BM462" s="146">
        <f>IFERROR('CEB Allocators'!BE22/SUM('CEB Allocators'!$M22:$BF22),0)*SUM($U22:$BN22)</f>
        <v>13.688103333797256</v>
      </c>
      <c r="BN462" s="146">
        <f>IFERROR('CEB Allocators'!BF22/SUM('CEB Allocators'!$M22:$BF22),0)*SUM($U22:$BN22)</f>
        <v>13.688103333797256</v>
      </c>
      <c r="BO462" s="146">
        <f t="shared" ref="BO462:CH462" si="968">BO22</f>
        <v>4.4973065497368427</v>
      </c>
      <c r="BP462" s="146">
        <f t="shared" si="968"/>
        <v>4.5267402183295582</v>
      </c>
      <c r="BQ462" s="146">
        <f t="shared" si="968"/>
        <v>4.5567625602941275</v>
      </c>
      <c r="BR462" s="146">
        <f t="shared" si="968"/>
        <v>4.5873853490979863</v>
      </c>
      <c r="BS462" s="146">
        <f t="shared" si="968"/>
        <v>4.6186205936779237</v>
      </c>
      <c r="BT462" s="146">
        <f t="shared" si="968"/>
        <v>4.6504805431494614</v>
      </c>
      <c r="BU462" s="146">
        <f t="shared" si="968"/>
        <v>4.6912644644679737</v>
      </c>
      <c r="BV462" s="146">
        <f t="shared" si="968"/>
        <v>4.7245772913553106</v>
      </c>
      <c r="BW462" s="146">
        <f t="shared" si="968"/>
        <v>4.7585563747803938</v>
      </c>
      <c r="BX462" s="146">
        <f t="shared" si="968"/>
        <v>4.7932150398739788</v>
      </c>
      <c r="BY462" s="146">
        <f t="shared" si="968"/>
        <v>0</v>
      </c>
      <c r="BZ462" s="146">
        <f t="shared" si="968"/>
        <v>0</v>
      </c>
      <c r="CA462" s="146">
        <f t="shared" si="968"/>
        <v>0</v>
      </c>
      <c r="CB462" s="146">
        <f t="shared" si="968"/>
        <v>0</v>
      </c>
      <c r="CC462" s="146">
        <f t="shared" si="968"/>
        <v>0</v>
      </c>
      <c r="CD462" s="146">
        <f t="shared" si="968"/>
        <v>0</v>
      </c>
      <c r="CE462" s="146">
        <f t="shared" si="968"/>
        <v>0</v>
      </c>
      <c r="CF462" s="146">
        <f t="shared" si="968"/>
        <v>0</v>
      </c>
      <c r="CG462" s="146">
        <f t="shared" si="968"/>
        <v>0</v>
      </c>
      <c r="CH462" s="146">
        <f t="shared" si="968"/>
        <v>0</v>
      </c>
    </row>
    <row r="463" spans="1:86" ht="11.4" x14ac:dyDescent="0.2">
      <c r="A463" s="150"/>
      <c r="B463" s="14" t="str">
        <f t="shared" ref="B463:K463" si="969">B23</f>
        <v>FIT I</v>
      </c>
      <c r="C463" s="14">
        <f t="shared" si="969"/>
        <v>55.487480000000026</v>
      </c>
      <c r="D463" s="14" t="str">
        <f t="shared" si="969"/>
        <v>Sol</v>
      </c>
      <c r="E463" s="14" t="str">
        <f t="shared" si="969"/>
        <v>Solar (Rooftop, &lt;0.5MW)</v>
      </c>
      <c r="F463" s="14" t="str">
        <f t="shared" si="969"/>
        <v>Multiple</v>
      </c>
      <c r="G463" s="14">
        <f t="shared" si="969"/>
        <v>40909</v>
      </c>
      <c r="H463" s="14">
        <f t="shared" si="931"/>
        <v>50</v>
      </c>
      <c r="I463" s="14">
        <f t="shared" si="969"/>
        <v>25</v>
      </c>
      <c r="J463" s="14">
        <f t="shared" si="969"/>
        <v>25</v>
      </c>
      <c r="K463" s="14">
        <f t="shared" si="969"/>
        <v>2012</v>
      </c>
      <c r="L463" s="14"/>
      <c r="M463" s="14"/>
      <c r="N463" s="14"/>
      <c r="O463" s="14"/>
      <c r="P463" s="14"/>
      <c r="Q463" s="14"/>
      <c r="R463" s="14"/>
      <c r="S463" s="14"/>
      <c r="T463" s="14"/>
      <c r="U463" s="146">
        <f>IFERROR('CEB Allocators'!M23/SUM('CEB Allocators'!$M23:$BF23),0)*SUM($U23:$BN23)</f>
        <v>0</v>
      </c>
      <c r="V463" s="146">
        <f>IFERROR('CEB Allocators'!N23/SUM('CEB Allocators'!$M23:$BF23),0)*SUM($U23:$BN23)</f>
        <v>0</v>
      </c>
      <c r="W463" s="146">
        <f>IFERROR('CEB Allocators'!O23/SUM('CEB Allocators'!$M23:$BF23),0)*SUM($U23:$BN23)</f>
        <v>0</v>
      </c>
      <c r="X463" s="146">
        <f>IFERROR('CEB Allocators'!P23/SUM('CEB Allocators'!$M23:$BF23),0)*SUM($U23:$BN23)</f>
        <v>0</v>
      </c>
      <c r="Y463" s="146">
        <f>IFERROR('CEB Allocators'!Q23/SUM('CEB Allocators'!$M23:$BF23),0)*SUM($U23:$BN23)</f>
        <v>0</v>
      </c>
      <c r="Z463" s="146">
        <f>IFERROR('CEB Allocators'!R23/SUM('CEB Allocators'!$M23:$BF23),0)*SUM($U23:$BN23)</f>
        <v>0</v>
      </c>
      <c r="AA463" s="146">
        <f>IFERROR('CEB Allocators'!S23/SUM('CEB Allocators'!$M23:$BF23),0)*SUM($U23:$BN23)</f>
        <v>0</v>
      </c>
      <c r="AB463" s="146">
        <f>IFERROR('CEB Allocators'!T23/SUM('CEB Allocators'!$M23:$BF23),0)*SUM($U23:$BN23)</f>
        <v>27.764003330584231</v>
      </c>
      <c r="AC463" s="146">
        <f>IFERROR('CEB Allocators'!U23/SUM('CEB Allocators'!$M23:$BF23),0)*SUM($U23:$BN23)</f>
        <v>27.764003330584231</v>
      </c>
      <c r="AD463" s="146">
        <f>IFERROR('CEB Allocators'!V23/SUM('CEB Allocators'!$M23:$BF23),0)*SUM($U23:$BN23)</f>
        <v>27.764003330584231</v>
      </c>
      <c r="AE463" s="146">
        <f>IFERROR('CEB Allocators'!W23/SUM('CEB Allocators'!$M23:$BF23),0)*SUM($U23:$BN23)</f>
        <v>27.764003330584231</v>
      </c>
      <c r="AF463" s="146">
        <f>IFERROR('CEB Allocators'!X23/SUM('CEB Allocators'!$M23:$BF23),0)*SUM($U23:$BN23)</f>
        <v>27.764003330584231</v>
      </c>
      <c r="AG463" s="146">
        <f>IFERROR('CEB Allocators'!Y23/SUM('CEB Allocators'!$M23:$BF23),0)*SUM($U23:$BN23)</f>
        <v>27.764003330584231</v>
      </c>
      <c r="AH463" s="146">
        <f>IFERROR('CEB Allocators'!Z23/SUM('CEB Allocators'!$M23:$BF23),0)*SUM($U23:$BN23)</f>
        <v>27.764003330584231</v>
      </c>
      <c r="AI463" s="146">
        <f>IFERROR('CEB Allocators'!AA23/SUM('CEB Allocators'!$M23:$BF23),0)*SUM($U23:$BN23)</f>
        <v>27.764003330584231</v>
      </c>
      <c r="AJ463" s="146">
        <f>IFERROR('CEB Allocators'!AB23/SUM('CEB Allocators'!$M23:$BF23),0)*SUM($U23:$BN23)</f>
        <v>27.764003330584231</v>
      </c>
      <c r="AK463" s="146">
        <f>IFERROR('CEB Allocators'!AC23/SUM('CEB Allocators'!$M23:$BF23),0)*SUM($U23:$BN23)</f>
        <v>27.764003330584231</v>
      </c>
      <c r="AL463" s="146">
        <f>IFERROR('CEB Allocators'!AD23/SUM('CEB Allocators'!$M23:$BF23),0)*SUM($U23:$BN23)</f>
        <v>27.764003330584231</v>
      </c>
      <c r="AM463" s="146">
        <f>IFERROR('CEB Allocators'!AE23/SUM('CEB Allocators'!$M23:$BF23),0)*SUM($U23:$BN23)</f>
        <v>27.764003330584231</v>
      </c>
      <c r="AN463" s="146">
        <f>IFERROR('CEB Allocators'!AF23/SUM('CEB Allocators'!$M23:$BF23),0)*SUM($U23:$BN23)</f>
        <v>27.764003330584231</v>
      </c>
      <c r="AO463" s="146">
        <f>IFERROR('CEB Allocators'!AG23/SUM('CEB Allocators'!$M23:$BF23),0)*SUM($U23:$BN23)</f>
        <v>27.764003330584231</v>
      </c>
      <c r="AP463" s="146">
        <f>IFERROR('CEB Allocators'!AH23/SUM('CEB Allocators'!$M23:$BF23),0)*SUM($U23:$BN23)</f>
        <v>27.764003330584231</v>
      </c>
      <c r="AQ463" s="146">
        <f>IFERROR('CEB Allocators'!AI23/SUM('CEB Allocators'!$M23:$BF23),0)*SUM($U23:$BN23)</f>
        <v>27.764003330584231</v>
      </c>
      <c r="AR463" s="146">
        <f>IFERROR('CEB Allocators'!AJ23/SUM('CEB Allocators'!$M23:$BF23),0)*SUM($U23:$BN23)</f>
        <v>27.764003330584231</v>
      </c>
      <c r="AS463" s="146">
        <f>IFERROR('CEB Allocators'!AK23/SUM('CEB Allocators'!$M23:$BF23),0)*SUM($U23:$BN23)</f>
        <v>27.764003330584231</v>
      </c>
      <c r="AT463" s="146">
        <f>IFERROR('CEB Allocators'!AL23/SUM('CEB Allocators'!$M23:$BF23),0)*SUM($U23:$BN23)</f>
        <v>27.764003330584231</v>
      </c>
      <c r="AU463" s="146">
        <f>IFERROR('CEB Allocators'!AM23/SUM('CEB Allocators'!$M23:$BF23),0)*SUM($U23:$BN23)</f>
        <v>27.764003330584231</v>
      </c>
      <c r="AV463" s="146">
        <f>IFERROR('CEB Allocators'!AN23/SUM('CEB Allocators'!$M23:$BF23),0)*SUM($U23:$BN23)</f>
        <v>27.764003330584231</v>
      </c>
      <c r="AW463" s="146">
        <f>IFERROR('CEB Allocators'!AO23/SUM('CEB Allocators'!$M23:$BF23),0)*SUM($U23:$BN23)</f>
        <v>27.764003330584231</v>
      </c>
      <c r="AX463" s="146">
        <f>IFERROR('CEB Allocators'!AP23/SUM('CEB Allocators'!$M23:$BF23),0)*SUM($U23:$BN23)</f>
        <v>27.764003330584231</v>
      </c>
      <c r="AY463" s="146">
        <f>IFERROR('CEB Allocators'!AQ23/SUM('CEB Allocators'!$M23:$BF23),0)*SUM($U23:$BN23)</f>
        <v>27.764003330584231</v>
      </c>
      <c r="AZ463" s="146">
        <f>IFERROR('CEB Allocators'!AR23/SUM('CEB Allocators'!$M23:$BF23),0)*SUM($U23:$BN23)</f>
        <v>27.764003330584231</v>
      </c>
      <c r="BA463" s="146">
        <f>IFERROR('CEB Allocators'!AS23/SUM('CEB Allocators'!$M23:$BF23),0)*SUM($U23:$BN23)</f>
        <v>27.764003330584231</v>
      </c>
      <c r="BB463" s="146">
        <f>IFERROR('CEB Allocators'!AT23/SUM('CEB Allocators'!$M23:$BF23),0)*SUM($U23:$BN23)</f>
        <v>27.764003330584231</v>
      </c>
      <c r="BC463" s="146">
        <f>IFERROR('CEB Allocators'!AU23/SUM('CEB Allocators'!$M23:$BF23),0)*SUM($U23:$BN23)</f>
        <v>27.764003330584231</v>
      </c>
      <c r="BD463" s="146">
        <f>IFERROR('CEB Allocators'!AV23/SUM('CEB Allocators'!$M23:$BF23),0)*SUM($U23:$BN23)</f>
        <v>27.764003330584231</v>
      </c>
      <c r="BE463" s="146">
        <f>IFERROR('CEB Allocators'!AW23/SUM('CEB Allocators'!$M23:$BF23),0)*SUM($U23:$BN23)</f>
        <v>27.764003330584231</v>
      </c>
      <c r="BF463" s="146">
        <f>IFERROR('CEB Allocators'!AX23/SUM('CEB Allocators'!$M23:$BF23),0)*SUM($U23:$BN23)</f>
        <v>27.764003330584231</v>
      </c>
      <c r="BG463" s="146">
        <f>IFERROR('CEB Allocators'!AY23/SUM('CEB Allocators'!$M23:$BF23),0)*SUM($U23:$BN23)</f>
        <v>27.764003330584231</v>
      </c>
      <c r="BH463" s="146">
        <f>IFERROR('CEB Allocators'!AZ23/SUM('CEB Allocators'!$M23:$BF23),0)*SUM($U23:$BN23)</f>
        <v>27.764003330584231</v>
      </c>
      <c r="BI463" s="146">
        <f>IFERROR('CEB Allocators'!BA23/SUM('CEB Allocators'!$M23:$BF23),0)*SUM($U23:$BN23)</f>
        <v>27.764003330584231</v>
      </c>
      <c r="BJ463" s="146">
        <f>IFERROR('CEB Allocators'!BB23/SUM('CEB Allocators'!$M23:$BF23),0)*SUM($U23:$BN23)</f>
        <v>27.764003330584231</v>
      </c>
      <c r="BK463" s="146">
        <f>IFERROR('CEB Allocators'!BC23/SUM('CEB Allocators'!$M23:$BF23),0)*SUM($U23:$BN23)</f>
        <v>27.764003330584231</v>
      </c>
      <c r="BL463" s="146">
        <f>IFERROR('CEB Allocators'!BD23/SUM('CEB Allocators'!$M23:$BF23),0)*SUM($U23:$BN23)</f>
        <v>27.764003330584231</v>
      </c>
      <c r="BM463" s="146">
        <f>IFERROR('CEB Allocators'!BE23/SUM('CEB Allocators'!$M23:$BF23),0)*SUM($U23:$BN23)</f>
        <v>27.764003330584231</v>
      </c>
      <c r="BN463" s="146">
        <f>IFERROR('CEB Allocators'!BF23/SUM('CEB Allocators'!$M23:$BF23),0)*SUM($U23:$BN23)</f>
        <v>27.764003330584231</v>
      </c>
      <c r="BO463" s="146">
        <f t="shared" ref="BO463:CH463" si="970">BO23</f>
        <v>8.8361654845483937</v>
      </c>
      <c r="BP463" s="146">
        <f t="shared" si="970"/>
        <v>8.8949136894895755</v>
      </c>
      <c r="BQ463" s="146">
        <f t="shared" si="970"/>
        <v>8.9548368585295819</v>
      </c>
      <c r="BR463" s="146">
        <f t="shared" si="970"/>
        <v>9.0159584909503874</v>
      </c>
      <c r="BS463" s="146">
        <f t="shared" si="970"/>
        <v>9.0783025560196098</v>
      </c>
      <c r="BT463" s="146">
        <f t="shared" si="970"/>
        <v>9.1418935023902179</v>
      </c>
      <c r="BU463" s="146">
        <f t="shared" si="970"/>
        <v>9.2067562676882364</v>
      </c>
      <c r="BV463" s="146">
        <f t="shared" si="970"/>
        <v>9.2897870935462308</v>
      </c>
      <c r="BW463" s="146">
        <f t="shared" si="970"/>
        <v>9.3576077306673699</v>
      </c>
      <c r="BX463" s="146">
        <f t="shared" si="970"/>
        <v>9.4267847805309319</v>
      </c>
      <c r="BY463" s="146">
        <f t="shared" si="970"/>
        <v>9.4973453713917664</v>
      </c>
      <c r="BZ463" s="146">
        <f t="shared" si="970"/>
        <v>0</v>
      </c>
      <c r="CA463" s="146">
        <f t="shared" si="970"/>
        <v>0</v>
      </c>
      <c r="CB463" s="146">
        <f t="shared" si="970"/>
        <v>0</v>
      </c>
      <c r="CC463" s="146">
        <f t="shared" si="970"/>
        <v>0</v>
      </c>
      <c r="CD463" s="146">
        <f t="shared" si="970"/>
        <v>0</v>
      </c>
      <c r="CE463" s="146">
        <f t="shared" si="970"/>
        <v>0</v>
      </c>
      <c r="CF463" s="146">
        <f t="shared" si="970"/>
        <v>0</v>
      </c>
      <c r="CG463" s="146">
        <f t="shared" si="970"/>
        <v>0</v>
      </c>
      <c r="CH463" s="146">
        <f t="shared" si="970"/>
        <v>0</v>
      </c>
    </row>
    <row r="464" spans="1:86" ht="11.4" x14ac:dyDescent="0.2">
      <c r="A464" s="150"/>
      <c r="B464" s="14" t="str">
        <f t="shared" ref="B464:K464" si="971">B24</f>
        <v>FIT I</v>
      </c>
      <c r="C464" s="14">
        <f t="shared" si="971"/>
        <v>55.339150000000075</v>
      </c>
      <c r="D464" s="14" t="str">
        <f t="shared" si="971"/>
        <v>Sol</v>
      </c>
      <c r="E464" s="14" t="str">
        <f t="shared" si="971"/>
        <v>Solar (Rooftop, &lt;0.5MW)</v>
      </c>
      <c r="F464" s="14" t="str">
        <f t="shared" si="971"/>
        <v>Multiple</v>
      </c>
      <c r="G464" s="14">
        <f t="shared" si="971"/>
        <v>41275</v>
      </c>
      <c r="H464" s="14">
        <f t="shared" si="931"/>
        <v>50</v>
      </c>
      <c r="I464" s="14">
        <f t="shared" si="971"/>
        <v>25</v>
      </c>
      <c r="J464" s="14">
        <f t="shared" si="971"/>
        <v>25</v>
      </c>
      <c r="K464" s="14">
        <f t="shared" si="971"/>
        <v>2013</v>
      </c>
      <c r="L464" s="14"/>
      <c r="M464" s="14"/>
      <c r="N464" s="14"/>
      <c r="O464" s="14"/>
      <c r="P464" s="14"/>
      <c r="Q464" s="14"/>
      <c r="R464" s="14"/>
      <c r="S464" s="14"/>
      <c r="T464" s="14"/>
      <c r="U464" s="146">
        <f>IFERROR('CEB Allocators'!M24/SUM('CEB Allocators'!$M24:$BF24),0)*SUM($U24:$BN24)</f>
        <v>0</v>
      </c>
      <c r="V464" s="146">
        <f>IFERROR('CEB Allocators'!N24/SUM('CEB Allocators'!$M24:$BF24),0)*SUM($U24:$BN24)</f>
        <v>0</v>
      </c>
      <c r="W464" s="146">
        <f>IFERROR('CEB Allocators'!O24/SUM('CEB Allocators'!$M24:$BF24),0)*SUM($U24:$BN24)</f>
        <v>0</v>
      </c>
      <c r="X464" s="146">
        <f>IFERROR('CEB Allocators'!P24/SUM('CEB Allocators'!$M24:$BF24),0)*SUM($U24:$BN24)</f>
        <v>0</v>
      </c>
      <c r="Y464" s="146">
        <f>IFERROR('CEB Allocators'!Q24/SUM('CEB Allocators'!$M24:$BF24),0)*SUM($U24:$BN24)</f>
        <v>0</v>
      </c>
      <c r="Z464" s="146">
        <f>IFERROR('CEB Allocators'!R24/SUM('CEB Allocators'!$M24:$BF24),0)*SUM($U24:$BN24)</f>
        <v>0</v>
      </c>
      <c r="AA464" s="146">
        <f>IFERROR('CEB Allocators'!S24/SUM('CEB Allocators'!$M24:$BF24),0)*SUM($U24:$BN24)</f>
        <v>0</v>
      </c>
      <c r="AB464" s="146">
        <f>IFERROR('CEB Allocators'!T24/SUM('CEB Allocators'!$M24:$BF24),0)*SUM($U24:$BN24)</f>
        <v>0</v>
      </c>
      <c r="AC464" s="146">
        <f>IFERROR('CEB Allocators'!U24/SUM('CEB Allocators'!$M24:$BF24),0)*SUM($U24:$BN24)</f>
        <v>28.162026140409214</v>
      </c>
      <c r="AD464" s="146">
        <f>IFERROR('CEB Allocators'!V24/SUM('CEB Allocators'!$M24:$BF24),0)*SUM($U24:$BN24)</f>
        <v>28.162026140409214</v>
      </c>
      <c r="AE464" s="146">
        <f>IFERROR('CEB Allocators'!W24/SUM('CEB Allocators'!$M24:$BF24),0)*SUM($U24:$BN24)</f>
        <v>28.162026140409214</v>
      </c>
      <c r="AF464" s="146">
        <f>IFERROR('CEB Allocators'!X24/SUM('CEB Allocators'!$M24:$BF24),0)*SUM($U24:$BN24)</f>
        <v>28.162026140409214</v>
      </c>
      <c r="AG464" s="146">
        <f>IFERROR('CEB Allocators'!Y24/SUM('CEB Allocators'!$M24:$BF24),0)*SUM($U24:$BN24)</f>
        <v>28.162026140409214</v>
      </c>
      <c r="AH464" s="146">
        <f>IFERROR('CEB Allocators'!Z24/SUM('CEB Allocators'!$M24:$BF24),0)*SUM($U24:$BN24)</f>
        <v>28.162026140409214</v>
      </c>
      <c r="AI464" s="146">
        <f>IFERROR('CEB Allocators'!AA24/SUM('CEB Allocators'!$M24:$BF24),0)*SUM($U24:$BN24)</f>
        <v>28.162026140409214</v>
      </c>
      <c r="AJ464" s="146">
        <f>IFERROR('CEB Allocators'!AB24/SUM('CEB Allocators'!$M24:$BF24),0)*SUM($U24:$BN24)</f>
        <v>28.162026140409214</v>
      </c>
      <c r="AK464" s="146">
        <f>IFERROR('CEB Allocators'!AC24/SUM('CEB Allocators'!$M24:$BF24),0)*SUM($U24:$BN24)</f>
        <v>28.162026140409214</v>
      </c>
      <c r="AL464" s="146">
        <f>IFERROR('CEB Allocators'!AD24/SUM('CEB Allocators'!$M24:$BF24),0)*SUM($U24:$BN24)</f>
        <v>28.162026140409214</v>
      </c>
      <c r="AM464" s="146">
        <f>IFERROR('CEB Allocators'!AE24/SUM('CEB Allocators'!$M24:$BF24),0)*SUM($U24:$BN24)</f>
        <v>28.162026140409214</v>
      </c>
      <c r="AN464" s="146">
        <f>IFERROR('CEB Allocators'!AF24/SUM('CEB Allocators'!$M24:$BF24),0)*SUM($U24:$BN24)</f>
        <v>28.162026140409214</v>
      </c>
      <c r="AO464" s="146">
        <f>IFERROR('CEB Allocators'!AG24/SUM('CEB Allocators'!$M24:$BF24),0)*SUM($U24:$BN24)</f>
        <v>28.162026140409214</v>
      </c>
      <c r="AP464" s="146">
        <f>IFERROR('CEB Allocators'!AH24/SUM('CEB Allocators'!$M24:$BF24),0)*SUM($U24:$BN24)</f>
        <v>28.162026140409214</v>
      </c>
      <c r="AQ464" s="146">
        <f>IFERROR('CEB Allocators'!AI24/SUM('CEB Allocators'!$M24:$BF24),0)*SUM($U24:$BN24)</f>
        <v>28.162026140409214</v>
      </c>
      <c r="AR464" s="146">
        <f>IFERROR('CEB Allocators'!AJ24/SUM('CEB Allocators'!$M24:$BF24),0)*SUM($U24:$BN24)</f>
        <v>28.162026140409214</v>
      </c>
      <c r="AS464" s="146">
        <f>IFERROR('CEB Allocators'!AK24/SUM('CEB Allocators'!$M24:$BF24),0)*SUM($U24:$BN24)</f>
        <v>28.162026140409214</v>
      </c>
      <c r="AT464" s="146">
        <f>IFERROR('CEB Allocators'!AL24/SUM('CEB Allocators'!$M24:$BF24),0)*SUM($U24:$BN24)</f>
        <v>28.162026140409214</v>
      </c>
      <c r="AU464" s="146">
        <f>IFERROR('CEB Allocators'!AM24/SUM('CEB Allocators'!$M24:$BF24),0)*SUM($U24:$BN24)</f>
        <v>28.162026140409214</v>
      </c>
      <c r="AV464" s="146">
        <f>IFERROR('CEB Allocators'!AN24/SUM('CEB Allocators'!$M24:$BF24),0)*SUM($U24:$BN24)</f>
        <v>28.162026140409214</v>
      </c>
      <c r="AW464" s="146">
        <f>IFERROR('CEB Allocators'!AO24/SUM('CEB Allocators'!$M24:$BF24),0)*SUM($U24:$BN24)</f>
        <v>28.162026140409214</v>
      </c>
      <c r="AX464" s="146">
        <f>IFERROR('CEB Allocators'!AP24/SUM('CEB Allocators'!$M24:$BF24),0)*SUM($U24:$BN24)</f>
        <v>28.162026140409214</v>
      </c>
      <c r="AY464" s="146">
        <f>IFERROR('CEB Allocators'!AQ24/SUM('CEB Allocators'!$M24:$BF24),0)*SUM($U24:$BN24)</f>
        <v>28.162026140409214</v>
      </c>
      <c r="AZ464" s="146">
        <f>IFERROR('CEB Allocators'!AR24/SUM('CEB Allocators'!$M24:$BF24),0)*SUM($U24:$BN24)</f>
        <v>28.162026140409214</v>
      </c>
      <c r="BA464" s="146">
        <f>IFERROR('CEB Allocators'!AS24/SUM('CEB Allocators'!$M24:$BF24),0)*SUM($U24:$BN24)</f>
        <v>28.162026140409214</v>
      </c>
      <c r="BB464" s="146">
        <f>IFERROR('CEB Allocators'!AT24/SUM('CEB Allocators'!$M24:$BF24),0)*SUM($U24:$BN24)</f>
        <v>28.162026140409214</v>
      </c>
      <c r="BC464" s="146">
        <f>IFERROR('CEB Allocators'!AU24/SUM('CEB Allocators'!$M24:$BF24),0)*SUM($U24:$BN24)</f>
        <v>28.162026140409214</v>
      </c>
      <c r="BD464" s="146">
        <f>IFERROR('CEB Allocators'!AV24/SUM('CEB Allocators'!$M24:$BF24),0)*SUM($U24:$BN24)</f>
        <v>28.162026140409214</v>
      </c>
      <c r="BE464" s="146">
        <f>IFERROR('CEB Allocators'!AW24/SUM('CEB Allocators'!$M24:$BF24),0)*SUM($U24:$BN24)</f>
        <v>28.162026140409214</v>
      </c>
      <c r="BF464" s="146">
        <f>IFERROR('CEB Allocators'!AX24/SUM('CEB Allocators'!$M24:$BF24),0)*SUM($U24:$BN24)</f>
        <v>28.162026140409214</v>
      </c>
      <c r="BG464" s="146">
        <f>IFERROR('CEB Allocators'!AY24/SUM('CEB Allocators'!$M24:$BF24),0)*SUM($U24:$BN24)</f>
        <v>28.162026140409214</v>
      </c>
      <c r="BH464" s="146">
        <f>IFERROR('CEB Allocators'!AZ24/SUM('CEB Allocators'!$M24:$BF24),0)*SUM($U24:$BN24)</f>
        <v>28.162026140409214</v>
      </c>
      <c r="BI464" s="146">
        <f>IFERROR('CEB Allocators'!BA24/SUM('CEB Allocators'!$M24:$BF24),0)*SUM($U24:$BN24)</f>
        <v>28.162026140409214</v>
      </c>
      <c r="BJ464" s="146">
        <f>IFERROR('CEB Allocators'!BB24/SUM('CEB Allocators'!$M24:$BF24),0)*SUM($U24:$BN24)</f>
        <v>28.162026140409214</v>
      </c>
      <c r="BK464" s="146">
        <f>IFERROR('CEB Allocators'!BC24/SUM('CEB Allocators'!$M24:$BF24),0)*SUM($U24:$BN24)</f>
        <v>28.162026140409214</v>
      </c>
      <c r="BL464" s="146">
        <f>IFERROR('CEB Allocators'!BD24/SUM('CEB Allocators'!$M24:$BF24),0)*SUM($U24:$BN24)</f>
        <v>28.162026140409214</v>
      </c>
      <c r="BM464" s="146">
        <f>IFERROR('CEB Allocators'!BE24/SUM('CEB Allocators'!$M24:$BF24),0)*SUM($U24:$BN24)</f>
        <v>28.162026140409214</v>
      </c>
      <c r="BN464" s="146">
        <f>IFERROR('CEB Allocators'!BF24/SUM('CEB Allocators'!$M24:$BF24),0)*SUM($U24:$BN24)</f>
        <v>28.162026140409214</v>
      </c>
      <c r="BO464" s="146">
        <f t="shared" ref="BO464:CH464" si="972">BO24</f>
        <v>8.6776184570666501</v>
      </c>
      <c r="BP464" s="146">
        <f t="shared" si="972"/>
        <v>8.7362096153868833</v>
      </c>
      <c r="BQ464" s="146">
        <f t="shared" si="972"/>
        <v>8.7959725968735203</v>
      </c>
      <c r="BR464" s="146">
        <f t="shared" si="972"/>
        <v>8.8569308379898928</v>
      </c>
      <c r="BS464" s="146">
        <f t="shared" si="972"/>
        <v>8.9191082439285925</v>
      </c>
      <c r="BT464" s="146">
        <f t="shared" si="972"/>
        <v>8.982529197986068</v>
      </c>
      <c r="BU464" s="146">
        <f t="shared" si="972"/>
        <v>9.0472185711246897</v>
      </c>
      <c r="BV464" s="146">
        <f t="shared" si="972"/>
        <v>9.1132017317260843</v>
      </c>
      <c r="BW464" s="146">
        <f t="shared" si="972"/>
        <v>9.1976667756119301</v>
      </c>
      <c r="BX464" s="146">
        <f t="shared" si="972"/>
        <v>9.2666589003030708</v>
      </c>
      <c r="BY464" s="146">
        <f t="shared" si="972"/>
        <v>9.3370308674880338</v>
      </c>
      <c r="BZ464" s="146">
        <f t="shared" si="972"/>
        <v>9.4088102740166946</v>
      </c>
      <c r="CA464" s="146">
        <f t="shared" si="972"/>
        <v>0</v>
      </c>
      <c r="CB464" s="146">
        <f t="shared" si="972"/>
        <v>0</v>
      </c>
      <c r="CC464" s="146">
        <f t="shared" si="972"/>
        <v>0</v>
      </c>
      <c r="CD464" s="146">
        <f t="shared" si="972"/>
        <v>0</v>
      </c>
      <c r="CE464" s="146">
        <f t="shared" si="972"/>
        <v>0</v>
      </c>
      <c r="CF464" s="146">
        <f t="shared" si="972"/>
        <v>0</v>
      </c>
      <c r="CG464" s="146">
        <f t="shared" si="972"/>
        <v>0</v>
      </c>
      <c r="CH464" s="146">
        <f t="shared" si="972"/>
        <v>0</v>
      </c>
    </row>
    <row r="465" spans="1:86" ht="11.4" x14ac:dyDescent="0.2">
      <c r="A465" s="150"/>
      <c r="B465" s="14" t="str">
        <f t="shared" ref="B465:K465" si="973">B25</f>
        <v>FIT I</v>
      </c>
      <c r="C465" s="14">
        <f t="shared" si="973"/>
        <v>74.989194999999995</v>
      </c>
      <c r="D465" s="14" t="str">
        <f t="shared" si="973"/>
        <v>Sol</v>
      </c>
      <c r="E465" s="14" t="str">
        <f t="shared" si="973"/>
        <v>Solar (Rooftop, &lt;0.5MW)</v>
      </c>
      <c r="F465" s="14" t="str">
        <f t="shared" si="973"/>
        <v>Multiple</v>
      </c>
      <c r="G465" s="14">
        <f t="shared" si="973"/>
        <v>41640</v>
      </c>
      <c r="H465" s="14">
        <f t="shared" si="931"/>
        <v>50</v>
      </c>
      <c r="I465" s="14">
        <f t="shared" si="973"/>
        <v>25</v>
      </c>
      <c r="J465" s="14">
        <f t="shared" si="973"/>
        <v>25</v>
      </c>
      <c r="K465" s="14">
        <f t="shared" si="973"/>
        <v>2014</v>
      </c>
      <c r="L465" s="14"/>
      <c r="M465" s="14"/>
      <c r="N465" s="14"/>
      <c r="O465" s="14"/>
      <c r="P465" s="14"/>
      <c r="Q465" s="14"/>
      <c r="R465" s="14"/>
      <c r="S465" s="14"/>
      <c r="T465" s="14"/>
      <c r="U465" s="146">
        <f>IFERROR('CEB Allocators'!M25/SUM('CEB Allocators'!$M25:$BF25),0)*SUM($U25:$BN25)</f>
        <v>0</v>
      </c>
      <c r="V465" s="146">
        <f>IFERROR('CEB Allocators'!N25/SUM('CEB Allocators'!$M25:$BF25),0)*SUM($U25:$BN25)</f>
        <v>0</v>
      </c>
      <c r="W465" s="146">
        <f>IFERROR('CEB Allocators'!O25/SUM('CEB Allocators'!$M25:$BF25),0)*SUM($U25:$BN25)</f>
        <v>0</v>
      </c>
      <c r="X465" s="146">
        <f>IFERROR('CEB Allocators'!P25/SUM('CEB Allocators'!$M25:$BF25),0)*SUM($U25:$BN25)</f>
        <v>0</v>
      </c>
      <c r="Y465" s="146">
        <f>IFERROR('CEB Allocators'!Q25/SUM('CEB Allocators'!$M25:$BF25),0)*SUM($U25:$BN25)</f>
        <v>0</v>
      </c>
      <c r="Z465" s="146">
        <f>IFERROR('CEB Allocators'!R25/SUM('CEB Allocators'!$M25:$BF25),0)*SUM($U25:$BN25)</f>
        <v>0</v>
      </c>
      <c r="AA465" s="146">
        <f>IFERROR('CEB Allocators'!S25/SUM('CEB Allocators'!$M25:$BF25),0)*SUM($U25:$BN25)</f>
        <v>0</v>
      </c>
      <c r="AB465" s="146">
        <f>IFERROR('CEB Allocators'!T25/SUM('CEB Allocators'!$M25:$BF25),0)*SUM($U25:$BN25)</f>
        <v>0</v>
      </c>
      <c r="AC465" s="146">
        <f>IFERROR('CEB Allocators'!U25/SUM('CEB Allocators'!$M25:$BF25),0)*SUM($U25:$BN25)</f>
        <v>0</v>
      </c>
      <c r="AD465" s="146">
        <f>IFERROR('CEB Allocators'!V25/SUM('CEB Allocators'!$M25:$BF25),0)*SUM($U25:$BN25)</f>
        <v>33.584062143417469</v>
      </c>
      <c r="AE465" s="146">
        <f>IFERROR('CEB Allocators'!W25/SUM('CEB Allocators'!$M25:$BF25),0)*SUM($U25:$BN25)</f>
        <v>33.584062143417469</v>
      </c>
      <c r="AF465" s="146">
        <f>IFERROR('CEB Allocators'!X25/SUM('CEB Allocators'!$M25:$BF25),0)*SUM($U25:$BN25)</f>
        <v>33.584062143417469</v>
      </c>
      <c r="AG465" s="146">
        <f>IFERROR('CEB Allocators'!Y25/SUM('CEB Allocators'!$M25:$BF25),0)*SUM($U25:$BN25)</f>
        <v>33.584062143417469</v>
      </c>
      <c r="AH465" s="146">
        <f>IFERROR('CEB Allocators'!Z25/SUM('CEB Allocators'!$M25:$BF25),0)*SUM($U25:$BN25)</f>
        <v>33.584062143417469</v>
      </c>
      <c r="AI465" s="146">
        <f>IFERROR('CEB Allocators'!AA25/SUM('CEB Allocators'!$M25:$BF25),0)*SUM($U25:$BN25)</f>
        <v>33.584062143417469</v>
      </c>
      <c r="AJ465" s="146">
        <f>IFERROR('CEB Allocators'!AB25/SUM('CEB Allocators'!$M25:$BF25),0)*SUM($U25:$BN25)</f>
        <v>33.584062143417469</v>
      </c>
      <c r="AK465" s="146">
        <f>IFERROR('CEB Allocators'!AC25/SUM('CEB Allocators'!$M25:$BF25),0)*SUM($U25:$BN25)</f>
        <v>33.584062143417469</v>
      </c>
      <c r="AL465" s="146">
        <f>IFERROR('CEB Allocators'!AD25/SUM('CEB Allocators'!$M25:$BF25),0)*SUM($U25:$BN25)</f>
        <v>33.584062143417469</v>
      </c>
      <c r="AM465" s="146">
        <f>IFERROR('CEB Allocators'!AE25/SUM('CEB Allocators'!$M25:$BF25),0)*SUM($U25:$BN25)</f>
        <v>33.584062143417469</v>
      </c>
      <c r="AN465" s="146">
        <f>IFERROR('CEB Allocators'!AF25/SUM('CEB Allocators'!$M25:$BF25),0)*SUM($U25:$BN25)</f>
        <v>33.584062143417469</v>
      </c>
      <c r="AO465" s="146">
        <f>IFERROR('CEB Allocators'!AG25/SUM('CEB Allocators'!$M25:$BF25),0)*SUM($U25:$BN25)</f>
        <v>33.584062143417469</v>
      </c>
      <c r="AP465" s="146">
        <f>IFERROR('CEB Allocators'!AH25/SUM('CEB Allocators'!$M25:$BF25),0)*SUM($U25:$BN25)</f>
        <v>33.584062143417469</v>
      </c>
      <c r="AQ465" s="146">
        <f>IFERROR('CEB Allocators'!AI25/SUM('CEB Allocators'!$M25:$BF25),0)*SUM($U25:$BN25)</f>
        <v>33.584062143417469</v>
      </c>
      <c r="AR465" s="146">
        <f>IFERROR('CEB Allocators'!AJ25/SUM('CEB Allocators'!$M25:$BF25),0)*SUM($U25:$BN25)</f>
        <v>33.584062143417469</v>
      </c>
      <c r="AS465" s="146">
        <f>IFERROR('CEB Allocators'!AK25/SUM('CEB Allocators'!$M25:$BF25),0)*SUM($U25:$BN25)</f>
        <v>33.584062143417469</v>
      </c>
      <c r="AT465" s="146">
        <f>IFERROR('CEB Allocators'!AL25/SUM('CEB Allocators'!$M25:$BF25),0)*SUM($U25:$BN25)</f>
        <v>33.584062143417469</v>
      </c>
      <c r="AU465" s="146">
        <f>IFERROR('CEB Allocators'!AM25/SUM('CEB Allocators'!$M25:$BF25),0)*SUM($U25:$BN25)</f>
        <v>33.584062143417469</v>
      </c>
      <c r="AV465" s="146">
        <f>IFERROR('CEB Allocators'!AN25/SUM('CEB Allocators'!$M25:$BF25),0)*SUM($U25:$BN25)</f>
        <v>33.584062143417469</v>
      </c>
      <c r="AW465" s="146">
        <f>IFERROR('CEB Allocators'!AO25/SUM('CEB Allocators'!$M25:$BF25),0)*SUM($U25:$BN25)</f>
        <v>33.584062143417469</v>
      </c>
      <c r="AX465" s="146">
        <f>IFERROR('CEB Allocators'!AP25/SUM('CEB Allocators'!$M25:$BF25),0)*SUM($U25:$BN25)</f>
        <v>33.584062143417469</v>
      </c>
      <c r="AY465" s="146">
        <f>IFERROR('CEB Allocators'!AQ25/SUM('CEB Allocators'!$M25:$BF25),0)*SUM($U25:$BN25)</f>
        <v>33.584062143417469</v>
      </c>
      <c r="AZ465" s="146">
        <f>IFERROR('CEB Allocators'!AR25/SUM('CEB Allocators'!$M25:$BF25),0)*SUM($U25:$BN25)</f>
        <v>33.584062143417469</v>
      </c>
      <c r="BA465" s="146">
        <f>IFERROR('CEB Allocators'!AS25/SUM('CEB Allocators'!$M25:$BF25),0)*SUM($U25:$BN25)</f>
        <v>33.584062143417469</v>
      </c>
      <c r="BB465" s="146">
        <f>IFERROR('CEB Allocators'!AT25/SUM('CEB Allocators'!$M25:$BF25),0)*SUM($U25:$BN25)</f>
        <v>33.584062143417469</v>
      </c>
      <c r="BC465" s="146">
        <f>IFERROR('CEB Allocators'!AU25/SUM('CEB Allocators'!$M25:$BF25),0)*SUM($U25:$BN25)</f>
        <v>33.584062143417469</v>
      </c>
      <c r="BD465" s="146">
        <f>IFERROR('CEB Allocators'!AV25/SUM('CEB Allocators'!$M25:$BF25),0)*SUM($U25:$BN25)</f>
        <v>33.584062143417469</v>
      </c>
      <c r="BE465" s="146">
        <f>IFERROR('CEB Allocators'!AW25/SUM('CEB Allocators'!$M25:$BF25),0)*SUM($U25:$BN25)</f>
        <v>33.584062143417469</v>
      </c>
      <c r="BF465" s="146">
        <f>IFERROR('CEB Allocators'!AX25/SUM('CEB Allocators'!$M25:$BF25),0)*SUM($U25:$BN25)</f>
        <v>33.584062143417469</v>
      </c>
      <c r="BG465" s="146">
        <f>IFERROR('CEB Allocators'!AY25/SUM('CEB Allocators'!$M25:$BF25),0)*SUM($U25:$BN25)</f>
        <v>33.584062143417469</v>
      </c>
      <c r="BH465" s="146">
        <f>IFERROR('CEB Allocators'!AZ25/SUM('CEB Allocators'!$M25:$BF25),0)*SUM($U25:$BN25)</f>
        <v>33.584062143417469</v>
      </c>
      <c r="BI465" s="146">
        <f>IFERROR('CEB Allocators'!BA25/SUM('CEB Allocators'!$M25:$BF25),0)*SUM($U25:$BN25)</f>
        <v>33.584062143417469</v>
      </c>
      <c r="BJ465" s="146">
        <f>IFERROR('CEB Allocators'!BB25/SUM('CEB Allocators'!$M25:$BF25),0)*SUM($U25:$BN25)</f>
        <v>33.584062143417469</v>
      </c>
      <c r="BK465" s="146">
        <f>IFERROR('CEB Allocators'!BC25/SUM('CEB Allocators'!$M25:$BF25),0)*SUM($U25:$BN25)</f>
        <v>33.584062143417469</v>
      </c>
      <c r="BL465" s="146">
        <f>IFERROR('CEB Allocators'!BD25/SUM('CEB Allocators'!$M25:$BF25),0)*SUM($U25:$BN25)</f>
        <v>33.584062143417469</v>
      </c>
      <c r="BM465" s="146">
        <f>IFERROR('CEB Allocators'!BE25/SUM('CEB Allocators'!$M25:$BF25),0)*SUM($U25:$BN25)</f>
        <v>33.584062143417469</v>
      </c>
      <c r="BN465" s="146">
        <f>IFERROR('CEB Allocators'!BF25/SUM('CEB Allocators'!$M25:$BF25),0)*SUM($U25:$BN25)</f>
        <v>33.584062143417469</v>
      </c>
      <c r="BO465" s="146">
        <f t="shared" ref="BO465:CH465" si="974">BO25</f>
        <v>11.582321947726781</v>
      </c>
      <c r="BP465" s="146">
        <f t="shared" si="974"/>
        <v>11.661717887067228</v>
      </c>
      <c r="BQ465" s="146">
        <f t="shared" si="974"/>
        <v>11.742701745194486</v>
      </c>
      <c r="BR465" s="146">
        <f t="shared" si="974"/>
        <v>11.825305280484285</v>
      </c>
      <c r="BS465" s="146">
        <f t="shared" si="974"/>
        <v>11.909560886479884</v>
      </c>
      <c r="BT465" s="146">
        <f t="shared" si="974"/>
        <v>11.995501604595395</v>
      </c>
      <c r="BU465" s="146">
        <f t="shared" si="974"/>
        <v>12.083161137073215</v>
      </c>
      <c r="BV465" s="146">
        <f t="shared" si="974"/>
        <v>12.17257386020059</v>
      </c>
      <c r="BW465" s="146">
        <f t="shared" si="974"/>
        <v>12.263774837790516</v>
      </c>
      <c r="BX465" s="146">
        <f t="shared" si="974"/>
        <v>12.380521209203375</v>
      </c>
      <c r="BY465" s="146">
        <f t="shared" si="974"/>
        <v>12.475881133773354</v>
      </c>
      <c r="BZ465" s="146">
        <f t="shared" si="974"/>
        <v>12.573148256834733</v>
      </c>
      <c r="CA465" s="146">
        <f t="shared" si="974"/>
        <v>12.67236072235734</v>
      </c>
      <c r="CB465" s="146">
        <f t="shared" si="974"/>
        <v>0</v>
      </c>
      <c r="CC465" s="146">
        <f t="shared" si="974"/>
        <v>0</v>
      </c>
      <c r="CD465" s="146">
        <f t="shared" si="974"/>
        <v>0</v>
      </c>
      <c r="CE465" s="146">
        <f t="shared" si="974"/>
        <v>0</v>
      </c>
      <c r="CF465" s="146">
        <f t="shared" si="974"/>
        <v>0</v>
      </c>
      <c r="CG465" s="146">
        <f t="shared" si="974"/>
        <v>0</v>
      </c>
      <c r="CH465" s="146">
        <f t="shared" si="974"/>
        <v>0</v>
      </c>
    </row>
    <row r="466" spans="1:86" ht="11.4" x14ac:dyDescent="0.2">
      <c r="A466" s="150"/>
      <c r="B466" s="14" t="str">
        <f t="shared" ref="B466:K466" si="975">B26</f>
        <v>FIT I</v>
      </c>
      <c r="C466" s="14">
        <f t="shared" si="975"/>
        <v>10.9</v>
      </c>
      <c r="D466" s="14" t="str">
        <f t="shared" si="975"/>
        <v>Sol</v>
      </c>
      <c r="E466" s="14" t="str">
        <f t="shared" si="975"/>
        <v>Solar (Rooftop, &lt;0.5MW)</v>
      </c>
      <c r="F466" s="14" t="str">
        <f t="shared" si="975"/>
        <v>Multiple</v>
      </c>
      <c r="G466" s="14">
        <f t="shared" si="975"/>
        <v>42005</v>
      </c>
      <c r="H466" s="14">
        <f t="shared" si="931"/>
        <v>50</v>
      </c>
      <c r="I466" s="14">
        <f t="shared" si="975"/>
        <v>25</v>
      </c>
      <c r="J466" s="14">
        <f t="shared" si="975"/>
        <v>25</v>
      </c>
      <c r="K466" s="14">
        <f t="shared" si="975"/>
        <v>2015</v>
      </c>
      <c r="L466" s="14"/>
      <c r="M466" s="14"/>
      <c r="N466" s="14"/>
      <c r="O466" s="14"/>
      <c r="P466" s="14"/>
      <c r="Q466" s="14"/>
      <c r="R466" s="14"/>
      <c r="S466" s="14"/>
      <c r="T466" s="14"/>
      <c r="U466" s="146">
        <f>IFERROR('CEB Allocators'!M26/SUM('CEB Allocators'!$M26:$BF26),0)*SUM($U26:$BN26)</f>
        <v>0</v>
      </c>
      <c r="V466" s="146">
        <f>IFERROR('CEB Allocators'!N26/SUM('CEB Allocators'!$M26:$BF26),0)*SUM($U26:$BN26)</f>
        <v>0</v>
      </c>
      <c r="W466" s="146">
        <f>IFERROR('CEB Allocators'!O26/SUM('CEB Allocators'!$M26:$BF26),0)*SUM($U26:$BN26)</f>
        <v>0</v>
      </c>
      <c r="X466" s="146">
        <f>IFERROR('CEB Allocators'!P26/SUM('CEB Allocators'!$M26:$BF26),0)*SUM($U26:$BN26)</f>
        <v>0</v>
      </c>
      <c r="Y466" s="146">
        <f>IFERROR('CEB Allocators'!Q26/SUM('CEB Allocators'!$M26:$BF26),0)*SUM($U26:$BN26)</f>
        <v>0</v>
      </c>
      <c r="Z466" s="146">
        <f>IFERROR('CEB Allocators'!R26/SUM('CEB Allocators'!$M26:$BF26),0)*SUM($U26:$BN26)</f>
        <v>0</v>
      </c>
      <c r="AA466" s="146">
        <f>IFERROR('CEB Allocators'!S26/SUM('CEB Allocators'!$M26:$BF26),0)*SUM($U26:$BN26)</f>
        <v>0</v>
      </c>
      <c r="AB466" s="146">
        <f>IFERROR('CEB Allocators'!T26/SUM('CEB Allocators'!$M26:$BF26),0)*SUM($U26:$BN26)</f>
        <v>0</v>
      </c>
      <c r="AC466" s="146">
        <f>IFERROR('CEB Allocators'!U26/SUM('CEB Allocators'!$M26:$BF26),0)*SUM($U26:$BN26)</f>
        <v>0</v>
      </c>
      <c r="AD466" s="146">
        <f>IFERROR('CEB Allocators'!V26/SUM('CEB Allocators'!$M26:$BF26),0)*SUM($U26:$BN26)</f>
        <v>0</v>
      </c>
      <c r="AE466" s="146">
        <f>IFERROR('CEB Allocators'!W26/SUM('CEB Allocators'!$M26:$BF26),0)*SUM($U26:$BN26)</f>
        <v>4.9669660734788446</v>
      </c>
      <c r="AF466" s="146">
        <f>IFERROR('CEB Allocators'!X26/SUM('CEB Allocators'!$M26:$BF26),0)*SUM($U26:$BN26)</f>
        <v>4.9669660734788446</v>
      </c>
      <c r="AG466" s="146">
        <f>IFERROR('CEB Allocators'!Y26/SUM('CEB Allocators'!$M26:$BF26),0)*SUM($U26:$BN26)</f>
        <v>4.9669660734788446</v>
      </c>
      <c r="AH466" s="146">
        <f>IFERROR('CEB Allocators'!Z26/SUM('CEB Allocators'!$M26:$BF26),0)*SUM($U26:$BN26)</f>
        <v>4.9669660734788446</v>
      </c>
      <c r="AI466" s="146">
        <f>IFERROR('CEB Allocators'!AA26/SUM('CEB Allocators'!$M26:$BF26),0)*SUM($U26:$BN26)</f>
        <v>4.9669660734788446</v>
      </c>
      <c r="AJ466" s="146">
        <f>IFERROR('CEB Allocators'!AB26/SUM('CEB Allocators'!$M26:$BF26),0)*SUM($U26:$BN26)</f>
        <v>4.9669660734788446</v>
      </c>
      <c r="AK466" s="146">
        <f>IFERROR('CEB Allocators'!AC26/SUM('CEB Allocators'!$M26:$BF26),0)*SUM($U26:$BN26)</f>
        <v>4.9669660734788446</v>
      </c>
      <c r="AL466" s="146">
        <f>IFERROR('CEB Allocators'!AD26/SUM('CEB Allocators'!$M26:$BF26),0)*SUM($U26:$BN26)</f>
        <v>4.9669660734788446</v>
      </c>
      <c r="AM466" s="146">
        <f>IFERROR('CEB Allocators'!AE26/SUM('CEB Allocators'!$M26:$BF26),0)*SUM($U26:$BN26)</f>
        <v>4.9669660734788446</v>
      </c>
      <c r="AN466" s="146">
        <f>IFERROR('CEB Allocators'!AF26/SUM('CEB Allocators'!$M26:$BF26),0)*SUM($U26:$BN26)</f>
        <v>4.9669660734788446</v>
      </c>
      <c r="AO466" s="146">
        <f>IFERROR('CEB Allocators'!AG26/SUM('CEB Allocators'!$M26:$BF26),0)*SUM($U26:$BN26)</f>
        <v>4.9669660734788446</v>
      </c>
      <c r="AP466" s="146">
        <f>IFERROR('CEB Allocators'!AH26/SUM('CEB Allocators'!$M26:$BF26),0)*SUM($U26:$BN26)</f>
        <v>4.9669660734788446</v>
      </c>
      <c r="AQ466" s="146">
        <f>IFERROR('CEB Allocators'!AI26/SUM('CEB Allocators'!$M26:$BF26),0)*SUM($U26:$BN26)</f>
        <v>4.9669660734788446</v>
      </c>
      <c r="AR466" s="146">
        <f>IFERROR('CEB Allocators'!AJ26/SUM('CEB Allocators'!$M26:$BF26),0)*SUM($U26:$BN26)</f>
        <v>4.9669660734788446</v>
      </c>
      <c r="AS466" s="146">
        <f>IFERROR('CEB Allocators'!AK26/SUM('CEB Allocators'!$M26:$BF26),0)*SUM($U26:$BN26)</f>
        <v>4.9669660734788446</v>
      </c>
      <c r="AT466" s="146">
        <f>IFERROR('CEB Allocators'!AL26/SUM('CEB Allocators'!$M26:$BF26),0)*SUM($U26:$BN26)</f>
        <v>4.9669660734788446</v>
      </c>
      <c r="AU466" s="146">
        <f>IFERROR('CEB Allocators'!AM26/SUM('CEB Allocators'!$M26:$BF26),0)*SUM($U26:$BN26)</f>
        <v>4.9669660734788446</v>
      </c>
      <c r="AV466" s="146">
        <f>IFERROR('CEB Allocators'!AN26/SUM('CEB Allocators'!$M26:$BF26),0)*SUM($U26:$BN26)</f>
        <v>4.9669660734788446</v>
      </c>
      <c r="AW466" s="146">
        <f>IFERROR('CEB Allocators'!AO26/SUM('CEB Allocators'!$M26:$BF26),0)*SUM($U26:$BN26)</f>
        <v>4.9669660734788446</v>
      </c>
      <c r="AX466" s="146">
        <f>IFERROR('CEB Allocators'!AP26/SUM('CEB Allocators'!$M26:$BF26),0)*SUM($U26:$BN26)</f>
        <v>4.9669660734788446</v>
      </c>
      <c r="AY466" s="146">
        <f>IFERROR('CEB Allocators'!AQ26/SUM('CEB Allocators'!$M26:$BF26),0)*SUM($U26:$BN26)</f>
        <v>4.9669660734788446</v>
      </c>
      <c r="AZ466" s="146">
        <f>IFERROR('CEB Allocators'!AR26/SUM('CEB Allocators'!$M26:$BF26),0)*SUM($U26:$BN26)</f>
        <v>4.9669660734788446</v>
      </c>
      <c r="BA466" s="146">
        <f>IFERROR('CEB Allocators'!AS26/SUM('CEB Allocators'!$M26:$BF26),0)*SUM($U26:$BN26)</f>
        <v>4.9669660734788446</v>
      </c>
      <c r="BB466" s="146">
        <f>IFERROR('CEB Allocators'!AT26/SUM('CEB Allocators'!$M26:$BF26),0)*SUM($U26:$BN26)</f>
        <v>4.9669660734788446</v>
      </c>
      <c r="BC466" s="146">
        <f>IFERROR('CEB Allocators'!AU26/SUM('CEB Allocators'!$M26:$BF26),0)*SUM($U26:$BN26)</f>
        <v>4.9669660734788446</v>
      </c>
      <c r="BD466" s="146">
        <f>IFERROR('CEB Allocators'!AV26/SUM('CEB Allocators'!$M26:$BF26),0)*SUM($U26:$BN26)</f>
        <v>4.9669660734788446</v>
      </c>
      <c r="BE466" s="146">
        <f>IFERROR('CEB Allocators'!AW26/SUM('CEB Allocators'!$M26:$BF26),0)*SUM($U26:$BN26)</f>
        <v>4.9669660734788446</v>
      </c>
      <c r="BF466" s="146">
        <f>IFERROR('CEB Allocators'!AX26/SUM('CEB Allocators'!$M26:$BF26),0)*SUM($U26:$BN26)</f>
        <v>4.9669660734788446</v>
      </c>
      <c r="BG466" s="146">
        <f>IFERROR('CEB Allocators'!AY26/SUM('CEB Allocators'!$M26:$BF26),0)*SUM($U26:$BN26)</f>
        <v>4.9669660734788446</v>
      </c>
      <c r="BH466" s="146">
        <f>IFERROR('CEB Allocators'!AZ26/SUM('CEB Allocators'!$M26:$BF26),0)*SUM($U26:$BN26)</f>
        <v>4.9669660734788446</v>
      </c>
      <c r="BI466" s="146">
        <f>IFERROR('CEB Allocators'!BA26/SUM('CEB Allocators'!$M26:$BF26),0)*SUM($U26:$BN26)</f>
        <v>4.9669660734788446</v>
      </c>
      <c r="BJ466" s="146">
        <f>IFERROR('CEB Allocators'!BB26/SUM('CEB Allocators'!$M26:$BF26),0)*SUM($U26:$BN26)</f>
        <v>4.9669660734788446</v>
      </c>
      <c r="BK466" s="146">
        <f>IFERROR('CEB Allocators'!BC26/SUM('CEB Allocators'!$M26:$BF26),0)*SUM($U26:$BN26)</f>
        <v>4.9669660734788446</v>
      </c>
      <c r="BL466" s="146">
        <f>IFERROR('CEB Allocators'!BD26/SUM('CEB Allocators'!$M26:$BF26),0)*SUM($U26:$BN26)</f>
        <v>4.9669660734788446</v>
      </c>
      <c r="BM466" s="146">
        <f>IFERROR('CEB Allocators'!BE26/SUM('CEB Allocators'!$M26:$BF26),0)*SUM($U26:$BN26)</f>
        <v>4.9669660734788446</v>
      </c>
      <c r="BN466" s="146">
        <f>IFERROR('CEB Allocators'!BF26/SUM('CEB Allocators'!$M26:$BF26),0)*SUM($U26:$BN26)</f>
        <v>4.9669660734788446</v>
      </c>
      <c r="BO466" s="146">
        <f t="shared" ref="BO466:CH466" si="976">BO26</f>
        <v>1.6587253504855333</v>
      </c>
      <c r="BP466" s="146">
        <f t="shared" si="976"/>
        <v>1.6702658896100149</v>
      </c>
      <c r="BQ466" s="146">
        <f t="shared" si="976"/>
        <v>1.6820372395169858</v>
      </c>
      <c r="BR466" s="146">
        <f t="shared" si="976"/>
        <v>1.6940440164220967</v>
      </c>
      <c r="BS466" s="146">
        <f t="shared" si="976"/>
        <v>1.7062909288653094</v>
      </c>
      <c r="BT466" s="146">
        <f t="shared" si="976"/>
        <v>1.7187827795573865</v>
      </c>
      <c r="BU466" s="146">
        <f t="shared" si="976"/>
        <v>1.731524467263305</v>
      </c>
      <c r="BV466" s="146">
        <f t="shared" si="976"/>
        <v>1.7445209887233422</v>
      </c>
      <c r="BW466" s="146">
        <f t="shared" si="976"/>
        <v>1.7577774406125799</v>
      </c>
      <c r="BX466" s="146">
        <f t="shared" si="976"/>
        <v>1.7712990215396027</v>
      </c>
      <c r="BY466" s="146">
        <f t="shared" si="976"/>
        <v>1.7886079972842839</v>
      </c>
      <c r="BZ466" s="146">
        <f t="shared" si="976"/>
        <v>1.8027461893447407</v>
      </c>
      <c r="CA466" s="146">
        <f t="shared" si="976"/>
        <v>1.817167145246406</v>
      </c>
      <c r="CB466" s="146">
        <f t="shared" si="976"/>
        <v>1.8318765202661054</v>
      </c>
      <c r="CC466" s="146">
        <f t="shared" si="976"/>
        <v>0</v>
      </c>
      <c r="CD466" s="146">
        <f t="shared" si="976"/>
        <v>0</v>
      </c>
      <c r="CE466" s="146">
        <f t="shared" si="976"/>
        <v>0</v>
      </c>
      <c r="CF466" s="146">
        <f t="shared" si="976"/>
        <v>0</v>
      </c>
      <c r="CG466" s="146">
        <f t="shared" si="976"/>
        <v>0</v>
      </c>
      <c r="CH466" s="146">
        <f t="shared" si="976"/>
        <v>0</v>
      </c>
    </row>
    <row r="467" spans="1:86" ht="11.4" x14ac:dyDescent="0.2">
      <c r="A467" s="150"/>
      <c r="B467" s="14" t="str">
        <f t="shared" ref="B467:K467" si="977">B27</f>
        <v>FIT I</v>
      </c>
      <c r="C467" s="14">
        <f t="shared" si="977"/>
        <v>266</v>
      </c>
      <c r="D467" s="14" t="str">
        <f t="shared" si="977"/>
        <v>Win</v>
      </c>
      <c r="E467" s="14" t="str">
        <f t="shared" si="977"/>
        <v>Wind (Onshore, &gt;10MW)</v>
      </c>
      <c r="F467" s="14" t="str">
        <f t="shared" si="977"/>
        <v>Multiple</v>
      </c>
      <c r="G467" s="14">
        <f t="shared" si="977"/>
        <v>40909</v>
      </c>
      <c r="H467" s="14">
        <f t="shared" si="931"/>
        <v>50</v>
      </c>
      <c r="I467" s="14">
        <f t="shared" si="977"/>
        <v>25</v>
      </c>
      <c r="J467" s="14">
        <f t="shared" si="977"/>
        <v>25</v>
      </c>
      <c r="K467" s="14">
        <f t="shared" si="977"/>
        <v>2012</v>
      </c>
      <c r="L467" s="14"/>
      <c r="M467" s="14"/>
      <c r="N467" s="14"/>
      <c r="O467" s="14"/>
      <c r="P467" s="14"/>
      <c r="Q467" s="14"/>
      <c r="R467" s="14"/>
      <c r="S467" s="14"/>
      <c r="T467" s="14"/>
      <c r="U467" s="146">
        <f>IFERROR('CEB Allocators'!M27/SUM('CEB Allocators'!$M27:$BF27),0)*SUM($U27:$BN27)</f>
        <v>0</v>
      </c>
      <c r="V467" s="146">
        <f>IFERROR('CEB Allocators'!N27/SUM('CEB Allocators'!$M27:$BF27),0)*SUM($U27:$BN27)</f>
        <v>0</v>
      </c>
      <c r="W467" s="146">
        <f>IFERROR('CEB Allocators'!O27/SUM('CEB Allocators'!$M27:$BF27),0)*SUM($U27:$BN27)</f>
        <v>0</v>
      </c>
      <c r="X467" s="146">
        <f>IFERROR('CEB Allocators'!P27/SUM('CEB Allocators'!$M27:$BF27),0)*SUM($U27:$BN27)</f>
        <v>0</v>
      </c>
      <c r="Y467" s="146">
        <f>IFERROR('CEB Allocators'!Q27/SUM('CEB Allocators'!$M27:$BF27),0)*SUM($U27:$BN27)</f>
        <v>0</v>
      </c>
      <c r="Z467" s="146">
        <f>IFERROR('CEB Allocators'!R27/SUM('CEB Allocators'!$M27:$BF27),0)*SUM($U27:$BN27)</f>
        <v>0</v>
      </c>
      <c r="AA467" s="146">
        <f>IFERROR('CEB Allocators'!S27/SUM('CEB Allocators'!$M27:$BF27),0)*SUM($U27:$BN27)</f>
        <v>0</v>
      </c>
      <c r="AB467" s="146">
        <f>IFERROR('CEB Allocators'!T27/SUM('CEB Allocators'!$M27:$BF27),0)*SUM($U27:$BN27)</f>
        <v>78.396714622574649</v>
      </c>
      <c r="AC467" s="146">
        <f>IFERROR('CEB Allocators'!U27/SUM('CEB Allocators'!$M27:$BF27),0)*SUM($U27:$BN27)</f>
        <v>78.396714622574649</v>
      </c>
      <c r="AD467" s="146">
        <f>IFERROR('CEB Allocators'!V27/SUM('CEB Allocators'!$M27:$BF27),0)*SUM($U27:$BN27)</f>
        <v>78.396714622574649</v>
      </c>
      <c r="AE467" s="146">
        <f>IFERROR('CEB Allocators'!W27/SUM('CEB Allocators'!$M27:$BF27),0)*SUM($U27:$BN27)</f>
        <v>78.396714622574649</v>
      </c>
      <c r="AF467" s="146">
        <f>IFERROR('CEB Allocators'!X27/SUM('CEB Allocators'!$M27:$BF27),0)*SUM($U27:$BN27)</f>
        <v>78.396714622574649</v>
      </c>
      <c r="AG467" s="146">
        <f>IFERROR('CEB Allocators'!Y27/SUM('CEB Allocators'!$M27:$BF27),0)*SUM($U27:$BN27)</f>
        <v>78.396714622574649</v>
      </c>
      <c r="AH467" s="146">
        <f>IFERROR('CEB Allocators'!Z27/SUM('CEB Allocators'!$M27:$BF27),0)*SUM($U27:$BN27)</f>
        <v>78.396714622574649</v>
      </c>
      <c r="AI467" s="146">
        <f>IFERROR('CEB Allocators'!AA27/SUM('CEB Allocators'!$M27:$BF27),0)*SUM($U27:$BN27)</f>
        <v>78.396714622574649</v>
      </c>
      <c r="AJ467" s="146">
        <f>IFERROR('CEB Allocators'!AB27/SUM('CEB Allocators'!$M27:$BF27),0)*SUM($U27:$BN27)</f>
        <v>78.396714622574649</v>
      </c>
      <c r="AK467" s="146">
        <f>IFERROR('CEB Allocators'!AC27/SUM('CEB Allocators'!$M27:$BF27),0)*SUM($U27:$BN27)</f>
        <v>78.396714622574649</v>
      </c>
      <c r="AL467" s="146">
        <f>IFERROR('CEB Allocators'!AD27/SUM('CEB Allocators'!$M27:$BF27),0)*SUM($U27:$BN27)</f>
        <v>78.396714622574649</v>
      </c>
      <c r="AM467" s="146">
        <f>IFERROR('CEB Allocators'!AE27/SUM('CEB Allocators'!$M27:$BF27),0)*SUM($U27:$BN27)</f>
        <v>78.396714622574649</v>
      </c>
      <c r="AN467" s="146">
        <f>IFERROR('CEB Allocators'!AF27/SUM('CEB Allocators'!$M27:$BF27),0)*SUM($U27:$BN27)</f>
        <v>78.396714622574649</v>
      </c>
      <c r="AO467" s="146">
        <f>IFERROR('CEB Allocators'!AG27/SUM('CEB Allocators'!$M27:$BF27),0)*SUM($U27:$BN27)</f>
        <v>78.396714622574649</v>
      </c>
      <c r="AP467" s="146">
        <f>IFERROR('CEB Allocators'!AH27/SUM('CEB Allocators'!$M27:$BF27),0)*SUM($U27:$BN27)</f>
        <v>78.396714622574649</v>
      </c>
      <c r="AQ467" s="146">
        <f>IFERROR('CEB Allocators'!AI27/SUM('CEB Allocators'!$M27:$BF27),0)*SUM($U27:$BN27)</f>
        <v>78.396714622574649</v>
      </c>
      <c r="AR467" s="146">
        <f>IFERROR('CEB Allocators'!AJ27/SUM('CEB Allocators'!$M27:$BF27),0)*SUM($U27:$BN27)</f>
        <v>78.396714622574649</v>
      </c>
      <c r="AS467" s="146">
        <f>IFERROR('CEB Allocators'!AK27/SUM('CEB Allocators'!$M27:$BF27),0)*SUM($U27:$BN27)</f>
        <v>78.396714622574649</v>
      </c>
      <c r="AT467" s="146">
        <f>IFERROR('CEB Allocators'!AL27/SUM('CEB Allocators'!$M27:$BF27),0)*SUM($U27:$BN27)</f>
        <v>78.396714622574649</v>
      </c>
      <c r="AU467" s="146">
        <f>IFERROR('CEB Allocators'!AM27/SUM('CEB Allocators'!$M27:$BF27),0)*SUM($U27:$BN27)</f>
        <v>78.396714622574649</v>
      </c>
      <c r="AV467" s="146">
        <f>IFERROR('CEB Allocators'!AN27/SUM('CEB Allocators'!$M27:$BF27),0)*SUM($U27:$BN27)</f>
        <v>78.396714622574649</v>
      </c>
      <c r="AW467" s="146">
        <f>IFERROR('CEB Allocators'!AO27/SUM('CEB Allocators'!$M27:$BF27),0)*SUM($U27:$BN27)</f>
        <v>78.396714622574649</v>
      </c>
      <c r="AX467" s="146">
        <f>IFERROR('CEB Allocators'!AP27/SUM('CEB Allocators'!$M27:$BF27),0)*SUM($U27:$BN27)</f>
        <v>78.396714622574649</v>
      </c>
      <c r="AY467" s="146">
        <f>IFERROR('CEB Allocators'!AQ27/SUM('CEB Allocators'!$M27:$BF27),0)*SUM($U27:$BN27)</f>
        <v>78.396714622574649</v>
      </c>
      <c r="AZ467" s="146">
        <f>IFERROR('CEB Allocators'!AR27/SUM('CEB Allocators'!$M27:$BF27),0)*SUM($U27:$BN27)</f>
        <v>78.396714622574649</v>
      </c>
      <c r="BA467" s="146">
        <f>IFERROR('CEB Allocators'!AS27/SUM('CEB Allocators'!$M27:$BF27),0)*SUM($U27:$BN27)</f>
        <v>78.396714622574649</v>
      </c>
      <c r="BB467" s="146">
        <f>IFERROR('CEB Allocators'!AT27/SUM('CEB Allocators'!$M27:$BF27),0)*SUM($U27:$BN27)</f>
        <v>78.396714622574649</v>
      </c>
      <c r="BC467" s="146">
        <f>IFERROR('CEB Allocators'!AU27/SUM('CEB Allocators'!$M27:$BF27),0)*SUM($U27:$BN27)</f>
        <v>78.396714622574649</v>
      </c>
      <c r="BD467" s="146">
        <f>IFERROR('CEB Allocators'!AV27/SUM('CEB Allocators'!$M27:$BF27),0)*SUM($U27:$BN27)</f>
        <v>78.396714622574649</v>
      </c>
      <c r="BE467" s="146">
        <f>IFERROR('CEB Allocators'!AW27/SUM('CEB Allocators'!$M27:$BF27),0)*SUM($U27:$BN27)</f>
        <v>78.396714622574649</v>
      </c>
      <c r="BF467" s="146">
        <f>IFERROR('CEB Allocators'!AX27/SUM('CEB Allocators'!$M27:$BF27),0)*SUM($U27:$BN27)</f>
        <v>78.396714622574649</v>
      </c>
      <c r="BG467" s="146">
        <f>IFERROR('CEB Allocators'!AY27/SUM('CEB Allocators'!$M27:$BF27),0)*SUM($U27:$BN27)</f>
        <v>78.396714622574649</v>
      </c>
      <c r="BH467" s="146">
        <f>IFERROR('CEB Allocators'!AZ27/SUM('CEB Allocators'!$M27:$BF27),0)*SUM($U27:$BN27)</f>
        <v>78.396714622574649</v>
      </c>
      <c r="BI467" s="146">
        <f>IFERROR('CEB Allocators'!BA27/SUM('CEB Allocators'!$M27:$BF27),0)*SUM($U27:$BN27)</f>
        <v>78.396714622574649</v>
      </c>
      <c r="BJ467" s="146">
        <f>IFERROR('CEB Allocators'!BB27/SUM('CEB Allocators'!$M27:$BF27),0)*SUM($U27:$BN27)</f>
        <v>78.396714622574649</v>
      </c>
      <c r="BK467" s="146">
        <f>IFERROR('CEB Allocators'!BC27/SUM('CEB Allocators'!$M27:$BF27),0)*SUM($U27:$BN27)</f>
        <v>78.396714622574649</v>
      </c>
      <c r="BL467" s="146">
        <f>IFERROR('CEB Allocators'!BD27/SUM('CEB Allocators'!$M27:$BF27),0)*SUM($U27:$BN27)</f>
        <v>78.396714622574649</v>
      </c>
      <c r="BM467" s="146">
        <f>IFERROR('CEB Allocators'!BE27/SUM('CEB Allocators'!$M27:$BF27),0)*SUM($U27:$BN27)</f>
        <v>78.396714622574649</v>
      </c>
      <c r="BN467" s="146">
        <f>IFERROR('CEB Allocators'!BF27/SUM('CEB Allocators'!$M27:$BF27),0)*SUM($U27:$BN27)</f>
        <v>78.396714622574649</v>
      </c>
      <c r="BO467" s="146">
        <f t="shared" ref="BO467:CH467" si="978">BO27</f>
        <v>86.756586118699786</v>
      </c>
      <c r="BP467" s="146">
        <f t="shared" si="978"/>
        <v>87.270281817364136</v>
      </c>
      <c r="BQ467" s="146">
        <f t="shared" si="978"/>
        <v>87.794251430001793</v>
      </c>
      <c r="BR467" s="146">
        <f t="shared" si="978"/>
        <v>88.328700434892212</v>
      </c>
      <c r="BS467" s="146">
        <f t="shared" si="978"/>
        <v>88.873838419880414</v>
      </c>
      <c r="BT467" s="146">
        <f t="shared" si="978"/>
        <v>89.429879164568391</v>
      </c>
      <c r="BU467" s="146">
        <f t="shared" si="978"/>
        <v>89.997040724150125</v>
      </c>
      <c r="BV467" s="146">
        <f t="shared" si="978"/>
        <v>91.165620401512328</v>
      </c>
      <c r="BW467" s="146">
        <f t="shared" si="978"/>
        <v>91.767496785832947</v>
      </c>
      <c r="BX467" s="146">
        <f t="shared" si="978"/>
        <v>92.381410697839982</v>
      </c>
      <c r="BY467" s="146">
        <f t="shared" si="978"/>
        <v>93.007602888087135</v>
      </c>
      <c r="BZ467" s="146">
        <f t="shared" si="978"/>
        <v>0</v>
      </c>
      <c r="CA467" s="146">
        <f t="shared" si="978"/>
        <v>0</v>
      </c>
      <c r="CB467" s="146">
        <f t="shared" si="978"/>
        <v>0</v>
      </c>
      <c r="CC467" s="146">
        <f t="shared" si="978"/>
        <v>0</v>
      </c>
      <c r="CD467" s="146">
        <f t="shared" si="978"/>
        <v>0</v>
      </c>
      <c r="CE467" s="146">
        <f t="shared" si="978"/>
        <v>0</v>
      </c>
      <c r="CF467" s="146">
        <f t="shared" si="978"/>
        <v>0</v>
      </c>
      <c r="CG467" s="146">
        <f t="shared" si="978"/>
        <v>0</v>
      </c>
      <c r="CH467" s="146">
        <f t="shared" si="978"/>
        <v>0</v>
      </c>
    </row>
    <row r="468" spans="1:86" ht="11.4" x14ac:dyDescent="0.2">
      <c r="A468" s="150"/>
      <c r="B468" s="14" t="str">
        <f t="shared" ref="B468:K468" si="979">B28</f>
        <v>FIT I</v>
      </c>
      <c r="C468" s="14">
        <f t="shared" si="979"/>
        <v>427.4</v>
      </c>
      <c r="D468" s="14" t="str">
        <f t="shared" si="979"/>
        <v>Win</v>
      </c>
      <c r="E468" s="14" t="str">
        <f t="shared" si="979"/>
        <v>Wind (Onshore, &gt;10MW)</v>
      </c>
      <c r="F468" s="14" t="str">
        <f t="shared" si="979"/>
        <v>Multiple</v>
      </c>
      <c r="G468" s="14">
        <f t="shared" si="979"/>
        <v>41275</v>
      </c>
      <c r="H468" s="14">
        <f t="shared" si="931"/>
        <v>50</v>
      </c>
      <c r="I468" s="14">
        <f t="shared" si="979"/>
        <v>25</v>
      </c>
      <c r="J468" s="14">
        <f t="shared" si="979"/>
        <v>25</v>
      </c>
      <c r="K468" s="14">
        <f t="shared" si="979"/>
        <v>2013</v>
      </c>
      <c r="L468" s="14"/>
      <c r="M468" s="14"/>
      <c r="N468" s="14"/>
      <c r="O468" s="14"/>
      <c r="P468" s="14"/>
      <c r="Q468" s="14"/>
      <c r="R468" s="14"/>
      <c r="S468" s="14"/>
      <c r="T468" s="14"/>
      <c r="U468" s="146">
        <f>IFERROR('CEB Allocators'!M28/SUM('CEB Allocators'!$M28:$BF28),0)*SUM($U28:$BN28)</f>
        <v>0</v>
      </c>
      <c r="V468" s="146">
        <f>IFERROR('CEB Allocators'!N28/SUM('CEB Allocators'!$M28:$BF28),0)*SUM($U28:$BN28)</f>
        <v>0</v>
      </c>
      <c r="W468" s="146">
        <f>IFERROR('CEB Allocators'!O28/SUM('CEB Allocators'!$M28:$BF28),0)*SUM($U28:$BN28)</f>
        <v>0</v>
      </c>
      <c r="X468" s="146">
        <f>IFERROR('CEB Allocators'!P28/SUM('CEB Allocators'!$M28:$BF28),0)*SUM($U28:$BN28)</f>
        <v>0</v>
      </c>
      <c r="Y468" s="146">
        <f>IFERROR('CEB Allocators'!Q28/SUM('CEB Allocators'!$M28:$BF28),0)*SUM($U28:$BN28)</f>
        <v>0</v>
      </c>
      <c r="Z468" s="146">
        <f>IFERROR('CEB Allocators'!R28/SUM('CEB Allocators'!$M28:$BF28),0)*SUM($U28:$BN28)</f>
        <v>0</v>
      </c>
      <c r="AA468" s="146">
        <f>IFERROR('CEB Allocators'!S28/SUM('CEB Allocators'!$M28:$BF28),0)*SUM($U28:$BN28)</f>
        <v>0</v>
      </c>
      <c r="AB468" s="146">
        <f>IFERROR('CEB Allocators'!T28/SUM('CEB Allocators'!$M28:$BF28),0)*SUM($U28:$BN28)</f>
        <v>0</v>
      </c>
      <c r="AC468" s="146">
        <f>IFERROR('CEB Allocators'!U28/SUM('CEB Allocators'!$M28:$BF28),0)*SUM($U28:$BN28)</f>
        <v>126.73609776967614</v>
      </c>
      <c r="AD468" s="146">
        <f>IFERROR('CEB Allocators'!V28/SUM('CEB Allocators'!$M28:$BF28),0)*SUM($U28:$BN28)</f>
        <v>126.73609776967614</v>
      </c>
      <c r="AE468" s="146">
        <f>IFERROR('CEB Allocators'!W28/SUM('CEB Allocators'!$M28:$BF28),0)*SUM($U28:$BN28)</f>
        <v>126.73609776967614</v>
      </c>
      <c r="AF468" s="146">
        <f>IFERROR('CEB Allocators'!X28/SUM('CEB Allocators'!$M28:$BF28),0)*SUM($U28:$BN28)</f>
        <v>126.73609776967614</v>
      </c>
      <c r="AG468" s="146">
        <f>IFERROR('CEB Allocators'!Y28/SUM('CEB Allocators'!$M28:$BF28),0)*SUM($U28:$BN28)</f>
        <v>126.73609776967614</v>
      </c>
      <c r="AH468" s="146">
        <f>IFERROR('CEB Allocators'!Z28/SUM('CEB Allocators'!$M28:$BF28),0)*SUM($U28:$BN28)</f>
        <v>126.73609776967614</v>
      </c>
      <c r="AI468" s="146">
        <f>IFERROR('CEB Allocators'!AA28/SUM('CEB Allocators'!$M28:$BF28),0)*SUM($U28:$BN28)</f>
        <v>126.73609776967614</v>
      </c>
      <c r="AJ468" s="146">
        <f>IFERROR('CEB Allocators'!AB28/SUM('CEB Allocators'!$M28:$BF28),0)*SUM($U28:$BN28)</f>
        <v>126.73609776967614</v>
      </c>
      <c r="AK468" s="146">
        <f>IFERROR('CEB Allocators'!AC28/SUM('CEB Allocators'!$M28:$BF28),0)*SUM($U28:$BN28)</f>
        <v>126.73609776967614</v>
      </c>
      <c r="AL468" s="146">
        <f>IFERROR('CEB Allocators'!AD28/SUM('CEB Allocators'!$M28:$BF28),0)*SUM($U28:$BN28)</f>
        <v>126.73609776967614</v>
      </c>
      <c r="AM468" s="146">
        <f>IFERROR('CEB Allocators'!AE28/SUM('CEB Allocators'!$M28:$BF28),0)*SUM($U28:$BN28)</f>
        <v>126.73609776967614</v>
      </c>
      <c r="AN468" s="146">
        <f>IFERROR('CEB Allocators'!AF28/SUM('CEB Allocators'!$M28:$BF28),0)*SUM($U28:$BN28)</f>
        <v>126.73609776967614</v>
      </c>
      <c r="AO468" s="146">
        <f>IFERROR('CEB Allocators'!AG28/SUM('CEB Allocators'!$M28:$BF28),0)*SUM($U28:$BN28)</f>
        <v>126.73609776967614</v>
      </c>
      <c r="AP468" s="146">
        <f>IFERROR('CEB Allocators'!AH28/SUM('CEB Allocators'!$M28:$BF28),0)*SUM($U28:$BN28)</f>
        <v>126.73609776967614</v>
      </c>
      <c r="AQ468" s="146">
        <f>IFERROR('CEB Allocators'!AI28/SUM('CEB Allocators'!$M28:$BF28),0)*SUM($U28:$BN28)</f>
        <v>126.73609776967614</v>
      </c>
      <c r="AR468" s="146">
        <f>IFERROR('CEB Allocators'!AJ28/SUM('CEB Allocators'!$M28:$BF28),0)*SUM($U28:$BN28)</f>
        <v>126.73609776967614</v>
      </c>
      <c r="AS468" s="146">
        <f>IFERROR('CEB Allocators'!AK28/SUM('CEB Allocators'!$M28:$BF28),0)*SUM($U28:$BN28)</f>
        <v>126.73609776967614</v>
      </c>
      <c r="AT468" s="146">
        <f>IFERROR('CEB Allocators'!AL28/SUM('CEB Allocators'!$M28:$BF28),0)*SUM($U28:$BN28)</f>
        <v>126.73609776967614</v>
      </c>
      <c r="AU468" s="146">
        <f>IFERROR('CEB Allocators'!AM28/SUM('CEB Allocators'!$M28:$BF28),0)*SUM($U28:$BN28)</f>
        <v>126.73609776967614</v>
      </c>
      <c r="AV468" s="146">
        <f>IFERROR('CEB Allocators'!AN28/SUM('CEB Allocators'!$M28:$BF28),0)*SUM($U28:$BN28)</f>
        <v>126.73609776967614</v>
      </c>
      <c r="AW468" s="146">
        <f>IFERROR('CEB Allocators'!AO28/SUM('CEB Allocators'!$M28:$BF28),0)*SUM($U28:$BN28)</f>
        <v>126.73609776967614</v>
      </c>
      <c r="AX468" s="146">
        <f>IFERROR('CEB Allocators'!AP28/SUM('CEB Allocators'!$M28:$BF28),0)*SUM($U28:$BN28)</f>
        <v>126.73609776967614</v>
      </c>
      <c r="AY468" s="146">
        <f>IFERROR('CEB Allocators'!AQ28/SUM('CEB Allocators'!$M28:$BF28),0)*SUM($U28:$BN28)</f>
        <v>126.73609776967614</v>
      </c>
      <c r="AZ468" s="146">
        <f>IFERROR('CEB Allocators'!AR28/SUM('CEB Allocators'!$M28:$BF28),0)*SUM($U28:$BN28)</f>
        <v>126.73609776967614</v>
      </c>
      <c r="BA468" s="146">
        <f>IFERROR('CEB Allocators'!AS28/SUM('CEB Allocators'!$M28:$BF28),0)*SUM($U28:$BN28)</f>
        <v>126.73609776967614</v>
      </c>
      <c r="BB468" s="146">
        <f>IFERROR('CEB Allocators'!AT28/SUM('CEB Allocators'!$M28:$BF28),0)*SUM($U28:$BN28)</f>
        <v>126.73609776967614</v>
      </c>
      <c r="BC468" s="146">
        <f>IFERROR('CEB Allocators'!AU28/SUM('CEB Allocators'!$M28:$BF28),0)*SUM($U28:$BN28)</f>
        <v>126.73609776967614</v>
      </c>
      <c r="BD468" s="146">
        <f>IFERROR('CEB Allocators'!AV28/SUM('CEB Allocators'!$M28:$BF28),0)*SUM($U28:$BN28)</f>
        <v>126.73609776967614</v>
      </c>
      <c r="BE468" s="146">
        <f>IFERROR('CEB Allocators'!AW28/SUM('CEB Allocators'!$M28:$BF28),0)*SUM($U28:$BN28)</f>
        <v>126.73609776967614</v>
      </c>
      <c r="BF468" s="146">
        <f>IFERROR('CEB Allocators'!AX28/SUM('CEB Allocators'!$M28:$BF28),0)*SUM($U28:$BN28)</f>
        <v>126.73609776967614</v>
      </c>
      <c r="BG468" s="146">
        <f>IFERROR('CEB Allocators'!AY28/SUM('CEB Allocators'!$M28:$BF28),0)*SUM($U28:$BN28)</f>
        <v>126.73609776967614</v>
      </c>
      <c r="BH468" s="146">
        <f>IFERROR('CEB Allocators'!AZ28/SUM('CEB Allocators'!$M28:$BF28),0)*SUM($U28:$BN28)</f>
        <v>126.73609776967614</v>
      </c>
      <c r="BI468" s="146">
        <f>IFERROR('CEB Allocators'!BA28/SUM('CEB Allocators'!$M28:$BF28),0)*SUM($U28:$BN28)</f>
        <v>126.73609776967614</v>
      </c>
      <c r="BJ468" s="146">
        <f>IFERROR('CEB Allocators'!BB28/SUM('CEB Allocators'!$M28:$BF28),0)*SUM($U28:$BN28)</f>
        <v>126.73609776967614</v>
      </c>
      <c r="BK468" s="146">
        <f>IFERROR('CEB Allocators'!BC28/SUM('CEB Allocators'!$M28:$BF28),0)*SUM($U28:$BN28)</f>
        <v>126.73609776967614</v>
      </c>
      <c r="BL468" s="146">
        <f>IFERROR('CEB Allocators'!BD28/SUM('CEB Allocators'!$M28:$BF28),0)*SUM($U28:$BN28)</f>
        <v>126.73609776967614</v>
      </c>
      <c r="BM468" s="146">
        <f>IFERROR('CEB Allocators'!BE28/SUM('CEB Allocators'!$M28:$BF28),0)*SUM($U28:$BN28)</f>
        <v>126.73609776967614</v>
      </c>
      <c r="BN468" s="146">
        <f>IFERROR('CEB Allocators'!BF28/SUM('CEB Allocators'!$M28:$BF28),0)*SUM($U28:$BN28)</f>
        <v>126.73609776967614</v>
      </c>
      <c r="BO468" s="146">
        <f t="shared" ref="BO468:CH468" si="980">BO28</f>
        <v>141.36017542731494</v>
      </c>
      <c r="BP468" s="146">
        <f t="shared" si="980"/>
        <v>142.18556468148469</v>
      </c>
      <c r="BQ468" s="146">
        <f t="shared" si="980"/>
        <v>143.02746172073782</v>
      </c>
      <c r="BR468" s="146">
        <f t="shared" si="980"/>
        <v>143.886196700776</v>
      </c>
      <c r="BS468" s="146">
        <f t="shared" si="980"/>
        <v>144.76210638041496</v>
      </c>
      <c r="BT468" s="146">
        <f t="shared" si="980"/>
        <v>145.65553425364666</v>
      </c>
      <c r="BU468" s="146">
        <f t="shared" si="980"/>
        <v>146.56683068434305</v>
      </c>
      <c r="BV468" s="146">
        <f t="shared" si="980"/>
        <v>147.49635304365336</v>
      </c>
      <c r="BW468" s="146">
        <f t="shared" si="980"/>
        <v>149.41154091277627</v>
      </c>
      <c r="BX468" s="146">
        <f t="shared" si="980"/>
        <v>150.39795747665525</v>
      </c>
      <c r="BY468" s="146">
        <f t="shared" si="980"/>
        <v>151.40410237181177</v>
      </c>
      <c r="BZ468" s="146">
        <f t="shared" si="980"/>
        <v>152.43037016487145</v>
      </c>
      <c r="CA468" s="146">
        <f t="shared" si="980"/>
        <v>0</v>
      </c>
      <c r="CB468" s="146">
        <f t="shared" si="980"/>
        <v>0</v>
      </c>
      <c r="CC468" s="146">
        <f t="shared" si="980"/>
        <v>0</v>
      </c>
      <c r="CD468" s="146">
        <f t="shared" si="980"/>
        <v>0</v>
      </c>
      <c r="CE468" s="146">
        <f t="shared" si="980"/>
        <v>0</v>
      </c>
      <c r="CF468" s="146">
        <f t="shared" si="980"/>
        <v>0</v>
      </c>
      <c r="CG468" s="146">
        <f t="shared" si="980"/>
        <v>0</v>
      </c>
      <c r="CH468" s="146">
        <f t="shared" si="980"/>
        <v>0</v>
      </c>
    </row>
    <row r="469" spans="1:86" ht="11.4" x14ac:dyDescent="0.2">
      <c r="A469" s="150"/>
      <c r="B469" s="14" t="str">
        <f t="shared" ref="B469:K469" si="981">B29</f>
        <v>FIT I</v>
      </c>
      <c r="C469" s="14">
        <f t="shared" si="981"/>
        <v>564.88699999999994</v>
      </c>
      <c r="D469" s="14" t="str">
        <f t="shared" si="981"/>
        <v>Win</v>
      </c>
      <c r="E469" s="14" t="str">
        <f t="shared" si="981"/>
        <v>Wind (Onshore, &gt;10MW)</v>
      </c>
      <c r="F469" s="14" t="str">
        <f t="shared" si="981"/>
        <v>Multiple</v>
      </c>
      <c r="G469" s="14">
        <f t="shared" si="981"/>
        <v>41640</v>
      </c>
      <c r="H469" s="14">
        <f t="shared" si="931"/>
        <v>50</v>
      </c>
      <c r="I469" s="14">
        <f t="shared" si="981"/>
        <v>25</v>
      </c>
      <c r="J469" s="14">
        <f t="shared" si="981"/>
        <v>25</v>
      </c>
      <c r="K469" s="14">
        <f t="shared" si="981"/>
        <v>2014</v>
      </c>
      <c r="L469" s="14"/>
      <c r="M469" s="14"/>
      <c r="N469" s="14"/>
      <c r="O469" s="14"/>
      <c r="P469" s="14"/>
      <c r="Q469" s="14"/>
      <c r="R469" s="14"/>
      <c r="S469" s="14"/>
      <c r="T469" s="14"/>
      <c r="U469" s="146">
        <f>IFERROR('CEB Allocators'!M29/SUM('CEB Allocators'!$M29:$BF29),0)*SUM($U29:$BN29)</f>
        <v>0</v>
      </c>
      <c r="V469" s="146">
        <f>IFERROR('CEB Allocators'!N29/SUM('CEB Allocators'!$M29:$BF29),0)*SUM($U29:$BN29)</f>
        <v>0</v>
      </c>
      <c r="W469" s="146">
        <f>IFERROR('CEB Allocators'!O29/SUM('CEB Allocators'!$M29:$BF29),0)*SUM($U29:$BN29)</f>
        <v>0</v>
      </c>
      <c r="X469" s="146">
        <f>IFERROR('CEB Allocators'!P29/SUM('CEB Allocators'!$M29:$BF29),0)*SUM($U29:$BN29)</f>
        <v>0</v>
      </c>
      <c r="Y469" s="146">
        <f>IFERROR('CEB Allocators'!Q29/SUM('CEB Allocators'!$M29:$BF29),0)*SUM($U29:$BN29)</f>
        <v>0</v>
      </c>
      <c r="Z469" s="146">
        <f>IFERROR('CEB Allocators'!R29/SUM('CEB Allocators'!$M29:$BF29),0)*SUM($U29:$BN29)</f>
        <v>0</v>
      </c>
      <c r="AA469" s="146">
        <f>IFERROR('CEB Allocators'!S29/SUM('CEB Allocators'!$M29:$BF29),0)*SUM($U29:$BN29)</f>
        <v>0</v>
      </c>
      <c r="AB469" s="146">
        <f>IFERROR('CEB Allocators'!T29/SUM('CEB Allocators'!$M29:$BF29),0)*SUM($U29:$BN29)</f>
        <v>0</v>
      </c>
      <c r="AC469" s="146">
        <f>IFERROR('CEB Allocators'!U29/SUM('CEB Allocators'!$M29:$BF29),0)*SUM($U29:$BN29)</f>
        <v>0</v>
      </c>
      <c r="AD469" s="146">
        <f>IFERROR('CEB Allocators'!V29/SUM('CEB Allocators'!$M29:$BF29),0)*SUM($U29:$BN29)</f>
        <v>168.22122404598326</v>
      </c>
      <c r="AE469" s="146">
        <f>IFERROR('CEB Allocators'!W29/SUM('CEB Allocators'!$M29:$BF29),0)*SUM($U29:$BN29)</f>
        <v>168.22122404598326</v>
      </c>
      <c r="AF469" s="146">
        <f>IFERROR('CEB Allocators'!X29/SUM('CEB Allocators'!$M29:$BF29),0)*SUM($U29:$BN29)</f>
        <v>168.22122404598326</v>
      </c>
      <c r="AG469" s="146">
        <f>IFERROR('CEB Allocators'!Y29/SUM('CEB Allocators'!$M29:$BF29),0)*SUM($U29:$BN29)</f>
        <v>168.22122404598326</v>
      </c>
      <c r="AH469" s="146">
        <f>IFERROR('CEB Allocators'!Z29/SUM('CEB Allocators'!$M29:$BF29),0)*SUM($U29:$BN29)</f>
        <v>168.22122404598326</v>
      </c>
      <c r="AI469" s="146">
        <f>IFERROR('CEB Allocators'!AA29/SUM('CEB Allocators'!$M29:$BF29),0)*SUM($U29:$BN29)</f>
        <v>168.22122404598326</v>
      </c>
      <c r="AJ469" s="146">
        <f>IFERROR('CEB Allocators'!AB29/SUM('CEB Allocators'!$M29:$BF29),0)*SUM($U29:$BN29)</f>
        <v>168.22122404598326</v>
      </c>
      <c r="AK469" s="146">
        <f>IFERROR('CEB Allocators'!AC29/SUM('CEB Allocators'!$M29:$BF29),0)*SUM($U29:$BN29)</f>
        <v>168.22122404598326</v>
      </c>
      <c r="AL469" s="146">
        <f>IFERROR('CEB Allocators'!AD29/SUM('CEB Allocators'!$M29:$BF29),0)*SUM($U29:$BN29)</f>
        <v>168.22122404598326</v>
      </c>
      <c r="AM469" s="146">
        <f>IFERROR('CEB Allocators'!AE29/SUM('CEB Allocators'!$M29:$BF29),0)*SUM($U29:$BN29)</f>
        <v>168.22122404598326</v>
      </c>
      <c r="AN469" s="146">
        <f>IFERROR('CEB Allocators'!AF29/SUM('CEB Allocators'!$M29:$BF29),0)*SUM($U29:$BN29)</f>
        <v>168.22122404598326</v>
      </c>
      <c r="AO469" s="146">
        <f>IFERROR('CEB Allocators'!AG29/SUM('CEB Allocators'!$M29:$BF29),0)*SUM($U29:$BN29)</f>
        <v>168.22122404598326</v>
      </c>
      <c r="AP469" s="146">
        <f>IFERROR('CEB Allocators'!AH29/SUM('CEB Allocators'!$M29:$BF29),0)*SUM($U29:$BN29)</f>
        <v>168.22122404598326</v>
      </c>
      <c r="AQ469" s="146">
        <f>IFERROR('CEB Allocators'!AI29/SUM('CEB Allocators'!$M29:$BF29),0)*SUM($U29:$BN29)</f>
        <v>168.22122404598326</v>
      </c>
      <c r="AR469" s="146">
        <f>IFERROR('CEB Allocators'!AJ29/SUM('CEB Allocators'!$M29:$BF29),0)*SUM($U29:$BN29)</f>
        <v>168.22122404598326</v>
      </c>
      <c r="AS469" s="146">
        <f>IFERROR('CEB Allocators'!AK29/SUM('CEB Allocators'!$M29:$BF29),0)*SUM($U29:$BN29)</f>
        <v>168.22122404598326</v>
      </c>
      <c r="AT469" s="146">
        <f>IFERROR('CEB Allocators'!AL29/SUM('CEB Allocators'!$M29:$BF29),0)*SUM($U29:$BN29)</f>
        <v>168.22122404598326</v>
      </c>
      <c r="AU469" s="146">
        <f>IFERROR('CEB Allocators'!AM29/SUM('CEB Allocators'!$M29:$BF29),0)*SUM($U29:$BN29)</f>
        <v>168.22122404598326</v>
      </c>
      <c r="AV469" s="146">
        <f>IFERROR('CEB Allocators'!AN29/SUM('CEB Allocators'!$M29:$BF29),0)*SUM($U29:$BN29)</f>
        <v>168.22122404598326</v>
      </c>
      <c r="AW469" s="146">
        <f>IFERROR('CEB Allocators'!AO29/SUM('CEB Allocators'!$M29:$BF29),0)*SUM($U29:$BN29)</f>
        <v>168.22122404598326</v>
      </c>
      <c r="AX469" s="146">
        <f>IFERROR('CEB Allocators'!AP29/SUM('CEB Allocators'!$M29:$BF29),0)*SUM($U29:$BN29)</f>
        <v>168.22122404598326</v>
      </c>
      <c r="AY469" s="146">
        <f>IFERROR('CEB Allocators'!AQ29/SUM('CEB Allocators'!$M29:$BF29),0)*SUM($U29:$BN29)</f>
        <v>168.22122404598326</v>
      </c>
      <c r="AZ469" s="146">
        <f>IFERROR('CEB Allocators'!AR29/SUM('CEB Allocators'!$M29:$BF29),0)*SUM($U29:$BN29)</f>
        <v>168.22122404598326</v>
      </c>
      <c r="BA469" s="146">
        <f>IFERROR('CEB Allocators'!AS29/SUM('CEB Allocators'!$M29:$BF29),0)*SUM($U29:$BN29)</f>
        <v>168.22122404598326</v>
      </c>
      <c r="BB469" s="146">
        <f>IFERROR('CEB Allocators'!AT29/SUM('CEB Allocators'!$M29:$BF29),0)*SUM($U29:$BN29)</f>
        <v>168.22122404598326</v>
      </c>
      <c r="BC469" s="146">
        <f>IFERROR('CEB Allocators'!AU29/SUM('CEB Allocators'!$M29:$BF29),0)*SUM($U29:$BN29)</f>
        <v>168.22122404598326</v>
      </c>
      <c r="BD469" s="146">
        <f>IFERROR('CEB Allocators'!AV29/SUM('CEB Allocators'!$M29:$BF29),0)*SUM($U29:$BN29)</f>
        <v>168.22122404598326</v>
      </c>
      <c r="BE469" s="146">
        <f>IFERROR('CEB Allocators'!AW29/SUM('CEB Allocators'!$M29:$BF29),0)*SUM($U29:$BN29)</f>
        <v>168.22122404598326</v>
      </c>
      <c r="BF469" s="146">
        <f>IFERROR('CEB Allocators'!AX29/SUM('CEB Allocators'!$M29:$BF29),0)*SUM($U29:$BN29)</f>
        <v>168.22122404598326</v>
      </c>
      <c r="BG469" s="146">
        <f>IFERROR('CEB Allocators'!AY29/SUM('CEB Allocators'!$M29:$BF29),0)*SUM($U29:$BN29)</f>
        <v>168.22122404598326</v>
      </c>
      <c r="BH469" s="146">
        <f>IFERROR('CEB Allocators'!AZ29/SUM('CEB Allocators'!$M29:$BF29),0)*SUM($U29:$BN29)</f>
        <v>168.22122404598326</v>
      </c>
      <c r="BI469" s="146">
        <f>IFERROR('CEB Allocators'!BA29/SUM('CEB Allocators'!$M29:$BF29),0)*SUM($U29:$BN29)</f>
        <v>168.22122404598326</v>
      </c>
      <c r="BJ469" s="146">
        <f>IFERROR('CEB Allocators'!BB29/SUM('CEB Allocators'!$M29:$BF29),0)*SUM($U29:$BN29)</f>
        <v>168.22122404598326</v>
      </c>
      <c r="BK469" s="146">
        <f>IFERROR('CEB Allocators'!BC29/SUM('CEB Allocators'!$M29:$BF29),0)*SUM($U29:$BN29)</f>
        <v>168.22122404598326</v>
      </c>
      <c r="BL469" s="146">
        <f>IFERROR('CEB Allocators'!BD29/SUM('CEB Allocators'!$M29:$BF29),0)*SUM($U29:$BN29)</f>
        <v>168.22122404598326</v>
      </c>
      <c r="BM469" s="146">
        <f>IFERROR('CEB Allocators'!BE29/SUM('CEB Allocators'!$M29:$BF29),0)*SUM($U29:$BN29)</f>
        <v>168.22122404598326</v>
      </c>
      <c r="BN469" s="146">
        <f>IFERROR('CEB Allocators'!BF29/SUM('CEB Allocators'!$M29:$BF29),0)*SUM($U29:$BN29)</f>
        <v>168.22122404598326</v>
      </c>
      <c r="BO469" s="146">
        <f t="shared" ref="BO469:CH469" si="982">BO29</f>
        <v>189.47899921694355</v>
      </c>
      <c r="BP469" s="146">
        <f t="shared" si="982"/>
        <v>190.56990155578345</v>
      </c>
      <c r="BQ469" s="146">
        <f t="shared" si="982"/>
        <v>191.68262194140021</v>
      </c>
      <c r="BR469" s="146">
        <f t="shared" si="982"/>
        <v>192.81759673472922</v>
      </c>
      <c r="BS469" s="146">
        <f t="shared" si="982"/>
        <v>193.97527102392485</v>
      </c>
      <c r="BT469" s="146">
        <f t="shared" si="982"/>
        <v>195.1560987989044</v>
      </c>
      <c r="BU469" s="146">
        <f t="shared" si="982"/>
        <v>196.3605431293835</v>
      </c>
      <c r="BV469" s="146">
        <f t="shared" si="982"/>
        <v>197.58907634647221</v>
      </c>
      <c r="BW469" s="146">
        <f t="shared" si="982"/>
        <v>198.8421802279027</v>
      </c>
      <c r="BX469" s="146">
        <f t="shared" si="982"/>
        <v>201.42407546520207</v>
      </c>
      <c r="BY469" s="146">
        <f t="shared" si="982"/>
        <v>202.75387932900716</v>
      </c>
      <c r="BZ469" s="146">
        <f t="shared" si="982"/>
        <v>204.11027927008834</v>
      </c>
      <c r="CA469" s="146">
        <f t="shared" si="982"/>
        <v>205.49380720999113</v>
      </c>
      <c r="CB469" s="146">
        <f t="shared" si="982"/>
        <v>0</v>
      </c>
      <c r="CC469" s="146">
        <f t="shared" si="982"/>
        <v>0</v>
      </c>
      <c r="CD469" s="146">
        <f t="shared" si="982"/>
        <v>0</v>
      </c>
      <c r="CE469" s="146">
        <f t="shared" si="982"/>
        <v>0</v>
      </c>
      <c r="CF469" s="146">
        <f t="shared" si="982"/>
        <v>0</v>
      </c>
      <c r="CG469" s="146">
        <f t="shared" si="982"/>
        <v>0</v>
      </c>
      <c r="CH469" s="146">
        <f t="shared" si="982"/>
        <v>0</v>
      </c>
    </row>
    <row r="470" spans="1:86" ht="11.4" x14ac:dyDescent="0.2">
      <c r="A470" s="150"/>
      <c r="B470" s="14" t="str">
        <f t="shared" ref="B470:K470" si="983">B30</f>
        <v>FIT I</v>
      </c>
      <c r="C470" s="14">
        <f t="shared" si="983"/>
        <v>421.32</v>
      </c>
      <c r="D470" s="14" t="str">
        <f t="shared" si="983"/>
        <v>Win</v>
      </c>
      <c r="E470" s="14" t="str">
        <f t="shared" si="983"/>
        <v>Wind (Onshore, &gt;10MW)</v>
      </c>
      <c r="F470" s="14" t="str">
        <f t="shared" si="983"/>
        <v>Multiple</v>
      </c>
      <c r="G470" s="14">
        <f t="shared" si="983"/>
        <v>42005</v>
      </c>
      <c r="H470" s="14">
        <f t="shared" si="931"/>
        <v>50</v>
      </c>
      <c r="I470" s="14">
        <f t="shared" si="983"/>
        <v>25</v>
      </c>
      <c r="J470" s="14">
        <f t="shared" si="983"/>
        <v>25</v>
      </c>
      <c r="K470" s="14">
        <f t="shared" si="983"/>
        <v>2015</v>
      </c>
      <c r="L470" s="14"/>
      <c r="M470" s="14"/>
      <c r="N470" s="14"/>
      <c r="O470" s="14"/>
      <c r="P470" s="14"/>
      <c r="Q470" s="14"/>
      <c r="R470" s="14"/>
      <c r="S470" s="14"/>
      <c r="T470" s="14"/>
      <c r="U470" s="146">
        <f>IFERROR('CEB Allocators'!M30/SUM('CEB Allocators'!$M30:$BF30),0)*SUM($U30:$BN30)</f>
        <v>0</v>
      </c>
      <c r="V470" s="146">
        <f>IFERROR('CEB Allocators'!N30/SUM('CEB Allocators'!$M30:$BF30),0)*SUM($U30:$BN30)</f>
        <v>0</v>
      </c>
      <c r="W470" s="146">
        <f>IFERROR('CEB Allocators'!O30/SUM('CEB Allocators'!$M30:$BF30),0)*SUM($U30:$BN30)</f>
        <v>0</v>
      </c>
      <c r="X470" s="146">
        <f>IFERROR('CEB Allocators'!P30/SUM('CEB Allocators'!$M30:$BF30),0)*SUM($U30:$BN30)</f>
        <v>0</v>
      </c>
      <c r="Y470" s="146">
        <f>IFERROR('CEB Allocators'!Q30/SUM('CEB Allocators'!$M30:$BF30),0)*SUM($U30:$BN30)</f>
        <v>0</v>
      </c>
      <c r="Z470" s="146">
        <f>IFERROR('CEB Allocators'!R30/SUM('CEB Allocators'!$M30:$BF30),0)*SUM($U30:$BN30)</f>
        <v>0</v>
      </c>
      <c r="AA470" s="146">
        <f>IFERROR('CEB Allocators'!S30/SUM('CEB Allocators'!$M30:$BF30),0)*SUM($U30:$BN30)</f>
        <v>0</v>
      </c>
      <c r="AB470" s="146">
        <f>IFERROR('CEB Allocators'!T30/SUM('CEB Allocators'!$M30:$BF30),0)*SUM($U30:$BN30)</f>
        <v>0</v>
      </c>
      <c r="AC470" s="146">
        <f>IFERROR('CEB Allocators'!U30/SUM('CEB Allocators'!$M30:$BF30),0)*SUM($U30:$BN30)</f>
        <v>0</v>
      </c>
      <c r="AD470" s="146">
        <f>IFERROR('CEB Allocators'!V30/SUM('CEB Allocators'!$M30:$BF30),0)*SUM($U30:$BN30)</f>
        <v>0</v>
      </c>
      <c r="AE470" s="146">
        <f>IFERROR('CEB Allocators'!W30/SUM('CEB Allocators'!$M30:$BF30),0)*SUM($U30:$BN30)</f>
        <v>114.32030447806187</v>
      </c>
      <c r="AF470" s="146">
        <f>IFERROR('CEB Allocators'!X30/SUM('CEB Allocators'!$M30:$BF30),0)*SUM($U30:$BN30)</f>
        <v>114.32030447806187</v>
      </c>
      <c r="AG470" s="146">
        <f>IFERROR('CEB Allocators'!Y30/SUM('CEB Allocators'!$M30:$BF30),0)*SUM($U30:$BN30)</f>
        <v>114.32030447806187</v>
      </c>
      <c r="AH470" s="146">
        <f>IFERROR('CEB Allocators'!Z30/SUM('CEB Allocators'!$M30:$BF30),0)*SUM($U30:$BN30)</f>
        <v>114.32030447806187</v>
      </c>
      <c r="AI470" s="146">
        <f>IFERROR('CEB Allocators'!AA30/SUM('CEB Allocators'!$M30:$BF30),0)*SUM($U30:$BN30)</f>
        <v>114.32030447806187</v>
      </c>
      <c r="AJ470" s="146">
        <f>IFERROR('CEB Allocators'!AB30/SUM('CEB Allocators'!$M30:$BF30),0)*SUM($U30:$BN30)</f>
        <v>114.32030447806187</v>
      </c>
      <c r="AK470" s="146">
        <f>IFERROR('CEB Allocators'!AC30/SUM('CEB Allocators'!$M30:$BF30),0)*SUM($U30:$BN30)</f>
        <v>114.32030447806187</v>
      </c>
      <c r="AL470" s="146">
        <f>IFERROR('CEB Allocators'!AD30/SUM('CEB Allocators'!$M30:$BF30),0)*SUM($U30:$BN30)</f>
        <v>114.32030447806187</v>
      </c>
      <c r="AM470" s="146">
        <f>IFERROR('CEB Allocators'!AE30/SUM('CEB Allocators'!$M30:$BF30),0)*SUM($U30:$BN30)</f>
        <v>114.32030447806187</v>
      </c>
      <c r="AN470" s="146">
        <f>IFERROR('CEB Allocators'!AF30/SUM('CEB Allocators'!$M30:$BF30),0)*SUM($U30:$BN30)</f>
        <v>114.32030447806187</v>
      </c>
      <c r="AO470" s="146">
        <f>IFERROR('CEB Allocators'!AG30/SUM('CEB Allocators'!$M30:$BF30),0)*SUM($U30:$BN30)</f>
        <v>114.32030447806187</v>
      </c>
      <c r="AP470" s="146">
        <f>IFERROR('CEB Allocators'!AH30/SUM('CEB Allocators'!$M30:$BF30),0)*SUM($U30:$BN30)</f>
        <v>114.32030447806187</v>
      </c>
      <c r="AQ470" s="146">
        <f>IFERROR('CEB Allocators'!AI30/SUM('CEB Allocators'!$M30:$BF30),0)*SUM($U30:$BN30)</f>
        <v>114.32030447806187</v>
      </c>
      <c r="AR470" s="146">
        <f>IFERROR('CEB Allocators'!AJ30/SUM('CEB Allocators'!$M30:$BF30),0)*SUM($U30:$BN30)</f>
        <v>114.32030447806187</v>
      </c>
      <c r="AS470" s="146">
        <f>IFERROR('CEB Allocators'!AK30/SUM('CEB Allocators'!$M30:$BF30),0)*SUM($U30:$BN30)</f>
        <v>114.32030447806187</v>
      </c>
      <c r="AT470" s="146">
        <f>IFERROR('CEB Allocators'!AL30/SUM('CEB Allocators'!$M30:$BF30),0)*SUM($U30:$BN30)</f>
        <v>114.32030447806187</v>
      </c>
      <c r="AU470" s="146">
        <f>IFERROR('CEB Allocators'!AM30/SUM('CEB Allocators'!$M30:$BF30),0)*SUM($U30:$BN30)</f>
        <v>114.32030447806187</v>
      </c>
      <c r="AV470" s="146">
        <f>IFERROR('CEB Allocators'!AN30/SUM('CEB Allocators'!$M30:$BF30),0)*SUM($U30:$BN30)</f>
        <v>114.32030447806187</v>
      </c>
      <c r="AW470" s="146">
        <f>IFERROR('CEB Allocators'!AO30/SUM('CEB Allocators'!$M30:$BF30),0)*SUM($U30:$BN30)</f>
        <v>114.32030447806187</v>
      </c>
      <c r="AX470" s="146">
        <f>IFERROR('CEB Allocators'!AP30/SUM('CEB Allocators'!$M30:$BF30),0)*SUM($U30:$BN30)</f>
        <v>114.32030447806187</v>
      </c>
      <c r="AY470" s="146">
        <f>IFERROR('CEB Allocators'!AQ30/SUM('CEB Allocators'!$M30:$BF30),0)*SUM($U30:$BN30)</f>
        <v>114.32030447806187</v>
      </c>
      <c r="AZ470" s="146">
        <f>IFERROR('CEB Allocators'!AR30/SUM('CEB Allocators'!$M30:$BF30),0)*SUM($U30:$BN30)</f>
        <v>114.32030447806187</v>
      </c>
      <c r="BA470" s="146">
        <f>IFERROR('CEB Allocators'!AS30/SUM('CEB Allocators'!$M30:$BF30),0)*SUM($U30:$BN30)</f>
        <v>114.32030447806187</v>
      </c>
      <c r="BB470" s="146">
        <f>IFERROR('CEB Allocators'!AT30/SUM('CEB Allocators'!$M30:$BF30),0)*SUM($U30:$BN30)</f>
        <v>114.32030447806187</v>
      </c>
      <c r="BC470" s="146">
        <f>IFERROR('CEB Allocators'!AU30/SUM('CEB Allocators'!$M30:$BF30),0)*SUM($U30:$BN30)</f>
        <v>114.32030447806187</v>
      </c>
      <c r="BD470" s="146">
        <f>IFERROR('CEB Allocators'!AV30/SUM('CEB Allocators'!$M30:$BF30),0)*SUM($U30:$BN30)</f>
        <v>114.32030447806187</v>
      </c>
      <c r="BE470" s="146">
        <f>IFERROR('CEB Allocators'!AW30/SUM('CEB Allocators'!$M30:$BF30),0)*SUM($U30:$BN30)</f>
        <v>114.32030447806187</v>
      </c>
      <c r="BF470" s="146">
        <f>IFERROR('CEB Allocators'!AX30/SUM('CEB Allocators'!$M30:$BF30),0)*SUM($U30:$BN30)</f>
        <v>114.32030447806187</v>
      </c>
      <c r="BG470" s="146">
        <f>IFERROR('CEB Allocators'!AY30/SUM('CEB Allocators'!$M30:$BF30),0)*SUM($U30:$BN30)</f>
        <v>114.32030447806187</v>
      </c>
      <c r="BH470" s="146">
        <f>IFERROR('CEB Allocators'!AZ30/SUM('CEB Allocators'!$M30:$BF30),0)*SUM($U30:$BN30)</f>
        <v>114.32030447806187</v>
      </c>
      <c r="BI470" s="146">
        <f>IFERROR('CEB Allocators'!BA30/SUM('CEB Allocators'!$M30:$BF30),0)*SUM($U30:$BN30)</f>
        <v>114.32030447806187</v>
      </c>
      <c r="BJ470" s="146">
        <f>IFERROR('CEB Allocators'!BB30/SUM('CEB Allocators'!$M30:$BF30),0)*SUM($U30:$BN30)</f>
        <v>114.32030447806187</v>
      </c>
      <c r="BK470" s="146">
        <f>IFERROR('CEB Allocators'!BC30/SUM('CEB Allocators'!$M30:$BF30),0)*SUM($U30:$BN30)</f>
        <v>114.32030447806187</v>
      </c>
      <c r="BL470" s="146">
        <f>IFERROR('CEB Allocators'!BD30/SUM('CEB Allocators'!$M30:$BF30),0)*SUM($U30:$BN30)</f>
        <v>114.32030447806187</v>
      </c>
      <c r="BM470" s="146">
        <f>IFERROR('CEB Allocators'!BE30/SUM('CEB Allocators'!$M30:$BF30),0)*SUM($U30:$BN30)</f>
        <v>114.32030447806187</v>
      </c>
      <c r="BN470" s="146">
        <f>IFERROR('CEB Allocators'!BF30/SUM('CEB Allocators'!$M30:$BF30),0)*SUM($U30:$BN30)</f>
        <v>114.32030447806187</v>
      </c>
      <c r="BO470" s="146">
        <f t="shared" ref="BO470:CH470" si="984">BO30</f>
        <v>143.33539064571193</v>
      </c>
      <c r="BP470" s="146">
        <f t="shared" si="984"/>
        <v>144.14903828391218</v>
      </c>
      <c r="BQ470" s="146">
        <f t="shared" si="984"/>
        <v>144.97895887487647</v>
      </c>
      <c r="BR470" s="146">
        <f t="shared" si="984"/>
        <v>145.82547787766001</v>
      </c>
      <c r="BS470" s="146">
        <f t="shared" si="984"/>
        <v>146.68892726049924</v>
      </c>
      <c r="BT470" s="146">
        <f t="shared" si="984"/>
        <v>147.56964563099524</v>
      </c>
      <c r="BU470" s="146">
        <f t="shared" si="984"/>
        <v>148.46797836890119</v>
      </c>
      <c r="BV470" s="146">
        <f t="shared" si="984"/>
        <v>149.38427776156524</v>
      </c>
      <c r="BW470" s="146">
        <f t="shared" si="984"/>
        <v>150.31890314208255</v>
      </c>
      <c r="BX470" s="146">
        <f t="shared" si="984"/>
        <v>151.27222103021023</v>
      </c>
      <c r="BY470" s="146">
        <f t="shared" si="984"/>
        <v>153.23643720690851</v>
      </c>
      <c r="BZ470" s="146">
        <f t="shared" si="984"/>
        <v>154.24810577633269</v>
      </c>
      <c r="CA470" s="146">
        <f t="shared" si="984"/>
        <v>155.28000771714531</v>
      </c>
      <c r="CB470" s="146">
        <f t="shared" si="984"/>
        <v>156.33254769677427</v>
      </c>
      <c r="CC470" s="146">
        <f t="shared" si="984"/>
        <v>0</v>
      </c>
      <c r="CD470" s="146">
        <f t="shared" si="984"/>
        <v>0</v>
      </c>
      <c r="CE470" s="146">
        <f t="shared" si="984"/>
        <v>0</v>
      </c>
      <c r="CF470" s="146">
        <f t="shared" si="984"/>
        <v>0</v>
      </c>
      <c r="CG470" s="146">
        <f t="shared" si="984"/>
        <v>0</v>
      </c>
      <c r="CH470" s="146">
        <f t="shared" si="984"/>
        <v>0</v>
      </c>
    </row>
    <row r="471" spans="1:86" ht="11.4" x14ac:dyDescent="0.2">
      <c r="A471" s="150"/>
      <c r="B471" s="14" t="str">
        <f t="shared" ref="B471:K471" si="985">B31</f>
        <v>FIT I</v>
      </c>
      <c r="C471" s="14">
        <f t="shared" si="985"/>
        <v>414.3</v>
      </c>
      <c r="D471" s="14" t="str">
        <f t="shared" si="985"/>
        <v>Win</v>
      </c>
      <c r="E471" s="14" t="str">
        <f t="shared" si="985"/>
        <v>Wind (Onshore, &gt;10MW)</v>
      </c>
      <c r="F471" s="14" t="str">
        <f t="shared" si="985"/>
        <v>Multiple</v>
      </c>
      <c r="G471" s="14">
        <f t="shared" si="985"/>
        <v>42370</v>
      </c>
      <c r="H471" s="14">
        <f t="shared" si="931"/>
        <v>50</v>
      </c>
      <c r="I471" s="14">
        <f t="shared" si="985"/>
        <v>25</v>
      </c>
      <c r="J471" s="14">
        <f t="shared" si="985"/>
        <v>25</v>
      </c>
      <c r="K471" s="14">
        <f t="shared" si="985"/>
        <v>2016</v>
      </c>
      <c r="L471" s="14"/>
      <c r="M471" s="14"/>
      <c r="N471" s="14"/>
      <c r="O471" s="14"/>
      <c r="P471" s="14"/>
      <c r="Q471" s="14"/>
      <c r="R471" s="14"/>
      <c r="S471" s="14"/>
      <c r="T471" s="14"/>
      <c r="U471" s="146">
        <f>IFERROR('CEB Allocators'!M31/SUM('CEB Allocators'!$M31:$BF31),0)*SUM($U31:$BN31)</f>
        <v>0</v>
      </c>
      <c r="V471" s="146">
        <f>IFERROR('CEB Allocators'!N31/SUM('CEB Allocators'!$M31:$BF31),0)*SUM($U31:$BN31)</f>
        <v>0</v>
      </c>
      <c r="W471" s="146">
        <f>IFERROR('CEB Allocators'!O31/SUM('CEB Allocators'!$M31:$BF31),0)*SUM($U31:$BN31)</f>
        <v>0</v>
      </c>
      <c r="X471" s="146">
        <f>IFERROR('CEB Allocators'!P31/SUM('CEB Allocators'!$M31:$BF31),0)*SUM($U31:$BN31)</f>
        <v>0</v>
      </c>
      <c r="Y471" s="146">
        <f>IFERROR('CEB Allocators'!Q31/SUM('CEB Allocators'!$M31:$BF31),0)*SUM($U31:$BN31)</f>
        <v>0</v>
      </c>
      <c r="Z471" s="146">
        <f>IFERROR('CEB Allocators'!R31/SUM('CEB Allocators'!$M31:$BF31),0)*SUM($U31:$BN31)</f>
        <v>0</v>
      </c>
      <c r="AA471" s="146">
        <f>IFERROR('CEB Allocators'!S31/SUM('CEB Allocators'!$M31:$BF31),0)*SUM($U31:$BN31)</f>
        <v>0</v>
      </c>
      <c r="AB471" s="146">
        <f>IFERROR('CEB Allocators'!T31/SUM('CEB Allocators'!$M31:$BF31),0)*SUM($U31:$BN31)</f>
        <v>0</v>
      </c>
      <c r="AC471" s="146">
        <f>IFERROR('CEB Allocators'!U31/SUM('CEB Allocators'!$M31:$BF31),0)*SUM($U31:$BN31)</f>
        <v>0</v>
      </c>
      <c r="AD471" s="146">
        <f>IFERROR('CEB Allocators'!V31/SUM('CEB Allocators'!$M31:$BF31),0)*SUM($U31:$BN31)</f>
        <v>0</v>
      </c>
      <c r="AE471" s="146">
        <f>IFERROR('CEB Allocators'!W31/SUM('CEB Allocators'!$M31:$BF31),0)*SUM($U31:$BN31)</f>
        <v>0</v>
      </c>
      <c r="AF471" s="146">
        <f>IFERROR('CEB Allocators'!X31/SUM('CEB Allocators'!$M31:$BF31),0)*SUM($U31:$BN31)</f>
        <v>112.51044278792028</v>
      </c>
      <c r="AG471" s="146">
        <f>IFERROR('CEB Allocators'!Y31/SUM('CEB Allocators'!$M31:$BF31),0)*SUM($U31:$BN31)</f>
        <v>112.51044278792028</v>
      </c>
      <c r="AH471" s="146">
        <f>IFERROR('CEB Allocators'!Z31/SUM('CEB Allocators'!$M31:$BF31),0)*SUM($U31:$BN31)</f>
        <v>112.51044278792028</v>
      </c>
      <c r="AI471" s="146">
        <f>IFERROR('CEB Allocators'!AA31/SUM('CEB Allocators'!$M31:$BF31),0)*SUM($U31:$BN31)</f>
        <v>112.51044278792028</v>
      </c>
      <c r="AJ471" s="146">
        <f>IFERROR('CEB Allocators'!AB31/SUM('CEB Allocators'!$M31:$BF31),0)*SUM($U31:$BN31)</f>
        <v>112.51044278792028</v>
      </c>
      <c r="AK471" s="146">
        <f>IFERROR('CEB Allocators'!AC31/SUM('CEB Allocators'!$M31:$BF31),0)*SUM($U31:$BN31)</f>
        <v>112.51044278792028</v>
      </c>
      <c r="AL471" s="146">
        <f>IFERROR('CEB Allocators'!AD31/SUM('CEB Allocators'!$M31:$BF31),0)*SUM($U31:$BN31)</f>
        <v>112.51044278792028</v>
      </c>
      <c r="AM471" s="146">
        <f>IFERROR('CEB Allocators'!AE31/SUM('CEB Allocators'!$M31:$BF31),0)*SUM($U31:$BN31)</f>
        <v>112.51044278792028</v>
      </c>
      <c r="AN471" s="146">
        <f>IFERROR('CEB Allocators'!AF31/SUM('CEB Allocators'!$M31:$BF31),0)*SUM($U31:$BN31)</f>
        <v>112.51044278792028</v>
      </c>
      <c r="AO471" s="146">
        <f>IFERROR('CEB Allocators'!AG31/SUM('CEB Allocators'!$M31:$BF31),0)*SUM($U31:$BN31)</f>
        <v>112.51044278792028</v>
      </c>
      <c r="AP471" s="146">
        <f>IFERROR('CEB Allocators'!AH31/SUM('CEB Allocators'!$M31:$BF31),0)*SUM($U31:$BN31)</f>
        <v>112.51044278792028</v>
      </c>
      <c r="AQ471" s="146">
        <f>IFERROR('CEB Allocators'!AI31/SUM('CEB Allocators'!$M31:$BF31),0)*SUM($U31:$BN31)</f>
        <v>112.51044278792028</v>
      </c>
      <c r="AR471" s="146">
        <f>IFERROR('CEB Allocators'!AJ31/SUM('CEB Allocators'!$M31:$BF31),0)*SUM($U31:$BN31)</f>
        <v>112.51044278792028</v>
      </c>
      <c r="AS471" s="146">
        <f>IFERROR('CEB Allocators'!AK31/SUM('CEB Allocators'!$M31:$BF31),0)*SUM($U31:$BN31)</f>
        <v>112.51044278792028</v>
      </c>
      <c r="AT471" s="146">
        <f>IFERROR('CEB Allocators'!AL31/SUM('CEB Allocators'!$M31:$BF31),0)*SUM($U31:$BN31)</f>
        <v>112.51044278792028</v>
      </c>
      <c r="AU471" s="146">
        <f>IFERROR('CEB Allocators'!AM31/SUM('CEB Allocators'!$M31:$BF31),0)*SUM($U31:$BN31)</f>
        <v>112.51044278792028</v>
      </c>
      <c r="AV471" s="146">
        <f>IFERROR('CEB Allocators'!AN31/SUM('CEB Allocators'!$M31:$BF31),0)*SUM($U31:$BN31)</f>
        <v>112.51044278792028</v>
      </c>
      <c r="AW471" s="146">
        <f>IFERROR('CEB Allocators'!AO31/SUM('CEB Allocators'!$M31:$BF31),0)*SUM($U31:$BN31)</f>
        <v>112.51044278792028</v>
      </c>
      <c r="AX471" s="146">
        <f>IFERROR('CEB Allocators'!AP31/SUM('CEB Allocators'!$M31:$BF31),0)*SUM($U31:$BN31)</f>
        <v>112.51044278792028</v>
      </c>
      <c r="AY471" s="146">
        <f>IFERROR('CEB Allocators'!AQ31/SUM('CEB Allocators'!$M31:$BF31),0)*SUM($U31:$BN31)</f>
        <v>112.51044278792028</v>
      </c>
      <c r="AZ471" s="146">
        <f>IFERROR('CEB Allocators'!AR31/SUM('CEB Allocators'!$M31:$BF31),0)*SUM($U31:$BN31)</f>
        <v>112.51044278792028</v>
      </c>
      <c r="BA471" s="146">
        <f>IFERROR('CEB Allocators'!AS31/SUM('CEB Allocators'!$M31:$BF31),0)*SUM($U31:$BN31)</f>
        <v>112.51044278792028</v>
      </c>
      <c r="BB471" s="146">
        <f>IFERROR('CEB Allocators'!AT31/SUM('CEB Allocators'!$M31:$BF31),0)*SUM($U31:$BN31)</f>
        <v>112.51044278792028</v>
      </c>
      <c r="BC471" s="146">
        <f>IFERROR('CEB Allocators'!AU31/SUM('CEB Allocators'!$M31:$BF31),0)*SUM($U31:$BN31)</f>
        <v>112.51044278792028</v>
      </c>
      <c r="BD471" s="146">
        <f>IFERROR('CEB Allocators'!AV31/SUM('CEB Allocators'!$M31:$BF31),0)*SUM($U31:$BN31)</f>
        <v>112.51044278792028</v>
      </c>
      <c r="BE471" s="146">
        <f>IFERROR('CEB Allocators'!AW31/SUM('CEB Allocators'!$M31:$BF31),0)*SUM($U31:$BN31)</f>
        <v>112.51044278792028</v>
      </c>
      <c r="BF471" s="146">
        <f>IFERROR('CEB Allocators'!AX31/SUM('CEB Allocators'!$M31:$BF31),0)*SUM($U31:$BN31)</f>
        <v>112.51044278792028</v>
      </c>
      <c r="BG471" s="146">
        <f>IFERROR('CEB Allocators'!AY31/SUM('CEB Allocators'!$M31:$BF31),0)*SUM($U31:$BN31)</f>
        <v>112.51044278792028</v>
      </c>
      <c r="BH471" s="146">
        <f>IFERROR('CEB Allocators'!AZ31/SUM('CEB Allocators'!$M31:$BF31),0)*SUM($U31:$BN31)</f>
        <v>112.51044278792028</v>
      </c>
      <c r="BI471" s="146">
        <f>IFERROR('CEB Allocators'!BA31/SUM('CEB Allocators'!$M31:$BF31),0)*SUM($U31:$BN31)</f>
        <v>112.51044278792028</v>
      </c>
      <c r="BJ471" s="146">
        <f>IFERROR('CEB Allocators'!BB31/SUM('CEB Allocators'!$M31:$BF31),0)*SUM($U31:$BN31)</f>
        <v>112.51044278792028</v>
      </c>
      <c r="BK471" s="146">
        <f>IFERROR('CEB Allocators'!BC31/SUM('CEB Allocators'!$M31:$BF31),0)*SUM($U31:$BN31)</f>
        <v>112.51044278792028</v>
      </c>
      <c r="BL471" s="146">
        <f>IFERROR('CEB Allocators'!BD31/SUM('CEB Allocators'!$M31:$BF31),0)*SUM($U31:$BN31)</f>
        <v>112.51044278792028</v>
      </c>
      <c r="BM471" s="146">
        <f>IFERROR('CEB Allocators'!BE31/SUM('CEB Allocators'!$M31:$BF31),0)*SUM($U31:$BN31)</f>
        <v>112.51044278792028</v>
      </c>
      <c r="BN471" s="146">
        <f>IFERROR('CEB Allocators'!BF31/SUM('CEB Allocators'!$M31:$BF31),0)*SUM($U31:$BN31)</f>
        <v>112.51044278792028</v>
      </c>
      <c r="BO471" s="146">
        <f t="shared" ref="BO471:CH471" si="986">BO31</f>
        <v>142.96600013031059</v>
      </c>
      <c r="BP471" s="146">
        <f t="shared" si="986"/>
        <v>143.76609083691451</v>
      </c>
      <c r="BQ471" s="146">
        <f t="shared" si="986"/>
        <v>144.58218335765054</v>
      </c>
      <c r="BR471" s="146">
        <f t="shared" si="986"/>
        <v>145.41459772880128</v>
      </c>
      <c r="BS471" s="146">
        <f t="shared" si="986"/>
        <v>146.26366038737498</v>
      </c>
      <c r="BT471" s="146">
        <f t="shared" si="986"/>
        <v>147.12970429912022</v>
      </c>
      <c r="BU471" s="146">
        <f t="shared" si="986"/>
        <v>148.01306908910036</v>
      </c>
      <c r="BV471" s="146">
        <f t="shared" si="986"/>
        <v>148.91410117488007</v>
      </c>
      <c r="BW471" s="146">
        <f t="shared" si="986"/>
        <v>149.83315390237539</v>
      </c>
      <c r="BX471" s="146">
        <f t="shared" si="986"/>
        <v>150.77058768442063</v>
      </c>
      <c r="BY471" s="146">
        <f t="shared" si="986"/>
        <v>151.72677014210677</v>
      </c>
      <c r="BZ471" s="146">
        <f t="shared" si="986"/>
        <v>153.69688847792327</v>
      </c>
      <c r="CA471" s="146">
        <f t="shared" si="986"/>
        <v>154.71159695147946</v>
      </c>
      <c r="CB471" s="146">
        <f t="shared" si="986"/>
        <v>155.74659959450676</v>
      </c>
      <c r="CC471" s="146">
        <f t="shared" si="986"/>
        <v>156.80230229039464</v>
      </c>
      <c r="CD471" s="146">
        <f t="shared" si="986"/>
        <v>0</v>
      </c>
      <c r="CE471" s="146">
        <f t="shared" si="986"/>
        <v>0</v>
      </c>
      <c r="CF471" s="146">
        <f t="shared" si="986"/>
        <v>0</v>
      </c>
      <c r="CG471" s="146">
        <f t="shared" si="986"/>
        <v>0</v>
      </c>
      <c r="CH471" s="146">
        <f t="shared" si="986"/>
        <v>0</v>
      </c>
    </row>
    <row r="472" spans="1:86" ht="11.4" x14ac:dyDescent="0.2">
      <c r="A472" s="150"/>
      <c r="B472" s="14" t="str">
        <f t="shared" ref="B472:K472" si="987">B32</f>
        <v>FIT I</v>
      </c>
      <c r="C472" s="14">
        <f t="shared" si="987"/>
        <v>300</v>
      </c>
      <c r="D472" s="14" t="str">
        <f t="shared" si="987"/>
        <v>Win</v>
      </c>
      <c r="E472" s="14" t="str">
        <f t="shared" si="987"/>
        <v>Wind (Onshore, &gt;10MW)</v>
      </c>
      <c r="F472" s="14" t="str">
        <f t="shared" si="987"/>
        <v>Multiple</v>
      </c>
      <c r="G472" s="14">
        <f t="shared" si="987"/>
        <v>43101</v>
      </c>
      <c r="H472" s="14">
        <f t="shared" si="931"/>
        <v>50</v>
      </c>
      <c r="I472" s="14">
        <f t="shared" si="987"/>
        <v>25</v>
      </c>
      <c r="J472" s="14">
        <f t="shared" si="987"/>
        <v>25</v>
      </c>
      <c r="K472" s="14">
        <f t="shared" si="987"/>
        <v>2018</v>
      </c>
      <c r="L472" s="14"/>
      <c r="M472" s="14"/>
      <c r="N472" s="14"/>
      <c r="O472" s="14"/>
      <c r="P472" s="14"/>
      <c r="Q472" s="14"/>
      <c r="R472" s="14"/>
      <c r="S472" s="14"/>
      <c r="T472" s="14"/>
      <c r="U472" s="146">
        <f>IFERROR('CEB Allocators'!M32/SUM('CEB Allocators'!$M32:$BF32),0)*SUM($U32:$BN32)</f>
        <v>0</v>
      </c>
      <c r="V472" s="146">
        <f>IFERROR('CEB Allocators'!N32/SUM('CEB Allocators'!$M32:$BF32),0)*SUM($U32:$BN32)</f>
        <v>0</v>
      </c>
      <c r="W472" s="146">
        <f>IFERROR('CEB Allocators'!O32/SUM('CEB Allocators'!$M32:$BF32),0)*SUM($U32:$BN32)</f>
        <v>0</v>
      </c>
      <c r="X472" s="146">
        <f>IFERROR('CEB Allocators'!P32/SUM('CEB Allocators'!$M32:$BF32),0)*SUM($U32:$BN32)</f>
        <v>0</v>
      </c>
      <c r="Y472" s="146">
        <f>IFERROR('CEB Allocators'!Q32/SUM('CEB Allocators'!$M32:$BF32),0)*SUM($U32:$BN32)</f>
        <v>0</v>
      </c>
      <c r="Z472" s="146">
        <f>IFERROR('CEB Allocators'!R32/SUM('CEB Allocators'!$M32:$BF32),0)*SUM($U32:$BN32)</f>
        <v>0</v>
      </c>
      <c r="AA472" s="146">
        <f>IFERROR('CEB Allocators'!S32/SUM('CEB Allocators'!$M32:$BF32),0)*SUM($U32:$BN32)</f>
        <v>0</v>
      </c>
      <c r="AB472" s="146">
        <f>IFERROR('CEB Allocators'!T32/SUM('CEB Allocators'!$M32:$BF32),0)*SUM($U32:$BN32)</f>
        <v>0</v>
      </c>
      <c r="AC472" s="146">
        <f>IFERROR('CEB Allocators'!U32/SUM('CEB Allocators'!$M32:$BF32),0)*SUM($U32:$BN32)</f>
        <v>0</v>
      </c>
      <c r="AD472" s="146">
        <f>IFERROR('CEB Allocators'!V32/SUM('CEB Allocators'!$M32:$BF32),0)*SUM($U32:$BN32)</f>
        <v>0</v>
      </c>
      <c r="AE472" s="146">
        <f>IFERROR('CEB Allocators'!W32/SUM('CEB Allocators'!$M32:$BF32),0)*SUM($U32:$BN32)</f>
        <v>0</v>
      </c>
      <c r="AF472" s="146">
        <f>IFERROR('CEB Allocators'!X32/SUM('CEB Allocators'!$M32:$BF32),0)*SUM($U32:$BN32)</f>
        <v>0</v>
      </c>
      <c r="AG472" s="146">
        <f>IFERROR('CEB Allocators'!Y32/SUM('CEB Allocators'!$M32:$BF32),0)*SUM($U32:$BN32)</f>
        <v>0</v>
      </c>
      <c r="AH472" s="146">
        <f>IFERROR('CEB Allocators'!Z32/SUM('CEB Allocators'!$M32:$BF32),0)*SUM($U32:$BN32)</f>
        <v>81.313210480303454</v>
      </c>
      <c r="AI472" s="146">
        <f>IFERROR('CEB Allocators'!AA32/SUM('CEB Allocators'!$M32:$BF32),0)*SUM($U32:$BN32)</f>
        <v>81.313210480303454</v>
      </c>
      <c r="AJ472" s="146">
        <f>IFERROR('CEB Allocators'!AB32/SUM('CEB Allocators'!$M32:$BF32),0)*SUM($U32:$BN32)</f>
        <v>81.313210480303454</v>
      </c>
      <c r="AK472" s="146">
        <f>IFERROR('CEB Allocators'!AC32/SUM('CEB Allocators'!$M32:$BF32),0)*SUM($U32:$BN32)</f>
        <v>81.313210480303454</v>
      </c>
      <c r="AL472" s="146">
        <f>IFERROR('CEB Allocators'!AD32/SUM('CEB Allocators'!$M32:$BF32),0)*SUM($U32:$BN32)</f>
        <v>81.313210480303454</v>
      </c>
      <c r="AM472" s="146">
        <f>IFERROR('CEB Allocators'!AE32/SUM('CEB Allocators'!$M32:$BF32),0)*SUM($U32:$BN32)</f>
        <v>81.313210480303454</v>
      </c>
      <c r="AN472" s="146">
        <f>IFERROR('CEB Allocators'!AF32/SUM('CEB Allocators'!$M32:$BF32),0)*SUM($U32:$BN32)</f>
        <v>81.313210480303454</v>
      </c>
      <c r="AO472" s="146">
        <f>IFERROR('CEB Allocators'!AG32/SUM('CEB Allocators'!$M32:$BF32),0)*SUM($U32:$BN32)</f>
        <v>81.313210480303454</v>
      </c>
      <c r="AP472" s="146">
        <f>IFERROR('CEB Allocators'!AH32/SUM('CEB Allocators'!$M32:$BF32),0)*SUM($U32:$BN32)</f>
        <v>81.313210480303454</v>
      </c>
      <c r="AQ472" s="146">
        <f>IFERROR('CEB Allocators'!AI32/SUM('CEB Allocators'!$M32:$BF32),0)*SUM($U32:$BN32)</f>
        <v>81.313210480303454</v>
      </c>
      <c r="AR472" s="146">
        <f>IFERROR('CEB Allocators'!AJ32/SUM('CEB Allocators'!$M32:$BF32),0)*SUM($U32:$BN32)</f>
        <v>81.313210480303454</v>
      </c>
      <c r="AS472" s="146">
        <f>IFERROR('CEB Allocators'!AK32/SUM('CEB Allocators'!$M32:$BF32),0)*SUM($U32:$BN32)</f>
        <v>81.313210480303454</v>
      </c>
      <c r="AT472" s="146">
        <f>IFERROR('CEB Allocators'!AL32/SUM('CEB Allocators'!$M32:$BF32),0)*SUM($U32:$BN32)</f>
        <v>81.313210480303454</v>
      </c>
      <c r="AU472" s="146">
        <f>IFERROR('CEB Allocators'!AM32/SUM('CEB Allocators'!$M32:$BF32),0)*SUM($U32:$BN32)</f>
        <v>81.313210480303454</v>
      </c>
      <c r="AV472" s="146">
        <f>IFERROR('CEB Allocators'!AN32/SUM('CEB Allocators'!$M32:$BF32),0)*SUM($U32:$BN32)</f>
        <v>81.313210480303454</v>
      </c>
      <c r="AW472" s="146">
        <f>IFERROR('CEB Allocators'!AO32/SUM('CEB Allocators'!$M32:$BF32),0)*SUM($U32:$BN32)</f>
        <v>81.313210480303454</v>
      </c>
      <c r="AX472" s="146">
        <f>IFERROR('CEB Allocators'!AP32/SUM('CEB Allocators'!$M32:$BF32),0)*SUM($U32:$BN32)</f>
        <v>81.313210480303454</v>
      </c>
      <c r="AY472" s="146">
        <f>IFERROR('CEB Allocators'!AQ32/SUM('CEB Allocators'!$M32:$BF32),0)*SUM($U32:$BN32)</f>
        <v>81.313210480303454</v>
      </c>
      <c r="AZ472" s="146">
        <f>IFERROR('CEB Allocators'!AR32/SUM('CEB Allocators'!$M32:$BF32),0)*SUM($U32:$BN32)</f>
        <v>81.313210480303454</v>
      </c>
      <c r="BA472" s="146">
        <f>IFERROR('CEB Allocators'!AS32/SUM('CEB Allocators'!$M32:$BF32),0)*SUM($U32:$BN32)</f>
        <v>81.313210480303454</v>
      </c>
      <c r="BB472" s="146">
        <f>IFERROR('CEB Allocators'!AT32/SUM('CEB Allocators'!$M32:$BF32),0)*SUM($U32:$BN32)</f>
        <v>81.313210480303454</v>
      </c>
      <c r="BC472" s="146">
        <f>IFERROR('CEB Allocators'!AU32/SUM('CEB Allocators'!$M32:$BF32),0)*SUM($U32:$BN32)</f>
        <v>81.313210480303454</v>
      </c>
      <c r="BD472" s="146">
        <f>IFERROR('CEB Allocators'!AV32/SUM('CEB Allocators'!$M32:$BF32),0)*SUM($U32:$BN32)</f>
        <v>81.313210480303454</v>
      </c>
      <c r="BE472" s="146">
        <f>IFERROR('CEB Allocators'!AW32/SUM('CEB Allocators'!$M32:$BF32),0)*SUM($U32:$BN32)</f>
        <v>81.313210480303454</v>
      </c>
      <c r="BF472" s="146">
        <f>IFERROR('CEB Allocators'!AX32/SUM('CEB Allocators'!$M32:$BF32),0)*SUM($U32:$BN32)</f>
        <v>81.313210480303454</v>
      </c>
      <c r="BG472" s="146">
        <f>IFERROR('CEB Allocators'!AY32/SUM('CEB Allocators'!$M32:$BF32),0)*SUM($U32:$BN32)</f>
        <v>81.313210480303454</v>
      </c>
      <c r="BH472" s="146">
        <f>IFERROR('CEB Allocators'!AZ32/SUM('CEB Allocators'!$M32:$BF32),0)*SUM($U32:$BN32)</f>
        <v>81.313210480303454</v>
      </c>
      <c r="BI472" s="146">
        <f>IFERROR('CEB Allocators'!BA32/SUM('CEB Allocators'!$M32:$BF32),0)*SUM($U32:$BN32)</f>
        <v>81.313210480303454</v>
      </c>
      <c r="BJ472" s="146">
        <f>IFERROR('CEB Allocators'!BB32/SUM('CEB Allocators'!$M32:$BF32),0)*SUM($U32:$BN32)</f>
        <v>81.313210480303454</v>
      </c>
      <c r="BK472" s="146">
        <f>IFERROR('CEB Allocators'!BC32/SUM('CEB Allocators'!$M32:$BF32),0)*SUM($U32:$BN32)</f>
        <v>81.313210480303454</v>
      </c>
      <c r="BL472" s="146">
        <f>IFERROR('CEB Allocators'!BD32/SUM('CEB Allocators'!$M32:$BF32),0)*SUM($U32:$BN32)</f>
        <v>81.313210480303454</v>
      </c>
      <c r="BM472" s="146">
        <f>IFERROR('CEB Allocators'!BE32/SUM('CEB Allocators'!$M32:$BF32),0)*SUM($U32:$BN32)</f>
        <v>81.313210480303454</v>
      </c>
      <c r="BN472" s="146">
        <f>IFERROR('CEB Allocators'!BF32/SUM('CEB Allocators'!$M32:$BF32),0)*SUM($U32:$BN32)</f>
        <v>81.313210480303454</v>
      </c>
      <c r="BO472" s="146">
        <f t="shared" ref="BO472:CH472" si="988">BO32</f>
        <v>106.53558530647013</v>
      </c>
      <c r="BP472" s="146">
        <f t="shared" si="988"/>
        <v>107.11494135759534</v>
      </c>
      <c r="BQ472" s="146">
        <f t="shared" si="988"/>
        <v>107.70588452974306</v>
      </c>
      <c r="BR472" s="146">
        <f t="shared" si="988"/>
        <v>108.30864656533375</v>
      </c>
      <c r="BS472" s="146">
        <f t="shared" si="988"/>
        <v>108.92346384163623</v>
      </c>
      <c r="BT472" s="146">
        <f t="shared" si="988"/>
        <v>109.55057746346478</v>
      </c>
      <c r="BU472" s="146">
        <f t="shared" si="988"/>
        <v>110.19023335772989</v>
      </c>
      <c r="BV472" s="146">
        <f t="shared" si="988"/>
        <v>110.84268236988032</v>
      </c>
      <c r="BW472" s="146">
        <f t="shared" si="988"/>
        <v>111.50818036227373</v>
      </c>
      <c r="BX472" s="146">
        <f t="shared" si="988"/>
        <v>112.18698831451503</v>
      </c>
      <c r="BY472" s="146">
        <f t="shared" si="988"/>
        <v>112.87937242580114</v>
      </c>
      <c r="BZ472" s="146">
        <f t="shared" si="988"/>
        <v>113.585604219313</v>
      </c>
      <c r="CA472" s="146">
        <f t="shared" si="988"/>
        <v>114.30596064869508</v>
      </c>
      <c r="CB472" s="146">
        <f t="shared" si="988"/>
        <v>115.79018303579393</v>
      </c>
      <c r="CC472" s="146">
        <f t="shared" si="988"/>
        <v>116.55463104150562</v>
      </c>
      <c r="CD472" s="146">
        <f t="shared" si="988"/>
        <v>117.33436800733155</v>
      </c>
      <c r="CE472" s="146">
        <f t="shared" si="988"/>
        <v>118.12969971247399</v>
      </c>
      <c r="CF472" s="146">
        <f t="shared" si="988"/>
        <v>0</v>
      </c>
      <c r="CG472" s="146">
        <f t="shared" si="988"/>
        <v>0</v>
      </c>
      <c r="CH472" s="146">
        <f t="shared" si="988"/>
        <v>0</v>
      </c>
    </row>
    <row r="473" spans="1:86" ht="11.4" x14ac:dyDescent="0.2">
      <c r="A473" s="150"/>
      <c r="B473" s="14" t="str">
        <f t="shared" ref="B473:K473" si="989">B33</f>
        <v>FIT I</v>
      </c>
      <c r="C473" s="14">
        <f t="shared" si="989"/>
        <v>13.8</v>
      </c>
      <c r="D473" s="14" t="str">
        <f t="shared" si="989"/>
        <v>Win</v>
      </c>
      <c r="E473" s="14" t="str">
        <f t="shared" si="989"/>
        <v>Wind (On-Shore, 0.5-10MW)</v>
      </c>
      <c r="F473" s="14" t="str">
        <f t="shared" si="989"/>
        <v>Multiple</v>
      </c>
      <c r="G473" s="14">
        <f t="shared" si="989"/>
        <v>40909</v>
      </c>
      <c r="H473" s="14">
        <f t="shared" si="931"/>
        <v>50</v>
      </c>
      <c r="I473" s="14">
        <f t="shared" si="989"/>
        <v>25</v>
      </c>
      <c r="J473" s="14">
        <f t="shared" si="989"/>
        <v>25</v>
      </c>
      <c r="K473" s="14">
        <f t="shared" si="989"/>
        <v>2012</v>
      </c>
      <c r="L473" s="14"/>
      <c r="M473" s="14"/>
      <c r="N473" s="14"/>
      <c r="O473" s="14"/>
      <c r="P473" s="14"/>
      <c r="Q473" s="14"/>
      <c r="R473" s="14"/>
      <c r="S473" s="14"/>
      <c r="T473" s="14"/>
      <c r="U473" s="146">
        <f>IFERROR('CEB Allocators'!M33/SUM('CEB Allocators'!$M33:$BF33),0)*SUM($U33:$BN33)</f>
        <v>0</v>
      </c>
      <c r="V473" s="146">
        <f>IFERROR('CEB Allocators'!N33/SUM('CEB Allocators'!$M33:$BF33),0)*SUM($U33:$BN33)</f>
        <v>0</v>
      </c>
      <c r="W473" s="146">
        <f>IFERROR('CEB Allocators'!O33/SUM('CEB Allocators'!$M33:$BF33),0)*SUM($U33:$BN33)</f>
        <v>0</v>
      </c>
      <c r="X473" s="146">
        <f>IFERROR('CEB Allocators'!P33/SUM('CEB Allocators'!$M33:$BF33),0)*SUM($U33:$BN33)</f>
        <v>0</v>
      </c>
      <c r="Y473" s="146">
        <f>IFERROR('CEB Allocators'!Q33/SUM('CEB Allocators'!$M33:$BF33),0)*SUM($U33:$BN33)</f>
        <v>0</v>
      </c>
      <c r="Z473" s="146">
        <f>IFERROR('CEB Allocators'!R33/SUM('CEB Allocators'!$M33:$BF33),0)*SUM($U33:$BN33)</f>
        <v>0</v>
      </c>
      <c r="AA473" s="146">
        <f>IFERROR('CEB Allocators'!S33/SUM('CEB Allocators'!$M33:$BF33),0)*SUM($U33:$BN33)</f>
        <v>0</v>
      </c>
      <c r="AB473" s="146">
        <f>IFERROR('CEB Allocators'!T33/SUM('CEB Allocators'!$M33:$BF33),0)*SUM($U33:$BN33)</f>
        <v>4.0671979766598874</v>
      </c>
      <c r="AC473" s="146">
        <f>IFERROR('CEB Allocators'!U33/SUM('CEB Allocators'!$M33:$BF33),0)*SUM($U33:$BN33)</f>
        <v>4.0671979766598874</v>
      </c>
      <c r="AD473" s="146">
        <f>IFERROR('CEB Allocators'!V33/SUM('CEB Allocators'!$M33:$BF33),0)*SUM($U33:$BN33)</f>
        <v>4.0671979766598874</v>
      </c>
      <c r="AE473" s="146">
        <f>IFERROR('CEB Allocators'!W33/SUM('CEB Allocators'!$M33:$BF33),0)*SUM($U33:$BN33)</f>
        <v>4.0671979766598874</v>
      </c>
      <c r="AF473" s="146">
        <f>IFERROR('CEB Allocators'!X33/SUM('CEB Allocators'!$M33:$BF33),0)*SUM($U33:$BN33)</f>
        <v>4.0671979766598874</v>
      </c>
      <c r="AG473" s="146">
        <f>IFERROR('CEB Allocators'!Y33/SUM('CEB Allocators'!$M33:$BF33),0)*SUM($U33:$BN33)</f>
        <v>4.0671979766598874</v>
      </c>
      <c r="AH473" s="146">
        <f>IFERROR('CEB Allocators'!Z33/SUM('CEB Allocators'!$M33:$BF33),0)*SUM($U33:$BN33)</f>
        <v>4.0671979766598874</v>
      </c>
      <c r="AI473" s="146">
        <f>IFERROR('CEB Allocators'!AA33/SUM('CEB Allocators'!$M33:$BF33),0)*SUM($U33:$BN33)</f>
        <v>4.0671979766598874</v>
      </c>
      <c r="AJ473" s="146">
        <f>IFERROR('CEB Allocators'!AB33/SUM('CEB Allocators'!$M33:$BF33),0)*SUM($U33:$BN33)</f>
        <v>4.0671979766598874</v>
      </c>
      <c r="AK473" s="146">
        <f>IFERROR('CEB Allocators'!AC33/SUM('CEB Allocators'!$M33:$BF33),0)*SUM($U33:$BN33)</f>
        <v>4.0671979766598874</v>
      </c>
      <c r="AL473" s="146">
        <f>IFERROR('CEB Allocators'!AD33/SUM('CEB Allocators'!$M33:$BF33),0)*SUM($U33:$BN33)</f>
        <v>4.0671979766598874</v>
      </c>
      <c r="AM473" s="146">
        <f>IFERROR('CEB Allocators'!AE33/SUM('CEB Allocators'!$M33:$BF33),0)*SUM($U33:$BN33)</f>
        <v>4.0671979766598874</v>
      </c>
      <c r="AN473" s="146">
        <f>IFERROR('CEB Allocators'!AF33/SUM('CEB Allocators'!$M33:$BF33),0)*SUM($U33:$BN33)</f>
        <v>4.0671979766598874</v>
      </c>
      <c r="AO473" s="146">
        <f>IFERROR('CEB Allocators'!AG33/SUM('CEB Allocators'!$M33:$BF33),0)*SUM($U33:$BN33)</f>
        <v>4.0671979766598874</v>
      </c>
      <c r="AP473" s="146">
        <f>IFERROR('CEB Allocators'!AH33/SUM('CEB Allocators'!$M33:$BF33),0)*SUM($U33:$BN33)</f>
        <v>4.0671979766598874</v>
      </c>
      <c r="AQ473" s="146">
        <f>IFERROR('CEB Allocators'!AI33/SUM('CEB Allocators'!$M33:$BF33),0)*SUM($U33:$BN33)</f>
        <v>4.0671979766598874</v>
      </c>
      <c r="AR473" s="146">
        <f>IFERROR('CEB Allocators'!AJ33/SUM('CEB Allocators'!$M33:$BF33),0)*SUM($U33:$BN33)</f>
        <v>4.0671979766598874</v>
      </c>
      <c r="AS473" s="146">
        <f>IFERROR('CEB Allocators'!AK33/SUM('CEB Allocators'!$M33:$BF33),0)*SUM($U33:$BN33)</f>
        <v>4.0671979766598874</v>
      </c>
      <c r="AT473" s="146">
        <f>IFERROR('CEB Allocators'!AL33/SUM('CEB Allocators'!$M33:$BF33),0)*SUM($U33:$BN33)</f>
        <v>4.0671979766598874</v>
      </c>
      <c r="AU473" s="146">
        <f>IFERROR('CEB Allocators'!AM33/SUM('CEB Allocators'!$M33:$BF33),0)*SUM($U33:$BN33)</f>
        <v>4.0671979766598874</v>
      </c>
      <c r="AV473" s="146">
        <f>IFERROR('CEB Allocators'!AN33/SUM('CEB Allocators'!$M33:$BF33),0)*SUM($U33:$BN33)</f>
        <v>4.0671979766598874</v>
      </c>
      <c r="AW473" s="146">
        <f>IFERROR('CEB Allocators'!AO33/SUM('CEB Allocators'!$M33:$BF33),0)*SUM($U33:$BN33)</f>
        <v>4.0671979766598874</v>
      </c>
      <c r="AX473" s="146">
        <f>IFERROR('CEB Allocators'!AP33/SUM('CEB Allocators'!$M33:$BF33),0)*SUM($U33:$BN33)</f>
        <v>4.0671979766598874</v>
      </c>
      <c r="AY473" s="146">
        <f>IFERROR('CEB Allocators'!AQ33/SUM('CEB Allocators'!$M33:$BF33),0)*SUM($U33:$BN33)</f>
        <v>4.0671979766598874</v>
      </c>
      <c r="AZ473" s="146">
        <f>IFERROR('CEB Allocators'!AR33/SUM('CEB Allocators'!$M33:$BF33),0)*SUM($U33:$BN33)</f>
        <v>4.0671979766598874</v>
      </c>
      <c r="BA473" s="146">
        <f>IFERROR('CEB Allocators'!AS33/SUM('CEB Allocators'!$M33:$BF33),0)*SUM($U33:$BN33)</f>
        <v>4.0671979766598874</v>
      </c>
      <c r="BB473" s="146">
        <f>IFERROR('CEB Allocators'!AT33/SUM('CEB Allocators'!$M33:$BF33),0)*SUM($U33:$BN33)</f>
        <v>4.0671979766598874</v>
      </c>
      <c r="BC473" s="146">
        <f>IFERROR('CEB Allocators'!AU33/SUM('CEB Allocators'!$M33:$BF33),0)*SUM($U33:$BN33)</f>
        <v>4.0671979766598874</v>
      </c>
      <c r="BD473" s="146">
        <f>IFERROR('CEB Allocators'!AV33/SUM('CEB Allocators'!$M33:$BF33),0)*SUM($U33:$BN33)</f>
        <v>4.0671979766598874</v>
      </c>
      <c r="BE473" s="146">
        <f>IFERROR('CEB Allocators'!AW33/SUM('CEB Allocators'!$M33:$BF33),0)*SUM($U33:$BN33)</f>
        <v>4.0671979766598874</v>
      </c>
      <c r="BF473" s="146">
        <f>IFERROR('CEB Allocators'!AX33/SUM('CEB Allocators'!$M33:$BF33),0)*SUM($U33:$BN33)</f>
        <v>4.0671979766598874</v>
      </c>
      <c r="BG473" s="146">
        <f>IFERROR('CEB Allocators'!AY33/SUM('CEB Allocators'!$M33:$BF33),0)*SUM($U33:$BN33)</f>
        <v>4.0671979766598874</v>
      </c>
      <c r="BH473" s="146">
        <f>IFERROR('CEB Allocators'!AZ33/SUM('CEB Allocators'!$M33:$BF33),0)*SUM($U33:$BN33)</f>
        <v>4.0671979766598874</v>
      </c>
      <c r="BI473" s="146">
        <f>IFERROR('CEB Allocators'!BA33/SUM('CEB Allocators'!$M33:$BF33),0)*SUM($U33:$BN33)</f>
        <v>4.0671979766598874</v>
      </c>
      <c r="BJ473" s="146">
        <f>IFERROR('CEB Allocators'!BB33/SUM('CEB Allocators'!$M33:$BF33),0)*SUM($U33:$BN33)</f>
        <v>4.0671979766598874</v>
      </c>
      <c r="BK473" s="146">
        <f>IFERROR('CEB Allocators'!BC33/SUM('CEB Allocators'!$M33:$BF33),0)*SUM($U33:$BN33)</f>
        <v>4.0671979766598874</v>
      </c>
      <c r="BL473" s="146">
        <f>IFERROR('CEB Allocators'!BD33/SUM('CEB Allocators'!$M33:$BF33),0)*SUM($U33:$BN33)</f>
        <v>4.0671979766598874</v>
      </c>
      <c r="BM473" s="146">
        <f>IFERROR('CEB Allocators'!BE33/SUM('CEB Allocators'!$M33:$BF33),0)*SUM($U33:$BN33)</f>
        <v>4.0671979766598874</v>
      </c>
      <c r="BN473" s="146">
        <f>IFERROR('CEB Allocators'!BF33/SUM('CEB Allocators'!$M33:$BF33),0)*SUM($U33:$BN33)</f>
        <v>4.0671979766598874</v>
      </c>
      <c r="BO473" s="146">
        <f t="shared" ref="BO473:CH473" si="990">BO33</f>
        <v>4.5009055956317932</v>
      </c>
      <c r="BP473" s="146">
        <f t="shared" si="990"/>
        <v>4.5275559739835529</v>
      </c>
      <c r="BQ473" s="146">
        <f t="shared" si="990"/>
        <v>4.5547393599023485</v>
      </c>
      <c r="BR473" s="146">
        <f t="shared" si="990"/>
        <v>4.5824664135395201</v>
      </c>
      <c r="BS473" s="146">
        <f t="shared" si="990"/>
        <v>4.6107480082494359</v>
      </c>
      <c r="BT473" s="146">
        <f t="shared" si="990"/>
        <v>4.6395952348535481</v>
      </c>
      <c r="BU473" s="146">
        <f t="shared" si="990"/>
        <v>4.6690194059897436</v>
      </c>
      <c r="BV473" s="146">
        <f t="shared" si="990"/>
        <v>4.7296449681987598</v>
      </c>
      <c r="BW473" s="146">
        <f t="shared" si="990"/>
        <v>4.7608701340018591</v>
      </c>
      <c r="BX473" s="146">
        <f t="shared" si="990"/>
        <v>4.7927198031210212</v>
      </c>
      <c r="BY473" s="146">
        <f t="shared" si="990"/>
        <v>4.8252064656225659</v>
      </c>
      <c r="BZ473" s="146">
        <f t="shared" si="990"/>
        <v>0</v>
      </c>
      <c r="CA473" s="146">
        <f t="shared" si="990"/>
        <v>0</v>
      </c>
      <c r="CB473" s="146">
        <f t="shared" si="990"/>
        <v>0</v>
      </c>
      <c r="CC473" s="146">
        <f t="shared" si="990"/>
        <v>0</v>
      </c>
      <c r="CD473" s="146">
        <f t="shared" si="990"/>
        <v>0</v>
      </c>
      <c r="CE473" s="146">
        <f t="shared" si="990"/>
        <v>0</v>
      </c>
      <c r="CF473" s="146">
        <f t="shared" si="990"/>
        <v>0</v>
      </c>
      <c r="CG473" s="146">
        <f t="shared" si="990"/>
        <v>0</v>
      </c>
      <c r="CH473" s="146">
        <f t="shared" si="990"/>
        <v>0</v>
      </c>
    </row>
    <row r="474" spans="1:86" ht="11.4" x14ac:dyDescent="0.2">
      <c r="A474" s="150"/>
      <c r="B474" s="14" t="str">
        <f t="shared" ref="B474:K474" si="991">B34</f>
        <v>FIT I</v>
      </c>
      <c r="C474" s="14">
        <f t="shared" si="991"/>
        <v>8</v>
      </c>
      <c r="D474" s="14" t="str">
        <f t="shared" si="991"/>
        <v>Win</v>
      </c>
      <c r="E474" s="14" t="str">
        <f t="shared" si="991"/>
        <v>Wind (On-Shore, 0.5-10MW)</v>
      </c>
      <c r="F474" s="14" t="str">
        <f t="shared" si="991"/>
        <v>Multiple</v>
      </c>
      <c r="G474" s="14">
        <f t="shared" si="991"/>
        <v>41275</v>
      </c>
      <c r="H474" s="14">
        <f t="shared" si="931"/>
        <v>50</v>
      </c>
      <c r="I474" s="14">
        <f t="shared" si="991"/>
        <v>25</v>
      </c>
      <c r="J474" s="14">
        <f t="shared" si="991"/>
        <v>25</v>
      </c>
      <c r="K474" s="14">
        <f t="shared" si="991"/>
        <v>2013</v>
      </c>
      <c r="L474" s="14"/>
      <c r="M474" s="14"/>
      <c r="N474" s="14"/>
      <c r="O474" s="14"/>
      <c r="P474" s="14"/>
      <c r="Q474" s="14"/>
      <c r="R474" s="14"/>
      <c r="S474" s="14"/>
      <c r="T474" s="14"/>
      <c r="U474" s="146">
        <f>IFERROR('CEB Allocators'!M34/SUM('CEB Allocators'!$M34:$BF34),0)*SUM($U34:$BN34)</f>
        <v>0</v>
      </c>
      <c r="V474" s="146">
        <f>IFERROR('CEB Allocators'!N34/SUM('CEB Allocators'!$M34:$BF34),0)*SUM($U34:$BN34)</f>
        <v>0</v>
      </c>
      <c r="W474" s="146">
        <f>IFERROR('CEB Allocators'!O34/SUM('CEB Allocators'!$M34:$BF34),0)*SUM($U34:$BN34)</f>
        <v>0</v>
      </c>
      <c r="X474" s="146">
        <f>IFERROR('CEB Allocators'!P34/SUM('CEB Allocators'!$M34:$BF34),0)*SUM($U34:$BN34)</f>
        <v>0</v>
      </c>
      <c r="Y474" s="146">
        <f>IFERROR('CEB Allocators'!Q34/SUM('CEB Allocators'!$M34:$BF34),0)*SUM($U34:$BN34)</f>
        <v>0</v>
      </c>
      <c r="Z474" s="146">
        <f>IFERROR('CEB Allocators'!R34/SUM('CEB Allocators'!$M34:$BF34),0)*SUM($U34:$BN34)</f>
        <v>0</v>
      </c>
      <c r="AA474" s="146">
        <f>IFERROR('CEB Allocators'!S34/SUM('CEB Allocators'!$M34:$BF34),0)*SUM($U34:$BN34)</f>
        <v>0</v>
      </c>
      <c r="AB474" s="146">
        <f>IFERROR('CEB Allocators'!T34/SUM('CEB Allocators'!$M34:$BF34),0)*SUM($U34:$BN34)</f>
        <v>0</v>
      </c>
      <c r="AC474" s="146">
        <f>IFERROR('CEB Allocators'!U34/SUM('CEB Allocators'!$M34:$BF34),0)*SUM($U34:$BN34)</f>
        <v>2.3722245721979616</v>
      </c>
      <c r="AD474" s="146">
        <f>IFERROR('CEB Allocators'!V34/SUM('CEB Allocators'!$M34:$BF34),0)*SUM($U34:$BN34)</f>
        <v>2.3722245721979616</v>
      </c>
      <c r="AE474" s="146">
        <f>IFERROR('CEB Allocators'!W34/SUM('CEB Allocators'!$M34:$BF34),0)*SUM($U34:$BN34)</f>
        <v>2.3722245721979616</v>
      </c>
      <c r="AF474" s="146">
        <f>IFERROR('CEB Allocators'!X34/SUM('CEB Allocators'!$M34:$BF34),0)*SUM($U34:$BN34)</f>
        <v>2.3722245721979616</v>
      </c>
      <c r="AG474" s="146">
        <f>IFERROR('CEB Allocators'!Y34/SUM('CEB Allocators'!$M34:$BF34),0)*SUM($U34:$BN34)</f>
        <v>2.3722245721979616</v>
      </c>
      <c r="AH474" s="146">
        <f>IFERROR('CEB Allocators'!Z34/SUM('CEB Allocators'!$M34:$BF34),0)*SUM($U34:$BN34)</f>
        <v>2.3722245721979616</v>
      </c>
      <c r="AI474" s="146">
        <f>IFERROR('CEB Allocators'!AA34/SUM('CEB Allocators'!$M34:$BF34),0)*SUM($U34:$BN34)</f>
        <v>2.3722245721979616</v>
      </c>
      <c r="AJ474" s="146">
        <f>IFERROR('CEB Allocators'!AB34/SUM('CEB Allocators'!$M34:$BF34),0)*SUM($U34:$BN34)</f>
        <v>2.3722245721979616</v>
      </c>
      <c r="AK474" s="146">
        <f>IFERROR('CEB Allocators'!AC34/SUM('CEB Allocators'!$M34:$BF34),0)*SUM($U34:$BN34)</f>
        <v>2.3722245721979616</v>
      </c>
      <c r="AL474" s="146">
        <f>IFERROR('CEB Allocators'!AD34/SUM('CEB Allocators'!$M34:$BF34),0)*SUM($U34:$BN34)</f>
        <v>2.3722245721979616</v>
      </c>
      <c r="AM474" s="146">
        <f>IFERROR('CEB Allocators'!AE34/SUM('CEB Allocators'!$M34:$BF34),0)*SUM($U34:$BN34)</f>
        <v>2.3722245721979616</v>
      </c>
      <c r="AN474" s="146">
        <f>IFERROR('CEB Allocators'!AF34/SUM('CEB Allocators'!$M34:$BF34),0)*SUM($U34:$BN34)</f>
        <v>2.3722245721979616</v>
      </c>
      <c r="AO474" s="146">
        <f>IFERROR('CEB Allocators'!AG34/SUM('CEB Allocators'!$M34:$BF34),0)*SUM($U34:$BN34)</f>
        <v>2.3722245721979616</v>
      </c>
      <c r="AP474" s="146">
        <f>IFERROR('CEB Allocators'!AH34/SUM('CEB Allocators'!$M34:$BF34),0)*SUM($U34:$BN34)</f>
        <v>2.3722245721979616</v>
      </c>
      <c r="AQ474" s="146">
        <f>IFERROR('CEB Allocators'!AI34/SUM('CEB Allocators'!$M34:$BF34),0)*SUM($U34:$BN34)</f>
        <v>2.3722245721979616</v>
      </c>
      <c r="AR474" s="146">
        <f>IFERROR('CEB Allocators'!AJ34/SUM('CEB Allocators'!$M34:$BF34),0)*SUM($U34:$BN34)</f>
        <v>2.3722245721979616</v>
      </c>
      <c r="AS474" s="146">
        <f>IFERROR('CEB Allocators'!AK34/SUM('CEB Allocators'!$M34:$BF34),0)*SUM($U34:$BN34)</f>
        <v>2.3722245721979616</v>
      </c>
      <c r="AT474" s="146">
        <f>IFERROR('CEB Allocators'!AL34/SUM('CEB Allocators'!$M34:$BF34),0)*SUM($U34:$BN34)</f>
        <v>2.3722245721979616</v>
      </c>
      <c r="AU474" s="146">
        <f>IFERROR('CEB Allocators'!AM34/SUM('CEB Allocators'!$M34:$BF34),0)*SUM($U34:$BN34)</f>
        <v>2.3722245721979616</v>
      </c>
      <c r="AV474" s="146">
        <f>IFERROR('CEB Allocators'!AN34/SUM('CEB Allocators'!$M34:$BF34),0)*SUM($U34:$BN34)</f>
        <v>2.3722245721979616</v>
      </c>
      <c r="AW474" s="146">
        <f>IFERROR('CEB Allocators'!AO34/SUM('CEB Allocators'!$M34:$BF34),0)*SUM($U34:$BN34)</f>
        <v>2.3722245721979616</v>
      </c>
      <c r="AX474" s="146">
        <f>IFERROR('CEB Allocators'!AP34/SUM('CEB Allocators'!$M34:$BF34),0)*SUM($U34:$BN34)</f>
        <v>2.3722245721979616</v>
      </c>
      <c r="AY474" s="146">
        <f>IFERROR('CEB Allocators'!AQ34/SUM('CEB Allocators'!$M34:$BF34),0)*SUM($U34:$BN34)</f>
        <v>2.3722245721979616</v>
      </c>
      <c r="AZ474" s="146">
        <f>IFERROR('CEB Allocators'!AR34/SUM('CEB Allocators'!$M34:$BF34),0)*SUM($U34:$BN34)</f>
        <v>2.3722245721979616</v>
      </c>
      <c r="BA474" s="146">
        <f>IFERROR('CEB Allocators'!AS34/SUM('CEB Allocators'!$M34:$BF34),0)*SUM($U34:$BN34)</f>
        <v>2.3722245721979616</v>
      </c>
      <c r="BB474" s="146">
        <f>IFERROR('CEB Allocators'!AT34/SUM('CEB Allocators'!$M34:$BF34),0)*SUM($U34:$BN34)</f>
        <v>2.3722245721979616</v>
      </c>
      <c r="BC474" s="146">
        <f>IFERROR('CEB Allocators'!AU34/SUM('CEB Allocators'!$M34:$BF34),0)*SUM($U34:$BN34)</f>
        <v>2.3722245721979616</v>
      </c>
      <c r="BD474" s="146">
        <f>IFERROR('CEB Allocators'!AV34/SUM('CEB Allocators'!$M34:$BF34),0)*SUM($U34:$BN34)</f>
        <v>2.3722245721979616</v>
      </c>
      <c r="BE474" s="146">
        <f>IFERROR('CEB Allocators'!AW34/SUM('CEB Allocators'!$M34:$BF34),0)*SUM($U34:$BN34)</f>
        <v>2.3722245721979616</v>
      </c>
      <c r="BF474" s="146">
        <f>IFERROR('CEB Allocators'!AX34/SUM('CEB Allocators'!$M34:$BF34),0)*SUM($U34:$BN34)</f>
        <v>2.3722245721979616</v>
      </c>
      <c r="BG474" s="146">
        <f>IFERROR('CEB Allocators'!AY34/SUM('CEB Allocators'!$M34:$BF34),0)*SUM($U34:$BN34)</f>
        <v>2.3722245721979616</v>
      </c>
      <c r="BH474" s="146">
        <f>IFERROR('CEB Allocators'!AZ34/SUM('CEB Allocators'!$M34:$BF34),0)*SUM($U34:$BN34)</f>
        <v>2.3722245721979616</v>
      </c>
      <c r="BI474" s="146">
        <f>IFERROR('CEB Allocators'!BA34/SUM('CEB Allocators'!$M34:$BF34),0)*SUM($U34:$BN34)</f>
        <v>2.3722245721979616</v>
      </c>
      <c r="BJ474" s="146">
        <f>IFERROR('CEB Allocators'!BB34/SUM('CEB Allocators'!$M34:$BF34),0)*SUM($U34:$BN34)</f>
        <v>2.3722245721979616</v>
      </c>
      <c r="BK474" s="146">
        <f>IFERROR('CEB Allocators'!BC34/SUM('CEB Allocators'!$M34:$BF34),0)*SUM($U34:$BN34)</f>
        <v>2.3722245721979616</v>
      </c>
      <c r="BL474" s="146">
        <f>IFERROR('CEB Allocators'!BD34/SUM('CEB Allocators'!$M34:$BF34),0)*SUM($U34:$BN34)</f>
        <v>2.3722245721979616</v>
      </c>
      <c r="BM474" s="146">
        <f>IFERROR('CEB Allocators'!BE34/SUM('CEB Allocators'!$M34:$BF34),0)*SUM($U34:$BN34)</f>
        <v>2.3722245721979616</v>
      </c>
      <c r="BN474" s="146">
        <f>IFERROR('CEB Allocators'!BF34/SUM('CEB Allocators'!$M34:$BF34),0)*SUM($U34:$BN34)</f>
        <v>2.3722245721979616</v>
      </c>
      <c r="BO474" s="146">
        <f t="shared" ref="BO474:CH474" si="992">BO34</f>
        <v>2.6459555531551699</v>
      </c>
      <c r="BP474" s="146">
        <f t="shared" si="992"/>
        <v>2.6614050478518427</v>
      </c>
      <c r="BQ474" s="146">
        <f t="shared" si="992"/>
        <v>2.6771635324424485</v>
      </c>
      <c r="BR474" s="146">
        <f t="shared" si="992"/>
        <v>2.6932371867248666</v>
      </c>
      <c r="BS474" s="146">
        <f t="shared" si="992"/>
        <v>2.709632314092933</v>
      </c>
      <c r="BT474" s="146">
        <f t="shared" si="992"/>
        <v>2.7263553440083608</v>
      </c>
      <c r="BU474" s="146">
        <f t="shared" si="992"/>
        <v>2.7434128345220974</v>
      </c>
      <c r="BV474" s="146">
        <f t="shared" si="992"/>
        <v>2.760811474846109</v>
      </c>
      <c r="BW474" s="146">
        <f t="shared" si="992"/>
        <v>2.7966596333697011</v>
      </c>
      <c r="BX474" s="146">
        <f t="shared" si="992"/>
        <v>2.8151232096706642</v>
      </c>
      <c r="BY474" s="146">
        <f t="shared" si="992"/>
        <v>2.8339560574976468</v>
      </c>
      <c r="BZ474" s="146">
        <f t="shared" si="992"/>
        <v>2.8531655622811689</v>
      </c>
      <c r="CA474" s="146">
        <f t="shared" si="992"/>
        <v>0</v>
      </c>
      <c r="CB474" s="146">
        <f t="shared" si="992"/>
        <v>0</v>
      </c>
      <c r="CC474" s="146">
        <f t="shared" si="992"/>
        <v>0</v>
      </c>
      <c r="CD474" s="146">
        <f t="shared" si="992"/>
        <v>0</v>
      </c>
      <c r="CE474" s="146">
        <f t="shared" si="992"/>
        <v>0</v>
      </c>
      <c r="CF474" s="146">
        <f t="shared" si="992"/>
        <v>0</v>
      </c>
      <c r="CG474" s="146">
        <f t="shared" si="992"/>
        <v>0</v>
      </c>
      <c r="CH474" s="146">
        <f t="shared" si="992"/>
        <v>0</v>
      </c>
    </row>
    <row r="475" spans="1:86" ht="11.4" x14ac:dyDescent="0.2">
      <c r="A475" s="150"/>
      <c r="B475" s="14" t="str">
        <f t="shared" ref="B475:K475" si="993">B35</f>
        <v>FIT I</v>
      </c>
      <c r="C475" s="14">
        <f t="shared" si="993"/>
        <v>14.35</v>
      </c>
      <c r="D475" s="14" t="str">
        <f t="shared" si="993"/>
        <v>Win</v>
      </c>
      <c r="E475" s="14" t="str">
        <f t="shared" si="993"/>
        <v>Wind (On-Shore, 0.5-10MW)</v>
      </c>
      <c r="F475" s="14" t="str">
        <f t="shared" si="993"/>
        <v>Multiple</v>
      </c>
      <c r="G475" s="14">
        <f t="shared" si="993"/>
        <v>41640</v>
      </c>
      <c r="H475" s="14">
        <f t="shared" si="931"/>
        <v>50</v>
      </c>
      <c r="I475" s="14">
        <f t="shared" si="993"/>
        <v>25</v>
      </c>
      <c r="J475" s="14">
        <f t="shared" si="993"/>
        <v>25</v>
      </c>
      <c r="K475" s="14">
        <f t="shared" si="993"/>
        <v>2014</v>
      </c>
      <c r="L475" s="14"/>
      <c r="M475" s="14"/>
      <c r="N475" s="14"/>
      <c r="O475" s="14"/>
      <c r="P475" s="14"/>
      <c r="Q475" s="14"/>
      <c r="R475" s="14"/>
      <c r="S475" s="14"/>
      <c r="T475" s="14"/>
      <c r="U475" s="146">
        <f>IFERROR('CEB Allocators'!M35/SUM('CEB Allocators'!$M35:$BF35),0)*SUM($U35:$BN35)</f>
        <v>0</v>
      </c>
      <c r="V475" s="146">
        <f>IFERROR('CEB Allocators'!N35/SUM('CEB Allocators'!$M35:$BF35),0)*SUM($U35:$BN35)</f>
        <v>0</v>
      </c>
      <c r="W475" s="146">
        <f>IFERROR('CEB Allocators'!O35/SUM('CEB Allocators'!$M35:$BF35),0)*SUM($U35:$BN35)</f>
        <v>0</v>
      </c>
      <c r="X475" s="146">
        <f>IFERROR('CEB Allocators'!P35/SUM('CEB Allocators'!$M35:$BF35),0)*SUM($U35:$BN35)</f>
        <v>0</v>
      </c>
      <c r="Y475" s="146">
        <f>IFERROR('CEB Allocators'!Q35/SUM('CEB Allocators'!$M35:$BF35),0)*SUM($U35:$BN35)</f>
        <v>0</v>
      </c>
      <c r="Z475" s="146">
        <f>IFERROR('CEB Allocators'!R35/SUM('CEB Allocators'!$M35:$BF35),0)*SUM($U35:$BN35)</f>
        <v>0</v>
      </c>
      <c r="AA475" s="146">
        <f>IFERROR('CEB Allocators'!S35/SUM('CEB Allocators'!$M35:$BF35),0)*SUM($U35:$BN35)</f>
        <v>0</v>
      </c>
      <c r="AB475" s="146">
        <f>IFERROR('CEB Allocators'!T35/SUM('CEB Allocators'!$M35:$BF35),0)*SUM($U35:$BN35)</f>
        <v>0</v>
      </c>
      <c r="AC475" s="146">
        <f>IFERROR('CEB Allocators'!U35/SUM('CEB Allocators'!$M35:$BF35),0)*SUM($U35:$BN35)</f>
        <v>0</v>
      </c>
      <c r="AD475" s="146">
        <f>IFERROR('CEB Allocators'!V35/SUM('CEB Allocators'!$M35:$BF35),0)*SUM($U35:$BN35)</f>
        <v>4.2733760292941092</v>
      </c>
      <c r="AE475" s="146">
        <f>IFERROR('CEB Allocators'!W35/SUM('CEB Allocators'!$M35:$BF35),0)*SUM($U35:$BN35)</f>
        <v>4.2733760292941092</v>
      </c>
      <c r="AF475" s="146">
        <f>IFERROR('CEB Allocators'!X35/SUM('CEB Allocators'!$M35:$BF35),0)*SUM($U35:$BN35)</f>
        <v>4.2733760292941092</v>
      </c>
      <c r="AG475" s="146">
        <f>IFERROR('CEB Allocators'!Y35/SUM('CEB Allocators'!$M35:$BF35),0)*SUM($U35:$BN35)</f>
        <v>4.2733760292941092</v>
      </c>
      <c r="AH475" s="146">
        <f>IFERROR('CEB Allocators'!Z35/SUM('CEB Allocators'!$M35:$BF35),0)*SUM($U35:$BN35)</f>
        <v>4.2733760292941092</v>
      </c>
      <c r="AI475" s="146">
        <f>IFERROR('CEB Allocators'!AA35/SUM('CEB Allocators'!$M35:$BF35),0)*SUM($U35:$BN35)</f>
        <v>4.2733760292941092</v>
      </c>
      <c r="AJ475" s="146">
        <f>IFERROR('CEB Allocators'!AB35/SUM('CEB Allocators'!$M35:$BF35),0)*SUM($U35:$BN35)</f>
        <v>4.2733760292941092</v>
      </c>
      <c r="AK475" s="146">
        <f>IFERROR('CEB Allocators'!AC35/SUM('CEB Allocators'!$M35:$BF35),0)*SUM($U35:$BN35)</f>
        <v>4.2733760292941092</v>
      </c>
      <c r="AL475" s="146">
        <f>IFERROR('CEB Allocators'!AD35/SUM('CEB Allocators'!$M35:$BF35),0)*SUM($U35:$BN35)</f>
        <v>4.2733760292941092</v>
      </c>
      <c r="AM475" s="146">
        <f>IFERROR('CEB Allocators'!AE35/SUM('CEB Allocators'!$M35:$BF35),0)*SUM($U35:$BN35)</f>
        <v>4.2733760292941092</v>
      </c>
      <c r="AN475" s="146">
        <f>IFERROR('CEB Allocators'!AF35/SUM('CEB Allocators'!$M35:$BF35),0)*SUM($U35:$BN35)</f>
        <v>4.2733760292941092</v>
      </c>
      <c r="AO475" s="146">
        <f>IFERROR('CEB Allocators'!AG35/SUM('CEB Allocators'!$M35:$BF35),0)*SUM($U35:$BN35)</f>
        <v>4.2733760292941092</v>
      </c>
      <c r="AP475" s="146">
        <f>IFERROR('CEB Allocators'!AH35/SUM('CEB Allocators'!$M35:$BF35),0)*SUM($U35:$BN35)</f>
        <v>4.2733760292941092</v>
      </c>
      <c r="AQ475" s="146">
        <f>IFERROR('CEB Allocators'!AI35/SUM('CEB Allocators'!$M35:$BF35),0)*SUM($U35:$BN35)</f>
        <v>4.2733760292941092</v>
      </c>
      <c r="AR475" s="146">
        <f>IFERROR('CEB Allocators'!AJ35/SUM('CEB Allocators'!$M35:$BF35),0)*SUM($U35:$BN35)</f>
        <v>4.2733760292941092</v>
      </c>
      <c r="AS475" s="146">
        <f>IFERROR('CEB Allocators'!AK35/SUM('CEB Allocators'!$M35:$BF35),0)*SUM($U35:$BN35)</f>
        <v>4.2733760292941092</v>
      </c>
      <c r="AT475" s="146">
        <f>IFERROR('CEB Allocators'!AL35/SUM('CEB Allocators'!$M35:$BF35),0)*SUM($U35:$BN35)</f>
        <v>4.2733760292941092</v>
      </c>
      <c r="AU475" s="146">
        <f>IFERROR('CEB Allocators'!AM35/SUM('CEB Allocators'!$M35:$BF35),0)*SUM($U35:$BN35)</f>
        <v>4.2733760292941092</v>
      </c>
      <c r="AV475" s="146">
        <f>IFERROR('CEB Allocators'!AN35/SUM('CEB Allocators'!$M35:$BF35),0)*SUM($U35:$BN35)</f>
        <v>4.2733760292941092</v>
      </c>
      <c r="AW475" s="146">
        <f>IFERROR('CEB Allocators'!AO35/SUM('CEB Allocators'!$M35:$BF35),0)*SUM($U35:$BN35)</f>
        <v>4.2733760292941092</v>
      </c>
      <c r="AX475" s="146">
        <f>IFERROR('CEB Allocators'!AP35/SUM('CEB Allocators'!$M35:$BF35),0)*SUM($U35:$BN35)</f>
        <v>4.2733760292941092</v>
      </c>
      <c r="AY475" s="146">
        <f>IFERROR('CEB Allocators'!AQ35/SUM('CEB Allocators'!$M35:$BF35),0)*SUM($U35:$BN35)</f>
        <v>4.2733760292941092</v>
      </c>
      <c r="AZ475" s="146">
        <f>IFERROR('CEB Allocators'!AR35/SUM('CEB Allocators'!$M35:$BF35),0)*SUM($U35:$BN35)</f>
        <v>4.2733760292941092</v>
      </c>
      <c r="BA475" s="146">
        <f>IFERROR('CEB Allocators'!AS35/SUM('CEB Allocators'!$M35:$BF35),0)*SUM($U35:$BN35)</f>
        <v>4.2733760292941092</v>
      </c>
      <c r="BB475" s="146">
        <f>IFERROR('CEB Allocators'!AT35/SUM('CEB Allocators'!$M35:$BF35),0)*SUM($U35:$BN35)</f>
        <v>4.2733760292941092</v>
      </c>
      <c r="BC475" s="146">
        <f>IFERROR('CEB Allocators'!AU35/SUM('CEB Allocators'!$M35:$BF35),0)*SUM($U35:$BN35)</f>
        <v>4.2733760292941092</v>
      </c>
      <c r="BD475" s="146">
        <f>IFERROR('CEB Allocators'!AV35/SUM('CEB Allocators'!$M35:$BF35),0)*SUM($U35:$BN35)</f>
        <v>4.2733760292941092</v>
      </c>
      <c r="BE475" s="146">
        <f>IFERROR('CEB Allocators'!AW35/SUM('CEB Allocators'!$M35:$BF35),0)*SUM($U35:$BN35)</f>
        <v>4.2733760292941092</v>
      </c>
      <c r="BF475" s="146">
        <f>IFERROR('CEB Allocators'!AX35/SUM('CEB Allocators'!$M35:$BF35),0)*SUM($U35:$BN35)</f>
        <v>4.2733760292941092</v>
      </c>
      <c r="BG475" s="146">
        <f>IFERROR('CEB Allocators'!AY35/SUM('CEB Allocators'!$M35:$BF35),0)*SUM($U35:$BN35)</f>
        <v>4.2733760292941092</v>
      </c>
      <c r="BH475" s="146">
        <f>IFERROR('CEB Allocators'!AZ35/SUM('CEB Allocators'!$M35:$BF35),0)*SUM($U35:$BN35)</f>
        <v>4.2733760292941092</v>
      </c>
      <c r="BI475" s="146">
        <f>IFERROR('CEB Allocators'!BA35/SUM('CEB Allocators'!$M35:$BF35),0)*SUM($U35:$BN35)</f>
        <v>4.2733760292941092</v>
      </c>
      <c r="BJ475" s="146">
        <f>IFERROR('CEB Allocators'!BB35/SUM('CEB Allocators'!$M35:$BF35),0)*SUM($U35:$BN35)</f>
        <v>4.2733760292941092</v>
      </c>
      <c r="BK475" s="146">
        <f>IFERROR('CEB Allocators'!BC35/SUM('CEB Allocators'!$M35:$BF35),0)*SUM($U35:$BN35)</f>
        <v>4.2733760292941092</v>
      </c>
      <c r="BL475" s="146">
        <f>IFERROR('CEB Allocators'!BD35/SUM('CEB Allocators'!$M35:$BF35),0)*SUM($U35:$BN35)</f>
        <v>4.2733760292941092</v>
      </c>
      <c r="BM475" s="146">
        <f>IFERROR('CEB Allocators'!BE35/SUM('CEB Allocators'!$M35:$BF35),0)*SUM($U35:$BN35)</f>
        <v>4.2733760292941092</v>
      </c>
      <c r="BN475" s="146">
        <f>IFERROR('CEB Allocators'!BF35/SUM('CEB Allocators'!$M35:$BF35),0)*SUM($U35:$BN35)</f>
        <v>4.2733760292941092</v>
      </c>
      <c r="BO475" s="146">
        <f t="shared" ref="BO475:CH475" si="994">BO35</f>
        <v>4.8133938978293713</v>
      </c>
      <c r="BP475" s="146">
        <f t="shared" si="994"/>
        <v>4.8411064289415284</v>
      </c>
      <c r="BQ475" s="146">
        <f t="shared" si="994"/>
        <v>4.8693732106759278</v>
      </c>
      <c r="BR475" s="146">
        <f t="shared" si="994"/>
        <v>4.8982053280450151</v>
      </c>
      <c r="BS475" s="146">
        <f t="shared" si="994"/>
        <v>4.9276140877614854</v>
      </c>
      <c r="BT475" s="146">
        <f t="shared" si="994"/>
        <v>4.9576110226722836</v>
      </c>
      <c r="BU475" s="146">
        <f t="shared" si="994"/>
        <v>4.9882078962812981</v>
      </c>
      <c r="BV475" s="146">
        <f t="shared" si="994"/>
        <v>5.0194167073624927</v>
      </c>
      <c r="BW475" s="146">
        <f t="shared" si="994"/>
        <v>5.0512496946653123</v>
      </c>
      <c r="BX475" s="146">
        <f t="shared" si="994"/>
        <v>5.1168383817040395</v>
      </c>
      <c r="BY475" s="146">
        <f t="shared" si="994"/>
        <v>5.15061980249369</v>
      </c>
      <c r="BZ475" s="146">
        <f t="shared" si="994"/>
        <v>5.1850768516991321</v>
      </c>
      <c r="CA475" s="146">
        <f t="shared" si="994"/>
        <v>5.2202230418886844</v>
      </c>
      <c r="CB475" s="146">
        <f t="shared" si="994"/>
        <v>0</v>
      </c>
      <c r="CC475" s="146">
        <f t="shared" si="994"/>
        <v>0</v>
      </c>
      <c r="CD475" s="146">
        <f t="shared" si="994"/>
        <v>0</v>
      </c>
      <c r="CE475" s="146">
        <f t="shared" si="994"/>
        <v>0</v>
      </c>
      <c r="CF475" s="146">
        <f t="shared" si="994"/>
        <v>0</v>
      </c>
      <c r="CG475" s="146">
        <f t="shared" si="994"/>
        <v>0</v>
      </c>
      <c r="CH475" s="146">
        <f t="shared" si="994"/>
        <v>0</v>
      </c>
    </row>
    <row r="476" spans="1:86" ht="11.4" x14ac:dyDescent="0.2">
      <c r="A476" s="150"/>
      <c r="B476" s="14" t="str">
        <f t="shared" ref="B476:K476" si="995">B36</f>
        <v>FIT I</v>
      </c>
      <c r="C476" s="14">
        <f t="shared" si="995"/>
        <v>6.3999999999999995</v>
      </c>
      <c r="D476" s="14" t="str">
        <f t="shared" si="995"/>
        <v>Win</v>
      </c>
      <c r="E476" s="14" t="str">
        <f t="shared" si="995"/>
        <v>Wind (On-Shore, 0.5-10MW)</v>
      </c>
      <c r="F476" s="14" t="str">
        <f t="shared" si="995"/>
        <v>Multiple</v>
      </c>
      <c r="G476" s="14">
        <f t="shared" si="995"/>
        <v>42005</v>
      </c>
      <c r="H476" s="14">
        <f t="shared" si="931"/>
        <v>50</v>
      </c>
      <c r="I476" s="14">
        <f t="shared" si="995"/>
        <v>25</v>
      </c>
      <c r="J476" s="14">
        <f t="shared" si="995"/>
        <v>25</v>
      </c>
      <c r="K476" s="14">
        <f t="shared" si="995"/>
        <v>2015</v>
      </c>
      <c r="L476" s="14"/>
      <c r="M476" s="14"/>
      <c r="N476" s="14"/>
      <c r="O476" s="14"/>
      <c r="P476" s="14"/>
      <c r="Q476" s="14"/>
      <c r="R476" s="14"/>
      <c r="S476" s="14"/>
      <c r="T476" s="14"/>
      <c r="U476" s="146">
        <f>IFERROR('CEB Allocators'!M36/SUM('CEB Allocators'!$M36:$BF36),0)*SUM($U36:$BN36)</f>
        <v>0</v>
      </c>
      <c r="V476" s="146">
        <f>IFERROR('CEB Allocators'!N36/SUM('CEB Allocators'!$M36:$BF36),0)*SUM($U36:$BN36)</f>
        <v>0</v>
      </c>
      <c r="W476" s="146">
        <f>IFERROR('CEB Allocators'!O36/SUM('CEB Allocators'!$M36:$BF36),0)*SUM($U36:$BN36)</f>
        <v>0</v>
      </c>
      <c r="X476" s="146">
        <f>IFERROR('CEB Allocators'!P36/SUM('CEB Allocators'!$M36:$BF36),0)*SUM($U36:$BN36)</f>
        <v>0</v>
      </c>
      <c r="Y476" s="146">
        <f>IFERROR('CEB Allocators'!Q36/SUM('CEB Allocators'!$M36:$BF36),0)*SUM($U36:$BN36)</f>
        <v>0</v>
      </c>
      <c r="Z476" s="146">
        <f>IFERROR('CEB Allocators'!R36/SUM('CEB Allocators'!$M36:$BF36),0)*SUM($U36:$BN36)</f>
        <v>0</v>
      </c>
      <c r="AA476" s="146">
        <f>IFERROR('CEB Allocators'!S36/SUM('CEB Allocators'!$M36:$BF36),0)*SUM($U36:$BN36)</f>
        <v>0</v>
      </c>
      <c r="AB476" s="146">
        <f>IFERROR('CEB Allocators'!T36/SUM('CEB Allocators'!$M36:$BF36),0)*SUM($U36:$BN36)</f>
        <v>0</v>
      </c>
      <c r="AC476" s="146">
        <f>IFERROR('CEB Allocators'!U36/SUM('CEB Allocators'!$M36:$BF36),0)*SUM($U36:$BN36)</f>
        <v>0</v>
      </c>
      <c r="AD476" s="146">
        <f>IFERROR('CEB Allocators'!V36/SUM('CEB Allocators'!$M36:$BF36),0)*SUM($U36:$BN36)</f>
        <v>0</v>
      </c>
      <c r="AE476" s="146">
        <f>IFERROR('CEB Allocators'!W36/SUM('CEB Allocators'!$M36:$BF36),0)*SUM($U36:$BN36)</f>
        <v>1.7365659087145062</v>
      </c>
      <c r="AF476" s="146">
        <f>IFERROR('CEB Allocators'!X36/SUM('CEB Allocators'!$M36:$BF36),0)*SUM($U36:$BN36)</f>
        <v>1.7365659087145062</v>
      </c>
      <c r="AG476" s="146">
        <f>IFERROR('CEB Allocators'!Y36/SUM('CEB Allocators'!$M36:$BF36),0)*SUM($U36:$BN36)</f>
        <v>1.7365659087145062</v>
      </c>
      <c r="AH476" s="146">
        <f>IFERROR('CEB Allocators'!Z36/SUM('CEB Allocators'!$M36:$BF36),0)*SUM($U36:$BN36)</f>
        <v>1.7365659087145062</v>
      </c>
      <c r="AI476" s="146">
        <f>IFERROR('CEB Allocators'!AA36/SUM('CEB Allocators'!$M36:$BF36),0)*SUM($U36:$BN36)</f>
        <v>1.7365659087145062</v>
      </c>
      <c r="AJ476" s="146">
        <f>IFERROR('CEB Allocators'!AB36/SUM('CEB Allocators'!$M36:$BF36),0)*SUM($U36:$BN36)</f>
        <v>1.7365659087145062</v>
      </c>
      <c r="AK476" s="146">
        <f>IFERROR('CEB Allocators'!AC36/SUM('CEB Allocators'!$M36:$BF36),0)*SUM($U36:$BN36)</f>
        <v>1.7365659087145062</v>
      </c>
      <c r="AL476" s="146">
        <f>IFERROR('CEB Allocators'!AD36/SUM('CEB Allocators'!$M36:$BF36),0)*SUM($U36:$BN36)</f>
        <v>1.7365659087145062</v>
      </c>
      <c r="AM476" s="146">
        <f>IFERROR('CEB Allocators'!AE36/SUM('CEB Allocators'!$M36:$BF36),0)*SUM($U36:$BN36)</f>
        <v>1.7365659087145062</v>
      </c>
      <c r="AN476" s="146">
        <f>IFERROR('CEB Allocators'!AF36/SUM('CEB Allocators'!$M36:$BF36),0)*SUM($U36:$BN36)</f>
        <v>1.7365659087145062</v>
      </c>
      <c r="AO476" s="146">
        <f>IFERROR('CEB Allocators'!AG36/SUM('CEB Allocators'!$M36:$BF36),0)*SUM($U36:$BN36)</f>
        <v>1.7365659087145062</v>
      </c>
      <c r="AP476" s="146">
        <f>IFERROR('CEB Allocators'!AH36/SUM('CEB Allocators'!$M36:$BF36),0)*SUM($U36:$BN36)</f>
        <v>1.7365659087145062</v>
      </c>
      <c r="AQ476" s="146">
        <f>IFERROR('CEB Allocators'!AI36/SUM('CEB Allocators'!$M36:$BF36),0)*SUM($U36:$BN36)</f>
        <v>1.7365659087145062</v>
      </c>
      <c r="AR476" s="146">
        <f>IFERROR('CEB Allocators'!AJ36/SUM('CEB Allocators'!$M36:$BF36),0)*SUM($U36:$BN36)</f>
        <v>1.7365659087145062</v>
      </c>
      <c r="AS476" s="146">
        <f>IFERROR('CEB Allocators'!AK36/SUM('CEB Allocators'!$M36:$BF36),0)*SUM($U36:$BN36)</f>
        <v>1.7365659087145062</v>
      </c>
      <c r="AT476" s="146">
        <f>IFERROR('CEB Allocators'!AL36/SUM('CEB Allocators'!$M36:$BF36),0)*SUM($U36:$BN36)</f>
        <v>1.7365659087145062</v>
      </c>
      <c r="AU476" s="146">
        <f>IFERROR('CEB Allocators'!AM36/SUM('CEB Allocators'!$M36:$BF36),0)*SUM($U36:$BN36)</f>
        <v>1.7365659087145062</v>
      </c>
      <c r="AV476" s="146">
        <f>IFERROR('CEB Allocators'!AN36/SUM('CEB Allocators'!$M36:$BF36),0)*SUM($U36:$BN36)</f>
        <v>1.7365659087145062</v>
      </c>
      <c r="AW476" s="146">
        <f>IFERROR('CEB Allocators'!AO36/SUM('CEB Allocators'!$M36:$BF36),0)*SUM($U36:$BN36)</f>
        <v>1.7365659087145062</v>
      </c>
      <c r="AX476" s="146">
        <f>IFERROR('CEB Allocators'!AP36/SUM('CEB Allocators'!$M36:$BF36),0)*SUM($U36:$BN36)</f>
        <v>1.7365659087145062</v>
      </c>
      <c r="AY476" s="146">
        <f>IFERROR('CEB Allocators'!AQ36/SUM('CEB Allocators'!$M36:$BF36),0)*SUM($U36:$BN36)</f>
        <v>1.7365659087145062</v>
      </c>
      <c r="AZ476" s="146">
        <f>IFERROR('CEB Allocators'!AR36/SUM('CEB Allocators'!$M36:$BF36),0)*SUM($U36:$BN36)</f>
        <v>1.7365659087145062</v>
      </c>
      <c r="BA476" s="146">
        <f>IFERROR('CEB Allocators'!AS36/SUM('CEB Allocators'!$M36:$BF36),0)*SUM($U36:$BN36)</f>
        <v>1.7365659087145062</v>
      </c>
      <c r="BB476" s="146">
        <f>IFERROR('CEB Allocators'!AT36/SUM('CEB Allocators'!$M36:$BF36),0)*SUM($U36:$BN36)</f>
        <v>1.7365659087145062</v>
      </c>
      <c r="BC476" s="146">
        <f>IFERROR('CEB Allocators'!AU36/SUM('CEB Allocators'!$M36:$BF36),0)*SUM($U36:$BN36)</f>
        <v>1.7365659087145062</v>
      </c>
      <c r="BD476" s="146">
        <f>IFERROR('CEB Allocators'!AV36/SUM('CEB Allocators'!$M36:$BF36),0)*SUM($U36:$BN36)</f>
        <v>1.7365659087145062</v>
      </c>
      <c r="BE476" s="146">
        <f>IFERROR('CEB Allocators'!AW36/SUM('CEB Allocators'!$M36:$BF36),0)*SUM($U36:$BN36)</f>
        <v>1.7365659087145062</v>
      </c>
      <c r="BF476" s="146">
        <f>IFERROR('CEB Allocators'!AX36/SUM('CEB Allocators'!$M36:$BF36),0)*SUM($U36:$BN36)</f>
        <v>1.7365659087145062</v>
      </c>
      <c r="BG476" s="146">
        <f>IFERROR('CEB Allocators'!AY36/SUM('CEB Allocators'!$M36:$BF36),0)*SUM($U36:$BN36)</f>
        <v>1.7365659087145062</v>
      </c>
      <c r="BH476" s="146">
        <f>IFERROR('CEB Allocators'!AZ36/SUM('CEB Allocators'!$M36:$BF36),0)*SUM($U36:$BN36)</f>
        <v>1.7365659087145062</v>
      </c>
      <c r="BI476" s="146">
        <f>IFERROR('CEB Allocators'!BA36/SUM('CEB Allocators'!$M36:$BF36),0)*SUM($U36:$BN36)</f>
        <v>1.7365659087145062</v>
      </c>
      <c r="BJ476" s="146">
        <f>IFERROR('CEB Allocators'!BB36/SUM('CEB Allocators'!$M36:$BF36),0)*SUM($U36:$BN36)</f>
        <v>1.7365659087145062</v>
      </c>
      <c r="BK476" s="146">
        <f>IFERROR('CEB Allocators'!BC36/SUM('CEB Allocators'!$M36:$BF36),0)*SUM($U36:$BN36)</f>
        <v>1.7365659087145062</v>
      </c>
      <c r="BL476" s="146">
        <f>IFERROR('CEB Allocators'!BD36/SUM('CEB Allocators'!$M36:$BF36),0)*SUM($U36:$BN36)</f>
        <v>1.7365659087145062</v>
      </c>
      <c r="BM476" s="146">
        <f>IFERROR('CEB Allocators'!BE36/SUM('CEB Allocators'!$M36:$BF36),0)*SUM($U36:$BN36)</f>
        <v>1.7365659087145062</v>
      </c>
      <c r="BN476" s="146">
        <f>IFERROR('CEB Allocators'!BF36/SUM('CEB Allocators'!$M36:$BF36),0)*SUM($U36:$BN36)</f>
        <v>1.7365659087145062</v>
      </c>
      <c r="BO476" s="146">
        <f t="shared" ref="BO476:CH476" si="996">BO36</f>
        <v>2.1773153425722875</v>
      </c>
      <c r="BP476" s="146">
        <f t="shared" si="996"/>
        <v>2.1896749383296257</v>
      </c>
      <c r="BQ476" s="146">
        <f t="shared" si="996"/>
        <v>2.2022817260021106</v>
      </c>
      <c r="BR476" s="146">
        <f t="shared" si="996"/>
        <v>2.2151406494280454</v>
      </c>
      <c r="BS476" s="146">
        <f t="shared" si="996"/>
        <v>2.2282567513224985</v>
      </c>
      <c r="BT476" s="146">
        <f t="shared" si="996"/>
        <v>2.2416351752548405</v>
      </c>
      <c r="BU476" s="146">
        <f t="shared" si="996"/>
        <v>2.2552811676658298</v>
      </c>
      <c r="BV476" s="146">
        <f t="shared" si="996"/>
        <v>2.2692000799250387</v>
      </c>
      <c r="BW476" s="146">
        <f t="shared" si="996"/>
        <v>2.2833973704294319</v>
      </c>
      <c r="BX476" s="146">
        <f t="shared" si="996"/>
        <v>2.2978786067439132</v>
      </c>
      <c r="BY476" s="146">
        <f t="shared" si="996"/>
        <v>2.3277157460462692</v>
      </c>
      <c r="BZ476" s="146">
        <f t="shared" si="996"/>
        <v>2.3430833498730874</v>
      </c>
      <c r="CA476" s="146">
        <f t="shared" si="996"/>
        <v>2.358758305776441</v>
      </c>
      <c r="CB476" s="146">
        <f t="shared" si="996"/>
        <v>2.3747467607978621</v>
      </c>
      <c r="CC476" s="146">
        <f t="shared" si="996"/>
        <v>0</v>
      </c>
      <c r="CD476" s="146">
        <f t="shared" si="996"/>
        <v>0</v>
      </c>
      <c r="CE476" s="146">
        <f t="shared" si="996"/>
        <v>0</v>
      </c>
      <c r="CF476" s="146">
        <f t="shared" si="996"/>
        <v>0</v>
      </c>
      <c r="CG476" s="146">
        <f t="shared" si="996"/>
        <v>0</v>
      </c>
      <c r="CH476" s="146">
        <f t="shared" si="996"/>
        <v>0</v>
      </c>
    </row>
    <row r="477" spans="1:86" ht="11.4" x14ac:dyDescent="0.2">
      <c r="A477" s="150"/>
      <c r="B477" s="14" t="str">
        <f t="shared" ref="B477:K477" si="997">B37</f>
        <v>FIT II</v>
      </c>
      <c r="C477" s="14">
        <f t="shared" si="997"/>
        <v>11.2</v>
      </c>
      <c r="D477" s="14" t="str">
        <f t="shared" si="997"/>
        <v>Sol</v>
      </c>
      <c r="E477" s="14" t="str">
        <f t="shared" si="997"/>
        <v>Solar (Ground Mounted, &lt;0.5MW)</v>
      </c>
      <c r="F477" s="14" t="str">
        <f t="shared" si="997"/>
        <v>Multiple</v>
      </c>
      <c r="G477" s="14">
        <f t="shared" si="997"/>
        <v>42005</v>
      </c>
      <c r="H477" s="14">
        <f t="shared" si="931"/>
        <v>50</v>
      </c>
      <c r="I477" s="14">
        <f t="shared" si="997"/>
        <v>25</v>
      </c>
      <c r="J477" s="14">
        <f t="shared" si="997"/>
        <v>25</v>
      </c>
      <c r="K477" s="14">
        <f t="shared" si="997"/>
        <v>2015</v>
      </c>
      <c r="L477" s="14"/>
      <c r="M477" s="14"/>
      <c r="N477" s="14"/>
      <c r="O477" s="14"/>
      <c r="P477" s="14"/>
      <c r="Q477" s="14"/>
      <c r="R477" s="14"/>
      <c r="S477" s="14"/>
      <c r="T477" s="14"/>
      <c r="U477" s="146">
        <f>IFERROR('CEB Allocators'!M37/SUM('CEB Allocators'!$M37:$BF37),0)*SUM($U37:$BN37)</f>
        <v>0</v>
      </c>
      <c r="V477" s="146">
        <f>IFERROR('CEB Allocators'!N37/SUM('CEB Allocators'!$M37:$BF37),0)*SUM($U37:$BN37)</f>
        <v>0</v>
      </c>
      <c r="W477" s="146">
        <f>IFERROR('CEB Allocators'!O37/SUM('CEB Allocators'!$M37:$BF37),0)*SUM($U37:$BN37)</f>
        <v>0</v>
      </c>
      <c r="X477" s="146">
        <f>IFERROR('CEB Allocators'!P37/SUM('CEB Allocators'!$M37:$BF37),0)*SUM($U37:$BN37)</f>
        <v>0</v>
      </c>
      <c r="Y477" s="146">
        <f>IFERROR('CEB Allocators'!Q37/SUM('CEB Allocators'!$M37:$BF37),0)*SUM($U37:$BN37)</f>
        <v>0</v>
      </c>
      <c r="Z477" s="146">
        <f>IFERROR('CEB Allocators'!R37/SUM('CEB Allocators'!$M37:$BF37),0)*SUM($U37:$BN37)</f>
        <v>0</v>
      </c>
      <c r="AA477" s="146">
        <f>IFERROR('CEB Allocators'!S37/SUM('CEB Allocators'!$M37:$BF37),0)*SUM($U37:$BN37)</f>
        <v>0</v>
      </c>
      <c r="AB477" s="146">
        <f>IFERROR('CEB Allocators'!T37/SUM('CEB Allocators'!$M37:$BF37),0)*SUM($U37:$BN37)</f>
        <v>0</v>
      </c>
      <c r="AC477" s="146">
        <f>IFERROR('CEB Allocators'!U37/SUM('CEB Allocators'!$M37:$BF37),0)*SUM($U37:$BN37)</f>
        <v>0</v>
      </c>
      <c r="AD477" s="146">
        <f>IFERROR('CEB Allocators'!V37/SUM('CEB Allocators'!$M37:$BF37),0)*SUM($U37:$BN37)</f>
        <v>0</v>
      </c>
      <c r="AE477" s="146">
        <f>IFERROR('CEB Allocators'!W37/SUM('CEB Allocators'!$M37:$BF37),0)*SUM($U37:$BN37)</f>
        <v>2.9895058649946029</v>
      </c>
      <c r="AF477" s="146">
        <f>IFERROR('CEB Allocators'!X37/SUM('CEB Allocators'!$M37:$BF37),0)*SUM($U37:$BN37)</f>
        <v>2.9895058649946029</v>
      </c>
      <c r="AG477" s="146">
        <f>IFERROR('CEB Allocators'!Y37/SUM('CEB Allocators'!$M37:$BF37),0)*SUM($U37:$BN37)</f>
        <v>2.9895058649946029</v>
      </c>
      <c r="AH477" s="146">
        <f>IFERROR('CEB Allocators'!Z37/SUM('CEB Allocators'!$M37:$BF37),0)*SUM($U37:$BN37)</f>
        <v>2.9895058649946029</v>
      </c>
      <c r="AI477" s="146">
        <f>IFERROR('CEB Allocators'!AA37/SUM('CEB Allocators'!$M37:$BF37),0)*SUM($U37:$BN37)</f>
        <v>2.9895058649946029</v>
      </c>
      <c r="AJ477" s="146">
        <f>IFERROR('CEB Allocators'!AB37/SUM('CEB Allocators'!$M37:$BF37),0)*SUM($U37:$BN37)</f>
        <v>2.9895058649946029</v>
      </c>
      <c r="AK477" s="146">
        <f>IFERROR('CEB Allocators'!AC37/SUM('CEB Allocators'!$M37:$BF37),0)*SUM($U37:$BN37)</f>
        <v>2.9895058649946029</v>
      </c>
      <c r="AL477" s="146">
        <f>IFERROR('CEB Allocators'!AD37/SUM('CEB Allocators'!$M37:$BF37),0)*SUM($U37:$BN37)</f>
        <v>2.9895058649946029</v>
      </c>
      <c r="AM477" s="146">
        <f>IFERROR('CEB Allocators'!AE37/SUM('CEB Allocators'!$M37:$BF37),0)*SUM($U37:$BN37)</f>
        <v>2.9895058649946029</v>
      </c>
      <c r="AN477" s="146">
        <f>IFERROR('CEB Allocators'!AF37/SUM('CEB Allocators'!$M37:$BF37),0)*SUM($U37:$BN37)</f>
        <v>2.9895058649946029</v>
      </c>
      <c r="AO477" s="146">
        <f>IFERROR('CEB Allocators'!AG37/SUM('CEB Allocators'!$M37:$BF37),0)*SUM($U37:$BN37)</f>
        <v>2.9895058649946029</v>
      </c>
      <c r="AP477" s="146">
        <f>IFERROR('CEB Allocators'!AH37/SUM('CEB Allocators'!$M37:$BF37),0)*SUM($U37:$BN37)</f>
        <v>2.9895058649946029</v>
      </c>
      <c r="AQ477" s="146">
        <f>IFERROR('CEB Allocators'!AI37/SUM('CEB Allocators'!$M37:$BF37),0)*SUM($U37:$BN37)</f>
        <v>2.9895058649946029</v>
      </c>
      <c r="AR477" s="146">
        <f>IFERROR('CEB Allocators'!AJ37/SUM('CEB Allocators'!$M37:$BF37),0)*SUM($U37:$BN37)</f>
        <v>2.9895058649946029</v>
      </c>
      <c r="AS477" s="146">
        <f>IFERROR('CEB Allocators'!AK37/SUM('CEB Allocators'!$M37:$BF37),0)*SUM($U37:$BN37)</f>
        <v>2.9895058649946029</v>
      </c>
      <c r="AT477" s="146">
        <f>IFERROR('CEB Allocators'!AL37/SUM('CEB Allocators'!$M37:$BF37),0)*SUM($U37:$BN37)</f>
        <v>2.9895058649946029</v>
      </c>
      <c r="AU477" s="146">
        <f>IFERROR('CEB Allocators'!AM37/SUM('CEB Allocators'!$M37:$BF37),0)*SUM($U37:$BN37)</f>
        <v>2.9895058649946029</v>
      </c>
      <c r="AV477" s="146">
        <f>IFERROR('CEB Allocators'!AN37/SUM('CEB Allocators'!$M37:$BF37),0)*SUM($U37:$BN37)</f>
        <v>2.9895058649946029</v>
      </c>
      <c r="AW477" s="146">
        <f>IFERROR('CEB Allocators'!AO37/SUM('CEB Allocators'!$M37:$BF37),0)*SUM($U37:$BN37)</f>
        <v>2.9895058649946029</v>
      </c>
      <c r="AX477" s="146">
        <f>IFERROR('CEB Allocators'!AP37/SUM('CEB Allocators'!$M37:$BF37),0)*SUM($U37:$BN37)</f>
        <v>2.9895058649946029</v>
      </c>
      <c r="AY477" s="146">
        <f>IFERROR('CEB Allocators'!AQ37/SUM('CEB Allocators'!$M37:$BF37),0)*SUM($U37:$BN37)</f>
        <v>2.9895058649946029</v>
      </c>
      <c r="AZ477" s="146">
        <f>IFERROR('CEB Allocators'!AR37/SUM('CEB Allocators'!$M37:$BF37),0)*SUM($U37:$BN37)</f>
        <v>2.9895058649946029</v>
      </c>
      <c r="BA477" s="146">
        <f>IFERROR('CEB Allocators'!AS37/SUM('CEB Allocators'!$M37:$BF37),0)*SUM($U37:$BN37)</f>
        <v>2.9895058649946029</v>
      </c>
      <c r="BB477" s="146">
        <f>IFERROR('CEB Allocators'!AT37/SUM('CEB Allocators'!$M37:$BF37),0)*SUM($U37:$BN37)</f>
        <v>2.9895058649946029</v>
      </c>
      <c r="BC477" s="146">
        <f>IFERROR('CEB Allocators'!AU37/SUM('CEB Allocators'!$M37:$BF37),0)*SUM($U37:$BN37)</f>
        <v>2.9895058649946029</v>
      </c>
      <c r="BD477" s="146">
        <f>IFERROR('CEB Allocators'!AV37/SUM('CEB Allocators'!$M37:$BF37),0)*SUM($U37:$BN37)</f>
        <v>2.9895058649946029</v>
      </c>
      <c r="BE477" s="146">
        <f>IFERROR('CEB Allocators'!AW37/SUM('CEB Allocators'!$M37:$BF37),0)*SUM($U37:$BN37)</f>
        <v>2.9895058649946029</v>
      </c>
      <c r="BF477" s="146">
        <f>IFERROR('CEB Allocators'!AX37/SUM('CEB Allocators'!$M37:$BF37),0)*SUM($U37:$BN37)</f>
        <v>2.9895058649946029</v>
      </c>
      <c r="BG477" s="146">
        <f>IFERROR('CEB Allocators'!AY37/SUM('CEB Allocators'!$M37:$BF37),0)*SUM($U37:$BN37)</f>
        <v>2.9895058649946029</v>
      </c>
      <c r="BH477" s="146">
        <f>IFERROR('CEB Allocators'!AZ37/SUM('CEB Allocators'!$M37:$BF37),0)*SUM($U37:$BN37)</f>
        <v>2.9895058649946029</v>
      </c>
      <c r="BI477" s="146">
        <f>IFERROR('CEB Allocators'!BA37/SUM('CEB Allocators'!$M37:$BF37),0)*SUM($U37:$BN37)</f>
        <v>2.9895058649946029</v>
      </c>
      <c r="BJ477" s="146">
        <f>IFERROR('CEB Allocators'!BB37/SUM('CEB Allocators'!$M37:$BF37),0)*SUM($U37:$BN37)</f>
        <v>2.9895058649946029</v>
      </c>
      <c r="BK477" s="146">
        <f>IFERROR('CEB Allocators'!BC37/SUM('CEB Allocators'!$M37:$BF37),0)*SUM($U37:$BN37)</f>
        <v>2.9895058649946029</v>
      </c>
      <c r="BL477" s="146">
        <f>IFERROR('CEB Allocators'!BD37/SUM('CEB Allocators'!$M37:$BF37),0)*SUM($U37:$BN37)</f>
        <v>2.9895058649946029</v>
      </c>
      <c r="BM477" s="146">
        <f>IFERROR('CEB Allocators'!BE37/SUM('CEB Allocators'!$M37:$BF37),0)*SUM($U37:$BN37)</f>
        <v>2.9895058649946029</v>
      </c>
      <c r="BN477" s="146">
        <f>IFERROR('CEB Allocators'!BF37/SUM('CEB Allocators'!$M37:$BF37),0)*SUM($U37:$BN37)</f>
        <v>2.9895058649946029</v>
      </c>
      <c r="BO477" s="146">
        <f t="shared" ref="BO477:CH477" si="998">BO37</f>
        <v>1.7043783417833001</v>
      </c>
      <c r="BP477" s="146">
        <f t="shared" si="998"/>
        <v>1.7162365104249693</v>
      </c>
      <c r="BQ477" s="146">
        <f t="shared" si="998"/>
        <v>1.7283318424394718</v>
      </c>
      <c r="BR477" s="146">
        <f t="shared" si="998"/>
        <v>1.7406690810942642</v>
      </c>
      <c r="BS477" s="146">
        <f t="shared" si="998"/>
        <v>1.7532530645221525</v>
      </c>
      <c r="BT477" s="146">
        <f t="shared" si="998"/>
        <v>1.7660887276185986</v>
      </c>
      <c r="BU477" s="146">
        <f t="shared" si="998"/>
        <v>1.779181103976974</v>
      </c>
      <c r="BV477" s="146">
        <f t="shared" si="998"/>
        <v>1.7925353278625165</v>
      </c>
      <c r="BW477" s="146">
        <f t="shared" si="998"/>
        <v>1.8061566362257699</v>
      </c>
      <c r="BX477" s="146">
        <f t="shared" si="998"/>
        <v>1.8200503707562887</v>
      </c>
      <c r="BY477" s="146">
        <f t="shared" si="998"/>
        <v>1.8378357403288053</v>
      </c>
      <c r="BZ477" s="146">
        <f t="shared" si="998"/>
        <v>1.8523630569413847</v>
      </c>
      <c r="CA477" s="146">
        <f t="shared" si="998"/>
        <v>1.8671809198862153</v>
      </c>
      <c r="CB477" s="146">
        <f t="shared" si="998"/>
        <v>1.882295140089943</v>
      </c>
      <c r="CC477" s="146">
        <f t="shared" si="998"/>
        <v>0</v>
      </c>
      <c r="CD477" s="146">
        <f t="shared" si="998"/>
        <v>0</v>
      </c>
      <c r="CE477" s="146">
        <f t="shared" si="998"/>
        <v>0</v>
      </c>
      <c r="CF477" s="146">
        <f t="shared" si="998"/>
        <v>0</v>
      </c>
      <c r="CG477" s="146">
        <f t="shared" si="998"/>
        <v>0</v>
      </c>
      <c r="CH477" s="146">
        <f t="shared" si="998"/>
        <v>0</v>
      </c>
    </row>
    <row r="478" spans="1:86" ht="11.4" x14ac:dyDescent="0.2">
      <c r="A478" s="150"/>
      <c r="B478" s="14" t="str">
        <f t="shared" ref="B478:K478" si="999">B38</f>
        <v>FIT II</v>
      </c>
      <c r="C478" s="14">
        <f t="shared" si="999"/>
        <v>18.8</v>
      </c>
      <c r="D478" s="14" t="str">
        <f t="shared" si="999"/>
        <v>Sol</v>
      </c>
      <c r="E478" s="14" t="str">
        <f t="shared" si="999"/>
        <v>Solar (Ground Mounted, &lt;0.5MW)</v>
      </c>
      <c r="F478" s="14" t="str">
        <f t="shared" si="999"/>
        <v>Multiple</v>
      </c>
      <c r="G478" s="14">
        <f t="shared" si="999"/>
        <v>42370</v>
      </c>
      <c r="H478" s="14">
        <f t="shared" si="931"/>
        <v>50</v>
      </c>
      <c r="I478" s="14">
        <f t="shared" si="999"/>
        <v>25</v>
      </c>
      <c r="J478" s="14">
        <f t="shared" si="999"/>
        <v>25</v>
      </c>
      <c r="K478" s="14">
        <f t="shared" si="999"/>
        <v>2016</v>
      </c>
      <c r="L478" s="14"/>
      <c r="M478" s="14"/>
      <c r="N478" s="14"/>
      <c r="O478" s="14"/>
      <c r="P478" s="14"/>
      <c r="Q478" s="14"/>
      <c r="R478" s="14"/>
      <c r="S478" s="14"/>
      <c r="T478" s="14"/>
      <c r="U478" s="146">
        <f>IFERROR('CEB Allocators'!M38/SUM('CEB Allocators'!$M38:$BF38),0)*SUM($U38:$BN38)</f>
        <v>0</v>
      </c>
      <c r="V478" s="146">
        <f>IFERROR('CEB Allocators'!N38/SUM('CEB Allocators'!$M38:$BF38),0)*SUM($U38:$BN38)</f>
        <v>0</v>
      </c>
      <c r="W478" s="146">
        <f>IFERROR('CEB Allocators'!O38/SUM('CEB Allocators'!$M38:$BF38),0)*SUM($U38:$BN38)</f>
        <v>0</v>
      </c>
      <c r="X478" s="146">
        <f>IFERROR('CEB Allocators'!P38/SUM('CEB Allocators'!$M38:$BF38),0)*SUM($U38:$BN38)</f>
        <v>0</v>
      </c>
      <c r="Y478" s="146">
        <f>IFERROR('CEB Allocators'!Q38/SUM('CEB Allocators'!$M38:$BF38),0)*SUM($U38:$BN38)</f>
        <v>0</v>
      </c>
      <c r="Z478" s="146">
        <f>IFERROR('CEB Allocators'!R38/SUM('CEB Allocators'!$M38:$BF38),0)*SUM($U38:$BN38)</f>
        <v>0</v>
      </c>
      <c r="AA478" s="146">
        <f>IFERROR('CEB Allocators'!S38/SUM('CEB Allocators'!$M38:$BF38),0)*SUM($U38:$BN38)</f>
        <v>0</v>
      </c>
      <c r="AB478" s="146">
        <f>IFERROR('CEB Allocators'!T38/SUM('CEB Allocators'!$M38:$BF38),0)*SUM($U38:$BN38)</f>
        <v>0</v>
      </c>
      <c r="AC478" s="146">
        <f>IFERROR('CEB Allocators'!U38/SUM('CEB Allocators'!$M38:$BF38),0)*SUM($U38:$BN38)</f>
        <v>0</v>
      </c>
      <c r="AD478" s="146">
        <f>IFERROR('CEB Allocators'!V38/SUM('CEB Allocators'!$M38:$BF38),0)*SUM($U38:$BN38)</f>
        <v>0</v>
      </c>
      <c r="AE478" s="146">
        <f>IFERROR('CEB Allocators'!W38/SUM('CEB Allocators'!$M38:$BF38),0)*SUM($U38:$BN38)</f>
        <v>0</v>
      </c>
      <c r="AF478" s="146">
        <f>IFERROR('CEB Allocators'!X38/SUM('CEB Allocators'!$M38:$BF38),0)*SUM($U38:$BN38)</f>
        <v>5.075403453153613</v>
      </c>
      <c r="AG478" s="146">
        <f>IFERROR('CEB Allocators'!Y38/SUM('CEB Allocators'!$M38:$BF38),0)*SUM($U38:$BN38)</f>
        <v>5.075403453153613</v>
      </c>
      <c r="AH478" s="146">
        <f>IFERROR('CEB Allocators'!Z38/SUM('CEB Allocators'!$M38:$BF38),0)*SUM($U38:$BN38)</f>
        <v>5.075403453153613</v>
      </c>
      <c r="AI478" s="146">
        <f>IFERROR('CEB Allocators'!AA38/SUM('CEB Allocators'!$M38:$BF38),0)*SUM($U38:$BN38)</f>
        <v>5.075403453153613</v>
      </c>
      <c r="AJ478" s="146">
        <f>IFERROR('CEB Allocators'!AB38/SUM('CEB Allocators'!$M38:$BF38),0)*SUM($U38:$BN38)</f>
        <v>5.075403453153613</v>
      </c>
      <c r="AK478" s="146">
        <f>IFERROR('CEB Allocators'!AC38/SUM('CEB Allocators'!$M38:$BF38),0)*SUM($U38:$BN38)</f>
        <v>5.075403453153613</v>
      </c>
      <c r="AL478" s="146">
        <f>IFERROR('CEB Allocators'!AD38/SUM('CEB Allocators'!$M38:$BF38),0)*SUM($U38:$BN38)</f>
        <v>5.075403453153613</v>
      </c>
      <c r="AM478" s="146">
        <f>IFERROR('CEB Allocators'!AE38/SUM('CEB Allocators'!$M38:$BF38),0)*SUM($U38:$BN38)</f>
        <v>5.075403453153613</v>
      </c>
      <c r="AN478" s="146">
        <f>IFERROR('CEB Allocators'!AF38/SUM('CEB Allocators'!$M38:$BF38),0)*SUM($U38:$BN38)</f>
        <v>5.075403453153613</v>
      </c>
      <c r="AO478" s="146">
        <f>IFERROR('CEB Allocators'!AG38/SUM('CEB Allocators'!$M38:$BF38),0)*SUM($U38:$BN38)</f>
        <v>5.075403453153613</v>
      </c>
      <c r="AP478" s="146">
        <f>IFERROR('CEB Allocators'!AH38/SUM('CEB Allocators'!$M38:$BF38),0)*SUM($U38:$BN38)</f>
        <v>5.075403453153613</v>
      </c>
      <c r="AQ478" s="146">
        <f>IFERROR('CEB Allocators'!AI38/SUM('CEB Allocators'!$M38:$BF38),0)*SUM($U38:$BN38)</f>
        <v>5.075403453153613</v>
      </c>
      <c r="AR478" s="146">
        <f>IFERROR('CEB Allocators'!AJ38/SUM('CEB Allocators'!$M38:$BF38),0)*SUM($U38:$BN38)</f>
        <v>5.075403453153613</v>
      </c>
      <c r="AS478" s="146">
        <f>IFERROR('CEB Allocators'!AK38/SUM('CEB Allocators'!$M38:$BF38),0)*SUM($U38:$BN38)</f>
        <v>5.075403453153613</v>
      </c>
      <c r="AT478" s="146">
        <f>IFERROR('CEB Allocators'!AL38/SUM('CEB Allocators'!$M38:$BF38),0)*SUM($U38:$BN38)</f>
        <v>5.075403453153613</v>
      </c>
      <c r="AU478" s="146">
        <f>IFERROR('CEB Allocators'!AM38/SUM('CEB Allocators'!$M38:$BF38),0)*SUM($U38:$BN38)</f>
        <v>5.075403453153613</v>
      </c>
      <c r="AV478" s="146">
        <f>IFERROR('CEB Allocators'!AN38/SUM('CEB Allocators'!$M38:$BF38),0)*SUM($U38:$BN38)</f>
        <v>5.075403453153613</v>
      </c>
      <c r="AW478" s="146">
        <f>IFERROR('CEB Allocators'!AO38/SUM('CEB Allocators'!$M38:$BF38),0)*SUM($U38:$BN38)</f>
        <v>5.075403453153613</v>
      </c>
      <c r="AX478" s="146">
        <f>IFERROR('CEB Allocators'!AP38/SUM('CEB Allocators'!$M38:$BF38),0)*SUM($U38:$BN38)</f>
        <v>5.075403453153613</v>
      </c>
      <c r="AY478" s="146">
        <f>IFERROR('CEB Allocators'!AQ38/SUM('CEB Allocators'!$M38:$BF38),0)*SUM($U38:$BN38)</f>
        <v>5.075403453153613</v>
      </c>
      <c r="AZ478" s="146">
        <f>IFERROR('CEB Allocators'!AR38/SUM('CEB Allocators'!$M38:$BF38),0)*SUM($U38:$BN38)</f>
        <v>5.075403453153613</v>
      </c>
      <c r="BA478" s="146">
        <f>IFERROR('CEB Allocators'!AS38/SUM('CEB Allocators'!$M38:$BF38),0)*SUM($U38:$BN38)</f>
        <v>5.075403453153613</v>
      </c>
      <c r="BB478" s="146">
        <f>IFERROR('CEB Allocators'!AT38/SUM('CEB Allocators'!$M38:$BF38),0)*SUM($U38:$BN38)</f>
        <v>5.075403453153613</v>
      </c>
      <c r="BC478" s="146">
        <f>IFERROR('CEB Allocators'!AU38/SUM('CEB Allocators'!$M38:$BF38),0)*SUM($U38:$BN38)</f>
        <v>5.075403453153613</v>
      </c>
      <c r="BD478" s="146">
        <f>IFERROR('CEB Allocators'!AV38/SUM('CEB Allocators'!$M38:$BF38),0)*SUM($U38:$BN38)</f>
        <v>5.075403453153613</v>
      </c>
      <c r="BE478" s="146">
        <f>IFERROR('CEB Allocators'!AW38/SUM('CEB Allocators'!$M38:$BF38),0)*SUM($U38:$BN38)</f>
        <v>5.075403453153613</v>
      </c>
      <c r="BF478" s="146">
        <f>IFERROR('CEB Allocators'!AX38/SUM('CEB Allocators'!$M38:$BF38),0)*SUM($U38:$BN38)</f>
        <v>5.075403453153613</v>
      </c>
      <c r="BG478" s="146">
        <f>IFERROR('CEB Allocators'!AY38/SUM('CEB Allocators'!$M38:$BF38),0)*SUM($U38:$BN38)</f>
        <v>5.075403453153613</v>
      </c>
      <c r="BH478" s="146">
        <f>IFERROR('CEB Allocators'!AZ38/SUM('CEB Allocators'!$M38:$BF38),0)*SUM($U38:$BN38)</f>
        <v>5.075403453153613</v>
      </c>
      <c r="BI478" s="146">
        <f>IFERROR('CEB Allocators'!BA38/SUM('CEB Allocators'!$M38:$BF38),0)*SUM($U38:$BN38)</f>
        <v>5.075403453153613</v>
      </c>
      <c r="BJ478" s="146">
        <f>IFERROR('CEB Allocators'!BB38/SUM('CEB Allocators'!$M38:$BF38),0)*SUM($U38:$BN38)</f>
        <v>5.075403453153613</v>
      </c>
      <c r="BK478" s="146">
        <f>IFERROR('CEB Allocators'!BC38/SUM('CEB Allocators'!$M38:$BF38),0)*SUM($U38:$BN38)</f>
        <v>5.075403453153613</v>
      </c>
      <c r="BL478" s="146">
        <f>IFERROR('CEB Allocators'!BD38/SUM('CEB Allocators'!$M38:$BF38),0)*SUM($U38:$BN38)</f>
        <v>5.075403453153613</v>
      </c>
      <c r="BM478" s="146">
        <f>IFERROR('CEB Allocators'!BE38/SUM('CEB Allocators'!$M38:$BF38),0)*SUM($U38:$BN38)</f>
        <v>5.075403453153613</v>
      </c>
      <c r="BN478" s="146">
        <f>IFERROR('CEB Allocators'!BF38/SUM('CEB Allocators'!$M38:$BF38),0)*SUM($U38:$BN38)</f>
        <v>5.075403453153613</v>
      </c>
      <c r="BO478" s="146">
        <f t="shared" ref="BO478:CH478" si="1000">BO38</f>
        <v>2.81950186827209</v>
      </c>
      <c r="BP478" s="146">
        <f t="shared" si="1000"/>
        <v>2.8394066513491771</v>
      </c>
      <c r="BQ478" s="146">
        <f t="shared" si="1000"/>
        <v>2.8597095300878066</v>
      </c>
      <c r="BR478" s="146">
        <f t="shared" si="1000"/>
        <v>2.880418466401208</v>
      </c>
      <c r="BS478" s="146">
        <f t="shared" si="1000"/>
        <v>2.9015415814408785</v>
      </c>
      <c r="BT478" s="146">
        <f t="shared" si="1000"/>
        <v>2.9230871587813412</v>
      </c>
      <c r="BU478" s="146">
        <f t="shared" si="1000"/>
        <v>2.9450636476686136</v>
      </c>
      <c r="BV478" s="146">
        <f t="shared" si="1000"/>
        <v>2.9674796663336322</v>
      </c>
      <c r="BW478" s="146">
        <f t="shared" si="1000"/>
        <v>2.9903440053719508</v>
      </c>
      <c r="BX478" s="146">
        <f t="shared" si="1000"/>
        <v>3.0136656311910346</v>
      </c>
      <c r="BY478" s="146">
        <f t="shared" si="1000"/>
        <v>3.037453689526501</v>
      </c>
      <c r="BZ478" s="146">
        <f t="shared" si="1000"/>
        <v>3.0679047830017319</v>
      </c>
      <c r="CA478" s="146">
        <f t="shared" si="1000"/>
        <v>3.0927776243734124</v>
      </c>
      <c r="CB478" s="146">
        <f t="shared" si="1000"/>
        <v>3.1181479225725259</v>
      </c>
      <c r="CC478" s="146">
        <f t="shared" si="1000"/>
        <v>3.1440256267356226</v>
      </c>
      <c r="CD478" s="146">
        <f t="shared" si="1000"/>
        <v>0</v>
      </c>
      <c r="CE478" s="146">
        <f t="shared" si="1000"/>
        <v>0</v>
      </c>
      <c r="CF478" s="146">
        <f t="shared" si="1000"/>
        <v>0</v>
      </c>
      <c r="CG478" s="146">
        <f t="shared" si="1000"/>
        <v>0</v>
      </c>
      <c r="CH478" s="146">
        <f t="shared" si="1000"/>
        <v>0</v>
      </c>
    </row>
    <row r="479" spans="1:86" ht="11.4" x14ac:dyDescent="0.2">
      <c r="A479" s="150"/>
      <c r="B479" s="14" t="str">
        <f t="shared" ref="B479:K479" si="1001">B39</f>
        <v>FIT II</v>
      </c>
      <c r="C479" s="14">
        <f t="shared" si="1001"/>
        <v>14.886584999999997</v>
      </c>
      <c r="D479" s="14" t="str">
        <f t="shared" si="1001"/>
        <v>Sol</v>
      </c>
      <c r="E479" s="14" t="str">
        <f t="shared" si="1001"/>
        <v>Solar (Rooftop, &lt;0.5MW)</v>
      </c>
      <c r="F479" s="14" t="str">
        <f t="shared" si="1001"/>
        <v>Multiple</v>
      </c>
      <c r="G479" s="14">
        <f t="shared" si="1001"/>
        <v>41640</v>
      </c>
      <c r="H479" s="14">
        <f t="shared" si="931"/>
        <v>50</v>
      </c>
      <c r="I479" s="14">
        <f t="shared" si="1001"/>
        <v>25</v>
      </c>
      <c r="J479" s="14">
        <f t="shared" si="1001"/>
        <v>25</v>
      </c>
      <c r="K479" s="14">
        <f t="shared" si="1001"/>
        <v>2014</v>
      </c>
      <c r="L479" s="14"/>
      <c r="M479" s="14"/>
      <c r="N479" s="14"/>
      <c r="O479" s="14"/>
      <c r="P479" s="14"/>
      <c r="Q479" s="14"/>
      <c r="R479" s="14"/>
      <c r="S479" s="14"/>
      <c r="T479" s="14"/>
      <c r="U479" s="146">
        <f>IFERROR('CEB Allocators'!M39/SUM('CEB Allocators'!$M39:$BF39),0)*SUM($U39:$BN39)</f>
        <v>0</v>
      </c>
      <c r="V479" s="146">
        <f>IFERROR('CEB Allocators'!N39/SUM('CEB Allocators'!$M39:$BF39),0)*SUM($U39:$BN39)</f>
        <v>0</v>
      </c>
      <c r="W479" s="146">
        <f>IFERROR('CEB Allocators'!O39/SUM('CEB Allocators'!$M39:$BF39),0)*SUM($U39:$BN39)</f>
        <v>0</v>
      </c>
      <c r="X479" s="146">
        <f>IFERROR('CEB Allocators'!P39/SUM('CEB Allocators'!$M39:$BF39),0)*SUM($U39:$BN39)</f>
        <v>0</v>
      </c>
      <c r="Y479" s="146">
        <f>IFERROR('CEB Allocators'!Q39/SUM('CEB Allocators'!$M39:$BF39),0)*SUM($U39:$BN39)</f>
        <v>0</v>
      </c>
      <c r="Z479" s="146">
        <f>IFERROR('CEB Allocators'!R39/SUM('CEB Allocators'!$M39:$BF39),0)*SUM($U39:$BN39)</f>
        <v>0</v>
      </c>
      <c r="AA479" s="146">
        <f>IFERROR('CEB Allocators'!S39/SUM('CEB Allocators'!$M39:$BF39),0)*SUM($U39:$BN39)</f>
        <v>0</v>
      </c>
      <c r="AB479" s="146">
        <f>IFERROR('CEB Allocators'!T39/SUM('CEB Allocators'!$M39:$BF39),0)*SUM($U39:$BN39)</f>
        <v>0</v>
      </c>
      <c r="AC479" s="146">
        <f>IFERROR('CEB Allocators'!U39/SUM('CEB Allocators'!$M39:$BF39),0)*SUM($U39:$BN39)</f>
        <v>0</v>
      </c>
      <c r="AD479" s="146">
        <f>IFERROR('CEB Allocators'!V39/SUM('CEB Allocators'!$M39:$BF39),0)*SUM($U39:$BN39)</f>
        <v>4.3794801057559969</v>
      </c>
      <c r="AE479" s="146">
        <f>IFERROR('CEB Allocators'!W39/SUM('CEB Allocators'!$M39:$BF39),0)*SUM($U39:$BN39)</f>
        <v>4.3794801057559969</v>
      </c>
      <c r="AF479" s="146">
        <f>IFERROR('CEB Allocators'!X39/SUM('CEB Allocators'!$M39:$BF39),0)*SUM($U39:$BN39)</f>
        <v>4.3794801057559969</v>
      </c>
      <c r="AG479" s="146">
        <f>IFERROR('CEB Allocators'!Y39/SUM('CEB Allocators'!$M39:$BF39),0)*SUM($U39:$BN39)</f>
        <v>4.3794801057559969</v>
      </c>
      <c r="AH479" s="146">
        <f>IFERROR('CEB Allocators'!Z39/SUM('CEB Allocators'!$M39:$BF39),0)*SUM($U39:$BN39)</f>
        <v>4.3794801057559969</v>
      </c>
      <c r="AI479" s="146">
        <f>IFERROR('CEB Allocators'!AA39/SUM('CEB Allocators'!$M39:$BF39),0)*SUM($U39:$BN39)</f>
        <v>4.3794801057559969</v>
      </c>
      <c r="AJ479" s="146">
        <f>IFERROR('CEB Allocators'!AB39/SUM('CEB Allocators'!$M39:$BF39),0)*SUM($U39:$BN39)</f>
        <v>4.3794801057559969</v>
      </c>
      <c r="AK479" s="146">
        <f>IFERROR('CEB Allocators'!AC39/SUM('CEB Allocators'!$M39:$BF39),0)*SUM($U39:$BN39)</f>
        <v>4.3794801057559969</v>
      </c>
      <c r="AL479" s="146">
        <f>IFERROR('CEB Allocators'!AD39/SUM('CEB Allocators'!$M39:$BF39),0)*SUM($U39:$BN39)</f>
        <v>4.3794801057559969</v>
      </c>
      <c r="AM479" s="146">
        <f>IFERROR('CEB Allocators'!AE39/SUM('CEB Allocators'!$M39:$BF39),0)*SUM($U39:$BN39)</f>
        <v>4.3794801057559969</v>
      </c>
      <c r="AN479" s="146">
        <f>IFERROR('CEB Allocators'!AF39/SUM('CEB Allocators'!$M39:$BF39),0)*SUM($U39:$BN39)</f>
        <v>4.3794801057559969</v>
      </c>
      <c r="AO479" s="146">
        <f>IFERROR('CEB Allocators'!AG39/SUM('CEB Allocators'!$M39:$BF39),0)*SUM($U39:$BN39)</f>
        <v>4.3794801057559969</v>
      </c>
      <c r="AP479" s="146">
        <f>IFERROR('CEB Allocators'!AH39/SUM('CEB Allocators'!$M39:$BF39),0)*SUM($U39:$BN39)</f>
        <v>4.3794801057559969</v>
      </c>
      <c r="AQ479" s="146">
        <f>IFERROR('CEB Allocators'!AI39/SUM('CEB Allocators'!$M39:$BF39),0)*SUM($U39:$BN39)</f>
        <v>4.3794801057559969</v>
      </c>
      <c r="AR479" s="146">
        <f>IFERROR('CEB Allocators'!AJ39/SUM('CEB Allocators'!$M39:$BF39),0)*SUM($U39:$BN39)</f>
        <v>4.3794801057559969</v>
      </c>
      <c r="AS479" s="146">
        <f>IFERROR('CEB Allocators'!AK39/SUM('CEB Allocators'!$M39:$BF39),0)*SUM($U39:$BN39)</f>
        <v>4.3794801057559969</v>
      </c>
      <c r="AT479" s="146">
        <f>IFERROR('CEB Allocators'!AL39/SUM('CEB Allocators'!$M39:$BF39),0)*SUM($U39:$BN39)</f>
        <v>4.3794801057559969</v>
      </c>
      <c r="AU479" s="146">
        <f>IFERROR('CEB Allocators'!AM39/SUM('CEB Allocators'!$M39:$BF39),0)*SUM($U39:$BN39)</f>
        <v>4.3794801057559969</v>
      </c>
      <c r="AV479" s="146">
        <f>IFERROR('CEB Allocators'!AN39/SUM('CEB Allocators'!$M39:$BF39),0)*SUM($U39:$BN39)</f>
        <v>4.3794801057559969</v>
      </c>
      <c r="AW479" s="146">
        <f>IFERROR('CEB Allocators'!AO39/SUM('CEB Allocators'!$M39:$BF39),0)*SUM($U39:$BN39)</f>
        <v>4.3794801057559969</v>
      </c>
      <c r="AX479" s="146">
        <f>IFERROR('CEB Allocators'!AP39/SUM('CEB Allocators'!$M39:$BF39),0)*SUM($U39:$BN39)</f>
        <v>4.3794801057559969</v>
      </c>
      <c r="AY479" s="146">
        <f>IFERROR('CEB Allocators'!AQ39/SUM('CEB Allocators'!$M39:$BF39),0)*SUM($U39:$BN39)</f>
        <v>4.3794801057559969</v>
      </c>
      <c r="AZ479" s="146">
        <f>IFERROR('CEB Allocators'!AR39/SUM('CEB Allocators'!$M39:$BF39),0)*SUM($U39:$BN39)</f>
        <v>4.3794801057559969</v>
      </c>
      <c r="BA479" s="146">
        <f>IFERROR('CEB Allocators'!AS39/SUM('CEB Allocators'!$M39:$BF39),0)*SUM($U39:$BN39)</f>
        <v>4.3794801057559969</v>
      </c>
      <c r="BB479" s="146">
        <f>IFERROR('CEB Allocators'!AT39/SUM('CEB Allocators'!$M39:$BF39),0)*SUM($U39:$BN39)</f>
        <v>4.3794801057559969</v>
      </c>
      <c r="BC479" s="146">
        <f>IFERROR('CEB Allocators'!AU39/SUM('CEB Allocators'!$M39:$BF39),0)*SUM($U39:$BN39)</f>
        <v>4.3794801057559969</v>
      </c>
      <c r="BD479" s="146">
        <f>IFERROR('CEB Allocators'!AV39/SUM('CEB Allocators'!$M39:$BF39),0)*SUM($U39:$BN39)</f>
        <v>4.3794801057559969</v>
      </c>
      <c r="BE479" s="146">
        <f>IFERROR('CEB Allocators'!AW39/SUM('CEB Allocators'!$M39:$BF39),0)*SUM($U39:$BN39)</f>
        <v>4.3794801057559969</v>
      </c>
      <c r="BF479" s="146">
        <f>IFERROR('CEB Allocators'!AX39/SUM('CEB Allocators'!$M39:$BF39),0)*SUM($U39:$BN39)</f>
        <v>4.3794801057559969</v>
      </c>
      <c r="BG479" s="146">
        <f>IFERROR('CEB Allocators'!AY39/SUM('CEB Allocators'!$M39:$BF39),0)*SUM($U39:$BN39)</f>
        <v>4.3794801057559969</v>
      </c>
      <c r="BH479" s="146">
        <f>IFERROR('CEB Allocators'!AZ39/SUM('CEB Allocators'!$M39:$BF39),0)*SUM($U39:$BN39)</f>
        <v>4.3794801057559969</v>
      </c>
      <c r="BI479" s="146">
        <f>IFERROR('CEB Allocators'!BA39/SUM('CEB Allocators'!$M39:$BF39),0)*SUM($U39:$BN39)</f>
        <v>4.3794801057559969</v>
      </c>
      <c r="BJ479" s="146">
        <f>IFERROR('CEB Allocators'!BB39/SUM('CEB Allocators'!$M39:$BF39),0)*SUM($U39:$BN39)</f>
        <v>4.3794801057559969</v>
      </c>
      <c r="BK479" s="146">
        <f>IFERROR('CEB Allocators'!BC39/SUM('CEB Allocators'!$M39:$BF39),0)*SUM($U39:$BN39)</f>
        <v>4.3794801057559969</v>
      </c>
      <c r="BL479" s="146">
        <f>IFERROR('CEB Allocators'!BD39/SUM('CEB Allocators'!$M39:$BF39),0)*SUM($U39:$BN39)</f>
        <v>4.3794801057559969</v>
      </c>
      <c r="BM479" s="146">
        <f>IFERROR('CEB Allocators'!BE39/SUM('CEB Allocators'!$M39:$BF39),0)*SUM($U39:$BN39)</f>
        <v>4.3794801057559969</v>
      </c>
      <c r="BN479" s="146">
        <f>IFERROR('CEB Allocators'!BF39/SUM('CEB Allocators'!$M39:$BF39),0)*SUM($U39:$BN39)</f>
        <v>4.3794801057559969</v>
      </c>
      <c r="BO479" s="146">
        <f t="shared" ref="BO479:CH479" si="1002">BO39</f>
        <v>2.2992808520240851</v>
      </c>
      <c r="BP479" s="146">
        <f t="shared" si="1002"/>
        <v>2.3150422480444903</v>
      </c>
      <c r="BQ479" s="146">
        <f t="shared" si="1002"/>
        <v>2.331118871985304</v>
      </c>
      <c r="BR479" s="146">
        <f t="shared" si="1002"/>
        <v>2.3475170284049338</v>
      </c>
      <c r="BS479" s="146">
        <f t="shared" si="1002"/>
        <v>2.3642431479529566</v>
      </c>
      <c r="BT479" s="146">
        <f t="shared" si="1002"/>
        <v>2.3813037898919402</v>
      </c>
      <c r="BU479" s="146">
        <f t="shared" si="1002"/>
        <v>2.3987056446697026</v>
      </c>
      <c r="BV479" s="146">
        <f t="shared" si="1002"/>
        <v>2.4164555365430203</v>
      </c>
      <c r="BW479" s="146">
        <f t="shared" si="1002"/>
        <v>2.4345604262538045</v>
      </c>
      <c r="BX479" s="146">
        <f t="shared" si="1002"/>
        <v>2.4577364955725791</v>
      </c>
      <c r="BY479" s="146">
        <f t="shared" si="1002"/>
        <v>2.4766670044639549</v>
      </c>
      <c r="BZ479" s="146">
        <f t="shared" si="1002"/>
        <v>2.4959761235331577</v>
      </c>
      <c r="CA479" s="146">
        <f t="shared" si="1002"/>
        <v>2.5156714249837449</v>
      </c>
      <c r="CB479" s="146">
        <f t="shared" si="1002"/>
        <v>0</v>
      </c>
      <c r="CC479" s="146">
        <f t="shared" si="1002"/>
        <v>0</v>
      </c>
      <c r="CD479" s="146">
        <f t="shared" si="1002"/>
        <v>0</v>
      </c>
      <c r="CE479" s="146">
        <f t="shared" si="1002"/>
        <v>0</v>
      </c>
      <c r="CF479" s="146">
        <f t="shared" si="1002"/>
        <v>0</v>
      </c>
      <c r="CG479" s="146">
        <f t="shared" si="1002"/>
        <v>0</v>
      </c>
      <c r="CH479" s="146">
        <f t="shared" si="1002"/>
        <v>0</v>
      </c>
    </row>
    <row r="480" spans="1:86" ht="11.4" x14ac:dyDescent="0.2">
      <c r="A480" s="150"/>
      <c r="B480" s="14" t="str">
        <f t="shared" ref="B480:K480" si="1003">B40</f>
        <v>FIT II</v>
      </c>
      <c r="C480" s="14">
        <f t="shared" si="1003"/>
        <v>83.790055000000024</v>
      </c>
      <c r="D480" s="14" t="str">
        <f t="shared" si="1003"/>
        <v>Sol</v>
      </c>
      <c r="E480" s="14" t="str">
        <f t="shared" si="1003"/>
        <v>Solar (Rooftop, &lt;0.5MW)</v>
      </c>
      <c r="F480" s="14" t="str">
        <f t="shared" si="1003"/>
        <v>Multiple</v>
      </c>
      <c r="G480" s="14">
        <f t="shared" si="1003"/>
        <v>42005</v>
      </c>
      <c r="H480" s="14">
        <f t="shared" si="931"/>
        <v>50</v>
      </c>
      <c r="I480" s="14">
        <f t="shared" si="1003"/>
        <v>25</v>
      </c>
      <c r="J480" s="14">
        <f t="shared" si="1003"/>
        <v>25</v>
      </c>
      <c r="K480" s="14">
        <f t="shared" si="1003"/>
        <v>2015</v>
      </c>
      <c r="L480" s="14"/>
      <c r="M480" s="14"/>
      <c r="N480" s="14"/>
      <c r="O480" s="14"/>
      <c r="P480" s="14"/>
      <c r="Q480" s="14"/>
      <c r="R480" s="14"/>
      <c r="S480" s="14"/>
      <c r="T480" s="14"/>
      <c r="U480" s="146">
        <f>IFERROR('CEB Allocators'!M40/SUM('CEB Allocators'!$M40:$BF40),0)*SUM($U40:$BN40)</f>
        <v>0</v>
      </c>
      <c r="V480" s="146">
        <f>IFERROR('CEB Allocators'!N40/SUM('CEB Allocators'!$M40:$BF40),0)*SUM($U40:$BN40)</f>
        <v>0</v>
      </c>
      <c r="W480" s="146">
        <f>IFERROR('CEB Allocators'!O40/SUM('CEB Allocators'!$M40:$BF40),0)*SUM($U40:$BN40)</f>
        <v>0</v>
      </c>
      <c r="X480" s="146">
        <f>IFERROR('CEB Allocators'!P40/SUM('CEB Allocators'!$M40:$BF40),0)*SUM($U40:$BN40)</f>
        <v>0</v>
      </c>
      <c r="Y480" s="146">
        <f>IFERROR('CEB Allocators'!Q40/SUM('CEB Allocators'!$M40:$BF40),0)*SUM($U40:$BN40)</f>
        <v>0</v>
      </c>
      <c r="Z480" s="146">
        <f>IFERROR('CEB Allocators'!R40/SUM('CEB Allocators'!$M40:$BF40),0)*SUM($U40:$BN40)</f>
        <v>0</v>
      </c>
      <c r="AA480" s="146">
        <f>IFERROR('CEB Allocators'!S40/SUM('CEB Allocators'!$M40:$BF40),0)*SUM($U40:$BN40)</f>
        <v>0</v>
      </c>
      <c r="AB480" s="146">
        <f>IFERROR('CEB Allocators'!T40/SUM('CEB Allocators'!$M40:$BF40),0)*SUM($U40:$BN40)</f>
        <v>0</v>
      </c>
      <c r="AC480" s="146">
        <f>IFERROR('CEB Allocators'!U40/SUM('CEB Allocators'!$M40:$BF40),0)*SUM($U40:$BN40)</f>
        <v>0</v>
      </c>
      <c r="AD480" s="146">
        <f>IFERROR('CEB Allocators'!V40/SUM('CEB Allocators'!$M40:$BF40),0)*SUM($U40:$BN40)</f>
        <v>0</v>
      </c>
      <c r="AE480" s="146">
        <f>IFERROR('CEB Allocators'!W40/SUM('CEB Allocators'!$M40:$BF40),0)*SUM($U40:$BN40)</f>
        <v>24.948845522878383</v>
      </c>
      <c r="AF480" s="146">
        <f>IFERROR('CEB Allocators'!X40/SUM('CEB Allocators'!$M40:$BF40),0)*SUM($U40:$BN40)</f>
        <v>24.948845522878383</v>
      </c>
      <c r="AG480" s="146">
        <f>IFERROR('CEB Allocators'!Y40/SUM('CEB Allocators'!$M40:$BF40),0)*SUM($U40:$BN40)</f>
        <v>24.948845522878383</v>
      </c>
      <c r="AH480" s="146">
        <f>IFERROR('CEB Allocators'!Z40/SUM('CEB Allocators'!$M40:$BF40),0)*SUM($U40:$BN40)</f>
        <v>24.948845522878383</v>
      </c>
      <c r="AI480" s="146">
        <f>IFERROR('CEB Allocators'!AA40/SUM('CEB Allocators'!$M40:$BF40),0)*SUM($U40:$BN40)</f>
        <v>24.948845522878383</v>
      </c>
      <c r="AJ480" s="146">
        <f>IFERROR('CEB Allocators'!AB40/SUM('CEB Allocators'!$M40:$BF40),0)*SUM($U40:$BN40)</f>
        <v>24.948845522878383</v>
      </c>
      <c r="AK480" s="146">
        <f>IFERROR('CEB Allocators'!AC40/SUM('CEB Allocators'!$M40:$BF40),0)*SUM($U40:$BN40)</f>
        <v>24.948845522878383</v>
      </c>
      <c r="AL480" s="146">
        <f>IFERROR('CEB Allocators'!AD40/SUM('CEB Allocators'!$M40:$BF40),0)*SUM($U40:$BN40)</f>
        <v>24.948845522878383</v>
      </c>
      <c r="AM480" s="146">
        <f>IFERROR('CEB Allocators'!AE40/SUM('CEB Allocators'!$M40:$BF40),0)*SUM($U40:$BN40)</f>
        <v>24.948845522878383</v>
      </c>
      <c r="AN480" s="146">
        <f>IFERROR('CEB Allocators'!AF40/SUM('CEB Allocators'!$M40:$BF40),0)*SUM($U40:$BN40)</f>
        <v>24.948845522878383</v>
      </c>
      <c r="AO480" s="146">
        <f>IFERROR('CEB Allocators'!AG40/SUM('CEB Allocators'!$M40:$BF40),0)*SUM($U40:$BN40)</f>
        <v>24.948845522878383</v>
      </c>
      <c r="AP480" s="146">
        <f>IFERROR('CEB Allocators'!AH40/SUM('CEB Allocators'!$M40:$BF40),0)*SUM($U40:$BN40)</f>
        <v>24.948845522878383</v>
      </c>
      <c r="AQ480" s="146">
        <f>IFERROR('CEB Allocators'!AI40/SUM('CEB Allocators'!$M40:$BF40),0)*SUM($U40:$BN40)</f>
        <v>24.948845522878383</v>
      </c>
      <c r="AR480" s="146">
        <f>IFERROR('CEB Allocators'!AJ40/SUM('CEB Allocators'!$M40:$BF40),0)*SUM($U40:$BN40)</f>
        <v>24.948845522878383</v>
      </c>
      <c r="AS480" s="146">
        <f>IFERROR('CEB Allocators'!AK40/SUM('CEB Allocators'!$M40:$BF40),0)*SUM($U40:$BN40)</f>
        <v>24.948845522878383</v>
      </c>
      <c r="AT480" s="146">
        <f>IFERROR('CEB Allocators'!AL40/SUM('CEB Allocators'!$M40:$BF40),0)*SUM($U40:$BN40)</f>
        <v>24.948845522878383</v>
      </c>
      <c r="AU480" s="146">
        <f>IFERROR('CEB Allocators'!AM40/SUM('CEB Allocators'!$M40:$BF40),0)*SUM($U40:$BN40)</f>
        <v>24.948845522878383</v>
      </c>
      <c r="AV480" s="146">
        <f>IFERROR('CEB Allocators'!AN40/SUM('CEB Allocators'!$M40:$BF40),0)*SUM($U40:$BN40)</f>
        <v>24.948845522878383</v>
      </c>
      <c r="AW480" s="146">
        <f>IFERROR('CEB Allocators'!AO40/SUM('CEB Allocators'!$M40:$BF40),0)*SUM($U40:$BN40)</f>
        <v>24.948845522878383</v>
      </c>
      <c r="AX480" s="146">
        <f>IFERROR('CEB Allocators'!AP40/SUM('CEB Allocators'!$M40:$BF40),0)*SUM($U40:$BN40)</f>
        <v>24.948845522878383</v>
      </c>
      <c r="AY480" s="146">
        <f>IFERROR('CEB Allocators'!AQ40/SUM('CEB Allocators'!$M40:$BF40),0)*SUM($U40:$BN40)</f>
        <v>24.948845522878383</v>
      </c>
      <c r="AZ480" s="146">
        <f>IFERROR('CEB Allocators'!AR40/SUM('CEB Allocators'!$M40:$BF40),0)*SUM($U40:$BN40)</f>
        <v>24.948845522878383</v>
      </c>
      <c r="BA480" s="146">
        <f>IFERROR('CEB Allocators'!AS40/SUM('CEB Allocators'!$M40:$BF40),0)*SUM($U40:$BN40)</f>
        <v>24.948845522878383</v>
      </c>
      <c r="BB480" s="146">
        <f>IFERROR('CEB Allocators'!AT40/SUM('CEB Allocators'!$M40:$BF40),0)*SUM($U40:$BN40)</f>
        <v>24.948845522878383</v>
      </c>
      <c r="BC480" s="146">
        <f>IFERROR('CEB Allocators'!AU40/SUM('CEB Allocators'!$M40:$BF40),0)*SUM($U40:$BN40)</f>
        <v>24.948845522878383</v>
      </c>
      <c r="BD480" s="146">
        <f>IFERROR('CEB Allocators'!AV40/SUM('CEB Allocators'!$M40:$BF40),0)*SUM($U40:$BN40)</f>
        <v>24.948845522878383</v>
      </c>
      <c r="BE480" s="146">
        <f>IFERROR('CEB Allocators'!AW40/SUM('CEB Allocators'!$M40:$BF40),0)*SUM($U40:$BN40)</f>
        <v>24.948845522878383</v>
      </c>
      <c r="BF480" s="146">
        <f>IFERROR('CEB Allocators'!AX40/SUM('CEB Allocators'!$M40:$BF40),0)*SUM($U40:$BN40)</f>
        <v>24.948845522878383</v>
      </c>
      <c r="BG480" s="146">
        <f>IFERROR('CEB Allocators'!AY40/SUM('CEB Allocators'!$M40:$BF40),0)*SUM($U40:$BN40)</f>
        <v>24.948845522878383</v>
      </c>
      <c r="BH480" s="146">
        <f>IFERROR('CEB Allocators'!AZ40/SUM('CEB Allocators'!$M40:$BF40),0)*SUM($U40:$BN40)</f>
        <v>24.948845522878383</v>
      </c>
      <c r="BI480" s="146">
        <f>IFERROR('CEB Allocators'!BA40/SUM('CEB Allocators'!$M40:$BF40),0)*SUM($U40:$BN40)</f>
        <v>24.948845522878383</v>
      </c>
      <c r="BJ480" s="146">
        <f>IFERROR('CEB Allocators'!BB40/SUM('CEB Allocators'!$M40:$BF40),0)*SUM($U40:$BN40)</f>
        <v>24.948845522878383</v>
      </c>
      <c r="BK480" s="146">
        <f>IFERROR('CEB Allocators'!BC40/SUM('CEB Allocators'!$M40:$BF40),0)*SUM($U40:$BN40)</f>
        <v>24.948845522878383</v>
      </c>
      <c r="BL480" s="146">
        <f>IFERROR('CEB Allocators'!BD40/SUM('CEB Allocators'!$M40:$BF40),0)*SUM($U40:$BN40)</f>
        <v>24.948845522878383</v>
      </c>
      <c r="BM480" s="146">
        <f>IFERROR('CEB Allocators'!BE40/SUM('CEB Allocators'!$M40:$BF40),0)*SUM($U40:$BN40)</f>
        <v>24.948845522878383</v>
      </c>
      <c r="BN480" s="146">
        <f>IFERROR('CEB Allocators'!BF40/SUM('CEB Allocators'!$M40:$BF40),0)*SUM($U40:$BN40)</f>
        <v>24.948845522878383</v>
      </c>
      <c r="BO480" s="146">
        <f t="shared" ref="BO480:CH480" si="1004">BO40</f>
        <v>12.750888839181389</v>
      </c>
      <c r="BP480" s="146">
        <f t="shared" si="1004"/>
        <v>12.839602821563956</v>
      </c>
      <c r="BQ480" s="146">
        <f t="shared" si="1004"/>
        <v>12.930091083594171</v>
      </c>
      <c r="BR480" s="146">
        <f t="shared" si="1004"/>
        <v>13.022389110864994</v>
      </c>
      <c r="BS480" s="146">
        <f t="shared" si="1004"/>
        <v>13.116533098681229</v>
      </c>
      <c r="BT480" s="146">
        <f t="shared" si="1004"/>
        <v>13.21255996625379</v>
      </c>
      <c r="BU480" s="146">
        <f t="shared" si="1004"/>
        <v>13.310507371177806</v>
      </c>
      <c r="BV480" s="146">
        <f t="shared" si="1004"/>
        <v>13.410413724200296</v>
      </c>
      <c r="BW480" s="146">
        <f t="shared" si="1004"/>
        <v>13.512318204283243</v>
      </c>
      <c r="BX480" s="146">
        <f t="shared" si="1004"/>
        <v>13.616260773967845</v>
      </c>
      <c r="BY480" s="146">
        <f t="shared" si="1004"/>
        <v>13.749317657421104</v>
      </c>
      <c r="BZ480" s="146">
        <f t="shared" si="1004"/>
        <v>13.858000216168465</v>
      </c>
      <c r="CA480" s="146">
        <f t="shared" si="1004"/>
        <v>13.968856426090769</v>
      </c>
      <c r="CB480" s="146">
        <f t="shared" si="1004"/>
        <v>14.081929760211526</v>
      </c>
      <c r="CC480" s="146">
        <f t="shared" si="1004"/>
        <v>0</v>
      </c>
      <c r="CD480" s="146">
        <f t="shared" si="1004"/>
        <v>0</v>
      </c>
      <c r="CE480" s="146">
        <f t="shared" si="1004"/>
        <v>0</v>
      </c>
      <c r="CF480" s="146">
        <f t="shared" si="1004"/>
        <v>0</v>
      </c>
      <c r="CG480" s="146">
        <f t="shared" si="1004"/>
        <v>0</v>
      </c>
      <c r="CH480" s="146">
        <f t="shared" si="1004"/>
        <v>0</v>
      </c>
    </row>
    <row r="481" spans="1:86" ht="11.4" x14ac:dyDescent="0.2">
      <c r="A481" s="150"/>
      <c r="B481" s="14" t="str">
        <f t="shared" ref="B481:K481" si="1005">B41</f>
        <v>FIT II</v>
      </c>
      <c r="C481" s="14">
        <f t="shared" si="1005"/>
        <v>13.9</v>
      </c>
      <c r="D481" s="14" t="str">
        <f t="shared" si="1005"/>
        <v>Sol</v>
      </c>
      <c r="E481" s="14" t="str">
        <f t="shared" si="1005"/>
        <v>Solar (Rooftop, &lt;0.5MW)</v>
      </c>
      <c r="F481" s="14" t="str">
        <f t="shared" si="1005"/>
        <v>Multiple</v>
      </c>
      <c r="G481" s="14">
        <f t="shared" si="1005"/>
        <v>42370</v>
      </c>
      <c r="H481" s="14">
        <f t="shared" si="931"/>
        <v>50</v>
      </c>
      <c r="I481" s="14">
        <f t="shared" si="1005"/>
        <v>25</v>
      </c>
      <c r="J481" s="14">
        <f t="shared" si="1005"/>
        <v>25</v>
      </c>
      <c r="K481" s="14">
        <f t="shared" si="1005"/>
        <v>2016</v>
      </c>
      <c r="L481" s="14"/>
      <c r="M481" s="14"/>
      <c r="N481" s="14"/>
      <c r="O481" s="14"/>
      <c r="P481" s="14"/>
      <c r="Q481" s="14"/>
      <c r="R481" s="14"/>
      <c r="S481" s="14"/>
      <c r="T481" s="14"/>
      <c r="U481" s="146">
        <f>IFERROR('CEB Allocators'!M41/SUM('CEB Allocators'!$M41:$BF41),0)*SUM($U41:$BN41)</f>
        <v>0</v>
      </c>
      <c r="V481" s="146">
        <f>IFERROR('CEB Allocators'!N41/SUM('CEB Allocators'!$M41:$BF41),0)*SUM($U41:$BN41)</f>
        <v>0</v>
      </c>
      <c r="W481" s="146">
        <f>IFERROR('CEB Allocators'!O41/SUM('CEB Allocators'!$M41:$BF41),0)*SUM($U41:$BN41)</f>
        <v>0</v>
      </c>
      <c r="X481" s="146">
        <f>IFERROR('CEB Allocators'!P41/SUM('CEB Allocators'!$M41:$BF41),0)*SUM($U41:$BN41)</f>
        <v>0</v>
      </c>
      <c r="Y481" s="146">
        <f>IFERROR('CEB Allocators'!Q41/SUM('CEB Allocators'!$M41:$BF41),0)*SUM($U41:$BN41)</f>
        <v>0</v>
      </c>
      <c r="Z481" s="146">
        <f>IFERROR('CEB Allocators'!R41/SUM('CEB Allocators'!$M41:$BF41),0)*SUM($U41:$BN41)</f>
        <v>0</v>
      </c>
      <c r="AA481" s="146">
        <f>IFERROR('CEB Allocators'!S41/SUM('CEB Allocators'!$M41:$BF41),0)*SUM($U41:$BN41)</f>
        <v>0</v>
      </c>
      <c r="AB481" s="146">
        <f>IFERROR('CEB Allocators'!T41/SUM('CEB Allocators'!$M41:$BF41),0)*SUM($U41:$BN41)</f>
        <v>0</v>
      </c>
      <c r="AC481" s="146">
        <f>IFERROR('CEB Allocators'!U41/SUM('CEB Allocators'!$M41:$BF41),0)*SUM($U41:$BN41)</f>
        <v>0</v>
      </c>
      <c r="AD481" s="146">
        <f>IFERROR('CEB Allocators'!V41/SUM('CEB Allocators'!$M41:$BF41),0)*SUM($U41:$BN41)</f>
        <v>0</v>
      </c>
      <c r="AE481" s="146">
        <f>IFERROR('CEB Allocators'!W41/SUM('CEB Allocators'!$M41:$BF41),0)*SUM($U41:$BN41)</f>
        <v>0</v>
      </c>
      <c r="AF481" s="146">
        <f>IFERROR('CEB Allocators'!X41/SUM('CEB Allocators'!$M41:$BF41),0)*SUM($U41:$BN41)</f>
        <v>4.193398324480297</v>
      </c>
      <c r="AG481" s="146">
        <f>IFERROR('CEB Allocators'!Y41/SUM('CEB Allocators'!$M41:$BF41),0)*SUM($U41:$BN41)</f>
        <v>4.193398324480297</v>
      </c>
      <c r="AH481" s="146">
        <f>IFERROR('CEB Allocators'!Z41/SUM('CEB Allocators'!$M41:$BF41),0)*SUM($U41:$BN41)</f>
        <v>4.193398324480297</v>
      </c>
      <c r="AI481" s="146">
        <f>IFERROR('CEB Allocators'!AA41/SUM('CEB Allocators'!$M41:$BF41),0)*SUM($U41:$BN41)</f>
        <v>4.193398324480297</v>
      </c>
      <c r="AJ481" s="146">
        <f>IFERROR('CEB Allocators'!AB41/SUM('CEB Allocators'!$M41:$BF41),0)*SUM($U41:$BN41)</f>
        <v>4.193398324480297</v>
      </c>
      <c r="AK481" s="146">
        <f>IFERROR('CEB Allocators'!AC41/SUM('CEB Allocators'!$M41:$BF41),0)*SUM($U41:$BN41)</f>
        <v>4.193398324480297</v>
      </c>
      <c r="AL481" s="146">
        <f>IFERROR('CEB Allocators'!AD41/SUM('CEB Allocators'!$M41:$BF41),0)*SUM($U41:$BN41)</f>
        <v>4.193398324480297</v>
      </c>
      <c r="AM481" s="146">
        <f>IFERROR('CEB Allocators'!AE41/SUM('CEB Allocators'!$M41:$BF41),0)*SUM($U41:$BN41)</f>
        <v>4.193398324480297</v>
      </c>
      <c r="AN481" s="146">
        <f>IFERROR('CEB Allocators'!AF41/SUM('CEB Allocators'!$M41:$BF41),0)*SUM($U41:$BN41)</f>
        <v>4.193398324480297</v>
      </c>
      <c r="AO481" s="146">
        <f>IFERROR('CEB Allocators'!AG41/SUM('CEB Allocators'!$M41:$BF41),0)*SUM($U41:$BN41)</f>
        <v>4.193398324480297</v>
      </c>
      <c r="AP481" s="146">
        <f>IFERROR('CEB Allocators'!AH41/SUM('CEB Allocators'!$M41:$BF41),0)*SUM($U41:$BN41)</f>
        <v>4.193398324480297</v>
      </c>
      <c r="AQ481" s="146">
        <f>IFERROR('CEB Allocators'!AI41/SUM('CEB Allocators'!$M41:$BF41),0)*SUM($U41:$BN41)</f>
        <v>4.193398324480297</v>
      </c>
      <c r="AR481" s="146">
        <f>IFERROR('CEB Allocators'!AJ41/SUM('CEB Allocators'!$M41:$BF41),0)*SUM($U41:$BN41)</f>
        <v>4.193398324480297</v>
      </c>
      <c r="AS481" s="146">
        <f>IFERROR('CEB Allocators'!AK41/SUM('CEB Allocators'!$M41:$BF41),0)*SUM($U41:$BN41)</f>
        <v>4.193398324480297</v>
      </c>
      <c r="AT481" s="146">
        <f>IFERROR('CEB Allocators'!AL41/SUM('CEB Allocators'!$M41:$BF41),0)*SUM($U41:$BN41)</f>
        <v>4.193398324480297</v>
      </c>
      <c r="AU481" s="146">
        <f>IFERROR('CEB Allocators'!AM41/SUM('CEB Allocators'!$M41:$BF41),0)*SUM($U41:$BN41)</f>
        <v>4.193398324480297</v>
      </c>
      <c r="AV481" s="146">
        <f>IFERROR('CEB Allocators'!AN41/SUM('CEB Allocators'!$M41:$BF41),0)*SUM($U41:$BN41)</f>
        <v>4.193398324480297</v>
      </c>
      <c r="AW481" s="146">
        <f>IFERROR('CEB Allocators'!AO41/SUM('CEB Allocators'!$M41:$BF41),0)*SUM($U41:$BN41)</f>
        <v>4.193398324480297</v>
      </c>
      <c r="AX481" s="146">
        <f>IFERROR('CEB Allocators'!AP41/SUM('CEB Allocators'!$M41:$BF41),0)*SUM($U41:$BN41)</f>
        <v>4.193398324480297</v>
      </c>
      <c r="AY481" s="146">
        <f>IFERROR('CEB Allocators'!AQ41/SUM('CEB Allocators'!$M41:$BF41),0)*SUM($U41:$BN41)</f>
        <v>4.193398324480297</v>
      </c>
      <c r="AZ481" s="146">
        <f>IFERROR('CEB Allocators'!AR41/SUM('CEB Allocators'!$M41:$BF41),0)*SUM($U41:$BN41)</f>
        <v>4.193398324480297</v>
      </c>
      <c r="BA481" s="146">
        <f>IFERROR('CEB Allocators'!AS41/SUM('CEB Allocators'!$M41:$BF41),0)*SUM($U41:$BN41)</f>
        <v>4.193398324480297</v>
      </c>
      <c r="BB481" s="146">
        <f>IFERROR('CEB Allocators'!AT41/SUM('CEB Allocators'!$M41:$BF41),0)*SUM($U41:$BN41)</f>
        <v>4.193398324480297</v>
      </c>
      <c r="BC481" s="146">
        <f>IFERROR('CEB Allocators'!AU41/SUM('CEB Allocators'!$M41:$BF41),0)*SUM($U41:$BN41)</f>
        <v>4.193398324480297</v>
      </c>
      <c r="BD481" s="146">
        <f>IFERROR('CEB Allocators'!AV41/SUM('CEB Allocators'!$M41:$BF41),0)*SUM($U41:$BN41)</f>
        <v>4.193398324480297</v>
      </c>
      <c r="BE481" s="146">
        <f>IFERROR('CEB Allocators'!AW41/SUM('CEB Allocators'!$M41:$BF41),0)*SUM($U41:$BN41)</f>
        <v>4.193398324480297</v>
      </c>
      <c r="BF481" s="146">
        <f>IFERROR('CEB Allocators'!AX41/SUM('CEB Allocators'!$M41:$BF41),0)*SUM($U41:$BN41)</f>
        <v>4.193398324480297</v>
      </c>
      <c r="BG481" s="146">
        <f>IFERROR('CEB Allocators'!AY41/SUM('CEB Allocators'!$M41:$BF41),0)*SUM($U41:$BN41)</f>
        <v>4.193398324480297</v>
      </c>
      <c r="BH481" s="146">
        <f>IFERROR('CEB Allocators'!AZ41/SUM('CEB Allocators'!$M41:$BF41),0)*SUM($U41:$BN41)</f>
        <v>4.193398324480297</v>
      </c>
      <c r="BI481" s="146">
        <f>IFERROR('CEB Allocators'!BA41/SUM('CEB Allocators'!$M41:$BF41),0)*SUM($U41:$BN41)</f>
        <v>4.193398324480297</v>
      </c>
      <c r="BJ481" s="146">
        <f>IFERROR('CEB Allocators'!BB41/SUM('CEB Allocators'!$M41:$BF41),0)*SUM($U41:$BN41)</f>
        <v>4.193398324480297</v>
      </c>
      <c r="BK481" s="146">
        <f>IFERROR('CEB Allocators'!BC41/SUM('CEB Allocators'!$M41:$BF41),0)*SUM($U41:$BN41)</f>
        <v>4.193398324480297</v>
      </c>
      <c r="BL481" s="146">
        <f>IFERROR('CEB Allocators'!BD41/SUM('CEB Allocators'!$M41:$BF41),0)*SUM($U41:$BN41)</f>
        <v>4.193398324480297</v>
      </c>
      <c r="BM481" s="146">
        <f>IFERROR('CEB Allocators'!BE41/SUM('CEB Allocators'!$M41:$BF41),0)*SUM($U41:$BN41)</f>
        <v>4.193398324480297</v>
      </c>
      <c r="BN481" s="146">
        <f>IFERROR('CEB Allocators'!BF41/SUM('CEB Allocators'!$M41:$BF41),0)*SUM($U41:$BN41)</f>
        <v>4.193398324480297</v>
      </c>
      <c r="BO481" s="146">
        <f t="shared" ref="BO481:CH481" si="1006">BO41</f>
        <v>2.0846317004777686</v>
      </c>
      <c r="BP481" s="146">
        <f t="shared" si="1006"/>
        <v>2.0993485347741254</v>
      </c>
      <c r="BQ481" s="146">
        <f t="shared" si="1006"/>
        <v>2.1143597057564105</v>
      </c>
      <c r="BR481" s="146">
        <f t="shared" si="1006"/>
        <v>2.1296711001583404</v>
      </c>
      <c r="BS481" s="146">
        <f t="shared" si="1006"/>
        <v>2.145288722448309</v>
      </c>
      <c r="BT481" s="146">
        <f t="shared" si="1006"/>
        <v>2.161218697184077</v>
      </c>
      <c r="BU481" s="146">
        <f t="shared" si="1006"/>
        <v>2.1774672714145602</v>
      </c>
      <c r="BV481" s="146">
        <f t="shared" si="1006"/>
        <v>2.1940408171296535</v>
      </c>
      <c r="BW481" s="146">
        <f t="shared" si="1006"/>
        <v>2.2109458337590486</v>
      </c>
      <c r="BX481" s="146">
        <f t="shared" si="1006"/>
        <v>2.2281889507210311</v>
      </c>
      <c r="BY481" s="146">
        <f t="shared" si="1006"/>
        <v>2.2457769300222536</v>
      </c>
      <c r="BZ481" s="146">
        <f t="shared" si="1006"/>
        <v>2.2682913023257485</v>
      </c>
      <c r="CA481" s="146">
        <f t="shared" si="1006"/>
        <v>2.2866813286590655</v>
      </c>
      <c r="CB481" s="146">
        <f t="shared" si="1006"/>
        <v>2.3054391555190485</v>
      </c>
      <c r="CC481" s="146">
        <f t="shared" si="1006"/>
        <v>2.3245721389162317</v>
      </c>
      <c r="CD481" s="146">
        <f t="shared" si="1006"/>
        <v>0</v>
      </c>
      <c r="CE481" s="146">
        <f t="shared" si="1006"/>
        <v>0</v>
      </c>
      <c r="CF481" s="146">
        <f t="shared" si="1006"/>
        <v>0</v>
      </c>
      <c r="CG481" s="146">
        <f t="shared" si="1006"/>
        <v>0</v>
      </c>
      <c r="CH481" s="146">
        <f t="shared" si="1006"/>
        <v>0</v>
      </c>
    </row>
    <row r="482" spans="1:86" ht="11.4" x14ac:dyDescent="0.2">
      <c r="A482" s="150"/>
      <c r="B482" s="14" t="str">
        <f t="shared" ref="B482:K482" si="1007">B42</f>
        <v>FIT III</v>
      </c>
      <c r="C482" s="14">
        <f t="shared" si="1007"/>
        <v>34.299999999999997</v>
      </c>
      <c r="D482" s="14" t="str">
        <f t="shared" si="1007"/>
        <v>Sol</v>
      </c>
      <c r="E482" s="14" t="str">
        <f t="shared" si="1007"/>
        <v>Solar (Ground Mounted, &lt;0.5MW)</v>
      </c>
      <c r="F482" s="14" t="str">
        <f t="shared" si="1007"/>
        <v>Multiple</v>
      </c>
      <c r="G482" s="14">
        <f t="shared" si="1007"/>
        <v>42736</v>
      </c>
      <c r="H482" s="14">
        <f t="shared" si="931"/>
        <v>50</v>
      </c>
      <c r="I482" s="14">
        <f t="shared" si="1007"/>
        <v>25</v>
      </c>
      <c r="J482" s="14">
        <f t="shared" si="1007"/>
        <v>25</v>
      </c>
      <c r="K482" s="14">
        <f t="shared" si="1007"/>
        <v>2017</v>
      </c>
      <c r="L482" s="14"/>
      <c r="M482" s="14"/>
      <c r="N482" s="14"/>
      <c r="O482" s="14"/>
      <c r="P482" s="14"/>
      <c r="Q482" s="14"/>
      <c r="R482" s="14"/>
      <c r="S482" s="14"/>
      <c r="T482" s="14"/>
      <c r="U482" s="146">
        <f>IFERROR('CEB Allocators'!M42/SUM('CEB Allocators'!$M42:$BF42),0)*SUM($U42:$BN42)</f>
        <v>0</v>
      </c>
      <c r="V482" s="146">
        <f>IFERROR('CEB Allocators'!N42/SUM('CEB Allocators'!$M42:$BF42),0)*SUM($U42:$BN42)</f>
        <v>0</v>
      </c>
      <c r="W482" s="146">
        <f>IFERROR('CEB Allocators'!O42/SUM('CEB Allocators'!$M42:$BF42),0)*SUM($U42:$BN42)</f>
        <v>0</v>
      </c>
      <c r="X482" s="146">
        <f>IFERROR('CEB Allocators'!P42/SUM('CEB Allocators'!$M42:$BF42),0)*SUM($U42:$BN42)</f>
        <v>0</v>
      </c>
      <c r="Y482" s="146">
        <f>IFERROR('CEB Allocators'!Q42/SUM('CEB Allocators'!$M42:$BF42),0)*SUM($U42:$BN42)</f>
        <v>0</v>
      </c>
      <c r="Z482" s="146">
        <f>IFERROR('CEB Allocators'!R42/SUM('CEB Allocators'!$M42:$BF42),0)*SUM($U42:$BN42)</f>
        <v>0</v>
      </c>
      <c r="AA482" s="146">
        <f>IFERROR('CEB Allocators'!S42/SUM('CEB Allocators'!$M42:$BF42),0)*SUM($U42:$BN42)</f>
        <v>0</v>
      </c>
      <c r="AB482" s="146">
        <f>IFERROR('CEB Allocators'!T42/SUM('CEB Allocators'!$M42:$BF42),0)*SUM($U42:$BN42)</f>
        <v>0</v>
      </c>
      <c r="AC482" s="146">
        <f>IFERROR('CEB Allocators'!U42/SUM('CEB Allocators'!$M42:$BF42),0)*SUM($U42:$BN42)</f>
        <v>0</v>
      </c>
      <c r="AD482" s="146">
        <f>IFERROR('CEB Allocators'!V42/SUM('CEB Allocators'!$M42:$BF42),0)*SUM($U42:$BN42)</f>
        <v>0</v>
      </c>
      <c r="AE482" s="146">
        <f>IFERROR('CEB Allocators'!W42/SUM('CEB Allocators'!$M42:$BF42),0)*SUM($U42:$BN42)</f>
        <v>0</v>
      </c>
      <c r="AF482" s="146">
        <f>IFERROR('CEB Allocators'!X42/SUM('CEB Allocators'!$M42:$BF42),0)*SUM($U42:$BN42)</f>
        <v>0</v>
      </c>
      <c r="AG482" s="146">
        <f>IFERROR('CEB Allocators'!Y42/SUM('CEB Allocators'!$M42:$BF42),0)*SUM($U42:$BN42)</f>
        <v>9.3751011880443276</v>
      </c>
      <c r="AH482" s="146">
        <f>IFERROR('CEB Allocators'!Z42/SUM('CEB Allocators'!$M42:$BF42),0)*SUM($U42:$BN42)</f>
        <v>9.3751011880443276</v>
      </c>
      <c r="AI482" s="146">
        <f>IFERROR('CEB Allocators'!AA42/SUM('CEB Allocators'!$M42:$BF42),0)*SUM($U42:$BN42)</f>
        <v>9.3751011880443276</v>
      </c>
      <c r="AJ482" s="146">
        <f>IFERROR('CEB Allocators'!AB42/SUM('CEB Allocators'!$M42:$BF42),0)*SUM($U42:$BN42)</f>
        <v>9.3751011880443276</v>
      </c>
      <c r="AK482" s="146">
        <f>IFERROR('CEB Allocators'!AC42/SUM('CEB Allocators'!$M42:$BF42),0)*SUM($U42:$BN42)</f>
        <v>9.3751011880443276</v>
      </c>
      <c r="AL482" s="146">
        <f>IFERROR('CEB Allocators'!AD42/SUM('CEB Allocators'!$M42:$BF42),0)*SUM($U42:$BN42)</f>
        <v>9.3751011880443276</v>
      </c>
      <c r="AM482" s="146">
        <f>IFERROR('CEB Allocators'!AE42/SUM('CEB Allocators'!$M42:$BF42),0)*SUM($U42:$BN42)</f>
        <v>9.3751011880443276</v>
      </c>
      <c r="AN482" s="146">
        <f>IFERROR('CEB Allocators'!AF42/SUM('CEB Allocators'!$M42:$BF42),0)*SUM($U42:$BN42)</f>
        <v>9.3751011880443276</v>
      </c>
      <c r="AO482" s="146">
        <f>IFERROR('CEB Allocators'!AG42/SUM('CEB Allocators'!$M42:$BF42),0)*SUM($U42:$BN42)</f>
        <v>9.3751011880443276</v>
      </c>
      <c r="AP482" s="146">
        <f>IFERROR('CEB Allocators'!AH42/SUM('CEB Allocators'!$M42:$BF42),0)*SUM($U42:$BN42)</f>
        <v>9.3751011880443276</v>
      </c>
      <c r="AQ482" s="146">
        <f>IFERROR('CEB Allocators'!AI42/SUM('CEB Allocators'!$M42:$BF42),0)*SUM($U42:$BN42)</f>
        <v>9.3751011880443276</v>
      </c>
      <c r="AR482" s="146">
        <f>IFERROR('CEB Allocators'!AJ42/SUM('CEB Allocators'!$M42:$BF42),0)*SUM($U42:$BN42)</f>
        <v>9.3751011880443276</v>
      </c>
      <c r="AS482" s="146">
        <f>IFERROR('CEB Allocators'!AK42/SUM('CEB Allocators'!$M42:$BF42),0)*SUM($U42:$BN42)</f>
        <v>9.3751011880443276</v>
      </c>
      <c r="AT482" s="146">
        <f>IFERROR('CEB Allocators'!AL42/SUM('CEB Allocators'!$M42:$BF42),0)*SUM($U42:$BN42)</f>
        <v>9.3751011880443276</v>
      </c>
      <c r="AU482" s="146">
        <f>IFERROR('CEB Allocators'!AM42/SUM('CEB Allocators'!$M42:$BF42),0)*SUM($U42:$BN42)</f>
        <v>9.3751011880443276</v>
      </c>
      <c r="AV482" s="146">
        <f>IFERROR('CEB Allocators'!AN42/SUM('CEB Allocators'!$M42:$BF42),0)*SUM($U42:$BN42)</f>
        <v>9.3751011880443276</v>
      </c>
      <c r="AW482" s="146">
        <f>IFERROR('CEB Allocators'!AO42/SUM('CEB Allocators'!$M42:$BF42),0)*SUM($U42:$BN42)</f>
        <v>9.3751011880443276</v>
      </c>
      <c r="AX482" s="146">
        <f>IFERROR('CEB Allocators'!AP42/SUM('CEB Allocators'!$M42:$BF42),0)*SUM($U42:$BN42)</f>
        <v>9.3751011880443276</v>
      </c>
      <c r="AY482" s="146">
        <f>IFERROR('CEB Allocators'!AQ42/SUM('CEB Allocators'!$M42:$BF42),0)*SUM($U42:$BN42)</f>
        <v>9.3751011880443276</v>
      </c>
      <c r="AZ482" s="146">
        <f>IFERROR('CEB Allocators'!AR42/SUM('CEB Allocators'!$M42:$BF42),0)*SUM($U42:$BN42)</f>
        <v>9.3751011880443276</v>
      </c>
      <c r="BA482" s="146">
        <f>IFERROR('CEB Allocators'!AS42/SUM('CEB Allocators'!$M42:$BF42),0)*SUM($U42:$BN42)</f>
        <v>9.3751011880443276</v>
      </c>
      <c r="BB482" s="146">
        <f>IFERROR('CEB Allocators'!AT42/SUM('CEB Allocators'!$M42:$BF42),0)*SUM($U42:$BN42)</f>
        <v>9.3751011880443276</v>
      </c>
      <c r="BC482" s="146">
        <f>IFERROR('CEB Allocators'!AU42/SUM('CEB Allocators'!$M42:$BF42),0)*SUM($U42:$BN42)</f>
        <v>9.3751011880443276</v>
      </c>
      <c r="BD482" s="146">
        <f>IFERROR('CEB Allocators'!AV42/SUM('CEB Allocators'!$M42:$BF42),0)*SUM($U42:$BN42)</f>
        <v>9.3751011880443276</v>
      </c>
      <c r="BE482" s="146">
        <f>IFERROR('CEB Allocators'!AW42/SUM('CEB Allocators'!$M42:$BF42),0)*SUM($U42:$BN42)</f>
        <v>9.3751011880443276</v>
      </c>
      <c r="BF482" s="146">
        <f>IFERROR('CEB Allocators'!AX42/SUM('CEB Allocators'!$M42:$BF42),0)*SUM($U42:$BN42)</f>
        <v>9.3751011880443276</v>
      </c>
      <c r="BG482" s="146">
        <f>IFERROR('CEB Allocators'!AY42/SUM('CEB Allocators'!$M42:$BF42),0)*SUM($U42:$BN42)</f>
        <v>9.3751011880443276</v>
      </c>
      <c r="BH482" s="146">
        <f>IFERROR('CEB Allocators'!AZ42/SUM('CEB Allocators'!$M42:$BF42),0)*SUM($U42:$BN42)</f>
        <v>9.3751011880443276</v>
      </c>
      <c r="BI482" s="146">
        <f>IFERROR('CEB Allocators'!BA42/SUM('CEB Allocators'!$M42:$BF42),0)*SUM($U42:$BN42)</f>
        <v>9.3751011880443276</v>
      </c>
      <c r="BJ482" s="146">
        <f>IFERROR('CEB Allocators'!BB42/SUM('CEB Allocators'!$M42:$BF42),0)*SUM($U42:$BN42)</f>
        <v>9.3751011880443276</v>
      </c>
      <c r="BK482" s="146">
        <f>IFERROR('CEB Allocators'!BC42/SUM('CEB Allocators'!$M42:$BF42),0)*SUM($U42:$BN42)</f>
        <v>9.3751011880443276</v>
      </c>
      <c r="BL482" s="146">
        <f>IFERROR('CEB Allocators'!BD42/SUM('CEB Allocators'!$M42:$BF42),0)*SUM($U42:$BN42)</f>
        <v>9.3751011880443276</v>
      </c>
      <c r="BM482" s="146">
        <f>IFERROR('CEB Allocators'!BE42/SUM('CEB Allocators'!$M42:$BF42),0)*SUM($U42:$BN42)</f>
        <v>9.3751011880443276</v>
      </c>
      <c r="BN482" s="146">
        <f>IFERROR('CEB Allocators'!BF42/SUM('CEB Allocators'!$M42:$BF42),0)*SUM($U42:$BN42)</f>
        <v>9.3751011880443276</v>
      </c>
      <c r="BO482" s="146">
        <f t="shared" ref="BO482:CH482" si="1008">BO42</f>
        <v>5.0708967538331136</v>
      </c>
      <c r="BP482" s="146">
        <f t="shared" si="1008"/>
        <v>5.1072123952982249</v>
      </c>
      <c r="BQ482" s="146">
        <f t="shared" si="1008"/>
        <v>5.1442543495926394</v>
      </c>
      <c r="BR482" s="146">
        <f t="shared" si="1008"/>
        <v>5.1820371429729413</v>
      </c>
      <c r="BS482" s="146">
        <f t="shared" si="1008"/>
        <v>5.2205755922208503</v>
      </c>
      <c r="BT482" s="146">
        <f t="shared" si="1008"/>
        <v>5.2598848104537179</v>
      </c>
      <c r="BU482" s="146">
        <f t="shared" si="1008"/>
        <v>5.2999802130512403</v>
      </c>
      <c r="BV482" s="146">
        <f t="shared" si="1008"/>
        <v>5.3408775237007138</v>
      </c>
      <c r="BW482" s="146">
        <f t="shared" si="1008"/>
        <v>5.3825927805631784</v>
      </c>
      <c r="BX482" s="146">
        <f t="shared" si="1008"/>
        <v>5.425142342562892</v>
      </c>
      <c r="BY482" s="146">
        <f t="shared" si="1008"/>
        <v>5.4685428958025986</v>
      </c>
      <c r="BZ482" s="146">
        <f t="shared" si="1008"/>
        <v>5.5128114601071001</v>
      </c>
      <c r="CA482" s="146">
        <f t="shared" si="1008"/>
        <v>5.5694796492732923</v>
      </c>
      <c r="CB482" s="146">
        <f t="shared" si="1008"/>
        <v>5.6157669486472077</v>
      </c>
      <c r="CC482" s="146">
        <f t="shared" si="1008"/>
        <v>5.6629799940086016</v>
      </c>
      <c r="CD482" s="146">
        <f t="shared" si="1008"/>
        <v>5.7111373002772226</v>
      </c>
      <c r="CE482" s="146">
        <f t="shared" si="1008"/>
        <v>0</v>
      </c>
      <c r="CF482" s="146">
        <f t="shared" si="1008"/>
        <v>0</v>
      </c>
      <c r="CG482" s="146">
        <f t="shared" si="1008"/>
        <v>0</v>
      </c>
      <c r="CH482" s="146">
        <f t="shared" si="1008"/>
        <v>0</v>
      </c>
    </row>
    <row r="483" spans="1:86" ht="11.4" x14ac:dyDescent="0.2">
      <c r="A483" s="150"/>
      <c r="B483" s="14" t="str">
        <f t="shared" ref="B483:K483" si="1009">B43</f>
        <v>FIT III</v>
      </c>
      <c r="C483" s="14">
        <f t="shared" si="1009"/>
        <v>31.2</v>
      </c>
      <c r="D483" s="14" t="str">
        <f t="shared" si="1009"/>
        <v>Sol</v>
      </c>
      <c r="E483" s="14" t="str">
        <f t="shared" si="1009"/>
        <v>Solar (Ground Mounted, &lt;0.5MW)</v>
      </c>
      <c r="F483" s="14" t="str">
        <f t="shared" si="1009"/>
        <v>Multiple</v>
      </c>
      <c r="G483" s="14">
        <f t="shared" si="1009"/>
        <v>43101</v>
      </c>
      <c r="H483" s="14">
        <f t="shared" si="931"/>
        <v>50</v>
      </c>
      <c r="I483" s="14">
        <f t="shared" si="1009"/>
        <v>25</v>
      </c>
      <c r="J483" s="14">
        <f t="shared" si="1009"/>
        <v>25</v>
      </c>
      <c r="K483" s="14">
        <f t="shared" si="1009"/>
        <v>2018</v>
      </c>
      <c r="L483" s="14"/>
      <c r="M483" s="14"/>
      <c r="N483" s="14"/>
      <c r="O483" s="14"/>
      <c r="P483" s="14"/>
      <c r="Q483" s="14"/>
      <c r="R483" s="14"/>
      <c r="S483" s="14"/>
      <c r="T483" s="14"/>
      <c r="U483" s="146">
        <f>IFERROR('CEB Allocators'!M43/SUM('CEB Allocators'!$M43:$BF43),0)*SUM($U43:$BN43)</f>
        <v>0</v>
      </c>
      <c r="V483" s="146">
        <f>IFERROR('CEB Allocators'!N43/SUM('CEB Allocators'!$M43:$BF43),0)*SUM($U43:$BN43)</f>
        <v>0</v>
      </c>
      <c r="W483" s="146">
        <f>IFERROR('CEB Allocators'!O43/SUM('CEB Allocators'!$M43:$BF43),0)*SUM($U43:$BN43)</f>
        <v>0</v>
      </c>
      <c r="X483" s="146">
        <f>IFERROR('CEB Allocators'!P43/SUM('CEB Allocators'!$M43:$BF43),0)*SUM($U43:$BN43)</f>
        <v>0</v>
      </c>
      <c r="Y483" s="146">
        <f>IFERROR('CEB Allocators'!Q43/SUM('CEB Allocators'!$M43:$BF43),0)*SUM($U43:$BN43)</f>
        <v>0</v>
      </c>
      <c r="Z483" s="146">
        <f>IFERROR('CEB Allocators'!R43/SUM('CEB Allocators'!$M43:$BF43),0)*SUM($U43:$BN43)</f>
        <v>0</v>
      </c>
      <c r="AA483" s="146">
        <f>IFERROR('CEB Allocators'!S43/SUM('CEB Allocators'!$M43:$BF43),0)*SUM($U43:$BN43)</f>
        <v>0</v>
      </c>
      <c r="AB483" s="146">
        <f>IFERROR('CEB Allocators'!T43/SUM('CEB Allocators'!$M43:$BF43),0)*SUM($U43:$BN43)</f>
        <v>0</v>
      </c>
      <c r="AC483" s="146">
        <f>IFERROR('CEB Allocators'!U43/SUM('CEB Allocators'!$M43:$BF43),0)*SUM($U43:$BN43)</f>
        <v>0</v>
      </c>
      <c r="AD483" s="146">
        <f>IFERROR('CEB Allocators'!V43/SUM('CEB Allocators'!$M43:$BF43),0)*SUM($U43:$BN43)</f>
        <v>0</v>
      </c>
      <c r="AE483" s="146">
        <f>IFERROR('CEB Allocators'!W43/SUM('CEB Allocators'!$M43:$BF43),0)*SUM($U43:$BN43)</f>
        <v>0</v>
      </c>
      <c r="AF483" s="146">
        <f>IFERROR('CEB Allocators'!X43/SUM('CEB Allocators'!$M43:$BF43),0)*SUM($U43:$BN43)</f>
        <v>0</v>
      </c>
      <c r="AG483" s="146">
        <f>IFERROR('CEB Allocators'!Y43/SUM('CEB Allocators'!$M43:$BF43),0)*SUM($U43:$BN43)</f>
        <v>0</v>
      </c>
      <c r="AH483" s="146">
        <f>IFERROR('CEB Allocators'!Z43/SUM('CEB Allocators'!$M43:$BF43),0)*SUM($U43:$BN43)</f>
        <v>8.6429193677387648</v>
      </c>
      <c r="AI483" s="146">
        <f>IFERROR('CEB Allocators'!AA43/SUM('CEB Allocators'!$M43:$BF43),0)*SUM($U43:$BN43)</f>
        <v>8.6429193677387648</v>
      </c>
      <c r="AJ483" s="146">
        <f>IFERROR('CEB Allocators'!AB43/SUM('CEB Allocators'!$M43:$BF43),0)*SUM($U43:$BN43)</f>
        <v>8.6429193677387648</v>
      </c>
      <c r="AK483" s="146">
        <f>IFERROR('CEB Allocators'!AC43/SUM('CEB Allocators'!$M43:$BF43),0)*SUM($U43:$BN43)</f>
        <v>8.6429193677387648</v>
      </c>
      <c r="AL483" s="146">
        <f>IFERROR('CEB Allocators'!AD43/SUM('CEB Allocators'!$M43:$BF43),0)*SUM($U43:$BN43)</f>
        <v>8.6429193677387648</v>
      </c>
      <c r="AM483" s="146">
        <f>IFERROR('CEB Allocators'!AE43/SUM('CEB Allocators'!$M43:$BF43),0)*SUM($U43:$BN43)</f>
        <v>8.6429193677387648</v>
      </c>
      <c r="AN483" s="146">
        <f>IFERROR('CEB Allocators'!AF43/SUM('CEB Allocators'!$M43:$BF43),0)*SUM($U43:$BN43)</f>
        <v>8.6429193677387648</v>
      </c>
      <c r="AO483" s="146">
        <f>IFERROR('CEB Allocators'!AG43/SUM('CEB Allocators'!$M43:$BF43),0)*SUM($U43:$BN43)</f>
        <v>8.6429193677387648</v>
      </c>
      <c r="AP483" s="146">
        <f>IFERROR('CEB Allocators'!AH43/SUM('CEB Allocators'!$M43:$BF43),0)*SUM($U43:$BN43)</f>
        <v>8.6429193677387648</v>
      </c>
      <c r="AQ483" s="146">
        <f>IFERROR('CEB Allocators'!AI43/SUM('CEB Allocators'!$M43:$BF43),0)*SUM($U43:$BN43)</f>
        <v>8.6429193677387648</v>
      </c>
      <c r="AR483" s="146">
        <f>IFERROR('CEB Allocators'!AJ43/SUM('CEB Allocators'!$M43:$BF43),0)*SUM($U43:$BN43)</f>
        <v>8.6429193677387648</v>
      </c>
      <c r="AS483" s="146">
        <f>IFERROR('CEB Allocators'!AK43/SUM('CEB Allocators'!$M43:$BF43),0)*SUM($U43:$BN43)</f>
        <v>8.6429193677387648</v>
      </c>
      <c r="AT483" s="146">
        <f>IFERROR('CEB Allocators'!AL43/SUM('CEB Allocators'!$M43:$BF43),0)*SUM($U43:$BN43)</f>
        <v>8.6429193677387648</v>
      </c>
      <c r="AU483" s="146">
        <f>IFERROR('CEB Allocators'!AM43/SUM('CEB Allocators'!$M43:$BF43),0)*SUM($U43:$BN43)</f>
        <v>8.6429193677387648</v>
      </c>
      <c r="AV483" s="146">
        <f>IFERROR('CEB Allocators'!AN43/SUM('CEB Allocators'!$M43:$BF43),0)*SUM($U43:$BN43)</f>
        <v>8.6429193677387648</v>
      </c>
      <c r="AW483" s="146">
        <f>IFERROR('CEB Allocators'!AO43/SUM('CEB Allocators'!$M43:$BF43),0)*SUM($U43:$BN43)</f>
        <v>8.6429193677387648</v>
      </c>
      <c r="AX483" s="146">
        <f>IFERROR('CEB Allocators'!AP43/SUM('CEB Allocators'!$M43:$BF43),0)*SUM($U43:$BN43)</f>
        <v>8.6429193677387648</v>
      </c>
      <c r="AY483" s="146">
        <f>IFERROR('CEB Allocators'!AQ43/SUM('CEB Allocators'!$M43:$BF43),0)*SUM($U43:$BN43)</f>
        <v>8.6429193677387648</v>
      </c>
      <c r="AZ483" s="146">
        <f>IFERROR('CEB Allocators'!AR43/SUM('CEB Allocators'!$M43:$BF43),0)*SUM($U43:$BN43)</f>
        <v>8.6429193677387648</v>
      </c>
      <c r="BA483" s="146">
        <f>IFERROR('CEB Allocators'!AS43/SUM('CEB Allocators'!$M43:$BF43),0)*SUM($U43:$BN43)</f>
        <v>8.6429193677387648</v>
      </c>
      <c r="BB483" s="146">
        <f>IFERROR('CEB Allocators'!AT43/SUM('CEB Allocators'!$M43:$BF43),0)*SUM($U43:$BN43)</f>
        <v>8.6429193677387648</v>
      </c>
      <c r="BC483" s="146">
        <f>IFERROR('CEB Allocators'!AU43/SUM('CEB Allocators'!$M43:$BF43),0)*SUM($U43:$BN43)</f>
        <v>8.6429193677387648</v>
      </c>
      <c r="BD483" s="146">
        <f>IFERROR('CEB Allocators'!AV43/SUM('CEB Allocators'!$M43:$BF43),0)*SUM($U43:$BN43)</f>
        <v>8.6429193677387648</v>
      </c>
      <c r="BE483" s="146">
        <f>IFERROR('CEB Allocators'!AW43/SUM('CEB Allocators'!$M43:$BF43),0)*SUM($U43:$BN43)</f>
        <v>8.6429193677387648</v>
      </c>
      <c r="BF483" s="146">
        <f>IFERROR('CEB Allocators'!AX43/SUM('CEB Allocators'!$M43:$BF43),0)*SUM($U43:$BN43)</f>
        <v>8.6429193677387648</v>
      </c>
      <c r="BG483" s="146">
        <f>IFERROR('CEB Allocators'!AY43/SUM('CEB Allocators'!$M43:$BF43),0)*SUM($U43:$BN43)</f>
        <v>8.6429193677387648</v>
      </c>
      <c r="BH483" s="146">
        <f>IFERROR('CEB Allocators'!AZ43/SUM('CEB Allocators'!$M43:$BF43),0)*SUM($U43:$BN43)</f>
        <v>8.6429193677387648</v>
      </c>
      <c r="BI483" s="146">
        <f>IFERROR('CEB Allocators'!BA43/SUM('CEB Allocators'!$M43:$BF43),0)*SUM($U43:$BN43)</f>
        <v>8.6429193677387648</v>
      </c>
      <c r="BJ483" s="146">
        <f>IFERROR('CEB Allocators'!BB43/SUM('CEB Allocators'!$M43:$BF43),0)*SUM($U43:$BN43)</f>
        <v>8.6429193677387648</v>
      </c>
      <c r="BK483" s="146">
        <f>IFERROR('CEB Allocators'!BC43/SUM('CEB Allocators'!$M43:$BF43),0)*SUM($U43:$BN43)</f>
        <v>8.6429193677387648</v>
      </c>
      <c r="BL483" s="146">
        <f>IFERROR('CEB Allocators'!BD43/SUM('CEB Allocators'!$M43:$BF43),0)*SUM($U43:$BN43)</f>
        <v>8.6429193677387648</v>
      </c>
      <c r="BM483" s="146">
        <f>IFERROR('CEB Allocators'!BE43/SUM('CEB Allocators'!$M43:$BF43),0)*SUM($U43:$BN43)</f>
        <v>8.6429193677387648</v>
      </c>
      <c r="BN483" s="146">
        <f>IFERROR('CEB Allocators'!BF43/SUM('CEB Allocators'!$M43:$BF43),0)*SUM($U43:$BN43)</f>
        <v>8.6429193677387648</v>
      </c>
      <c r="BO483" s="146">
        <f t="shared" ref="BO483:CH483" si="1010">BO43</f>
        <v>4.5480535320269171</v>
      </c>
      <c r="BP483" s="146">
        <f t="shared" si="1010"/>
        <v>4.5810870018144243</v>
      </c>
      <c r="BQ483" s="146">
        <f t="shared" si="1010"/>
        <v>4.6147811409976818</v>
      </c>
      <c r="BR483" s="146">
        <f t="shared" si="1010"/>
        <v>4.649149162964604</v>
      </c>
      <c r="BS483" s="146">
        <f t="shared" si="1010"/>
        <v>4.6842045453708643</v>
      </c>
      <c r="BT483" s="146">
        <f t="shared" si="1010"/>
        <v>4.7199610354252499</v>
      </c>
      <c r="BU483" s="146">
        <f t="shared" si="1010"/>
        <v>4.7564326552807241</v>
      </c>
      <c r="BV483" s="146">
        <f t="shared" si="1010"/>
        <v>4.7936337075333064</v>
      </c>
      <c r="BW483" s="146">
        <f t="shared" si="1010"/>
        <v>4.8315787808309407</v>
      </c>
      <c r="BX483" s="146">
        <f t="shared" si="1010"/>
        <v>4.8702827555945287</v>
      </c>
      <c r="BY483" s="146">
        <f t="shared" si="1010"/>
        <v>4.9097608098533883</v>
      </c>
      <c r="BZ483" s="146">
        <f t="shared" si="1010"/>
        <v>4.9500284251974245</v>
      </c>
      <c r="CA483" s="146">
        <f t="shared" si="1010"/>
        <v>4.9911013928483419</v>
      </c>
      <c r="CB483" s="146">
        <f t="shared" si="1010"/>
        <v>5.0436788987382801</v>
      </c>
      <c r="CC483" s="146">
        <f t="shared" si="1010"/>
        <v>5.0866248758600143</v>
      </c>
      <c r="CD483" s="146">
        <f t="shared" si="1010"/>
        <v>5.1304297725241828</v>
      </c>
      <c r="CE483" s="146">
        <f t="shared" si="1010"/>
        <v>5.1751107671216348</v>
      </c>
      <c r="CF483" s="146">
        <f t="shared" si="1010"/>
        <v>0</v>
      </c>
      <c r="CG483" s="146">
        <f t="shared" si="1010"/>
        <v>0</v>
      </c>
      <c r="CH483" s="146">
        <f t="shared" si="1010"/>
        <v>0</v>
      </c>
    </row>
    <row r="484" spans="1:86" ht="11.4" x14ac:dyDescent="0.2">
      <c r="A484" s="150"/>
      <c r="B484" s="14" t="str">
        <f t="shared" ref="B484:K484" si="1011">B44</f>
        <v>FIT III</v>
      </c>
      <c r="C484" s="14">
        <f t="shared" si="1011"/>
        <v>82.7</v>
      </c>
      <c r="D484" s="14" t="str">
        <f t="shared" si="1011"/>
        <v>Sol</v>
      </c>
      <c r="E484" s="14" t="str">
        <f t="shared" si="1011"/>
        <v>Solar (Rooftop, &lt;0.5MW)</v>
      </c>
      <c r="F484" s="14" t="str">
        <f t="shared" si="1011"/>
        <v>Multiple</v>
      </c>
      <c r="G484" s="14">
        <f t="shared" si="1011"/>
        <v>42370</v>
      </c>
      <c r="H484" s="14">
        <f t="shared" si="931"/>
        <v>50</v>
      </c>
      <c r="I484" s="14">
        <f t="shared" si="1011"/>
        <v>25</v>
      </c>
      <c r="J484" s="14">
        <f t="shared" si="1011"/>
        <v>25</v>
      </c>
      <c r="K484" s="14">
        <f t="shared" si="1011"/>
        <v>2016</v>
      </c>
      <c r="L484" s="14"/>
      <c r="M484" s="14"/>
      <c r="N484" s="14"/>
      <c r="O484" s="14"/>
      <c r="P484" s="14"/>
      <c r="Q484" s="14"/>
      <c r="R484" s="14"/>
      <c r="S484" s="14"/>
      <c r="T484" s="14"/>
      <c r="U484" s="146">
        <f>IFERROR('CEB Allocators'!M44/SUM('CEB Allocators'!$M44:$BF44),0)*SUM($U44:$BN44)</f>
        <v>0</v>
      </c>
      <c r="V484" s="146">
        <f>IFERROR('CEB Allocators'!N44/SUM('CEB Allocators'!$M44:$BF44),0)*SUM($U44:$BN44)</f>
        <v>0</v>
      </c>
      <c r="W484" s="146">
        <f>IFERROR('CEB Allocators'!O44/SUM('CEB Allocators'!$M44:$BF44),0)*SUM($U44:$BN44)</f>
        <v>0</v>
      </c>
      <c r="X484" s="146">
        <f>IFERROR('CEB Allocators'!P44/SUM('CEB Allocators'!$M44:$BF44),0)*SUM($U44:$BN44)</f>
        <v>0</v>
      </c>
      <c r="Y484" s="146">
        <f>IFERROR('CEB Allocators'!Q44/SUM('CEB Allocators'!$M44:$BF44),0)*SUM($U44:$BN44)</f>
        <v>0</v>
      </c>
      <c r="Z484" s="146">
        <f>IFERROR('CEB Allocators'!R44/SUM('CEB Allocators'!$M44:$BF44),0)*SUM($U44:$BN44)</f>
        <v>0</v>
      </c>
      <c r="AA484" s="146">
        <f>IFERROR('CEB Allocators'!S44/SUM('CEB Allocators'!$M44:$BF44),0)*SUM($U44:$BN44)</f>
        <v>0</v>
      </c>
      <c r="AB484" s="146">
        <f>IFERROR('CEB Allocators'!T44/SUM('CEB Allocators'!$M44:$BF44),0)*SUM($U44:$BN44)</f>
        <v>0</v>
      </c>
      <c r="AC484" s="146">
        <f>IFERROR('CEB Allocators'!U44/SUM('CEB Allocators'!$M44:$BF44),0)*SUM($U44:$BN44)</f>
        <v>0</v>
      </c>
      <c r="AD484" s="146">
        <f>IFERROR('CEB Allocators'!V44/SUM('CEB Allocators'!$M44:$BF44),0)*SUM($U44:$BN44)</f>
        <v>0</v>
      </c>
      <c r="AE484" s="146">
        <f>IFERROR('CEB Allocators'!W44/SUM('CEB Allocators'!$M44:$BF44),0)*SUM($U44:$BN44)</f>
        <v>0</v>
      </c>
      <c r="AF484" s="146">
        <f>IFERROR('CEB Allocators'!X44/SUM('CEB Allocators'!$M44:$BF44),0)*SUM($U44:$BN44)</f>
        <v>24.94921161399429</v>
      </c>
      <c r="AG484" s="146">
        <f>IFERROR('CEB Allocators'!Y44/SUM('CEB Allocators'!$M44:$BF44),0)*SUM($U44:$BN44)</f>
        <v>24.94921161399429</v>
      </c>
      <c r="AH484" s="146">
        <f>IFERROR('CEB Allocators'!Z44/SUM('CEB Allocators'!$M44:$BF44),0)*SUM($U44:$BN44)</f>
        <v>24.94921161399429</v>
      </c>
      <c r="AI484" s="146">
        <f>IFERROR('CEB Allocators'!AA44/SUM('CEB Allocators'!$M44:$BF44),0)*SUM($U44:$BN44)</f>
        <v>24.94921161399429</v>
      </c>
      <c r="AJ484" s="146">
        <f>IFERROR('CEB Allocators'!AB44/SUM('CEB Allocators'!$M44:$BF44),0)*SUM($U44:$BN44)</f>
        <v>24.94921161399429</v>
      </c>
      <c r="AK484" s="146">
        <f>IFERROR('CEB Allocators'!AC44/SUM('CEB Allocators'!$M44:$BF44),0)*SUM($U44:$BN44)</f>
        <v>24.94921161399429</v>
      </c>
      <c r="AL484" s="146">
        <f>IFERROR('CEB Allocators'!AD44/SUM('CEB Allocators'!$M44:$BF44),0)*SUM($U44:$BN44)</f>
        <v>24.94921161399429</v>
      </c>
      <c r="AM484" s="146">
        <f>IFERROR('CEB Allocators'!AE44/SUM('CEB Allocators'!$M44:$BF44),0)*SUM($U44:$BN44)</f>
        <v>24.94921161399429</v>
      </c>
      <c r="AN484" s="146">
        <f>IFERROR('CEB Allocators'!AF44/SUM('CEB Allocators'!$M44:$BF44),0)*SUM($U44:$BN44)</f>
        <v>24.94921161399429</v>
      </c>
      <c r="AO484" s="146">
        <f>IFERROR('CEB Allocators'!AG44/SUM('CEB Allocators'!$M44:$BF44),0)*SUM($U44:$BN44)</f>
        <v>24.94921161399429</v>
      </c>
      <c r="AP484" s="146">
        <f>IFERROR('CEB Allocators'!AH44/SUM('CEB Allocators'!$M44:$BF44),0)*SUM($U44:$BN44)</f>
        <v>24.94921161399429</v>
      </c>
      <c r="AQ484" s="146">
        <f>IFERROR('CEB Allocators'!AI44/SUM('CEB Allocators'!$M44:$BF44),0)*SUM($U44:$BN44)</f>
        <v>24.94921161399429</v>
      </c>
      <c r="AR484" s="146">
        <f>IFERROR('CEB Allocators'!AJ44/SUM('CEB Allocators'!$M44:$BF44),0)*SUM($U44:$BN44)</f>
        <v>24.94921161399429</v>
      </c>
      <c r="AS484" s="146">
        <f>IFERROR('CEB Allocators'!AK44/SUM('CEB Allocators'!$M44:$BF44),0)*SUM($U44:$BN44)</f>
        <v>24.94921161399429</v>
      </c>
      <c r="AT484" s="146">
        <f>IFERROR('CEB Allocators'!AL44/SUM('CEB Allocators'!$M44:$BF44),0)*SUM($U44:$BN44)</f>
        <v>24.94921161399429</v>
      </c>
      <c r="AU484" s="146">
        <f>IFERROR('CEB Allocators'!AM44/SUM('CEB Allocators'!$M44:$BF44),0)*SUM($U44:$BN44)</f>
        <v>24.94921161399429</v>
      </c>
      <c r="AV484" s="146">
        <f>IFERROR('CEB Allocators'!AN44/SUM('CEB Allocators'!$M44:$BF44),0)*SUM($U44:$BN44)</f>
        <v>24.94921161399429</v>
      </c>
      <c r="AW484" s="146">
        <f>IFERROR('CEB Allocators'!AO44/SUM('CEB Allocators'!$M44:$BF44),0)*SUM($U44:$BN44)</f>
        <v>24.94921161399429</v>
      </c>
      <c r="AX484" s="146">
        <f>IFERROR('CEB Allocators'!AP44/SUM('CEB Allocators'!$M44:$BF44),0)*SUM($U44:$BN44)</f>
        <v>24.94921161399429</v>
      </c>
      <c r="AY484" s="146">
        <f>IFERROR('CEB Allocators'!AQ44/SUM('CEB Allocators'!$M44:$BF44),0)*SUM($U44:$BN44)</f>
        <v>24.94921161399429</v>
      </c>
      <c r="AZ484" s="146">
        <f>IFERROR('CEB Allocators'!AR44/SUM('CEB Allocators'!$M44:$BF44),0)*SUM($U44:$BN44)</f>
        <v>24.94921161399429</v>
      </c>
      <c r="BA484" s="146">
        <f>IFERROR('CEB Allocators'!AS44/SUM('CEB Allocators'!$M44:$BF44),0)*SUM($U44:$BN44)</f>
        <v>24.94921161399429</v>
      </c>
      <c r="BB484" s="146">
        <f>IFERROR('CEB Allocators'!AT44/SUM('CEB Allocators'!$M44:$BF44),0)*SUM($U44:$BN44)</f>
        <v>24.94921161399429</v>
      </c>
      <c r="BC484" s="146">
        <f>IFERROR('CEB Allocators'!AU44/SUM('CEB Allocators'!$M44:$BF44),0)*SUM($U44:$BN44)</f>
        <v>24.94921161399429</v>
      </c>
      <c r="BD484" s="146">
        <f>IFERROR('CEB Allocators'!AV44/SUM('CEB Allocators'!$M44:$BF44),0)*SUM($U44:$BN44)</f>
        <v>24.94921161399429</v>
      </c>
      <c r="BE484" s="146">
        <f>IFERROR('CEB Allocators'!AW44/SUM('CEB Allocators'!$M44:$BF44),0)*SUM($U44:$BN44)</f>
        <v>24.94921161399429</v>
      </c>
      <c r="BF484" s="146">
        <f>IFERROR('CEB Allocators'!AX44/SUM('CEB Allocators'!$M44:$BF44),0)*SUM($U44:$BN44)</f>
        <v>24.94921161399429</v>
      </c>
      <c r="BG484" s="146">
        <f>IFERROR('CEB Allocators'!AY44/SUM('CEB Allocators'!$M44:$BF44),0)*SUM($U44:$BN44)</f>
        <v>24.94921161399429</v>
      </c>
      <c r="BH484" s="146">
        <f>IFERROR('CEB Allocators'!AZ44/SUM('CEB Allocators'!$M44:$BF44),0)*SUM($U44:$BN44)</f>
        <v>24.94921161399429</v>
      </c>
      <c r="BI484" s="146">
        <f>IFERROR('CEB Allocators'!BA44/SUM('CEB Allocators'!$M44:$BF44),0)*SUM($U44:$BN44)</f>
        <v>24.94921161399429</v>
      </c>
      <c r="BJ484" s="146">
        <f>IFERROR('CEB Allocators'!BB44/SUM('CEB Allocators'!$M44:$BF44),0)*SUM($U44:$BN44)</f>
        <v>24.94921161399429</v>
      </c>
      <c r="BK484" s="146">
        <f>IFERROR('CEB Allocators'!BC44/SUM('CEB Allocators'!$M44:$BF44),0)*SUM($U44:$BN44)</f>
        <v>24.94921161399429</v>
      </c>
      <c r="BL484" s="146">
        <f>IFERROR('CEB Allocators'!BD44/SUM('CEB Allocators'!$M44:$BF44),0)*SUM($U44:$BN44)</f>
        <v>24.94921161399429</v>
      </c>
      <c r="BM484" s="146">
        <f>IFERROR('CEB Allocators'!BE44/SUM('CEB Allocators'!$M44:$BF44),0)*SUM($U44:$BN44)</f>
        <v>24.94921161399429</v>
      </c>
      <c r="BN484" s="146">
        <f>IFERROR('CEB Allocators'!BF44/SUM('CEB Allocators'!$M44:$BF44),0)*SUM($U44:$BN44)</f>
        <v>24.94921161399429</v>
      </c>
      <c r="BO484" s="146">
        <f t="shared" ref="BO484:CH484" si="1012">BO44</f>
        <v>12.402808750324564</v>
      </c>
      <c r="BP484" s="146">
        <f t="shared" si="1012"/>
        <v>12.490368620562604</v>
      </c>
      <c r="BQ484" s="146">
        <f t="shared" si="1012"/>
        <v>12.579679688205406</v>
      </c>
      <c r="BR484" s="146">
        <f t="shared" si="1012"/>
        <v>12.67077697720106</v>
      </c>
      <c r="BS484" s="146">
        <f t="shared" si="1012"/>
        <v>12.763696211976631</v>
      </c>
      <c r="BT484" s="146">
        <f t="shared" si="1012"/>
        <v>12.858473831447709</v>
      </c>
      <c r="BU484" s="146">
        <f t="shared" si="1012"/>
        <v>12.955147003308211</v>
      </c>
      <c r="BV484" s="146">
        <f t="shared" si="1012"/>
        <v>13.053753638605924</v>
      </c>
      <c r="BW484" s="146">
        <f t="shared" si="1012"/>
        <v>13.154332406609591</v>
      </c>
      <c r="BX484" s="146">
        <f t="shared" si="1012"/>
        <v>13.256922749973329</v>
      </c>
      <c r="BY484" s="146">
        <f t="shared" si="1012"/>
        <v>13.361564900204344</v>
      </c>
      <c r="BZ484" s="146">
        <f t="shared" si="1012"/>
        <v>13.495517316715066</v>
      </c>
      <c r="CA484" s="146">
        <f t="shared" si="1012"/>
        <v>13.604931358280913</v>
      </c>
      <c r="CB484" s="146">
        <f t="shared" si="1012"/>
        <v>13.716533680678081</v>
      </c>
      <c r="CC484" s="146">
        <f t="shared" si="1012"/>
        <v>13.830368049523189</v>
      </c>
      <c r="CD484" s="146">
        <f t="shared" si="1012"/>
        <v>0</v>
      </c>
      <c r="CE484" s="146">
        <f t="shared" si="1012"/>
        <v>0</v>
      </c>
      <c r="CF484" s="146">
        <f t="shared" si="1012"/>
        <v>0</v>
      </c>
      <c r="CG484" s="146">
        <f t="shared" si="1012"/>
        <v>0</v>
      </c>
      <c r="CH484" s="146">
        <f t="shared" si="1012"/>
        <v>0</v>
      </c>
    </row>
    <row r="485" spans="1:86" ht="11.4" x14ac:dyDescent="0.2">
      <c r="A485" s="150"/>
      <c r="B485" s="14" t="str">
        <f t="shared" ref="B485:K485" si="1013">B45</f>
        <v>FIT III</v>
      </c>
      <c r="C485" s="14">
        <f t="shared" si="1013"/>
        <v>51.8</v>
      </c>
      <c r="D485" s="14" t="str">
        <f t="shared" si="1013"/>
        <v>Sol</v>
      </c>
      <c r="E485" s="14" t="str">
        <f t="shared" si="1013"/>
        <v>Solar (Rooftop, &lt;0.5MW)</v>
      </c>
      <c r="F485" s="14" t="str">
        <f t="shared" si="1013"/>
        <v>Multiple</v>
      </c>
      <c r="G485" s="14">
        <f t="shared" si="1013"/>
        <v>42736</v>
      </c>
      <c r="H485" s="14">
        <f t="shared" si="931"/>
        <v>50</v>
      </c>
      <c r="I485" s="14">
        <f t="shared" si="1013"/>
        <v>25</v>
      </c>
      <c r="J485" s="14">
        <f t="shared" si="1013"/>
        <v>25</v>
      </c>
      <c r="K485" s="14">
        <f t="shared" si="1013"/>
        <v>2017</v>
      </c>
      <c r="L485" s="14"/>
      <c r="M485" s="14"/>
      <c r="N485" s="14"/>
      <c r="O485" s="14"/>
      <c r="P485" s="14"/>
      <c r="Q485" s="14"/>
      <c r="R485" s="14"/>
      <c r="S485" s="14"/>
      <c r="T485" s="14"/>
      <c r="U485" s="146">
        <f>IFERROR('CEB Allocators'!M45/SUM('CEB Allocators'!$M45:$BF45),0)*SUM($U45:$BN45)</f>
        <v>0</v>
      </c>
      <c r="V485" s="146">
        <f>IFERROR('CEB Allocators'!N45/SUM('CEB Allocators'!$M45:$BF45),0)*SUM($U45:$BN45)</f>
        <v>0</v>
      </c>
      <c r="W485" s="146">
        <f>IFERROR('CEB Allocators'!O45/SUM('CEB Allocators'!$M45:$BF45),0)*SUM($U45:$BN45)</f>
        <v>0</v>
      </c>
      <c r="X485" s="146">
        <f>IFERROR('CEB Allocators'!P45/SUM('CEB Allocators'!$M45:$BF45),0)*SUM($U45:$BN45)</f>
        <v>0</v>
      </c>
      <c r="Y485" s="146">
        <f>IFERROR('CEB Allocators'!Q45/SUM('CEB Allocators'!$M45:$BF45),0)*SUM($U45:$BN45)</f>
        <v>0</v>
      </c>
      <c r="Z485" s="146">
        <f>IFERROR('CEB Allocators'!R45/SUM('CEB Allocators'!$M45:$BF45),0)*SUM($U45:$BN45)</f>
        <v>0</v>
      </c>
      <c r="AA485" s="146">
        <f>IFERROR('CEB Allocators'!S45/SUM('CEB Allocators'!$M45:$BF45),0)*SUM($U45:$BN45)</f>
        <v>0</v>
      </c>
      <c r="AB485" s="146">
        <f>IFERROR('CEB Allocators'!T45/SUM('CEB Allocators'!$M45:$BF45),0)*SUM($U45:$BN45)</f>
        <v>0</v>
      </c>
      <c r="AC485" s="146">
        <f>IFERROR('CEB Allocators'!U45/SUM('CEB Allocators'!$M45:$BF45),0)*SUM($U45:$BN45)</f>
        <v>0</v>
      </c>
      <c r="AD485" s="146">
        <f>IFERROR('CEB Allocators'!V45/SUM('CEB Allocators'!$M45:$BF45),0)*SUM($U45:$BN45)</f>
        <v>0</v>
      </c>
      <c r="AE485" s="146">
        <f>IFERROR('CEB Allocators'!W45/SUM('CEB Allocators'!$M45:$BF45),0)*SUM($U45:$BN45)</f>
        <v>0</v>
      </c>
      <c r="AF485" s="146">
        <f>IFERROR('CEB Allocators'!X45/SUM('CEB Allocators'!$M45:$BF45),0)*SUM($U45:$BN45)</f>
        <v>0</v>
      </c>
      <c r="AG485" s="146">
        <f>IFERROR('CEB Allocators'!Y45/SUM('CEB Allocators'!$M45:$BF45),0)*SUM($U45:$BN45)</f>
        <v>15.849475223192956</v>
      </c>
      <c r="AH485" s="146">
        <f>IFERROR('CEB Allocators'!Z45/SUM('CEB Allocators'!$M45:$BF45),0)*SUM($U45:$BN45)</f>
        <v>15.849475223192956</v>
      </c>
      <c r="AI485" s="146">
        <f>IFERROR('CEB Allocators'!AA45/SUM('CEB Allocators'!$M45:$BF45),0)*SUM($U45:$BN45)</f>
        <v>15.849475223192956</v>
      </c>
      <c r="AJ485" s="146">
        <f>IFERROR('CEB Allocators'!AB45/SUM('CEB Allocators'!$M45:$BF45),0)*SUM($U45:$BN45)</f>
        <v>15.849475223192956</v>
      </c>
      <c r="AK485" s="146">
        <f>IFERROR('CEB Allocators'!AC45/SUM('CEB Allocators'!$M45:$BF45),0)*SUM($U45:$BN45)</f>
        <v>15.849475223192956</v>
      </c>
      <c r="AL485" s="146">
        <f>IFERROR('CEB Allocators'!AD45/SUM('CEB Allocators'!$M45:$BF45),0)*SUM($U45:$BN45)</f>
        <v>15.849475223192956</v>
      </c>
      <c r="AM485" s="146">
        <f>IFERROR('CEB Allocators'!AE45/SUM('CEB Allocators'!$M45:$BF45),0)*SUM($U45:$BN45)</f>
        <v>15.849475223192956</v>
      </c>
      <c r="AN485" s="146">
        <f>IFERROR('CEB Allocators'!AF45/SUM('CEB Allocators'!$M45:$BF45),0)*SUM($U45:$BN45)</f>
        <v>15.849475223192956</v>
      </c>
      <c r="AO485" s="146">
        <f>IFERROR('CEB Allocators'!AG45/SUM('CEB Allocators'!$M45:$BF45),0)*SUM($U45:$BN45)</f>
        <v>15.849475223192956</v>
      </c>
      <c r="AP485" s="146">
        <f>IFERROR('CEB Allocators'!AH45/SUM('CEB Allocators'!$M45:$BF45),0)*SUM($U45:$BN45)</f>
        <v>15.849475223192956</v>
      </c>
      <c r="AQ485" s="146">
        <f>IFERROR('CEB Allocators'!AI45/SUM('CEB Allocators'!$M45:$BF45),0)*SUM($U45:$BN45)</f>
        <v>15.849475223192956</v>
      </c>
      <c r="AR485" s="146">
        <f>IFERROR('CEB Allocators'!AJ45/SUM('CEB Allocators'!$M45:$BF45),0)*SUM($U45:$BN45)</f>
        <v>15.849475223192956</v>
      </c>
      <c r="AS485" s="146">
        <f>IFERROR('CEB Allocators'!AK45/SUM('CEB Allocators'!$M45:$BF45),0)*SUM($U45:$BN45)</f>
        <v>15.849475223192956</v>
      </c>
      <c r="AT485" s="146">
        <f>IFERROR('CEB Allocators'!AL45/SUM('CEB Allocators'!$M45:$BF45),0)*SUM($U45:$BN45)</f>
        <v>15.849475223192956</v>
      </c>
      <c r="AU485" s="146">
        <f>IFERROR('CEB Allocators'!AM45/SUM('CEB Allocators'!$M45:$BF45),0)*SUM($U45:$BN45)</f>
        <v>15.849475223192956</v>
      </c>
      <c r="AV485" s="146">
        <f>IFERROR('CEB Allocators'!AN45/SUM('CEB Allocators'!$M45:$BF45),0)*SUM($U45:$BN45)</f>
        <v>15.849475223192956</v>
      </c>
      <c r="AW485" s="146">
        <f>IFERROR('CEB Allocators'!AO45/SUM('CEB Allocators'!$M45:$BF45),0)*SUM($U45:$BN45)</f>
        <v>15.849475223192956</v>
      </c>
      <c r="AX485" s="146">
        <f>IFERROR('CEB Allocators'!AP45/SUM('CEB Allocators'!$M45:$BF45),0)*SUM($U45:$BN45)</f>
        <v>15.849475223192956</v>
      </c>
      <c r="AY485" s="146">
        <f>IFERROR('CEB Allocators'!AQ45/SUM('CEB Allocators'!$M45:$BF45),0)*SUM($U45:$BN45)</f>
        <v>15.849475223192956</v>
      </c>
      <c r="AZ485" s="146">
        <f>IFERROR('CEB Allocators'!AR45/SUM('CEB Allocators'!$M45:$BF45),0)*SUM($U45:$BN45)</f>
        <v>15.849475223192956</v>
      </c>
      <c r="BA485" s="146">
        <f>IFERROR('CEB Allocators'!AS45/SUM('CEB Allocators'!$M45:$BF45),0)*SUM($U45:$BN45)</f>
        <v>15.849475223192956</v>
      </c>
      <c r="BB485" s="146">
        <f>IFERROR('CEB Allocators'!AT45/SUM('CEB Allocators'!$M45:$BF45),0)*SUM($U45:$BN45)</f>
        <v>15.849475223192956</v>
      </c>
      <c r="BC485" s="146">
        <f>IFERROR('CEB Allocators'!AU45/SUM('CEB Allocators'!$M45:$BF45),0)*SUM($U45:$BN45)</f>
        <v>15.849475223192956</v>
      </c>
      <c r="BD485" s="146">
        <f>IFERROR('CEB Allocators'!AV45/SUM('CEB Allocators'!$M45:$BF45),0)*SUM($U45:$BN45)</f>
        <v>15.849475223192956</v>
      </c>
      <c r="BE485" s="146">
        <f>IFERROR('CEB Allocators'!AW45/SUM('CEB Allocators'!$M45:$BF45),0)*SUM($U45:$BN45)</f>
        <v>15.849475223192956</v>
      </c>
      <c r="BF485" s="146">
        <f>IFERROR('CEB Allocators'!AX45/SUM('CEB Allocators'!$M45:$BF45),0)*SUM($U45:$BN45)</f>
        <v>15.849475223192956</v>
      </c>
      <c r="BG485" s="146">
        <f>IFERROR('CEB Allocators'!AY45/SUM('CEB Allocators'!$M45:$BF45),0)*SUM($U45:$BN45)</f>
        <v>15.849475223192956</v>
      </c>
      <c r="BH485" s="146">
        <f>IFERROR('CEB Allocators'!AZ45/SUM('CEB Allocators'!$M45:$BF45),0)*SUM($U45:$BN45)</f>
        <v>15.849475223192956</v>
      </c>
      <c r="BI485" s="146">
        <f>IFERROR('CEB Allocators'!BA45/SUM('CEB Allocators'!$M45:$BF45),0)*SUM($U45:$BN45)</f>
        <v>15.849475223192956</v>
      </c>
      <c r="BJ485" s="146">
        <f>IFERROR('CEB Allocators'!BB45/SUM('CEB Allocators'!$M45:$BF45),0)*SUM($U45:$BN45)</f>
        <v>15.849475223192956</v>
      </c>
      <c r="BK485" s="146">
        <f>IFERROR('CEB Allocators'!BC45/SUM('CEB Allocators'!$M45:$BF45),0)*SUM($U45:$BN45)</f>
        <v>15.849475223192956</v>
      </c>
      <c r="BL485" s="146">
        <f>IFERROR('CEB Allocators'!BD45/SUM('CEB Allocators'!$M45:$BF45),0)*SUM($U45:$BN45)</f>
        <v>15.849475223192956</v>
      </c>
      <c r="BM485" s="146">
        <f>IFERROR('CEB Allocators'!BE45/SUM('CEB Allocators'!$M45:$BF45),0)*SUM($U45:$BN45)</f>
        <v>15.849475223192956</v>
      </c>
      <c r="BN485" s="146">
        <f>IFERROR('CEB Allocators'!BF45/SUM('CEB Allocators'!$M45:$BF45),0)*SUM($U45:$BN45)</f>
        <v>15.849475223192956</v>
      </c>
      <c r="BO485" s="146">
        <f t="shared" ref="BO485:CH485" si="1014">BO45</f>
        <v>7.658088975176538</v>
      </c>
      <c r="BP485" s="146">
        <f t="shared" si="1014"/>
        <v>7.7129330051442588</v>
      </c>
      <c r="BQ485" s="146">
        <f t="shared" si="1014"/>
        <v>7.7688739157113318</v>
      </c>
      <c r="BR485" s="146">
        <f t="shared" si="1014"/>
        <v>7.8259336444897487</v>
      </c>
      <c r="BS485" s="146">
        <f t="shared" si="1014"/>
        <v>7.8841345678437333</v>
      </c>
      <c r="BT485" s="146">
        <f t="shared" si="1014"/>
        <v>7.9434995096647976</v>
      </c>
      <c r="BU485" s="146">
        <f t="shared" si="1014"/>
        <v>8.0040517503222812</v>
      </c>
      <c r="BV485" s="146">
        <f t="shared" si="1014"/>
        <v>8.0658150357929159</v>
      </c>
      <c r="BW485" s="146">
        <f t="shared" si="1014"/>
        <v>8.1288135869729636</v>
      </c>
      <c r="BX485" s="146">
        <f t="shared" si="1014"/>
        <v>8.1930721091766117</v>
      </c>
      <c r="BY485" s="146">
        <f t="shared" si="1014"/>
        <v>8.2586158018243321</v>
      </c>
      <c r="BZ485" s="146">
        <f t="shared" si="1014"/>
        <v>8.3254703683250089</v>
      </c>
      <c r="CA485" s="146">
        <f t="shared" si="1014"/>
        <v>8.4110508989025217</v>
      </c>
      <c r="CB485" s="146">
        <f t="shared" si="1014"/>
        <v>8.4809541673447626</v>
      </c>
      <c r="CC485" s="146">
        <f t="shared" si="1014"/>
        <v>8.5522555011558481</v>
      </c>
      <c r="CD485" s="146">
        <f t="shared" si="1014"/>
        <v>8.6249828616431543</v>
      </c>
      <c r="CE485" s="146">
        <f t="shared" si="1014"/>
        <v>0</v>
      </c>
      <c r="CF485" s="146">
        <f t="shared" si="1014"/>
        <v>0</v>
      </c>
      <c r="CG485" s="146">
        <f t="shared" si="1014"/>
        <v>0</v>
      </c>
      <c r="CH485" s="146">
        <f t="shared" si="1014"/>
        <v>0</v>
      </c>
    </row>
    <row r="486" spans="1:86" ht="11.4" x14ac:dyDescent="0.2">
      <c r="A486" s="150"/>
      <c r="B486" s="14" t="str">
        <f t="shared" ref="B486:K486" si="1015">B46</f>
        <v>FIT IV</v>
      </c>
      <c r="C486" s="14">
        <f t="shared" si="1015"/>
        <v>19</v>
      </c>
      <c r="D486" s="14" t="str">
        <f t="shared" si="1015"/>
        <v>Sol</v>
      </c>
      <c r="E486" s="14" t="str">
        <f t="shared" si="1015"/>
        <v>Solar (Ground Mounted, &lt;0.5MW)</v>
      </c>
      <c r="F486" s="14" t="str">
        <f t="shared" si="1015"/>
        <v>Multiple</v>
      </c>
      <c r="G486" s="14">
        <f t="shared" si="1015"/>
        <v>43466</v>
      </c>
      <c r="H486" s="14">
        <f t="shared" si="931"/>
        <v>50</v>
      </c>
      <c r="I486" s="14">
        <f t="shared" si="1015"/>
        <v>25</v>
      </c>
      <c r="J486" s="14">
        <f t="shared" si="1015"/>
        <v>25</v>
      </c>
      <c r="K486" s="14">
        <f t="shared" si="1015"/>
        <v>2019</v>
      </c>
      <c r="L486" s="14"/>
      <c r="M486" s="14"/>
      <c r="N486" s="14"/>
      <c r="O486" s="14"/>
      <c r="P486" s="14"/>
      <c r="Q486" s="14"/>
      <c r="R486" s="14"/>
      <c r="S486" s="14"/>
      <c r="T486" s="14"/>
      <c r="U486" s="146">
        <f>IFERROR('CEB Allocators'!M46/SUM('CEB Allocators'!$M46:$BF46),0)*SUM($U46:$BN46)</f>
        <v>0</v>
      </c>
      <c r="V486" s="146">
        <f>IFERROR('CEB Allocators'!N46/SUM('CEB Allocators'!$M46:$BF46),0)*SUM($U46:$BN46)</f>
        <v>0</v>
      </c>
      <c r="W486" s="146">
        <f>IFERROR('CEB Allocators'!O46/SUM('CEB Allocators'!$M46:$BF46),0)*SUM($U46:$BN46)</f>
        <v>0</v>
      </c>
      <c r="X486" s="146">
        <f>IFERROR('CEB Allocators'!P46/SUM('CEB Allocators'!$M46:$BF46),0)*SUM($U46:$BN46)</f>
        <v>0</v>
      </c>
      <c r="Y486" s="146">
        <f>IFERROR('CEB Allocators'!Q46/SUM('CEB Allocators'!$M46:$BF46),0)*SUM($U46:$BN46)</f>
        <v>0</v>
      </c>
      <c r="Z486" s="146">
        <f>IFERROR('CEB Allocators'!R46/SUM('CEB Allocators'!$M46:$BF46),0)*SUM($U46:$BN46)</f>
        <v>0</v>
      </c>
      <c r="AA486" s="146">
        <f>IFERROR('CEB Allocators'!S46/SUM('CEB Allocators'!$M46:$BF46),0)*SUM($U46:$BN46)</f>
        <v>0</v>
      </c>
      <c r="AB486" s="146">
        <f>IFERROR('CEB Allocators'!T46/SUM('CEB Allocators'!$M46:$BF46),0)*SUM($U46:$BN46)</f>
        <v>0</v>
      </c>
      <c r="AC486" s="146">
        <f>IFERROR('CEB Allocators'!U46/SUM('CEB Allocators'!$M46:$BF46),0)*SUM($U46:$BN46)</f>
        <v>0</v>
      </c>
      <c r="AD486" s="146">
        <f>IFERROR('CEB Allocators'!V46/SUM('CEB Allocators'!$M46:$BF46),0)*SUM($U46:$BN46)</f>
        <v>0</v>
      </c>
      <c r="AE486" s="146">
        <f>IFERROR('CEB Allocators'!W46/SUM('CEB Allocators'!$M46:$BF46),0)*SUM($U46:$BN46)</f>
        <v>0</v>
      </c>
      <c r="AF486" s="146">
        <f>IFERROR('CEB Allocators'!X46/SUM('CEB Allocators'!$M46:$BF46),0)*SUM($U46:$BN46)</f>
        <v>0</v>
      </c>
      <c r="AG486" s="146">
        <f>IFERROR('CEB Allocators'!Y46/SUM('CEB Allocators'!$M46:$BF46),0)*SUM($U46:$BN46)</f>
        <v>0</v>
      </c>
      <c r="AH486" s="146">
        <f>IFERROR('CEB Allocators'!Z46/SUM('CEB Allocators'!$M46:$BF46),0)*SUM($U46:$BN46)</f>
        <v>0</v>
      </c>
      <c r="AI486" s="146">
        <f>IFERROR('CEB Allocators'!AA46/SUM('CEB Allocators'!$M46:$BF46),0)*SUM($U46:$BN46)</f>
        <v>5.131070920223924</v>
      </c>
      <c r="AJ486" s="146">
        <f>IFERROR('CEB Allocators'!AB46/SUM('CEB Allocators'!$M46:$BF46),0)*SUM($U46:$BN46)</f>
        <v>5.131070920223924</v>
      </c>
      <c r="AK486" s="146">
        <f>IFERROR('CEB Allocators'!AC46/SUM('CEB Allocators'!$M46:$BF46),0)*SUM($U46:$BN46)</f>
        <v>5.131070920223924</v>
      </c>
      <c r="AL486" s="146">
        <f>IFERROR('CEB Allocators'!AD46/SUM('CEB Allocators'!$M46:$BF46),0)*SUM($U46:$BN46)</f>
        <v>5.131070920223924</v>
      </c>
      <c r="AM486" s="146">
        <f>IFERROR('CEB Allocators'!AE46/SUM('CEB Allocators'!$M46:$BF46),0)*SUM($U46:$BN46)</f>
        <v>5.131070920223924</v>
      </c>
      <c r="AN486" s="146">
        <f>IFERROR('CEB Allocators'!AF46/SUM('CEB Allocators'!$M46:$BF46),0)*SUM($U46:$BN46)</f>
        <v>5.131070920223924</v>
      </c>
      <c r="AO486" s="146">
        <f>IFERROR('CEB Allocators'!AG46/SUM('CEB Allocators'!$M46:$BF46),0)*SUM($U46:$BN46)</f>
        <v>5.131070920223924</v>
      </c>
      <c r="AP486" s="146">
        <f>IFERROR('CEB Allocators'!AH46/SUM('CEB Allocators'!$M46:$BF46),0)*SUM($U46:$BN46)</f>
        <v>5.131070920223924</v>
      </c>
      <c r="AQ486" s="146">
        <f>IFERROR('CEB Allocators'!AI46/SUM('CEB Allocators'!$M46:$BF46),0)*SUM($U46:$BN46)</f>
        <v>5.131070920223924</v>
      </c>
      <c r="AR486" s="146">
        <f>IFERROR('CEB Allocators'!AJ46/SUM('CEB Allocators'!$M46:$BF46),0)*SUM($U46:$BN46)</f>
        <v>5.131070920223924</v>
      </c>
      <c r="AS486" s="146">
        <f>IFERROR('CEB Allocators'!AK46/SUM('CEB Allocators'!$M46:$BF46),0)*SUM($U46:$BN46)</f>
        <v>5.131070920223924</v>
      </c>
      <c r="AT486" s="146">
        <f>IFERROR('CEB Allocators'!AL46/SUM('CEB Allocators'!$M46:$BF46),0)*SUM($U46:$BN46)</f>
        <v>5.131070920223924</v>
      </c>
      <c r="AU486" s="146">
        <f>IFERROR('CEB Allocators'!AM46/SUM('CEB Allocators'!$M46:$BF46),0)*SUM($U46:$BN46)</f>
        <v>5.131070920223924</v>
      </c>
      <c r="AV486" s="146">
        <f>IFERROR('CEB Allocators'!AN46/SUM('CEB Allocators'!$M46:$BF46),0)*SUM($U46:$BN46)</f>
        <v>5.131070920223924</v>
      </c>
      <c r="AW486" s="146">
        <f>IFERROR('CEB Allocators'!AO46/SUM('CEB Allocators'!$M46:$BF46),0)*SUM($U46:$BN46)</f>
        <v>5.131070920223924</v>
      </c>
      <c r="AX486" s="146">
        <f>IFERROR('CEB Allocators'!AP46/SUM('CEB Allocators'!$M46:$BF46),0)*SUM($U46:$BN46)</f>
        <v>5.131070920223924</v>
      </c>
      <c r="AY486" s="146">
        <f>IFERROR('CEB Allocators'!AQ46/SUM('CEB Allocators'!$M46:$BF46),0)*SUM($U46:$BN46)</f>
        <v>5.131070920223924</v>
      </c>
      <c r="AZ486" s="146">
        <f>IFERROR('CEB Allocators'!AR46/SUM('CEB Allocators'!$M46:$BF46),0)*SUM($U46:$BN46)</f>
        <v>5.131070920223924</v>
      </c>
      <c r="BA486" s="146">
        <f>IFERROR('CEB Allocators'!AS46/SUM('CEB Allocators'!$M46:$BF46),0)*SUM($U46:$BN46)</f>
        <v>5.131070920223924</v>
      </c>
      <c r="BB486" s="146">
        <f>IFERROR('CEB Allocators'!AT46/SUM('CEB Allocators'!$M46:$BF46),0)*SUM($U46:$BN46)</f>
        <v>5.131070920223924</v>
      </c>
      <c r="BC486" s="146">
        <f>IFERROR('CEB Allocators'!AU46/SUM('CEB Allocators'!$M46:$BF46),0)*SUM($U46:$BN46)</f>
        <v>5.131070920223924</v>
      </c>
      <c r="BD486" s="146">
        <f>IFERROR('CEB Allocators'!AV46/SUM('CEB Allocators'!$M46:$BF46),0)*SUM($U46:$BN46)</f>
        <v>5.131070920223924</v>
      </c>
      <c r="BE486" s="146">
        <f>IFERROR('CEB Allocators'!AW46/SUM('CEB Allocators'!$M46:$BF46),0)*SUM($U46:$BN46)</f>
        <v>5.131070920223924</v>
      </c>
      <c r="BF486" s="146">
        <f>IFERROR('CEB Allocators'!AX46/SUM('CEB Allocators'!$M46:$BF46),0)*SUM($U46:$BN46)</f>
        <v>5.131070920223924</v>
      </c>
      <c r="BG486" s="146">
        <f>IFERROR('CEB Allocators'!AY46/SUM('CEB Allocators'!$M46:$BF46),0)*SUM($U46:$BN46)</f>
        <v>5.131070920223924</v>
      </c>
      <c r="BH486" s="146">
        <f>IFERROR('CEB Allocators'!AZ46/SUM('CEB Allocators'!$M46:$BF46),0)*SUM($U46:$BN46)</f>
        <v>5.131070920223924</v>
      </c>
      <c r="BI486" s="146">
        <f>IFERROR('CEB Allocators'!BA46/SUM('CEB Allocators'!$M46:$BF46),0)*SUM($U46:$BN46)</f>
        <v>5.131070920223924</v>
      </c>
      <c r="BJ486" s="146">
        <f>IFERROR('CEB Allocators'!BB46/SUM('CEB Allocators'!$M46:$BF46),0)*SUM($U46:$BN46)</f>
        <v>5.131070920223924</v>
      </c>
      <c r="BK486" s="146">
        <f>IFERROR('CEB Allocators'!BC46/SUM('CEB Allocators'!$M46:$BF46),0)*SUM($U46:$BN46)</f>
        <v>5.131070920223924</v>
      </c>
      <c r="BL486" s="146">
        <f>IFERROR('CEB Allocators'!BD46/SUM('CEB Allocators'!$M46:$BF46),0)*SUM($U46:$BN46)</f>
        <v>5.131070920223924</v>
      </c>
      <c r="BM486" s="146">
        <f>IFERROR('CEB Allocators'!BE46/SUM('CEB Allocators'!$M46:$BF46),0)*SUM($U46:$BN46)</f>
        <v>5.131070920223924</v>
      </c>
      <c r="BN486" s="146">
        <f>IFERROR('CEB Allocators'!BF46/SUM('CEB Allocators'!$M46:$BF46),0)*SUM($U46:$BN46)</f>
        <v>5.131070920223924</v>
      </c>
      <c r="BO486" s="146">
        <f t="shared" ref="BO486:CH486" si="1016">BO46</f>
        <v>2.7315194905772957</v>
      </c>
      <c r="BP486" s="146">
        <f t="shared" si="1016"/>
        <v>2.7516360266658415</v>
      </c>
      <c r="BQ486" s="146">
        <f t="shared" si="1016"/>
        <v>2.7721548934761588</v>
      </c>
      <c r="BR486" s="146">
        <f t="shared" si="1016"/>
        <v>2.7930841376226816</v>
      </c>
      <c r="BS486" s="146">
        <f t="shared" si="1016"/>
        <v>2.8144319666521356</v>
      </c>
      <c r="BT486" s="146">
        <f t="shared" si="1016"/>
        <v>2.8362067522621786</v>
      </c>
      <c r="BU486" s="146">
        <f t="shared" si="1016"/>
        <v>2.8584170335844221</v>
      </c>
      <c r="BV486" s="146">
        <f t="shared" si="1016"/>
        <v>2.8810715205331099</v>
      </c>
      <c r="BW486" s="146">
        <f t="shared" si="1016"/>
        <v>2.9041790972207719</v>
      </c>
      <c r="BX486" s="146">
        <f t="shared" si="1016"/>
        <v>2.9277488254421873</v>
      </c>
      <c r="BY486" s="146">
        <f t="shared" si="1016"/>
        <v>2.9517899482280314</v>
      </c>
      <c r="BZ486" s="146">
        <f t="shared" si="1016"/>
        <v>2.9763118934695916</v>
      </c>
      <c r="CA486" s="146">
        <f t="shared" si="1016"/>
        <v>3.001324277615983</v>
      </c>
      <c r="CB486" s="146">
        <f t="shared" si="1016"/>
        <v>3.0268369094453038</v>
      </c>
      <c r="CC486" s="146">
        <f t="shared" si="1016"/>
        <v>3.0594956294500153</v>
      </c>
      <c r="CD486" s="146">
        <f t="shared" si="1016"/>
        <v>3.0861716883160155</v>
      </c>
      <c r="CE486" s="146">
        <f t="shared" si="1016"/>
        <v>3.1133812683593352</v>
      </c>
      <c r="CF486" s="146">
        <f t="shared" si="1016"/>
        <v>3.1411350400035225</v>
      </c>
      <c r="CG486" s="146">
        <f t="shared" si="1016"/>
        <v>0</v>
      </c>
      <c r="CH486" s="146">
        <f t="shared" si="1016"/>
        <v>0</v>
      </c>
    </row>
    <row r="487" spans="1:86" ht="11.4" x14ac:dyDescent="0.2">
      <c r="A487" s="150"/>
      <c r="B487" s="14" t="str">
        <f t="shared" ref="B487:K487" si="1017">B47</f>
        <v>FIT IV</v>
      </c>
      <c r="C487" s="14">
        <f t="shared" si="1017"/>
        <v>44</v>
      </c>
      <c r="D487" s="14" t="str">
        <f t="shared" si="1017"/>
        <v>Sol</v>
      </c>
      <c r="E487" s="14" t="str">
        <f t="shared" si="1017"/>
        <v>Solar (Rooftop, &lt;0.5MW)</v>
      </c>
      <c r="F487" s="14" t="str">
        <f t="shared" si="1017"/>
        <v>Multiple</v>
      </c>
      <c r="G487" s="14">
        <f t="shared" si="1017"/>
        <v>43101</v>
      </c>
      <c r="H487" s="14">
        <f t="shared" si="931"/>
        <v>50</v>
      </c>
      <c r="I487" s="14">
        <f t="shared" si="1017"/>
        <v>25</v>
      </c>
      <c r="J487" s="14">
        <f t="shared" si="1017"/>
        <v>25</v>
      </c>
      <c r="K487" s="14">
        <f t="shared" si="1017"/>
        <v>2018</v>
      </c>
      <c r="L487" s="14"/>
      <c r="M487" s="14"/>
      <c r="N487" s="14"/>
      <c r="O487" s="14"/>
      <c r="P487" s="14"/>
      <c r="Q487" s="14"/>
      <c r="R487" s="14"/>
      <c r="S487" s="14"/>
      <c r="T487" s="14"/>
      <c r="U487" s="146">
        <f>IFERROR('CEB Allocators'!M47/SUM('CEB Allocators'!$M47:$BF47),0)*SUM($U47:$BN47)</f>
        <v>0</v>
      </c>
      <c r="V487" s="146">
        <f>IFERROR('CEB Allocators'!N47/SUM('CEB Allocators'!$M47:$BF47),0)*SUM($U47:$BN47)</f>
        <v>0</v>
      </c>
      <c r="W487" s="146">
        <f>IFERROR('CEB Allocators'!O47/SUM('CEB Allocators'!$M47:$BF47),0)*SUM($U47:$BN47)</f>
        <v>0</v>
      </c>
      <c r="X487" s="146">
        <f>IFERROR('CEB Allocators'!P47/SUM('CEB Allocators'!$M47:$BF47),0)*SUM($U47:$BN47)</f>
        <v>0</v>
      </c>
      <c r="Y487" s="146">
        <f>IFERROR('CEB Allocators'!Q47/SUM('CEB Allocators'!$M47:$BF47),0)*SUM($U47:$BN47)</f>
        <v>0</v>
      </c>
      <c r="Z487" s="146">
        <f>IFERROR('CEB Allocators'!R47/SUM('CEB Allocators'!$M47:$BF47),0)*SUM($U47:$BN47)</f>
        <v>0</v>
      </c>
      <c r="AA487" s="146">
        <f>IFERROR('CEB Allocators'!S47/SUM('CEB Allocators'!$M47:$BF47),0)*SUM($U47:$BN47)</f>
        <v>0</v>
      </c>
      <c r="AB487" s="146">
        <f>IFERROR('CEB Allocators'!T47/SUM('CEB Allocators'!$M47:$BF47),0)*SUM($U47:$BN47)</f>
        <v>0</v>
      </c>
      <c r="AC487" s="146">
        <f>IFERROR('CEB Allocators'!U47/SUM('CEB Allocators'!$M47:$BF47),0)*SUM($U47:$BN47)</f>
        <v>0</v>
      </c>
      <c r="AD487" s="146">
        <f>IFERROR('CEB Allocators'!V47/SUM('CEB Allocators'!$M47:$BF47),0)*SUM($U47:$BN47)</f>
        <v>0</v>
      </c>
      <c r="AE487" s="146">
        <f>IFERROR('CEB Allocators'!W47/SUM('CEB Allocators'!$M47:$BF47),0)*SUM($U47:$BN47)</f>
        <v>0</v>
      </c>
      <c r="AF487" s="146">
        <f>IFERROR('CEB Allocators'!X47/SUM('CEB Allocators'!$M47:$BF47),0)*SUM($U47:$BN47)</f>
        <v>0</v>
      </c>
      <c r="AG487" s="146">
        <f>IFERROR('CEB Allocators'!Y47/SUM('CEB Allocators'!$M47:$BF47),0)*SUM($U47:$BN47)</f>
        <v>0</v>
      </c>
      <c r="AH487" s="146">
        <f>IFERROR('CEB Allocators'!Z47/SUM('CEB Allocators'!$M47:$BF47),0)*SUM($U47:$BN47)</f>
        <v>13.19948895008692</v>
      </c>
      <c r="AI487" s="146">
        <f>IFERROR('CEB Allocators'!AA47/SUM('CEB Allocators'!$M47:$BF47),0)*SUM($U47:$BN47)</f>
        <v>13.19948895008692</v>
      </c>
      <c r="AJ487" s="146">
        <f>IFERROR('CEB Allocators'!AB47/SUM('CEB Allocators'!$M47:$BF47),0)*SUM($U47:$BN47)</f>
        <v>13.19948895008692</v>
      </c>
      <c r="AK487" s="146">
        <f>IFERROR('CEB Allocators'!AC47/SUM('CEB Allocators'!$M47:$BF47),0)*SUM($U47:$BN47)</f>
        <v>13.19948895008692</v>
      </c>
      <c r="AL487" s="146">
        <f>IFERROR('CEB Allocators'!AD47/SUM('CEB Allocators'!$M47:$BF47),0)*SUM($U47:$BN47)</f>
        <v>13.19948895008692</v>
      </c>
      <c r="AM487" s="146">
        <f>IFERROR('CEB Allocators'!AE47/SUM('CEB Allocators'!$M47:$BF47),0)*SUM($U47:$BN47)</f>
        <v>13.19948895008692</v>
      </c>
      <c r="AN487" s="146">
        <f>IFERROR('CEB Allocators'!AF47/SUM('CEB Allocators'!$M47:$BF47),0)*SUM($U47:$BN47)</f>
        <v>13.19948895008692</v>
      </c>
      <c r="AO487" s="146">
        <f>IFERROR('CEB Allocators'!AG47/SUM('CEB Allocators'!$M47:$BF47),0)*SUM($U47:$BN47)</f>
        <v>13.19948895008692</v>
      </c>
      <c r="AP487" s="146">
        <f>IFERROR('CEB Allocators'!AH47/SUM('CEB Allocators'!$M47:$BF47),0)*SUM($U47:$BN47)</f>
        <v>13.19948895008692</v>
      </c>
      <c r="AQ487" s="146">
        <f>IFERROR('CEB Allocators'!AI47/SUM('CEB Allocators'!$M47:$BF47),0)*SUM($U47:$BN47)</f>
        <v>13.19948895008692</v>
      </c>
      <c r="AR487" s="146">
        <f>IFERROR('CEB Allocators'!AJ47/SUM('CEB Allocators'!$M47:$BF47),0)*SUM($U47:$BN47)</f>
        <v>13.19948895008692</v>
      </c>
      <c r="AS487" s="146">
        <f>IFERROR('CEB Allocators'!AK47/SUM('CEB Allocators'!$M47:$BF47),0)*SUM($U47:$BN47)</f>
        <v>13.19948895008692</v>
      </c>
      <c r="AT487" s="146">
        <f>IFERROR('CEB Allocators'!AL47/SUM('CEB Allocators'!$M47:$BF47),0)*SUM($U47:$BN47)</f>
        <v>13.19948895008692</v>
      </c>
      <c r="AU487" s="146">
        <f>IFERROR('CEB Allocators'!AM47/SUM('CEB Allocators'!$M47:$BF47),0)*SUM($U47:$BN47)</f>
        <v>13.19948895008692</v>
      </c>
      <c r="AV487" s="146">
        <f>IFERROR('CEB Allocators'!AN47/SUM('CEB Allocators'!$M47:$BF47),0)*SUM($U47:$BN47)</f>
        <v>13.19948895008692</v>
      </c>
      <c r="AW487" s="146">
        <f>IFERROR('CEB Allocators'!AO47/SUM('CEB Allocators'!$M47:$BF47),0)*SUM($U47:$BN47)</f>
        <v>13.19948895008692</v>
      </c>
      <c r="AX487" s="146">
        <f>IFERROR('CEB Allocators'!AP47/SUM('CEB Allocators'!$M47:$BF47),0)*SUM($U47:$BN47)</f>
        <v>13.19948895008692</v>
      </c>
      <c r="AY487" s="146">
        <f>IFERROR('CEB Allocators'!AQ47/SUM('CEB Allocators'!$M47:$BF47),0)*SUM($U47:$BN47)</f>
        <v>13.19948895008692</v>
      </c>
      <c r="AZ487" s="146">
        <f>IFERROR('CEB Allocators'!AR47/SUM('CEB Allocators'!$M47:$BF47),0)*SUM($U47:$BN47)</f>
        <v>13.19948895008692</v>
      </c>
      <c r="BA487" s="146">
        <f>IFERROR('CEB Allocators'!AS47/SUM('CEB Allocators'!$M47:$BF47),0)*SUM($U47:$BN47)</f>
        <v>13.19948895008692</v>
      </c>
      <c r="BB487" s="146">
        <f>IFERROR('CEB Allocators'!AT47/SUM('CEB Allocators'!$M47:$BF47),0)*SUM($U47:$BN47)</f>
        <v>13.19948895008692</v>
      </c>
      <c r="BC487" s="146">
        <f>IFERROR('CEB Allocators'!AU47/SUM('CEB Allocators'!$M47:$BF47),0)*SUM($U47:$BN47)</f>
        <v>13.19948895008692</v>
      </c>
      <c r="BD487" s="146">
        <f>IFERROR('CEB Allocators'!AV47/SUM('CEB Allocators'!$M47:$BF47),0)*SUM($U47:$BN47)</f>
        <v>13.19948895008692</v>
      </c>
      <c r="BE487" s="146">
        <f>IFERROR('CEB Allocators'!AW47/SUM('CEB Allocators'!$M47:$BF47),0)*SUM($U47:$BN47)</f>
        <v>13.19948895008692</v>
      </c>
      <c r="BF487" s="146">
        <f>IFERROR('CEB Allocators'!AX47/SUM('CEB Allocators'!$M47:$BF47),0)*SUM($U47:$BN47)</f>
        <v>13.19948895008692</v>
      </c>
      <c r="BG487" s="146">
        <f>IFERROR('CEB Allocators'!AY47/SUM('CEB Allocators'!$M47:$BF47),0)*SUM($U47:$BN47)</f>
        <v>13.19948895008692</v>
      </c>
      <c r="BH487" s="146">
        <f>IFERROR('CEB Allocators'!AZ47/SUM('CEB Allocators'!$M47:$BF47),0)*SUM($U47:$BN47)</f>
        <v>13.19948895008692</v>
      </c>
      <c r="BI487" s="146">
        <f>IFERROR('CEB Allocators'!BA47/SUM('CEB Allocators'!$M47:$BF47),0)*SUM($U47:$BN47)</f>
        <v>13.19948895008692</v>
      </c>
      <c r="BJ487" s="146">
        <f>IFERROR('CEB Allocators'!BB47/SUM('CEB Allocators'!$M47:$BF47),0)*SUM($U47:$BN47)</f>
        <v>13.19948895008692</v>
      </c>
      <c r="BK487" s="146">
        <f>IFERROR('CEB Allocators'!BC47/SUM('CEB Allocators'!$M47:$BF47),0)*SUM($U47:$BN47)</f>
        <v>13.19948895008692</v>
      </c>
      <c r="BL487" s="146">
        <f>IFERROR('CEB Allocators'!BD47/SUM('CEB Allocators'!$M47:$BF47),0)*SUM($U47:$BN47)</f>
        <v>13.19948895008692</v>
      </c>
      <c r="BM487" s="146">
        <f>IFERROR('CEB Allocators'!BE47/SUM('CEB Allocators'!$M47:$BF47),0)*SUM($U47:$BN47)</f>
        <v>13.19948895008692</v>
      </c>
      <c r="BN487" s="146">
        <f>IFERROR('CEB Allocators'!BF47/SUM('CEB Allocators'!$M47:$BF47),0)*SUM($U47:$BN47)</f>
        <v>13.19948895008692</v>
      </c>
      <c r="BO487" s="146">
        <f t="shared" ref="BO487:CH487" si="1018">BO47</f>
        <v>6.4139216477302678</v>
      </c>
      <c r="BP487" s="146">
        <f t="shared" si="1018"/>
        <v>6.4605073102511108</v>
      </c>
      <c r="BQ487" s="146">
        <f t="shared" si="1018"/>
        <v>6.5080246860223721</v>
      </c>
      <c r="BR487" s="146">
        <f t="shared" si="1018"/>
        <v>6.5564924093090564</v>
      </c>
      <c r="BS487" s="146">
        <f t="shared" si="1018"/>
        <v>6.6059294870614753</v>
      </c>
      <c r="BT487" s="146">
        <f t="shared" si="1018"/>
        <v>6.6563553063689422</v>
      </c>
      <c r="BU487" s="146">
        <f t="shared" si="1018"/>
        <v>6.7077896420625596</v>
      </c>
      <c r="BV487" s="146">
        <f t="shared" si="1018"/>
        <v>6.7602526644700474</v>
      </c>
      <c r="BW487" s="146">
        <f t="shared" si="1018"/>
        <v>6.8137649473256863</v>
      </c>
      <c r="BX487" s="146">
        <f t="shared" si="1018"/>
        <v>6.868347475838438</v>
      </c>
      <c r="BY487" s="146">
        <f t="shared" si="1018"/>
        <v>6.9240216549214439</v>
      </c>
      <c r="BZ487" s="146">
        <f t="shared" si="1018"/>
        <v>6.980809317586111</v>
      </c>
      <c r="CA487" s="146">
        <f t="shared" si="1018"/>
        <v>7.0387327335040721</v>
      </c>
      <c r="CB487" s="146">
        <f t="shared" si="1018"/>
        <v>7.112880498220651</v>
      </c>
      <c r="CC487" s="146">
        <f t="shared" si="1018"/>
        <v>7.1734453377513017</v>
      </c>
      <c r="CD487" s="146">
        <f t="shared" si="1018"/>
        <v>7.2352214740725653</v>
      </c>
      <c r="CE487" s="146">
        <f t="shared" si="1018"/>
        <v>7.298233133120255</v>
      </c>
      <c r="CF487" s="146">
        <f t="shared" si="1018"/>
        <v>0</v>
      </c>
      <c r="CG487" s="146">
        <f t="shared" si="1018"/>
        <v>0</v>
      </c>
      <c r="CH487" s="146">
        <f t="shared" si="1018"/>
        <v>0</v>
      </c>
    </row>
    <row r="488" spans="1:86" ht="11.4" x14ac:dyDescent="0.2">
      <c r="A488" s="150"/>
      <c r="B488" s="14" t="str">
        <f t="shared" ref="B488:K488" si="1019">B48</f>
        <v>GEIA</v>
      </c>
      <c r="C488" s="14">
        <f t="shared" si="1019"/>
        <v>200</v>
      </c>
      <c r="D488" s="14" t="str">
        <f t="shared" si="1019"/>
        <v>Sol</v>
      </c>
      <c r="E488" s="14" t="str">
        <f t="shared" si="1019"/>
        <v>Solar (Ground Mount, 10MW)</v>
      </c>
      <c r="F488" s="14" t="str">
        <f t="shared" si="1019"/>
        <v>Multiple</v>
      </c>
      <c r="G488" s="14">
        <f t="shared" si="1019"/>
        <v>42005</v>
      </c>
      <c r="H488" s="14">
        <f t="shared" si="931"/>
        <v>50</v>
      </c>
      <c r="I488" s="14">
        <f t="shared" si="1019"/>
        <v>25</v>
      </c>
      <c r="J488" s="14">
        <f t="shared" si="1019"/>
        <v>25</v>
      </c>
      <c r="K488" s="14">
        <f t="shared" si="1019"/>
        <v>2015</v>
      </c>
      <c r="L488" s="14"/>
      <c r="M488" s="14"/>
      <c r="N488" s="14"/>
      <c r="O488" s="14"/>
      <c r="P488" s="14"/>
      <c r="Q488" s="14"/>
      <c r="R488" s="14"/>
      <c r="S488" s="14"/>
      <c r="T488" s="14"/>
      <c r="U488" s="146">
        <f>IFERROR('CEB Allocators'!M48/SUM('CEB Allocators'!$M48:$BF48),0)*SUM($U48:$BN48)</f>
        <v>0</v>
      </c>
      <c r="V488" s="146">
        <f>IFERROR('CEB Allocators'!N48/SUM('CEB Allocators'!$M48:$BF48),0)*SUM($U48:$BN48)</f>
        <v>0</v>
      </c>
      <c r="W488" s="146">
        <f>IFERROR('CEB Allocators'!O48/SUM('CEB Allocators'!$M48:$BF48),0)*SUM($U48:$BN48)</f>
        <v>0</v>
      </c>
      <c r="X488" s="146">
        <f>IFERROR('CEB Allocators'!P48/SUM('CEB Allocators'!$M48:$BF48),0)*SUM($U48:$BN48)</f>
        <v>0</v>
      </c>
      <c r="Y488" s="146">
        <f>IFERROR('CEB Allocators'!Q48/SUM('CEB Allocators'!$M48:$BF48),0)*SUM($U48:$BN48)</f>
        <v>0</v>
      </c>
      <c r="Z488" s="146">
        <f>IFERROR('CEB Allocators'!R48/SUM('CEB Allocators'!$M48:$BF48),0)*SUM($U48:$BN48)</f>
        <v>0</v>
      </c>
      <c r="AA488" s="146">
        <f>IFERROR('CEB Allocators'!S48/SUM('CEB Allocators'!$M48:$BF48),0)*SUM($U48:$BN48)</f>
        <v>0</v>
      </c>
      <c r="AB488" s="146">
        <f>IFERROR('CEB Allocators'!T48/SUM('CEB Allocators'!$M48:$BF48),0)*SUM($U48:$BN48)</f>
        <v>0</v>
      </c>
      <c r="AC488" s="146">
        <f>IFERROR('CEB Allocators'!U48/SUM('CEB Allocators'!$M48:$BF48),0)*SUM($U48:$BN48)</f>
        <v>0</v>
      </c>
      <c r="AD488" s="146">
        <f>IFERROR('CEB Allocators'!V48/SUM('CEB Allocators'!$M48:$BF48),0)*SUM($U48:$BN48)</f>
        <v>0</v>
      </c>
      <c r="AE488" s="146">
        <f>IFERROR('CEB Allocators'!W48/SUM('CEB Allocators'!$M48:$BF48),0)*SUM($U48:$BN48)</f>
        <v>78.201715429467228</v>
      </c>
      <c r="AF488" s="146">
        <f>IFERROR('CEB Allocators'!X48/SUM('CEB Allocators'!$M48:$BF48),0)*SUM($U48:$BN48)</f>
        <v>78.201715429467228</v>
      </c>
      <c r="AG488" s="146">
        <f>IFERROR('CEB Allocators'!Y48/SUM('CEB Allocators'!$M48:$BF48),0)*SUM($U48:$BN48)</f>
        <v>78.201715429467228</v>
      </c>
      <c r="AH488" s="146">
        <f>IFERROR('CEB Allocators'!Z48/SUM('CEB Allocators'!$M48:$BF48),0)*SUM($U48:$BN48)</f>
        <v>78.201715429467228</v>
      </c>
      <c r="AI488" s="146">
        <f>IFERROR('CEB Allocators'!AA48/SUM('CEB Allocators'!$M48:$BF48),0)*SUM($U48:$BN48)</f>
        <v>78.201715429467228</v>
      </c>
      <c r="AJ488" s="146">
        <f>IFERROR('CEB Allocators'!AB48/SUM('CEB Allocators'!$M48:$BF48),0)*SUM($U48:$BN48)</f>
        <v>78.201715429467228</v>
      </c>
      <c r="AK488" s="146">
        <f>IFERROR('CEB Allocators'!AC48/SUM('CEB Allocators'!$M48:$BF48),0)*SUM($U48:$BN48)</f>
        <v>78.201715429467228</v>
      </c>
      <c r="AL488" s="146">
        <f>IFERROR('CEB Allocators'!AD48/SUM('CEB Allocators'!$M48:$BF48),0)*SUM($U48:$BN48)</f>
        <v>78.201715429467228</v>
      </c>
      <c r="AM488" s="146">
        <f>IFERROR('CEB Allocators'!AE48/SUM('CEB Allocators'!$M48:$BF48),0)*SUM($U48:$BN48)</f>
        <v>78.201715429467228</v>
      </c>
      <c r="AN488" s="146">
        <f>IFERROR('CEB Allocators'!AF48/SUM('CEB Allocators'!$M48:$BF48),0)*SUM($U48:$BN48)</f>
        <v>78.201715429467228</v>
      </c>
      <c r="AO488" s="146">
        <f>IFERROR('CEB Allocators'!AG48/SUM('CEB Allocators'!$M48:$BF48),0)*SUM($U48:$BN48)</f>
        <v>78.201715429467228</v>
      </c>
      <c r="AP488" s="146">
        <f>IFERROR('CEB Allocators'!AH48/SUM('CEB Allocators'!$M48:$BF48),0)*SUM($U48:$BN48)</f>
        <v>78.201715429467228</v>
      </c>
      <c r="AQ488" s="146">
        <f>IFERROR('CEB Allocators'!AI48/SUM('CEB Allocators'!$M48:$BF48),0)*SUM($U48:$BN48)</f>
        <v>78.201715429467228</v>
      </c>
      <c r="AR488" s="146">
        <f>IFERROR('CEB Allocators'!AJ48/SUM('CEB Allocators'!$M48:$BF48),0)*SUM($U48:$BN48)</f>
        <v>78.201715429467228</v>
      </c>
      <c r="AS488" s="146">
        <f>IFERROR('CEB Allocators'!AK48/SUM('CEB Allocators'!$M48:$BF48),0)*SUM($U48:$BN48)</f>
        <v>78.201715429467228</v>
      </c>
      <c r="AT488" s="146">
        <f>IFERROR('CEB Allocators'!AL48/SUM('CEB Allocators'!$M48:$BF48),0)*SUM($U48:$BN48)</f>
        <v>78.201715429467228</v>
      </c>
      <c r="AU488" s="146">
        <f>IFERROR('CEB Allocators'!AM48/SUM('CEB Allocators'!$M48:$BF48),0)*SUM($U48:$BN48)</f>
        <v>78.201715429467228</v>
      </c>
      <c r="AV488" s="146">
        <f>IFERROR('CEB Allocators'!AN48/SUM('CEB Allocators'!$M48:$BF48),0)*SUM($U48:$BN48)</f>
        <v>78.201715429467228</v>
      </c>
      <c r="AW488" s="146">
        <f>IFERROR('CEB Allocators'!AO48/SUM('CEB Allocators'!$M48:$BF48),0)*SUM($U48:$BN48)</f>
        <v>78.201715429467228</v>
      </c>
      <c r="AX488" s="146">
        <f>IFERROR('CEB Allocators'!AP48/SUM('CEB Allocators'!$M48:$BF48),0)*SUM($U48:$BN48)</f>
        <v>78.201715429467228</v>
      </c>
      <c r="AY488" s="146">
        <f>IFERROR('CEB Allocators'!AQ48/SUM('CEB Allocators'!$M48:$BF48),0)*SUM($U48:$BN48)</f>
        <v>78.201715429467228</v>
      </c>
      <c r="AZ488" s="146">
        <f>IFERROR('CEB Allocators'!AR48/SUM('CEB Allocators'!$M48:$BF48),0)*SUM($U48:$BN48)</f>
        <v>78.201715429467228</v>
      </c>
      <c r="BA488" s="146">
        <f>IFERROR('CEB Allocators'!AS48/SUM('CEB Allocators'!$M48:$BF48),0)*SUM($U48:$BN48)</f>
        <v>78.201715429467228</v>
      </c>
      <c r="BB488" s="146">
        <f>IFERROR('CEB Allocators'!AT48/SUM('CEB Allocators'!$M48:$BF48),0)*SUM($U48:$BN48)</f>
        <v>78.201715429467228</v>
      </c>
      <c r="BC488" s="146">
        <f>IFERROR('CEB Allocators'!AU48/SUM('CEB Allocators'!$M48:$BF48),0)*SUM($U48:$BN48)</f>
        <v>78.201715429467228</v>
      </c>
      <c r="BD488" s="146">
        <f>IFERROR('CEB Allocators'!AV48/SUM('CEB Allocators'!$M48:$BF48),0)*SUM($U48:$BN48)</f>
        <v>78.201715429467228</v>
      </c>
      <c r="BE488" s="146">
        <f>IFERROR('CEB Allocators'!AW48/SUM('CEB Allocators'!$M48:$BF48),0)*SUM($U48:$BN48)</f>
        <v>78.201715429467228</v>
      </c>
      <c r="BF488" s="146">
        <f>IFERROR('CEB Allocators'!AX48/SUM('CEB Allocators'!$M48:$BF48),0)*SUM($U48:$BN48)</f>
        <v>78.201715429467228</v>
      </c>
      <c r="BG488" s="146">
        <f>IFERROR('CEB Allocators'!AY48/SUM('CEB Allocators'!$M48:$BF48),0)*SUM($U48:$BN48)</f>
        <v>78.201715429467228</v>
      </c>
      <c r="BH488" s="146">
        <f>IFERROR('CEB Allocators'!AZ48/SUM('CEB Allocators'!$M48:$BF48),0)*SUM($U48:$BN48)</f>
        <v>78.201715429467228</v>
      </c>
      <c r="BI488" s="146">
        <f>IFERROR('CEB Allocators'!BA48/SUM('CEB Allocators'!$M48:$BF48),0)*SUM($U48:$BN48)</f>
        <v>78.201715429467228</v>
      </c>
      <c r="BJ488" s="146">
        <f>IFERROR('CEB Allocators'!BB48/SUM('CEB Allocators'!$M48:$BF48),0)*SUM($U48:$BN48)</f>
        <v>78.201715429467228</v>
      </c>
      <c r="BK488" s="146">
        <f>IFERROR('CEB Allocators'!BC48/SUM('CEB Allocators'!$M48:$BF48),0)*SUM($U48:$BN48)</f>
        <v>78.201715429467228</v>
      </c>
      <c r="BL488" s="146">
        <f>IFERROR('CEB Allocators'!BD48/SUM('CEB Allocators'!$M48:$BF48),0)*SUM($U48:$BN48)</f>
        <v>78.201715429467228</v>
      </c>
      <c r="BM488" s="146">
        <f>IFERROR('CEB Allocators'!BE48/SUM('CEB Allocators'!$M48:$BF48),0)*SUM($U48:$BN48)</f>
        <v>78.201715429467228</v>
      </c>
      <c r="BN488" s="146">
        <f>IFERROR('CEB Allocators'!BF48/SUM('CEB Allocators'!$M48:$BF48),0)*SUM($U48:$BN48)</f>
        <v>78.201715429467228</v>
      </c>
      <c r="BO488" s="146">
        <f t="shared" ref="BO488:CH488" si="1020">BO48</f>
        <v>30.435327531844646</v>
      </c>
      <c r="BP488" s="146">
        <f t="shared" si="1020"/>
        <v>30.647080543303023</v>
      </c>
      <c r="BQ488" s="146">
        <f t="shared" si="1020"/>
        <v>30.863068614990567</v>
      </c>
      <c r="BR488" s="146">
        <f t="shared" si="1020"/>
        <v>31.083376448111867</v>
      </c>
      <c r="BS488" s="146">
        <f t="shared" si="1020"/>
        <v>31.308090437895586</v>
      </c>
      <c r="BT488" s="146">
        <f t="shared" si="1020"/>
        <v>31.537298707474978</v>
      </c>
      <c r="BU488" s="146">
        <f t="shared" si="1020"/>
        <v>31.771091142445968</v>
      </c>
      <c r="BV488" s="146">
        <f t="shared" si="1020"/>
        <v>32.009559426116368</v>
      </c>
      <c r="BW488" s="146">
        <f t="shared" si="1020"/>
        <v>32.25279707546018</v>
      </c>
      <c r="BX488" s="146">
        <f t="shared" si="1020"/>
        <v>32.500899477790874</v>
      </c>
      <c r="BY488" s="146">
        <f t="shared" si="1020"/>
        <v>32.818495363014385</v>
      </c>
      <c r="BZ488" s="146">
        <f t="shared" si="1020"/>
        <v>33.077911731096158</v>
      </c>
      <c r="CA488" s="146">
        <f t="shared" si="1020"/>
        <v>33.342516426539561</v>
      </c>
      <c r="CB488" s="146">
        <f t="shared" si="1020"/>
        <v>33.612413215891848</v>
      </c>
      <c r="CC488" s="146">
        <f t="shared" si="1020"/>
        <v>0</v>
      </c>
      <c r="CD488" s="146">
        <f t="shared" si="1020"/>
        <v>0</v>
      </c>
      <c r="CE488" s="146">
        <f t="shared" si="1020"/>
        <v>0</v>
      </c>
      <c r="CF488" s="146">
        <f t="shared" si="1020"/>
        <v>0</v>
      </c>
      <c r="CG488" s="146">
        <f t="shared" si="1020"/>
        <v>0</v>
      </c>
      <c r="CH488" s="146">
        <f t="shared" si="1020"/>
        <v>0</v>
      </c>
    </row>
    <row r="489" spans="1:86" ht="11.4" x14ac:dyDescent="0.2">
      <c r="A489" s="150"/>
      <c r="B489" s="14" t="str">
        <f t="shared" ref="B489:K489" si="1021">B49</f>
        <v>GEIA</v>
      </c>
      <c r="C489" s="14">
        <f t="shared" si="1021"/>
        <v>370</v>
      </c>
      <c r="D489" s="14" t="str">
        <f t="shared" si="1021"/>
        <v>Win</v>
      </c>
      <c r="E489" s="14" t="str">
        <f t="shared" si="1021"/>
        <v>Wind (Onshore, &gt;10MW)</v>
      </c>
      <c r="F489" s="14" t="str">
        <f t="shared" si="1021"/>
        <v>Multiple</v>
      </c>
      <c r="G489" s="14">
        <f t="shared" si="1021"/>
        <v>41640</v>
      </c>
      <c r="H489" s="14">
        <f t="shared" si="931"/>
        <v>50</v>
      </c>
      <c r="I489" s="14">
        <f t="shared" si="1021"/>
        <v>25</v>
      </c>
      <c r="J489" s="14">
        <f t="shared" si="1021"/>
        <v>25</v>
      </c>
      <c r="K489" s="14">
        <f t="shared" si="1021"/>
        <v>2014</v>
      </c>
      <c r="L489" s="14"/>
      <c r="M489" s="14"/>
      <c r="N489" s="14"/>
      <c r="O489" s="14"/>
      <c r="P489" s="14"/>
      <c r="Q489" s="14"/>
      <c r="R489" s="14"/>
      <c r="S489" s="14"/>
      <c r="T489" s="14"/>
      <c r="U489" s="146">
        <f>IFERROR('CEB Allocators'!M49/SUM('CEB Allocators'!$M49:$BF49),0)*SUM($U49:$BN49)</f>
        <v>0</v>
      </c>
      <c r="V489" s="146">
        <f>IFERROR('CEB Allocators'!N49/SUM('CEB Allocators'!$M49:$BF49),0)*SUM($U49:$BN49)</f>
        <v>0</v>
      </c>
      <c r="W489" s="146">
        <f>IFERROR('CEB Allocators'!O49/SUM('CEB Allocators'!$M49:$BF49),0)*SUM($U49:$BN49)</f>
        <v>0</v>
      </c>
      <c r="X489" s="146">
        <f>IFERROR('CEB Allocators'!P49/SUM('CEB Allocators'!$M49:$BF49),0)*SUM($U49:$BN49)</f>
        <v>0</v>
      </c>
      <c r="Y489" s="146">
        <f>IFERROR('CEB Allocators'!Q49/SUM('CEB Allocators'!$M49:$BF49),0)*SUM($U49:$BN49)</f>
        <v>0</v>
      </c>
      <c r="Z489" s="146">
        <f>IFERROR('CEB Allocators'!R49/SUM('CEB Allocators'!$M49:$BF49),0)*SUM($U49:$BN49)</f>
        <v>0</v>
      </c>
      <c r="AA489" s="146">
        <f>IFERROR('CEB Allocators'!S49/SUM('CEB Allocators'!$M49:$BF49),0)*SUM($U49:$BN49)</f>
        <v>0</v>
      </c>
      <c r="AB489" s="146">
        <f>IFERROR('CEB Allocators'!T49/SUM('CEB Allocators'!$M49:$BF49),0)*SUM($U49:$BN49)</f>
        <v>0</v>
      </c>
      <c r="AC489" s="146">
        <f>IFERROR('CEB Allocators'!U49/SUM('CEB Allocators'!$M49:$BF49),0)*SUM($U49:$BN49)</f>
        <v>0</v>
      </c>
      <c r="AD489" s="146">
        <f>IFERROR('CEB Allocators'!V49/SUM('CEB Allocators'!$M49:$BF49),0)*SUM($U49:$BN49)</f>
        <v>127.71629974621898</v>
      </c>
      <c r="AE489" s="146">
        <f>IFERROR('CEB Allocators'!W49/SUM('CEB Allocators'!$M49:$BF49),0)*SUM($U49:$BN49)</f>
        <v>127.71629974621898</v>
      </c>
      <c r="AF489" s="146">
        <f>IFERROR('CEB Allocators'!X49/SUM('CEB Allocators'!$M49:$BF49),0)*SUM($U49:$BN49)</f>
        <v>127.71629974621898</v>
      </c>
      <c r="AG489" s="146">
        <f>IFERROR('CEB Allocators'!Y49/SUM('CEB Allocators'!$M49:$BF49),0)*SUM($U49:$BN49)</f>
        <v>127.71629974621898</v>
      </c>
      <c r="AH489" s="146">
        <f>IFERROR('CEB Allocators'!Z49/SUM('CEB Allocators'!$M49:$BF49),0)*SUM($U49:$BN49)</f>
        <v>127.71629974621898</v>
      </c>
      <c r="AI489" s="146">
        <f>IFERROR('CEB Allocators'!AA49/SUM('CEB Allocators'!$M49:$BF49),0)*SUM($U49:$BN49)</f>
        <v>127.71629974621898</v>
      </c>
      <c r="AJ489" s="146">
        <f>IFERROR('CEB Allocators'!AB49/SUM('CEB Allocators'!$M49:$BF49),0)*SUM($U49:$BN49)</f>
        <v>127.71629974621898</v>
      </c>
      <c r="AK489" s="146">
        <f>IFERROR('CEB Allocators'!AC49/SUM('CEB Allocators'!$M49:$BF49),0)*SUM($U49:$BN49)</f>
        <v>127.71629974621898</v>
      </c>
      <c r="AL489" s="146">
        <f>IFERROR('CEB Allocators'!AD49/SUM('CEB Allocators'!$M49:$BF49),0)*SUM($U49:$BN49)</f>
        <v>127.71629974621898</v>
      </c>
      <c r="AM489" s="146">
        <f>IFERROR('CEB Allocators'!AE49/SUM('CEB Allocators'!$M49:$BF49),0)*SUM($U49:$BN49)</f>
        <v>127.71629974621898</v>
      </c>
      <c r="AN489" s="146">
        <f>IFERROR('CEB Allocators'!AF49/SUM('CEB Allocators'!$M49:$BF49),0)*SUM($U49:$BN49)</f>
        <v>127.71629974621898</v>
      </c>
      <c r="AO489" s="146">
        <f>IFERROR('CEB Allocators'!AG49/SUM('CEB Allocators'!$M49:$BF49),0)*SUM($U49:$BN49)</f>
        <v>127.71629974621898</v>
      </c>
      <c r="AP489" s="146">
        <f>IFERROR('CEB Allocators'!AH49/SUM('CEB Allocators'!$M49:$BF49),0)*SUM($U49:$BN49)</f>
        <v>127.71629974621898</v>
      </c>
      <c r="AQ489" s="146">
        <f>IFERROR('CEB Allocators'!AI49/SUM('CEB Allocators'!$M49:$BF49),0)*SUM($U49:$BN49)</f>
        <v>127.71629974621898</v>
      </c>
      <c r="AR489" s="146">
        <f>IFERROR('CEB Allocators'!AJ49/SUM('CEB Allocators'!$M49:$BF49),0)*SUM($U49:$BN49)</f>
        <v>127.71629974621898</v>
      </c>
      <c r="AS489" s="146">
        <f>IFERROR('CEB Allocators'!AK49/SUM('CEB Allocators'!$M49:$BF49),0)*SUM($U49:$BN49)</f>
        <v>127.71629974621898</v>
      </c>
      <c r="AT489" s="146">
        <f>IFERROR('CEB Allocators'!AL49/SUM('CEB Allocators'!$M49:$BF49),0)*SUM($U49:$BN49)</f>
        <v>127.71629974621898</v>
      </c>
      <c r="AU489" s="146">
        <f>IFERROR('CEB Allocators'!AM49/SUM('CEB Allocators'!$M49:$BF49),0)*SUM($U49:$BN49)</f>
        <v>127.71629974621898</v>
      </c>
      <c r="AV489" s="146">
        <f>IFERROR('CEB Allocators'!AN49/SUM('CEB Allocators'!$M49:$BF49),0)*SUM($U49:$BN49)</f>
        <v>127.71629974621898</v>
      </c>
      <c r="AW489" s="146">
        <f>IFERROR('CEB Allocators'!AO49/SUM('CEB Allocators'!$M49:$BF49),0)*SUM($U49:$BN49)</f>
        <v>127.71629974621898</v>
      </c>
      <c r="AX489" s="146">
        <f>IFERROR('CEB Allocators'!AP49/SUM('CEB Allocators'!$M49:$BF49),0)*SUM($U49:$BN49)</f>
        <v>127.71629974621898</v>
      </c>
      <c r="AY489" s="146">
        <f>IFERROR('CEB Allocators'!AQ49/SUM('CEB Allocators'!$M49:$BF49),0)*SUM($U49:$BN49)</f>
        <v>127.71629974621898</v>
      </c>
      <c r="AZ489" s="146">
        <f>IFERROR('CEB Allocators'!AR49/SUM('CEB Allocators'!$M49:$BF49),0)*SUM($U49:$BN49)</f>
        <v>127.71629974621898</v>
      </c>
      <c r="BA489" s="146">
        <f>IFERROR('CEB Allocators'!AS49/SUM('CEB Allocators'!$M49:$BF49),0)*SUM($U49:$BN49)</f>
        <v>127.71629974621898</v>
      </c>
      <c r="BB489" s="146">
        <f>IFERROR('CEB Allocators'!AT49/SUM('CEB Allocators'!$M49:$BF49),0)*SUM($U49:$BN49)</f>
        <v>127.71629974621898</v>
      </c>
      <c r="BC489" s="146">
        <f>IFERROR('CEB Allocators'!AU49/SUM('CEB Allocators'!$M49:$BF49),0)*SUM($U49:$BN49)</f>
        <v>127.71629974621898</v>
      </c>
      <c r="BD489" s="146">
        <f>IFERROR('CEB Allocators'!AV49/SUM('CEB Allocators'!$M49:$BF49),0)*SUM($U49:$BN49)</f>
        <v>127.71629974621898</v>
      </c>
      <c r="BE489" s="146">
        <f>IFERROR('CEB Allocators'!AW49/SUM('CEB Allocators'!$M49:$BF49),0)*SUM($U49:$BN49)</f>
        <v>127.71629974621898</v>
      </c>
      <c r="BF489" s="146">
        <f>IFERROR('CEB Allocators'!AX49/SUM('CEB Allocators'!$M49:$BF49),0)*SUM($U49:$BN49)</f>
        <v>127.71629974621898</v>
      </c>
      <c r="BG489" s="146">
        <f>IFERROR('CEB Allocators'!AY49/SUM('CEB Allocators'!$M49:$BF49),0)*SUM($U49:$BN49)</f>
        <v>127.71629974621898</v>
      </c>
      <c r="BH489" s="146">
        <f>IFERROR('CEB Allocators'!AZ49/SUM('CEB Allocators'!$M49:$BF49),0)*SUM($U49:$BN49)</f>
        <v>127.71629974621898</v>
      </c>
      <c r="BI489" s="146">
        <f>IFERROR('CEB Allocators'!BA49/SUM('CEB Allocators'!$M49:$BF49),0)*SUM($U49:$BN49)</f>
        <v>127.71629974621898</v>
      </c>
      <c r="BJ489" s="146">
        <f>IFERROR('CEB Allocators'!BB49/SUM('CEB Allocators'!$M49:$BF49),0)*SUM($U49:$BN49)</f>
        <v>127.71629974621898</v>
      </c>
      <c r="BK489" s="146">
        <f>IFERROR('CEB Allocators'!BC49/SUM('CEB Allocators'!$M49:$BF49),0)*SUM($U49:$BN49)</f>
        <v>127.71629974621898</v>
      </c>
      <c r="BL489" s="146">
        <f>IFERROR('CEB Allocators'!BD49/SUM('CEB Allocators'!$M49:$BF49),0)*SUM($U49:$BN49)</f>
        <v>127.71629974621898</v>
      </c>
      <c r="BM489" s="146">
        <f>IFERROR('CEB Allocators'!BE49/SUM('CEB Allocators'!$M49:$BF49),0)*SUM($U49:$BN49)</f>
        <v>127.71629974621898</v>
      </c>
      <c r="BN489" s="146">
        <f>IFERROR('CEB Allocators'!BF49/SUM('CEB Allocators'!$M49:$BF49),0)*SUM($U49:$BN49)</f>
        <v>127.71629974621898</v>
      </c>
      <c r="BO489" s="146">
        <f t="shared" ref="BO489:CH489" si="1022">BO49</f>
        <v>124.10841409037404</v>
      </c>
      <c r="BP489" s="146">
        <f t="shared" si="1022"/>
        <v>124.82295322009514</v>
      </c>
      <c r="BQ489" s="146">
        <f t="shared" si="1022"/>
        <v>125.55178313241069</v>
      </c>
      <c r="BR489" s="146">
        <f t="shared" si="1022"/>
        <v>126.29518964297253</v>
      </c>
      <c r="BS489" s="146">
        <f t="shared" si="1022"/>
        <v>127.0534642837456</v>
      </c>
      <c r="BT489" s="146">
        <f t="shared" si="1022"/>
        <v>127.82690441733413</v>
      </c>
      <c r="BU489" s="146">
        <f t="shared" si="1022"/>
        <v>128.61581335359443</v>
      </c>
      <c r="BV489" s="146">
        <f t="shared" si="1022"/>
        <v>129.42050046857995</v>
      </c>
      <c r="BW489" s="146">
        <f t="shared" si="1022"/>
        <v>130.2412813258652</v>
      </c>
      <c r="BX489" s="146">
        <f t="shared" si="1022"/>
        <v>131.93241820421565</v>
      </c>
      <c r="BY489" s="146">
        <f t="shared" si="1022"/>
        <v>132.8034374162136</v>
      </c>
      <c r="BZ489" s="146">
        <f t="shared" si="1022"/>
        <v>133.6918770124515</v>
      </c>
      <c r="CA489" s="146">
        <f t="shared" si="1022"/>
        <v>134.59808540061414</v>
      </c>
      <c r="CB489" s="146">
        <f t="shared" si="1022"/>
        <v>0</v>
      </c>
      <c r="CC489" s="146">
        <f t="shared" si="1022"/>
        <v>0</v>
      </c>
      <c r="CD489" s="146">
        <f t="shared" si="1022"/>
        <v>0</v>
      </c>
      <c r="CE489" s="146">
        <f t="shared" si="1022"/>
        <v>0</v>
      </c>
      <c r="CF489" s="146">
        <f t="shared" si="1022"/>
        <v>0</v>
      </c>
      <c r="CG489" s="146">
        <f t="shared" si="1022"/>
        <v>0</v>
      </c>
      <c r="CH489" s="146">
        <f t="shared" si="1022"/>
        <v>0</v>
      </c>
    </row>
    <row r="490" spans="1:86" ht="11.4" x14ac:dyDescent="0.2">
      <c r="A490" s="150"/>
      <c r="B490" s="14" t="str">
        <f t="shared" ref="B490:K490" si="1023">B50</f>
        <v>GEIA</v>
      </c>
      <c r="C490" s="14">
        <f t="shared" si="1023"/>
        <v>450</v>
      </c>
      <c r="D490" s="14" t="str">
        <f t="shared" si="1023"/>
        <v>Win</v>
      </c>
      <c r="E490" s="14" t="str">
        <f t="shared" si="1023"/>
        <v>Wind (Onshore, &gt;10MW)</v>
      </c>
      <c r="F490" s="14" t="str">
        <f t="shared" si="1023"/>
        <v>Multiple</v>
      </c>
      <c r="G490" s="14">
        <f t="shared" si="1023"/>
        <v>42005</v>
      </c>
      <c r="H490" s="14">
        <f t="shared" si="931"/>
        <v>50</v>
      </c>
      <c r="I490" s="14">
        <f t="shared" si="1023"/>
        <v>25</v>
      </c>
      <c r="J490" s="14">
        <f t="shared" si="1023"/>
        <v>25</v>
      </c>
      <c r="K490" s="14">
        <f t="shared" si="1023"/>
        <v>2015</v>
      </c>
      <c r="L490" s="14"/>
      <c r="M490" s="14"/>
      <c r="N490" s="14"/>
      <c r="O490" s="14"/>
      <c r="P490" s="14"/>
      <c r="Q490" s="14"/>
      <c r="R490" s="14"/>
      <c r="S490" s="14"/>
      <c r="T490" s="14"/>
      <c r="U490" s="146">
        <f>IFERROR('CEB Allocators'!M50/SUM('CEB Allocators'!$M50:$BF50),0)*SUM($U50:$BN50)</f>
        <v>0</v>
      </c>
      <c r="V490" s="146">
        <f>IFERROR('CEB Allocators'!N50/SUM('CEB Allocators'!$M50:$BF50),0)*SUM($U50:$BN50)</f>
        <v>0</v>
      </c>
      <c r="W490" s="146">
        <f>IFERROR('CEB Allocators'!O50/SUM('CEB Allocators'!$M50:$BF50),0)*SUM($U50:$BN50)</f>
        <v>0</v>
      </c>
      <c r="X490" s="146">
        <f>IFERROR('CEB Allocators'!P50/SUM('CEB Allocators'!$M50:$BF50),0)*SUM($U50:$BN50)</f>
        <v>0</v>
      </c>
      <c r="Y490" s="146">
        <f>IFERROR('CEB Allocators'!Q50/SUM('CEB Allocators'!$M50:$BF50),0)*SUM($U50:$BN50)</f>
        <v>0</v>
      </c>
      <c r="Z490" s="146">
        <f>IFERROR('CEB Allocators'!R50/SUM('CEB Allocators'!$M50:$BF50),0)*SUM($U50:$BN50)</f>
        <v>0</v>
      </c>
      <c r="AA490" s="146">
        <f>IFERROR('CEB Allocators'!S50/SUM('CEB Allocators'!$M50:$BF50),0)*SUM($U50:$BN50)</f>
        <v>0</v>
      </c>
      <c r="AB490" s="146">
        <f>IFERROR('CEB Allocators'!T50/SUM('CEB Allocators'!$M50:$BF50),0)*SUM($U50:$BN50)</f>
        <v>0</v>
      </c>
      <c r="AC490" s="146">
        <f>IFERROR('CEB Allocators'!U50/SUM('CEB Allocators'!$M50:$BF50),0)*SUM($U50:$BN50)</f>
        <v>0</v>
      </c>
      <c r="AD490" s="146">
        <f>IFERROR('CEB Allocators'!V50/SUM('CEB Allocators'!$M50:$BF50),0)*SUM($U50:$BN50)</f>
        <v>0</v>
      </c>
      <c r="AE490" s="146">
        <f>IFERROR('CEB Allocators'!W50/SUM('CEB Allocators'!$M50:$BF50),0)*SUM($U50:$BN50)</f>
        <v>156.59631407688701</v>
      </c>
      <c r="AF490" s="146">
        <f>IFERROR('CEB Allocators'!X50/SUM('CEB Allocators'!$M50:$BF50),0)*SUM($U50:$BN50)</f>
        <v>156.59631407688701</v>
      </c>
      <c r="AG490" s="146">
        <f>IFERROR('CEB Allocators'!Y50/SUM('CEB Allocators'!$M50:$BF50),0)*SUM($U50:$BN50)</f>
        <v>156.59631407688701</v>
      </c>
      <c r="AH490" s="146">
        <f>IFERROR('CEB Allocators'!Z50/SUM('CEB Allocators'!$M50:$BF50),0)*SUM($U50:$BN50)</f>
        <v>156.59631407688701</v>
      </c>
      <c r="AI490" s="146">
        <f>IFERROR('CEB Allocators'!AA50/SUM('CEB Allocators'!$M50:$BF50),0)*SUM($U50:$BN50)</f>
        <v>156.59631407688701</v>
      </c>
      <c r="AJ490" s="146">
        <f>IFERROR('CEB Allocators'!AB50/SUM('CEB Allocators'!$M50:$BF50),0)*SUM($U50:$BN50)</f>
        <v>156.59631407688701</v>
      </c>
      <c r="AK490" s="146">
        <f>IFERROR('CEB Allocators'!AC50/SUM('CEB Allocators'!$M50:$BF50),0)*SUM($U50:$BN50)</f>
        <v>156.59631407688701</v>
      </c>
      <c r="AL490" s="146">
        <f>IFERROR('CEB Allocators'!AD50/SUM('CEB Allocators'!$M50:$BF50),0)*SUM($U50:$BN50)</f>
        <v>156.59631407688701</v>
      </c>
      <c r="AM490" s="146">
        <f>IFERROR('CEB Allocators'!AE50/SUM('CEB Allocators'!$M50:$BF50),0)*SUM($U50:$BN50)</f>
        <v>156.59631407688701</v>
      </c>
      <c r="AN490" s="146">
        <f>IFERROR('CEB Allocators'!AF50/SUM('CEB Allocators'!$M50:$BF50),0)*SUM($U50:$BN50)</f>
        <v>156.59631407688701</v>
      </c>
      <c r="AO490" s="146">
        <f>IFERROR('CEB Allocators'!AG50/SUM('CEB Allocators'!$M50:$BF50),0)*SUM($U50:$BN50)</f>
        <v>156.59631407688701</v>
      </c>
      <c r="AP490" s="146">
        <f>IFERROR('CEB Allocators'!AH50/SUM('CEB Allocators'!$M50:$BF50),0)*SUM($U50:$BN50)</f>
        <v>156.59631407688701</v>
      </c>
      <c r="AQ490" s="146">
        <f>IFERROR('CEB Allocators'!AI50/SUM('CEB Allocators'!$M50:$BF50),0)*SUM($U50:$BN50)</f>
        <v>156.59631407688701</v>
      </c>
      <c r="AR490" s="146">
        <f>IFERROR('CEB Allocators'!AJ50/SUM('CEB Allocators'!$M50:$BF50),0)*SUM($U50:$BN50)</f>
        <v>156.59631407688701</v>
      </c>
      <c r="AS490" s="146">
        <f>IFERROR('CEB Allocators'!AK50/SUM('CEB Allocators'!$M50:$BF50),0)*SUM($U50:$BN50)</f>
        <v>156.59631407688701</v>
      </c>
      <c r="AT490" s="146">
        <f>IFERROR('CEB Allocators'!AL50/SUM('CEB Allocators'!$M50:$BF50),0)*SUM($U50:$BN50)</f>
        <v>156.59631407688701</v>
      </c>
      <c r="AU490" s="146">
        <f>IFERROR('CEB Allocators'!AM50/SUM('CEB Allocators'!$M50:$BF50),0)*SUM($U50:$BN50)</f>
        <v>156.59631407688701</v>
      </c>
      <c r="AV490" s="146">
        <f>IFERROR('CEB Allocators'!AN50/SUM('CEB Allocators'!$M50:$BF50),0)*SUM($U50:$BN50)</f>
        <v>156.59631407688701</v>
      </c>
      <c r="AW490" s="146">
        <f>IFERROR('CEB Allocators'!AO50/SUM('CEB Allocators'!$M50:$BF50),0)*SUM($U50:$BN50)</f>
        <v>156.59631407688701</v>
      </c>
      <c r="AX490" s="146">
        <f>IFERROR('CEB Allocators'!AP50/SUM('CEB Allocators'!$M50:$BF50),0)*SUM($U50:$BN50)</f>
        <v>156.59631407688701</v>
      </c>
      <c r="AY490" s="146">
        <f>IFERROR('CEB Allocators'!AQ50/SUM('CEB Allocators'!$M50:$BF50),0)*SUM($U50:$BN50)</f>
        <v>156.59631407688701</v>
      </c>
      <c r="AZ490" s="146">
        <f>IFERROR('CEB Allocators'!AR50/SUM('CEB Allocators'!$M50:$BF50),0)*SUM($U50:$BN50)</f>
        <v>156.59631407688701</v>
      </c>
      <c r="BA490" s="146">
        <f>IFERROR('CEB Allocators'!AS50/SUM('CEB Allocators'!$M50:$BF50),0)*SUM($U50:$BN50)</f>
        <v>156.59631407688701</v>
      </c>
      <c r="BB490" s="146">
        <f>IFERROR('CEB Allocators'!AT50/SUM('CEB Allocators'!$M50:$BF50),0)*SUM($U50:$BN50)</f>
        <v>156.59631407688701</v>
      </c>
      <c r="BC490" s="146">
        <f>IFERROR('CEB Allocators'!AU50/SUM('CEB Allocators'!$M50:$BF50),0)*SUM($U50:$BN50)</f>
        <v>156.59631407688701</v>
      </c>
      <c r="BD490" s="146">
        <f>IFERROR('CEB Allocators'!AV50/SUM('CEB Allocators'!$M50:$BF50),0)*SUM($U50:$BN50)</f>
        <v>156.59631407688701</v>
      </c>
      <c r="BE490" s="146">
        <f>IFERROR('CEB Allocators'!AW50/SUM('CEB Allocators'!$M50:$BF50),0)*SUM($U50:$BN50)</f>
        <v>156.59631407688701</v>
      </c>
      <c r="BF490" s="146">
        <f>IFERROR('CEB Allocators'!AX50/SUM('CEB Allocators'!$M50:$BF50),0)*SUM($U50:$BN50)</f>
        <v>156.59631407688701</v>
      </c>
      <c r="BG490" s="146">
        <f>IFERROR('CEB Allocators'!AY50/SUM('CEB Allocators'!$M50:$BF50),0)*SUM($U50:$BN50)</f>
        <v>156.59631407688701</v>
      </c>
      <c r="BH490" s="146">
        <f>IFERROR('CEB Allocators'!AZ50/SUM('CEB Allocators'!$M50:$BF50),0)*SUM($U50:$BN50)</f>
        <v>156.59631407688701</v>
      </c>
      <c r="BI490" s="146">
        <f>IFERROR('CEB Allocators'!BA50/SUM('CEB Allocators'!$M50:$BF50),0)*SUM($U50:$BN50)</f>
        <v>156.59631407688701</v>
      </c>
      <c r="BJ490" s="146">
        <f>IFERROR('CEB Allocators'!BB50/SUM('CEB Allocators'!$M50:$BF50),0)*SUM($U50:$BN50)</f>
        <v>156.59631407688701</v>
      </c>
      <c r="BK490" s="146">
        <f>IFERROR('CEB Allocators'!BC50/SUM('CEB Allocators'!$M50:$BF50),0)*SUM($U50:$BN50)</f>
        <v>156.59631407688701</v>
      </c>
      <c r="BL490" s="146">
        <f>IFERROR('CEB Allocators'!BD50/SUM('CEB Allocators'!$M50:$BF50),0)*SUM($U50:$BN50)</f>
        <v>156.59631407688701</v>
      </c>
      <c r="BM490" s="146">
        <f>IFERROR('CEB Allocators'!BE50/SUM('CEB Allocators'!$M50:$BF50),0)*SUM($U50:$BN50)</f>
        <v>156.59631407688701</v>
      </c>
      <c r="BN490" s="146">
        <f>IFERROR('CEB Allocators'!BF50/SUM('CEB Allocators'!$M50:$BF50),0)*SUM($U50:$BN50)</f>
        <v>156.59631407688701</v>
      </c>
      <c r="BO490" s="146">
        <f t="shared" ref="BO490:CH490" si="1024">BO50</f>
        <v>153.09248502461398</v>
      </c>
      <c r="BP490" s="146">
        <f t="shared" si="1024"/>
        <v>153.96151910130183</v>
      </c>
      <c r="BQ490" s="146">
        <f t="shared" si="1024"/>
        <v>154.84793385952341</v>
      </c>
      <c r="BR490" s="146">
        <f t="shared" si="1024"/>
        <v>155.75207691290944</v>
      </c>
      <c r="BS490" s="146">
        <f t="shared" si="1024"/>
        <v>156.67430282736319</v>
      </c>
      <c r="BT490" s="146">
        <f t="shared" si="1024"/>
        <v>157.61497326010598</v>
      </c>
      <c r="BU490" s="146">
        <f t="shared" si="1024"/>
        <v>158.5744571015037</v>
      </c>
      <c r="BV490" s="146">
        <f t="shared" si="1024"/>
        <v>159.5531306197293</v>
      </c>
      <c r="BW490" s="146">
        <f t="shared" si="1024"/>
        <v>160.55137760831943</v>
      </c>
      <c r="BX490" s="146">
        <f t="shared" si="1024"/>
        <v>161.56958953668138</v>
      </c>
      <c r="BY490" s="146">
        <f t="shared" si="1024"/>
        <v>163.66751339387835</v>
      </c>
      <c r="BZ490" s="146">
        <f t="shared" si="1024"/>
        <v>164.74804803795146</v>
      </c>
      <c r="CA490" s="146">
        <f t="shared" si="1024"/>
        <v>165.85019337490601</v>
      </c>
      <c r="CB490" s="146">
        <f t="shared" si="1024"/>
        <v>166.97438161859969</v>
      </c>
      <c r="CC490" s="146">
        <f t="shared" si="1024"/>
        <v>0</v>
      </c>
      <c r="CD490" s="146">
        <f t="shared" si="1024"/>
        <v>0</v>
      </c>
      <c r="CE490" s="146">
        <f t="shared" si="1024"/>
        <v>0</v>
      </c>
      <c r="CF490" s="146">
        <f t="shared" si="1024"/>
        <v>0</v>
      </c>
      <c r="CG490" s="146">
        <f t="shared" si="1024"/>
        <v>0</v>
      </c>
      <c r="CH490" s="146">
        <f t="shared" si="1024"/>
        <v>0</v>
      </c>
    </row>
    <row r="491" spans="1:86" ht="11.4" x14ac:dyDescent="0.2">
      <c r="A491" s="150"/>
      <c r="B491" s="14" t="str">
        <f t="shared" ref="B491:K491" si="1025">B51</f>
        <v>LRP I</v>
      </c>
      <c r="C491" s="14">
        <f t="shared" si="1025"/>
        <v>8</v>
      </c>
      <c r="D491" s="14" t="str">
        <f t="shared" si="1025"/>
        <v>Sol</v>
      </c>
      <c r="E491" s="14" t="str">
        <f t="shared" si="1025"/>
        <v>Solar (Ground Mount, &lt;10MW)</v>
      </c>
      <c r="F491" s="14" t="str">
        <f t="shared" si="1025"/>
        <v>Multiple</v>
      </c>
      <c r="G491" s="14">
        <f t="shared" si="1025"/>
        <v>43466</v>
      </c>
      <c r="H491" s="14">
        <f t="shared" si="931"/>
        <v>50</v>
      </c>
      <c r="I491" s="14">
        <f t="shared" si="1025"/>
        <v>25</v>
      </c>
      <c r="J491" s="14">
        <f t="shared" si="1025"/>
        <v>25</v>
      </c>
      <c r="K491" s="14">
        <f t="shared" si="1025"/>
        <v>2019</v>
      </c>
      <c r="L491" s="14"/>
      <c r="M491" s="14"/>
      <c r="N491" s="14"/>
      <c r="O491" s="14"/>
      <c r="P491" s="14"/>
      <c r="Q491" s="14"/>
      <c r="R491" s="14"/>
      <c r="S491" s="14"/>
      <c r="T491" s="14"/>
      <c r="U491" s="146">
        <f>IFERROR('CEB Allocators'!M51/SUM('CEB Allocators'!$M51:$BF51),0)*SUM($U51:$BN51)</f>
        <v>0</v>
      </c>
      <c r="V491" s="146">
        <f>IFERROR('CEB Allocators'!N51/SUM('CEB Allocators'!$M51:$BF51),0)*SUM($U51:$BN51)</f>
        <v>0</v>
      </c>
      <c r="W491" s="146">
        <f>IFERROR('CEB Allocators'!O51/SUM('CEB Allocators'!$M51:$BF51),0)*SUM($U51:$BN51)</f>
        <v>0</v>
      </c>
      <c r="X491" s="146">
        <f>IFERROR('CEB Allocators'!P51/SUM('CEB Allocators'!$M51:$BF51),0)*SUM($U51:$BN51)</f>
        <v>0</v>
      </c>
      <c r="Y491" s="146">
        <f>IFERROR('CEB Allocators'!Q51/SUM('CEB Allocators'!$M51:$BF51),0)*SUM($U51:$BN51)</f>
        <v>0</v>
      </c>
      <c r="Z491" s="146">
        <f>IFERROR('CEB Allocators'!R51/SUM('CEB Allocators'!$M51:$BF51),0)*SUM($U51:$BN51)</f>
        <v>0</v>
      </c>
      <c r="AA491" s="146">
        <f>IFERROR('CEB Allocators'!S51/SUM('CEB Allocators'!$M51:$BF51),0)*SUM($U51:$BN51)</f>
        <v>0</v>
      </c>
      <c r="AB491" s="146">
        <f>IFERROR('CEB Allocators'!T51/SUM('CEB Allocators'!$M51:$BF51),0)*SUM($U51:$BN51)</f>
        <v>0</v>
      </c>
      <c r="AC491" s="146">
        <f>IFERROR('CEB Allocators'!U51/SUM('CEB Allocators'!$M51:$BF51),0)*SUM($U51:$BN51)</f>
        <v>0</v>
      </c>
      <c r="AD491" s="146">
        <f>IFERROR('CEB Allocators'!V51/SUM('CEB Allocators'!$M51:$BF51),0)*SUM($U51:$BN51)</f>
        <v>0</v>
      </c>
      <c r="AE491" s="146">
        <f>IFERROR('CEB Allocators'!W51/SUM('CEB Allocators'!$M51:$BF51),0)*SUM($U51:$BN51)</f>
        <v>0</v>
      </c>
      <c r="AF491" s="146">
        <f>IFERROR('CEB Allocators'!X51/SUM('CEB Allocators'!$M51:$BF51),0)*SUM($U51:$BN51)</f>
        <v>0</v>
      </c>
      <c r="AG491" s="146">
        <f>IFERROR('CEB Allocators'!Y51/SUM('CEB Allocators'!$M51:$BF51),0)*SUM($U51:$BN51)</f>
        <v>0</v>
      </c>
      <c r="AH491" s="146">
        <f>IFERROR('CEB Allocators'!Z51/SUM('CEB Allocators'!$M51:$BF51),0)*SUM($U51:$BN51)</f>
        <v>0</v>
      </c>
      <c r="AI491" s="146">
        <f>IFERROR('CEB Allocators'!AA51/SUM('CEB Allocators'!$M51:$BF51),0)*SUM($U51:$BN51)</f>
        <v>1.3595391885143147</v>
      </c>
      <c r="AJ491" s="146">
        <f>IFERROR('CEB Allocators'!AB51/SUM('CEB Allocators'!$M51:$BF51),0)*SUM($U51:$BN51)</f>
        <v>1.3595391885143147</v>
      </c>
      <c r="AK491" s="146">
        <f>IFERROR('CEB Allocators'!AC51/SUM('CEB Allocators'!$M51:$BF51),0)*SUM($U51:$BN51)</f>
        <v>1.3595391885143147</v>
      </c>
      <c r="AL491" s="146">
        <f>IFERROR('CEB Allocators'!AD51/SUM('CEB Allocators'!$M51:$BF51),0)*SUM($U51:$BN51)</f>
        <v>1.3595391885143147</v>
      </c>
      <c r="AM491" s="146">
        <f>IFERROR('CEB Allocators'!AE51/SUM('CEB Allocators'!$M51:$BF51),0)*SUM($U51:$BN51)</f>
        <v>1.3595391885143147</v>
      </c>
      <c r="AN491" s="146">
        <f>IFERROR('CEB Allocators'!AF51/SUM('CEB Allocators'!$M51:$BF51),0)*SUM($U51:$BN51)</f>
        <v>1.3595391885143147</v>
      </c>
      <c r="AO491" s="146">
        <f>IFERROR('CEB Allocators'!AG51/SUM('CEB Allocators'!$M51:$BF51),0)*SUM($U51:$BN51)</f>
        <v>1.3595391885143147</v>
      </c>
      <c r="AP491" s="146">
        <f>IFERROR('CEB Allocators'!AH51/SUM('CEB Allocators'!$M51:$BF51),0)*SUM($U51:$BN51)</f>
        <v>1.3595391885143147</v>
      </c>
      <c r="AQ491" s="146">
        <f>IFERROR('CEB Allocators'!AI51/SUM('CEB Allocators'!$M51:$BF51),0)*SUM($U51:$BN51)</f>
        <v>1.3595391885143147</v>
      </c>
      <c r="AR491" s="146">
        <f>IFERROR('CEB Allocators'!AJ51/SUM('CEB Allocators'!$M51:$BF51),0)*SUM($U51:$BN51)</f>
        <v>1.3595391885143147</v>
      </c>
      <c r="AS491" s="146">
        <f>IFERROR('CEB Allocators'!AK51/SUM('CEB Allocators'!$M51:$BF51),0)*SUM($U51:$BN51)</f>
        <v>1.3595391885143147</v>
      </c>
      <c r="AT491" s="146">
        <f>IFERROR('CEB Allocators'!AL51/SUM('CEB Allocators'!$M51:$BF51),0)*SUM($U51:$BN51)</f>
        <v>1.3595391885143147</v>
      </c>
      <c r="AU491" s="146">
        <f>IFERROR('CEB Allocators'!AM51/SUM('CEB Allocators'!$M51:$BF51),0)*SUM($U51:$BN51)</f>
        <v>1.3595391885143147</v>
      </c>
      <c r="AV491" s="146">
        <f>IFERROR('CEB Allocators'!AN51/SUM('CEB Allocators'!$M51:$BF51),0)*SUM($U51:$BN51)</f>
        <v>1.3595391885143147</v>
      </c>
      <c r="AW491" s="146">
        <f>IFERROR('CEB Allocators'!AO51/SUM('CEB Allocators'!$M51:$BF51),0)*SUM($U51:$BN51)</f>
        <v>1.3595391885143147</v>
      </c>
      <c r="AX491" s="146">
        <f>IFERROR('CEB Allocators'!AP51/SUM('CEB Allocators'!$M51:$BF51),0)*SUM($U51:$BN51)</f>
        <v>1.3595391885143147</v>
      </c>
      <c r="AY491" s="146">
        <f>IFERROR('CEB Allocators'!AQ51/SUM('CEB Allocators'!$M51:$BF51),0)*SUM($U51:$BN51)</f>
        <v>1.3595391885143147</v>
      </c>
      <c r="AZ491" s="146">
        <f>IFERROR('CEB Allocators'!AR51/SUM('CEB Allocators'!$M51:$BF51),0)*SUM($U51:$BN51)</f>
        <v>1.3595391885143147</v>
      </c>
      <c r="BA491" s="146">
        <f>IFERROR('CEB Allocators'!AS51/SUM('CEB Allocators'!$M51:$BF51),0)*SUM($U51:$BN51)</f>
        <v>1.3595391885143147</v>
      </c>
      <c r="BB491" s="146">
        <f>IFERROR('CEB Allocators'!AT51/SUM('CEB Allocators'!$M51:$BF51),0)*SUM($U51:$BN51)</f>
        <v>1.3595391885143147</v>
      </c>
      <c r="BC491" s="146">
        <f>IFERROR('CEB Allocators'!AU51/SUM('CEB Allocators'!$M51:$BF51),0)*SUM($U51:$BN51)</f>
        <v>1.3595391885143147</v>
      </c>
      <c r="BD491" s="146">
        <f>IFERROR('CEB Allocators'!AV51/SUM('CEB Allocators'!$M51:$BF51),0)*SUM($U51:$BN51)</f>
        <v>1.3595391885143147</v>
      </c>
      <c r="BE491" s="146">
        <f>IFERROR('CEB Allocators'!AW51/SUM('CEB Allocators'!$M51:$BF51),0)*SUM($U51:$BN51)</f>
        <v>1.3595391885143147</v>
      </c>
      <c r="BF491" s="146">
        <f>IFERROR('CEB Allocators'!AX51/SUM('CEB Allocators'!$M51:$BF51),0)*SUM($U51:$BN51)</f>
        <v>1.3595391885143147</v>
      </c>
      <c r="BG491" s="146">
        <f>IFERROR('CEB Allocators'!AY51/SUM('CEB Allocators'!$M51:$BF51),0)*SUM($U51:$BN51)</f>
        <v>1.3595391885143147</v>
      </c>
      <c r="BH491" s="146">
        <f>IFERROR('CEB Allocators'!AZ51/SUM('CEB Allocators'!$M51:$BF51),0)*SUM($U51:$BN51)</f>
        <v>1.3595391885143147</v>
      </c>
      <c r="BI491" s="146">
        <f>IFERROR('CEB Allocators'!BA51/SUM('CEB Allocators'!$M51:$BF51),0)*SUM($U51:$BN51)</f>
        <v>1.3595391885143147</v>
      </c>
      <c r="BJ491" s="146">
        <f>IFERROR('CEB Allocators'!BB51/SUM('CEB Allocators'!$M51:$BF51),0)*SUM($U51:$BN51)</f>
        <v>1.3595391885143147</v>
      </c>
      <c r="BK491" s="146">
        <f>IFERROR('CEB Allocators'!BC51/SUM('CEB Allocators'!$M51:$BF51),0)*SUM($U51:$BN51)</f>
        <v>1.3595391885143147</v>
      </c>
      <c r="BL491" s="146">
        <f>IFERROR('CEB Allocators'!BD51/SUM('CEB Allocators'!$M51:$BF51),0)*SUM($U51:$BN51)</f>
        <v>1.3595391885143147</v>
      </c>
      <c r="BM491" s="146">
        <f>IFERROR('CEB Allocators'!BE51/SUM('CEB Allocators'!$M51:$BF51),0)*SUM($U51:$BN51)</f>
        <v>1.3595391885143147</v>
      </c>
      <c r="BN491" s="146">
        <f>IFERROR('CEB Allocators'!BF51/SUM('CEB Allocators'!$M51:$BF51),0)*SUM($U51:$BN51)</f>
        <v>1.3595391885143147</v>
      </c>
      <c r="BO491" s="146">
        <f t="shared" ref="BO491:CH491" si="1026">BO51</f>
        <v>1.1501134697167561</v>
      </c>
      <c r="BP491" s="146">
        <f t="shared" si="1026"/>
        <v>1.1585835901750914</v>
      </c>
      <c r="BQ491" s="146">
        <f t="shared" si="1026"/>
        <v>1.1672231130425932</v>
      </c>
      <c r="BR491" s="146">
        <f t="shared" si="1026"/>
        <v>1.1760354263674448</v>
      </c>
      <c r="BS491" s="146">
        <f t="shared" si="1026"/>
        <v>1.1850239859587939</v>
      </c>
      <c r="BT491" s="146">
        <f t="shared" si="1026"/>
        <v>1.1941923167419699</v>
      </c>
      <c r="BU491" s="146">
        <f t="shared" si="1026"/>
        <v>1.2035440141408091</v>
      </c>
      <c r="BV491" s="146">
        <f t="shared" si="1026"/>
        <v>1.2130827454876252</v>
      </c>
      <c r="BW491" s="146">
        <f t="shared" si="1026"/>
        <v>1.2228122514613775</v>
      </c>
      <c r="BX491" s="146">
        <f t="shared" si="1026"/>
        <v>1.2327363475546051</v>
      </c>
      <c r="BY491" s="146">
        <f t="shared" si="1026"/>
        <v>1.2428589255696976</v>
      </c>
      <c r="BZ491" s="146">
        <f t="shared" si="1026"/>
        <v>1.2531839551450912</v>
      </c>
      <c r="CA491" s="146">
        <f t="shared" si="1026"/>
        <v>1.263715485311993</v>
      </c>
      <c r="CB491" s="146">
        <f t="shared" si="1026"/>
        <v>1.2744576460822332</v>
      </c>
      <c r="CC491" s="146">
        <f t="shared" si="1026"/>
        <v>1.288208686084217</v>
      </c>
      <c r="CD491" s="146">
        <f t="shared" si="1026"/>
        <v>1.2994407108699013</v>
      </c>
      <c r="CE491" s="146">
        <f t="shared" si="1026"/>
        <v>1.3108973761512992</v>
      </c>
      <c r="CF491" s="146">
        <f t="shared" si="1026"/>
        <v>1.3225831747383252</v>
      </c>
      <c r="CG491" s="146">
        <f t="shared" si="1026"/>
        <v>0</v>
      </c>
      <c r="CH491" s="146">
        <f t="shared" si="1026"/>
        <v>0</v>
      </c>
    </row>
    <row r="492" spans="1:86" ht="11.4" x14ac:dyDescent="0.2">
      <c r="A492" s="150"/>
      <c r="B492" s="14" t="str">
        <f t="shared" ref="B492:K492" si="1027">B52</f>
        <v>LRP I</v>
      </c>
      <c r="C492" s="14">
        <f t="shared" si="1027"/>
        <v>131.75</v>
      </c>
      <c r="D492" s="14" t="str">
        <f t="shared" si="1027"/>
        <v>Sol</v>
      </c>
      <c r="E492" s="14" t="str">
        <f t="shared" si="1027"/>
        <v>Solar (Ground Mount, &gt;10MW)</v>
      </c>
      <c r="F492" s="14" t="str">
        <f t="shared" si="1027"/>
        <v>Multiple</v>
      </c>
      <c r="G492" s="14">
        <f t="shared" si="1027"/>
        <v>43466</v>
      </c>
      <c r="H492" s="14">
        <f t="shared" si="931"/>
        <v>50</v>
      </c>
      <c r="I492" s="14">
        <f t="shared" si="1027"/>
        <v>25</v>
      </c>
      <c r="J492" s="14">
        <f t="shared" si="1027"/>
        <v>25</v>
      </c>
      <c r="K492" s="14">
        <f t="shared" si="1027"/>
        <v>2019</v>
      </c>
      <c r="L492" s="14"/>
      <c r="M492" s="14"/>
      <c r="N492" s="14"/>
      <c r="O492" s="14"/>
      <c r="P492" s="14"/>
      <c r="Q492" s="14"/>
      <c r="R492" s="14"/>
      <c r="S492" s="14"/>
      <c r="T492" s="14"/>
      <c r="U492" s="146">
        <f>IFERROR('CEB Allocators'!M52/SUM('CEB Allocators'!$M52:$BF52),0)*SUM($U52:$BN52)</f>
        <v>0</v>
      </c>
      <c r="V492" s="146">
        <f>IFERROR('CEB Allocators'!N52/SUM('CEB Allocators'!$M52:$BF52),0)*SUM($U52:$BN52)</f>
        <v>0</v>
      </c>
      <c r="W492" s="146">
        <f>IFERROR('CEB Allocators'!O52/SUM('CEB Allocators'!$M52:$BF52),0)*SUM($U52:$BN52)</f>
        <v>0</v>
      </c>
      <c r="X492" s="146">
        <f>IFERROR('CEB Allocators'!P52/SUM('CEB Allocators'!$M52:$BF52),0)*SUM($U52:$BN52)</f>
        <v>0</v>
      </c>
      <c r="Y492" s="146">
        <f>IFERROR('CEB Allocators'!Q52/SUM('CEB Allocators'!$M52:$BF52),0)*SUM($U52:$BN52)</f>
        <v>0</v>
      </c>
      <c r="Z492" s="146">
        <f>IFERROR('CEB Allocators'!R52/SUM('CEB Allocators'!$M52:$BF52),0)*SUM($U52:$BN52)</f>
        <v>0</v>
      </c>
      <c r="AA492" s="146">
        <f>IFERROR('CEB Allocators'!S52/SUM('CEB Allocators'!$M52:$BF52),0)*SUM($U52:$BN52)</f>
        <v>0</v>
      </c>
      <c r="AB492" s="146">
        <f>IFERROR('CEB Allocators'!T52/SUM('CEB Allocators'!$M52:$BF52),0)*SUM($U52:$BN52)</f>
        <v>0</v>
      </c>
      <c r="AC492" s="146">
        <f>IFERROR('CEB Allocators'!U52/SUM('CEB Allocators'!$M52:$BF52),0)*SUM($U52:$BN52)</f>
        <v>0</v>
      </c>
      <c r="AD492" s="146">
        <f>IFERROR('CEB Allocators'!V52/SUM('CEB Allocators'!$M52:$BF52),0)*SUM($U52:$BN52)</f>
        <v>0</v>
      </c>
      <c r="AE492" s="146">
        <f>IFERROR('CEB Allocators'!W52/SUM('CEB Allocators'!$M52:$BF52),0)*SUM($U52:$BN52)</f>
        <v>0</v>
      </c>
      <c r="AF492" s="146">
        <f>IFERROR('CEB Allocators'!X52/SUM('CEB Allocators'!$M52:$BF52),0)*SUM($U52:$BN52)</f>
        <v>0</v>
      </c>
      <c r="AG492" s="146">
        <f>IFERROR('CEB Allocators'!Y52/SUM('CEB Allocators'!$M52:$BF52),0)*SUM($U52:$BN52)</f>
        <v>0</v>
      </c>
      <c r="AH492" s="146">
        <f>IFERROR('CEB Allocators'!Z52/SUM('CEB Allocators'!$M52:$BF52),0)*SUM($U52:$BN52)</f>
        <v>0</v>
      </c>
      <c r="AI492" s="146">
        <f>IFERROR('CEB Allocators'!AA52/SUM('CEB Allocators'!$M52:$BF52),0)*SUM($U52:$BN52)</f>
        <v>22.389911010845122</v>
      </c>
      <c r="AJ492" s="146">
        <f>IFERROR('CEB Allocators'!AB52/SUM('CEB Allocators'!$M52:$BF52),0)*SUM($U52:$BN52)</f>
        <v>22.389911010845122</v>
      </c>
      <c r="AK492" s="146">
        <f>IFERROR('CEB Allocators'!AC52/SUM('CEB Allocators'!$M52:$BF52),0)*SUM($U52:$BN52)</f>
        <v>22.389911010845122</v>
      </c>
      <c r="AL492" s="146">
        <f>IFERROR('CEB Allocators'!AD52/SUM('CEB Allocators'!$M52:$BF52),0)*SUM($U52:$BN52)</f>
        <v>22.389911010845122</v>
      </c>
      <c r="AM492" s="146">
        <f>IFERROR('CEB Allocators'!AE52/SUM('CEB Allocators'!$M52:$BF52),0)*SUM($U52:$BN52)</f>
        <v>22.389911010845122</v>
      </c>
      <c r="AN492" s="146">
        <f>IFERROR('CEB Allocators'!AF52/SUM('CEB Allocators'!$M52:$BF52),0)*SUM($U52:$BN52)</f>
        <v>22.389911010845122</v>
      </c>
      <c r="AO492" s="146">
        <f>IFERROR('CEB Allocators'!AG52/SUM('CEB Allocators'!$M52:$BF52),0)*SUM($U52:$BN52)</f>
        <v>22.389911010845122</v>
      </c>
      <c r="AP492" s="146">
        <f>IFERROR('CEB Allocators'!AH52/SUM('CEB Allocators'!$M52:$BF52),0)*SUM($U52:$BN52)</f>
        <v>22.389911010845122</v>
      </c>
      <c r="AQ492" s="146">
        <f>IFERROR('CEB Allocators'!AI52/SUM('CEB Allocators'!$M52:$BF52),0)*SUM($U52:$BN52)</f>
        <v>22.389911010845122</v>
      </c>
      <c r="AR492" s="146">
        <f>IFERROR('CEB Allocators'!AJ52/SUM('CEB Allocators'!$M52:$BF52),0)*SUM($U52:$BN52)</f>
        <v>22.389911010845122</v>
      </c>
      <c r="AS492" s="146">
        <f>IFERROR('CEB Allocators'!AK52/SUM('CEB Allocators'!$M52:$BF52),0)*SUM($U52:$BN52)</f>
        <v>22.389911010845122</v>
      </c>
      <c r="AT492" s="146">
        <f>IFERROR('CEB Allocators'!AL52/SUM('CEB Allocators'!$M52:$BF52),0)*SUM($U52:$BN52)</f>
        <v>22.389911010845122</v>
      </c>
      <c r="AU492" s="146">
        <f>IFERROR('CEB Allocators'!AM52/SUM('CEB Allocators'!$M52:$BF52),0)*SUM($U52:$BN52)</f>
        <v>22.389911010845122</v>
      </c>
      <c r="AV492" s="146">
        <f>IFERROR('CEB Allocators'!AN52/SUM('CEB Allocators'!$M52:$BF52),0)*SUM($U52:$BN52)</f>
        <v>22.389911010845122</v>
      </c>
      <c r="AW492" s="146">
        <f>IFERROR('CEB Allocators'!AO52/SUM('CEB Allocators'!$M52:$BF52),0)*SUM($U52:$BN52)</f>
        <v>22.389911010845122</v>
      </c>
      <c r="AX492" s="146">
        <f>IFERROR('CEB Allocators'!AP52/SUM('CEB Allocators'!$M52:$BF52),0)*SUM($U52:$BN52)</f>
        <v>22.389911010845122</v>
      </c>
      <c r="AY492" s="146">
        <f>IFERROR('CEB Allocators'!AQ52/SUM('CEB Allocators'!$M52:$BF52),0)*SUM($U52:$BN52)</f>
        <v>22.389911010845122</v>
      </c>
      <c r="AZ492" s="146">
        <f>IFERROR('CEB Allocators'!AR52/SUM('CEB Allocators'!$M52:$BF52),0)*SUM($U52:$BN52)</f>
        <v>22.389911010845122</v>
      </c>
      <c r="BA492" s="146">
        <f>IFERROR('CEB Allocators'!AS52/SUM('CEB Allocators'!$M52:$BF52),0)*SUM($U52:$BN52)</f>
        <v>22.389911010845122</v>
      </c>
      <c r="BB492" s="146">
        <f>IFERROR('CEB Allocators'!AT52/SUM('CEB Allocators'!$M52:$BF52),0)*SUM($U52:$BN52)</f>
        <v>22.389911010845122</v>
      </c>
      <c r="BC492" s="146">
        <f>IFERROR('CEB Allocators'!AU52/SUM('CEB Allocators'!$M52:$BF52),0)*SUM($U52:$BN52)</f>
        <v>22.389911010845122</v>
      </c>
      <c r="BD492" s="146">
        <f>IFERROR('CEB Allocators'!AV52/SUM('CEB Allocators'!$M52:$BF52),0)*SUM($U52:$BN52)</f>
        <v>22.389911010845122</v>
      </c>
      <c r="BE492" s="146">
        <f>IFERROR('CEB Allocators'!AW52/SUM('CEB Allocators'!$M52:$BF52),0)*SUM($U52:$BN52)</f>
        <v>22.389911010845122</v>
      </c>
      <c r="BF492" s="146">
        <f>IFERROR('CEB Allocators'!AX52/SUM('CEB Allocators'!$M52:$BF52),0)*SUM($U52:$BN52)</f>
        <v>22.389911010845122</v>
      </c>
      <c r="BG492" s="146">
        <f>IFERROR('CEB Allocators'!AY52/SUM('CEB Allocators'!$M52:$BF52),0)*SUM($U52:$BN52)</f>
        <v>22.389911010845122</v>
      </c>
      <c r="BH492" s="146">
        <f>IFERROR('CEB Allocators'!AZ52/SUM('CEB Allocators'!$M52:$BF52),0)*SUM($U52:$BN52)</f>
        <v>22.389911010845122</v>
      </c>
      <c r="BI492" s="146">
        <f>IFERROR('CEB Allocators'!BA52/SUM('CEB Allocators'!$M52:$BF52),0)*SUM($U52:$BN52)</f>
        <v>22.389911010845122</v>
      </c>
      <c r="BJ492" s="146">
        <f>IFERROR('CEB Allocators'!BB52/SUM('CEB Allocators'!$M52:$BF52),0)*SUM($U52:$BN52)</f>
        <v>22.389911010845122</v>
      </c>
      <c r="BK492" s="146">
        <f>IFERROR('CEB Allocators'!BC52/SUM('CEB Allocators'!$M52:$BF52),0)*SUM($U52:$BN52)</f>
        <v>22.389911010845122</v>
      </c>
      <c r="BL492" s="146">
        <f>IFERROR('CEB Allocators'!BD52/SUM('CEB Allocators'!$M52:$BF52),0)*SUM($U52:$BN52)</f>
        <v>22.389911010845122</v>
      </c>
      <c r="BM492" s="146">
        <f>IFERROR('CEB Allocators'!BE52/SUM('CEB Allocators'!$M52:$BF52),0)*SUM($U52:$BN52)</f>
        <v>22.389911010845122</v>
      </c>
      <c r="BN492" s="146">
        <f>IFERROR('CEB Allocators'!BF52/SUM('CEB Allocators'!$M52:$BF52),0)*SUM($U52:$BN52)</f>
        <v>22.389911010845122</v>
      </c>
      <c r="BO492" s="146">
        <f t="shared" ref="BO492:CH492" si="1028">BO52</f>
        <v>18.940931204397828</v>
      </c>
      <c r="BP492" s="146">
        <f t="shared" si="1028"/>
        <v>19.080423500696032</v>
      </c>
      <c r="BQ492" s="146">
        <f t="shared" si="1028"/>
        <v>19.222705642920207</v>
      </c>
      <c r="BR492" s="146">
        <f t="shared" si="1028"/>
        <v>19.367833427988856</v>
      </c>
      <c r="BS492" s="146">
        <f t="shared" si="1028"/>
        <v>19.515863768758887</v>
      </c>
      <c r="BT492" s="146">
        <f t="shared" si="1028"/>
        <v>19.666854716344314</v>
      </c>
      <c r="BU492" s="146">
        <f t="shared" si="1028"/>
        <v>19.820865482881452</v>
      </c>
      <c r="BV492" s="146">
        <f t="shared" si="1028"/>
        <v>19.97795646474933</v>
      </c>
      <c r="BW492" s="146">
        <f t="shared" si="1028"/>
        <v>20.138189266254564</v>
      </c>
      <c r="BX492" s="146">
        <f t="shared" si="1028"/>
        <v>20.301626723789905</v>
      </c>
      <c r="BY492" s="146">
        <f t="shared" si="1028"/>
        <v>20.468332930475956</v>
      </c>
      <c r="BZ492" s="146">
        <f t="shared" si="1028"/>
        <v>20.638373261295722</v>
      </c>
      <c r="CA492" s="146">
        <f t="shared" si="1028"/>
        <v>20.811814398731883</v>
      </c>
      <c r="CB492" s="146">
        <f t="shared" si="1028"/>
        <v>20.988724358916777</v>
      </c>
      <c r="CC492" s="146">
        <f t="shared" si="1028"/>
        <v>21.215186798949446</v>
      </c>
      <c r="CD492" s="146">
        <f t="shared" si="1028"/>
        <v>21.400164207138687</v>
      </c>
      <c r="CE492" s="146">
        <f t="shared" si="1028"/>
        <v>21.588841163491708</v>
      </c>
      <c r="CF492" s="146">
        <f t="shared" si="1028"/>
        <v>21.781291658971792</v>
      </c>
      <c r="CG492" s="146">
        <f t="shared" si="1028"/>
        <v>0</v>
      </c>
      <c r="CH492" s="146">
        <f t="shared" si="1028"/>
        <v>0</v>
      </c>
    </row>
    <row r="493" spans="1:86" ht="11.4" x14ac:dyDescent="0.2">
      <c r="A493" s="150"/>
      <c r="B493" s="14" t="str">
        <f t="shared" ref="B493:K493" si="1029">B53</f>
        <v>LRP I</v>
      </c>
      <c r="C493" s="14">
        <f t="shared" si="1029"/>
        <v>299.5</v>
      </c>
      <c r="D493" s="14" t="str">
        <f t="shared" si="1029"/>
        <v>Win</v>
      </c>
      <c r="E493" s="14" t="str">
        <f t="shared" si="1029"/>
        <v>Wind (Onshore, &gt;10MW)</v>
      </c>
      <c r="F493" s="14" t="str">
        <f t="shared" si="1029"/>
        <v>Multiple</v>
      </c>
      <c r="G493" s="14">
        <f t="shared" si="1029"/>
        <v>43831</v>
      </c>
      <c r="H493" s="14">
        <f t="shared" si="931"/>
        <v>50</v>
      </c>
      <c r="I493" s="14">
        <f t="shared" si="1029"/>
        <v>25</v>
      </c>
      <c r="J493" s="14">
        <f t="shared" si="1029"/>
        <v>25</v>
      </c>
      <c r="K493" s="14">
        <f t="shared" si="1029"/>
        <v>2020</v>
      </c>
      <c r="L493" s="14"/>
      <c r="M493" s="14"/>
      <c r="N493" s="14"/>
      <c r="O493" s="14"/>
      <c r="P493" s="14"/>
      <c r="Q493" s="14"/>
      <c r="R493" s="14"/>
      <c r="S493" s="14"/>
      <c r="T493" s="14"/>
      <c r="U493" s="146">
        <f>IFERROR('CEB Allocators'!M53/SUM('CEB Allocators'!$M53:$BF53),0)*SUM($U53:$BN53)</f>
        <v>0</v>
      </c>
      <c r="V493" s="146">
        <f>IFERROR('CEB Allocators'!N53/SUM('CEB Allocators'!$M53:$BF53),0)*SUM($U53:$BN53)</f>
        <v>0</v>
      </c>
      <c r="W493" s="146">
        <f>IFERROR('CEB Allocators'!O53/SUM('CEB Allocators'!$M53:$BF53),0)*SUM($U53:$BN53)</f>
        <v>0</v>
      </c>
      <c r="X493" s="146">
        <f>IFERROR('CEB Allocators'!P53/SUM('CEB Allocators'!$M53:$BF53),0)*SUM($U53:$BN53)</f>
        <v>0</v>
      </c>
      <c r="Y493" s="146">
        <f>IFERROR('CEB Allocators'!Q53/SUM('CEB Allocators'!$M53:$BF53),0)*SUM($U53:$BN53)</f>
        <v>0</v>
      </c>
      <c r="Z493" s="146">
        <f>IFERROR('CEB Allocators'!R53/SUM('CEB Allocators'!$M53:$BF53),0)*SUM($U53:$BN53)</f>
        <v>0</v>
      </c>
      <c r="AA493" s="146">
        <f>IFERROR('CEB Allocators'!S53/SUM('CEB Allocators'!$M53:$BF53),0)*SUM($U53:$BN53)</f>
        <v>0</v>
      </c>
      <c r="AB493" s="146">
        <f>IFERROR('CEB Allocators'!T53/SUM('CEB Allocators'!$M53:$BF53),0)*SUM($U53:$BN53)</f>
        <v>0</v>
      </c>
      <c r="AC493" s="146">
        <f>IFERROR('CEB Allocators'!U53/SUM('CEB Allocators'!$M53:$BF53),0)*SUM($U53:$BN53)</f>
        <v>0</v>
      </c>
      <c r="AD493" s="146">
        <f>IFERROR('CEB Allocators'!V53/SUM('CEB Allocators'!$M53:$BF53),0)*SUM($U53:$BN53)</f>
        <v>0</v>
      </c>
      <c r="AE493" s="146">
        <f>IFERROR('CEB Allocators'!W53/SUM('CEB Allocators'!$M53:$BF53),0)*SUM($U53:$BN53)</f>
        <v>0</v>
      </c>
      <c r="AF493" s="146">
        <f>IFERROR('CEB Allocators'!X53/SUM('CEB Allocators'!$M53:$BF53),0)*SUM($U53:$BN53)</f>
        <v>0</v>
      </c>
      <c r="AG493" s="146">
        <f>IFERROR('CEB Allocators'!Y53/SUM('CEB Allocators'!$M53:$BF53),0)*SUM($U53:$BN53)</f>
        <v>0</v>
      </c>
      <c r="AH493" s="146">
        <f>IFERROR('CEB Allocators'!Z53/SUM('CEB Allocators'!$M53:$BF53),0)*SUM($U53:$BN53)</f>
        <v>0</v>
      </c>
      <c r="AI493" s="146">
        <f>IFERROR('CEB Allocators'!AA53/SUM('CEB Allocators'!$M53:$BF53),0)*SUM($U53:$BN53)</f>
        <v>0</v>
      </c>
      <c r="AJ493" s="146">
        <f>IFERROR('CEB Allocators'!AB53/SUM('CEB Allocators'!$M53:$BF53),0)*SUM($U53:$BN53)</f>
        <v>66.47393546825009</v>
      </c>
      <c r="AK493" s="146">
        <f>IFERROR('CEB Allocators'!AC53/SUM('CEB Allocators'!$M53:$BF53),0)*SUM($U53:$BN53)</f>
        <v>66.47393546825009</v>
      </c>
      <c r="AL493" s="146">
        <f>IFERROR('CEB Allocators'!AD53/SUM('CEB Allocators'!$M53:$BF53),0)*SUM($U53:$BN53)</f>
        <v>66.47393546825009</v>
      </c>
      <c r="AM493" s="146">
        <f>IFERROR('CEB Allocators'!AE53/SUM('CEB Allocators'!$M53:$BF53),0)*SUM($U53:$BN53)</f>
        <v>66.47393546825009</v>
      </c>
      <c r="AN493" s="146">
        <f>IFERROR('CEB Allocators'!AF53/SUM('CEB Allocators'!$M53:$BF53),0)*SUM($U53:$BN53)</f>
        <v>66.47393546825009</v>
      </c>
      <c r="AO493" s="146">
        <f>IFERROR('CEB Allocators'!AG53/SUM('CEB Allocators'!$M53:$BF53),0)*SUM($U53:$BN53)</f>
        <v>66.47393546825009</v>
      </c>
      <c r="AP493" s="146">
        <f>IFERROR('CEB Allocators'!AH53/SUM('CEB Allocators'!$M53:$BF53),0)*SUM($U53:$BN53)</f>
        <v>66.47393546825009</v>
      </c>
      <c r="AQ493" s="146">
        <f>IFERROR('CEB Allocators'!AI53/SUM('CEB Allocators'!$M53:$BF53),0)*SUM($U53:$BN53)</f>
        <v>66.47393546825009</v>
      </c>
      <c r="AR493" s="146">
        <f>IFERROR('CEB Allocators'!AJ53/SUM('CEB Allocators'!$M53:$BF53),0)*SUM($U53:$BN53)</f>
        <v>66.47393546825009</v>
      </c>
      <c r="AS493" s="146">
        <f>IFERROR('CEB Allocators'!AK53/SUM('CEB Allocators'!$M53:$BF53),0)*SUM($U53:$BN53)</f>
        <v>66.47393546825009</v>
      </c>
      <c r="AT493" s="146">
        <f>IFERROR('CEB Allocators'!AL53/SUM('CEB Allocators'!$M53:$BF53),0)*SUM($U53:$BN53)</f>
        <v>66.47393546825009</v>
      </c>
      <c r="AU493" s="146">
        <f>IFERROR('CEB Allocators'!AM53/SUM('CEB Allocators'!$M53:$BF53),0)*SUM($U53:$BN53)</f>
        <v>66.47393546825009</v>
      </c>
      <c r="AV493" s="146">
        <f>IFERROR('CEB Allocators'!AN53/SUM('CEB Allocators'!$M53:$BF53),0)*SUM($U53:$BN53)</f>
        <v>66.47393546825009</v>
      </c>
      <c r="AW493" s="146">
        <f>IFERROR('CEB Allocators'!AO53/SUM('CEB Allocators'!$M53:$BF53),0)*SUM($U53:$BN53)</f>
        <v>66.47393546825009</v>
      </c>
      <c r="AX493" s="146">
        <f>IFERROR('CEB Allocators'!AP53/SUM('CEB Allocators'!$M53:$BF53),0)*SUM($U53:$BN53)</f>
        <v>66.47393546825009</v>
      </c>
      <c r="AY493" s="146">
        <f>IFERROR('CEB Allocators'!AQ53/SUM('CEB Allocators'!$M53:$BF53),0)*SUM($U53:$BN53)</f>
        <v>66.47393546825009</v>
      </c>
      <c r="AZ493" s="146">
        <f>IFERROR('CEB Allocators'!AR53/SUM('CEB Allocators'!$M53:$BF53),0)*SUM($U53:$BN53)</f>
        <v>66.47393546825009</v>
      </c>
      <c r="BA493" s="146">
        <f>IFERROR('CEB Allocators'!AS53/SUM('CEB Allocators'!$M53:$BF53),0)*SUM($U53:$BN53)</f>
        <v>66.47393546825009</v>
      </c>
      <c r="BB493" s="146">
        <f>IFERROR('CEB Allocators'!AT53/SUM('CEB Allocators'!$M53:$BF53),0)*SUM($U53:$BN53)</f>
        <v>66.47393546825009</v>
      </c>
      <c r="BC493" s="146">
        <f>IFERROR('CEB Allocators'!AU53/SUM('CEB Allocators'!$M53:$BF53),0)*SUM($U53:$BN53)</f>
        <v>66.47393546825009</v>
      </c>
      <c r="BD493" s="146">
        <f>IFERROR('CEB Allocators'!AV53/SUM('CEB Allocators'!$M53:$BF53),0)*SUM($U53:$BN53)</f>
        <v>66.47393546825009</v>
      </c>
      <c r="BE493" s="146">
        <f>IFERROR('CEB Allocators'!AW53/SUM('CEB Allocators'!$M53:$BF53),0)*SUM($U53:$BN53)</f>
        <v>66.47393546825009</v>
      </c>
      <c r="BF493" s="146">
        <f>IFERROR('CEB Allocators'!AX53/SUM('CEB Allocators'!$M53:$BF53),0)*SUM($U53:$BN53)</f>
        <v>66.47393546825009</v>
      </c>
      <c r="BG493" s="146">
        <f>IFERROR('CEB Allocators'!AY53/SUM('CEB Allocators'!$M53:$BF53),0)*SUM($U53:$BN53)</f>
        <v>66.47393546825009</v>
      </c>
      <c r="BH493" s="146">
        <f>IFERROR('CEB Allocators'!AZ53/SUM('CEB Allocators'!$M53:$BF53),0)*SUM($U53:$BN53)</f>
        <v>66.47393546825009</v>
      </c>
      <c r="BI493" s="146">
        <f>IFERROR('CEB Allocators'!BA53/SUM('CEB Allocators'!$M53:$BF53),0)*SUM($U53:$BN53)</f>
        <v>66.47393546825009</v>
      </c>
      <c r="BJ493" s="146">
        <f>IFERROR('CEB Allocators'!BB53/SUM('CEB Allocators'!$M53:$BF53),0)*SUM($U53:$BN53)</f>
        <v>66.47393546825009</v>
      </c>
      <c r="BK493" s="146">
        <f>IFERROR('CEB Allocators'!BC53/SUM('CEB Allocators'!$M53:$BF53),0)*SUM($U53:$BN53)</f>
        <v>66.47393546825009</v>
      </c>
      <c r="BL493" s="146">
        <f>IFERROR('CEB Allocators'!BD53/SUM('CEB Allocators'!$M53:$BF53),0)*SUM($U53:$BN53)</f>
        <v>66.47393546825009</v>
      </c>
      <c r="BM493" s="146">
        <f>IFERROR('CEB Allocators'!BE53/SUM('CEB Allocators'!$M53:$BF53),0)*SUM($U53:$BN53)</f>
        <v>66.47393546825009</v>
      </c>
      <c r="BN493" s="146">
        <f>IFERROR('CEB Allocators'!BF53/SUM('CEB Allocators'!$M53:$BF53),0)*SUM($U53:$BN53)</f>
        <v>66.47393546825009</v>
      </c>
      <c r="BO493" s="146">
        <f t="shared" ref="BO493:CH493" si="1030">BO53</f>
        <v>109.48654152336259</v>
      </c>
      <c r="BP493" s="146">
        <f t="shared" si="1030"/>
        <v>110.06493198106926</v>
      </c>
      <c r="BQ493" s="146">
        <f t="shared" si="1030"/>
        <v>110.6548902479301</v>
      </c>
      <c r="BR493" s="146">
        <f t="shared" si="1030"/>
        <v>111.25664768012811</v>
      </c>
      <c r="BS493" s="146">
        <f t="shared" si="1030"/>
        <v>111.8704402609701</v>
      </c>
      <c r="BT493" s="146">
        <f t="shared" si="1030"/>
        <v>112.49650869342894</v>
      </c>
      <c r="BU493" s="146">
        <f t="shared" si="1030"/>
        <v>113.13509849453693</v>
      </c>
      <c r="BV493" s="146">
        <f t="shared" si="1030"/>
        <v>113.7864600916671</v>
      </c>
      <c r="BW493" s="146">
        <f t="shared" si="1030"/>
        <v>114.45084892073987</v>
      </c>
      <c r="BX493" s="146">
        <f t="shared" si="1030"/>
        <v>115.1285255263941</v>
      </c>
      <c r="BY493" s="146">
        <f t="shared" si="1030"/>
        <v>115.81975566416142</v>
      </c>
      <c r="BZ493" s="146">
        <f t="shared" si="1030"/>
        <v>116.52481040468408</v>
      </c>
      <c r="CA493" s="146">
        <f t="shared" si="1030"/>
        <v>117.24396624001717</v>
      </c>
      <c r="CB493" s="146">
        <f t="shared" si="1030"/>
        <v>117.97750519205694</v>
      </c>
      <c r="CC493" s="146">
        <f t="shared" si="1030"/>
        <v>118.72571492313752</v>
      </c>
      <c r="CD493" s="146">
        <f t="shared" si="1030"/>
        <v>120.26732625305593</v>
      </c>
      <c r="CE493" s="146">
        <f t="shared" si="1030"/>
        <v>121.06133240535647</v>
      </c>
      <c r="CF493" s="146">
        <f t="shared" si="1030"/>
        <v>121.87121868070301</v>
      </c>
      <c r="CG493" s="146">
        <f t="shared" si="1030"/>
        <v>122.69730268155652</v>
      </c>
      <c r="CH493" s="146">
        <f t="shared" si="1030"/>
        <v>0</v>
      </c>
    </row>
    <row r="494" spans="1:86" ht="11.4" x14ac:dyDescent="0.2">
      <c r="A494" s="150"/>
      <c r="B494" s="14" t="str">
        <f t="shared" ref="B494:K494" si="1031">B54</f>
        <v>NYRP</v>
      </c>
      <c r="C494" s="14">
        <f t="shared" si="1031"/>
        <v>393</v>
      </c>
      <c r="D494" s="14" t="str">
        <f t="shared" si="1031"/>
        <v>Gas</v>
      </c>
      <c r="E494" s="14" t="str">
        <f t="shared" si="1031"/>
        <v>Gas (SCGT)</v>
      </c>
      <c r="F494" s="14" t="str">
        <f t="shared" si="1031"/>
        <v>York Energy Centre</v>
      </c>
      <c r="G494" s="14">
        <f t="shared" si="1031"/>
        <v>41038</v>
      </c>
      <c r="H494" s="14">
        <f t="shared" si="931"/>
        <v>40</v>
      </c>
      <c r="I494" s="14">
        <f t="shared" si="1031"/>
        <v>40</v>
      </c>
      <c r="J494" s="14">
        <f t="shared" si="1031"/>
        <v>0</v>
      </c>
      <c r="K494" s="14">
        <f t="shared" si="1031"/>
        <v>2012</v>
      </c>
      <c r="L494" s="14"/>
      <c r="M494" s="14"/>
      <c r="N494" s="14"/>
      <c r="O494" s="14"/>
      <c r="P494" s="14"/>
      <c r="Q494" s="14"/>
      <c r="R494" s="14"/>
      <c r="S494" s="14"/>
      <c r="T494" s="14"/>
      <c r="U494" s="146">
        <f>IFERROR('CEB Allocators'!M54/SUM('CEB Allocators'!$M54:$BF54),0)*SUM($U54:$BN54)</f>
        <v>0</v>
      </c>
      <c r="V494" s="146">
        <f>IFERROR('CEB Allocators'!N54/SUM('CEB Allocators'!$M54:$BF54),0)*SUM($U54:$BN54)</f>
        <v>0</v>
      </c>
      <c r="W494" s="146">
        <f>IFERROR('CEB Allocators'!O54/SUM('CEB Allocators'!$M54:$BF54),0)*SUM($U54:$BN54)</f>
        <v>0</v>
      </c>
      <c r="X494" s="146">
        <f>IFERROR('CEB Allocators'!P54/SUM('CEB Allocators'!$M54:$BF54),0)*SUM($U54:$BN54)</f>
        <v>0</v>
      </c>
      <c r="Y494" s="146">
        <f>IFERROR('CEB Allocators'!Q54/SUM('CEB Allocators'!$M54:$BF54),0)*SUM($U54:$BN54)</f>
        <v>0</v>
      </c>
      <c r="Z494" s="146">
        <f>IFERROR('CEB Allocators'!R54/SUM('CEB Allocators'!$M54:$BF54),0)*SUM($U54:$BN54)</f>
        <v>0</v>
      </c>
      <c r="AA494" s="146">
        <f>IFERROR('CEB Allocators'!S54/SUM('CEB Allocators'!$M54:$BF54),0)*SUM($U54:$BN54)</f>
        <v>0</v>
      </c>
      <c r="AB494" s="146">
        <f>IFERROR('CEB Allocators'!T54/SUM('CEB Allocators'!$M54:$BF54),0)*SUM($U54:$BN54)</f>
        <v>31.383737768351633</v>
      </c>
      <c r="AC494" s="146">
        <f>IFERROR('CEB Allocators'!U54/SUM('CEB Allocators'!$M54:$BF54),0)*SUM($U54:$BN54)</f>
        <v>31.383737768351633</v>
      </c>
      <c r="AD494" s="146">
        <f>IFERROR('CEB Allocators'!V54/SUM('CEB Allocators'!$M54:$BF54),0)*SUM($U54:$BN54)</f>
        <v>31.383737768351633</v>
      </c>
      <c r="AE494" s="146">
        <f>IFERROR('CEB Allocators'!W54/SUM('CEB Allocators'!$M54:$BF54),0)*SUM($U54:$BN54)</f>
        <v>31.383737768351633</v>
      </c>
      <c r="AF494" s="146">
        <f>IFERROR('CEB Allocators'!X54/SUM('CEB Allocators'!$M54:$BF54),0)*SUM($U54:$BN54)</f>
        <v>31.383737768351633</v>
      </c>
      <c r="AG494" s="146">
        <f>IFERROR('CEB Allocators'!Y54/SUM('CEB Allocators'!$M54:$BF54),0)*SUM($U54:$BN54)</f>
        <v>31.383737768351633</v>
      </c>
      <c r="AH494" s="146">
        <f>IFERROR('CEB Allocators'!Z54/SUM('CEB Allocators'!$M54:$BF54),0)*SUM($U54:$BN54)</f>
        <v>31.383737768351633</v>
      </c>
      <c r="AI494" s="146">
        <f>IFERROR('CEB Allocators'!AA54/SUM('CEB Allocators'!$M54:$BF54),0)*SUM($U54:$BN54)</f>
        <v>31.383737768351633</v>
      </c>
      <c r="AJ494" s="146">
        <f>IFERROR('CEB Allocators'!AB54/SUM('CEB Allocators'!$M54:$BF54),0)*SUM($U54:$BN54)</f>
        <v>31.383737768351633</v>
      </c>
      <c r="AK494" s="146">
        <f>IFERROR('CEB Allocators'!AC54/SUM('CEB Allocators'!$M54:$BF54),0)*SUM($U54:$BN54)</f>
        <v>31.383737768351633</v>
      </c>
      <c r="AL494" s="146">
        <f>IFERROR('CEB Allocators'!AD54/SUM('CEB Allocators'!$M54:$BF54),0)*SUM($U54:$BN54)</f>
        <v>31.383737768351633</v>
      </c>
      <c r="AM494" s="146">
        <f>IFERROR('CEB Allocators'!AE54/SUM('CEB Allocators'!$M54:$BF54),0)*SUM($U54:$BN54)</f>
        <v>31.383737768351633</v>
      </c>
      <c r="AN494" s="146">
        <f>IFERROR('CEB Allocators'!AF54/SUM('CEB Allocators'!$M54:$BF54),0)*SUM($U54:$BN54)</f>
        <v>31.383737768351633</v>
      </c>
      <c r="AO494" s="146">
        <f>IFERROR('CEB Allocators'!AG54/SUM('CEB Allocators'!$M54:$BF54),0)*SUM($U54:$BN54)</f>
        <v>31.383737768351633</v>
      </c>
      <c r="AP494" s="146">
        <f>IFERROR('CEB Allocators'!AH54/SUM('CEB Allocators'!$M54:$BF54),0)*SUM($U54:$BN54)</f>
        <v>31.383737768351633</v>
      </c>
      <c r="AQ494" s="146">
        <f>IFERROR('CEB Allocators'!AI54/SUM('CEB Allocators'!$M54:$BF54),0)*SUM($U54:$BN54)</f>
        <v>31.383737768351633</v>
      </c>
      <c r="AR494" s="146">
        <f>IFERROR('CEB Allocators'!AJ54/SUM('CEB Allocators'!$M54:$BF54),0)*SUM($U54:$BN54)</f>
        <v>31.383737768351633</v>
      </c>
      <c r="AS494" s="146">
        <f>IFERROR('CEB Allocators'!AK54/SUM('CEB Allocators'!$M54:$BF54),0)*SUM($U54:$BN54)</f>
        <v>31.383737768351633</v>
      </c>
      <c r="AT494" s="146">
        <f>IFERROR('CEB Allocators'!AL54/SUM('CEB Allocators'!$M54:$BF54),0)*SUM($U54:$BN54)</f>
        <v>31.383737768351633</v>
      </c>
      <c r="AU494" s="146">
        <f>IFERROR('CEB Allocators'!AM54/SUM('CEB Allocators'!$M54:$BF54),0)*SUM($U54:$BN54)</f>
        <v>31.383737768351633</v>
      </c>
      <c r="AV494" s="146">
        <f>IFERROR('CEB Allocators'!AN54/SUM('CEB Allocators'!$M54:$BF54),0)*SUM($U54:$BN54)</f>
        <v>31.383737768351633</v>
      </c>
      <c r="AW494" s="146">
        <f>IFERROR('CEB Allocators'!AO54/SUM('CEB Allocators'!$M54:$BF54),0)*SUM($U54:$BN54)</f>
        <v>31.383737768351633</v>
      </c>
      <c r="AX494" s="146">
        <f>IFERROR('CEB Allocators'!AP54/SUM('CEB Allocators'!$M54:$BF54),0)*SUM($U54:$BN54)</f>
        <v>31.383737768351633</v>
      </c>
      <c r="AY494" s="146">
        <f>IFERROR('CEB Allocators'!AQ54/SUM('CEB Allocators'!$M54:$BF54),0)*SUM($U54:$BN54)</f>
        <v>31.383737768351633</v>
      </c>
      <c r="AZ494" s="146">
        <f>IFERROR('CEB Allocators'!AR54/SUM('CEB Allocators'!$M54:$BF54),0)*SUM($U54:$BN54)</f>
        <v>31.383737768351633</v>
      </c>
      <c r="BA494" s="146">
        <f>IFERROR('CEB Allocators'!AS54/SUM('CEB Allocators'!$M54:$BF54),0)*SUM($U54:$BN54)</f>
        <v>31.383737768351633</v>
      </c>
      <c r="BB494" s="146">
        <f>IFERROR('CEB Allocators'!AT54/SUM('CEB Allocators'!$M54:$BF54),0)*SUM($U54:$BN54)</f>
        <v>31.383737768351633</v>
      </c>
      <c r="BC494" s="146">
        <f>IFERROR('CEB Allocators'!AU54/SUM('CEB Allocators'!$M54:$BF54),0)*SUM($U54:$BN54)</f>
        <v>31.383737768351633</v>
      </c>
      <c r="BD494" s="146">
        <f>IFERROR('CEB Allocators'!AV54/SUM('CEB Allocators'!$M54:$BF54),0)*SUM($U54:$BN54)</f>
        <v>31.383737768351633</v>
      </c>
      <c r="BE494" s="146">
        <f>IFERROR('CEB Allocators'!AW54/SUM('CEB Allocators'!$M54:$BF54),0)*SUM($U54:$BN54)</f>
        <v>31.383737768351633</v>
      </c>
      <c r="BF494" s="146">
        <f>IFERROR('CEB Allocators'!AX54/SUM('CEB Allocators'!$M54:$BF54),0)*SUM($U54:$BN54)</f>
        <v>31.383737768351633</v>
      </c>
      <c r="BG494" s="146">
        <f>IFERROR('CEB Allocators'!AY54/SUM('CEB Allocators'!$M54:$BF54),0)*SUM($U54:$BN54)</f>
        <v>31.383737768351633</v>
      </c>
      <c r="BH494" s="146">
        <f>IFERROR('CEB Allocators'!AZ54/SUM('CEB Allocators'!$M54:$BF54),0)*SUM($U54:$BN54)</f>
        <v>31.383737768351633</v>
      </c>
      <c r="BI494" s="146">
        <f>IFERROR('CEB Allocators'!BA54/SUM('CEB Allocators'!$M54:$BF54),0)*SUM($U54:$BN54)</f>
        <v>31.383737768351633</v>
      </c>
      <c r="BJ494" s="146">
        <f>IFERROR('CEB Allocators'!BB54/SUM('CEB Allocators'!$M54:$BF54),0)*SUM($U54:$BN54)</f>
        <v>31.383737768351633</v>
      </c>
      <c r="BK494" s="146">
        <f>IFERROR('CEB Allocators'!BC54/SUM('CEB Allocators'!$M54:$BF54),0)*SUM($U54:$BN54)</f>
        <v>31.383737768351633</v>
      </c>
      <c r="BL494" s="146">
        <f>IFERROR('CEB Allocators'!BD54/SUM('CEB Allocators'!$M54:$BF54),0)*SUM($U54:$BN54)</f>
        <v>31.383737768351633</v>
      </c>
      <c r="BM494" s="146">
        <f>IFERROR('CEB Allocators'!BE54/SUM('CEB Allocators'!$M54:$BF54),0)*SUM($U54:$BN54)</f>
        <v>31.383737768351633</v>
      </c>
      <c r="BN494" s="146">
        <f>IFERROR('CEB Allocators'!BF54/SUM('CEB Allocators'!$M54:$BF54),0)*SUM($U54:$BN54)</f>
        <v>31.383737768351633</v>
      </c>
      <c r="BO494" s="146">
        <f t="shared" ref="BO494:CH494" si="1032">BO54</f>
        <v>3.0432446974077849</v>
      </c>
      <c r="BP494" s="146">
        <f t="shared" si="1032"/>
        <v>0</v>
      </c>
      <c r="BQ494" s="146">
        <f t="shared" si="1032"/>
        <v>0</v>
      </c>
      <c r="BR494" s="146">
        <f t="shared" si="1032"/>
        <v>0</v>
      </c>
      <c r="BS494" s="146">
        <f t="shared" si="1032"/>
        <v>0</v>
      </c>
      <c r="BT494" s="146">
        <f t="shared" si="1032"/>
        <v>0</v>
      </c>
      <c r="BU494" s="146">
        <f t="shared" si="1032"/>
        <v>0</v>
      </c>
      <c r="BV494" s="146">
        <f t="shared" si="1032"/>
        <v>0</v>
      </c>
      <c r="BW494" s="146">
        <f t="shared" si="1032"/>
        <v>0</v>
      </c>
      <c r="BX494" s="146">
        <f t="shared" si="1032"/>
        <v>0</v>
      </c>
      <c r="BY494" s="146">
        <f t="shared" si="1032"/>
        <v>0</v>
      </c>
      <c r="BZ494" s="146">
        <f t="shared" si="1032"/>
        <v>0</v>
      </c>
      <c r="CA494" s="146">
        <f t="shared" si="1032"/>
        <v>0</v>
      </c>
      <c r="CB494" s="146">
        <f t="shared" si="1032"/>
        <v>0</v>
      </c>
      <c r="CC494" s="146">
        <f t="shared" si="1032"/>
        <v>0</v>
      </c>
      <c r="CD494" s="146">
        <f t="shared" si="1032"/>
        <v>0</v>
      </c>
      <c r="CE494" s="146">
        <f t="shared" si="1032"/>
        <v>0</v>
      </c>
      <c r="CF494" s="146">
        <f t="shared" si="1032"/>
        <v>0</v>
      </c>
      <c r="CG494" s="146">
        <f t="shared" si="1032"/>
        <v>0</v>
      </c>
      <c r="CH494" s="146">
        <f t="shared" si="1032"/>
        <v>0</v>
      </c>
    </row>
    <row r="495" spans="1:86" ht="11.4" x14ac:dyDescent="0.2">
      <c r="A495" s="150"/>
      <c r="B495" s="14" t="str">
        <f t="shared" ref="B495:K495" si="1033">B55</f>
        <v>RES I</v>
      </c>
      <c r="C495" s="14">
        <f t="shared" si="1033"/>
        <v>305.10000000000002</v>
      </c>
      <c r="D495" s="14" t="str">
        <f t="shared" si="1033"/>
        <v>Win</v>
      </c>
      <c r="E495" s="14" t="str">
        <f t="shared" si="1033"/>
        <v>Wind (Onshore, &gt;10MW)</v>
      </c>
      <c r="F495" s="14" t="str">
        <f t="shared" si="1033"/>
        <v>Multiple</v>
      </c>
      <c r="G495" s="14">
        <f t="shared" si="1033"/>
        <v>38718</v>
      </c>
      <c r="H495" s="14">
        <f t="shared" si="931"/>
        <v>50</v>
      </c>
      <c r="I495" s="14">
        <f t="shared" si="1033"/>
        <v>25</v>
      </c>
      <c r="J495" s="14">
        <f t="shared" si="1033"/>
        <v>25</v>
      </c>
      <c r="K495" s="14">
        <f t="shared" si="1033"/>
        <v>2006</v>
      </c>
      <c r="L495" s="14"/>
      <c r="M495" s="14"/>
      <c r="N495" s="14"/>
      <c r="O495" s="14"/>
      <c r="P495" s="14"/>
      <c r="Q495" s="14"/>
      <c r="R495" s="14"/>
      <c r="S495" s="14"/>
      <c r="T495" s="14"/>
      <c r="U495" s="146">
        <f>IFERROR('CEB Allocators'!M55/SUM('CEB Allocators'!$M55:$BF55),0)*SUM($U55:$BN55)</f>
        <v>0</v>
      </c>
      <c r="V495" s="146">
        <f>IFERROR('CEB Allocators'!N55/SUM('CEB Allocators'!$M55:$BF55),0)*SUM($U55:$BN55)</f>
        <v>68.661903865938683</v>
      </c>
      <c r="W495" s="146">
        <f>IFERROR('CEB Allocators'!O55/SUM('CEB Allocators'!$M55:$BF55),0)*SUM($U55:$BN55)</f>
        <v>68.661903865938683</v>
      </c>
      <c r="X495" s="146">
        <f>IFERROR('CEB Allocators'!P55/SUM('CEB Allocators'!$M55:$BF55),0)*SUM($U55:$BN55)</f>
        <v>68.661903865938683</v>
      </c>
      <c r="Y495" s="146">
        <f>IFERROR('CEB Allocators'!Q55/SUM('CEB Allocators'!$M55:$BF55),0)*SUM($U55:$BN55)</f>
        <v>68.661903865938683</v>
      </c>
      <c r="Z495" s="146">
        <f>IFERROR('CEB Allocators'!R55/SUM('CEB Allocators'!$M55:$BF55),0)*SUM($U55:$BN55)</f>
        <v>68.661903865938683</v>
      </c>
      <c r="AA495" s="146">
        <f>IFERROR('CEB Allocators'!S55/SUM('CEB Allocators'!$M55:$BF55),0)*SUM($U55:$BN55)</f>
        <v>68.661903865938683</v>
      </c>
      <c r="AB495" s="146">
        <f>IFERROR('CEB Allocators'!T55/SUM('CEB Allocators'!$M55:$BF55),0)*SUM($U55:$BN55)</f>
        <v>68.661903865938683</v>
      </c>
      <c r="AC495" s="146">
        <f>IFERROR('CEB Allocators'!U55/SUM('CEB Allocators'!$M55:$BF55),0)*SUM($U55:$BN55)</f>
        <v>68.661903865938683</v>
      </c>
      <c r="AD495" s="146">
        <f>IFERROR('CEB Allocators'!V55/SUM('CEB Allocators'!$M55:$BF55),0)*SUM($U55:$BN55)</f>
        <v>68.661903865938683</v>
      </c>
      <c r="AE495" s="146">
        <f>IFERROR('CEB Allocators'!W55/SUM('CEB Allocators'!$M55:$BF55),0)*SUM($U55:$BN55)</f>
        <v>68.661903865938683</v>
      </c>
      <c r="AF495" s="146">
        <f>IFERROR('CEB Allocators'!X55/SUM('CEB Allocators'!$M55:$BF55),0)*SUM($U55:$BN55)</f>
        <v>68.661903865938683</v>
      </c>
      <c r="AG495" s="146">
        <f>IFERROR('CEB Allocators'!Y55/SUM('CEB Allocators'!$M55:$BF55),0)*SUM($U55:$BN55)</f>
        <v>68.661903865938683</v>
      </c>
      <c r="AH495" s="146">
        <f>IFERROR('CEB Allocators'!Z55/SUM('CEB Allocators'!$M55:$BF55),0)*SUM($U55:$BN55)</f>
        <v>68.661903865938683</v>
      </c>
      <c r="AI495" s="146">
        <f>IFERROR('CEB Allocators'!AA55/SUM('CEB Allocators'!$M55:$BF55),0)*SUM($U55:$BN55)</f>
        <v>68.661903865938683</v>
      </c>
      <c r="AJ495" s="146">
        <f>IFERROR('CEB Allocators'!AB55/SUM('CEB Allocators'!$M55:$BF55),0)*SUM($U55:$BN55)</f>
        <v>68.661903865938683</v>
      </c>
      <c r="AK495" s="146">
        <f>IFERROR('CEB Allocators'!AC55/SUM('CEB Allocators'!$M55:$BF55),0)*SUM($U55:$BN55)</f>
        <v>68.661903865938683</v>
      </c>
      <c r="AL495" s="146">
        <f>IFERROR('CEB Allocators'!AD55/SUM('CEB Allocators'!$M55:$BF55),0)*SUM($U55:$BN55)</f>
        <v>68.661903865938683</v>
      </c>
      <c r="AM495" s="146">
        <f>IFERROR('CEB Allocators'!AE55/SUM('CEB Allocators'!$M55:$BF55),0)*SUM($U55:$BN55)</f>
        <v>68.661903865938683</v>
      </c>
      <c r="AN495" s="146">
        <f>IFERROR('CEB Allocators'!AF55/SUM('CEB Allocators'!$M55:$BF55),0)*SUM($U55:$BN55)</f>
        <v>68.661903865938683</v>
      </c>
      <c r="AO495" s="146">
        <f>IFERROR('CEB Allocators'!AG55/SUM('CEB Allocators'!$M55:$BF55),0)*SUM($U55:$BN55)</f>
        <v>68.661903865938683</v>
      </c>
      <c r="AP495" s="146">
        <f>IFERROR('CEB Allocators'!AH55/SUM('CEB Allocators'!$M55:$BF55),0)*SUM($U55:$BN55)</f>
        <v>68.661903865938683</v>
      </c>
      <c r="AQ495" s="146">
        <f>IFERROR('CEB Allocators'!AI55/SUM('CEB Allocators'!$M55:$BF55),0)*SUM($U55:$BN55)</f>
        <v>68.661903865938683</v>
      </c>
      <c r="AR495" s="146">
        <f>IFERROR('CEB Allocators'!AJ55/SUM('CEB Allocators'!$M55:$BF55),0)*SUM($U55:$BN55)</f>
        <v>68.661903865938683</v>
      </c>
      <c r="AS495" s="146">
        <f>IFERROR('CEB Allocators'!AK55/SUM('CEB Allocators'!$M55:$BF55),0)*SUM($U55:$BN55)</f>
        <v>68.661903865938683</v>
      </c>
      <c r="AT495" s="146">
        <f>IFERROR('CEB Allocators'!AL55/SUM('CEB Allocators'!$M55:$BF55),0)*SUM($U55:$BN55)</f>
        <v>68.661903865938683</v>
      </c>
      <c r="AU495" s="146">
        <f>IFERROR('CEB Allocators'!AM55/SUM('CEB Allocators'!$M55:$BF55),0)*SUM($U55:$BN55)</f>
        <v>68.661903865938683</v>
      </c>
      <c r="AV495" s="146">
        <f>IFERROR('CEB Allocators'!AN55/SUM('CEB Allocators'!$M55:$BF55),0)*SUM($U55:$BN55)</f>
        <v>68.661903865938683</v>
      </c>
      <c r="AW495" s="146">
        <f>IFERROR('CEB Allocators'!AO55/SUM('CEB Allocators'!$M55:$BF55),0)*SUM($U55:$BN55)</f>
        <v>68.661903865938683</v>
      </c>
      <c r="AX495" s="146">
        <f>IFERROR('CEB Allocators'!AP55/SUM('CEB Allocators'!$M55:$BF55),0)*SUM($U55:$BN55)</f>
        <v>68.661903865938683</v>
      </c>
      <c r="AY495" s="146">
        <f>IFERROR('CEB Allocators'!AQ55/SUM('CEB Allocators'!$M55:$BF55),0)*SUM($U55:$BN55)</f>
        <v>68.661903865938683</v>
      </c>
      <c r="AZ495" s="146">
        <f>IFERROR('CEB Allocators'!AR55/SUM('CEB Allocators'!$M55:$BF55),0)*SUM($U55:$BN55)</f>
        <v>68.661903865938683</v>
      </c>
      <c r="BA495" s="146">
        <f>IFERROR('CEB Allocators'!AS55/SUM('CEB Allocators'!$M55:$BF55),0)*SUM($U55:$BN55)</f>
        <v>68.661903865938683</v>
      </c>
      <c r="BB495" s="146">
        <f>IFERROR('CEB Allocators'!AT55/SUM('CEB Allocators'!$M55:$BF55),0)*SUM($U55:$BN55)</f>
        <v>68.661903865938683</v>
      </c>
      <c r="BC495" s="146">
        <f>IFERROR('CEB Allocators'!AU55/SUM('CEB Allocators'!$M55:$BF55),0)*SUM($U55:$BN55)</f>
        <v>68.661903865938683</v>
      </c>
      <c r="BD495" s="146">
        <f>IFERROR('CEB Allocators'!AV55/SUM('CEB Allocators'!$M55:$BF55),0)*SUM($U55:$BN55)</f>
        <v>68.661903865938683</v>
      </c>
      <c r="BE495" s="146">
        <f>IFERROR('CEB Allocators'!AW55/SUM('CEB Allocators'!$M55:$BF55),0)*SUM($U55:$BN55)</f>
        <v>68.661903865938683</v>
      </c>
      <c r="BF495" s="146">
        <f>IFERROR('CEB Allocators'!AX55/SUM('CEB Allocators'!$M55:$BF55),0)*SUM($U55:$BN55)</f>
        <v>68.661903865938683</v>
      </c>
      <c r="BG495" s="146">
        <f>IFERROR('CEB Allocators'!AY55/SUM('CEB Allocators'!$M55:$BF55),0)*SUM($U55:$BN55)</f>
        <v>68.661903865938683</v>
      </c>
      <c r="BH495" s="146">
        <f>IFERROR('CEB Allocators'!AZ55/SUM('CEB Allocators'!$M55:$BF55),0)*SUM($U55:$BN55)</f>
        <v>68.661903865938683</v>
      </c>
      <c r="BI495" s="146">
        <f>IFERROR('CEB Allocators'!BA55/SUM('CEB Allocators'!$M55:$BF55),0)*SUM($U55:$BN55)</f>
        <v>68.661903865938683</v>
      </c>
      <c r="BJ495" s="146">
        <f>IFERROR('CEB Allocators'!BB55/SUM('CEB Allocators'!$M55:$BF55),0)*SUM($U55:$BN55)</f>
        <v>68.661903865938683</v>
      </c>
      <c r="BK495" s="146">
        <f>IFERROR('CEB Allocators'!BC55/SUM('CEB Allocators'!$M55:$BF55),0)*SUM($U55:$BN55)</f>
        <v>68.661903865938683</v>
      </c>
      <c r="BL495" s="146">
        <f>IFERROR('CEB Allocators'!BD55/SUM('CEB Allocators'!$M55:$BF55),0)*SUM($U55:$BN55)</f>
        <v>68.661903865938683</v>
      </c>
      <c r="BM495" s="146">
        <f>IFERROR('CEB Allocators'!BE55/SUM('CEB Allocators'!$M55:$BF55),0)*SUM($U55:$BN55)</f>
        <v>68.661903865938683</v>
      </c>
      <c r="BN495" s="146">
        <f>IFERROR('CEB Allocators'!BF55/SUM('CEB Allocators'!$M55:$BF55),0)*SUM($U55:$BN55)</f>
        <v>68.661903865938683</v>
      </c>
      <c r="BO495" s="146">
        <f t="shared" ref="BO495:CH495" si="1034">BO55</f>
        <v>91.661670888098058</v>
      </c>
      <c r="BP495" s="146">
        <f t="shared" si="1034"/>
        <v>92.851865198166635</v>
      </c>
      <c r="BQ495" s="146">
        <f t="shared" si="1034"/>
        <v>93.464874188362373</v>
      </c>
      <c r="BR495" s="146">
        <f t="shared" si="1034"/>
        <v>94.090143358361999</v>
      </c>
      <c r="BS495" s="146">
        <f t="shared" si="1034"/>
        <v>94.727917911761637</v>
      </c>
      <c r="BT495" s="146">
        <f t="shared" si="1034"/>
        <v>0</v>
      </c>
      <c r="BU495" s="146">
        <f t="shared" si="1034"/>
        <v>0</v>
      </c>
      <c r="BV495" s="146">
        <f t="shared" si="1034"/>
        <v>0</v>
      </c>
      <c r="BW495" s="146">
        <f t="shared" si="1034"/>
        <v>0</v>
      </c>
      <c r="BX495" s="146">
        <f t="shared" si="1034"/>
        <v>0</v>
      </c>
      <c r="BY495" s="146">
        <f t="shared" si="1034"/>
        <v>0</v>
      </c>
      <c r="BZ495" s="146">
        <f t="shared" si="1034"/>
        <v>0</v>
      </c>
      <c r="CA495" s="146">
        <f t="shared" si="1034"/>
        <v>0</v>
      </c>
      <c r="CB495" s="146">
        <f t="shared" si="1034"/>
        <v>0</v>
      </c>
      <c r="CC495" s="146">
        <f t="shared" si="1034"/>
        <v>0</v>
      </c>
      <c r="CD495" s="146">
        <f t="shared" si="1034"/>
        <v>0</v>
      </c>
      <c r="CE495" s="146">
        <f t="shared" si="1034"/>
        <v>0</v>
      </c>
      <c r="CF495" s="146">
        <f t="shared" si="1034"/>
        <v>0</v>
      </c>
      <c r="CG495" s="146">
        <f t="shared" si="1034"/>
        <v>0</v>
      </c>
      <c r="CH495" s="146">
        <f t="shared" si="1034"/>
        <v>0</v>
      </c>
    </row>
    <row r="496" spans="1:86" ht="11.4" x14ac:dyDescent="0.2">
      <c r="A496" s="150"/>
      <c r="B496" s="14" t="str">
        <f t="shared" ref="B496:K496" si="1035">B56</f>
        <v>RES II</v>
      </c>
      <c r="C496" s="14">
        <f t="shared" si="1035"/>
        <v>778.5</v>
      </c>
      <c r="D496" s="14" t="str">
        <f t="shared" si="1035"/>
        <v>Win</v>
      </c>
      <c r="E496" s="14" t="str">
        <f t="shared" si="1035"/>
        <v>Wind (Onshore, &gt;10MW)</v>
      </c>
      <c r="F496" s="14" t="str">
        <f t="shared" si="1035"/>
        <v>Multiple</v>
      </c>
      <c r="G496" s="14">
        <f t="shared" si="1035"/>
        <v>39448</v>
      </c>
      <c r="H496" s="14">
        <f t="shared" si="931"/>
        <v>50</v>
      </c>
      <c r="I496" s="14">
        <f t="shared" si="1035"/>
        <v>25</v>
      </c>
      <c r="J496" s="14">
        <f t="shared" si="1035"/>
        <v>25</v>
      </c>
      <c r="K496" s="14">
        <f t="shared" si="1035"/>
        <v>2008</v>
      </c>
      <c r="L496" s="14"/>
      <c r="M496" s="14"/>
      <c r="N496" s="14"/>
      <c r="O496" s="14"/>
      <c r="P496" s="14"/>
      <c r="Q496" s="14"/>
      <c r="R496" s="14"/>
      <c r="S496" s="14"/>
      <c r="T496" s="14"/>
      <c r="U496" s="146">
        <f>IFERROR('CEB Allocators'!M56/SUM('CEB Allocators'!$M56:$BF56),0)*SUM($U56:$BN56)</f>
        <v>0</v>
      </c>
      <c r="V496" s="146">
        <f>IFERROR('CEB Allocators'!N56/SUM('CEB Allocators'!$M56:$BF56),0)*SUM($U56:$BN56)</f>
        <v>0</v>
      </c>
      <c r="W496" s="146">
        <f>IFERROR('CEB Allocators'!O56/SUM('CEB Allocators'!$M56:$BF56),0)*SUM($U56:$BN56)</f>
        <v>0</v>
      </c>
      <c r="X496" s="146">
        <f>IFERROR('CEB Allocators'!P56/SUM('CEB Allocators'!$M56:$BF56),0)*SUM($U56:$BN56)</f>
        <v>179.53460475037124</v>
      </c>
      <c r="Y496" s="146">
        <f>IFERROR('CEB Allocators'!Q56/SUM('CEB Allocators'!$M56:$BF56),0)*SUM($U56:$BN56)</f>
        <v>179.53460475037124</v>
      </c>
      <c r="Z496" s="146">
        <f>IFERROR('CEB Allocators'!R56/SUM('CEB Allocators'!$M56:$BF56),0)*SUM($U56:$BN56)</f>
        <v>179.53460475037124</v>
      </c>
      <c r="AA496" s="146">
        <f>IFERROR('CEB Allocators'!S56/SUM('CEB Allocators'!$M56:$BF56),0)*SUM($U56:$BN56)</f>
        <v>179.53460475037124</v>
      </c>
      <c r="AB496" s="146">
        <f>IFERROR('CEB Allocators'!T56/SUM('CEB Allocators'!$M56:$BF56),0)*SUM($U56:$BN56)</f>
        <v>179.53460475037124</v>
      </c>
      <c r="AC496" s="146">
        <f>IFERROR('CEB Allocators'!U56/SUM('CEB Allocators'!$M56:$BF56),0)*SUM($U56:$BN56)</f>
        <v>179.53460475037124</v>
      </c>
      <c r="AD496" s="146">
        <f>IFERROR('CEB Allocators'!V56/SUM('CEB Allocators'!$M56:$BF56),0)*SUM($U56:$BN56)</f>
        <v>179.53460475037124</v>
      </c>
      <c r="AE496" s="146">
        <f>IFERROR('CEB Allocators'!W56/SUM('CEB Allocators'!$M56:$BF56),0)*SUM($U56:$BN56)</f>
        <v>179.53460475037124</v>
      </c>
      <c r="AF496" s="146">
        <f>IFERROR('CEB Allocators'!X56/SUM('CEB Allocators'!$M56:$BF56),0)*SUM($U56:$BN56)</f>
        <v>179.53460475037124</v>
      </c>
      <c r="AG496" s="146">
        <f>IFERROR('CEB Allocators'!Y56/SUM('CEB Allocators'!$M56:$BF56),0)*SUM($U56:$BN56)</f>
        <v>179.53460475037124</v>
      </c>
      <c r="AH496" s="146">
        <f>IFERROR('CEB Allocators'!Z56/SUM('CEB Allocators'!$M56:$BF56),0)*SUM($U56:$BN56)</f>
        <v>179.53460475037124</v>
      </c>
      <c r="AI496" s="146">
        <f>IFERROR('CEB Allocators'!AA56/SUM('CEB Allocators'!$M56:$BF56),0)*SUM($U56:$BN56)</f>
        <v>179.53460475037124</v>
      </c>
      <c r="AJ496" s="146">
        <f>IFERROR('CEB Allocators'!AB56/SUM('CEB Allocators'!$M56:$BF56),0)*SUM($U56:$BN56)</f>
        <v>179.53460475037124</v>
      </c>
      <c r="AK496" s="146">
        <f>IFERROR('CEB Allocators'!AC56/SUM('CEB Allocators'!$M56:$BF56),0)*SUM($U56:$BN56)</f>
        <v>179.53460475037124</v>
      </c>
      <c r="AL496" s="146">
        <f>IFERROR('CEB Allocators'!AD56/SUM('CEB Allocators'!$M56:$BF56),0)*SUM($U56:$BN56)</f>
        <v>179.53460475037124</v>
      </c>
      <c r="AM496" s="146">
        <f>IFERROR('CEB Allocators'!AE56/SUM('CEB Allocators'!$M56:$BF56),0)*SUM($U56:$BN56)</f>
        <v>179.53460475037124</v>
      </c>
      <c r="AN496" s="146">
        <f>IFERROR('CEB Allocators'!AF56/SUM('CEB Allocators'!$M56:$BF56),0)*SUM($U56:$BN56)</f>
        <v>179.53460475037124</v>
      </c>
      <c r="AO496" s="146">
        <f>IFERROR('CEB Allocators'!AG56/SUM('CEB Allocators'!$M56:$BF56),0)*SUM($U56:$BN56)</f>
        <v>179.53460475037124</v>
      </c>
      <c r="AP496" s="146">
        <f>IFERROR('CEB Allocators'!AH56/SUM('CEB Allocators'!$M56:$BF56),0)*SUM($U56:$BN56)</f>
        <v>179.53460475037124</v>
      </c>
      <c r="AQ496" s="146">
        <f>IFERROR('CEB Allocators'!AI56/SUM('CEB Allocators'!$M56:$BF56),0)*SUM($U56:$BN56)</f>
        <v>179.53460475037124</v>
      </c>
      <c r="AR496" s="146">
        <f>IFERROR('CEB Allocators'!AJ56/SUM('CEB Allocators'!$M56:$BF56),0)*SUM($U56:$BN56)</f>
        <v>179.53460475037124</v>
      </c>
      <c r="AS496" s="146">
        <f>IFERROR('CEB Allocators'!AK56/SUM('CEB Allocators'!$M56:$BF56),0)*SUM($U56:$BN56)</f>
        <v>179.53460475037124</v>
      </c>
      <c r="AT496" s="146">
        <f>IFERROR('CEB Allocators'!AL56/SUM('CEB Allocators'!$M56:$BF56),0)*SUM($U56:$BN56)</f>
        <v>179.53460475037124</v>
      </c>
      <c r="AU496" s="146">
        <f>IFERROR('CEB Allocators'!AM56/SUM('CEB Allocators'!$M56:$BF56),0)*SUM($U56:$BN56)</f>
        <v>179.53460475037124</v>
      </c>
      <c r="AV496" s="146">
        <f>IFERROR('CEB Allocators'!AN56/SUM('CEB Allocators'!$M56:$BF56),0)*SUM($U56:$BN56)</f>
        <v>179.53460475037124</v>
      </c>
      <c r="AW496" s="146">
        <f>IFERROR('CEB Allocators'!AO56/SUM('CEB Allocators'!$M56:$BF56),0)*SUM($U56:$BN56)</f>
        <v>179.53460475037124</v>
      </c>
      <c r="AX496" s="146">
        <f>IFERROR('CEB Allocators'!AP56/SUM('CEB Allocators'!$M56:$BF56),0)*SUM($U56:$BN56)</f>
        <v>179.53460475037124</v>
      </c>
      <c r="AY496" s="146">
        <f>IFERROR('CEB Allocators'!AQ56/SUM('CEB Allocators'!$M56:$BF56),0)*SUM($U56:$BN56)</f>
        <v>179.53460475037124</v>
      </c>
      <c r="AZ496" s="146">
        <f>IFERROR('CEB Allocators'!AR56/SUM('CEB Allocators'!$M56:$BF56),0)*SUM($U56:$BN56)</f>
        <v>179.53460475037124</v>
      </c>
      <c r="BA496" s="146">
        <f>IFERROR('CEB Allocators'!AS56/SUM('CEB Allocators'!$M56:$BF56),0)*SUM($U56:$BN56)</f>
        <v>179.53460475037124</v>
      </c>
      <c r="BB496" s="146">
        <f>IFERROR('CEB Allocators'!AT56/SUM('CEB Allocators'!$M56:$BF56),0)*SUM($U56:$BN56)</f>
        <v>179.53460475037124</v>
      </c>
      <c r="BC496" s="146">
        <f>IFERROR('CEB Allocators'!AU56/SUM('CEB Allocators'!$M56:$BF56),0)*SUM($U56:$BN56)</f>
        <v>179.53460475037124</v>
      </c>
      <c r="BD496" s="146">
        <f>IFERROR('CEB Allocators'!AV56/SUM('CEB Allocators'!$M56:$BF56),0)*SUM($U56:$BN56)</f>
        <v>179.53460475037124</v>
      </c>
      <c r="BE496" s="146">
        <f>IFERROR('CEB Allocators'!AW56/SUM('CEB Allocators'!$M56:$BF56),0)*SUM($U56:$BN56)</f>
        <v>179.53460475037124</v>
      </c>
      <c r="BF496" s="146">
        <f>IFERROR('CEB Allocators'!AX56/SUM('CEB Allocators'!$M56:$BF56),0)*SUM($U56:$BN56)</f>
        <v>179.53460475037124</v>
      </c>
      <c r="BG496" s="146">
        <f>IFERROR('CEB Allocators'!AY56/SUM('CEB Allocators'!$M56:$BF56),0)*SUM($U56:$BN56)</f>
        <v>179.53460475037124</v>
      </c>
      <c r="BH496" s="146">
        <f>IFERROR('CEB Allocators'!AZ56/SUM('CEB Allocators'!$M56:$BF56),0)*SUM($U56:$BN56)</f>
        <v>179.53460475037124</v>
      </c>
      <c r="BI496" s="146">
        <f>IFERROR('CEB Allocators'!BA56/SUM('CEB Allocators'!$M56:$BF56),0)*SUM($U56:$BN56)</f>
        <v>179.53460475037124</v>
      </c>
      <c r="BJ496" s="146">
        <f>IFERROR('CEB Allocators'!BB56/SUM('CEB Allocators'!$M56:$BF56),0)*SUM($U56:$BN56)</f>
        <v>179.53460475037124</v>
      </c>
      <c r="BK496" s="146">
        <f>IFERROR('CEB Allocators'!BC56/SUM('CEB Allocators'!$M56:$BF56),0)*SUM($U56:$BN56)</f>
        <v>179.53460475037124</v>
      </c>
      <c r="BL496" s="146">
        <f>IFERROR('CEB Allocators'!BD56/SUM('CEB Allocators'!$M56:$BF56),0)*SUM($U56:$BN56)</f>
        <v>179.53460475037124</v>
      </c>
      <c r="BM496" s="146">
        <f>IFERROR('CEB Allocators'!BE56/SUM('CEB Allocators'!$M56:$BF56),0)*SUM($U56:$BN56)</f>
        <v>179.53460475037124</v>
      </c>
      <c r="BN496" s="146">
        <f>IFERROR('CEB Allocators'!BF56/SUM('CEB Allocators'!$M56:$BF56),0)*SUM($U56:$BN56)</f>
        <v>179.53460475037124</v>
      </c>
      <c r="BO496" s="146">
        <f t="shared" ref="BO496:CH496" si="1036">BO56</f>
        <v>240.29804127094678</v>
      </c>
      <c r="BP496" s="146">
        <f t="shared" si="1036"/>
        <v>241.80147022361672</v>
      </c>
      <c r="BQ496" s="146">
        <f t="shared" si="1036"/>
        <v>243.33496775534007</v>
      </c>
      <c r="BR496" s="146">
        <f t="shared" si="1036"/>
        <v>246.49458606970288</v>
      </c>
      <c r="BS496" s="146">
        <f t="shared" si="1036"/>
        <v>248.12194591834793</v>
      </c>
      <c r="BT496" s="146">
        <f t="shared" si="1036"/>
        <v>249.78185296396589</v>
      </c>
      <c r="BU496" s="146">
        <f t="shared" si="1036"/>
        <v>251.47495815049626</v>
      </c>
      <c r="BV496" s="146">
        <f t="shared" si="1036"/>
        <v>0</v>
      </c>
      <c r="BW496" s="146">
        <f t="shared" si="1036"/>
        <v>0</v>
      </c>
      <c r="BX496" s="146">
        <f t="shared" si="1036"/>
        <v>0</v>
      </c>
      <c r="BY496" s="146">
        <f t="shared" si="1036"/>
        <v>0</v>
      </c>
      <c r="BZ496" s="146">
        <f t="shared" si="1036"/>
        <v>0</v>
      </c>
      <c r="CA496" s="146">
        <f t="shared" si="1036"/>
        <v>0</v>
      </c>
      <c r="CB496" s="146">
        <f t="shared" si="1036"/>
        <v>0</v>
      </c>
      <c r="CC496" s="146">
        <f t="shared" si="1036"/>
        <v>0</v>
      </c>
      <c r="CD496" s="146">
        <f t="shared" si="1036"/>
        <v>0</v>
      </c>
      <c r="CE496" s="146">
        <f t="shared" si="1036"/>
        <v>0</v>
      </c>
      <c r="CF496" s="146">
        <f t="shared" si="1036"/>
        <v>0</v>
      </c>
      <c r="CG496" s="146">
        <f t="shared" si="1036"/>
        <v>0</v>
      </c>
      <c r="CH496" s="146">
        <f t="shared" si="1036"/>
        <v>0</v>
      </c>
    </row>
    <row r="497" spans="1:86" ht="11.4" x14ac:dyDescent="0.2">
      <c r="A497" s="150"/>
      <c r="B497" s="14" t="str">
        <f t="shared" ref="B497:K497" si="1037">B57</f>
        <v>RES III</v>
      </c>
      <c r="C497" s="14">
        <f t="shared" si="1037"/>
        <v>425.8</v>
      </c>
      <c r="D497" s="14" t="str">
        <f t="shared" si="1037"/>
        <v>Win</v>
      </c>
      <c r="E497" s="14" t="str">
        <f t="shared" si="1037"/>
        <v>Wind (Onshore, &gt;10MW)</v>
      </c>
      <c r="F497" s="14" t="str">
        <f t="shared" si="1037"/>
        <v>Multiple</v>
      </c>
      <c r="G497" s="14">
        <f t="shared" si="1037"/>
        <v>40179</v>
      </c>
      <c r="H497" s="14">
        <f t="shared" si="931"/>
        <v>50</v>
      </c>
      <c r="I497" s="14">
        <f t="shared" si="1037"/>
        <v>25</v>
      </c>
      <c r="J497" s="14">
        <f t="shared" si="1037"/>
        <v>25</v>
      </c>
      <c r="K497" s="14">
        <f t="shared" si="1037"/>
        <v>2010</v>
      </c>
      <c r="L497" s="14"/>
      <c r="M497" s="14"/>
      <c r="N497" s="14"/>
      <c r="O497" s="14"/>
      <c r="P497" s="14"/>
      <c r="Q497" s="14"/>
      <c r="R497" s="14"/>
      <c r="S497" s="14"/>
      <c r="T497" s="14"/>
      <c r="U497" s="146">
        <f>IFERROR('CEB Allocators'!M57/SUM('CEB Allocators'!$M57:$BF57),0)*SUM($U57:$BN57)</f>
        <v>0</v>
      </c>
      <c r="V497" s="146">
        <f>IFERROR('CEB Allocators'!N57/SUM('CEB Allocators'!$M57:$BF57),0)*SUM($U57:$BN57)</f>
        <v>0</v>
      </c>
      <c r="W497" s="146">
        <f>IFERROR('CEB Allocators'!O57/SUM('CEB Allocators'!$M57:$BF57),0)*SUM($U57:$BN57)</f>
        <v>0</v>
      </c>
      <c r="X497" s="146">
        <f>IFERROR('CEB Allocators'!P57/SUM('CEB Allocators'!$M57:$BF57),0)*SUM($U57:$BN57)</f>
        <v>0</v>
      </c>
      <c r="Y497" s="146">
        <f>IFERROR('CEB Allocators'!Q57/SUM('CEB Allocators'!$M57:$BF57),0)*SUM($U57:$BN57)</f>
        <v>0</v>
      </c>
      <c r="Z497" s="146">
        <f>IFERROR('CEB Allocators'!R57/SUM('CEB Allocators'!$M57:$BF57),0)*SUM($U57:$BN57)</f>
        <v>114.71194625349071</v>
      </c>
      <c r="AA497" s="146">
        <f>IFERROR('CEB Allocators'!S57/SUM('CEB Allocators'!$M57:$BF57),0)*SUM($U57:$BN57)</f>
        <v>114.71194625349071</v>
      </c>
      <c r="AB497" s="146">
        <f>IFERROR('CEB Allocators'!T57/SUM('CEB Allocators'!$M57:$BF57),0)*SUM($U57:$BN57)</f>
        <v>114.71194625349071</v>
      </c>
      <c r="AC497" s="146">
        <f>IFERROR('CEB Allocators'!U57/SUM('CEB Allocators'!$M57:$BF57),0)*SUM($U57:$BN57)</f>
        <v>114.71194625349071</v>
      </c>
      <c r="AD497" s="146">
        <f>IFERROR('CEB Allocators'!V57/SUM('CEB Allocators'!$M57:$BF57),0)*SUM($U57:$BN57)</f>
        <v>114.71194625349071</v>
      </c>
      <c r="AE497" s="146">
        <f>IFERROR('CEB Allocators'!W57/SUM('CEB Allocators'!$M57:$BF57),0)*SUM($U57:$BN57)</f>
        <v>114.71194625349071</v>
      </c>
      <c r="AF497" s="146">
        <f>IFERROR('CEB Allocators'!X57/SUM('CEB Allocators'!$M57:$BF57),0)*SUM($U57:$BN57)</f>
        <v>114.71194625349071</v>
      </c>
      <c r="AG497" s="146">
        <f>IFERROR('CEB Allocators'!Y57/SUM('CEB Allocators'!$M57:$BF57),0)*SUM($U57:$BN57)</f>
        <v>114.71194625349071</v>
      </c>
      <c r="AH497" s="146">
        <f>IFERROR('CEB Allocators'!Z57/SUM('CEB Allocators'!$M57:$BF57),0)*SUM($U57:$BN57)</f>
        <v>114.71194625349071</v>
      </c>
      <c r="AI497" s="146">
        <f>IFERROR('CEB Allocators'!AA57/SUM('CEB Allocators'!$M57:$BF57),0)*SUM($U57:$BN57)</f>
        <v>114.71194625349071</v>
      </c>
      <c r="AJ497" s="146">
        <f>IFERROR('CEB Allocators'!AB57/SUM('CEB Allocators'!$M57:$BF57),0)*SUM($U57:$BN57)</f>
        <v>114.71194625349071</v>
      </c>
      <c r="AK497" s="146">
        <f>IFERROR('CEB Allocators'!AC57/SUM('CEB Allocators'!$M57:$BF57),0)*SUM($U57:$BN57)</f>
        <v>114.71194625349071</v>
      </c>
      <c r="AL497" s="146">
        <f>IFERROR('CEB Allocators'!AD57/SUM('CEB Allocators'!$M57:$BF57),0)*SUM($U57:$BN57)</f>
        <v>114.71194625349071</v>
      </c>
      <c r="AM497" s="146">
        <f>IFERROR('CEB Allocators'!AE57/SUM('CEB Allocators'!$M57:$BF57),0)*SUM($U57:$BN57)</f>
        <v>114.71194625349071</v>
      </c>
      <c r="AN497" s="146">
        <f>IFERROR('CEB Allocators'!AF57/SUM('CEB Allocators'!$M57:$BF57),0)*SUM($U57:$BN57)</f>
        <v>114.71194625349071</v>
      </c>
      <c r="AO497" s="146">
        <f>IFERROR('CEB Allocators'!AG57/SUM('CEB Allocators'!$M57:$BF57),0)*SUM($U57:$BN57)</f>
        <v>114.71194625349071</v>
      </c>
      <c r="AP497" s="146">
        <f>IFERROR('CEB Allocators'!AH57/SUM('CEB Allocators'!$M57:$BF57),0)*SUM($U57:$BN57)</f>
        <v>114.71194625349071</v>
      </c>
      <c r="AQ497" s="146">
        <f>IFERROR('CEB Allocators'!AI57/SUM('CEB Allocators'!$M57:$BF57),0)*SUM($U57:$BN57)</f>
        <v>114.71194625349071</v>
      </c>
      <c r="AR497" s="146">
        <f>IFERROR('CEB Allocators'!AJ57/SUM('CEB Allocators'!$M57:$BF57),0)*SUM($U57:$BN57)</f>
        <v>114.71194625349071</v>
      </c>
      <c r="AS497" s="146">
        <f>IFERROR('CEB Allocators'!AK57/SUM('CEB Allocators'!$M57:$BF57),0)*SUM($U57:$BN57)</f>
        <v>114.71194625349071</v>
      </c>
      <c r="AT497" s="146">
        <f>IFERROR('CEB Allocators'!AL57/SUM('CEB Allocators'!$M57:$BF57),0)*SUM($U57:$BN57)</f>
        <v>114.71194625349071</v>
      </c>
      <c r="AU497" s="146">
        <f>IFERROR('CEB Allocators'!AM57/SUM('CEB Allocators'!$M57:$BF57),0)*SUM($U57:$BN57)</f>
        <v>114.71194625349071</v>
      </c>
      <c r="AV497" s="146">
        <f>IFERROR('CEB Allocators'!AN57/SUM('CEB Allocators'!$M57:$BF57),0)*SUM($U57:$BN57)</f>
        <v>114.71194625349071</v>
      </c>
      <c r="AW497" s="146">
        <f>IFERROR('CEB Allocators'!AO57/SUM('CEB Allocators'!$M57:$BF57),0)*SUM($U57:$BN57)</f>
        <v>114.71194625349071</v>
      </c>
      <c r="AX497" s="146">
        <f>IFERROR('CEB Allocators'!AP57/SUM('CEB Allocators'!$M57:$BF57),0)*SUM($U57:$BN57)</f>
        <v>114.71194625349071</v>
      </c>
      <c r="AY497" s="146">
        <f>IFERROR('CEB Allocators'!AQ57/SUM('CEB Allocators'!$M57:$BF57),0)*SUM($U57:$BN57)</f>
        <v>114.71194625349071</v>
      </c>
      <c r="AZ497" s="146">
        <f>IFERROR('CEB Allocators'!AR57/SUM('CEB Allocators'!$M57:$BF57),0)*SUM($U57:$BN57)</f>
        <v>114.71194625349071</v>
      </c>
      <c r="BA497" s="146">
        <f>IFERROR('CEB Allocators'!AS57/SUM('CEB Allocators'!$M57:$BF57),0)*SUM($U57:$BN57)</f>
        <v>114.71194625349071</v>
      </c>
      <c r="BB497" s="146">
        <f>IFERROR('CEB Allocators'!AT57/SUM('CEB Allocators'!$M57:$BF57),0)*SUM($U57:$BN57)</f>
        <v>114.71194625349071</v>
      </c>
      <c r="BC497" s="146">
        <f>IFERROR('CEB Allocators'!AU57/SUM('CEB Allocators'!$M57:$BF57),0)*SUM($U57:$BN57)</f>
        <v>114.71194625349071</v>
      </c>
      <c r="BD497" s="146">
        <f>IFERROR('CEB Allocators'!AV57/SUM('CEB Allocators'!$M57:$BF57),0)*SUM($U57:$BN57)</f>
        <v>114.71194625349071</v>
      </c>
      <c r="BE497" s="146">
        <f>IFERROR('CEB Allocators'!AW57/SUM('CEB Allocators'!$M57:$BF57),0)*SUM($U57:$BN57)</f>
        <v>114.71194625349071</v>
      </c>
      <c r="BF497" s="146">
        <f>IFERROR('CEB Allocators'!AX57/SUM('CEB Allocators'!$M57:$BF57),0)*SUM($U57:$BN57)</f>
        <v>114.71194625349071</v>
      </c>
      <c r="BG497" s="146">
        <f>IFERROR('CEB Allocators'!AY57/SUM('CEB Allocators'!$M57:$BF57),0)*SUM($U57:$BN57)</f>
        <v>114.71194625349071</v>
      </c>
      <c r="BH497" s="146">
        <f>IFERROR('CEB Allocators'!AZ57/SUM('CEB Allocators'!$M57:$BF57),0)*SUM($U57:$BN57)</f>
        <v>114.71194625349071</v>
      </c>
      <c r="BI497" s="146">
        <f>IFERROR('CEB Allocators'!BA57/SUM('CEB Allocators'!$M57:$BF57),0)*SUM($U57:$BN57)</f>
        <v>114.71194625349071</v>
      </c>
      <c r="BJ497" s="146">
        <f>IFERROR('CEB Allocators'!BB57/SUM('CEB Allocators'!$M57:$BF57),0)*SUM($U57:$BN57)</f>
        <v>114.71194625349071</v>
      </c>
      <c r="BK497" s="146">
        <f>IFERROR('CEB Allocators'!BC57/SUM('CEB Allocators'!$M57:$BF57),0)*SUM($U57:$BN57)</f>
        <v>114.71194625349071</v>
      </c>
      <c r="BL497" s="146">
        <f>IFERROR('CEB Allocators'!BD57/SUM('CEB Allocators'!$M57:$BF57),0)*SUM($U57:$BN57)</f>
        <v>114.71194625349071</v>
      </c>
      <c r="BM497" s="146">
        <f>IFERROR('CEB Allocators'!BE57/SUM('CEB Allocators'!$M57:$BF57),0)*SUM($U57:$BN57)</f>
        <v>114.71194625349071</v>
      </c>
      <c r="BN497" s="146">
        <f>IFERROR('CEB Allocators'!BF57/SUM('CEB Allocators'!$M57:$BF57),0)*SUM($U57:$BN57)</f>
        <v>114.71194625349071</v>
      </c>
      <c r="BO497" s="146">
        <f t="shared" ref="BO497:CH497" si="1038">BO57</f>
        <v>135.0795972735138</v>
      </c>
      <c r="BP497" s="146">
        <f t="shared" si="1038"/>
        <v>135.9018966287442</v>
      </c>
      <c r="BQ497" s="146">
        <f t="shared" si="1038"/>
        <v>136.74064197107921</v>
      </c>
      <c r="BR497" s="146">
        <f t="shared" si="1038"/>
        <v>137.59616222026091</v>
      </c>
      <c r="BS497" s="146">
        <f t="shared" si="1038"/>
        <v>138.46879287442624</v>
      </c>
      <c r="BT497" s="146">
        <f t="shared" si="1038"/>
        <v>140.26676107426854</v>
      </c>
      <c r="BU497" s="146">
        <f t="shared" si="1038"/>
        <v>141.19280370551402</v>
      </c>
      <c r="BV497" s="146">
        <f t="shared" si="1038"/>
        <v>142.13736718938443</v>
      </c>
      <c r="BW497" s="146">
        <f t="shared" si="1038"/>
        <v>143.10082194293224</v>
      </c>
      <c r="BX497" s="146">
        <f t="shared" si="1038"/>
        <v>0</v>
      </c>
      <c r="BY497" s="146">
        <f t="shared" si="1038"/>
        <v>0</v>
      </c>
      <c r="BZ497" s="146">
        <f t="shared" si="1038"/>
        <v>0</v>
      </c>
      <c r="CA497" s="146">
        <f t="shared" si="1038"/>
        <v>0</v>
      </c>
      <c r="CB497" s="146">
        <f t="shared" si="1038"/>
        <v>0</v>
      </c>
      <c r="CC497" s="146">
        <f t="shared" si="1038"/>
        <v>0</v>
      </c>
      <c r="CD497" s="146">
        <f t="shared" si="1038"/>
        <v>0</v>
      </c>
      <c r="CE497" s="146">
        <f t="shared" si="1038"/>
        <v>0</v>
      </c>
      <c r="CF497" s="146">
        <f t="shared" si="1038"/>
        <v>0</v>
      </c>
      <c r="CG497" s="146">
        <f t="shared" si="1038"/>
        <v>0</v>
      </c>
      <c r="CH497" s="146">
        <f t="shared" si="1038"/>
        <v>0</v>
      </c>
    </row>
    <row r="498" spans="1:86" ht="11.4" x14ac:dyDescent="0.2">
      <c r="A498" s="150"/>
      <c r="B498" s="14" t="str">
        <f t="shared" ref="B498:K498" si="1039">B58</f>
        <v>RESOP</v>
      </c>
      <c r="C498" s="14">
        <f t="shared" si="1039"/>
        <v>473.7</v>
      </c>
      <c r="D498" s="14" t="str">
        <f t="shared" si="1039"/>
        <v>Sol</v>
      </c>
      <c r="E498" s="14" t="str">
        <f t="shared" si="1039"/>
        <v>Solar (Ground Mounted, &lt;10MW)</v>
      </c>
      <c r="F498" s="14" t="str">
        <f t="shared" si="1039"/>
        <v>Multiple</v>
      </c>
      <c r="G498" s="14">
        <f t="shared" si="1039"/>
        <v>40179</v>
      </c>
      <c r="H498" s="14">
        <f t="shared" si="931"/>
        <v>50</v>
      </c>
      <c r="I498" s="14">
        <f t="shared" si="1039"/>
        <v>25</v>
      </c>
      <c r="J498" s="14">
        <f t="shared" si="1039"/>
        <v>25</v>
      </c>
      <c r="K498" s="14">
        <f t="shared" si="1039"/>
        <v>2010</v>
      </c>
      <c r="L498" s="14"/>
      <c r="M498" s="14"/>
      <c r="N498" s="14"/>
      <c r="O498" s="14"/>
      <c r="P498" s="14"/>
      <c r="Q498" s="14"/>
      <c r="R498" s="14"/>
      <c r="S498" s="14"/>
      <c r="T498" s="14"/>
      <c r="U498" s="146">
        <f>IFERROR('CEB Allocators'!M58/SUM('CEB Allocators'!$M58:$BF58),0)*SUM($U58:$BN58)</f>
        <v>0</v>
      </c>
      <c r="V498" s="146">
        <f>IFERROR('CEB Allocators'!N58/SUM('CEB Allocators'!$M58:$BF58),0)*SUM($U58:$BN58)</f>
        <v>0</v>
      </c>
      <c r="W498" s="146">
        <f>IFERROR('CEB Allocators'!O58/SUM('CEB Allocators'!$M58:$BF58),0)*SUM($U58:$BN58)</f>
        <v>0</v>
      </c>
      <c r="X498" s="146">
        <f>IFERROR('CEB Allocators'!P58/SUM('CEB Allocators'!$M58:$BF58),0)*SUM($U58:$BN58)</f>
        <v>0</v>
      </c>
      <c r="Y498" s="146">
        <f>IFERROR('CEB Allocators'!Q58/SUM('CEB Allocators'!$M58:$BF58),0)*SUM($U58:$BN58)</f>
        <v>0</v>
      </c>
      <c r="Z498" s="146">
        <f>IFERROR('CEB Allocators'!R58/SUM('CEB Allocators'!$M58:$BF58),0)*SUM($U58:$BN58)</f>
        <v>162.42033600207253</v>
      </c>
      <c r="AA498" s="146">
        <f>IFERROR('CEB Allocators'!S58/SUM('CEB Allocators'!$M58:$BF58),0)*SUM($U58:$BN58)</f>
        <v>162.42033600207253</v>
      </c>
      <c r="AB498" s="146">
        <f>IFERROR('CEB Allocators'!T58/SUM('CEB Allocators'!$M58:$BF58),0)*SUM($U58:$BN58)</f>
        <v>162.42033600207253</v>
      </c>
      <c r="AC498" s="146">
        <f>IFERROR('CEB Allocators'!U58/SUM('CEB Allocators'!$M58:$BF58),0)*SUM($U58:$BN58)</f>
        <v>162.42033600207253</v>
      </c>
      <c r="AD498" s="146">
        <f>IFERROR('CEB Allocators'!V58/SUM('CEB Allocators'!$M58:$BF58),0)*SUM($U58:$BN58)</f>
        <v>162.42033600207253</v>
      </c>
      <c r="AE498" s="146">
        <f>IFERROR('CEB Allocators'!W58/SUM('CEB Allocators'!$M58:$BF58),0)*SUM($U58:$BN58)</f>
        <v>162.42033600207253</v>
      </c>
      <c r="AF498" s="146">
        <f>IFERROR('CEB Allocators'!X58/SUM('CEB Allocators'!$M58:$BF58),0)*SUM($U58:$BN58)</f>
        <v>162.42033600207253</v>
      </c>
      <c r="AG498" s="146">
        <f>IFERROR('CEB Allocators'!Y58/SUM('CEB Allocators'!$M58:$BF58),0)*SUM($U58:$BN58)</f>
        <v>162.42033600207253</v>
      </c>
      <c r="AH498" s="146">
        <f>IFERROR('CEB Allocators'!Z58/SUM('CEB Allocators'!$M58:$BF58),0)*SUM($U58:$BN58)</f>
        <v>162.42033600207253</v>
      </c>
      <c r="AI498" s="146">
        <f>IFERROR('CEB Allocators'!AA58/SUM('CEB Allocators'!$M58:$BF58),0)*SUM($U58:$BN58)</f>
        <v>162.42033600207253</v>
      </c>
      <c r="AJ498" s="146">
        <f>IFERROR('CEB Allocators'!AB58/SUM('CEB Allocators'!$M58:$BF58),0)*SUM($U58:$BN58)</f>
        <v>162.42033600207253</v>
      </c>
      <c r="AK498" s="146">
        <f>IFERROR('CEB Allocators'!AC58/SUM('CEB Allocators'!$M58:$BF58),0)*SUM($U58:$BN58)</f>
        <v>162.42033600207253</v>
      </c>
      <c r="AL498" s="146">
        <f>IFERROR('CEB Allocators'!AD58/SUM('CEB Allocators'!$M58:$BF58),0)*SUM($U58:$BN58)</f>
        <v>162.42033600207253</v>
      </c>
      <c r="AM498" s="146">
        <f>IFERROR('CEB Allocators'!AE58/SUM('CEB Allocators'!$M58:$BF58),0)*SUM($U58:$BN58)</f>
        <v>162.42033600207253</v>
      </c>
      <c r="AN498" s="146">
        <f>IFERROR('CEB Allocators'!AF58/SUM('CEB Allocators'!$M58:$BF58),0)*SUM($U58:$BN58)</f>
        <v>162.42033600207253</v>
      </c>
      <c r="AO498" s="146">
        <f>IFERROR('CEB Allocators'!AG58/SUM('CEB Allocators'!$M58:$BF58),0)*SUM($U58:$BN58)</f>
        <v>162.42033600207253</v>
      </c>
      <c r="AP498" s="146">
        <f>IFERROR('CEB Allocators'!AH58/SUM('CEB Allocators'!$M58:$BF58),0)*SUM($U58:$BN58)</f>
        <v>162.42033600207253</v>
      </c>
      <c r="AQ498" s="146">
        <f>IFERROR('CEB Allocators'!AI58/SUM('CEB Allocators'!$M58:$BF58),0)*SUM($U58:$BN58)</f>
        <v>162.42033600207253</v>
      </c>
      <c r="AR498" s="146">
        <f>IFERROR('CEB Allocators'!AJ58/SUM('CEB Allocators'!$M58:$BF58),0)*SUM($U58:$BN58)</f>
        <v>162.42033600207253</v>
      </c>
      <c r="AS498" s="146">
        <f>IFERROR('CEB Allocators'!AK58/SUM('CEB Allocators'!$M58:$BF58),0)*SUM($U58:$BN58)</f>
        <v>162.42033600207253</v>
      </c>
      <c r="AT498" s="146">
        <f>IFERROR('CEB Allocators'!AL58/SUM('CEB Allocators'!$M58:$BF58),0)*SUM($U58:$BN58)</f>
        <v>162.42033600207253</v>
      </c>
      <c r="AU498" s="146">
        <f>IFERROR('CEB Allocators'!AM58/SUM('CEB Allocators'!$M58:$BF58),0)*SUM($U58:$BN58)</f>
        <v>162.42033600207253</v>
      </c>
      <c r="AV498" s="146">
        <f>IFERROR('CEB Allocators'!AN58/SUM('CEB Allocators'!$M58:$BF58),0)*SUM($U58:$BN58)</f>
        <v>162.42033600207253</v>
      </c>
      <c r="AW498" s="146">
        <f>IFERROR('CEB Allocators'!AO58/SUM('CEB Allocators'!$M58:$BF58),0)*SUM($U58:$BN58)</f>
        <v>162.42033600207253</v>
      </c>
      <c r="AX498" s="146">
        <f>IFERROR('CEB Allocators'!AP58/SUM('CEB Allocators'!$M58:$BF58),0)*SUM($U58:$BN58)</f>
        <v>162.42033600207253</v>
      </c>
      <c r="AY498" s="146">
        <f>IFERROR('CEB Allocators'!AQ58/SUM('CEB Allocators'!$M58:$BF58),0)*SUM($U58:$BN58)</f>
        <v>162.42033600207253</v>
      </c>
      <c r="AZ498" s="146">
        <f>IFERROR('CEB Allocators'!AR58/SUM('CEB Allocators'!$M58:$BF58),0)*SUM($U58:$BN58)</f>
        <v>162.42033600207253</v>
      </c>
      <c r="BA498" s="146">
        <f>IFERROR('CEB Allocators'!AS58/SUM('CEB Allocators'!$M58:$BF58),0)*SUM($U58:$BN58)</f>
        <v>162.42033600207253</v>
      </c>
      <c r="BB498" s="146">
        <f>IFERROR('CEB Allocators'!AT58/SUM('CEB Allocators'!$M58:$BF58),0)*SUM($U58:$BN58)</f>
        <v>162.42033600207253</v>
      </c>
      <c r="BC498" s="146">
        <f>IFERROR('CEB Allocators'!AU58/SUM('CEB Allocators'!$M58:$BF58),0)*SUM($U58:$BN58)</f>
        <v>162.42033600207253</v>
      </c>
      <c r="BD498" s="146">
        <f>IFERROR('CEB Allocators'!AV58/SUM('CEB Allocators'!$M58:$BF58),0)*SUM($U58:$BN58)</f>
        <v>162.42033600207253</v>
      </c>
      <c r="BE498" s="146">
        <f>IFERROR('CEB Allocators'!AW58/SUM('CEB Allocators'!$M58:$BF58),0)*SUM($U58:$BN58)</f>
        <v>162.42033600207253</v>
      </c>
      <c r="BF498" s="146">
        <f>IFERROR('CEB Allocators'!AX58/SUM('CEB Allocators'!$M58:$BF58),0)*SUM($U58:$BN58)</f>
        <v>162.42033600207253</v>
      </c>
      <c r="BG498" s="146">
        <f>IFERROR('CEB Allocators'!AY58/SUM('CEB Allocators'!$M58:$BF58),0)*SUM($U58:$BN58)</f>
        <v>162.42033600207253</v>
      </c>
      <c r="BH498" s="146">
        <f>IFERROR('CEB Allocators'!AZ58/SUM('CEB Allocators'!$M58:$BF58),0)*SUM($U58:$BN58)</f>
        <v>162.42033600207253</v>
      </c>
      <c r="BI498" s="146">
        <f>IFERROR('CEB Allocators'!BA58/SUM('CEB Allocators'!$M58:$BF58),0)*SUM($U58:$BN58)</f>
        <v>162.42033600207253</v>
      </c>
      <c r="BJ498" s="146">
        <f>IFERROR('CEB Allocators'!BB58/SUM('CEB Allocators'!$M58:$BF58),0)*SUM($U58:$BN58)</f>
        <v>162.42033600207253</v>
      </c>
      <c r="BK498" s="146">
        <f>IFERROR('CEB Allocators'!BC58/SUM('CEB Allocators'!$M58:$BF58),0)*SUM($U58:$BN58)</f>
        <v>162.42033600207253</v>
      </c>
      <c r="BL498" s="146">
        <f>IFERROR('CEB Allocators'!BD58/SUM('CEB Allocators'!$M58:$BF58),0)*SUM($U58:$BN58)</f>
        <v>162.42033600207253</v>
      </c>
      <c r="BM498" s="146">
        <f>IFERROR('CEB Allocators'!BE58/SUM('CEB Allocators'!$M58:$BF58),0)*SUM($U58:$BN58)</f>
        <v>162.42033600207253</v>
      </c>
      <c r="BN498" s="146">
        <f>IFERROR('CEB Allocators'!BF58/SUM('CEB Allocators'!$M58:$BF58),0)*SUM($U58:$BN58)</f>
        <v>162.42033600207253</v>
      </c>
      <c r="BO498" s="146">
        <f t="shared" ref="BO498:CH498" si="1040">BO58</f>
        <v>77.87491475102</v>
      </c>
      <c r="BP498" s="146">
        <f t="shared" si="1040"/>
        <v>78.376451758659158</v>
      </c>
      <c r="BQ498" s="146">
        <f t="shared" si="1040"/>
        <v>78.888019506451116</v>
      </c>
      <c r="BR498" s="146">
        <f t="shared" si="1040"/>
        <v>79.409818609198894</v>
      </c>
      <c r="BS498" s="146">
        <f t="shared" si="1040"/>
        <v>79.942053694001643</v>
      </c>
      <c r="BT498" s="146">
        <f t="shared" si="1040"/>
        <v>80.623367826057645</v>
      </c>
      <c r="BU498" s="146">
        <f t="shared" si="1040"/>
        <v>81.179873895197559</v>
      </c>
      <c r="BV498" s="146">
        <f t="shared" si="1040"/>
        <v>81.747510085720279</v>
      </c>
      <c r="BW498" s="146">
        <f t="shared" si="1040"/>
        <v>82.326499000053445</v>
      </c>
      <c r="BX498" s="146">
        <f t="shared" si="1040"/>
        <v>0</v>
      </c>
      <c r="BY498" s="146">
        <f t="shared" si="1040"/>
        <v>0</v>
      </c>
      <c r="BZ498" s="146">
        <f t="shared" si="1040"/>
        <v>0</v>
      </c>
      <c r="CA498" s="146">
        <f t="shared" si="1040"/>
        <v>0</v>
      </c>
      <c r="CB498" s="146">
        <f t="shared" si="1040"/>
        <v>0</v>
      </c>
      <c r="CC498" s="146">
        <f t="shared" si="1040"/>
        <v>0</v>
      </c>
      <c r="CD498" s="146">
        <f t="shared" si="1040"/>
        <v>0</v>
      </c>
      <c r="CE498" s="146">
        <f t="shared" si="1040"/>
        <v>0</v>
      </c>
      <c r="CF498" s="146">
        <f t="shared" si="1040"/>
        <v>0</v>
      </c>
      <c r="CG498" s="146">
        <f t="shared" si="1040"/>
        <v>0</v>
      </c>
      <c r="CH498" s="146">
        <f t="shared" si="1040"/>
        <v>0</v>
      </c>
    </row>
    <row r="499" spans="1:86" ht="11.4" x14ac:dyDescent="0.2">
      <c r="A499" s="150"/>
      <c r="B499" s="14" t="str">
        <f t="shared" ref="B499:K499" si="1041">B59</f>
        <v>RESOP</v>
      </c>
      <c r="C499" s="14">
        <f t="shared" si="1041"/>
        <v>284.89999999999998</v>
      </c>
      <c r="D499" s="14" t="str">
        <f t="shared" si="1041"/>
        <v>Win</v>
      </c>
      <c r="E499" s="14" t="str">
        <f t="shared" si="1041"/>
        <v>Wind (Onshore, &lt;10MW)</v>
      </c>
      <c r="F499" s="14" t="str">
        <f t="shared" si="1041"/>
        <v>Multiple</v>
      </c>
      <c r="G499" s="14">
        <f t="shared" si="1041"/>
        <v>40179</v>
      </c>
      <c r="H499" s="14">
        <f t="shared" si="931"/>
        <v>50</v>
      </c>
      <c r="I499" s="14">
        <f t="shared" si="1041"/>
        <v>25</v>
      </c>
      <c r="J499" s="14">
        <f t="shared" si="1041"/>
        <v>25</v>
      </c>
      <c r="K499" s="14">
        <f t="shared" si="1041"/>
        <v>2010</v>
      </c>
      <c r="L499" s="14"/>
      <c r="M499" s="14"/>
      <c r="N499" s="14"/>
      <c r="O499" s="14"/>
      <c r="P499" s="14"/>
      <c r="Q499" s="14"/>
      <c r="R499" s="14"/>
      <c r="S499" s="14"/>
      <c r="T499" s="14"/>
      <c r="U499" s="146">
        <f>IFERROR('CEB Allocators'!M59/SUM('CEB Allocators'!$M59:$BF59),0)*SUM($U59:$BN59)</f>
        <v>0</v>
      </c>
      <c r="V499" s="146">
        <f>IFERROR('CEB Allocators'!N59/SUM('CEB Allocators'!$M59:$BF59),0)*SUM($U59:$BN59)</f>
        <v>0</v>
      </c>
      <c r="W499" s="146">
        <f>IFERROR('CEB Allocators'!O59/SUM('CEB Allocators'!$M59:$BF59),0)*SUM($U59:$BN59)</f>
        <v>0</v>
      </c>
      <c r="X499" s="146">
        <f>IFERROR('CEB Allocators'!P59/SUM('CEB Allocators'!$M59:$BF59),0)*SUM($U59:$BN59)</f>
        <v>0</v>
      </c>
      <c r="Y499" s="146">
        <f>IFERROR('CEB Allocators'!Q59/SUM('CEB Allocators'!$M59:$BF59),0)*SUM($U59:$BN59)</f>
        <v>0</v>
      </c>
      <c r="Z499" s="146">
        <f>IFERROR('CEB Allocators'!R59/SUM('CEB Allocators'!$M59:$BF59),0)*SUM($U59:$BN59)</f>
        <v>74.315732417314976</v>
      </c>
      <c r="AA499" s="146">
        <f>IFERROR('CEB Allocators'!S59/SUM('CEB Allocators'!$M59:$BF59),0)*SUM($U59:$BN59)</f>
        <v>74.315732417314976</v>
      </c>
      <c r="AB499" s="146">
        <f>IFERROR('CEB Allocators'!T59/SUM('CEB Allocators'!$M59:$BF59),0)*SUM($U59:$BN59)</f>
        <v>74.315732417314976</v>
      </c>
      <c r="AC499" s="146">
        <f>IFERROR('CEB Allocators'!U59/SUM('CEB Allocators'!$M59:$BF59),0)*SUM($U59:$BN59)</f>
        <v>74.315732417314976</v>
      </c>
      <c r="AD499" s="146">
        <f>IFERROR('CEB Allocators'!V59/SUM('CEB Allocators'!$M59:$BF59),0)*SUM($U59:$BN59)</f>
        <v>74.315732417314976</v>
      </c>
      <c r="AE499" s="146">
        <f>IFERROR('CEB Allocators'!W59/SUM('CEB Allocators'!$M59:$BF59),0)*SUM($U59:$BN59)</f>
        <v>74.315732417314976</v>
      </c>
      <c r="AF499" s="146">
        <f>IFERROR('CEB Allocators'!X59/SUM('CEB Allocators'!$M59:$BF59),0)*SUM($U59:$BN59)</f>
        <v>74.315732417314976</v>
      </c>
      <c r="AG499" s="146">
        <f>IFERROR('CEB Allocators'!Y59/SUM('CEB Allocators'!$M59:$BF59),0)*SUM($U59:$BN59)</f>
        <v>74.315732417314976</v>
      </c>
      <c r="AH499" s="146">
        <f>IFERROR('CEB Allocators'!Z59/SUM('CEB Allocators'!$M59:$BF59),0)*SUM($U59:$BN59)</f>
        <v>74.315732417314976</v>
      </c>
      <c r="AI499" s="146">
        <f>IFERROR('CEB Allocators'!AA59/SUM('CEB Allocators'!$M59:$BF59),0)*SUM($U59:$BN59)</f>
        <v>74.315732417314976</v>
      </c>
      <c r="AJ499" s="146">
        <f>IFERROR('CEB Allocators'!AB59/SUM('CEB Allocators'!$M59:$BF59),0)*SUM($U59:$BN59)</f>
        <v>74.315732417314976</v>
      </c>
      <c r="AK499" s="146">
        <f>IFERROR('CEB Allocators'!AC59/SUM('CEB Allocators'!$M59:$BF59),0)*SUM($U59:$BN59)</f>
        <v>74.315732417314976</v>
      </c>
      <c r="AL499" s="146">
        <f>IFERROR('CEB Allocators'!AD59/SUM('CEB Allocators'!$M59:$BF59),0)*SUM($U59:$BN59)</f>
        <v>74.315732417314976</v>
      </c>
      <c r="AM499" s="146">
        <f>IFERROR('CEB Allocators'!AE59/SUM('CEB Allocators'!$M59:$BF59),0)*SUM($U59:$BN59)</f>
        <v>74.315732417314976</v>
      </c>
      <c r="AN499" s="146">
        <f>IFERROR('CEB Allocators'!AF59/SUM('CEB Allocators'!$M59:$BF59),0)*SUM($U59:$BN59)</f>
        <v>74.315732417314976</v>
      </c>
      <c r="AO499" s="146">
        <f>IFERROR('CEB Allocators'!AG59/SUM('CEB Allocators'!$M59:$BF59),0)*SUM($U59:$BN59)</f>
        <v>74.315732417314976</v>
      </c>
      <c r="AP499" s="146">
        <f>IFERROR('CEB Allocators'!AH59/SUM('CEB Allocators'!$M59:$BF59),0)*SUM($U59:$BN59)</f>
        <v>74.315732417314976</v>
      </c>
      <c r="AQ499" s="146">
        <f>IFERROR('CEB Allocators'!AI59/SUM('CEB Allocators'!$M59:$BF59),0)*SUM($U59:$BN59)</f>
        <v>74.315732417314976</v>
      </c>
      <c r="AR499" s="146">
        <f>IFERROR('CEB Allocators'!AJ59/SUM('CEB Allocators'!$M59:$BF59),0)*SUM($U59:$BN59)</f>
        <v>74.315732417314976</v>
      </c>
      <c r="AS499" s="146">
        <f>IFERROR('CEB Allocators'!AK59/SUM('CEB Allocators'!$M59:$BF59),0)*SUM($U59:$BN59)</f>
        <v>74.315732417314976</v>
      </c>
      <c r="AT499" s="146">
        <f>IFERROR('CEB Allocators'!AL59/SUM('CEB Allocators'!$M59:$BF59),0)*SUM($U59:$BN59)</f>
        <v>74.315732417314976</v>
      </c>
      <c r="AU499" s="146">
        <f>IFERROR('CEB Allocators'!AM59/SUM('CEB Allocators'!$M59:$BF59),0)*SUM($U59:$BN59)</f>
        <v>74.315732417314976</v>
      </c>
      <c r="AV499" s="146">
        <f>IFERROR('CEB Allocators'!AN59/SUM('CEB Allocators'!$M59:$BF59),0)*SUM($U59:$BN59)</f>
        <v>74.315732417314976</v>
      </c>
      <c r="AW499" s="146">
        <f>IFERROR('CEB Allocators'!AO59/SUM('CEB Allocators'!$M59:$BF59),0)*SUM($U59:$BN59)</f>
        <v>74.315732417314976</v>
      </c>
      <c r="AX499" s="146">
        <f>IFERROR('CEB Allocators'!AP59/SUM('CEB Allocators'!$M59:$BF59),0)*SUM($U59:$BN59)</f>
        <v>74.315732417314976</v>
      </c>
      <c r="AY499" s="146">
        <f>IFERROR('CEB Allocators'!AQ59/SUM('CEB Allocators'!$M59:$BF59),0)*SUM($U59:$BN59)</f>
        <v>74.315732417314976</v>
      </c>
      <c r="AZ499" s="146">
        <f>IFERROR('CEB Allocators'!AR59/SUM('CEB Allocators'!$M59:$BF59),0)*SUM($U59:$BN59)</f>
        <v>74.315732417314976</v>
      </c>
      <c r="BA499" s="146">
        <f>IFERROR('CEB Allocators'!AS59/SUM('CEB Allocators'!$M59:$BF59),0)*SUM($U59:$BN59)</f>
        <v>74.315732417314976</v>
      </c>
      <c r="BB499" s="146">
        <f>IFERROR('CEB Allocators'!AT59/SUM('CEB Allocators'!$M59:$BF59),0)*SUM($U59:$BN59)</f>
        <v>74.315732417314976</v>
      </c>
      <c r="BC499" s="146">
        <f>IFERROR('CEB Allocators'!AU59/SUM('CEB Allocators'!$M59:$BF59),0)*SUM($U59:$BN59)</f>
        <v>74.315732417314976</v>
      </c>
      <c r="BD499" s="146">
        <f>IFERROR('CEB Allocators'!AV59/SUM('CEB Allocators'!$M59:$BF59),0)*SUM($U59:$BN59)</f>
        <v>74.315732417314976</v>
      </c>
      <c r="BE499" s="146">
        <f>IFERROR('CEB Allocators'!AW59/SUM('CEB Allocators'!$M59:$BF59),0)*SUM($U59:$BN59)</f>
        <v>74.315732417314976</v>
      </c>
      <c r="BF499" s="146">
        <f>IFERROR('CEB Allocators'!AX59/SUM('CEB Allocators'!$M59:$BF59),0)*SUM($U59:$BN59)</f>
        <v>74.315732417314976</v>
      </c>
      <c r="BG499" s="146">
        <f>IFERROR('CEB Allocators'!AY59/SUM('CEB Allocators'!$M59:$BF59),0)*SUM($U59:$BN59)</f>
        <v>74.315732417314976</v>
      </c>
      <c r="BH499" s="146">
        <f>IFERROR('CEB Allocators'!AZ59/SUM('CEB Allocators'!$M59:$BF59),0)*SUM($U59:$BN59)</f>
        <v>74.315732417314976</v>
      </c>
      <c r="BI499" s="146">
        <f>IFERROR('CEB Allocators'!BA59/SUM('CEB Allocators'!$M59:$BF59),0)*SUM($U59:$BN59)</f>
        <v>74.315732417314976</v>
      </c>
      <c r="BJ499" s="146">
        <f>IFERROR('CEB Allocators'!BB59/SUM('CEB Allocators'!$M59:$BF59),0)*SUM($U59:$BN59)</f>
        <v>74.315732417314976</v>
      </c>
      <c r="BK499" s="146">
        <f>IFERROR('CEB Allocators'!BC59/SUM('CEB Allocators'!$M59:$BF59),0)*SUM($U59:$BN59)</f>
        <v>74.315732417314976</v>
      </c>
      <c r="BL499" s="146">
        <f>IFERROR('CEB Allocators'!BD59/SUM('CEB Allocators'!$M59:$BF59),0)*SUM($U59:$BN59)</f>
        <v>74.315732417314976</v>
      </c>
      <c r="BM499" s="146">
        <f>IFERROR('CEB Allocators'!BE59/SUM('CEB Allocators'!$M59:$BF59),0)*SUM($U59:$BN59)</f>
        <v>74.315732417314976</v>
      </c>
      <c r="BN499" s="146">
        <f>IFERROR('CEB Allocators'!BF59/SUM('CEB Allocators'!$M59:$BF59),0)*SUM($U59:$BN59)</f>
        <v>74.315732417314976</v>
      </c>
      <c r="BO499" s="146">
        <f t="shared" ref="BO499:CH499" si="1042">BO59</f>
        <v>90.380876616308299</v>
      </c>
      <c r="BP499" s="146">
        <f t="shared" si="1042"/>
        <v>90.931071746193552</v>
      </c>
      <c r="BQ499" s="146">
        <f t="shared" si="1042"/>
        <v>91.492270778676527</v>
      </c>
      <c r="BR499" s="146">
        <f t="shared" si="1042"/>
        <v>92.064693791809148</v>
      </c>
      <c r="BS499" s="146">
        <f t="shared" si="1042"/>
        <v>92.648565265204397</v>
      </c>
      <c r="BT499" s="146">
        <f t="shared" si="1042"/>
        <v>93.851574048988027</v>
      </c>
      <c r="BU499" s="146">
        <f t="shared" si="1042"/>
        <v>94.471183127526871</v>
      </c>
      <c r="BV499" s="146">
        <f t="shared" si="1042"/>
        <v>95.103184387636489</v>
      </c>
      <c r="BW499" s="146">
        <f t="shared" si="1042"/>
        <v>95.747825672948309</v>
      </c>
      <c r="BX499" s="146">
        <f t="shared" si="1042"/>
        <v>0</v>
      </c>
      <c r="BY499" s="146">
        <f t="shared" si="1042"/>
        <v>0</v>
      </c>
      <c r="BZ499" s="146">
        <f t="shared" si="1042"/>
        <v>0</v>
      </c>
      <c r="CA499" s="146">
        <f t="shared" si="1042"/>
        <v>0</v>
      </c>
      <c r="CB499" s="146">
        <f t="shared" si="1042"/>
        <v>0</v>
      </c>
      <c r="CC499" s="146">
        <f t="shared" si="1042"/>
        <v>0</v>
      </c>
      <c r="CD499" s="146">
        <f t="shared" si="1042"/>
        <v>0</v>
      </c>
      <c r="CE499" s="146">
        <f t="shared" si="1042"/>
        <v>0</v>
      </c>
      <c r="CF499" s="146">
        <f t="shared" si="1042"/>
        <v>0</v>
      </c>
      <c r="CG499" s="146">
        <f t="shared" si="1042"/>
        <v>0</v>
      </c>
      <c r="CH499" s="146">
        <f t="shared" si="1042"/>
        <v>0</v>
      </c>
    </row>
    <row r="500" spans="1:86" ht="11.4" x14ac:dyDescent="0.2">
      <c r="A500" s="150"/>
      <c r="B500" s="14" t="str">
        <f t="shared" ref="B500:K500" si="1043">B60</f>
        <v>Coal Shutdown</v>
      </c>
      <c r="C500" s="14">
        <f t="shared" si="1043"/>
        <v>0</v>
      </c>
      <c r="D500" s="14" t="str">
        <f t="shared" si="1043"/>
        <v>Col</v>
      </c>
      <c r="E500" s="14" t="str">
        <f t="shared" si="1043"/>
        <v>Coal</v>
      </c>
      <c r="F500" s="14" t="str">
        <f t="shared" si="1043"/>
        <v>Multiple</v>
      </c>
      <c r="G500" s="14">
        <f t="shared" si="1043"/>
        <v>39814</v>
      </c>
      <c r="H500" s="14">
        <f t="shared" si="931"/>
        <v>20</v>
      </c>
      <c r="I500" s="14">
        <f t="shared" si="1043"/>
        <v>20</v>
      </c>
      <c r="J500" s="14">
        <f t="shared" si="1043"/>
        <v>0</v>
      </c>
      <c r="K500" s="14">
        <f t="shared" si="1043"/>
        <v>2009</v>
      </c>
      <c r="L500" s="14"/>
      <c r="M500" s="14"/>
      <c r="N500" s="14"/>
      <c r="O500" s="14"/>
      <c r="P500" s="14"/>
      <c r="Q500" s="14"/>
      <c r="R500" s="14"/>
      <c r="S500" s="14"/>
      <c r="T500" s="14"/>
      <c r="U500" s="146">
        <f>IFERROR('CEB Allocators'!M60/SUM('CEB Allocators'!$M60:$BF60),0)*SUM($U60:$BN60)</f>
        <v>0</v>
      </c>
      <c r="V500" s="146">
        <f>IFERROR('CEB Allocators'!N60/SUM('CEB Allocators'!$M60:$BF60),0)*SUM($U60:$BN60)</f>
        <v>0</v>
      </c>
      <c r="W500" s="146">
        <f>IFERROR('CEB Allocators'!O60/SUM('CEB Allocators'!$M60:$BF60),0)*SUM($U60:$BN60)</f>
        <v>0</v>
      </c>
      <c r="X500" s="146">
        <f>IFERROR('CEB Allocators'!P60/SUM('CEB Allocators'!$M60:$BF60),0)*SUM($U60:$BN60)</f>
        <v>0</v>
      </c>
      <c r="Y500" s="146">
        <f>IFERROR('CEB Allocators'!Q60/SUM('CEB Allocators'!$M60:$BF60),0)*SUM($U60:$BN60)</f>
        <v>16.5</v>
      </c>
      <c r="Z500" s="146">
        <f>IFERROR('CEB Allocators'!R60/SUM('CEB Allocators'!$M60:$BF60),0)*SUM($U60:$BN60)</f>
        <v>16.5</v>
      </c>
      <c r="AA500" s="146">
        <f>IFERROR('CEB Allocators'!S60/SUM('CEB Allocators'!$M60:$BF60),0)*SUM($U60:$BN60)</f>
        <v>16.5</v>
      </c>
      <c r="AB500" s="146">
        <f>IFERROR('CEB Allocators'!T60/SUM('CEB Allocators'!$M60:$BF60),0)*SUM($U60:$BN60)</f>
        <v>16.5</v>
      </c>
      <c r="AC500" s="146">
        <f>IFERROR('CEB Allocators'!U60/SUM('CEB Allocators'!$M60:$BF60),0)*SUM($U60:$BN60)</f>
        <v>16.5</v>
      </c>
      <c r="AD500" s="146">
        <f>IFERROR('CEB Allocators'!V60/SUM('CEB Allocators'!$M60:$BF60),0)*SUM($U60:$BN60)</f>
        <v>16.5</v>
      </c>
      <c r="AE500" s="146">
        <f>IFERROR('CEB Allocators'!W60/SUM('CEB Allocators'!$M60:$BF60),0)*SUM($U60:$BN60)</f>
        <v>16.5</v>
      </c>
      <c r="AF500" s="146">
        <f>IFERROR('CEB Allocators'!X60/SUM('CEB Allocators'!$M60:$BF60),0)*SUM($U60:$BN60)</f>
        <v>16.5</v>
      </c>
      <c r="AG500" s="146">
        <f>IFERROR('CEB Allocators'!Y60/SUM('CEB Allocators'!$M60:$BF60),0)*SUM($U60:$BN60)</f>
        <v>16.5</v>
      </c>
      <c r="AH500" s="146">
        <f>IFERROR('CEB Allocators'!Z60/SUM('CEB Allocators'!$M60:$BF60),0)*SUM($U60:$BN60)</f>
        <v>16.5</v>
      </c>
      <c r="AI500" s="146">
        <f>IFERROR('CEB Allocators'!AA60/SUM('CEB Allocators'!$M60:$BF60),0)*SUM($U60:$BN60)</f>
        <v>16.5</v>
      </c>
      <c r="AJ500" s="146">
        <f>IFERROR('CEB Allocators'!AB60/SUM('CEB Allocators'!$M60:$BF60),0)*SUM($U60:$BN60)</f>
        <v>16.5</v>
      </c>
      <c r="AK500" s="146">
        <f>IFERROR('CEB Allocators'!AC60/SUM('CEB Allocators'!$M60:$BF60),0)*SUM($U60:$BN60)</f>
        <v>16.5</v>
      </c>
      <c r="AL500" s="146">
        <f>IFERROR('CEB Allocators'!AD60/SUM('CEB Allocators'!$M60:$BF60),0)*SUM($U60:$BN60)</f>
        <v>16.5</v>
      </c>
      <c r="AM500" s="146">
        <f>IFERROR('CEB Allocators'!AE60/SUM('CEB Allocators'!$M60:$BF60),0)*SUM($U60:$BN60)</f>
        <v>16.5</v>
      </c>
      <c r="AN500" s="146">
        <f>IFERROR('CEB Allocators'!AF60/SUM('CEB Allocators'!$M60:$BF60),0)*SUM($U60:$BN60)</f>
        <v>16.5</v>
      </c>
      <c r="AO500" s="146">
        <f>IFERROR('CEB Allocators'!AG60/SUM('CEB Allocators'!$M60:$BF60),0)*SUM($U60:$BN60)</f>
        <v>16.5</v>
      </c>
      <c r="AP500" s="146">
        <f>IFERROR('CEB Allocators'!AH60/SUM('CEB Allocators'!$M60:$BF60),0)*SUM($U60:$BN60)</f>
        <v>16.5</v>
      </c>
      <c r="AQ500" s="146">
        <f>IFERROR('CEB Allocators'!AI60/SUM('CEB Allocators'!$M60:$BF60),0)*SUM($U60:$BN60)</f>
        <v>16.5</v>
      </c>
      <c r="AR500" s="146">
        <f>IFERROR('CEB Allocators'!AJ60/SUM('CEB Allocators'!$M60:$BF60),0)*SUM($U60:$BN60)</f>
        <v>16.5</v>
      </c>
      <c r="AS500" s="146">
        <f>IFERROR('CEB Allocators'!AK60/SUM('CEB Allocators'!$M60:$BF60),0)*SUM($U60:$BN60)</f>
        <v>0</v>
      </c>
      <c r="AT500" s="146">
        <f>IFERROR('CEB Allocators'!AL60/SUM('CEB Allocators'!$M60:$BF60),0)*SUM($U60:$BN60)</f>
        <v>0</v>
      </c>
      <c r="AU500" s="146">
        <f>IFERROR('CEB Allocators'!AM60/SUM('CEB Allocators'!$M60:$BF60),0)*SUM($U60:$BN60)</f>
        <v>0</v>
      </c>
      <c r="AV500" s="146">
        <f>IFERROR('CEB Allocators'!AN60/SUM('CEB Allocators'!$M60:$BF60),0)*SUM($U60:$BN60)</f>
        <v>0</v>
      </c>
      <c r="AW500" s="146">
        <f>IFERROR('CEB Allocators'!AO60/SUM('CEB Allocators'!$M60:$BF60),0)*SUM($U60:$BN60)</f>
        <v>0</v>
      </c>
      <c r="AX500" s="146">
        <f>IFERROR('CEB Allocators'!AP60/SUM('CEB Allocators'!$M60:$BF60),0)*SUM($U60:$BN60)</f>
        <v>0</v>
      </c>
      <c r="AY500" s="146">
        <f>IFERROR('CEB Allocators'!AQ60/SUM('CEB Allocators'!$M60:$BF60),0)*SUM($U60:$BN60)</f>
        <v>0</v>
      </c>
      <c r="AZ500" s="146">
        <f>IFERROR('CEB Allocators'!AR60/SUM('CEB Allocators'!$M60:$BF60),0)*SUM($U60:$BN60)</f>
        <v>0</v>
      </c>
      <c r="BA500" s="146">
        <f>IFERROR('CEB Allocators'!AS60/SUM('CEB Allocators'!$M60:$BF60),0)*SUM($U60:$BN60)</f>
        <v>0</v>
      </c>
      <c r="BB500" s="146">
        <f>IFERROR('CEB Allocators'!AT60/SUM('CEB Allocators'!$M60:$BF60),0)*SUM($U60:$BN60)</f>
        <v>0</v>
      </c>
      <c r="BC500" s="146">
        <f>IFERROR('CEB Allocators'!AU60/SUM('CEB Allocators'!$M60:$BF60),0)*SUM($U60:$BN60)</f>
        <v>0</v>
      </c>
      <c r="BD500" s="146">
        <f>IFERROR('CEB Allocators'!AV60/SUM('CEB Allocators'!$M60:$BF60),0)*SUM($U60:$BN60)</f>
        <v>0</v>
      </c>
      <c r="BE500" s="146">
        <f>IFERROR('CEB Allocators'!AW60/SUM('CEB Allocators'!$M60:$BF60),0)*SUM($U60:$BN60)</f>
        <v>0</v>
      </c>
      <c r="BF500" s="146">
        <f>IFERROR('CEB Allocators'!AX60/SUM('CEB Allocators'!$M60:$BF60),0)*SUM($U60:$BN60)</f>
        <v>0</v>
      </c>
      <c r="BG500" s="146">
        <f>IFERROR('CEB Allocators'!AY60/SUM('CEB Allocators'!$M60:$BF60),0)*SUM($U60:$BN60)</f>
        <v>0</v>
      </c>
      <c r="BH500" s="146">
        <f>IFERROR('CEB Allocators'!AZ60/SUM('CEB Allocators'!$M60:$BF60),0)*SUM($U60:$BN60)</f>
        <v>0</v>
      </c>
      <c r="BI500" s="146">
        <f>IFERROR('CEB Allocators'!BA60/SUM('CEB Allocators'!$M60:$BF60),0)*SUM($U60:$BN60)</f>
        <v>0</v>
      </c>
      <c r="BJ500" s="146">
        <f>IFERROR('CEB Allocators'!BB60/SUM('CEB Allocators'!$M60:$BF60),0)*SUM($U60:$BN60)</f>
        <v>0</v>
      </c>
      <c r="BK500" s="146">
        <f>IFERROR('CEB Allocators'!BC60/SUM('CEB Allocators'!$M60:$BF60),0)*SUM($U60:$BN60)</f>
        <v>0</v>
      </c>
      <c r="BL500" s="146">
        <f>IFERROR('CEB Allocators'!BD60/SUM('CEB Allocators'!$M60:$BF60),0)*SUM($U60:$BN60)</f>
        <v>0</v>
      </c>
      <c r="BM500" s="146">
        <f>IFERROR('CEB Allocators'!BE60/SUM('CEB Allocators'!$M60:$BF60),0)*SUM($U60:$BN60)</f>
        <v>0</v>
      </c>
      <c r="BN500" s="146">
        <f>IFERROR('CEB Allocators'!BF60/SUM('CEB Allocators'!$M60:$BF60),0)*SUM($U60:$BN60)</f>
        <v>0</v>
      </c>
      <c r="BO500" s="146">
        <f t="shared" ref="BO500:CH500" si="1044">BO60</f>
        <v>0</v>
      </c>
      <c r="BP500" s="146">
        <f t="shared" si="1044"/>
        <v>0</v>
      </c>
      <c r="BQ500" s="146">
        <f t="shared" si="1044"/>
        <v>0</v>
      </c>
      <c r="BR500" s="146">
        <f t="shared" si="1044"/>
        <v>0</v>
      </c>
      <c r="BS500" s="146">
        <f t="shared" si="1044"/>
        <v>0</v>
      </c>
      <c r="BT500" s="146">
        <f t="shared" si="1044"/>
        <v>0</v>
      </c>
      <c r="BU500" s="146">
        <f t="shared" si="1044"/>
        <v>0</v>
      </c>
      <c r="BV500" s="146">
        <f t="shared" si="1044"/>
        <v>0</v>
      </c>
      <c r="BW500" s="146">
        <f t="shared" si="1044"/>
        <v>0</v>
      </c>
      <c r="BX500" s="146">
        <f t="shared" si="1044"/>
        <v>0</v>
      </c>
      <c r="BY500" s="146">
        <f t="shared" si="1044"/>
        <v>0</v>
      </c>
      <c r="BZ500" s="146">
        <f t="shared" si="1044"/>
        <v>0</v>
      </c>
      <c r="CA500" s="146">
        <f t="shared" si="1044"/>
        <v>0</v>
      </c>
      <c r="CB500" s="146">
        <f t="shared" si="1044"/>
        <v>0</v>
      </c>
      <c r="CC500" s="146">
        <f t="shared" si="1044"/>
        <v>0</v>
      </c>
      <c r="CD500" s="146">
        <f t="shared" si="1044"/>
        <v>0</v>
      </c>
      <c r="CE500" s="146">
        <f t="shared" si="1044"/>
        <v>0</v>
      </c>
      <c r="CF500" s="146">
        <f t="shared" si="1044"/>
        <v>0</v>
      </c>
      <c r="CG500" s="146">
        <f t="shared" si="1044"/>
        <v>0</v>
      </c>
      <c r="CH500" s="146">
        <f t="shared" si="1044"/>
        <v>0</v>
      </c>
    </row>
    <row r="501" spans="1:86" ht="11.4" x14ac:dyDescent="0.2">
      <c r="A501" s="150"/>
      <c r="B501" s="14" t="str">
        <f t="shared" ref="B501:K501" si="1045">B61</f>
        <v>Coal Shutdown</v>
      </c>
      <c r="C501" s="14">
        <f t="shared" si="1045"/>
        <v>0</v>
      </c>
      <c r="D501" s="14" t="str">
        <f t="shared" si="1045"/>
        <v>Col</v>
      </c>
      <c r="E501" s="14" t="str">
        <f t="shared" si="1045"/>
        <v>Coal</v>
      </c>
      <c r="F501" s="14" t="str">
        <f t="shared" si="1045"/>
        <v>Multiple</v>
      </c>
      <c r="G501" s="14">
        <f t="shared" si="1045"/>
        <v>40179</v>
      </c>
      <c r="H501" s="14">
        <f t="shared" si="931"/>
        <v>20</v>
      </c>
      <c r="I501" s="14">
        <f t="shared" si="1045"/>
        <v>20</v>
      </c>
      <c r="J501" s="14">
        <f t="shared" si="1045"/>
        <v>0</v>
      </c>
      <c r="K501" s="14">
        <f t="shared" si="1045"/>
        <v>2010</v>
      </c>
      <c r="L501" s="14"/>
      <c r="M501" s="14"/>
      <c r="N501" s="14"/>
      <c r="O501" s="14"/>
      <c r="P501" s="14"/>
      <c r="Q501" s="14"/>
      <c r="R501" s="14"/>
      <c r="S501" s="14"/>
      <c r="T501" s="14"/>
      <c r="U501" s="146">
        <f>IFERROR('CEB Allocators'!M61/SUM('CEB Allocators'!$M61:$BF61),0)*SUM($U61:$BN61)</f>
        <v>0</v>
      </c>
      <c r="V501" s="146">
        <f>IFERROR('CEB Allocators'!N61/SUM('CEB Allocators'!$M61:$BF61),0)*SUM($U61:$BN61)</f>
        <v>0</v>
      </c>
      <c r="W501" s="146">
        <f>IFERROR('CEB Allocators'!O61/SUM('CEB Allocators'!$M61:$BF61),0)*SUM($U61:$BN61)</f>
        <v>0</v>
      </c>
      <c r="X501" s="146">
        <f>IFERROR('CEB Allocators'!P61/SUM('CEB Allocators'!$M61:$BF61),0)*SUM($U61:$BN61)</f>
        <v>0</v>
      </c>
      <c r="Y501" s="146">
        <f>IFERROR('CEB Allocators'!Q61/SUM('CEB Allocators'!$M61:$BF61),0)*SUM($U61:$BN61)</f>
        <v>0</v>
      </c>
      <c r="Z501" s="146">
        <f>IFERROR('CEB Allocators'!R61/SUM('CEB Allocators'!$M61:$BF61),0)*SUM($U61:$BN61)</f>
        <v>15.450000000000001</v>
      </c>
      <c r="AA501" s="146">
        <f>IFERROR('CEB Allocators'!S61/SUM('CEB Allocators'!$M61:$BF61),0)*SUM($U61:$BN61)</f>
        <v>15.450000000000001</v>
      </c>
      <c r="AB501" s="146">
        <f>IFERROR('CEB Allocators'!T61/SUM('CEB Allocators'!$M61:$BF61),0)*SUM($U61:$BN61)</f>
        <v>15.450000000000001</v>
      </c>
      <c r="AC501" s="146">
        <f>IFERROR('CEB Allocators'!U61/SUM('CEB Allocators'!$M61:$BF61),0)*SUM($U61:$BN61)</f>
        <v>15.450000000000001</v>
      </c>
      <c r="AD501" s="146">
        <f>IFERROR('CEB Allocators'!V61/SUM('CEB Allocators'!$M61:$BF61),0)*SUM($U61:$BN61)</f>
        <v>15.450000000000001</v>
      </c>
      <c r="AE501" s="146">
        <f>IFERROR('CEB Allocators'!W61/SUM('CEB Allocators'!$M61:$BF61),0)*SUM($U61:$BN61)</f>
        <v>15.450000000000001</v>
      </c>
      <c r="AF501" s="146">
        <f>IFERROR('CEB Allocators'!X61/SUM('CEB Allocators'!$M61:$BF61),0)*SUM($U61:$BN61)</f>
        <v>15.450000000000001</v>
      </c>
      <c r="AG501" s="146">
        <f>IFERROR('CEB Allocators'!Y61/SUM('CEB Allocators'!$M61:$BF61),0)*SUM($U61:$BN61)</f>
        <v>15.450000000000001</v>
      </c>
      <c r="AH501" s="146">
        <f>IFERROR('CEB Allocators'!Z61/SUM('CEB Allocators'!$M61:$BF61),0)*SUM($U61:$BN61)</f>
        <v>15.450000000000001</v>
      </c>
      <c r="AI501" s="146">
        <f>IFERROR('CEB Allocators'!AA61/SUM('CEB Allocators'!$M61:$BF61),0)*SUM($U61:$BN61)</f>
        <v>15.450000000000001</v>
      </c>
      <c r="AJ501" s="146">
        <f>IFERROR('CEB Allocators'!AB61/SUM('CEB Allocators'!$M61:$BF61),0)*SUM($U61:$BN61)</f>
        <v>15.450000000000001</v>
      </c>
      <c r="AK501" s="146">
        <f>IFERROR('CEB Allocators'!AC61/SUM('CEB Allocators'!$M61:$BF61),0)*SUM($U61:$BN61)</f>
        <v>15.450000000000001</v>
      </c>
      <c r="AL501" s="146">
        <f>IFERROR('CEB Allocators'!AD61/SUM('CEB Allocators'!$M61:$BF61),0)*SUM($U61:$BN61)</f>
        <v>15.450000000000001</v>
      </c>
      <c r="AM501" s="146">
        <f>IFERROR('CEB Allocators'!AE61/SUM('CEB Allocators'!$M61:$BF61),0)*SUM($U61:$BN61)</f>
        <v>15.450000000000001</v>
      </c>
      <c r="AN501" s="146">
        <f>IFERROR('CEB Allocators'!AF61/SUM('CEB Allocators'!$M61:$BF61),0)*SUM($U61:$BN61)</f>
        <v>15.450000000000001</v>
      </c>
      <c r="AO501" s="146">
        <f>IFERROR('CEB Allocators'!AG61/SUM('CEB Allocators'!$M61:$BF61),0)*SUM($U61:$BN61)</f>
        <v>15.450000000000001</v>
      </c>
      <c r="AP501" s="146">
        <f>IFERROR('CEB Allocators'!AH61/SUM('CEB Allocators'!$M61:$BF61),0)*SUM($U61:$BN61)</f>
        <v>15.450000000000001</v>
      </c>
      <c r="AQ501" s="146">
        <f>IFERROR('CEB Allocators'!AI61/SUM('CEB Allocators'!$M61:$BF61),0)*SUM($U61:$BN61)</f>
        <v>15.450000000000001</v>
      </c>
      <c r="AR501" s="146">
        <f>IFERROR('CEB Allocators'!AJ61/SUM('CEB Allocators'!$M61:$BF61),0)*SUM($U61:$BN61)</f>
        <v>15.450000000000001</v>
      </c>
      <c r="AS501" s="146">
        <f>IFERROR('CEB Allocators'!AK61/SUM('CEB Allocators'!$M61:$BF61),0)*SUM($U61:$BN61)</f>
        <v>15.450000000000001</v>
      </c>
      <c r="AT501" s="146">
        <f>IFERROR('CEB Allocators'!AL61/SUM('CEB Allocators'!$M61:$BF61),0)*SUM($U61:$BN61)</f>
        <v>0</v>
      </c>
      <c r="AU501" s="146">
        <f>IFERROR('CEB Allocators'!AM61/SUM('CEB Allocators'!$M61:$BF61),0)*SUM($U61:$BN61)</f>
        <v>0</v>
      </c>
      <c r="AV501" s="146">
        <f>IFERROR('CEB Allocators'!AN61/SUM('CEB Allocators'!$M61:$BF61),0)*SUM($U61:$BN61)</f>
        <v>0</v>
      </c>
      <c r="AW501" s="146">
        <f>IFERROR('CEB Allocators'!AO61/SUM('CEB Allocators'!$M61:$BF61),0)*SUM($U61:$BN61)</f>
        <v>0</v>
      </c>
      <c r="AX501" s="146">
        <f>IFERROR('CEB Allocators'!AP61/SUM('CEB Allocators'!$M61:$BF61),0)*SUM($U61:$BN61)</f>
        <v>0</v>
      </c>
      <c r="AY501" s="146">
        <f>IFERROR('CEB Allocators'!AQ61/SUM('CEB Allocators'!$M61:$BF61),0)*SUM($U61:$BN61)</f>
        <v>0</v>
      </c>
      <c r="AZ501" s="146">
        <f>IFERROR('CEB Allocators'!AR61/SUM('CEB Allocators'!$M61:$BF61),0)*SUM($U61:$BN61)</f>
        <v>0</v>
      </c>
      <c r="BA501" s="146">
        <f>IFERROR('CEB Allocators'!AS61/SUM('CEB Allocators'!$M61:$BF61),0)*SUM($U61:$BN61)</f>
        <v>0</v>
      </c>
      <c r="BB501" s="146">
        <f>IFERROR('CEB Allocators'!AT61/SUM('CEB Allocators'!$M61:$BF61),0)*SUM($U61:$BN61)</f>
        <v>0</v>
      </c>
      <c r="BC501" s="146">
        <f>IFERROR('CEB Allocators'!AU61/SUM('CEB Allocators'!$M61:$BF61),0)*SUM($U61:$BN61)</f>
        <v>0</v>
      </c>
      <c r="BD501" s="146">
        <f>IFERROR('CEB Allocators'!AV61/SUM('CEB Allocators'!$M61:$BF61),0)*SUM($U61:$BN61)</f>
        <v>0</v>
      </c>
      <c r="BE501" s="146">
        <f>IFERROR('CEB Allocators'!AW61/SUM('CEB Allocators'!$M61:$BF61),0)*SUM($U61:$BN61)</f>
        <v>0</v>
      </c>
      <c r="BF501" s="146">
        <f>IFERROR('CEB Allocators'!AX61/SUM('CEB Allocators'!$M61:$BF61),0)*SUM($U61:$BN61)</f>
        <v>0</v>
      </c>
      <c r="BG501" s="146">
        <f>IFERROR('CEB Allocators'!AY61/SUM('CEB Allocators'!$M61:$BF61),0)*SUM($U61:$BN61)</f>
        <v>0</v>
      </c>
      <c r="BH501" s="146">
        <f>IFERROR('CEB Allocators'!AZ61/SUM('CEB Allocators'!$M61:$BF61),0)*SUM($U61:$BN61)</f>
        <v>0</v>
      </c>
      <c r="BI501" s="146">
        <f>IFERROR('CEB Allocators'!BA61/SUM('CEB Allocators'!$M61:$BF61),0)*SUM($U61:$BN61)</f>
        <v>0</v>
      </c>
      <c r="BJ501" s="146">
        <f>IFERROR('CEB Allocators'!BB61/SUM('CEB Allocators'!$M61:$BF61),0)*SUM($U61:$BN61)</f>
        <v>0</v>
      </c>
      <c r="BK501" s="146">
        <f>IFERROR('CEB Allocators'!BC61/SUM('CEB Allocators'!$M61:$BF61),0)*SUM($U61:$BN61)</f>
        <v>0</v>
      </c>
      <c r="BL501" s="146">
        <f>IFERROR('CEB Allocators'!BD61/SUM('CEB Allocators'!$M61:$BF61),0)*SUM($U61:$BN61)</f>
        <v>0</v>
      </c>
      <c r="BM501" s="146">
        <f>IFERROR('CEB Allocators'!BE61/SUM('CEB Allocators'!$M61:$BF61),0)*SUM($U61:$BN61)</f>
        <v>0</v>
      </c>
      <c r="BN501" s="146">
        <f>IFERROR('CEB Allocators'!BF61/SUM('CEB Allocators'!$M61:$BF61),0)*SUM($U61:$BN61)</f>
        <v>0</v>
      </c>
      <c r="BO501" s="146">
        <f t="shared" ref="BO501:CH501" si="1046">BO61</f>
        <v>0</v>
      </c>
      <c r="BP501" s="146">
        <f t="shared" si="1046"/>
        <v>0</v>
      </c>
      <c r="BQ501" s="146">
        <f t="shared" si="1046"/>
        <v>0</v>
      </c>
      <c r="BR501" s="146">
        <f t="shared" si="1046"/>
        <v>0</v>
      </c>
      <c r="BS501" s="146">
        <f t="shared" si="1046"/>
        <v>0</v>
      </c>
      <c r="BT501" s="146">
        <f t="shared" si="1046"/>
        <v>0</v>
      </c>
      <c r="BU501" s="146">
        <f t="shared" si="1046"/>
        <v>0</v>
      </c>
      <c r="BV501" s="146">
        <f t="shared" si="1046"/>
        <v>0</v>
      </c>
      <c r="BW501" s="146">
        <f t="shared" si="1046"/>
        <v>0</v>
      </c>
      <c r="BX501" s="146">
        <f t="shared" si="1046"/>
        <v>0</v>
      </c>
      <c r="BY501" s="146">
        <f t="shared" si="1046"/>
        <v>0</v>
      </c>
      <c r="BZ501" s="146">
        <f t="shared" si="1046"/>
        <v>0</v>
      </c>
      <c r="CA501" s="146">
        <f t="shared" si="1046"/>
        <v>0</v>
      </c>
      <c r="CB501" s="146">
        <f t="shared" si="1046"/>
        <v>0</v>
      </c>
      <c r="CC501" s="146">
        <f t="shared" si="1046"/>
        <v>0</v>
      </c>
      <c r="CD501" s="146">
        <f t="shared" si="1046"/>
        <v>0</v>
      </c>
      <c r="CE501" s="146">
        <f t="shared" si="1046"/>
        <v>0</v>
      </c>
      <c r="CF501" s="146">
        <f t="shared" si="1046"/>
        <v>0</v>
      </c>
      <c r="CG501" s="146">
        <f t="shared" si="1046"/>
        <v>0</v>
      </c>
      <c r="CH501" s="146">
        <f t="shared" si="1046"/>
        <v>0</v>
      </c>
    </row>
    <row r="502" spans="1:86" ht="11.4" x14ac:dyDescent="0.2">
      <c r="A502" s="150"/>
      <c r="B502" s="14" t="str">
        <f t="shared" ref="B502:K502" si="1047">B62</f>
        <v>Coal Shutdown</v>
      </c>
      <c r="C502" s="14">
        <f t="shared" si="1047"/>
        <v>0</v>
      </c>
      <c r="D502" s="14" t="str">
        <f t="shared" si="1047"/>
        <v>Col</v>
      </c>
      <c r="E502" s="14" t="str">
        <f t="shared" si="1047"/>
        <v>Coal</v>
      </c>
      <c r="F502" s="14" t="str">
        <f t="shared" si="1047"/>
        <v>Multiple</v>
      </c>
      <c r="G502" s="14">
        <f t="shared" si="1047"/>
        <v>40544</v>
      </c>
      <c r="H502" s="14">
        <f t="shared" si="931"/>
        <v>20</v>
      </c>
      <c r="I502" s="14">
        <f t="shared" si="1047"/>
        <v>20</v>
      </c>
      <c r="J502" s="14">
        <f t="shared" si="1047"/>
        <v>0</v>
      </c>
      <c r="K502" s="14">
        <f t="shared" si="1047"/>
        <v>2011</v>
      </c>
      <c r="L502" s="14"/>
      <c r="M502" s="14"/>
      <c r="N502" s="14"/>
      <c r="O502" s="14"/>
      <c r="P502" s="14"/>
      <c r="Q502" s="14"/>
      <c r="R502" s="14"/>
      <c r="S502" s="14"/>
      <c r="T502" s="14"/>
      <c r="U502" s="146">
        <f>IFERROR('CEB Allocators'!M62/SUM('CEB Allocators'!$M62:$BF62),0)*SUM($U62:$BN62)</f>
        <v>0</v>
      </c>
      <c r="V502" s="146">
        <f>IFERROR('CEB Allocators'!N62/SUM('CEB Allocators'!$M62:$BF62),0)*SUM($U62:$BN62)</f>
        <v>0</v>
      </c>
      <c r="W502" s="146">
        <f>IFERROR('CEB Allocators'!O62/SUM('CEB Allocators'!$M62:$BF62),0)*SUM($U62:$BN62)</f>
        <v>0</v>
      </c>
      <c r="X502" s="146">
        <f>IFERROR('CEB Allocators'!P62/SUM('CEB Allocators'!$M62:$BF62),0)*SUM($U62:$BN62)</f>
        <v>0</v>
      </c>
      <c r="Y502" s="146">
        <f>IFERROR('CEB Allocators'!Q62/SUM('CEB Allocators'!$M62:$BF62),0)*SUM($U62:$BN62)</f>
        <v>0</v>
      </c>
      <c r="Z502" s="146">
        <f>IFERROR('CEB Allocators'!R62/SUM('CEB Allocators'!$M62:$BF62),0)*SUM($U62:$BN62)</f>
        <v>0</v>
      </c>
      <c r="AA502" s="146">
        <f>IFERROR('CEB Allocators'!S62/SUM('CEB Allocators'!$M62:$BF62),0)*SUM($U62:$BN62)</f>
        <v>18.2</v>
      </c>
      <c r="AB502" s="146">
        <f>IFERROR('CEB Allocators'!T62/SUM('CEB Allocators'!$M62:$BF62),0)*SUM($U62:$BN62)</f>
        <v>18.2</v>
      </c>
      <c r="AC502" s="146">
        <f>IFERROR('CEB Allocators'!U62/SUM('CEB Allocators'!$M62:$BF62),0)*SUM($U62:$BN62)</f>
        <v>18.2</v>
      </c>
      <c r="AD502" s="146">
        <f>IFERROR('CEB Allocators'!V62/SUM('CEB Allocators'!$M62:$BF62),0)*SUM($U62:$BN62)</f>
        <v>18.2</v>
      </c>
      <c r="AE502" s="146">
        <f>IFERROR('CEB Allocators'!W62/SUM('CEB Allocators'!$M62:$BF62),0)*SUM($U62:$BN62)</f>
        <v>18.2</v>
      </c>
      <c r="AF502" s="146">
        <f>IFERROR('CEB Allocators'!X62/SUM('CEB Allocators'!$M62:$BF62),0)*SUM($U62:$BN62)</f>
        <v>18.2</v>
      </c>
      <c r="AG502" s="146">
        <f>IFERROR('CEB Allocators'!Y62/SUM('CEB Allocators'!$M62:$BF62),0)*SUM($U62:$BN62)</f>
        <v>18.2</v>
      </c>
      <c r="AH502" s="146">
        <f>IFERROR('CEB Allocators'!Z62/SUM('CEB Allocators'!$M62:$BF62),0)*SUM($U62:$BN62)</f>
        <v>18.2</v>
      </c>
      <c r="AI502" s="146">
        <f>IFERROR('CEB Allocators'!AA62/SUM('CEB Allocators'!$M62:$BF62),0)*SUM($U62:$BN62)</f>
        <v>18.2</v>
      </c>
      <c r="AJ502" s="146">
        <f>IFERROR('CEB Allocators'!AB62/SUM('CEB Allocators'!$M62:$BF62),0)*SUM($U62:$BN62)</f>
        <v>18.2</v>
      </c>
      <c r="AK502" s="146">
        <f>IFERROR('CEB Allocators'!AC62/SUM('CEB Allocators'!$M62:$BF62),0)*SUM($U62:$BN62)</f>
        <v>18.2</v>
      </c>
      <c r="AL502" s="146">
        <f>IFERROR('CEB Allocators'!AD62/SUM('CEB Allocators'!$M62:$BF62),0)*SUM($U62:$BN62)</f>
        <v>18.2</v>
      </c>
      <c r="AM502" s="146">
        <f>IFERROR('CEB Allocators'!AE62/SUM('CEB Allocators'!$M62:$BF62),0)*SUM($U62:$BN62)</f>
        <v>18.2</v>
      </c>
      <c r="AN502" s="146">
        <f>IFERROR('CEB Allocators'!AF62/SUM('CEB Allocators'!$M62:$BF62),0)*SUM($U62:$BN62)</f>
        <v>18.2</v>
      </c>
      <c r="AO502" s="146">
        <f>IFERROR('CEB Allocators'!AG62/SUM('CEB Allocators'!$M62:$BF62),0)*SUM($U62:$BN62)</f>
        <v>18.2</v>
      </c>
      <c r="AP502" s="146">
        <f>IFERROR('CEB Allocators'!AH62/SUM('CEB Allocators'!$M62:$BF62),0)*SUM($U62:$BN62)</f>
        <v>18.2</v>
      </c>
      <c r="AQ502" s="146">
        <f>IFERROR('CEB Allocators'!AI62/SUM('CEB Allocators'!$M62:$BF62),0)*SUM($U62:$BN62)</f>
        <v>18.2</v>
      </c>
      <c r="AR502" s="146">
        <f>IFERROR('CEB Allocators'!AJ62/SUM('CEB Allocators'!$M62:$BF62),0)*SUM($U62:$BN62)</f>
        <v>18.2</v>
      </c>
      <c r="AS502" s="146">
        <f>IFERROR('CEB Allocators'!AK62/SUM('CEB Allocators'!$M62:$BF62),0)*SUM($U62:$BN62)</f>
        <v>18.2</v>
      </c>
      <c r="AT502" s="146">
        <f>IFERROR('CEB Allocators'!AL62/SUM('CEB Allocators'!$M62:$BF62),0)*SUM($U62:$BN62)</f>
        <v>18.2</v>
      </c>
      <c r="AU502" s="146">
        <f>IFERROR('CEB Allocators'!AM62/SUM('CEB Allocators'!$M62:$BF62),0)*SUM($U62:$BN62)</f>
        <v>0</v>
      </c>
      <c r="AV502" s="146">
        <f>IFERROR('CEB Allocators'!AN62/SUM('CEB Allocators'!$M62:$BF62),0)*SUM($U62:$BN62)</f>
        <v>0</v>
      </c>
      <c r="AW502" s="146">
        <f>IFERROR('CEB Allocators'!AO62/SUM('CEB Allocators'!$M62:$BF62),0)*SUM($U62:$BN62)</f>
        <v>0</v>
      </c>
      <c r="AX502" s="146">
        <f>IFERROR('CEB Allocators'!AP62/SUM('CEB Allocators'!$M62:$BF62),0)*SUM($U62:$BN62)</f>
        <v>0</v>
      </c>
      <c r="AY502" s="146">
        <f>IFERROR('CEB Allocators'!AQ62/SUM('CEB Allocators'!$M62:$BF62),0)*SUM($U62:$BN62)</f>
        <v>0</v>
      </c>
      <c r="AZ502" s="146">
        <f>IFERROR('CEB Allocators'!AR62/SUM('CEB Allocators'!$M62:$BF62),0)*SUM($U62:$BN62)</f>
        <v>0</v>
      </c>
      <c r="BA502" s="146">
        <f>IFERROR('CEB Allocators'!AS62/SUM('CEB Allocators'!$M62:$BF62),0)*SUM($U62:$BN62)</f>
        <v>0</v>
      </c>
      <c r="BB502" s="146">
        <f>IFERROR('CEB Allocators'!AT62/SUM('CEB Allocators'!$M62:$BF62),0)*SUM($U62:$BN62)</f>
        <v>0</v>
      </c>
      <c r="BC502" s="146">
        <f>IFERROR('CEB Allocators'!AU62/SUM('CEB Allocators'!$M62:$BF62),0)*SUM($U62:$BN62)</f>
        <v>0</v>
      </c>
      <c r="BD502" s="146">
        <f>IFERROR('CEB Allocators'!AV62/SUM('CEB Allocators'!$M62:$BF62),0)*SUM($U62:$BN62)</f>
        <v>0</v>
      </c>
      <c r="BE502" s="146">
        <f>IFERROR('CEB Allocators'!AW62/SUM('CEB Allocators'!$M62:$BF62),0)*SUM($U62:$BN62)</f>
        <v>0</v>
      </c>
      <c r="BF502" s="146">
        <f>IFERROR('CEB Allocators'!AX62/SUM('CEB Allocators'!$M62:$BF62),0)*SUM($U62:$BN62)</f>
        <v>0</v>
      </c>
      <c r="BG502" s="146">
        <f>IFERROR('CEB Allocators'!AY62/SUM('CEB Allocators'!$M62:$BF62),0)*SUM($U62:$BN62)</f>
        <v>0</v>
      </c>
      <c r="BH502" s="146">
        <f>IFERROR('CEB Allocators'!AZ62/SUM('CEB Allocators'!$M62:$BF62),0)*SUM($U62:$BN62)</f>
        <v>0</v>
      </c>
      <c r="BI502" s="146">
        <f>IFERROR('CEB Allocators'!BA62/SUM('CEB Allocators'!$M62:$BF62),0)*SUM($U62:$BN62)</f>
        <v>0</v>
      </c>
      <c r="BJ502" s="146">
        <f>IFERROR('CEB Allocators'!BB62/SUM('CEB Allocators'!$M62:$BF62),0)*SUM($U62:$BN62)</f>
        <v>0</v>
      </c>
      <c r="BK502" s="146">
        <f>IFERROR('CEB Allocators'!BC62/SUM('CEB Allocators'!$M62:$BF62),0)*SUM($U62:$BN62)</f>
        <v>0</v>
      </c>
      <c r="BL502" s="146">
        <f>IFERROR('CEB Allocators'!BD62/SUM('CEB Allocators'!$M62:$BF62),0)*SUM($U62:$BN62)</f>
        <v>0</v>
      </c>
      <c r="BM502" s="146">
        <f>IFERROR('CEB Allocators'!BE62/SUM('CEB Allocators'!$M62:$BF62),0)*SUM($U62:$BN62)</f>
        <v>0</v>
      </c>
      <c r="BN502" s="146">
        <f>IFERROR('CEB Allocators'!BF62/SUM('CEB Allocators'!$M62:$BF62),0)*SUM($U62:$BN62)</f>
        <v>0</v>
      </c>
      <c r="BO502" s="146">
        <f t="shared" ref="BO502:CH502" si="1048">BO62</f>
        <v>0</v>
      </c>
      <c r="BP502" s="146">
        <f t="shared" si="1048"/>
        <v>0</v>
      </c>
      <c r="BQ502" s="146">
        <f t="shared" si="1048"/>
        <v>0</v>
      </c>
      <c r="BR502" s="146">
        <f t="shared" si="1048"/>
        <v>0</v>
      </c>
      <c r="BS502" s="146">
        <f t="shared" si="1048"/>
        <v>0</v>
      </c>
      <c r="BT502" s="146">
        <f t="shared" si="1048"/>
        <v>0</v>
      </c>
      <c r="BU502" s="146">
        <f t="shared" si="1048"/>
        <v>0</v>
      </c>
      <c r="BV502" s="146">
        <f t="shared" si="1048"/>
        <v>0</v>
      </c>
      <c r="BW502" s="146">
        <f t="shared" si="1048"/>
        <v>0</v>
      </c>
      <c r="BX502" s="146">
        <f t="shared" si="1048"/>
        <v>0</v>
      </c>
      <c r="BY502" s="146">
        <f t="shared" si="1048"/>
        <v>0</v>
      </c>
      <c r="BZ502" s="146">
        <f t="shared" si="1048"/>
        <v>0</v>
      </c>
      <c r="CA502" s="146">
        <f t="shared" si="1048"/>
        <v>0</v>
      </c>
      <c r="CB502" s="146">
        <f t="shared" si="1048"/>
        <v>0</v>
      </c>
      <c r="CC502" s="146">
        <f t="shared" si="1048"/>
        <v>0</v>
      </c>
      <c r="CD502" s="146">
        <f t="shared" si="1048"/>
        <v>0</v>
      </c>
      <c r="CE502" s="146">
        <f t="shared" si="1048"/>
        <v>0</v>
      </c>
      <c r="CF502" s="146">
        <f t="shared" si="1048"/>
        <v>0</v>
      </c>
      <c r="CG502" s="146">
        <f t="shared" si="1048"/>
        <v>0</v>
      </c>
      <c r="CH502" s="146">
        <f t="shared" si="1048"/>
        <v>0</v>
      </c>
    </row>
    <row r="503" spans="1:86" ht="11.4" x14ac:dyDescent="0.2">
      <c r="A503" s="150"/>
      <c r="B503" s="14" t="str">
        <f t="shared" ref="B503:K503" si="1049">B63</f>
        <v>Coal Shutdown</v>
      </c>
      <c r="C503" s="14">
        <f t="shared" si="1049"/>
        <v>0</v>
      </c>
      <c r="D503" s="14" t="str">
        <f t="shared" si="1049"/>
        <v>Col</v>
      </c>
      <c r="E503" s="14" t="str">
        <f t="shared" si="1049"/>
        <v>Coal</v>
      </c>
      <c r="F503" s="14" t="str">
        <f t="shared" si="1049"/>
        <v>Multiple</v>
      </c>
      <c r="G503" s="14">
        <f t="shared" si="1049"/>
        <v>40909</v>
      </c>
      <c r="H503" s="14">
        <f t="shared" si="931"/>
        <v>20</v>
      </c>
      <c r="I503" s="14">
        <f t="shared" si="1049"/>
        <v>20</v>
      </c>
      <c r="J503" s="14">
        <f t="shared" si="1049"/>
        <v>0</v>
      </c>
      <c r="K503" s="14">
        <f t="shared" si="1049"/>
        <v>2012</v>
      </c>
      <c r="L503" s="14"/>
      <c r="M503" s="14"/>
      <c r="N503" s="14"/>
      <c r="O503" s="14"/>
      <c r="P503" s="14"/>
      <c r="Q503" s="14"/>
      <c r="R503" s="14"/>
      <c r="S503" s="14"/>
      <c r="T503" s="14"/>
      <c r="U503" s="146">
        <f>IFERROR('CEB Allocators'!M63/SUM('CEB Allocators'!$M63:$BF63),0)*SUM($U63:$BN63)</f>
        <v>0</v>
      </c>
      <c r="V503" s="146">
        <f>IFERROR('CEB Allocators'!N63/SUM('CEB Allocators'!$M63:$BF63),0)*SUM($U63:$BN63)</f>
        <v>0</v>
      </c>
      <c r="W503" s="146">
        <f>IFERROR('CEB Allocators'!O63/SUM('CEB Allocators'!$M63:$BF63),0)*SUM($U63:$BN63)</f>
        <v>0</v>
      </c>
      <c r="X503" s="146">
        <f>IFERROR('CEB Allocators'!P63/SUM('CEB Allocators'!$M63:$BF63),0)*SUM($U63:$BN63)</f>
        <v>0</v>
      </c>
      <c r="Y503" s="146">
        <f>IFERROR('CEB Allocators'!Q63/SUM('CEB Allocators'!$M63:$BF63),0)*SUM($U63:$BN63)</f>
        <v>0</v>
      </c>
      <c r="Z503" s="146">
        <f>IFERROR('CEB Allocators'!R63/SUM('CEB Allocators'!$M63:$BF63),0)*SUM($U63:$BN63)</f>
        <v>0</v>
      </c>
      <c r="AA503" s="146">
        <f>IFERROR('CEB Allocators'!S63/SUM('CEB Allocators'!$M63:$BF63),0)*SUM($U63:$BN63)</f>
        <v>0</v>
      </c>
      <c r="AB503" s="146">
        <f>IFERROR('CEB Allocators'!T63/SUM('CEB Allocators'!$M63:$BF63),0)*SUM($U63:$BN63)</f>
        <v>14.3</v>
      </c>
      <c r="AC503" s="146">
        <f>IFERROR('CEB Allocators'!U63/SUM('CEB Allocators'!$M63:$BF63),0)*SUM($U63:$BN63)</f>
        <v>14.3</v>
      </c>
      <c r="AD503" s="146">
        <f>IFERROR('CEB Allocators'!V63/SUM('CEB Allocators'!$M63:$BF63),0)*SUM($U63:$BN63)</f>
        <v>14.3</v>
      </c>
      <c r="AE503" s="146">
        <f>IFERROR('CEB Allocators'!W63/SUM('CEB Allocators'!$M63:$BF63),0)*SUM($U63:$BN63)</f>
        <v>14.3</v>
      </c>
      <c r="AF503" s="146">
        <f>IFERROR('CEB Allocators'!X63/SUM('CEB Allocators'!$M63:$BF63),0)*SUM($U63:$BN63)</f>
        <v>14.3</v>
      </c>
      <c r="AG503" s="146">
        <f>IFERROR('CEB Allocators'!Y63/SUM('CEB Allocators'!$M63:$BF63),0)*SUM($U63:$BN63)</f>
        <v>14.3</v>
      </c>
      <c r="AH503" s="146">
        <f>IFERROR('CEB Allocators'!Z63/SUM('CEB Allocators'!$M63:$BF63),0)*SUM($U63:$BN63)</f>
        <v>14.3</v>
      </c>
      <c r="AI503" s="146">
        <f>IFERROR('CEB Allocators'!AA63/SUM('CEB Allocators'!$M63:$BF63),0)*SUM($U63:$BN63)</f>
        <v>14.3</v>
      </c>
      <c r="AJ503" s="146">
        <f>IFERROR('CEB Allocators'!AB63/SUM('CEB Allocators'!$M63:$BF63),0)*SUM($U63:$BN63)</f>
        <v>14.3</v>
      </c>
      <c r="AK503" s="146">
        <f>IFERROR('CEB Allocators'!AC63/SUM('CEB Allocators'!$M63:$BF63),0)*SUM($U63:$BN63)</f>
        <v>14.3</v>
      </c>
      <c r="AL503" s="146">
        <f>IFERROR('CEB Allocators'!AD63/SUM('CEB Allocators'!$M63:$BF63),0)*SUM($U63:$BN63)</f>
        <v>14.3</v>
      </c>
      <c r="AM503" s="146">
        <f>IFERROR('CEB Allocators'!AE63/SUM('CEB Allocators'!$M63:$BF63),0)*SUM($U63:$BN63)</f>
        <v>14.3</v>
      </c>
      <c r="AN503" s="146">
        <f>IFERROR('CEB Allocators'!AF63/SUM('CEB Allocators'!$M63:$BF63),0)*SUM($U63:$BN63)</f>
        <v>14.3</v>
      </c>
      <c r="AO503" s="146">
        <f>IFERROR('CEB Allocators'!AG63/SUM('CEB Allocators'!$M63:$BF63),0)*SUM($U63:$BN63)</f>
        <v>14.3</v>
      </c>
      <c r="AP503" s="146">
        <f>IFERROR('CEB Allocators'!AH63/SUM('CEB Allocators'!$M63:$BF63),0)*SUM($U63:$BN63)</f>
        <v>14.3</v>
      </c>
      <c r="AQ503" s="146">
        <f>IFERROR('CEB Allocators'!AI63/SUM('CEB Allocators'!$M63:$BF63),0)*SUM($U63:$BN63)</f>
        <v>14.3</v>
      </c>
      <c r="AR503" s="146">
        <f>IFERROR('CEB Allocators'!AJ63/SUM('CEB Allocators'!$M63:$BF63),0)*SUM($U63:$BN63)</f>
        <v>14.3</v>
      </c>
      <c r="AS503" s="146">
        <f>IFERROR('CEB Allocators'!AK63/SUM('CEB Allocators'!$M63:$BF63),0)*SUM($U63:$BN63)</f>
        <v>14.3</v>
      </c>
      <c r="AT503" s="146">
        <f>IFERROR('CEB Allocators'!AL63/SUM('CEB Allocators'!$M63:$BF63),0)*SUM($U63:$BN63)</f>
        <v>14.3</v>
      </c>
      <c r="AU503" s="146">
        <f>IFERROR('CEB Allocators'!AM63/SUM('CEB Allocators'!$M63:$BF63),0)*SUM($U63:$BN63)</f>
        <v>14.3</v>
      </c>
      <c r="AV503" s="146">
        <f>IFERROR('CEB Allocators'!AN63/SUM('CEB Allocators'!$M63:$BF63),0)*SUM($U63:$BN63)</f>
        <v>0</v>
      </c>
      <c r="AW503" s="146">
        <f>IFERROR('CEB Allocators'!AO63/SUM('CEB Allocators'!$M63:$BF63),0)*SUM($U63:$BN63)</f>
        <v>0</v>
      </c>
      <c r="AX503" s="146">
        <f>IFERROR('CEB Allocators'!AP63/SUM('CEB Allocators'!$M63:$BF63),0)*SUM($U63:$BN63)</f>
        <v>0</v>
      </c>
      <c r="AY503" s="146">
        <f>IFERROR('CEB Allocators'!AQ63/SUM('CEB Allocators'!$M63:$BF63),0)*SUM($U63:$BN63)</f>
        <v>0</v>
      </c>
      <c r="AZ503" s="146">
        <f>IFERROR('CEB Allocators'!AR63/SUM('CEB Allocators'!$M63:$BF63),0)*SUM($U63:$BN63)</f>
        <v>0</v>
      </c>
      <c r="BA503" s="146">
        <f>IFERROR('CEB Allocators'!AS63/SUM('CEB Allocators'!$M63:$BF63),0)*SUM($U63:$BN63)</f>
        <v>0</v>
      </c>
      <c r="BB503" s="146">
        <f>IFERROR('CEB Allocators'!AT63/SUM('CEB Allocators'!$M63:$BF63),0)*SUM($U63:$BN63)</f>
        <v>0</v>
      </c>
      <c r="BC503" s="146">
        <f>IFERROR('CEB Allocators'!AU63/SUM('CEB Allocators'!$M63:$BF63),0)*SUM($U63:$BN63)</f>
        <v>0</v>
      </c>
      <c r="BD503" s="146">
        <f>IFERROR('CEB Allocators'!AV63/SUM('CEB Allocators'!$M63:$BF63),0)*SUM($U63:$BN63)</f>
        <v>0</v>
      </c>
      <c r="BE503" s="146">
        <f>IFERROR('CEB Allocators'!AW63/SUM('CEB Allocators'!$M63:$BF63),0)*SUM($U63:$BN63)</f>
        <v>0</v>
      </c>
      <c r="BF503" s="146">
        <f>IFERROR('CEB Allocators'!AX63/SUM('CEB Allocators'!$M63:$BF63),0)*SUM($U63:$BN63)</f>
        <v>0</v>
      </c>
      <c r="BG503" s="146">
        <f>IFERROR('CEB Allocators'!AY63/SUM('CEB Allocators'!$M63:$BF63),0)*SUM($U63:$BN63)</f>
        <v>0</v>
      </c>
      <c r="BH503" s="146">
        <f>IFERROR('CEB Allocators'!AZ63/SUM('CEB Allocators'!$M63:$BF63),0)*SUM($U63:$BN63)</f>
        <v>0</v>
      </c>
      <c r="BI503" s="146">
        <f>IFERROR('CEB Allocators'!BA63/SUM('CEB Allocators'!$M63:$BF63),0)*SUM($U63:$BN63)</f>
        <v>0</v>
      </c>
      <c r="BJ503" s="146">
        <f>IFERROR('CEB Allocators'!BB63/SUM('CEB Allocators'!$M63:$BF63),0)*SUM($U63:$BN63)</f>
        <v>0</v>
      </c>
      <c r="BK503" s="146">
        <f>IFERROR('CEB Allocators'!BC63/SUM('CEB Allocators'!$M63:$BF63),0)*SUM($U63:$BN63)</f>
        <v>0</v>
      </c>
      <c r="BL503" s="146">
        <f>IFERROR('CEB Allocators'!BD63/SUM('CEB Allocators'!$M63:$BF63),0)*SUM($U63:$BN63)</f>
        <v>0</v>
      </c>
      <c r="BM503" s="146">
        <f>IFERROR('CEB Allocators'!BE63/SUM('CEB Allocators'!$M63:$BF63),0)*SUM($U63:$BN63)</f>
        <v>0</v>
      </c>
      <c r="BN503" s="146">
        <f>IFERROR('CEB Allocators'!BF63/SUM('CEB Allocators'!$M63:$BF63),0)*SUM($U63:$BN63)</f>
        <v>0</v>
      </c>
      <c r="BO503" s="146">
        <f t="shared" ref="BO503:CH503" si="1050">BO63</f>
        <v>0</v>
      </c>
      <c r="BP503" s="146">
        <f t="shared" si="1050"/>
        <v>0</v>
      </c>
      <c r="BQ503" s="146">
        <f t="shared" si="1050"/>
        <v>0</v>
      </c>
      <c r="BR503" s="146">
        <f t="shared" si="1050"/>
        <v>0</v>
      </c>
      <c r="BS503" s="146">
        <f t="shared" si="1050"/>
        <v>0</v>
      </c>
      <c r="BT503" s="146">
        <f t="shared" si="1050"/>
        <v>0</v>
      </c>
      <c r="BU503" s="146">
        <f t="shared" si="1050"/>
        <v>0</v>
      </c>
      <c r="BV503" s="146">
        <f t="shared" si="1050"/>
        <v>0</v>
      </c>
      <c r="BW503" s="146">
        <f t="shared" si="1050"/>
        <v>0</v>
      </c>
      <c r="BX503" s="146">
        <f t="shared" si="1050"/>
        <v>0</v>
      </c>
      <c r="BY503" s="146">
        <f t="shared" si="1050"/>
        <v>0</v>
      </c>
      <c r="BZ503" s="146">
        <f t="shared" si="1050"/>
        <v>0</v>
      </c>
      <c r="CA503" s="146">
        <f t="shared" si="1050"/>
        <v>0</v>
      </c>
      <c r="CB503" s="146">
        <f t="shared" si="1050"/>
        <v>0</v>
      </c>
      <c r="CC503" s="146">
        <f t="shared" si="1050"/>
        <v>0</v>
      </c>
      <c r="CD503" s="146">
        <f t="shared" si="1050"/>
        <v>0</v>
      </c>
      <c r="CE503" s="146">
        <f t="shared" si="1050"/>
        <v>0</v>
      </c>
      <c r="CF503" s="146">
        <f t="shared" si="1050"/>
        <v>0</v>
      </c>
      <c r="CG503" s="146">
        <f t="shared" si="1050"/>
        <v>0</v>
      </c>
      <c r="CH503" s="146">
        <f t="shared" si="1050"/>
        <v>0</v>
      </c>
    </row>
    <row r="504" spans="1:86" ht="11.4" x14ac:dyDescent="0.2">
      <c r="A504" s="150"/>
      <c r="B504" s="14" t="str">
        <f t="shared" ref="B504:K504" si="1051">B64</f>
        <v>Coal Shutdown</v>
      </c>
      <c r="C504" s="14">
        <f t="shared" si="1051"/>
        <v>0</v>
      </c>
      <c r="D504" s="14" t="str">
        <f t="shared" si="1051"/>
        <v>Col</v>
      </c>
      <c r="E504" s="14" t="str">
        <f t="shared" si="1051"/>
        <v>Coal</v>
      </c>
      <c r="F504" s="14" t="str">
        <f t="shared" si="1051"/>
        <v>Multiple</v>
      </c>
      <c r="G504" s="14">
        <f t="shared" si="1051"/>
        <v>41275</v>
      </c>
      <c r="H504" s="14">
        <f t="shared" si="931"/>
        <v>20</v>
      </c>
      <c r="I504" s="14">
        <f t="shared" si="1051"/>
        <v>20</v>
      </c>
      <c r="J504" s="14">
        <f t="shared" si="1051"/>
        <v>0</v>
      </c>
      <c r="K504" s="14">
        <f t="shared" si="1051"/>
        <v>2013</v>
      </c>
      <c r="L504" s="14"/>
      <c r="M504" s="14"/>
      <c r="N504" s="14"/>
      <c r="O504" s="14"/>
      <c r="P504" s="14"/>
      <c r="Q504" s="14"/>
      <c r="R504" s="14"/>
      <c r="S504" s="14"/>
      <c r="T504" s="14"/>
      <c r="U504" s="146">
        <f>IFERROR('CEB Allocators'!M64/SUM('CEB Allocators'!$M64:$BF64),0)*SUM($U64:$BN64)</f>
        <v>0</v>
      </c>
      <c r="V504" s="146">
        <f>IFERROR('CEB Allocators'!N64/SUM('CEB Allocators'!$M64:$BF64),0)*SUM($U64:$BN64)</f>
        <v>0</v>
      </c>
      <c r="W504" s="146">
        <f>IFERROR('CEB Allocators'!O64/SUM('CEB Allocators'!$M64:$BF64),0)*SUM($U64:$BN64)</f>
        <v>0</v>
      </c>
      <c r="X504" s="146">
        <f>IFERROR('CEB Allocators'!P64/SUM('CEB Allocators'!$M64:$BF64),0)*SUM($U64:$BN64)</f>
        <v>0</v>
      </c>
      <c r="Y504" s="146">
        <f>IFERROR('CEB Allocators'!Q64/SUM('CEB Allocators'!$M64:$BF64),0)*SUM($U64:$BN64)</f>
        <v>0</v>
      </c>
      <c r="Z504" s="146">
        <f>IFERROR('CEB Allocators'!R64/SUM('CEB Allocators'!$M64:$BF64),0)*SUM($U64:$BN64)</f>
        <v>0</v>
      </c>
      <c r="AA504" s="146">
        <f>IFERROR('CEB Allocators'!S64/SUM('CEB Allocators'!$M64:$BF64),0)*SUM($U64:$BN64)</f>
        <v>0</v>
      </c>
      <c r="AB504" s="146">
        <f>IFERROR('CEB Allocators'!T64/SUM('CEB Allocators'!$M64:$BF64),0)*SUM($U64:$BN64)</f>
        <v>0</v>
      </c>
      <c r="AC504" s="146">
        <f>IFERROR('CEB Allocators'!U64/SUM('CEB Allocators'!$M64:$BF64),0)*SUM($U64:$BN64)</f>
        <v>17.25</v>
      </c>
      <c r="AD504" s="146">
        <f>IFERROR('CEB Allocators'!V64/SUM('CEB Allocators'!$M64:$BF64),0)*SUM($U64:$BN64)</f>
        <v>17.25</v>
      </c>
      <c r="AE504" s="146">
        <f>IFERROR('CEB Allocators'!W64/SUM('CEB Allocators'!$M64:$BF64),0)*SUM($U64:$BN64)</f>
        <v>17.25</v>
      </c>
      <c r="AF504" s="146">
        <f>IFERROR('CEB Allocators'!X64/SUM('CEB Allocators'!$M64:$BF64),0)*SUM($U64:$BN64)</f>
        <v>17.25</v>
      </c>
      <c r="AG504" s="146">
        <f>IFERROR('CEB Allocators'!Y64/SUM('CEB Allocators'!$M64:$BF64),0)*SUM($U64:$BN64)</f>
        <v>17.25</v>
      </c>
      <c r="AH504" s="146">
        <f>IFERROR('CEB Allocators'!Z64/SUM('CEB Allocators'!$M64:$BF64),0)*SUM($U64:$BN64)</f>
        <v>17.25</v>
      </c>
      <c r="AI504" s="146">
        <f>IFERROR('CEB Allocators'!AA64/SUM('CEB Allocators'!$M64:$BF64),0)*SUM($U64:$BN64)</f>
        <v>17.25</v>
      </c>
      <c r="AJ504" s="146">
        <f>IFERROR('CEB Allocators'!AB64/SUM('CEB Allocators'!$M64:$BF64),0)*SUM($U64:$BN64)</f>
        <v>17.25</v>
      </c>
      <c r="AK504" s="146">
        <f>IFERROR('CEB Allocators'!AC64/SUM('CEB Allocators'!$M64:$BF64),0)*SUM($U64:$BN64)</f>
        <v>17.25</v>
      </c>
      <c r="AL504" s="146">
        <f>IFERROR('CEB Allocators'!AD64/SUM('CEB Allocators'!$M64:$BF64),0)*SUM($U64:$BN64)</f>
        <v>17.25</v>
      </c>
      <c r="AM504" s="146">
        <f>IFERROR('CEB Allocators'!AE64/SUM('CEB Allocators'!$M64:$BF64),0)*SUM($U64:$BN64)</f>
        <v>17.25</v>
      </c>
      <c r="AN504" s="146">
        <f>IFERROR('CEB Allocators'!AF64/SUM('CEB Allocators'!$M64:$BF64),0)*SUM($U64:$BN64)</f>
        <v>17.25</v>
      </c>
      <c r="AO504" s="146">
        <f>IFERROR('CEB Allocators'!AG64/SUM('CEB Allocators'!$M64:$BF64),0)*SUM($U64:$BN64)</f>
        <v>17.25</v>
      </c>
      <c r="AP504" s="146">
        <f>IFERROR('CEB Allocators'!AH64/SUM('CEB Allocators'!$M64:$BF64),0)*SUM($U64:$BN64)</f>
        <v>17.25</v>
      </c>
      <c r="AQ504" s="146">
        <f>IFERROR('CEB Allocators'!AI64/SUM('CEB Allocators'!$M64:$BF64),0)*SUM($U64:$BN64)</f>
        <v>17.25</v>
      </c>
      <c r="AR504" s="146">
        <f>IFERROR('CEB Allocators'!AJ64/SUM('CEB Allocators'!$M64:$BF64),0)*SUM($U64:$BN64)</f>
        <v>17.25</v>
      </c>
      <c r="AS504" s="146">
        <f>IFERROR('CEB Allocators'!AK64/SUM('CEB Allocators'!$M64:$BF64),0)*SUM($U64:$BN64)</f>
        <v>17.25</v>
      </c>
      <c r="AT504" s="146">
        <f>IFERROR('CEB Allocators'!AL64/SUM('CEB Allocators'!$M64:$BF64),0)*SUM($U64:$BN64)</f>
        <v>17.25</v>
      </c>
      <c r="AU504" s="146">
        <f>IFERROR('CEB Allocators'!AM64/SUM('CEB Allocators'!$M64:$BF64),0)*SUM($U64:$BN64)</f>
        <v>17.25</v>
      </c>
      <c r="AV504" s="146">
        <f>IFERROR('CEB Allocators'!AN64/SUM('CEB Allocators'!$M64:$BF64),0)*SUM($U64:$BN64)</f>
        <v>17.25</v>
      </c>
      <c r="AW504" s="146">
        <f>IFERROR('CEB Allocators'!AO64/SUM('CEB Allocators'!$M64:$BF64),0)*SUM($U64:$BN64)</f>
        <v>0</v>
      </c>
      <c r="AX504" s="146">
        <f>IFERROR('CEB Allocators'!AP64/SUM('CEB Allocators'!$M64:$BF64),0)*SUM($U64:$BN64)</f>
        <v>0</v>
      </c>
      <c r="AY504" s="146">
        <f>IFERROR('CEB Allocators'!AQ64/SUM('CEB Allocators'!$M64:$BF64),0)*SUM($U64:$BN64)</f>
        <v>0</v>
      </c>
      <c r="AZ504" s="146">
        <f>IFERROR('CEB Allocators'!AR64/SUM('CEB Allocators'!$M64:$BF64),0)*SUM($U64:$BN64)</f>
        <v>0</v>
      </c>
      <c r="BA504" s="146">
        <f>IFERROR('CEB Allocators'!AS64/SUM('CEB Allocators'!$M64:$BF64),0)*SUM($U64:$BN64)</f>
        <v>0</v>
      </c>
      <c r="BB504" s="146">
        <f>IFERROR('CEB Allocators'!AT64/SUM('CEB Allocators'!$M64:$BF64),0)*SUM($U64:$BN64)</f>
        <v>0</v>
      </c>
      <c r="BC504" s="146">
        <f>IFERROR('CEB Allocators'!AU64/SUM('CEB Allocators'!$M64:$BF64),0)*SUM($U64:$BN64)</f>
        <v>0</v>
      </c>
      <c r="BD504" s="146">
        <f>IFERROR('CEB Allocators'!AV64/SUM('CEB Allocators'!$M64:$BF64),0)*SUM($U64:$BN64)</f>
        <v>0</v>
      </c>
      <c r="BE504" s="146">
        <f>IFERROR('CEB Allocators'!AW64/SUM('CEB Allocators'!$M64:$BF64),0)*SUM($U64:$BN64)</f>
        <v>0</v>
      </c>
      <c r="BF504" s="146">
        <f>IFERROR('CEB Allocators'!AX64/SUM('CEB Allocators'!$M64:$BF64),0)*SUM($U64:$BN64)</f>
        <v>0</v>
      </c>
      <c r="BG504" s="146">
        <f>IFERROR('CEB Allocators'!AY64/SUM('CEB Allocators'!$M64:$BF64),0)*SUM($U64:$BN64)</f>
        <v>0</v>
      </c>
      <c r="BH504" s="146">
        <f>IFERROR('CEB Allocators'!AZ64/SUM('CEB Allocators'!$M64:$BF64),0)*SUM($U64:$BN64)</f>
        <v>0</v>
      </c>
      <c r="BI504" s="146">
        <f>IFERROR('CEB Allocators'!BA64/SUM('CEB Allocators'!$M64:$BF64),0)*SUM($U64:$BN64)</f>
        <v>0</v>
      </c>
      <c r="BJ504" s="146">
        <f>IFERROR('CEB Allocators'!BB64/SUM('CEB Allocators'!$M64:$BF64),0)*SUM($U64:$BN64)</f>
        <v>0</v>
      </c>
      <c r="BK504" s="146">
        <f>IFERROR('CEB Allocators'!BC64/SUM('CEB Allocators'!$M64:$BF64),0)*SUM($U64:$BN64)</f>
        <v>0</v>
      </c>
      <c r="BL504" s="146">
        <f>IFERROR('CEB Allocators'!BD64/SUM('CEB Allocators'!$M64:$BF64),0)*SUM($U64:$BN64)</f>
        <v>0</v>
      </c>
      <c r="BM504" s="146">
        <f>IFERROR('CEB Allocators'!BE64/SUM('CEB Allocators'!$M64:$BF64),0)*SUM($U64:$BN64)</f>
        <v>0</v>
      </c>
      <c r="BN504" s="146">
        <f>IFERROR('CEB Allocators'!BF64/SUM('CEB Allocators'!$M64:$BF64),0)*SUM($U64:$BN64)</f>
        <v>0</v>
      </c>
      <c r="BO504" s="146">
        <f t="shared" ref="BO504:CH504" si="1052">BO64</f>
        <v>0</v>
      </c>
      <c r="BP504" s="146">
        <f t="shared" si="1052"/>
        <v>0</v>
      </c>
      <c r="BQ504" s="146">
        <f t="shared" si="1052"/>
        <v>0</v>
      </c>
      <c r="BR504" s="146">
        <f t="shared" si="1052"/>
        <v>0</v>
      </c>
      <c r="BS504" s="146">
        <f t="shared" si="1052"/>
        <v>0</v>
      </c>
      <c r="BT504" s="146">
        <f t="shared" si="1052"/>
        <v>0</v>
      </c>
      <c r="BU504" s="146">
        <f t="shared" si="1052"/>
        <v>0</v>
      </c>
      <c r="BV504" s="146">
        <f t="shared" si="1052"/>
        <v>0</v>
      </c>
      <c r="BW504" s="146">
        <f t="shared" si="1052"/>
        <v>0</v>
      </c>
      <c r="BX504" s="146">
        <f t="shared" si="1052"/>
        <v>0</v>
      </c>
      <c r="BY504" s="146">
        <f t="shared" si="1052"/>
        <v>0</v>
      </c>
      <c r="BZ504" s="146">
        <f t="shared" si="1052"/>
        <v>0</v>
      </c>
      <c r="CA504" s="146">
        <f t="shared" si="1052"/>
        <v>0</v>
      </c>
      <c r="CB504" s="146">
        <f t="shared" si="1052"/>
        <v>0</v>
      </c>
      <c r="CC504" s="146">
        <f t="shared" si="1052"/>
        <v>0</v>
      </c>
      <c r="CD504" s="146">
        <f t="shared" si="1052"/>
        <v>0</v>
      </c>
      <c r="CE504" s="146">
        <f t="shared" si="1052"/>
        <v>0</v>
      </c>
      <c r="CF504" s="146">
        <f t="shared" si="1052"/>
        <v>0</v>
      </c>
      <c r="CG504" s="146">
        <f t="shared" si="1052"/>
        <v>0</v>
      </c>
      <c r="CH504" s="146">
        <f t="shared" si="1052"/>
        <v>0</v>
      </c>
    </row>
    <row r="505" spans="1:86" ht="11.4" x14ac:dyDescent="0.2">
      <c r="A505" s="150"/>
      <c r="B505" s="14" t="str">
        <f t="shared" ref="B505:K505" si="1053">B65</f>
        <v>Coal Shutdown</v>
      </c>
      <c r="C505" s="14">
        <f t="shared" si="1053"/>
        <v>0</v>
      </c>
      <c r="D505" s="14" t="str">
        <f t="shared" si="1053"/>
        <v>Col</v>
      </c>
      <c r="E505" s="14" t="str">
        <f t="shared" si="1053"/>
        <v>Coal</v>
      </c>
      <c r="F505" s="14" t="str">
        <f t="shared" si="1053"/>
        <v>Multiple</v>
      </c>
      <c r="G505" s="14">
        <f t="shared" si="1053"/>
        <v>41640</v>
      </c>
      <c r="H505" s="14">
        <f t="shared" si="931"/>
        <v>20</v>
      </c>
      <c r="I505" s="14">
        <f t="shared" si="1053"/>
        <v>20</v>
      </c>
      <c r="J505" s="14">
        <f t="shared" si="1053"/>
        <v>0</v>
      </c>
      <c r="K505" s="14">
        <f t="shared" si="1053"/>
        <v>2014</v>
      </c>
      <c r="L505" s="14"/>
      <c r="M505" s="14"/>
      <c r="N505" s="14"/>
      <c r="O505" s="14"/>
      <c r="P505" s="14"/>
      <c r="Q505" s="14"/>
      <c r="R505" s="14"/>
      <c r="S505" s="14"/>
      <c r="T505" s="14"/>
      <c r="U505" s="146">
        <f>IFERROR('CEB Allocators'!M65/SUM('CEB Allocators'!$M65:$BF65),0)*SUM($U65:$BN65)</f>
        <v>0</v>
      </c>
      <c r="V505" s="146">
        <f>IFERROR('CEB Allocators'!N65/SUM('CEB Allocators'!$M65:$BF65),0)*SUM($U65:$BN65)</f>
        <v>0</v>
      </c>
      <c r="W505" s="146">
        <f>IFERROR('CEB Allocators'!O65/SUM('CEB Allocators'!$M65:$BF65),0)*SUM($U65:$BN65)</f>
        <v>0</v>
      </c>
      <c r="X505" s="146">
        <f>IFERROR('CEB Allocators'!P65/SUM('CEB Allocators'!$M65:$BF65),0)*SUM($U65:$BN65)</f>
        <v>0</v>
      </c>
      <c r="Y505" s="146">
        <f>IFERROR('CEB Allocators'!Q65/SUM('CEB Allocators'!$M65:$BF65),0)*SUM($U65:$BN65)</f>
        <v>0</v>
      </c>
      <c r="Z505" s="146">
        <f>IFERROR('CEB Allocators'!R65/SUM('CEB Allocators'!$M65:$BF65),0)*SUM($U65:$BN65)</f>
        <v>0</v>
      </c>
      <c r="AA505" s="146">
        <f>IFERROR('CEB Allocators'!S65/SUM('CEB Allocators'!$M65:$BF65),0)*SUM($U65:$BN65)</f>
        <v>0</v>
      </c>
      <c r="AB505" s="146">
        <f>IFERROR('CEB Allocators'!T65/SUM('CEB Allocators'!$M65:$BF65),0)*SUM($U65:$BN65)</f>
        <v>0</v>
      </c>
      <c r="AC505" s="146">
        <f>IFERROR('CEB Allocators'!U65/SUM('CEB Allocators'!$M65:$BF65),0)*SUM($U65:$BN65)</f>
        <v>0</v>
      </c>
      <c r="AD505" s="146">
        <f>IFERROR('CEB Allocators'!V65/SUM('CEB Allocators'!$M65:$BF65),0)*SUM($U65:$BN65)</f>
        <v>6.3500000000000005</v>
      </c>
      <c r="AE505" s="146">
        <f>IFERROR('CEB Allocators'!W65/SUM('CEB Allocators'!$M65:$BF65),0)*SUM($U65:$BN65)</f>
        <v>6.3500000000000005</v>
      </c>
      <c r="AF505" s="146">
        <f>IFERROR('CEB Allocators'!X65/SUM('CEB Allocators'!$M65:$BF65),0)*SUM($U65:$BN65)</f>
        <v>6.3500000000000005</v>
      </c>
      <c r="AG505" s="146">
        <f>IFERROR('CEB Allocators'!Y65/SUM('CEB Allocators'!$M65:$BF65),0)*SUM($U65:$BN65)</f>
        <v>6.3500000000000005</v>
      </c>
      <c r="AH505" s="146">
        <f>IFERROR('CEB Allocators'!Z65/SUM('CEB Allocators'!$M65:$BF65),0)*SUM($U65:$BN65)</f>
        <v>6.3500000000000005</v>
      </c>
      <c r="AI505" s="146">
        <f>IFERROR('CEB Allocators'!AA65/SUM('CEB Allocators'!$M65:$BF65),0)*SUM($U65:$BN65)</f>
        <v>6.3500000000000005</v>
      </c>
      <c r="AJ505" s="146">
        <f>IFERROR('CEB Allocators'!AB65/SUM('CEB Allocators'!$M65:$BF65),0)*SUM($U65:$BN65)</f>
        <v>6.3500000000000005</v>
      </c>
      <c r="AK505" s="146">
        <f>IFERROR('CEB Allocators'!AC65/SUM('CEB Allocators'!$M65:$BF65),0)*SUM($U65:$BN65)</f>
        <v>6.3500000000000005</v>
      </c>
      <c r="AL505" s="146">
        <f>IFERROR('CEB Allocators'!AD65/SUM('CEB Allocators'!$M65:$BF65),0)*SUM($U65:$BN65)</f>
        <v>6.3500000000000005</v>
      </c>
      <c r="AM505" s="146">
        <f>IFERROR('CEB Allocators'!AE65/SUM('CEB Allocators'!$M65:$BF65),0)*SUM($U65:$BN65)</f>
        <v>6.3500000000000005</v>
      </c>
      <c r="AN505" s="146">
        <f>IFERROR('CEB Allocators'!AF65/SUM('CEB Allocators'!$M65:$BF65),0)*SUM($U65:$BN65)</f>
        <v>6.3500000000000005</v>
      </c>
      <c r="AO505" s="146">
        <f>IFERROR('CEB Allocators'!AG65/SUM('CEB Allocators'!$M65:$BF65),0)*SUM($U65:$BN65)</f>
        <v>6.3500000000000005</v>
      </c>
      <c r="AP505" s="146">
        <f>IFERROR('CEB Allocators'!AH65/SUM('CEB Allocators'!$M65:$BF65),0)*SUM($U65:$BN65)</f>
        <v>6.3500000000000005</v>
      </c>
      <c r="AQ505" s="146">
        <f>IFERROR('CEB Allocators'!AI65/SUM('CEB Allocators'!$M65:$BF65),0)*SUM($U65:$BN65)</f>
        <v>6.3500000000000005</v>
      </c>
      <c r="AR505" s="146">
        <f>IFERROR('CEB Allocators'!AJ65/SUM('CEB Allocators'!$M65:$BF65),0)*SUM($U65:$BN65)</f>
        <v>6.3500000000000005</v>
      </c>
      <c r="AS505" s="146">
        <f>IFERROR('CEB Allocators'!AK65/SUM('CEB Allocators'!$M65:$BF65),0)*SUM($U65:$BN65)</f>
        <v>6.3500000000000005</v>
      </c>
      <c r="AT505" s="146">
        <f>IFERROR('CEB Allocators'!AL65/SUM('CEB Allocators'!$M65:$BF65),0)*SUM($U65:$BN65)</f>
        <v>6.3500000000000005</v>
      </c>
      <c r="AU505" s="146">
        <f>IFERROR('CEB Allocators'!AM65/SUM('CEB Allocators'!$M65:$BF65),0)*SUM($U65:$BN65)</f>
        <v>6.3500000000000005</v>
      </c>
      <c r="AV505" s="146">
        <f>IFERROR('CEB Allocators'!AN65/SUM('CEB Allocators'!$M65:$BF65),0)*SUM($U65:$BN65)</f>
        <v>6.3500000000000005</v>
      </c>
      <c r="AW505" s="146">
        <f>IFERROR('CEB Allocators'!AO65/SUM('CEB Allocators'!$M65:$BF65),0)*SUM($U65:$BN65)</f>
        <v>6.3500000000000005</v>
      </c>
      <c r="AX505" s="146">
        <f>IFERROR('CEB Allocators'!AP65/SUM('CEB Allocators'!$M65:$BF65),0)*SUM($U65:$BN65)</f>
        <v>0</v>
      </c>
      <c r="AY505" s="146">
        <f>IFERROR('CEB Allocators'!AQ65/SUM('CEB Allocators'!$M65:$BF65),0)*SUM($U65:$BN65)</f>
        <v>0</v>
      </c>
      <c r="AZ505" s="146">
        <f>IFERROR('CEB Allocators'!AR65/SUM('CEB Allocators'!$M65:$BF65),0)*SUM($U65:$BN65)</f>
        <v>0</v>
      </c>
      <c r="BA505" s="146">
        <f>IFERROR('CEB Allocators'!AS65/SUM('CEB Allocators'!$M65:$BF65),0)*SUM($U65:$BN65)</f>
        <v>0</v>
      </c>
      <c r="BB505" s="146">
        <f>IFERROR('CEB Allocators'!AT65/SUM('CEB Allocators'!$M65:$BF65),0)*SUM($U65:$BN65)</f>
        <v>0</v>
      </c>
      <c r="BC505" s="146">
        <f>IFERROR('CEB Allocators'!AU65/SUM('CEB Allocators'!$M65:$BF65),0)*SUM($U65:$BN65)</f>
        <v>0</v>
      </c>
      <c r="BD505" s="146">
        <f>IFERROR('CEB Allocators'!AV65/SUM('CEB Allocators'!$M65:$BF65),0)*SUM($U65:$BN65)</f>
        <v>0</v>
      </c>
      <c r="BE505" s="146">
        <f>IFERROR('CEB Allocators'!AW65/SUM('CEB Allocators'!$M65:$BF65),0)*SUM($U65:$BN65)</f>
        <v>0</v>
      </c>
      <c r="BF505" s="146">
        <f>IFERROR('CEB Allocators'!AX65/SUM('CEB Allocators'!$M65:$BF65),0)*SUM($U65:$BN65)</f>
        <v>0</v>
      </c>
      <c r="BG505" s="146">
        <f>IFERROR('CEB Allocators'!AY65/SUM('CEB Allocators'!$M65:$BF65),0)*SUM($U65:$BN65)</f>
        <v>0</v>
      </c>
      <c r="BH505" s="146">
        <f>IFERROR('CEB Allocators'!AZ65/SUM('CEB Allocators'!$M65:$BF65),0)*SUM($U65:$BN65)</f>
        <v>0</v>
      </c>
      <c r="BI505" s="146">
        <f>IFERROR('CEB Allocators'!BA65/SUM('CEB Allocators'!$M65:$BF65),0)*SUM($U65:$BN65)</f>
        <v>0</v>
      </c>
      <c r="BJ505" s="146">
        <f>IFERROR('CEB Allocators'!BB65/SUM('CEB Allocators'!$M65:$BF65),0)*SUM($U65:$BN65)</f>
        <v>0</v>
      </c>
      <c r="BK505" s="146">
        <f>IFERROR('CEB Allocators'!BC65/SUM('CEB Allocators'!$M65:$BF65),0)*SUM($U65:$BN65)</f>
        <v>0</v>
      </c>
      <c r="BL505" s="146">
        <f>IFERROR('CEB Allocators'!BD65/SUM('CEB Allocators'!$M65:$BF65),0)*SUM($U65:$BN65)</f>
        <v>0</v>
      </c>
      <c r="BM505" s="146">
        <f>IFERROR('CEB Allocators'!BE65/SUM('CEB Allocators'!$M65:$BF65),0)*SUM($U65:$BN65)</f>
        <v>0</v>
      </c>
      <c r="BN505" s="146">
        <f>IFERROR('CEB Allocators'!BF65/SUM('CEB Allocators'!$M65:$BF65),0)*SUM($U65:$BN65)</f>
        <v>0</v>
      </c>
      <c r="BO505" s="146">
        <f t="shared" ref="BO505:CH505" si="1054">BO65</f>
        <v>0</v>
      </c>
      <c r="BP505" s="146">
        <f t="shared" si="1054"/>
        <v>0</v>
      </c>
      <c r="BQ505" s="146">
        <f t="shared" si="1054"/>
        <v>0</v>
      </c>
      <c r="BR505" s="146">
        <f t="shared" si="1054"/>
        <v>0</v>
      </c>
      <c r="BS505" s="146">
        <f t="shared" si="1054"/>
        <v>0</v>
      </c>
      <c r="BT505" s="146">
        <f t="shared" si="1054"/>
        <v>0</v>
      </c>
      <c r="BU505" s="146">
        <f t="shared" si="1054"/>
        <v>0</v>
      </c>
      <c r="BV505" s="146">
        <f t="shared" si="1054"/>
        <v>0</v>
      </c>
      <c r="BW505" s="146">
        <f t="shared" si="1054"/>
        <v>0</v>
      </c>
      <c r="BX505" s="146">
        <f t="shared" si="1054"/>
        <v>0</v>
      </c>
      <c r="BY505" s="146">
        <f t="shared" si="1054"/>
        <v>0</v>
      </c>
      <c r="BZ505" s="146">
        <f t="shared" si="1054"/>
        <v>0</v>
      </c>
      <c r="CA505" s="146">
        <f t="shared" si="1054"/>
        <v>0</v>
      </c>
      <c r="CB505" s="146">
        <f t="shared" si="1054"/>
        <v>0</v>
      </c>
      <c r="CC505" s="146">
        <f t="shared" si="1054"/>
        <v>0</v>
      </c>
      <c r="CD505" s="146">
        <f t="shared" si="1054"/>
        <v>0</v>
      </c>
      <c r="CE505" s="146">
        <f t="shared" si="1054"/>
        <v>0</v>
      </c>
      <c r="CF505" s="146">
        <f t="shared" si="1054"/>
        <v>0</v>
      </c>
      <c r="CG505" s="146">
        <f t="shared" si="1054"/>
        <v>0</v>
      </c>
      <c r="CH505" s="146">
        <f t="shared" si="1054"/>
        <v>0</v>
      </c>
    </row>
    <row r="506" spans="1:86" ht="11.4" x14ac:dyDescent="0.2">
      <c r="A506" s="150"/>
      <c r="B506" s="14" t="str">
        <f t="shared" ref="B506:K506" si="1055">B66</f>
        <v>Conservation</v>
      </c>
      <c r="C506" s="14">
        <f t="shared" si="1055"/>
        <v>0</v>
      </c>
      <c r="D506" s="14" t="str">
        <f t="shared" si="1055"/>
        <v>Con</v>
      </c>
      <c r="E506" s="14" t="str">
        <f t="shared" si="1055"/>
        <v>Conservation</v>
      </c>
      <c r="F506" s="14" t="str">
        <f t="shared" si="1055"/>
        <v>Multiple</v>
      </c>
      <c r="G506" s="14">
        <f t="shared" si="1055"/>
        <v>39814</v>
      </c>
      <c r="H506" s="14">
        <f t="shared" si="931"/>
        <v>15</v>
      </c>
      <c r="I506" s="14">
        <f t="shared" si="1055"/>
        <v>15</v>
      </c>
      <c r="J506" s="14">
        <f t="shared" si="1055"/>
        <v>0</v>
      </c>
      <c r="K506" s="14">
        <f t="shared" si="1055"/>
        <v>2009</v>
      </c>
      <c r="L506" s="14"/>
      <c r="M506" s="14"/>
      <c r="N506" s="14"/>
      <c r="O506" s="14"/>
      <c r="P506" s="14"/>
      <c r="Q506" s="14"/>
      <c r="R506" s="14"/>
      <c r="S506" s="14"/>
      <c r="T506" s="14"/>
      <c r="U506" s="146">
        <f>IFERROR('CEB Allocators'!M66/SUM('CEB Allocators'!$M66:$BF66),0)*SUM($U66:$BN66)</f>
        <v>0</v>
      </c>
      <c r="V506" s="146">
        <f>IFERROR('CEB Allocators'!N66/SUM('CEB Allocators'!$M66:$BF66),0)*SUM($U66:$BN66)</f>
        <v>0</v>
      </c>
      <c r="W506" s="146">
        <f>IFERROR('CEB Allocators'!O66/SUM('CEB Allocators'!$M66:$BF66),0)*SUM($U66:$BN66)</f>
        <v>0</v>
      </c>
      <c r="X506" s="146">
        <f>IFERROR('CEB Allocators'!P66/SUM('CEB Allocators'!$M66:$BF66),0)*SUM($U66:$BN66)</f>
        <v>0</v>
      </c>
      <c r="Y506" s="146">
        <f>IFERROR('CEB Allocators'!Q66/SUM('CEB Allocators'!$M66:$BF66),0)*SUM($U66:$BN66)</f>
        <v>13.230972140000002</v>
      </c>
      <c r="Z506" s="146">
        <f>IFERROR('CEB Allocators'!R66/SUM('CEB Allocators'!$M66:$BF66),0)*SUM($U66:$BN66)</f>
        <v>13.230972140000002</v>
      </c>
      <c r="AA506" s="146">
        <f>IFERROR('CEB Allocators'!S66/SUM('CEB Allocators'!$M66:$BF66),0)*SUM($U66:$BN66)</f>
        <v>13.230972140000002</v>
      </c>
      <c r="AB506" s="146">
        <f>IFERROR('CEB Allocators'!T66/SUM('CEB Allocators'!$M66:$BF66),0)*SUM($U66:$BN66)</f>
        <v>13.230972140000002</v>
      </c>
      <c r="AC506" s="146">
        <f>IFERROR('CEB Allocators'!U66/SUM('CEB Allocators'!$M66:$BF66),0)*SUM($U66:$BN66)</f>
        <v>13.230972140000002</v>
      </c>
      <c r="AD506" s="146">
        <f>IFERROR('CEB Allocators'!V66/SUM('CEB Allocators'!$M66:$BF66),0)*SUM($U66:$BN66)</f>
        <v>13.230972140000002</v>
      </c>
      <c r="AE506" s="146">
        <f>IFERROR('CEB Allocators'!W66/SUM('CEB Allocators'!$M66:$BF66),0)*SUM($U66:$BN66)</f>
        <v>13.230972140000002</v>
      </c>
      <c r="AF506" s="146">
        <f>IFERROR('CEB Allocators'!X66/SUM('CEB Allocators'!$M66:$BF66),0)*SUM($U66:$BN66)</f>
        <v>13.230972140000002</v>
      </c>
      <c r="AG506" s="146">
        <f>IFERROR('CEB Allocators'!Y66/SUM('CEB Allocators'!$M66:$BF66),0)*SUM($U66:$BN66)</f>
        <v>13.230972140000002</v>
      </c>
      <c r="AH506" s="146">
        <f>IFERROR('CEB Allocators'!Z66/SUM('CEB Allocators'!$M66:$BF66),0)*SUM($U66:$BN66)</f>
        <v>13.230972140000002</v>
      </c>
      <c r="AI506" s="146">
        <f>IFERROR('CEB Allocators'!AA66/SUM('CEB Allocators'!$M66:$BF66),0)*SUM($U66:$BN66)</f>
        <v>13.230972140000002</v>
      </c>
      <c r="AJ506" s="146">
        <f>IFERROR('CEB Allocators'!AB66/SUM('CEB Allocators'!$M66:$BF66),0)*SUM($U66:$BN66)</f>
        <v>13.230972140000002</v>
      </c>
      <c r="AK506" s="146">
        <f>IFERROR('CEB Allocators'!AC66/SUM('CEB Allocators'!$M66:$BF66),0)*SUM($U66:$BN66)</f>
        <v>13.230972140000002</v>
      </c>
      <c r="AL506" s="146">
        <f>IFERROR('CEB Allocators'!AD66/SUM('CEB Allocators'!$M66:$BF66),0)*SUM($U66:$BN66)</f>
        <v>13.230972140000002</v>
      </c>
      <c r="AM506" s="146">
        <f>IFERROR('CEB Allocators'!AE66/SUM('CEB Allocators'!$M66:$BF66),0)*SUM($U66:$BN66)</f>
        <v>13.230972140000002</v>
      </c>
      <c r="AN506" s="146">
        <f>IFERROR('CEB Allocators'!AF66/SUM('CEB Allocators'!$M66:$BF66),0)*SUM($U66:$BN66)</f>
        <v>0</v>
      </c>
      <c r="AO506" s="146">
        <f>IFERROR('CEB Allocators'!AG66/SUM('CEB Allocators'!$M66:$BF66),0)*SUM($U66:$BN66)</f>
        <v>0</v>
      </c>
      <c r="AP506" s="146">
        <f>IFERROR('CEB Allocators'!AH66/SUM('CEB Allocators'!$M66:$BF66),0)*SUM($U66:$BN66)</f>
        <v>0</v>
      </c>
      <c r="AQ506" s="146">
        <f>IFERROR('CEB Allocators'!AI66/SUM('CEB Allocators'!$M66:$BF66),0)*SUM($U66:$BN66)</f>
        <v>0</v>
      </c>
      <c r="AR506" s="146">
        <f>IFERROR('CEB Allocators'!AJ66/SUM('CEB Allocators'!$M66:$BF66),0)*SUM($U66:$BN66)</f>
        <v>0</v>
      </c>
      <c r="AS506" s="146">
        <f>IFERROR('CEB Allocators'!AK66/SUM('CEB Allocators'!$M66:$BF66),0)*SUM($U66:$BN66)</f>
        <v>0</v>
      </c>
      <c r="AT506" s="146">
        <f>IFERROR('CEB Allocators'!AL66/SUM('CEB Allocators'!$M66:$BF66),0)*SUM($U66:$BN66)</f>
        <v>0</v>
      </c>
      <c r="AU506" s="146">
        <f>IFERROR('CEB Allocators'!AM66/SUM('CEB Allocators'!$M66:$BF66),0)*SUM($U66:$BN66)</f>
        <v>0</v>
      </c>
      <c r="AV506" s="146">
        <f>IFERROR('CEB Allocators'!AN66/SUM('CEB Allocators'!$M66:$BF66),0)*SUM($U66:$BN66)</f>
        <v>0</v>
      </c>
      <c r="AW506" s="146">
        <f>IFERROR('CEB Allocators'!AO66/SUM('CEB Allocators'!$M66:$BF66),0)*SUM($U66:$BN66)</f>
        <v>0</v>
      </c>
      <c r="AX506" s="146">
        <f>IFERROR('CEB Allocators'!AP66/SUM('CEB Allocators'!$M66:$BF66),0)*SUM($U66:$BN66)</f>
        <v>0</v>
      </c>
      <c r="AY506" s="146">
        <f>IFERROR('CEB Allocators'!AQ66/SUM('CEB Allocators'!$M66:$BF66),0)*SUM($U66:$BN66)</f>
        <v>0</v>
      </c>
      <c r="AZ506" s="146">
        <f>IFERROR('CEB Allocators'!AR66/SUM('CEB Allocators'!$M66:$BF66),0)*SUM($U66:$BN66)</f>
        <v>0</v>
      </c>
      <c r="BA506" s="146">
        <f>IFERROR('CEB Allocators'!AS66/SUM('CEB Allocators'!$M66:$BF66),0)*SUM($U66:$BN66)</f>
        <v>0</v>
      </c>
      <c r="BB506" s="146">
        <f>IFERROR('CEB Allocators'!AT66/SUM('CEB Allocators'!$M66:$BF66),0)*SUM($U66:$BN66)</f>
        <v>0</v>
      </c>
      <c r="BC506" s="146">
        <f>IFERROR('CEB Allocators'!AU66/SUM('CEB Allocators'!$M66:$BF66),0)*SUM($U66:$BN66)</f>
        <v>0</v>
      </c>
      <c r="BD506" s="146">
        <f>IFERROR('CEB Allocators'!AV66/SUM('CEB Allocators'!$M66:$BF66),0)*SUM($U66:$BN66)</f>
        <v>0</v>
      </c>
      <c r="BE506" s="146">
        <f>IFERROR('CEB Allocators'!AW66/SUM('CEB Allocators'!$M66:$BF66),0)*SUM($U66:$BN66)</f>
        <v>0</v>
      </c>
      <c r="BF506" s="146">
        <f>IFERROR('CEB Allocators'!AX66/SUM('CEB Allocators'!$M66:$BF66),0)*SUM($U66:$BN66)</f>
        <v>0</v>
      </c>
      <c r="BG506" s="146">
        <f>IFERROR('CEB Allocators'!AY66/SUM('CEB Allocators'!$M66:$BF66),0)*SUM($U66:$BN66)</f>
        <v>0</v>
      </c>
      <c r="BH506" s="146">
        <f>IFERROR('CEB Allocators'!AZ66/SUM('CEB Allocators'!$M66:$BF66),0)*SUM($U66:$BN66)</f>
        <v>0</v>
      </c>
      <c r="BI506" s="146">
        <f>IFERROR('CEB Allocators'!BA66/SUM('CEB Allocators'!$M66:$BF66),0)*SUM($U66:$BN66)</f>
        <v>0</v>
      </c>
      <c r="BJ506" s="146">
        <f>IFERROR('CEB Allocators'!BB66/SUM('CEB Allocators'!$M66:$BF66),0)*SUM($U66:$BN66)</f>
        <v>0</v>
      </c>
      <c r="BK506" s="146">
        <f>IFERROR('CEB Allocators'!BC66/SUM('CEB Allocators'!$M66:$BF66),0)*SUM($U66:$BN66)</f>
        <v>0</v>
      </c>
      <c r="BL506" s="146">
        <f>IFERROR('CEB Allocators'!BD66/SUM('CEB Allocators'!$M66:$BF66),0)*SUM($U66:$BN66)</f>
        <v>0</v>
      </c>
      <c r="BM506" s="146">
        <f>IFERROR('CEB Allocators'!BE66/SUM('CEB Allocators'!$M66:$BF66),0)*SUM($U66:$BN66)</f>
        <v>0</v>
      </c>
      <c r="BN506" s="146">
        <f>IFERROR('CEB Allocators'!BF66/SUM('CEB Allocators'!$M66:$BF66),0)*SUM($U66:$BN66)</f>
        <v>0</v>
      </c>
      <c r="BO506" s="146">
        <f t="shared" ref="BO506:CH506" si="1056">BO66</f>
        <v>0</v>
      </c>
      <c r="BP506" s="146">
        <f t="shared" si="1056"/>
        <v>0</v>
      </c>
      <c r="BQ506" s="146">
        <f t="shared" si="1056"/>
        <v>0</v>
      </c>
      <c r="BR506" s="146">
        <f t="shared" si="1056"/>
        <v>0</v>
      </c>
      <c r="BS506" s="146">
        <f t="shared" si="1056"/>
        <v>0</v>
      </c>
      <c r="BT506" s="146">
        <f t="shared" si="1056"/>
        <v>0</v>
      </c>
      <c r="BU506" s="146">
        <f t="shared" si="1056"/>
        <v>0</v>
      </c>
      <c r="BV506" s="146">
        <f t="shared" si="1056"/>
        <v>0</v>
      </c>
      <c r="BW506" s="146">
        <f t="shared" si="1056"/>
        <v>0</v>
      </c>
      <c r="BX506" s="146">
        <f t="shared" si="1056"/>
        <v>0</v>
      </c>
      <c r="BY506" s="146">
        <f t="shared" si="1056"/>
        <v>0</v>
      </c>
      <c r="BZ506" s="146">
        <f t="shared" si="1056"/>
        <v>0</v>
      </c>
      <c r="CA506" s="146">
        <f t="shared" si="1056"/>
        <v>0</v>
      </c>
      <c r="CB506" s="146">
        <f t="shared" si="1056"/>
        <v>0</v>
      </c>
      <c r="CC506" s="146">
        <f t="shared" si="1056"/>
        <v>0</v>
      </c>
      <c r="CD506" s="146">
        <f t="shared" si="1056"/>
        <v>0</v>
      </c>
      <c r="CE506" s="146">
        <f t="shared" si="1056"/>
        <v>0</v>
      </c>
      <c r="CF506" s="146">
        <f t="shared" si="1056"/>
        <v>0</v>
      </c>
      <c r="CG506" s="146">
        <f t="shared" si="1056"/>
        <v>0</v>
      </c>
      <c r="CH506" s="146">
        <f t="shared" si="1056"/>
        <v>0</v>
      </c>
    </row>
    <row r="507" spans="1:86" ht="11.4" x14ac:dyDescent="0.2">
      <c r="A507" s="150"/>
      <c r="B507" s="14" t="str">
        <f t="shared" ref="B507:K507" si="1057">B67</f>
        <v>Conservation</v>
      </c>
      <c r="C507" s="14">
        <f t="shared" si="1057"/>
        <v>0</v>
      </c>
      <c r="D507" s="14" t="str">
        <f t="shared" si="1057"/>
        <v>Con</v>
      </c>
      <c r="E507" s="14" t="str">
        <f t="shared" si="1057"/>
        <v>Conservation</v>
      </c>
      <c r="F507" s="14" t="str">
        <f t="shared" si="1057"/>
        <v>Multiple</v>
      </c>
      <c r="G507" s="14">
        <f t="shared" si="1057"/>
        <v>40179</v>
      </c>
      <c r="H507" s="14">
        <f t="shared" si="931"/>
        <v>15</v>
      </c>
      <c r="I507" s="14">
        <f t="shared" si="1057"/>
        <v>15</v>
      </c>
      <c r="J507" s="14">
        <f t="shared" si="1057"/>
        <v>0</v>
      </c>
      <c r="K507" s="14">
        <f t="shared" si="1057"/>
        <v>2010</v>
      </c>
      <c r="L507" s="14"/>
      <c r="M507" s="14"/>
      <c r="N507" s="14"/>
      <c r="O507" s="14"/>
      <c r="P507" s="14"/>
      <c r="Q507" s="14"/>
      <c r="R507" s="14"/>
      <c r="S507" s="14"/>
      <c r="T507" s="14"/>
      <c r="U507" s="146">
        <f>IFERROR('CEB Allocators'!M67/SUM('CEB Allocators'!$M67:$BF67),0)*SUM($U67:$BN67)</f>
        <v>0</v>
      </c>
      <c r="V507" s="146">
        <f>IFERROR('CEB Allocators'!N67/SUM('CEB Allocators'!$M67:$BF67),0)*SUM($U67:$BN67)</f>
        <v>0</v>
      </c>
      <c r="W507" s="146">
        <f>IFERROR('CEB Allocators'!O67/SUM('CEB Allocators'!$M67:$BF67),0)*SUM($U67:$BN67)</f>
        <v>0</v>
      </c>
      <c r="X507" s="146">
        <f>IFERROR('CEB Allocators'!P67/SUM('CEB Allocators'!$M67:$BF67),0)*SUM($U67:$BN67)</f>
        <v>0</v>
      </c>
      <c r="Y507" s="146">
        <f>IFERROR('CEB Allocators'!Q67/SUM('CEB Allocators'!$M67:$BF67),0)*SUM($U67:$BN67)</f>
        <v>0</v>
      </c>
      <c r="Z507" s="146">
        <f>IFERROR('CEB Allocators'!R67/SUM('CEB Allocators'!$M67:$BF67),0)*SUM($U67:$BN67)</f>
        <v>15.105487915333333</v>
      </c>
      <c r="AA507" s="146">
        <f>IFERROR('CEB Allocators'!S67/SUM('CEB Allocators'!$M67:$BF67),0)*SUM($U67:$BN67)</f>
        <v>15.105487915333333</v>
      </c>
      <c r="AB507" s="146">
        <f>IFERROR('CEB Allocators'!T67/SUM('CEB Allocators'!$M67:$BF67),0)*SUM($U67:$BN67)</f>
        <v>15.105487915333333</v>
      </c>
      <c r="AC507" s="146">
        <f>IFERROR('CEB Allocators'!U67/SUM('CEB Allocators'!$M67:$BF67),0)*SUM($U67:$BN67)</f>
        <v>15.105487915333333</v>
      </c>
      <c r="AD507" s="146">
        <f>IFERROR('CEB Allocators'!V67/SUM('CEB Allocators'!$M67:$BF67),0)*SUM($U67:$BN67)</f>
        <v>15.105487915333333</v>
      </c>
      <c r="AE507" s="146">
        <f>IFERROR('CEB Allocators'!W67/SUM('CEB Allocators'!$M67:$BF67),0)*SUM($U67:$BN67)</f>
        <v>15.105487915333333</v>
      </c>
      <c r="AF507" s="146">
        <f>IFERROR('CEB Allocators'!X67/SUM('CEB Allocators'!$M67:$BF67),0)*SUM($U67:$BN67)</f>
        <v>15.105487915333333</v>
      </c>
      <c r="AG507" s="146">
        <f>IFERROR('CEB Allocators'!Y67/SUM('CEB Allocators'!$M67:$BF67),0)*SUM($U67:$BN67)</f>
        <v>15.105487915333333</v>
      </c>
      <c r="AH507" s="146">
        <f>IFERROR('CEB Allocators'!Z67/SUM('CEB Allocators'!$M67:$BF67),0)*SUM($U67:$BN67)</f>
        <v>15.105487915333333</v>
      </c>
      <c r="AI507" s="146">
        <f>IFERROR('CEB Allocators'!AA67/SUM('CEB Allocators'!$M67:$BF67),0)*SUM($U67:$BN67)</f>
        <v>15.105487915333333</v>
      </c>
      <c r="AJ507" s="146">
        <f>IFERROR('CEB Allocators'!AB67/SUM('CEB Allocators'!$M67:$BF67),0)*SUM($U67:$BN67)</f>
        <v>15.105487915333333</v>
      </c>
      <c r="AK507" s="146">
        <f>IFERROR('CEB Allocators'!AC67/SUM('CEB Allocators'!$M67:$BF67),0)*SUM($U67:$BN67)</f>
        <v>15.105487915333333</v>
      </c>
      <c r="AL507" s="146">
        <f>IFERROR('CEB Allocators'!AD67/SUM('CEB Allocators'!$M67:$BF67),0)*SUM($U67:$BN67)</f>
        <v>15.105487915333333</v>
      </c>
      <c r="AM507" s="146">
        <f>IFERROR('CEB Allocators'!AE67/SUM('CEB Allocators'!$M67:$BF67),0)*SUM($U67:$BN67)</f>
        <v>15.105487915333333</v>
      </c>
      <c r="AN507" s="146">
        <f>IFERROR('CEB Allocators'!AF67/SUM('CEB Allocators'!$M67:$BF67),0)*SUM($U67:$BN67)</f>
        <v>15.105487915333333</v>
      </c>
      <c r="AO507" s="146">
        <f>IFERROR('CEB Allocators'!AG67/SUM('CEB Allocators'!$M67:$BF67),0)*SUM($U67:$BN67)</f>
        <v>0</v>
      </c>
      <c r="AP507" s="146">
        <f>IFERROR('CEB Allocators'!AH67/SUM('CEB Allocators'!$M67:$BF67),0)*SUM($U67:$BN67)</f>
        <v>0</v>
      </c>
      <c r="AQ507" s="146">
        <f>IFERROR('CEB Allocators'!AI67/SUM('CEB Allocators'!$M67:$BF67),0)*SUM($U67:$BN67)</f>
        <v>0</v>
      </c>
      <c r="AR507" s="146">
        <f>IFERROR('CEB Allocators'!AJ67/SUM('CEB Allocators'!$M67:$BF67),0)*SUM($U67:$BN67)</f>
        <v>0</v>
      </c>
      <c r="AS507" s="146">
        <f>IFERROR('CEB Allocators'!AK67/SUM('CEB Allocators'!$M67:$BF67),0)*SUM($U67:$BN67)</f>
        <v>0</v>
      </c>
      <c r="AT507" s="146">
        <f>IFERROR('CEB Allocators'!AL67/SUM('CEB Allocators'!$M67:$BF67),0)*SUM($U67:$BN67)</f>
        <v>0</v>
      </c>
      <c r="AU507" s="146">
        <f>IFERROR('CEB Allocators'!AM67/SUM('CEB Allocators'!$M67:$BF67),0)*SUM($U67:$BN67)</f>
        <v>0</v>
      </c>
      <c r="AV507" s="146">
        <f>IFERROR('CEB Allocators'!AN67/SUM('CEB Allocators'!$M67:$BF67),0)*SUM($U67:$BN67)</f>
        <v>0</v>
      </c>
      <c r="AW507" s="146">
        <f>IFERROR('CEB Allocators'!AO67/SUM('CEB Allocators'!$M67:$BF67),0)*SUM($U67:$BN67)</f>
        <v>0</v>
      </c>
      <c r="AX507" s="146">
        <f>IFERROR('CEB Allocators'!AP67/SUM('CEB Allocators'!$M67:$BF67),0)*SUM($U67:$BN67)</f>
        <v>0</v>
      </c>
      <c r="AY507" s="146">
        <f>IFERROR('CEB Allocators'!AQ67/SUM('CEB Allocators'!$M67:$BF67),0)*SUM($U67:$BN67)</f>
        <v>0</v>
      </c>
      <c r="AZ507" s="146">
        <f>IFERROR('CEB Allocators'!AR67/SUM('CEB Allocators'!$M67:$BF67),0)*SUM($U67:$BN67)</f>
        <v>0</v>
      </c>
      <c r="BA507" s="146">
        <f>IFERROR('CEB Allocators'!AS67/SUM('CEB Allocators'!$M67:$BF67),0)*SUM($U67:$BN67)</f>
        <v>0</v>
      </c>
      <c r="BB507" s="146">
        <f>IFERROR('CEB Allocators'!AT67/SUM('CEB Allocators'!$M67:$BF67),0)*SUM($U67:$BN67)</f>
        <v>0</v>
      </c>
      <c r="BC507" s="146">
        <f>IFERROR('CEB Allocators'!AU67/SUM('CEB Allocators'!$M67:$BF67),0)*SUM($U67:$BN67)</f>
        <v>0</v>
      </c>
      <c r="BD507" s="146">
        <f>IFERROR('CEB Allocators'!AV67/SUM('CEB Allocators'!$M67:$BF67),0)*SUM($U67:$BN67)</f>
        <v>0</v>
      </c>
      <c r="BE507" s="146">
        <f>IFERROR('CEB Allocators'!AW67/SUM('CEB Allocators'!$M67:$BF67),0)*SUM($U67:$BN67)</f>
        <v>0</v>
      </c>
      <c r="BF507" s="146">
        <f>IFERROR('CEB Allocators'!AX67/SUM('CEB Allocators'!$M67:$BF67),0)*SUM($U67:$BN67)</f>
        <v>0</v>
      </c>
      <c r="BG507" s="146">
        <f>IFERROR('CEB Allocators'!AY67/SUM('CEB Allocators'!$M67:$BF67),0)*SUM($U67:$BN67)</f>
        <v>0</v>
      </c>
      <c r="BH507" s="146">
        <f>IFERROR('CEB Allocators'!AZ67/SUM('CEB Allocators'!$M67:$BF67),0)*SUM($U67:$BN67)</f>
        <v>0</v>
      </c>
      <c r="BI507" s="146">
        <f>IFERROR('CEB Allocators'!BA67/SUM('CEB Allocators'!$M67:$BF67),0)*SUM($U67:$BN67)</f>
        <v>0</v>
      </c>
      <c r="BJ507" s="146">
        <f>IFERROR('CEB Allocators'!BB67/SUM('CEB Allocators'!$M67:$BF67),0)*SUM($U67:$BN67)</f>
        <v>0</v>
      </c>
      <c r="BK507" s="146">
        <f>IFERROR('CEB Allocators'!BC67/SUM('CEB Allocators'!$M67:$BF67),0)*SUM($U67:$BN67)</f>
        <v>0</v>
      </c>
      <c r="BL507" s="146">
        <f>IFERROR('CEB Allocators'!BD67/SUM('CEB Allocators'!$M67:$BF67),0)*SUM($U67:$BN67)</f>
        <v>0</v>
      </c>
      <c r="BM507" s="146">
        <f>IFERROR('CEB Allocators'!BE67/SUM('CEB Allocators'!$M67:$BF67),0)*SUM($U67:$BN67)</f>
        <v>0</v>
      </c>
      <c r="BN507" s="146">
        <f>IFERROR('CEB Allocators'!BF67/SUM('CEB Allocators'!$M67:$BF67),0)*SUM($U67:$BN67)</f>
        <v>0</v>
      </c>
      <c r="BO507" s="146">
        <f t="shared" ref="BO507:CH507" si="1058">BO67</f>
        <v>0</v>
      </c>
      <c r="BP507" s="146">
        <f t="shared" si="1058"/>
        <v>0</v>
      </c>
      <c r="BQ507" s="146">
        <f t="shared" si="1058"/>
        <v>0</v>
      </c>
      <c r="BR507" s="146">
        <f t="shared" si="1058"/>
        <v>0</v>
      </c>
      <c r="BS507" s="146">
        <f t="shared" si="1058"/>
        <v>0</v>
      </c>
      <c r="BT507" s="146">
        <f t="shared" si="1058"/>
        <v>0</v>
      </c>
      <c r="BU507" s="146">
        <f t="shared" si="1058"/>
        <v>0</v>
      </c>
      <c r="BV507" s="146">
        <f t="shared" si="1058"/>
        <v>0</v>
      </c>
      <c r="BW507" s="146">
        <f t="shared" si="1058"/>
        <v>0</v>
      </c>
      <c r="BX507" s="146">
        <f t="shared" si="1058"/>
        <v>0</v>
      </c>
      <c r="BY507" s="146">
        <f t="shared" si="1058"/>
        <v>0</v>
      </c>
      <c r="BZ507" s="146">
        <f t="shared" si="1058"/>
        <v>0</v>
      </c>
      <c r="CA507" s="146">
        <f t="shared" si="1058"/>
        <v>0</v>
      </c>
      <c r="CB507" s="146">
        <f t="shared" si="1058"/>
        <v>0</v>
      </c>
      <c r="CC507" s="146">
        <f t="shared" si="1058"/>
        <v>0</v>
      </c>
      <c r="CD507" s="146">
        <f t="shared" si="1058"/>
        <v>0</v>
      </c>
      <c r="CE507" s="146">
        <f t="shared" si="1058"/>
        <v>0</v>
      </c>
      <c r="CF507" s="146">
        <f t="shared" si="1058"/>
        <v>0</v>
      </c>
      <c r="CG507" s="146">
        <f t="shared" si="1058"/>
        <v>0</v>
      </c>
      <c r="CH507" s="146">
        <f t="shared" si="1058"/>
        <v>0</v>
      </c>
    </row>
    <row r="508" spans="1:86" ht="11.4" x14ac:dyDescent="0.2">
      <c r="A508" s="150"/>
      <c r="B508" s="14" t="str">
        <f t="shared" ref="B508:K508" si="1059">B68</f>
        <v>Conservation</v>
      </c>
      <c r="C508" s="14">
        <f t="shared" si="1059"/>
        <v>0</v>
      </c>
      <c r="D508" s="14" t="str">
        <f t="shared" si="1059"/>
        <v>Con</v>
      </c>
      <c r="E508" s="14" t="str">
        <f t="shared" si="1059"/>
        <v>Conservation</v>
      </c>
      <c r="F508" s="14" t="str">
        <f t="shared" si="1059"/>
        <v>Multiple</v>
      </c>
      <c r="G508" s="14">
        <f t="shared" si="1059"/>
        <v>40544</v>
      </c>
      <c r="H508" s="14">
        <f t="shared" ref="H508:H547" si="1060">SUM(I508:J508)</f>
        <v>15</v>
      </c>
      <c r="I508" s="14">
        <f t="shared" si="1059"/>
        <v>15</v>
      </c>
      <c r="J508" s="14">
        <f t="shared" si="1059"/>
        <v>0</v>
      </c>
      <c r="K508" s="14">
        <f t="shared" si="1059"/>
        <v>2011</v>
      </c>
      <c r="L508" s="14"/>
      <c r="M508" s="14"/>
      <c r="N508" s="14"/>
      <c r="O508" s="14"/>
      <c r="P508" s="14"/>
      <c r="Q508" s="14"/>
      <c r="R508" s="14"/>
      <c r="S508" s="14"/>
      <c r="T508" s="14"/>
      <c r="U508" s="146">
        <f>IFERROR('CEB Allocators'!M68/SUM('CEB Allocators'!$M68:$BF68),0)*SUM($U68:$BN68)</f>
        <v>0</v>
      </c>
      <c r="V508" s="146">
        <f>IFERROR('CEB Allocators'!N68/SUM('CEB Allocators'!$M68:$BF68),0)*SUM($U68:$BN68)</f>
        <v>0</v>
      </c>
      <c r="W508" s="146">
        <f>IFERROR('CEB Allocators'!O68/SUM('CEB Allocators'!$M68:$BF68),0)*SUM($U68:$BN68)</f>
        <v>0</v>
      </c>
      <c r="X508" s="146">
        <f>IFERROR('CEB Allocators'!P68/SUM('CEB Allocators'!$M68:$BF68),0)*SUM($U68:$BN68)</f>
        <v>0</v>
      </c>
      <c r="Y508" s="146">
        <f>IFERROR('CEB Allocators'!Q68/SUM('CEB Allocators'!$M68:$BF68),0)*SUM($U68:$BN68)</f>
        <v>0</v>
      </c>
      <c r="Z508" s="146">
        <f>IFERROR('CEB Allocators'!R68/SUM('CEB Allocators'!$M68:$BF68),0)*SUM($U68:$BN68)</f>
        <v>0</v>
      </c>
      <c r="AA508" s="146">
        <f>IFERROR('CEB Allocators'!S68/SUM('CEB Allocators'!$M68:$BF68),0)*SUM($U68:$BN68)</f>
        <v>17.980996671333337</v>
      </c>
      <c r="AB508" s="146">
        <f>IFERROR('CEB Allocators'!T68/SUM('CEB Allocators'!$M68:$BF68),0)*SUM($U68:$BN68)</f>
        <v>17.980996671333337</v>
      </c>
      <c r="AC508" s="146">
        <f>IFERROR('CEB Allocators'!U68/SUM('CEB Allocators'!$M68:$BF68),0)*SUM($U68:$BN68)</f>
        <v>17.980996671333337</v>
      </c>
      <c r="AD508" s="146">
        <f>IFERROR('CEB Allocators'!V68/SUM('CEB Allocators'!$M68:$BF68),0)*SUM($U68:$BN68)</f>
        <v>17.980996671333337</v>
      </c>
      <c r="AE508" s="146">
        <f>IFERROR('CEB Allocators'!W68/SUM('CEB Allocators'!$M68:$BF68),0)*SUM($U68:$BN68)</f>
        <v>17.980996671333337</v>
      </c>
      <c r="AF508" s="146">
        <f>IFERROR('CEB Allocators'!X68/SUM('CEB Allocators'!$M68:$BF68),0)*SUM($U68:$BN68)</f>
        <v>17.980996671333337</v>
      </c>
      <c r="AG508" s="146">
        <f>IFERROR('CEB Allocators'!Y68/SUM('CEB Allocators'!$M68:$BF68),0)*SUM($U68:$BN68)</f>
        <v>17.980996671333337</v>
      </c>
      <c r="AH508" s="146">
        <f>IFERROR('CEB Allocators'!Z68/SUM('CEB Allocators'!$M68:$BF68),0)*SUM($U68:$BN68)</f>
        <v>17.980996671333337</v>
      </c>
      <c r="AI508" s="146">
        <f>IFERROR('CEB Allocators'!AA68/SUM('CEB Allocators'!$M68:$BF68),0)*SUM($U68:$BN68)</f>
        <v>17.980996671333337</v>
      </c>
      <c r="AJ508" s="146">
        <f>IFERROR('CEB Allocators'!AB68/SUM('CEB Allocators'!$M68:$BF68),0)*SUM($U68:$BN68)</f>
        <v>17.980996671333337</v>
      </c>
      <c r="AK508" s="146">
        <f>IFERROR('CEB Allocators'!AC68/SUM('CEB Allocators'!$M68:$BF68),0)*SUM($U68:$BN68)</f>
        <v>17.980996671333337</v>
      </c>
      <c r="AL508" s="146">
        <f>IFERROR('CEB Allocators'!AD68/SUM('CEB Allocators'!$M68:$BF68),0)*SUM($U68:$BN68)</f>
        <v>17.980996671333337</v>
      </c>
      <c r="AM508" s="146">
        <f>IFERROR('CEB Allocators'!AE68/SUM('CEB Allocators'!$M68:$BF68),0)*SUM($U68:$BN68)</f>
        <v>17.980996671333337</v>
      </c>
      <c r="AN508" s="146">
        <f>IFERROR('CEB Allocators'!AF68/SUM('CEB Allocators'!$M68:$BF68),0)*SUM($U68:$BN68)</f>
        <v>17.980996671333337</v>
      </c>
      <c r="AO508" s="146">
        <f>IFERROR('CEB Allocators'!AG68/SUM('CEB Allocators'!$M68:$BF68),0)*SUM($U68:$BN68)</f>
        <v>17.980996671333337</v>
      </c>
      <c r="AP508" s="146">
        <f>IFERROR('CEB Allocators'!AH68/SUM('CEB Allocators'!$M68:$BF68),0)*SUM($U68:$BN68)</f>
        <v>0</v>
      </c>
      <c r="AQ508" s="146">
        <f>IFERROR('CEB Allocators'!AI68/SUM('CEB Allocators'!$M68:$BF68),0)*SUM($U68:$BN68)</f>
        <v>0</v>
      </c>
      <c r="AR508" s="146">
        <f>IFERROR('CEB Allocators'!AJ68/SUM('CEB Allocators'!$M68:$BF68),0)*SUM($U68:$BN68)</f>
        <v>0</v>
      </c>
      <c r="AS508" s="146">
        <f>IFERROR('CEB Allocators'!AK68/SUM('CEB Allocators'!$M68:$BF68),0)*SUM($U68:$BN68)</f>
        <v>0</v>
      </c>
      <c r="AT508" s="146">
        <f>IFERROR('CEB Allocators'!AL68/SUM('CEB Allocators'!$M68:$BF68),0)*SUM($U68:$BN68)</f>
        <v>0</v>
      </c>
      <c r="AU508" s="146">
        <f>IFERROR('CEB Allocators'!AM68/SUM('CEB Allocators'!$M68:$BF68),0)*SUM($U68:$BN68)</f>
        <v>0</v>
      </c>
      <c r="AV508" s="146">
        <f>IFERROR('CEB Allocators'!AN68/SUM('CEB Allocators'!$M68:$BF68),0)*SUM($U68:$BN68)</f>
        <v>0</v>
      </c>
      <c r="AW508" s="146">
        <f>IFERROR('CEB Allocators'!AO68/SUM('CEB Allocators'!$M68:$BF68),0)*SUM($U68:$BN68)</f>
        <v>0</v>
      </c>
      <c r="AX508" s="146">
        <f>IFERROR('CEB Allocators'!AP68/SUM('CEB Allocators'!$M68:$BF68),0)*SUM($U68:$BN68)</f>
        <v>0</v>
      </c>
      <c r="AY508" s="146">
        <f>IFERROR('CEB Allocators'!AQ68/SUM('CEB Allocators'!$M68:$BF68),0)*SUM($U68:$BN68)</f>
        <v>0</v>
      </c>
      <c r="AZ508" s="146">
        <f>IFERROR('CEB Allocators'!AR68/SUM('CEB Allocators'!$M68:$BF68),0)*SUM($U68:$BN68)</f>
        <v>0</v>
      </c>
      <c r="BA508" s="146">
        <f>IFERROR('CEB Allocators'!AS68/SUM('CEB Allocators'!$M68:$BF68),0)*SUM($U68:$BN68)</f>
        <v>0</v>
      </c>
      <c r="BB508" s="146">
        <f>IFERROR('CEB Allocators'!AT68/SUM('CEB Allocators'!$M68:$BF68),0)*SUM($U68:$BN68)</f>
        <v>0</v>
      </c>
      <c r="BC508" s="146">
        <f>IFERROR('CEB Allocators'!AU68/SUM('CEB Allocators'!$M68:$BF68),0)*SUM($U68:$BN68)</f>
        <v>0</v>
      </c>
      <c r="BD508" s="146">
        <f>IFERROR('CEB Allocators'!AV68/SUM('CEB Allocators'!$M68:$BF68),0)*SUM($U68:$BN68)</f>
        <v>0</v>
      </c>
      <c r="BE508" s="146">
        <f>IFERROR('CEB Allocators'!AW68/SUM('CEB Allocators'!$M68:$BF68),0)*SUM($U68:$BN68)</f>
        <v>0</v>
      </c>
      <c r="BF508" s="146">
        <f>IFERROR('CEB Allocators'!AX68/SUM('CEB Allocators'!$M68:$BF68),0)*SUM($U68:$BN68)</f>
        <v>0</v>
      </c>
      <c r="BG508" s="146">
        <f>IFERROR('CEB Allocators'!AY68/SUM('CEB Allocators'!$M68:$BF68),0)*SUM($U68:$BN68)</f>
        <v>0</v>
      </c>
      <c r="BH508" s="146">
        <f>IFERROR('CEB Allocators'!AZ68/SUM('CEB Allocators'!$M68:$BF68),0)*SUM($U68:$BN68)</f>
        <v>0</v>
      </c>
      <c r="BI508" s="146">
        <f>IFERROR('CEB Allocators'!BA68/SUM('CEB Allocators'!$M68:$BF68),0)*SUM($U68:$BN68)</f>
        <v>0</v>
      </c>
      <c r="BJ508" s="146">
        <f>IFERROR('CEB Allocators'!BB68/SUM('CEB Allocators'!$M68:$BF68),0)*SUM($U68:$BN68)</f>
        <v>0</v>
      </c>
      <c r="BK508" s="146">
        <f>IFERROR('CEB Allocators'!BC68/SUM('CEB Allocators'!$M68:$BF68),0)*SUM($U68:$BN68)</f>
        <v>0</v>
      </c>
      <c r="BL508" s="146">
        <f>IFERROR('CEB Allocators'!BD68/SUM('CEB Allocators'!$M68:$BF68),0)*SUM($U68:$BN68)</f>
        <v>0</v>
      </c>
      <c r="BM508" s="146">
        <f>IFERROR('CEB Allocators'!BE68/SUM('CEB Allocators'!$M68:$BF68),0)*SUM($U68:$BN68)</f>
        <v>0</v>
      </c>
      <c r="BN508" s="146">
        <f>IFERROR('CEB Allocators'!BF68/SUM('CEB Allocators'!$M68:$BF68),0)*SUM($U68:$BN68)</f>
        <v>0</v>
      </c>
      <c r="BO508" s="146">
        <f t="shared" ref="BO508:CH508" si="1061">BO68</f>
        <v>0</v>
      </c>
      <c r="BP508" s="146">
        <f t="shared" si="1061"/>
        <v>0</v>
      </c>
      <c r="BQ508" s="146">
        <f t="shared" si="1061"/>
        <v>0</v>
      </c>
      <c r="BR508" s="146">
        <f t="shared" si="1061"/>
        <v>0</v>
      </c>
      <c r="BS508" s="146">
        <f t="shared" si="1061"/>
        <v>0</v>
      </c>
      <c r="BT508" s="146">
        <f t="shared" si="1061"/>
        <v>0</v>
      </c>
      <c r="BU508" s="146">
        <f t="shared" si="1061"/>
        <v>0</v>
      </c>
      <c r="BV508" s="146">
        <f t="shared" si="1061"/>
        <v>0</v>
      </c>
      <c r="BW508" s="146">
        <f t="shared" si="1061"/>
        <v>0</v>
      </c>
      <c r="BX508" s="146">
        <f t="shared" si="1061"/>
        <v>0</v>
      </c>
      <c r="BY508" s="146">
        <f t="shared" si="1061"/>
        <v>0</v>
      </c>
      <c r="BZ508" s="146">
        <f t="shared" si="1061"/>
        <v>0</v>
      </c>
      <c r="CA508" s="146">
        <f t="shared" si="1061"/>
        <v>0</v>
      </c>
      <c r="CB508" s="146">
        <f t="shared" si="1061"/>
        <v>0</v>
      </c>
      <c r="CC508" s="146">
        <f t="shared" si="1061"/>
        <v>0</v>
      </c>
      <c r="CD508" s="146">
        <f t="shared" si="1061"/>
        <v>0</v>
      </c>
      <c r="CE508" s="146">
        <f t="shared" si="1061"/>
        <v>0</v>
      </c>
      <c r="CF508" s="146">
        <f t="shared" si="1061"/>
        <v>0</v>
      </c>
      <c r="CG508" s="146">
        <f t="shared" si="1061"/>
        <v>0</v>
      </c>
      <c r="CH508" s="146">
        <f t="shared" si="1061"/>
        <v>0</v>
      </c>
    </row>
    <row r="509" spans="1:86" ht="11.4" x14ac:dyDescent="0.2">
      <c r="A509" s="150"/>
      <c r="B509" s="14" t="str">
        <f t="shared" ref="B509:K509" si="1062">B69</f>
        <v>Conservation</v>
      </c>
      <c r="C509" s="14">
        <f t="shared" si="1062"/>
        <v>0</v>
      </c>
      <c r="D509" s="14" t="str">
        <f t="shared" si="1062"/>
        <v>Con</v>
      </c>
      <c r="E509" s="14" t="str">
        <f t="shared" si="1062"/>
        <v>Conservation</v>
      </c>
      <c r="F509" s="14" t="str">
        <f t="shared" si="1062"/>
        <v>Multiple</v>
      </c>
      <c r="G509" s="14">
        <f t="shared" si="1062"/>
        <v>40909</v>
      </c>
      <c r="H509" s="14">
        <f t="shared" si="1060"/>
        <v>15</v>
      </c>
      <c r="I509" s="14">
        <f t="shared" si="1062"/>
        <v>15</v>
      </c>
      <c r="J509" s="14">
        <f t="shared" si="1062"/>
        <v>0</v>
      </c>
      <c r="K509" s="14">
        <f t="shared" si="1062"/>
        <v>2012</v>
      </c>
      <c r="L509" s="14"/>
      <c r="M509" s="14"/>
      <c r="N509" s="14"/>
      <c r="O509" s="14"/>
      <c r="P509" s="14"/>
      <c r="Q509" s="14"/>
      <c r="R509" s="14"/>
      <c r="S509" s="14"/>
      <c r="T509" s="14"/>
      <c r="U509" s="146">
        <f>IFERROR('CEB Allocators'!M69/SUM('CEB Allocators'!$M69:$BF69),0)*SUM($U69:$BN69)</f>
        <v>0</v>
      </c>
      <c r="V509" s="146">
        <f>IFERROR('CEB Allocators'!N69/SUM('CEB Allocators'!$M69:$BF69),0)*SUM($U69:$BN69)</f>
        <v>0</v>
      </c>
      <c r="W509" s="146">
        <f>IFERROR('CEB Allocators'!O69/SUM('CEB Allocators'!$M69:$BF69),0)*SUM($U69:$BN69)</f>
        <v>0</v>
      </c>
      <c r="X509" s="146">
        <f>IFERROR('CEB Allocators'!P69/SUM('CEB Allocators'!$M69:$BF69),0)*SUM($U69:$BN69)</f>
        <v>0</v>
      </c>
      <c r="Y509" s="146">
        <f>IFERROR('CEB Allocators'!Q69/SUM('CEB Allocators'!$M69:$BF69),0)*SUM($U69:$BN69)</f>
        <v>0</v>
      </c>
      <c r="Z509" s="146">
        <f>IFERROR('CEB Allocators'!R69/SUM('CEB Allocators'!$M69:$BF69),0)*SUM($U69:$BN69)</f>
        <v>0</v>
      </c>
      <c r="AA509" s="146">
        <f>IFERROR('CEB Allocators'!S69/SUM('CEB Allocators'!$M69:$BF69),0)*SUM($U69:$BN69)</f>
        <v>0</v>
      </c>
      <c r="AB509" s="146">
        <f>IFERROR('CEB Allocators'!T69/SUM('CEB Allocators'!$M69:$BF69),0)*SUM($U69:$BN69)</f>
        <v>18.710528648666664</v>
      </c>
      <c r="AC509" s="146">
        <f>IFERROR('CEB Allocators'!U69/SUM('CEB Allocators'!$M69:$BF69),0)*SUM($U69:$BN69)</f>
        <v>18.710528648666664</v>
      </c>
      <c r="AD509" s="146">
        <f>IFERROR('CEB Allocators'!V69/SUM('CEB Allocators'!$M69:$BF69),0)*SUM($U69:$BN69)</f>
        <v>18.710528648666664</v>
      </c>
      <c r="AE509" s="146">
        <f>IFERROR('CEB Allocators'!W69/SUM('CEB Allocators'!$M69:$BF69),0)*SUM($U69:$BN69)</f>
        <v>18.710528648666664</v>
      </c>
      <c r="AF509" s="146">
        <f>IFERROR('CEB Allocators'!X69/SUM('CEB Allocators'!$M69:$BF69),0)*SUM($U69:$BN69)</f>
        <v>18.710528648666664</v>
      </c>
      <c r="AG509" s="146">
        <f>IFERROR('CEB Allocators'!Y69/SUM('CEB Allocators'!$M69:$BF69),0)*SUM($U69:$BN69)</f>
        <v>18.710528648666664</v>
      </c>
      <c r="AH509" s="146">
        <f>IFERROR('CEB Allocators'!Z69/SUM('CEB Allocators'!$M69:$BF69),0)*SUM($U69:$BN69)</f>
        <v>18.710528648666664</v>
      </c>
      <c r="AI509" s="146">
        <f>IFERROR('CEB Allocators'!AA69/SUM('CEB Allocators'!$M69:$BF69),0)*SUM($U69:$BN69)</f>
        <v>18.710528648666664</v>
      </c>
      <c r="AJ509" s="146">
        <f>IFERROR('CEB Allocators'!AB69/SUM('CEB Allocators'!$M69:$BF69),0)*SUM($U69:$BN69)</f>
        <v>18.710528648666664</v>
      </c>
      <c r="AK509" s="146">
        <f>IFERROR('CEB Allocators'!AC69/SUM('CEB Allocators'!$M69:$BF69),0)*SUM($U69:$BN69)</f>
        <v>18.710528648666664</v>
      </c>
      <c r="AL509" s="146">
        <f>IFERROR('CEB Allocators'!AD69/SUM('CEB Allocators'!$M69:$BF69),0)*SUM($U69:$BN69)</f>
        <v>18.710528648666664</v>
      </c>
      <c r="AM509" s="146">
        <f>IFERROR('CEB Allocators'!AE69/SUM('CEB Allocators'!$M69:$BF69),0)*SUM($U69:$BN69)</f>
        <v>18.710528648666664</v>
      </c>
      <c r="AN509" s="146">
        <f>IFERROR('CEB Allocators'!AF69/SUM('CEB Allocators'!$M69:$BF69),0)*SUM($U69:$BN69)</f>
        <v>18.710528648666664</v>
      </c>
      <c r="AO509" s="146">
        <f>IFERROR('CEB Allocators'!AG69/SUM('CEB Allocators'!$M69:$BF69),0)*SUM($U69:$BN69)</f>
        <v>18.710528648666664</v>
      </c>
      <c r="AP509" s="146">
        <f>IFERROR('CEB Allocators'!AH69/SUM('CEB Allocators'!$M69:$BF69),0)*SUM($U69:$BN69)</f>
        <v>18.710528648666664</v>
      </c>
      <c r="AQ509" s="146">
        <f>IFERROR('CEB Allocators'!AI69/SUM('CEB Allocators'!$M69:$BF69),0)*SUM($U69:$BN69)</f>
        <v>0</v>
      </c>
      <c r="AR509" s="146">
        <f>IFERROR('CEB Allocators'!AJ69/SUM('CEB Allocators'!$M69:$BF69),0)*SUM($U69:$BN69)</f>
        <v>0</v>
      </c>
      <c r="AS509" s="146">
        <f>IFERROR('CEB Allocators'!AK69/SUM('CEB Allocators'!$M69:$BF69),0)*SUM($U69:$BN69)</f>
        <v>0</v>
      </c>
      <c r="AT509" s="146">
        <f>IFERROR('CEB Allocators'!AL69/SUM('CEB Allocators'!$M69:$BF69),0)*SUM($U69:$BN69)</f>
        <v>0</v>
      </c>
      <c r="AU509" s="146">
        <f>IFERROR('CEB Allocators'!AM69/SUM('CEB Allocators'!$M69:$BF69),0)*SUM($U69:$BN69)</f>
        <v>0</v>
      </c>
      <c r="AV509" s="146">
        <f>IFERROR('CEB Allocators'!AN69/SUM('CEB Allocators'!$M69:$BF69),0)*SUM($U69:$BN69)</f>
        <v>0</v>
      </c>
      <c r="AW509" s="146">
        <f>IFERROR('CEB Allocators'!AO69/SUM('CEB Allocators'!$M69:$BF69),0)*SUM($U69:$BN69)</f>
        <v>0</v>
      </c>
      <c r="AX509" s="146">
        <f>IFERROR('CEB Allocators'!AP69/SUM('CEB Allocators'!$M69:$BF69),0)*SUM($U69:$BN69)</f>
        <v>0</v>
      </c>
      <c r="AY509" s="146">
        <f>IFERROR('CEB Allocators'!AQ69/SUM('CEB Allocators'!$M69:$BF69),0)*SUM($U69:$BN69)</f>
        <v>0</v>
      </c>
      <c r="AZ509" s="146">
        <f>IFERROR('CEB Allocators'!AR69/SUM('CEB Allocators'!$M69:$BF69),0)*SUM($U69:$BN69)</f>
        <v>0</v>
      </c>
      <c r="BA509" s="146">
        <f>IFERROR('CEB Allocators'!AS69/SUM('CEB Allocators'!$M69:$BF69),0)*SUM($U69:$BN69)</f>
        <v>0</v>
      </c>
      <c r="BB509" s="146">
        <f>IFERROR('CEB Allocators'!AT69/SUM('CEB Allocators'!$M69:$BF69),0)*SUM($U69:$BN69)</f>
        <v>0</v>
      </c>
      <c r="BC509" s="146">
        <f>IFERROR('CEB Allocators'!AU69/SUM('CEB Allocators'!$M69:$BF69),0)*SUM($U69:$BN69)</f>
        <v>0</v>
      </c>
      <c r="BD509" s="146">
        <f>IFERROR('CEB Allocators'!AV69/SUM('CEB Allocators'!$M69:$BF69),0)*SUM($U69:$BN69)</f>
        <v>0</v>
      </c>
      <c r="BE509" s="146">
        <f>IFERROR('CEB Allocators'!AW69/SUM('CEB Allocators'!$M69:$BF69),0)*SUM($U69:$BN69)</f>
        <v>0</v>
      </c>
      <c r="BF509" s="146">
        <f>IFERROR('CEB Allocators'!AX69/SUM('CEB Allocators'!$M69:$BF69),0)*SUM($U69:$BN69)</f>
        <v>0</v>
      </c>
      <c r="BG509" s="146">
        <f>IFERROR('CEB Allocators'!AY69/SUM('CEB Allocators'!$M69:$BF69),0)*SUM($U69:$BN69)</f>
        <v>0</v>
      </c>
      <c r="BH509" s="146">
        <f>IFERROR('CEB Allocators'!AZ69/SUM('CEB Allocators'!$M69:$BF69),0)*SUM($U69:$BN69)</f>
        <v>0</v>
      </c>
      <c r="BI509" s="146">
        <f>IFERROR('CEB Allocators'!BA69/SUM('CEB Allocators'!$M69:$BF69),0)*SUM($U69:$BN69)</f>
        <v>0</v>
      </c>
      <c r="BJ509" s="146">
        <f>IFERROR('CEB Allocators'!BB69/SUM('CEB Allocators'!$M69:$BF69),0)*SUM($U69:$BN69)</f>
        <v>0</v>
      </c>
      <c r="BK509" s="146">
        <f>IFERROR('CEB Allocators'!BC69/SUM('CEB Allocators'!$M69:$BF69),0)*SUM($U69:$BN69)</f>
        <v>0</v>
      </c>
      <c r="BL509" s="146">
        <f>IFERROR('CEB Allocators'!BD69/SUM('CEB Allocators'!$M69:$BF69),0)*SUM($U69:$BN69)</f>
        <v>0</v>
      </c>
      <c r="BM509" s="146">
        <f>IFERROR('CEB Allocators'!BE69/SUM('CEB Allocators'!$M69:$BF69),0)*SUM($U69:$BN69)</f>
        <v>0</v>
      </c>
      <c r="BN509" s="146">
        <f>IFERROR('CEB Allocators'!BF69/SUM('CEB Allocators'!$M69:$BF69),0)*SUM($U69:$BN69)</f>
        <v>0</v>
      </c>
      <c r="BO509" s="146">
        <f t="shared" ref="BO509:CH509" si="1063">BO69</f>
        <v>0</v>
      </c>
      <c r="BP509" s="146">
        <f t="shared" si="1063"/>
        <v>0</v>
      </c>
      <c r="BQ509" s="146">
        <f t="shared" si="1063"/>
        <v>0</v>
      </c>
      <c r="BR509" s="146">
        <f t="shared" si="1063"/>
        <v>0</v>
      </c>
      <c r="BS509" s="146">
        <f t="shared" si="1063"/>
        <v>0</v>
      </c>
      <c r="BT509" s="146">
        <f t="shared" si="1063"/>
        <v>0</v>
      </c>
      <c r="BU509" s="146">
        <f t="shared" si="1063"/>
        <v>0</v>
      </c>
      <c r="BV509" s="146">
        <f t="shared" si="1063"/>
        <v>0</v>
      </c>
      <c r="BW509" s="146">
        <f t="shared" si="1063"/>
        <v>0</v>
      </c>
      <c r="BX509" s="146">
        <f t="shared" si="1063"/>
        <v>0</v>
      </c>
      <c r="BY509" s="146">
        <f t="shared" si="1063"/>
        <v>0</v>
      </c>
      <c r="BZ509" s="146">
        <f t="shared" si="1063"/>
        <v>0</v>
      </c>
      <c r="CA509" s="146">
        <f t="shared" si="1063"/>
        <v>0</v>
      </c>
      <c r="CB509" s="146">
        <f t="shared" si="1063"/>
        <v>0</v>
      </c>
      <c r="CC509" s="146">
        <f t="shared" si="1063"/>
        <v>0</v>
      </c>
      <c r="CD509" s="146">
        <f t="shared" si="1063"/>
        <v>0</v>
      </c>
      <c r="CE509" s="146">
        <f t="shared" si="1063"/>
        <v>0</v>
      </c>
      <c r="CF509" s="146">
        <f t="shared" si="1063"/>
        <v>0</v>
      </c>
      <c r="CG509" s="146">
        <f t="shared" si="1063"/>
        <v>0</v>
      </c>
      <c r="CH509" s="146">
        <f t="shared" si="1063"/>
        <v>0</v>
      </c>
    </row>
    <row r="510" spans="1:86" ht="11.4" x14ac:dyDescent="0.2">
      <c r="A510" s="150"/>
      <c r="B510" s="14" t="str">
        <f t="shared" ref="B510:K510" si="1064">B70</f>
        <v>Conservation</v>
      </c>
      <c r="C510" s="14">
        <f t="shared" si="1064"/>
        <v>0</v>
      </c>
      <c r="D510" s="14" t="str">
        <f t="shared" si="1064"/>
        <v>Con</v>
      </c>
      <c r="E510" s="14" t="str">
        <f t="shared" si="1064"/>
        <v>Conservation</v>
      </c>
      <c r="F510" s="14" t="str">
        <f t="shared" si="1064"/>
        <v>Multiple</v>
      </c>
      <c r="G510" s="14">
        <f t="shared" si="1064"/>
        <v>41275</v>
      </c>
      <c r="H510" s="14">
        <f t="shared" si="1060"/>
        <v>15</v>
      </c>
      <c r="I510" s="14">
        <f t="shared" si="1064"/>
        <v>15</v>
      </c>
      <c r="J510" s="14">
        <f t="shared" si="1064"/>
        <v>0</v>
      </c>
      <c r="K510" s="14">
        <f t="shared" si="1064"/>
        <v>2013</v>
      </c>
      <c r="L510" s="14"/>
      <c r="M510" s="14"/>
      <c r="N510" s="14"/>
      <c r="O510" s="14"/>
      <c r="P510" s="14"/>
      <c r="Q510" s="14"/>
      <c r="R510" s="14"/>
      <c r="S510" s="14"/>
      <c r="T510" s="14"/>
      <c r="U510" s="146">
        <f>IFERROR('CEB Allocators'!M70/SUM('CEB Allocators'!$M70:$BF70),0)*SUM($U70:$BN70)</f>
        <v>0</v>
      </c>
      <c r="V510" s="146">
        <f>IFERROR('CEB Allocators'!N70/SUM('CEB Allocators'!$M70:$BF70),0)*SUM($U70:$BN70)</f>
        <v>0</v>
      </c>
      <c r="W510" s="146">
        <f>IFERROR('CEB Allocators'!O70/SUM('CEB Allocators'!$M70:$BF70),0)*SUM($U70:$BN70)</f>
        <v>0</v>
      </c>
      <c r="X510" s="146">
        <f>IFERROR('CEB Allocators'!P70/SUM('CEB Allocators'!$M70:$BF70),0)*SUM($U70:$BN70)</f>
        <v>0</v>
      </c>
      <c r="Y510" s="146">
        <f>IFERROR('CEB Allocators'!Q70/SUM('CEB Allocators'!$M70:$BF70),0)*SUM($U70:$BN70)</f>
        <v>0</v>
      </c>
      <c r="Z510" s="146">
        <f>IFERROR('CEB Allocators'!R70/SUM('CEB Allocators'!$M70:$BF70),0)*SUM($U70:$BN70)</f>
        <v>0</v>
      </c>
      <c r="AA510" s="146">
        <f>IFERROR('CEB Allocators'!S70/SUM('CEB Allocators'!$M70:$BF70),0)*SUM($U70:$BN70)</f>
        <v>0</v>
      </c>
      <c r="AB510" s="146">
        <f>IFERROR('CEB Allocators'!T70/SUM('CEB Allocators'!$M70:$BF70),0)*SUM($U70:$BN70)</f>
        <v>0</v>
      </c>
      <c r="AC510" s="146">
        <f>IFERROR('CEB Allocators'!U70/SUM('CEB Allocators'!$M70:$BF70),0)*SUM($U70:$BN70)</f>
        <v>19.209341036000001</v>
      </c>
      <c r="AD510" s="146">
        <f>IFERROR('CEB Allocators'!V70/SUM('CEB Allocators'!$M70:$BF70),0)*SUM($U70:$BN70)</f>
        <v>19.209341036000001</v>
      </c>
      <c r="AE510" s="146">
        <f>IFERROR('CEB Allocators'!W70/SUM('CEB Allocators'!$M70:$BF70),0)*SUM($U70:$BN70)</f>
        <v>19.209341036000001</v>
      </c>
      <c r="AF510" s="146">
        <f>IFERROR('CEB Allocators'!X70/SUM('CEB Allocators'!$M70:$BF70),0)*SUM($U70:$BN70)</f>
        <v>19.209341036000001</v>
      </c>
      <c r="AG510" s="146">
        <f>IFERROR('CEB Allocators'!Y70/SUM('CEB Allocators'!$M70:$BF70),0)*SUM($U70:$BN70)</f>
        <v>19.209341036000001</v>
      </c>
      <c r="AH510" s="146">
        <f>IFERROR('CEB Allocators'!Z70/SUM('CEB Allocators'!$M70:$BF70),0)*SUM($U70:$BN70)</f>
        <v>19.209341036000001</v>
      </c>
      <c r="AI510" s="146">
        <f>IFERROR('CEB Allocators'!AA70/SUM('CEB Allocators'!$M70:$BF70),0)*SUM($U70:$BN70)</f>
        <v>19.209341036000001</v>
      </c>
      <c r="AJ510" s="146">
        <f>IFERROR('CEB Allocators'!AB70/SUM('CEB Allocators'!$M70:$BF70),0)*SUM($U70:$BN70)</f>
        <v>19.209341036000001</v>
      </c>
      <c r="AK510" s="146">
        <f>IFERROR('CEB Allocators'!AC70/SUM('CEB Allocators'!$M70:$BF70),0)*SUM($U70:$BN70)</f>
        <v>19.209341036000001</v>
      </c>
      <c r="AL510" s="146">
        <f>IFERROR('CEB Allocators'!AD70/SUM('CEB Allocators'!$M70:$BF70),0)*SUM($U70:$BN70)</f>
        <v>19.209341036000001</v>
      </c>
      <c r="AM510" s="146">
        <f>IFERROR('CEB Allocators'!AE70/SUM('CEB Allocators'!$M70:$BF70),0)*SUM($U70:$BN70)</f>
        <v>19.209341036000001</v>
      </c>
      <c r="AN510" s="146">
        <f>IFERROR('CEB Allocators'!AF70/SUM('CEB Allocators'!$M70:$BF70),0)*SUM($U70:$BN70)</f>
        <v>19.209341036000001</v>
      </c>
      <c r="AO510" s="146">
        <f>IFERROR('CEB Allocators'!AG70/SUM('CEB Allocators'!$M70:$BF70),0)*SUM($U70:$BN70)</f>
        <v>19.209341036000001</v>
      </c>
      <c r="AP510" s="146">
        <f>IFERROR('CEB Allocators'!AH70/SUM('CEB Allocators'!$M70:$BF70),0)*SUM($U70:$BN70)</f>
        <v>19.209341036000001</v>
      </c>
      <c r="AQ510" s="146">
        <f>IFERROR('CEB Allocators'!AI70/SUM('CEB Allocators'!$M70:$BF70),0)*SUM($U70:$BN70)</f>
        <v>19.209341036000001</v>
      </c>
      <c r="AR510" s="146">
        <f>IFERROR('CEB Allocators'!AJ70/SUM('CEB Allocators'!$M70:$BF70),0)*SUM($U70:$BN70)</f>
        <v>0</v>
      </c>
      <c r="AS510" s="146">
        <f>IFERROR('CEB Allocators'!AK70/SUM('CEB Allocators'!$M70:$BF70),0)*SUM($U70:$BN70)</f>
        <v>0</v>
      </c>
      <c r="AT510" s="146">
        <f>IFERROR('CEB Allocators'!AL70/SUM('CEB Allocators'!$M70:$BF70),0)*SUM($U70:$BN70)</f>
        <v>0</v>
      </c>
      <c r="AU510" s="146">
        <f>IFERROR('CEB Allocators'!AM70/SUM('CEB Allocators'!$M70:$BF70),0)*SUM($U70:$BN70)</f>
        <v>0</v>
      </c>
      <c r="AV510" s="146">
        <f>IFERROR('CEB Allocators'!AN70/SUM('CEB Allocators'!$M70:$BF70),0)*SUM($U70:$BN70)</f>
        <v>0</v>
      </c>
      <c r="AW510" s="146">
        <f>IFERROR('CEB Allocators'!AO70/SUM('CEB Allocators'!$M70:$BF70),0)*SUM($U70:$BN70)</f>
        <v>0</v>
      </c>
      <c r="AX510" s="146">
        <f>IFERROR('CEB Allocators'!AP70/SUM('CEB Allocators'!$M70:$BF70),0)*SUM($U70:$BN70)</f>
        <v>0</v>
      </c>
      <c r="AY510" s="146">
        <f>IFERROR('CEB Allocators'!AQ70/SUM('CEB Allocators'!$M70:$BF70),0)*SUM($U70:$BN70)</f>
        <v>0</v>
      </c>
      <c r="AZ510" s="146">
        <f>IFERROR('CEB Allocators'!AR70/SUM('CEB Allocators'!$M70:$BF70),0)*SUM($U70:$BN70)</f>
        <v>0</v>
      </c>
      <c r="BA510" s="146">
        <f>IFERROR('CEB Allocators'!AS70/SUM('CEB Allocators'!$M70:$BF70),0)*SUM($U70:$BN70)</f>
        <v>0</v>
      </c>
      <c r="BB510" s="146">
        <f>IFERROR('CEB Allocators'!AT70/SUM('CEB Allocators'!$M70:$BF70),0)*SUM($U70:$BN70)</f>
        <v>0</v>
      </c>
      <c r="BC510" s="146">
        <f>IFERROR('CEB Allocators'!AU70/SUM('CEB Allocators'!$M70:$BF70),0)*SUM($U70:$BN70)</f>
        <v>0</v>
      </c>
      <c r="BD510" s="146">
        <f>IFERROR('CEB Allocators'!AV70/SUM('CEB Allocators'!$M70:$BF70),0)*SUM($U70:$BN70)</f>
        <v>0</v>
      </c>
      <c r="BE510" s="146">
        <f>IFERROR('CEB Allocators'!AW70/SUM('CEB Allocators'!$M70:$BF70),0)*SUM($U70:$BN70)</f>
        <v>0</v>
      </c>
      <c r="BF510" s="146">
        <f>IFERROR('CEB Allocators'!AX70/SUM('CEB Allocators'!$M70:$BF70),0)*SUM($U70:$BN70)</f>
        <v>0</v>
      </c>
      <c r="BG510" s="146">
        <f>IFERROR('CEB Allocators'!AY70/SUM('CEB Allocators'!$M70:$BF70),0)*SUM($U70:$BN70)</f>
        <v>0</v>
      </c>
      <c r="BH510" s="146">
        <f>IFERROR('CEB Allocators'!AZ70/SUM('CEB Allocators'!$M70:$BF70),0)*SUM($U70:$BN70)</f>
        <v>0</v>
      </c>
      <c r="BI510" s="146">
        <f>IFERROR('CEB Allocators'!BA70/SUM('CEB Allocators'!$M70:$BF70),0)*SUM($U70:$BN70)</f>
        <v>0</v>
      </c>
      <c r="BJ510" s="146">
        <f>IFERROR('CEB Allocators'!BB70/SUM('CEB Allocators'!$M70:$BF70),0)*SUM($U70:$BN70)</f>
        <v>0</v>
      </c>
      <c r="BK510" s="146">
        <f>IFERROR('CEB Allocators'!BC70/SUM('CEB Allocators'!$M70:$BF70),0)*SUM($U70:$BN70)</f>
        <v>0</v>
      </c>
      <c r="BL510" s="146">
        <f>IFERROR('CEB Allocators'!BD70/SUM('CEB Allocators'!$M70:$BF70),0)*SUM($U70:$BN70)</f>
        <v>0</v>
      </c>
      <c r="BM510" s="146">
        <f>IFERROR('CEB Allocators'!BE70/SUM('CEB Allocators'!$M70:$BF70),0)*SUM($U70:$BN70)</f>
        <v>0</v>
      </c>
      <c r="BN510" s="146">
        <f>IFERROR('CEB Allocators'!BF70/SUM('CEB Allocators'!$M70:$BF70),0)*SUM($U70:$BN70)</f>
        <v>0</v>
      </c>
      <c r="BO510" s="146">
        <f t="shared" ref="BO510:CH510" si="1065">BO70</f>
        <v>0</v>
      </c>
      <c r="BP510" s="146">
        <f t="shared" si="1065"/>
        <v>0</v>
      </c>
      <c r="BQ510" s="146">
        <f t="shared" si="1065"/>
        <v>0</v>
      </c>
      <c r="BR510" s="146">
        <f t="shared" si="1065"/>
        <v>0</v>
      </c>
      <c r="BS510" s="146">
        <f t="shared" si="1065"/>
        <v>0</v>
      </c>
      <c r="BT510" s="146">
        <f t="shared" si="1065"/>
        <v>0</v>
      </c>
      <c r="BU510" s="146">
        <f t="shared" si="1065"/>
        <v>0</v>
      </c>
      <c r="BV510" s="146">
        <f t="shared" si="1065"/>
        <v>0</v>
      </c>
      <c r="BW510" s="146">
        <f t="shared" si="1065"/>
        <v>0</v>
      </c>
      <c r="BX510" s="146">
        <f t="shared" si="1065"/>
        <v>0</v>
      </c>
      <c r="BY510" s="146">
        <f t="shared" si="1065"/>
        <v>0</v>
      </c>
      <c r="BZ510" s="146">
        <f t="shared" si="1065"/>
        <v>0</v>
      </c>
      <c r="CA510" s="146">
        <f t="shared" si="1065"/>
        <v>0</v>
      </c>
      <c r="CB510" s="146">
        <f t="shared" si="1065"/>
        <v>0</v>
      </c>
      <c r="CC510" s="146">
        <f t="shared" si="1065"/>
        <v>0</v>
      </c>
      <c r="CD510" s="146">
        <f t="shared" si="1065"/>
        <v>0</v>
      </c>
      <c r="CE510" s="146">
        <f t="shared" si="1065"/>
        <v>0</v>
      </c>
      <c r="CF510" s="146">
        <f t="shared" si="1065"/>
        <v>0</v>
      </c>
      <c r="CG510" s="146">
        <f t="shared" si="1065"/>
        <v>0</v>
      </c>
      <c r="CH510" s="146">
        <f t="shared" si="1065"/>
        <v>0</v>
      </c>
    </row>
    <row r="511" spans="1:86" ht="11.4" x14ac:dyDescent="0.2">
      <c r="A511" s="150"/>
      <c r="B511" s="14" t="str">
        <f t="shared" ref="B511:K511" si="1066">B71</f>
        <v>Conservation</v>
      </c>
      <c r="C511" s="14">
        <f t="shared" si="1066"/>
        <v>0</v>
      </c>
      <c r="D511" s="14" t="str">
        <f t="shared" si="1066"/>
        <v>Con</v>
      </c>
      <c r="E511" s="14" t="str">
        <f t="shared" si="1066"/>
        <v>Conservation</v>
      </c>
      <c r="F511" s="14" t="str">
        <f t="shared" si="1066"/>
        <v>Multiple</v>
      </c>
      <c r="G511" s="14">
        <f t="shared" si="1066"/>
        <v>41640</v>
      </c>
      <c r="H511" s="14">
        <f t="shared" si="1060"/>
        <v>15</v>
      </c>
      <c r="I511" s="14">
        <f t="shared" si="1066"/>
        <v>15</v>
      </c>
      <c r="J511" s="14">
        <f t="shared" si="1066"/>
        <v>0</v>
      </c>
      <c r="K511" s="14">
        <f t="shared" si="1066"/>
        <v>2014</v>
      </c>
      <c r="L511" s="14"/>
      <c r="M511" s="14"/>
      <c r="N511" s="14"/>
      <c r="O511" s="14"/>
      <c r="P511" s="14"/>
      <c r="Q511" s="14"/>
      <c r="R511" s="14"/>
      <c r="S511" s="14"/>
      <c r="T511" s="14"/>
      <c r="U511" s="146">
        <f>IFERROR('CEB Allocators'!M71/SUM('CEB Allocators'!$M71:$BF71),0)*SUM($U71:$BN71)</f>
        <v>0</v>
      </c>
      <c r="V511" s="146">
        <f>IFERROR('CEB Allocators'!N71/SUM('CEB Allocators'!$M71:$BF71),0)*SUM($U71:$BN71)</f>
        <v>0</v>
      </c>
      <c r="W511" s="146">
        <f>IFERROR('CEB Allocators'!O71/SUM('CEB Allocators'!$M71:$BF71),0)*SUM($U71:$BN71)</f>
        <v>0</v>
      </c>
      <c r="X511" s="146">
        <f>IFERROR('CEB Allocators'!P71/SUM('CEB Allocators'!$M71:$BF71),0)*SUM($U71:$BN71)</f>
        <v>0</v>
      </c>
      <c r="Y511" s="146">
        <f>IFERROR('CEB Allocators'!Q71/SUM('CEB Allocators'!$M71:$BF71),0)*SUM($U71:$BN71)</f>
        <v>0</v>
      </c>
      <c r="Z511" s="146">
        <f>IFERROR('CEB Allocators'!R71/SUM('CEB Allocators'!$M71:$BF71),0)*SUM($U71:$BN71)</f>
        <v>0</v>
      </c>
      <c r="AA511" s="146">
        <f>IFERROR('CEB Allocators'!S71/SUM('CEB Allocators'!$M71:$BF71),0)*SUM($U71:$BN71)</f>
        <v>0</v>
      </c>
      <c r="AB511" s="146">
        <f>IFERROR('CEB Allocators'!T71/SUM('CEB Allocators'!$M71:$BF71),0)*SUM($U71:$BN71)</f>
        <v>0</v>
      </c>
      <c r="AC511" s="146">
        <f>IFERROR('CEB Allocators'!U71/SUM('CEB Allocators'!$M71:$BF71),0)*SUM($U71:$BN71)</f>
        <v>0</v>
      </c>
      <c r="AD511" s="146">
        <f>IFERROR('CEB Allocators'!V71/SUM('CEB Allocators'!$M71:$BF71),0)*SUM($U71:$BN71)</f>
        <v>18.863635215333328</v>
      </c>
      <c r="AE511" s="146">
        <f>IFERROR('CEB Allocators'!W71/SUM('CEB Allocators'!$M71:$BF71),0)*SUM($U71:$BN71)</f>
        <v>18.863635215333328</v>
      </c>
      <c r="AF511" s="146">
        <f>IFERROR('CEB Allocators'!X71/SUM('CEB Allocators'!$M71:$BF71),0)*SUM($U71:$BN71)</f>
        <v>18.863635215333328</v>
      </c>
      <c r="AG511" s="146">
        <f>IFERROR('CEB Allocators'!Y71/SUM('CEB Allocators'!$M71:$BF71),0)*SUM($U71:$BN71)</f>
        <v>18.863635215333328</v>
      </c>
      <c r="AH511" s="146">
        <f>IFERROR('CEB Allocators'!Z71/SUM('CEB Allocators'!$M71:$BF71),0)*SUM($U71:$BN71)</f>
        <v>18.863635215333328</v>
      </c>
      <c r="AI511" s="146">
        <f>IFERROR('CEB Allocators'!AA71/SUM('CEB Allocators'!$M71:$BF71),0)*SUM($U71:$BN71)</f>
        <v>18.863635215333328</v>
      </c>
      <c r="AJ511" s="146">
        <f>IFERROR('CEB Allocators'!AB71/SUM('CEB Allocators'!$M71:$BF71),0)*SUM($U71:$BN71)</f>
        <v>18.863635215333328</v>
      </c>
      <c r="AK511" s="146">
        <f>IFERROR('CEB Allocators'!AC71/SUM('CEB Allocators'!$M71:$BF71),0)*SUM($U71:$BN71)</f>
        <v>18.863635215333328</v>
      </c>
      <c r="AL511" s="146">
        <f>IFERROR('CEB Allocators'!AD71/SUM('CEB Allocators'!$M71:$BF71),0)*SUM($U71:$BN71)</f>
        <v>18.863635215333328</v>
      </c>
      <c r="AM511" s="146">
        <f>IFERROR('CEB Allocators'!AE71/SUM('CEB Allocators'!$M71:$BF71),0)*SUM($U71:$BN71)</f>
        <v>18.863635215333328</v>
      </c>
      <c r="AN511" s="146">
        <f>IFERROR('CEB Allocators'!AF71/SUM('CEB Allocators'!$M71:$BF71),0)*SUM($U71:$BN71)</f>
        <v>18.863635215333328</v>
      </c>
      <c r="AO511" s="146">
        <f>IFERROR('CEB Allocators'!AG71/SUM('CEB Allocators'!$M71:$BF71),0)*SUM($U71:$BN71)</f>
        <v>18.863635215333328</v>
      </c>
      <c r="AP511" s="146">
        <f>IFERROR('CEB Allocators'!AH71/SUM('CEB Allocators'!$M71:$BF71),0)*SUM($U71:$BN71)</f>
        <v>18.863635215333328</v>
      </c>
      <c r="AQ511" s="146">
        <f>IFERROR('CEB Allocators'!AI71/SUM('CEB Allocators'!$M71:$BF71),0)*SUM($U71:$BN71)</f>
        <v>18.863635215333328</v>
      </c>
      <c r="AR511" s="146">
        <f>IFERROR('CEB Allocators'!AJ71/SUM('CEB Allocators'!$M71:$BF71),0)*SUM($U71:$BN71)</f>
        <v>18.863635215333328</v>
      </c>
      <c r="AS511" s="146">
        <f>IFERROR('CEB Allocators'!AK71/SUM('CEB Allocators'!$M71:$BF71),0)*SUM($U71:$BN71)</f>
        <v>0</v>
      </c>
      <c r="AT511" s="146">
        <f>IFERROR('CEB Allocators'!AL71/SUM('CEB Allocators'!$M71:$BF71),0)*SUM($U71:$BN71)</f>
        <v>0</v>
      </c>
      <c r="AU511" s="146">
        <f>IFERROR('CEB Allocators'!AM71/SUM('CEB Allocators'!$M71:$BF71),0)*SUM($U71:$BN71)</f>
        <v>0</v>
      </c>
      <c r="AV511" s="146">
        <f>IFERROR('CEB Allocators'!AN71/SUM('CEB Allocators'!$M71:$BF71),0)*SUM($U71:$BN71)</f>
        <v>0</v>
      </c>
      <c r="AW511" s="146">
        <f>IFERROR('CEB Allocators'!AO71/SUM('CEB Allocators'!$M71:$BF71),0)*SUM($U71:$BN71)</f>
        <v>0</v>
      </c>
      <c r="AX511" s="146">
        <f>IFERROR('CEB Allocators'!AP71/SUM('CEB Allocators'!$M71:$BF71),0)*SUM($U71:$BN71)</f>
        <v>0</v>
      </c>
      <c r="AY511" s="146">
        <f>IFERROR('CEB Allocators'!AQ71/SUM('CEB Allocators'!$M71:$BF71),0)*SUM($U71:$BN71)</f>
        <v>0</v>
      </c>
      <c r="AZ511" s="146">
        <f>IFERROR('CEB Allocators'!AR71/SUM('CEB Allocators'!$M71:$BF71),0)*SUM($U71:$BN71)</f>
        <v>0</v>
      </c>
      <c r="BA511" s="146">
        <f>IFERROR('CEB Allocators'!AS71/SUM('CEB Allocators'!$M71:$BF71),0)*SUM($U71:$BN71)</f>
        <v>0</v>
      </c>
      <c r="BB511" s="146">
        <f>IFERROR('CEB Allocators'!AT71/SUM('CEB Allocators'!$M71:$BF71),0)*SUM($U71:$BN71)</f>
        <v>0</v>
      </c>
      <c r="BC511" s="146">
        <f>IFERROR('CEB Allocators'!AU71/SUM('CEB Allocators'!$M71:$BF71),0)*SUM($U71:$BN71)</f>
        <v>0</v>
      </c>
      <c r="BD511" s="146">
        <f>IFERROR('CEB Allocators'!AV71/SUM('CEB Allocators'!$M71:$BF71),0)*SUM($U71:$BN71)</f>
        <v>0</v>
      </c>
      <c r="BE511" s="146">
        <f>IFERROR('CEB Allocators'!AW71/SUM('CEB Allocators'!$M71:$BF71),0)*SUM($U71:$BN71)</f>
        <v>0</v>
      </c>
      <c r="BF511" s="146">
        <f>IFERROR('CEB Allocators'!AX71/SUM('CEB Allocators'!$M71:$BF71),0)*SUM($U71:$BN71)</f>
        <v>0</v>
      </c>
      <c r="BG511" s="146">
        <f>IFERROR('CEB Allocators'!AY71/SUM('CEB Allocators'!$M71:$BF71),0)*SUM($U71:$BN71)</f>
        <v>0</v>
      </c>
      <c r="BH511" s="146">
        <f>IFERROR('CEB Allocators'!AZ71/SUM('CEB Allocators'!$M71:$BF71),0)*SUM($U71:$BN71)</f>
        <v>0</v>
      </c>
      <c r="BI511" s="146">
        <f>IFERROR('CEB Allocators'!BA71/SUM('CEB Allocators'!$M71:$BF71),0)*SUM($U71:$BN71)</f>
        <v>0</v>
      </c>
      <c r="BJ511" s="146">
        <f>IFERROR('CEB Allocators'!BB71/SUM('CEB Allocators'!$M71:$BF71),0)*SUM($U71:$BN71)</f>
        <v>0</v>
      </c>
      <c r="BK511" s="146">
        <f>IFERROR('CEB Allocators'!BC71/SUM('CEB Allocators'!$M71:$BF71),0)*SUM($U71:$BN71)</f>
        <v>0</v>
      </c>
      <c r="BL511" s="146">
        <f>IFERROR('CEB Allocators'!BD71/SUM('CEB Allocators'!$M71:$BF71),0)*SUM($U71:$BN71)</f>
        <v>0</v>
      </c>
      <c r="BM511" s="146">
        <f>IFERROR('CEB Allocators'!BE71/SUM('CEB Allocators'!$M71:$BF71),0)*SUM($U71:$BN71)</f>
        <v>0</v>
      </c>
      <c r="BN511" s="146">
        <f>IFERROR('CEB Allocators'!BF71/SUM('CEB Allocators'!$M71:$BF71),0)*SUM($U71:$BN71)</f>
        <v>0</v>
      </c>
      <c r="BO511" s="146">
        <f t="shared" ref="BO511:CH511" si="1067">BO71</f>
        <v>0</v>
      </c>
      <c r="BP511" s="146">
        <f t="shared" si="1067"/>
        <v>0</v>
      </c>
      <c r="BQ511" s="146">
        <f t="shared" si="1067"/>
        <v>0</v>
      </c>
      <c r="BR511" s="146">
        <f t="shared" si="1067"/>
        <v>0</v>
      </c>
      <c r="BS511" s="146">
        <f t="shared" si="1067"/>
        <v>0</v>
      </c>
      <c r="BT511" s="146">
        <f t="shared" si="1067"/>
        <v>0</v>
      </c>
      <c r="BU511" s="146">
        <f t="shared" si="1067"/>
        <v>0</v>
      </c>
      <c r="BV511" s="146">
        <f t="shared" si="1067"/>
        <v>0</v>
      </c>
      <c r="BW511" s="146">
        <f t="shared" si="1067"/>
        <v>0</v>
      </c>
      <c r="BX511" s="146">
        <f t="shared" si="1067"/>
        <v>0</v>
      </c>
      <c r="BY511" s="146">
        <f t="shared" si="1067"/>
        <v>0</v>
      </c>
      <c r="BZ511" s="146">
        <f t="shared" si="1067"/>
        <v>0</v>
      </c>
      <c r="CA511" s="146">
        <f t="shared" si="1067"/>
        <v>0</v>
      </c>
      <c r="CB511" s="146">
        <f t="shared" si="1067"/>
        <v>0</v>
      </c>
      <c r="CC511" s="146">
        <f t="shared" si="1067"/>
        <v>0</v>
      </c>
      <c r="CD511" s="146">
        <f t="shared" si="1067"/>
        <v>0</v>
      </c>
      <c r="CE511" s="146">
        <f t="shared" si="1067"/>
        <v>0</v>
      </c>
      <c r="CF511" s="146">
        <f t="shared" si="1067"/>
        <v>0</v>
      </c>
      <c r="CG511" s="146">
        <f t="shared" si="1067"/>
        <v>0</v>
      </c>
      <c r="CH511" s="146">
        <f t="shared" si="1067"/>
        <v>0</v>
      </c>
    </row>
    <row r="512" spans="1:86" ht="11.4" x14ac:dyDescent="0.2">
      <c r="A512" s="150"/>
      <c r="B512" s="14" t="str">
        <f t="shared" ref="B512:K512" si="1068">B72</f>
        <v>Conservation</v>
      </c>
      <c r="C512" s="14">
        <f t="shared" si="1068"/>
        <v>0</v>
      </c>
      <c r="D512" s="14" t="str">
        <f t="shared" si="1068"/>
        <v>Con</v>
      </c>
      <c r="E512" s="14" t="str">
        <f t="shared" si="1068"/>
        <v>Conservation</v>
      </c>
      <c r="F512" s="14" t="str">
        <f t="shared" si="1068"/>
        <v>Multiple</v>
      </c>
      <c r="G512" s="14">
        <f t="shared" si="1068"/>
        <v>42005</v>
      </c>
      <c r="H512" s="14">
        <f t="shared" si="1060"/>
        <v>15</v>
      </c>
      <c r="I512" s="14">
        <f t="shared" si="1068"/>
        <v>15</v>
      </c>
      <c r="J512" s="14">
        <f t="shared" si="1068"/>
        <v>0</v>
      </c>
      <c r="K512" s="14">
        <f t="shared" si="1068"/>
        <v>2015</v>
      </c>
      <c r="L512" s="14"/>
      <c r="M512" s="14"/>
      <c r="N512" s="14"/>
      <c r="O512" s="14"/>
      <c r="P512" s="14"/>
      <c r="Q512" s="14"/>
      <c r="R512" s="14"/>
      <c r="S512" s="14"/>
      <c r="T512" s="14"/>
      <c r="U512" s="146">
        <f>IFERROR('CEB Allocators'!M72/SUM('CEB Allocators'!$M72:$BF72),0)*SUM($U72:$BN72)</f>
        <v>0</v>
      </c>
      <c r="V512" s="146">
        <f>IFERROR('CEB Allocators'!N72/SUM('CEB Allocators'!$M72:$BF72),0)*SUM($U72:$BN72)</f>
        <v>0</v>
      </c>
      <c r="W512" s="146">
        <f>IFERROR('CEB Allocators'!O72/SUM('CEB Allocators'!$M72:$BF72),0)*SUM($U72:$BN72)</f>
        <v>0</v>
      </c>
      <c r="X512" s="146">
        <f>IFERROR('CEB Allocators'!P72/SUM('CEB Allocators'!$M72:$BF72),0)*SUM($U72:$BN72)</f>
        <v>0</v>
      </c>
      <c r="Y512" s="146">
        <f>IFERROR('CEB Allocators'!Q72/SUM('CEB Allocators'!$M72:$BF72),0)*SUM($U72:$BN72)</f>
        <v>0</v>
      </c>
      <c r="Z512" s="146">
        <f>IFERROR('CEB Allocators'!R72/SUM('CEB Allocators'!$M72:$BF72),0)*SUM($U72:$BN72)</f>
        <v>0</v>
      </c>
      <c r="AA512" s="146">
        <f>IFERROR('CEB Allocators'!S72/SUM('CEB Allocators'!$M72:$BF72),0)*SUM($U72:$BN72)</f>
        <v>0</v>
      </c>
      <c r="AB512" s="146">
        <f>IFERROR('CEB Allocators'!T72/SUM('CEB Allocators'!$M72:$BF72),0)*SUM($U72:$BN72)</f>
        <v>0</v>
      </c>
      <c r="AC512" s="146">
        <f>IFERROR('CEB Allocators'!U72/SUM('CEB Allocators'!$M72:$BF72),0)*SUM($U72:$BN72)</f>
        <v>0</v>
      </c>
      <c r="AD512" s="146">
        <f>IFERROR('CEB Allocators'!V72/SUM('CEB Allocators'!$M72:$BF72),0)*SUM($U72:$BN72)</f>
        <v>0</v>
      </c>
      <c r="AE512" s="146">
        <f>IFERROR('CEB Allocators'!W72/SUM('CEB Allocators'!$M72:$BF72),0)*SUM($U72:$BN72)</f>
        <v>27.799673896666672</v>
      </c>
      <c r="AF512" s="146">
        <f>IFERROR('CEB Allocators'!X72/SUM('CEB Allocators'!$M72:$BF72),0)*SUM($U72:$BN72)</f>
        <v>27.799673896666672</v>
      </c>
      <c r="AG512" s="146">
        <f>IFERROR('CEB Allocators'!Y72/SUM('CEB Allocators'!$M72:$BF72),0)*SUM($U72:$BN72)</f>
        <v>27.799673896666672</v>
      </c>
      <c r="AH512" s="146">
        <f>IFERROR('CEB Allocators'!Z72/SUM('CEB Allocators'!$M72:$BF72),0)*SUM($U72:$BN72)</f>
        <v>27.799673896666672</v>
      </c>
      <c r="AI512" s="146">
        <f>IFERROR('CEB Allocators'!AA72/SUM('CEB Allocators'!$M72:$BF72),0)*SUM($U72:$BN72)</f>
        <v>27.799673896666672</v>
      </c>
      <c r="AJ512" s="146">
        <f>IFERROR('CEB Allocators'!AB72/SUM('CEB Allocators'!$M72:$BF72),0)*SUM($U72:$BN72)</f>
        <v>27.799673896666672</v>
      </c>
      <c r="AK512" s="146">
        <f>IFERROR('CEB Allocators'!AC72/SUM('CEB Allocators'!$M72:$BF72),0)*SUM($U72:$BN72)</f>
        <v>27.799673896666672</v>
      </c>
      <c r="AL512" s="146">
        <f>IFERROR('CEB Allocators'!AD72/SUM('CEB Allocators'!$M72:$BF72),0)*SUM($U72:$BN72)</f>
        <v>27.799673896666672</v>
      </c>
      <c r="AM512" s="146">
        <f>IFERROR('CEB Allocators'!AE72/SUM('CEB Allocators'!$M72:$BF72),0)*SUM($U72:$BN72)</f>
        <v>27.799673896666672</v>
      </c>
      <c r="AN512" s="146">
        <f>IFERROR('CEB Allocators'!AF72/SUM('CEB Allocators'!$M72:$BF72),0)*SUM($U72:$BN72)</f>
        <v>27.799673896666672</v>
      </c>
      <c r="AO512" s="146">
        <f>IFERROR('CEB Allocators'!AG72/SUM('CEB Allocators'!$M72:$BF72),0)*SUM($U72:$BN72)</f>
        <v>27.799673896666672</v>
      </c>
      <c r="AP512" s="146">
        <f>IFERROR('CEB Allocators'!AH72/SUM('CEB Allocators'!$M72:$BF72),0)*SUM($U72:$BN72)</f>
        <v>27.799673896666672</v>
      </c>
      <c r="AQ512" s="146">
        <f>IFERROR('CEB Allocators'!AI72/SUM('CEB Allocators'!$M72:$BF72),0)*SUM($U72:$BN72)</f>
        <v>27.799673896666672</v>
      </c>
      <c r="AR512" s="146">
        <f>IFERROR('CEB Allocators'!AJ72/SUM('CEB Allocators'!$M72:$BF72),0)*SUM($U72:$BN72)</f>
        <v>27.799673896666672</v>
      </c>
      <c r="AS512" s="146">
        <f>IFERROR('CEB Allocators'!AK72/SUM('CEB Allocators'!$M72:$BF72),0)*SUM($U72:$BN72)</f>
        <v>27.799673896666672</v>
      </c>
      <c r="AT512" s="146">
        <f>IFERROR('CEB Allocators'!AL72/SUM('CEB Allocators'!$M72:$BF72),0)*SUM($U72:$BN72)</f>
        <v>0</v>
      </c>
      <c r="AU512" s="146">
        <f>IFERROR('CEB Allocators'!AM72/SUM('CEB Allocators'!$M72:$BF72),0)*SUM($U72:$BN72)</f>
        <v>0</v>
      </c>
      <c r="AV512" s="146">
        <f>IFERROR('CEB Allocators'!AN72/SUM('CEB Allocators'!$M72:$BF72),0)*SUM($U72:$BN72)</f>
        <v>0</v>
      </c>
      <c r="AW512" s="146">
        <f>IFERROR('CEB Allocators'!AO72/SUM('CEB Allocators'!$M72:$BF72),0)*SUM($U72:$BN72)</f>
        <v>0</v>
      </c>
      <c r="AX512" s="146">
        <f>IFERROR('CEB Allocators'!AP72/SUM('CEB Allocators'!$M72:$BF72),0)*SUM($U72:$BN72)</f>
        <v>0</v>
      </c>
      <c r="AY512" s="146">
        <f>IFERROR('CEB Allocators'!AQ72/SUM('CEB Allocators'!$M72:$BF72),0)*SUM($U72:$BN72)</f>
        <v>0</v>
      </c>
      <c r="AZ512" s="146">
        <f>IFERROR('CEB Allocators'!AR72/SUM('CEB Allocators'!$M72:$BF72),0)*SUM($U72:$BN72)</f>
        <v>0</v>
      </c>
      <c r="BA512" s="146">
        <f>IFERROR('CEB Allocators'!AS72/SUM('CEB Allocators'!$M72:$BF72),0)*SUM($U72:$BN72)</f>
        <v>0</v>
      </c>
      <c r="BB512" s="146">
        <f>IFERROR('CEB Allocators'!AT72/SUM('CEB Allocators'!$M72:$BF72),0)*SUM($U72:$BN72)</f>
        <v>0</v>
      </c>
      <c r="BC512" s="146">
        <f>IFERROR('CEB Allocators'!AU72/SUM('CEB Allocators'!$M72:$BF72),0)*SUM($U72:$BN72)</f>
        <v>0</v>
      </c>
      <c r="BD512" s="146">
        <f>IFERROR('CEB Allocators'!AV72/SUM('CEB Allocators'!$M72:$BF72),0)*SUM($U72:$BN72)</f>
        <v>0</v>
      </c>
      <c r="BE512" s="146">
        <f>IFERROR('CEB Allocators'!AW72/SUM('CEB Allocators'!$M72:$BF72),0)*SUM($U72:$BN72)</f>
        <v>0</v>
      </c>
      <c r="BF512" s="146">
        <f>IFERROR('CEB Allocators'!AX72/SUM('CEB Allocators'!$M72:$BF72),0)*SUM($U72:$BN72)</f>
        <v>0</v>
      </c>
      <c r="BG512" s="146">
        <f>IFERROR('CEB Allocators'!AY72/SUM('CEB Allocators'!$M72:$BF72),0)*SUM($U72:$BN72)</f>
        <v>0</v>
      </c>
      <c r="BH512" s="146">
        <f>IFERROR('CEB Allocators'!AZ72/SUM('CEB Allocators'!$M72:$BF72),0)*SUM($U72:$BN72)</f>
        <v>0</v>
      </c>
      <c r="BI512" s="146">
        <f>IFERROR('CEB Allocators'!BA72/SUM('CEB Allocators'!$M72:$BF72),0)*SUM($U72:$BN72)</f>
        <v>0</v>
      </c>
      <c r="BJ512" s="146">
        <f>IFERROR('CEB Allocators'!BB72/SUM('CEB Allocators'!$M72:$BF72),0)*SUM($U72:$BN72)</f>
        <v>0</v>
      </c>
      <c r="BK512" s="146">
        <f>IFERROR('CEB Allocators'!BC72/SUM('CEB Allocators'!$M72:$BF72),0)*SUM($U72:$BN72)</f>
        <v>0</v>
      </c>
      <c r="BL512" s="146">
        <f>IFERROR('CEB Allocators'!BD72/SUM('CEB Allocators'!$M72:$BF72),0)*SUM($U72:$BN72)</f>
        <v>0</v>
      </c>
      <c r="BM512" s="146">
        <f>IFERROR('CEB Allocators'!BE72/SUM('CEB Allocators'!$M72:$BF72),0)*SUM($U72:$BN72)</f>
        <v>0</v>
      </c>
      <c r="BN512" s="146">
        <f>IFERROR('CEB Allocators'!BF72/SUM('CEB Allocators'!$M72:$BF72),0)*SUM($U72:$BN72)</f>
        <v>0</v>
      </c>
      <c r="BO512" s="146">
        <f t="shared" ref="BO512:CH512" si="1069">BO72</f>
        <v>0</v>
      </c>
      <c r="BP512" s="146">
        <f t="shared" si="1069"/>
        <v>0</v>
      </c>
      <c r="BQ512" s="146">
        <f t="shared" si="1069"/>
        <v>0</v>
      </c>
      <c r="BR512" s="146">
        <f t="shared" si="1069"/>
        <v>0</v>
      </c>
      <c r="BS512" s="146">
        <f t="shared" si="1069"/>
        <v>0</v>
      </c>
      <c r="BT512" s="146">
        <f t="shared" si="1069"/>
        <v>0</v>
      </c>
      <c r="BU512" s="146">
        <f t="shared" si="1069"/>
        <v>0</v>
      </c>
      <c r="BV512" s="146">
        <f t="shared" si="1069"/>
        <v>0</v>
      </c>
      <c r="BW512" s="146">
        <f t="shared" si="1069"/>
        <v>0</v>
      </c>
      <c r="BX512" s="146">
        <f t="shared" si="1069"/>
        <v>0</v>
      </c>
      <c r="BY512" s="146">
        <f t="shared" si="1069"/>
        <v>0</v>
      </c>
      <c r="BZ512" s="146">
        <f t="shared" si="1069"/>
        <v>0</v>
      </c>
      <c r="CA512" s="146">
        <f t="shared" si="1069"/>
        <v>0</v>
      </c>
      <c r="CB512" s="146">
        <f t="shared" si="1069"/>
        <v>0</v>
      </c>
      <c r="CC512" s="146">
        <f t="shared" si="1069"/>
        <v>0</v>
      </c>
      <c r="CD512" s="146">
        <f t="shared" si="1069"/>
        <v>0</v>
      </c>
      <c r="CE512" s="146">
        <f t="shared" si="1069"/>
        <v>0</v>
      </c>
      <c r="CF512" s="146">
        <f t="shared" si="1069"/>
        <v>0</v>
      </c>
      <c r="CG512" s="146">
        <f t="shared" si="1069"/>
        <v>0</v>
      </c>
      <c r="CH512" s="146">
        <f t="shared" si="1069"/>
        <v>0</v>
      </c>
    </row>
    <row r="513" spans="1:86" ht="11.4" x14ac:dyDescent="0.2">
      <c r="A513" s="150"/>
      <c r="B513" s="14" t="str">
        <f t="shared" ref="B513:K513" si="1070">B73</f>
        <v>Conservation</v>
      </c>
      <c r="C513" s="14">
        <f t="shared" si="1070"/>
        <v>0</v>
      </c>
      <c r="D513" s="14" t="str">
        <f t="shared" si="1070"/>
        <v>Con</v>
      </c>
      <c r="E513" s="14" t="str">
        <f t="shared" si="1070"/>
        <v>Conservation</v>
      </c>
      <c r="F513" s="14" t="str">
        <f t="shared" si="1070"/>
        <v>Multiple</v>
      </c>
      <c r="G513" s="14">
        <f t="shared" si="1070"/>
        <v>42370</v>
      </c>
      <c r="H513" s="14">
        <f t="shared" si="1060"/>
        <v>15</v>
      </c>
      <c r="I513" s="14">
        <f t="shared" si="1070"/>
        <v>15</v>
      </c>
      <c r="J513" s="14">
        <f t="shared" si="1070"/>
        <v>0</v>
      </c>
      <c r="K513" s="14">
        <f t="shared" si="1070"/>
        <v>2016</v>
      </c>
      <c r="L513" s="14"/>
      <c r="M513" s="14"/>
      <c r="N513" s="14"/>
      <c r="O513" s="14"/>
      <c r="P513" s="14"/>
      <c r="Q513" s="14"/>
      <c r="R513" s="14"/>
      <c r="S513" s="14"/>
      <c r="T513" s="14"/>
      <c r="U513" s="146">
        <f>IFERROR('CEB Allocators'!M73/SUM('CEB Allocators'!$M73:$BF73),0)*SUM($U73:$BN73)</f>
        <v>0</v>
      </c>
      <c r="V513" s="146">
        <f>IFERROR('CEB Allocators'!N73/SUM('CEB Allocators'!$M73:$BF73),0)*SUM($U73:$BN73)</f>
        <v>0</v>
      </c>
      <c r="W513" s="146">
        <f>IFERROR('CEB Allocators'!O73/SUM('CEB Allocators'!$M73:$BF73),0)*SUM($U73:$BN73)</f>
        <v>0</v>
      </c>
      <c r="X513" s="146">
        <f>IFERROR('CEB Allocators'!P73/SUM('CEB Allocators'!$M73:$BF73),0)*SUM($U73:$BN73)</f>
        <v>0</v>
      </c>
      <c r="Y513" s="146">
        <f>IFERROR('CEB Allocators'!Q73/SUM('CEB Allocators'!$M73:$BF73),0)*SUM($U73:$BN73)</f>
        <v>0</v>
      </c>
      <c r="Z513" s="146">
        <f>IFERROR('CEB Allocators'!R73/SUM('CEB Allocators'!$M73:$BF73),0)*SUM($U73:$BN73)</f>
        <v>0</v>
      </c>
      <c r="AA513" s="146">
        <f>IFERROR('CEB Allocators'!S73/SUM('CEB Allocators'!$M73:$BF73),0)*SUM($U73:$BN73)</f>
        <v>0</v>
      </c>
      <c r="AB513" s="146">
        <f>IFERROR('CEB Allocators'!T73/SUM('CEB Allocators'!$M73:$BF73),0)*SUM($U73:$BN73)</f>
        <v>0</v>
      </c>
      <c r="AC513" s="146">
        <f>IFERROR('CEB Allocators'!U73/SUM('CEB Allocators'!$M73:$BF73),0)*SUM($U73:$BN73)</f>
        <v>0</v>
      </c>
      <c r="AD513" s="146">
        <f>IFERROR('CEB Allocators'!V73/SUM('CEB Allocators'!$M73:$BF73),0)*SUM($U73:$BN73)</f>
        <v>0</v>
      </c>
      <c r="AE513" s="146">
        <f>IFERROR('CEB Allocators'!W73/SUM('CEB Allocators'!$M73:$BF73),0)*SUM($U73:$BN73)</f>
        <v>0</v>
      </c>
      <c r="AF513" s="146">
        <f>IFERROR('CEB Allocators'!X73/SUM('CEB Allocators'!$M73:$BF73),0)*SUM($U73:$BN73)</f>
        <v>20.468845817333314</v>
      </c>
      <c r="AG513" s="146">
        <f>IFERROR('CEB Allocators'!Y73/SUM('CEB Allocators'!$M73:$BF73),0)*SUM($U73:$BN73)</f>
        <v>20.468845817333314</v>
      </c>
      <c r="AH513" s="146">
        <f>IFERROR('CEB Allocators'!Z73/SUM('CEB Allocators'!$M73:$BF73),0)*SUM($U73:$BN73)</f>
        <v>20.468845817333314</v>
      </c>
      <c r="AI513" s="146">
        <f>IFERROR('CEB Allocators'!AA73/SUM('CEB Allocators'!$M73:$BF73),0)*SUM($U73:$BN73)</f>
        <v>20.468845817333314</v>
      </c>
      <c r="AJ513" s="146">
        <f>IFERROR('CEB Allocators'!AB73/SUM('CEB Allocators'!$M73:$BF73),0)*SUM($U73:$BN73)</f>
        <v>20.468845817333314</v>
      </c>
      <c r="AK513" s="146">
        <f>IFERROR('CEB Allocators'!AC73/SUM('CEB Allocators'!$M73:$BF73),0)*SUM($U73:$BN73)</f>
        <v>20.468845817333314</v>
      </c>
      <c r="AL513" s="146">
        <f>IFERROR('CEB Allocators'!AD73/SUM('CEB Allocators'!$M73:$BF73),0)*SUM($U73:$BN73)</f>
        <v>20.468845817333314</v>
      </c>
      <c r="AM513" s="146">
        <f>IFERROR('CEB Allocators'!AE73/SUM('CEB Allocators'!$M73:$BF73),0)*SUM($U73:$BN73)</f>
        <v>20.468845817333314</v>
      </c>
      <c r="AN513" s="146">
        <f>IFERROR('CEB Allocators'!AF73/SUM('CEB Allocators'!$M73:$BF73),0)*SUM($U73:$BN73)</f>
        <v>20.468845817333314</v>
      </c>
      <c r="AO513" s="146">
        <f>IFERROR('CEB Allocators'!AG73/SUM('CEB Allocators'!$M73:$BF73),0)*SUM($U73:$BN73)</f>
        <v>20.468845817333314</v>
      </c>
      <c r="AP513" s="146">
        <f>IFERROR('CEB Allocators'!AH73/SUM('CEB Allocators'!$M73:$BF73),0)*SUM($U73:$BN73)</f>
        <v>20.468845817333314</v>
      </c>
      <c r="AQ513" s="146">
        <f>IFERROR('CEB Allocators'!AI73/SUM('CEB Allocators'!$M73:$BF73),0)*SUM($U73:$BN73)</f>
        <v>20.468845817333314</v>
      </c>
      <c r="AR513" s="146">
        <f>IFERROR('CEB Allocators'!AJ73/SUM('CEB Allocators'!$M73:$BF73),0)*SUM($U73:$BN73)</f>
        <v>20.468845817333314</v>
      </c>
      <c r="AS513" s="146">
        <f>IFERROR('CEB Allocators'!AK73/SUM('CEB Allocators'!$M73:$BF73),0)*SUM($U73:$BN73)</f>
        <v>20.468845817333314</v>
      </c>
      <c r="AT513" s="146">
        <f>IFERROR('CEB Allocators'!AL73/SUM('CEB Allocators'!$M73:$BF73),0)*SUM($U73:$BN73)</f>
        <v>20.468845817333314</v>
      </c>
      <c r="AU513" s="146">
        <f>IFERROR('CEB Allocators'!AM73/SUM('CEB Allocators'!$M73:$BF73),0)*SUM($U73:$BN73)</f>
        <v>0</v>
      </c>
      <c r="AV513" s="146">
        <f>IFERROR('CEB Allocators'!AN73/SUM('CEB Allocators'!$M73:$BF73),0)*SUM($U73:$BN73)</f>
        <v>0</v>
      </c>
      <c r="AW513" s="146">
        <f>IFERROR('CEB Allocators'!AO73/SUM('CEB Allocators'!$M73:$BF73),0)*SUM($U73:$BN73)</f>
        <v>0</v>
      </c>
      <c r="AX513" s="146">
        <f>IFERROR('CEB Allocators'!AP73/SUM('CEB Allocators'!$M73:$BF73),0)*SUM($U73:$BN73)</f>
        <v>0</v>
      </c>
      <c r="AY513" s="146">
        <f>IFERROR('CEB Allocators'!AQ73/SUM('CEB Allocators'!$M73:$BF73),0)*SUM($U73:$BN73)</f>
        <v>0</v>
      </c>
      <c r="AZ513" s="146">
        <f>IFERROR('CEB Allocators'!AR73/SUM('CEB Allocators'!$M73:$BF73),0)*SUM($U73:$BN73)</f>
        <v>0</v>
      </c>
      <c r="BA513" s="146">
        <f>IFERROR('CEB Allocators'!AS73/SUM('CEB Allocators'!$M73:$BF73),0)*SUM($U73:$BN73)</f>
        <v>0</v>
      </c>
      <c r="BB513" s="146">
        <f>IFERROR('CEB Allocators'!AT73/SUM('CEB Allocators'!$M73:$BF73),0)*SUM($U73:$BN73)</f>
        <v>0</v>
      </c>
      <c r="BC513" s="146">
        <f>IFERROR('CEB Allocators'!AU73/SUM('CEB Allocators'!$M73:$BF73),0)*SUM($U73:$BN73)</f>
        <v>0</v>
      </c>
      <c r="BD513" s="146">
        <f>IFERROR('CEB Allocators'!AV73/SUM('CEB Allocators'!$M73:$BF73),0)*SUM($U73:$BN73)</f>
        <v>0</v>
      </c>
      <c r="BE513" s="146">
        <f>IFERROR('CEB Allocators'!AW73/SUM('CEB Allocators'!$M73:$BF73),0)*SUM($U73:$BN73)</f>
        <v>0</v>
      </c>
      <c r="BF513" s="146">
        <f>IFERROR('CEB Allocators'!AX73/SUM('CEB Allocators'!$M73:$BF73),0)*SUM($U73:$BN73)</f>
        <v>0</v>
      </c>
      <c r="BG513" s="146">
        <f>IFERROR('CEB Allocators'!AY73/SUM('CEB Allocators'!$M73:$BF73),0)*SUM($U73:$BN73)</f>
        <v>0</v>
      </c>
      <c r="BH513" s="146">
        <f>IFERROR('CEB Allocators'!AZ73/SUM('CEB Allocators'!$M73:$BF73),0)*SUM($U73:$BN73)</f>
        <v>0</v>
      </c>
      <c r="BI513" s="146">
        <f>IFERROR('CEB Allocators'!BA73/SUM('CEB Allocators'!$M73:$BF73),0)*SUM($U73:$BN73)</f>
        <v>0</v>
      </c>
      <c r="BJ513" s="146">
        <f>IFERROR('CEB Allocators'!BB73/SUM('CEB Allocators'!$M73:$BF73),0)*SUM($U73:$BN73)</f>
        <v>0</v>
      </c>
      <c r="BK513" s="146">
        <f>IFERROR('CEB Allocators'!BC73/SUM('CEB Allocators'!$M73:$BF73),0)*SUM($U73:$BN73)</f>
        <v>0</v>
      </c>
      <c r="BL513" s="146">
        <f>IFERROR('CEB Allocators'!BD73/SUM('CEB Allocators'!$M73:$BF73),0)*SUM($U73:$BN73)</f>
        <v>0</v>
      </c>
      <c r="BM513" s="146">
        <f>IFERROR('CEB Allocators'!BE73/SUM('CEB Allocators'!$M73:$BF73),0)*SUM($U73:$BN73)</f>
        <v>0</v>
      </c>
      <c r="BN513" s="146">
        <f>IFERROR('CEB Allocators'!BF73/SUM('CEB Allocators'!$M73:$BF73),0)*SUM($U73:$BN73)</f>
        <v>0</v>
      </c>
      <c r="BO513" s="146">
        <f t="shared" ref="BO513:CH513" si="1071">BO73</f>
        <v>0</v>
      </c>
      <c r="BP513" s="146">
        <f t="shared" si="1071"/>
        <v>0</v>
      </c>
      <c r="BQ513" s="146">
        <f t="shared" si="1071"/>
        <v>0</v>
      </c>
      <c r="BR513" s="146">
        <f t="shared" si="1071"/>
        <v>0</v>
      </c>
      <c r="BS513" s="146">
        <f t="shared" si="1071"/>
        <v>0</v>
      </c>
      <c r="BT513" s="146">
        <f t="shared" si="1071"/>
        <v>0</v>
      </c>
      <c r="BU513" s="146">
        <f t="shared" si="1071"/>
        <v>0</v>
      </c>
      <c r="BV513" s="146">
        <f t="shared" si="1071"/>
        <v>0</v>
      </c>
      <c r="BW513" s="146">
        <f t="shared" si="1071"/>
        <v>0</v>
      </c>
      <c r="BX513" s="146">
        <f t="shared" si="1071"/>
        <v>0</v>
      </c>
      <c r="BY513" s="146">
        <f t="shared" si="1071"/>
        <v>0</v>
      </c>
      <c r="BZ513" s="146">
        <f t="shared" si="1071"/>
        <v>0</v>
      </c>
      <c r="CA513" s="146">
        <f t="shared" si="1071"/>
        <v>0</v>
      </c>
      <c r="CB513" s="146">
        <f t="shared" si="1071"/>
        <v>0</v>
      </c>
      <c r="CC513" s="146">
        <f t="shared" si="1071"/>
        <v>0</v>
      </c>
      <c r="CD513" s="146">
        <f t="shared" si="1071"/>
        <v>0</v>
      </c>
      <c r="CE513" s="146">
        <f t="shared" si="1071"/>
        <v>0</v>
      </c>
      <c r="CF513" s="146">
        <f t="shared" si="1071"/>
        <v>0</v>
      </c>
      <c r="CG513" s="146">
        <f t="shared" si="1071"/>
        <v>0</v>
      </c>
      <c r="CH513" s="146">
        <f t="shared" si="1071"/>
        <v>0</v>
      </c>
    </row>
    <row r="514" spans="1:86" ht="11.4" x14ac:dyDescent="0.2">
      <c r="A514" s="150"/>
      <c r="B514" s="14" t="str">
        <f t="shared" ref="B514:K514" si="1072">B74</f>
        <v>Conservation</v>
      </c>
      <c r="C514" s="14">
        <f t="shared" si="1072"/>
        <v>0</v>
      </c>
      <c r="D514" s="14" t="str">
        <f t="shared" si="1072"/>
        <v>Con</v>
      </c>
      <c r="E514" s="14" t="str">
        <f t="shared" si="1072"/>
        <v>Conservation</v>
      </c>
      <c r="F514" s="14" t="str">
        <f t="shared" si="1072"/>
        <v>Multiple</v>
      </c>
      <c r="G514" s="14">
        <f t="shared" si="1072"/>
        <v>42736</v>
      </c>
      <c r="H514" s="14">
        <f t="shared" si="1060"/>
        <v>15</v>
      </c>
      <c r="I514" s="14">
        <f t="shared" si="1072"/>
        <v>15</v>
      </c>
      <c r="J514" s="14">
        <f t="shared" si="1072"/>
        <v>0</v>
      </c>
      <c r="K514" s="14">
        <f t="shared" si="1072"/>
        <v>2017</v>
      </c>
      <c r="L514" s="14"/>
      <c r="M514" s="14"/>
      <c r="N514" s="14"/>
      <c r="O514" s="14"/>
      <c r="P514" s="14"/>
      <c r="Q514" s="14"/>
      <c r="R514" s="14"/>
      <c r="S514" s="14"/>
      <c r="T514" s="14"/>
      <c r="U514" s="146">
        <f>IFERROR('CEB Allocators'!M74/SUM('CEB Allocators'!$M74:$BF74),0)*SUM($U74:$BN74)</f>
        <v>0</v>
      </c>
      <c r="V514" s="146">
        <f>IFERROR('CEB Allocators'!N74/SUM('CEB Allocators'!$M74:$BF74),0)*SUM($U74:$BN74)</f>
        <v>0</v>
      </c>
      <c r="W514" s="146">
        <f>IFERROR('CEB Allocators'!O74/SUM('CEB Allocators'!$M74:$BF74),0)*SUM($U74:$BN74)</f>
        <v>0</v>
      </c>
      <c r="X514" s="146">
        <f>IFERROR('CEB Allocators'!P74/SUM('CEB Allocators'!$M74:$BF74),0)*SUM($U74:$BN74)</f>
        <v>0</v>
      </c>
      <c r="Y514" s="146">
        <f>IFERROR('CEB Allocators'!Q74/SUM('CEB Allocators'!$M74:$BF74),0)*SUM($U74:$BN74)</f>
        <v>0</v>
      </c>
      <c r="Z514" s="146">
        <f>IFERROR('CEB Allocators'!R74/SUM('CEB Allocators'!$M74:$BF74),0)*SUM($U74:$BN74)</f>
        <v>0</v>
      </c>
      <c r="AA514" s="146">
        <f>IFERROR('CEB Allocators'!S74/SUM('CEB Allocators'!$M74:$BF74),0)*SUM($U74:$BN74)</f>
        <v>0</v>
      </c>
      <c r="AB514" s="146">
        <f>IFERROR('CEB Allocators'!T74/SUM('CEB Allocators'!$M74:$BF74),0)*SUM($U74:$BN74)</f>
        <v>0</v>
      </c>
      <c r="AC514" s="146">
        <f>IFERROR('CEB Allocators'!U74/SUM('CEB Allocators'!$M74:$BF74),0)*SUM($U74:$BN74)</f>
        <v>0</v>
      </c>
      <c r="AD514" s="146">
        <f>IFERROR('CEB Allocators'!V74/SUM('CEB Allocators'!$M74:$BF74),0)*SUM($U74:$BN74)</f>
        <v>0</v>
      </c>
      <c r="AE514" s="146">
        <f>IFERROR('CEB Allocators'!W74/SUM('CEB Allocators'!$M74:$BF74),0)*SUM($U74:$BN74)</f>
        <v>0</v>
      </c>
      <c r="AF514" s="146">
        <f>IFERROR('CEB Allocators'!X74/SUM('CEB Allocators'!$M74:$BF74),0)*SUM($U74:$BN74)</f>
        <v>0</v>
      </c>
      <c r="AG514" s="146">
        <f>IFERROR('CEB Allocators'!Y74/SUM('CEB Allocators'!$M74:$BF74),0)*SUM($U74:$BN74)</f>
        <v>22.927365797135923</v>
      </c>
      <c r="AH514" s="146">
        <f>IFERROR('CEB Allocators'!Z74/SUM('CEB Allocators'!$M74:$BF74),0)*SUM($U74:$BN74)</f>
        <v>22.927365797135923</v>
      </c>
      <c r="AI514" s="146">
        <f>IFERROR('CEB Allocators'!AA74/SUM('CEB Allocators'!$M74:$BF74),0)*SUM($U74:$BN74)</f>
        <v>22.927365797135923</v>
      </c>
      <c r="AJ514" s="146">
        <f>IFERROR('CEB Allocators'!AB74/SUM('CEB Allocators'!$M74:$BF74),0)*SUM($U74:$BN74)</f>
        <v>22.927365797135923</v>
      </c>
      <c r="AK514" s="146">
        <f>IFERROR('CEB Allocators'!AC74/SUM('CEB Allocators'!$M74:$BF74),0)*SUM($U74:$BN74)</f>
        <v>22.927365797135923</v>
      </c>
      <c r="AL514" s="146">
        <f>IFERROR('CEB Allocators'!AD74/SUM('CEB Allocators'!$M74:$BF74),0)*SUM($U74:$BN74)</f>
        <v>22.927365797135923</v>
      </c>
      <c r="AM514" s="146">
        <f>IFERROR('CEB Allocators'!AE74/SUM('CEB Allocators'!$M74:$BF74),0)*SUM($U74:$BN74)</f>
        <v>22.927365797135923</v>
      </c>
      <c r="AN514" s="146">
        <f>IFERROR('CEB Allocators'!AF74/SUM('CEB Allocators'!$M74:$BF74),0)*SUM($U74:$BN74)</f>
        <v>22.927365797135923</v>
      </c>
      <c r="AO514" s="146">
        <f>IFERROR('CEB Allocators'!AG74/SUM('CEB Allocators'!$M74:$BF74),0)*SUM($U74:$BN74)</f>
        <v>22.927365797135923</v>
      </c>
      <c r="AP514" s="146">
        <f>IFERROR('CEB Allocators'!AH74/SUM('CEB Allocators'!$M74:$BF74),0)*SUM($U74:$BN74)</f>
        <v>22.927365797135923</v>
      </c>
      <c r="AQ514" s="146">
        <f>IFERROR('CEB Allocators'!AI74/SUM('CEB Allocators'!$M74:$BF74),0)*SUM($U74:$BN74)</f>
        <v>22.927365797135923</v>
      </c>
      <c r="AR514" s="146">
        <f>IFERROR('CEB Allocators'!AJ74/SUM('CEB Allocators'!$M74:$BF74),0)*SUM($U74:$BN74)</f>
        <v>22.927365797135923</v>
      </c>
      <c r="AS514" s="146">
        <f>IFERROR('CEB Allocators'!AK74/SUM('CEB Allocators'!$M74:$BF74),0)*SUM($U74:$BN74)</f>
        <v>22.927365797135923</v>
      </c>
      <c r="AT514" s="146">
        <f>IFERROR('CEB Allocators'!AL74/SUM('CEB Allocators'!$M74:$BF74),0)*SUM($U74:$BN74)</f>
        <v>22.927365797135923</v>
      </c>
      <c r="AU514" s="146">
        <f>IFERROR('CEB Allocators'!AM74/SUM('CEB Allocators'!$M74:$BF74),0)*SUM($U74:$BN74)</f>
        <v>22.927365797135923</v>
      </c>
      <c r="AV514" s="146">
        <f>IFERROR('CEB Allocators'!AN74/SUM('CEB Allocators'!$M74:$BF74),0)*SUM($U74:$BN74)</f>
        <v>0</v>
      </c>
      <c r="AW514" s="146">
        <f>IFERROR('CEB Allocators'!AO74/SUM('CEB Allocators'!$M74:$BF74),0)*SUM($U74:$BN74)</f>
        <v>0</v>
      </c>
      <c r="AX514" s="146">
        <f>IFERROR('CEB Allocators'!AP74/SUM('CEB Allocators'!$M74:$BF74),0)*SUM($U74:$BN74)</f>
        <v>0</v>
      </c>
      <c r="AY514" s="146">
        <f>IFERROR('CEB Allocators'!AQ74/SUM('CEB Allocators'!$M74:$BF74),0)*SUM($U74:$BN74)</f>
        <v>0</v>
      </c>
      <c r="AZ514" s="146">
        <f>IFERROR('CEB Allocators'!AR74/SUM('CEB Allocators'!$M74:$BF74),0)*SUM($U74:$BN74)</f>
        <v>0</v>
      </c>
      <c r="BA514" s="146">
        <f>IFERROR('CEB Allocators'!AS74/SUM('CEB Allocators'!$M74:$BF74),0)*SUM($U74:$BN74)</f>
        <v>0</v>
      </c>
      <c r="BB514" s="146">
        <f>IFERROR('CEB Allocators'!AT74/SUM('CEB Allocators'!$M74:$BF74),0)*SUM($U74:$BN74)</f>
        <v>0</v>
      </c>
      <c r="BC514" s="146">
        <f>IFERROR('CEB Allocators'!AU74/SUM('CEB Allocators'!$M74:$BF74),0)*SUM($U74:$BN74)</f>
        <v>0</v>
      </c>
      <c r="BD514" s="146">
        <f>IFERROR('CEB Allocators'!AV74/SUM('CEB Allocators'!$M74:$BF74),0)*SUM($U74:$BN74)</f>
        <v>0</v>
      </c>
      <c r="BE514" s="146">
        <f>IFERROR('CEB Allocators'!AW74/SUM('CEB Allocators'!$M74:$BF74),0)*SUM($U74:$BN74)</f>
        <v>0</v>
      </c>
      <c r="BF514" s="146">
        <f>IFERROR('CEB Allocators'!AX74/SUM('CEB Allocators'!$M74:$BF74),0)*SUM($U74:$BN74)</f>
        <v>0</v>
      </c>
      <c r="BG514" s="146">
        <f>IFERROR('CEB Allocators'!AY74/SUM('CEB Allocators'!$M74:$BF74),0)*SUM($U74:$BN74)</f>
        <v>0</v>
      </c>
      <c r="BH514" s="146">
        <f>IFERROR('CEB Allocators'!AZ74/SUM('CEB Allocators'!$M74:$BF74),0)*SUM($U74:$BN74)</f>
        <v>0</v>
      </c>
      <c r="BI514" s="146">
        <f>IFERROR('CEB Allocators'!BA74/SUM('CEB Allocators'!$M74:$BF74),0)*SUM($U74:$BN74)</f>
        <v>0</v>
      </c>
      <c r="BJ514" s="146">
        <f>IFERROR('CEB Allocators'!BB74/SUM('CEB Allocators'!$M74:$BF74),0)*SUM($U74:$BN74)</f>
        <v>0</v>
      </c>
      <c r="BK514" s="146">
        <f>IFERROR('CEB Allocators'!BC74/SUM('CEB Allocators'!$M74:$BF74),0)*SUM($U74:$BN74)</f>
        <v>0</v>
      </c>
      <c r="BL514" s="146">
        <f>IFERROR('CEB Allocators'!BD74/SUM('CEB Allocators'!$M74:$BF74),0)*SUM($U74:$BN74)</f>
        <v>0</v>
      </c>
      <c r="BM514" s="146">
        <f>IFERROR('CEB Allocators'!BE74/SUM('CEB Allocators'!$M74:$BF74),0)*SUM($U74:$BN74)</f>
        <v>0</v>
      </c>
      <c r="BN514" s="146">
        <f>IFERROR('CEB Allocators'!BF74/SUM('CEB Allocators'!$M74:$BF74),0)*SUM($U74:$BN74)</f>
        <v>0</v>
      </c>
      <c r="BO514" s="146">
        <f t="shared" ref="BO514:CH514" si="1073">BO74</f>
        <v>0</v>
      </c>
      <c r="BP514" s="146">
        <f t="shared" si="1073"/>
        <v>0</v>
      </c>
      <c r="BQ514" s="146">
        <f t="shared" si="1073"/>
        <v>0</v>
      </c>
      <c r="BR514" s="146">
        <f t="shared" si="1073"/>
        <v>0</v>
      </c>
      <c r="BS514" s="146">
        <f t="shared" si="1073"/>
        <v>0</v>
      </c>
      <c r="BT514" s="146">
        <f t="shared" si="1073"/>
        <v>0</v>
      </c>
      <c r="BU514" s="146">
        <f t="shared" si="1073"/>
        <v>0</v>
      </c>
      <c r="BV514" s="146">
        <f t="shared" si="1073"/>
        <v>0</v>
      </c>
      <c r="BW514" s="146">
        <f t="shared" si="1073"/>
        <v>0</v>
      </c>
      <c r="BX514" s="146">
        <f t="shared" si="1073"/>
        <v>0</v>
      </c>
      <c r="BY514" s="146">
        <f t="shared" si="1073"/>
        <v>0</v>
      </c>
      <c r="BZ514" s="146">
        <f t="shared" si="1073"/>
        <v>0</v>
      </c>
      <c r="CA514" s="146">
        <f t="shared" si="1073"/>
        <v>0</v>
      </c>
      <c r="CB514" s="146">
        <f t="shared" si="1073"/>
        <v>0</v>
      </c>
      <c r="CC514" s="146">
        <f t="shared" si="1073"/>
        <v>0</v>
      </c>
      <c r="CD514" s="146">
        <f t="shared" si="1073"/>
        <v>0</v>
      </c>
      <c r="CE514" s="146">
        <f t="shared" si="1073"/>
        <v>0</v>
      </c>
      <c r="CF514" s="146">
        <f t="shared" si="1073"/>
        <v>0</v>
      </c>
      <c r="CG514" s="146">
        <f t="shared" si="1073"/>
        <v>0</v>
      </c>
      <c r="CH514" s="146">
        <f t="shared" si="1073"/>
        <v>0</v>
      </c>
    </row>
    <row r="515" spans="1:86" ht="11.4" x14ac:dyDescent="0.2">
      <c r="A515" s="150"/>
      <c r="B515" s="14" t="str">
        <f t="shared" ref="B515:K515" si="1074">B75</f>
        <v>Conservation</v>
      </c>
      <c r="C515" s="14">
        <f t="shared" si="1074"/>
        <v>0</v>
      </c>
      <c r="D515" s="14" t="str">
        <f t="shared" si="1074"/>
        <v>Con</v>
      </c>
      <c r="E515" s="14" t="str">
        <f t="shared" si="1074"/>
        <v>Conservation</v>
      </c>
      <c r="F515" s="14" t="str">
        <f t="shared" si="1074"/>
        <v>Multiple</v>
      </c>
      <c r="G515" s="14">
        <f t="shared" si="1074"/>
        <v>43101</v>
      </c>
      <c r="H515" s="14">
        <f t="shared" si="1060"/>
        <v>15</v>
      </c>
      <c r="I515" s="14">
        <f t="shared" si="1074"/>
        <v>15</v>
      </c>
      <c r="J515" s="14">
        <f t="shared" si="1074"/>
        <v>0</v>
      </c>
      <c r="K515" s="14">
        <f t="shared" si="1074"/>
        <v>2018</v>
      </c>
      <c r="L515" s="14"/>
      <c r="M515" s="14"/>
      <c r="N515" s="14"/>
      <c r="O515" s="14"/>
      <c r="P515" s="14"/>
      <c r="Q515" s="14"/>
      <c r="R515" s="14"/>
      <c r="S515" s="14"/>
      <c r="T515" s="14"/>
      <c r="U515" s="146">
        <f>IFERROR('CEB Allocators'!M75/SUM('CEB Allocators'!$M75:$BF75),0)*SUM($U75:$BN75)</f>
        <v>0</v>
      </c>
      <c r="V515" s="146">
        <f>IFERROR('CEB Allocators'!N75/SUM('CEB Allocators'!$M75:$BF75),0)*SUM($U75:$BN75)</f>
        <v>0</v>
      </c>
      <c r="W515" s="146">
        <f>IFERROR('CEB Allocators'!O75/SUM('CEB Allocators'!$M75:$BF75),0)*SUM($U75:$BN75)</f>
        <v>0</v>
      </c>
      <c r="X515" s="146">
        <f>IFERROR('CEB Allocators'!P75/SUM('CEB Allocators'!$M75:$BF75),0)*SUM($U75:$BN75)</f>
        <v>0</v>
      </c>
      <c r="Y515" s="146">
        <f>IFERROR('CEB Allocators'!Q75/SUM('CEB Allocators'!$M75:$BF75),0)*SUM($U75:$BN75)</f>
        <v>0</v>
      </c>
      <c r="Z515" s="146">
        <f>IFERROR('CEB Allocators'!R75/SUM('CEB Allocators'!$M75:$BF75),0)*SUM($U75:$BN75)</f>
        <v>0</v>
      </c>
      <c r="AA515" s="146">
        <f>IFERROR('CEB Allocators'!S75/SUM('CEB Allocators'!$M75:$BF75),0)*SUM($U75:$BN75)</f>
        <v>0</v>
      </c>
      <c r="AB515" s="146">
        <f>IFERROR('CEB Allocators'!T75/SUM('CEB Allocators'!$M75:$BF75),0)*SUM($U75:$BN75)</f>
        <v>0</v>
      </c>
      <c r="AC515" s="146">
        <f>IFERROR('CEB Allocators'!U75/SUM('CEB Allocators'!$M75:$BF75),0)*SUM($U75:$BN75)</f>
        <v>0</v>
      </c>
      <c r="AD515" s="146">
        <f>IFERROR('CEB Allocators'!V75/SUM('CEB Allocators'!$M75:$BF75),0)*SUM($U75:$BN75)</f>
        <v>0</v>
      </c>
      <c r="AE515" s="146">
        <f>IFERROR('CEB Allocators'!W75/SUM('CEB Allocators'!$M75:$BF75),0)*SUM($U75:$BN75)</f>
        <v>0</v>
      </c>
      <c r="AF515" s="146">
        <f>IFERROR('CEB Allocators'!X75/SUM('CEB Allocators'!$M75:$BF75),0)*SUM($U75:$BN75)</f>
        <v>0</v>
      </c>
      <c r="AG515" s="146">
        <f>IFERROR('CEB Allocators'!Y75/SUM('CEB Allocators'!$M75:$BF75),0)*SUM($U75:$BN75)</f>
        <v>0</v>
      </c>
      <c r="AH515" s="146">
        <f>IFERROR('CEB Allocators'!Z75/SUM('CEB Allocators'!$M75:$BF75),0)*SUM($U75:$BN75)</f>
        <v>24.206601073786207</v>
      </c>
      <c r="AI515" s="146">
        <f>IFERROR('CEB Allocators'!AA75/SUM('CEB Allocators'!$M75:$BF75),0)*SUM($U75:$BN75)</f>
        <v>24.206601073786207</v>
      </c>
      <c r="AJ515" s="146">
        <f>IFERROR('CEB Allocators'!AB75/SUM('CEB Allocators'!$M75:$BF75),0)*SUM($U75:$BN75)</f>
        <v>24.206601073786207</v>
      </c>
      <c r="AK515" s="146">
        <f>IFERROR('CEB Allocators'!AC75/SUM('CEB Allocators'!$M75:$BF75),0)*SUM($U75:$BN75)</f>
        <v>24.206601073786207</v>
      </c>
      <c r="AL515" s="146">
        <f>IFERROR('CEB Allocators'!AD75/SUM('CEB Allocators'!$M75:$BF75),0)*SUM($U75:$BN75)</f>
        <v>24.206601073786207</v>
      </c>
      <c r="AM515" s="146">
        <f>IFERROR('CEB Allocators'!AE75/SUM('CEB Allocators'!$M75:$BF75),0)*SUM($U75:$BN75)</f>
        <v>24.206601073786207</v>
      </c>
      <c r="AN515" s="146">
        <f>IFERROR('CEB Allocators'!AF75/SUM('CEB Allocators'!$M75:$BF75),0)*SUM($U75:$BN75)</f>
        <v>24.206601073786207</v>
      </c>
      <c r="AO515" s="146">
        <f>IFERROR('CEB Allocators'!AG75/SUM('CEB Allocators'!$M75:$BF75),0)*SUM($U75:$BN75)</f>
        <v>24.206601073786207</v>
      </c>
      <c r="AP515" s="146">
        <f>IFERROR('CEB Allocators'!AH75/SUM('CEB Allocators'!$M75:$BF75),0)*SUM($U75:$BN75)</f>
        <v>24.206601073786207</v>
      </c>
      <c r="AQ515" s="146">
        <f>IFERROR('CEB Allocators'!AI75/SUM('CEB Allocators'!$M75:$BF75),0)*SUM($U75:$BN75)</f>
        <v>24.206601073786207</v>
      </c>
      <c r="AR515" s="146">
        <f>IFERROR('CEB Allocators'!AJ75/SUM('CEB Allocators'!$M75:$BF75),0)*SUM($U75:$BN75)</f>
        <v>24.206601073786207</v>
      </c>
      <c r="AS515" s="146">
        <f>IFERROR('CEB Allocators'!AK75/SUM('CEB Allocators'!$M75:$BF75),0)*SUM($U75:$BN75)</f>
        <v>24.206601073786207</v>
      </c>
      <c r="AT515" s="146">
        <f>IFERROR('CEB Allocators'!AL75/SUM('CEB Allocators'!$M75:$BF75),0)*SUM($U75:$BN75)</f>
        <v>24.206601073786207</v>
      </c>
      <c r="AU515" s="146">
        <f>IFERROR('CEB Allocators'!AM75/SUM('CEB Allocators'!$M75:$BF75),0)*SUM($U75:$BN75)</f>
        <v>24.206601073786207</v>
      </c>
      <c r="AV515" s="146">
        <f>IFERROR('CEB Allocators'!AN75/SUM('CEB Allocators'!$M75:$BF75),0)*SUM($U75:$BN75)</f>
        <v>24.206601073786207</v>
      </c>
      <c r="AW515" s="146">
        <f>IFERROR('CEB Allocators'!AO75/SUM('CEB Allocators'!$M75:$BF75),0)*SUM($U75:$BN75)</f>
        <v>0</v>
      </c>
      <c r="AX515" s="146">
        <f>IFERROR('CEB Allocators'!AP75/SUM('CEB Allocators'!$M75:$BF75),0)*SUM($U75:$BN75)</f>
        <v>0</v>
      </c>
      <c r="AY515" s="146">
        <f>IFERROR('CEB Allocators'!AQ75/SUM('CEB Allocators'!$M75:$BF75),0)*SUM($U75:$BN75)</f>
        <v>0</v>
      </c>
      <c r="AZ515" s="146">
        <f>IFERROR('CEB Allocators'!AR75/SUM('CEB Allocators'!$M75:$BF75),0)*SUM($U75:$BN75)</f>
        <v>0</v>
      </c>
      <c r="BA515" s="146">
        <f>IFERROR('CEB Allocators'!AS75/SUM('CEB Allocators'!$M75:$BF75),0)*SUM($U75:$BN75)</f>
        <v>0</v>
      </c>
      <c r="BB515" s="146">
        <f>IFERROR('CEB Allocators'!AT75/SUM('CEB Allocators'!$M75:$BF75),0)*SUM($U75:$BN75)</f>
        <v>0</v>
      </c>
      <c r="BC515" s="146">
        <f>IFERROR('CEB Allocators'!AU75/SUM('CEB Allocators'!$M75:$BF75),0)*SUM($U75:$BN75)</f>
        <v>0</v>
      </c>
      <c r="BD515" s="146">
        <f>IFERROR('CEB Allocators'!AV75/SUM('CEB Allocators'!$M75:$BF75),0)*SUM($U75:$BN75)</f>
        <v>0</v>
      </c>
      <c r="BE515" s="146">
        <f>IFERROR('CEB Allocators'!AW75/SUM('CEB Allocators'!$M75:$BF75),0)*SUM($U75:$BN75)</f>
        <v>0</v>
      </c>
      <c r="BF515" s="146">
        <f>IFERROR('CEB Allocators'!AX75/SUM('CEB Allocators'!$M75:$BF75),0)*SUM($U75:$BN75)</f>
        <v>0</v>
      </c>
      <c r="BG515" s="146">
        <f>IFERROR('CEB Allocators'!AY75/SUM('CEB Allocators'!$M75:$BF75),0)*SUM($U75:$BN75)</f>
        <v>0</v>
      </c>
      <c r="BH515" s="146">
        <f>IFERROR('CEB Allocators'!AZ75/SUM('CEB Allocators'!$M75:$BF75),0)*SUM($U75:$BN75)</f>
        <v>0</v>
      </c>
      <c r="BI515" s="146">
        <f>IFERROR('CEB Allocators'!BA75/SUM('CEB Allocators'!$M75:$BF75),0)*SUM($U75:$BN75)</f>
        <v>0</v>
      </c>
      <c r="BJ515" s="146">
        <f>IFERROR('CEB Allocators'!BB75/SUM('CEB Allocators'!$M75:$BF75),0)*SUM($U75:$BN75)</f>
        <v>0</v>
      </c>
      <c r="BK515" s="146">
        <f>IFERROR('CEB Allocators'!BC75/SUM('CEB Allocators'!$M75:$BF75),0)*SUM($U75:$BN75)</f>
        <v>0</v>
      </c>
      <c r="BL515" s="146">
        <f>IFERROR('CEB Allocators'!BD75/SUM('CEB Allocators'!$M75:$BF75),0)*SUM($U75:$BN75)</f>
        <v>0</v>
      </c>
      <c r="BM515" s="146">
        <f>IFERROR('CEB Allocators'!BE75/SUM('CEB Allocators'!$M75:$BF75),0)*SUM($U75:$BN75)</f>
        <v>0</v>
      </c>
      <c r="BN515" s="146">
        <f>IFERROR('CEB Allocators'!BF75/SUM('CEB Allocators'!$M75:$BF75),0)*SUM($U75:$BN75)</f>
        <v>0</v>
      </c>
      <c r="BO515" s="146">
        <f t="shared" ref="BO515:CH515" si="1075">BO75</f>
        <v>0</v>
      </c>
      <c r="BP515" s="146">
        <f t="shared" si="1075"/>
        <v>0</v>
      </c>
      <c r="BQ515" s="146">
        <f t="shared" si="1075"/>
        <v>0</v>
      </c>
      <c r="BR515" s="146">
        <f t="shared" si="1075"/>
        <v>0</v>
      </c>
      <c r="BS515" s="146">
        <f t="shared" si="1075"/>
        <v>0</v>
      </c>
      <c r="BT515" s="146">
        <f t="shared" si="1075"/>
        <v>0</v>
      </c>
      <c r="BU515" s="146">
        <f t="shared" si="1075"/>
        <v>0</v>
      </c>
      <c r="BV515" s="146">
        <f t="shared" si="1075"/>
        <v>0</v>
      </c>
      <c r="BW515" s="146">
        <f t="shared" si="1075"/>
        <v>0</v>
      </c>
      <c r="BX515" s="146">
        <f t="shared" si="1075"/>
        <v>0</v>
      </c>
      <c r="BY515" s="146">
        <f t="shared" si="1075"/>
        <v>0</v>
      </c>
      <c r="BZ515" s="146">
        <f t="shared" si="1075"/>
        <v>0</v>
      </c>
      <c r="CA515" s="146">
        <f t="shared" si="1075"/>
        <v>0</v>
      </c>
      <c r="CB515" s="146">
        <f t="shared" si="1075"/>
        <v>0</v>
      </c>
      <c r="CC515" s="146">
        <f t="shared" si="1075"/>
        <v>0</v>
      </c>
      <c r="CD515" s="146">
        <f t="shared" si="1075"/>
        <v>0</v>
      </c>
      <c r="CE515" s="146">
        <f t="shared" si="1075"/>
        <v>0</v>
      </c>
      <c r="CF515" s="146">
        <f t="shared" si="1075"/>
        <v>0</v>
      </c>
      <c r="CG515" s="146">
        <f t="shared" si="1075"/>
        <v>0</v>
      </c>
      <c r="CH515" s="146">
        <f t="shared" si="1075"/>
        <v>0</v>
      </c>
    </row>
    <row r="516" spans="1:86" ht="11.4" x14ac:dyDescent="0.2">
      <c r="A516" s="150"/>
      <c r="B516" s="14" t="str">
        <f t="shared" ref="B516:K516" si="1076">B76</f>
        <v>Conservation</v>
      </c>
      <c r="C516" s="14">
        <f t="shared" si="1076"/>
        <v>0</v>
      </c>
      <c r="D516" s="14" t="str">
        <f t="shared" si="1076"/>
        <v>Con</v>
      </c>
      <c r="E516" s="14" t="str">
        <f t="shared" si="1076"/>
        <v>Conservation</v>
      </c>
      <c r="F516" s="14" t="str">
        <f t="shared" si="1076"/>
        <v>Multiple</v>
      </c>
      <c r="G516" s="14">
        <f t="shared" si="1076"/>
        <v>43466</v>
      </c>
      <c r="H516" s="14">
        <f t="shared" si="1060"/>
        <v>15</v>
      </c>
      <c r="I516" s="14">
        <f t="shared" si="1076"/>
        <v>15</v>
      </c>
      <c r="J516" s="14">
        <f t="shared" si="1076"/>
        <v>0</v>
      </c>
      <c r="K516" s="14">
        <f t="shared" si="1076"/>
        <v>2019</v>
      </c>
      <c r="L516" s="14"/>
      <c r="M516" s="14"/>
      <c r="N516" s="14"/>
      <c r="O516" s="14"/>
      <c r="P516" s="14"/>
      <c r="Q516" s="14"/>
      <c r="R516" s="14"/>
      <c r="S516" s="14"/>
      <c r="T516" s="14"/>
      <c r="U516" s="146">
        <f>IFERROR('CEB Allocators'!M76/SUM('CEB Allocators'!$M76:$BF76),0)*SUM($U76:$BN76)</f>
        <v>0</v>
      </c>
      <c r="V516" s="146">
        <f>IFERROR('CEB Allocators'!N76/SUM('CEB Allocators'!$M76:$BF76),0)*SUM($U76:$BN76)</f>
        <v>0</v>
      </c>
      <c r="W516" s="146">
        <f>IFERROR('CEB Allocators'!O76/SUM('CEB Allocators'!$M76:$BF76),0)*SUM($U76:$BN76)</f>
        <v>0</v>
      </c>
      <c r="X516" s="146">
        <f>IFERROR('CEB Allocators'!P76/SUM('CEB Allocators'!$M76:$BF76),0)*SUM($U76:$BN76)</f>
        <v>0</v>
      </c>
      <c r="Y516" s="146">
        <f>IFERROR('CEB Allocators'!Q76/SUM('CEB Allocators'!$M76:$BF76),0)*SUM($U76:$BN76)</f>
        <v>0</v>
      </c>
      <c r="Z516" s="146">
        <f>IFERROR('CEB Allocators'!R76/SUM('CEB Allocators'!$M76:$BF76),0)*SUM($U76:$BN76)</f>
        <v>0</v>
      </c>
      <c r="AA516" s="146">
        <f>IFERROR('CEB Allocators'!S76/SUM('CEB Allocators'!$M76:$BF76),0)*SUM($U76:$BN76)</f>
        <v>0</v>
      </c>
      <c r="AB516" s="146">
        <f>IFERROR('CEB Allocators'!T76/SUM('CEB Allocators'!$M76:$BF76),0)*SUM($U76:$BN76)</f>
        <v>0</v>
      </c>
      <c r="AC516" s="146">
        <f>IFERROR('CEB Allocators'!U76/SUM('CEB Allocators'!$M76:$BF76),0)*SUM($U76:$BN76)</f>
        <v>0</v>
      </c>
      <c r="AD516" s="146">
        <f>IFERROR('CEB Allocators'!V76/SUM('CEB Allocators'!$M76:$BF76),0)*SUM($U76:$BN76)</f>
        <v>0</v>
      </c>
      <c r="AE516" s="146">
        <f>IFERROR('CEB Allocators'!W76/SUM('CEB Allocators'!$M76:$BF76),0)*SUM($U76:$BN76)</f>
        <v>0</v>
      </c>
      <c r="AF516" s="146">
        <f>IFERROR('CEB Allocators'!X76/SUM('CEB Allocators'!$M76:$BF76),0)*SUM($U76:$BN76)</f>
        <v>0</v>
      </c>
      <c r="AG516" s="146">
        <f>IFERROR('CEB Allocators'!Y76/SUM('CEB Allocators'!$M76:$BF76),0)*SUM($U76:$BN76)</f>
        <v>0</v>
      </c>
      <c r="AH516" s="146">
        <f>IFERROR('CEB Allocators'!Z76/SUM('CEB Allocators'!$M76:$BF76),0)*SUM($U76:$BN76)</f>
        <v>0</v>
      </c>
      <c r="AI516" s="146">
        <f>IFERROR('CEB Allocators'!AA76/SUM('CEB Allocators'!$M76:$BF76),0)*SUM($U76:$BN76)</f>
        <v>24.690733095261926</v>
      </c>
      <c r="AJ516" s="146">
        <f>IFERROR('CEB Allocators'!AB76/SUM('CEB Allocators'!$M76:$BF76),0)*SUM($U76:$BN76)</f>
        <v>24.690733095261926</v>
      </c>
      <c r="AK516" s="146">
        <f>IFERROR('CEB Allocators'!AC76/SUM('CEB Allocators'!$M76:$BF76),0)*SUM($U76:$BN76)</f>
        <v>24.690733095261926</v>
      </c>
      <c r="AL516" s="146">
        <f>IFERROR('CEB Allocators'!AD76/SUM('CEB Allocators'!$M76:$BF76),0)*SUM($U76:$BN76)</f>
        <v>24.690733095261926</v>
      </c>
      <c r="AM516" s="146">
        <f>IFERROR('CEB Allocators'!AE76/SUM('CEB Allocators'!$M76:$BF76),0)*SUM($U76:$BN76)</f>
        <v>24.690733095261926</v>
      </c>
      <c r="AN516" s="146">
        <f>IFERROR('CEB Allocators'!AF76/SUM('CEB Allocators'!$M76:$BF76),0)*SUM($U76:$BN76)</f>
        <v>24.690733095261926</v>
      </c>
      <c r="AO516" s="146">
        <f>IFERROR('CEB Allocators'!AG76/SUM('CEB Allocators'!$M76:$BF76),0)*SUM($U76:$BN76)</f>
        <v>24.690733095261926</v>
      </c>
      <c r="AP516" s="146">
        <f>IFERROR('CEB Allocators'!AH76/SUM('CEB Allocators'!$M76:$BF76),0)*SUM($U76:$BN76)</f>
        <v>24.690733095261926</v>
      </c>
      <c r="AQ516" s="146">
        <f>IFERROR('CEB Allocators'!AI76/SUM('CEB Allocators'!$M76:$BF76),0)*SUM($U76:$BN76)</f>
        <v>24.690733095261926</v>
      </c>
      <c r="AR516" s="146">
        <f>IFERROR('CEB Allocators'!AJ76/SUM('CEB Allocators'!$M76:$BF76),0)*SUM($U76:$BN76)</f>
        <v>24.690733095261926</v>
      </c>
      <c r="AS516" s="146">
        <f>IFERROR('CEB Allocators'!AK76/SUM('CEB Allocators'!$M76:$BF76),0)*SUM($U76:$BN76)</f>
        <v>24.690733095261926</v>
      </c>
      <c r="AT516" s="146">
        <f>IFERROR('CEB Allocators'!AL76/SUM('CEB Allocators'!$M76:$BF76),0)*SUM($U76:$BN76)</f>
        <v>24.690733095261926</v>
      </c>
      <c r="AU516" s="146">
        <f>IFERROR('CEB Allocators'!AM76/SUM('CEB Allocators'!$M76:$BF76),0)*SUM($U76:$BN76)</f>
        <v>24.690733095261926</v>
      </c>
      <c r="AV516" s="146">
        <f>IFERROR('CEB Allocators'!AN76/SUM('CEB Allocators'!$M76:$BF76),0)*SUM($U76:$BN76)</f>
        <v>24.690733095261926</v>
      </c>
      <c r="AW516" s="146">
        <f>IFERROR('CEB Allocators'!AO76/SUM('CEB Allocators'!$M76:$BF76),0)*SUM($U76:$BN76)</f>
        <v>24.690733095261926</v>
      </c>
      <c r="AX516" s="146">
        <f>IFERROR('CEB Allocators'!AP76/SUM('CEB Allocators'!$M76:$BF76),0)*SUM($U76:$BN76)</f>
        <v>0</v>
      </c>
      <c r="AY516" s="146">
        <f>IFERROR('CEB Allocators'!AQ76/SUM('CEB Allocators'!$M76:$BF76),0)*SUM($U76:$BN76)</f>
        <v>0</v>
      </c>
      <c r="AZ516" s="146">
        <f>IFERROR('CEB Allocators'!AR76/SUM('CEB Allocators'!$M76:$BF76),0)*SUM($U76:$BN76)</f>
        <v>0</v>
      </c>
      <c r="BA516" s="146">
        <f>IFERROR('CEB Allocators'!AS76/SUM('CEB Allocators'!$M76:$BF76),0)*SUM($U76:$BN76)</f>
        <v>0</v>
      </c>
      <c r="BB516" s="146">
        <f>IFERROR('CEB Allocators'!AT76/SUM('CEB Allocators'!$M76:$BF76),0)*SUM($U76:$BN76)</f>
        <v>0</v>
      </c>
      <c r="BC516" s="146">
        <f>IFERROR('CEB Allocators'!AU76/SUM('CEB Allocators'!$M76:$BF76),0)*SUM($U76:$BN76)</f>
        <v>0</v>
      </c>
      <c r="BD516" s="146">
        <f>IFERROR('CEB Allocators'!AV76/SUM('CEB Allocators'!$M76:$BF76),0)*SUM($U76:$BN76)</f>
        <v>0</v>
      </c>
      <c r="BE516" s="146">
        <f>IFERROR('CEB Allocators'!AW76/SUM('CEB Allocators'!$M76:$BF76),0)*SUM($U76:$BN76)</f>
        <v>0</v>
      </c>
      <c r="BF516" s="146">
        <f>IFERROR('CEB Allocators'!AX76/SUM('CEB Allocators'!$M76:$BF76),0)*SUM($U76:$BN76)</f>
        <v>0</v>
      </c>
      <c r="BG516" s="146">
        <f>IFERROR('CEB Allocators'!AY76/SUM('CEB Allocators'!$M76:$BF76),0)*SUM($U76:$BN76)</f>
        <v>0</v>
      </c>
      <c r="BH516" s="146">
        <f>IFERROR('CEB Allocators'!AZ76/SUM('CEB Allocators'!$M76:$BF76),0)*SUM($U76:$BN76)</f>
        <v>0</v>
      </c>
      <c r="BI516" s="146">
        <f>IFERROR('CEB Allocators'!BA76/SUM('CEB Allocators'!$M76:$BF76),0)*SUM($U76:$BN76)</f>
        <v>0</v>
      </c>
      <c r="BJ516" s="146">
        <f>IFERROR('CEB Allocators'!BB76/SUM('CEB Allocators'!$M76:$BF76),0)*SUM($U76:$BN76)</f>
        <v>0</v>
      </c>
      <c r="BK516" s="146">
        <f>IFERROR('CEB Allocators'!BC76/SUM('CEB Allocators'!$M76:$BF76),0)*SUM($U76:$BN76)</f>
        <v>0</v>
      </c>
      <c r="BL516" s="146">
        <f>IFERROR('CEB Allocators'!BD76/SUM('CEB Allocators'!$M76:$BF76),0)*SUM($U76:$BN76)</f>
        <v>0</v>
      </c>
      <c r="BM516" s="146">
        <f>IFERROR('CEB Allocators'!BE76/SUM('CEB Allocators'!$M76:$BF76),0)*SUM($U76:$BN76)</f>
        <v>0</v>
      </c>
      <c r="BN516" s="146">
        <f>IFERROR('CEB Allocators'!BF76/SUM('CEB Allocators'!$M76:$BF76),0)*SUM($U76:$BN76)</f>
        <v>0</v>
      </c>
      <c r="BO516" s="146">
        <f t="shared" ref="BO516:CH516" si="1077">BO76</f>
        <v>0</v>
      </c>
      <c r="BP516" s="146">
        <f t="shared" si="1077"/>
        <v>0</v>
      </c>
      <c r="BQ516" s="146">
        <f t="shared" si="1077"/>
        <v>0</v>
      </c>
      <c r="BR516" s="146">
        <f t="shared" si="1077"/>
        <v>0</v>
      </c>
      <c r="BS516" s="146">
        <f t="shared" si="1077"/>
        <v>0</v>
      </c>
      <c r="BT516" s="146">
        <f t="shared" si="1077"/>
        <v>0</v>
      </c>
      <c r="BU516" s="146">
        <f t="shared" si="1077"/>
        <v>0</v>
      </c>
      <c r="BV516" s="146">
        <f t="shared" si="1077"/>
        <v>0</v>
      </c>
      <c r="BW516" s="146">
        <f t="shared" si="1077"/>
        <v>0</v>
      </c>
      <c r="BX516" s="146">
        <f t="shared" si="1077"/>
        <v>0</v>
      </c>
      <c r="BY516" s="146">
        <f t="shared" si="1077"/>
        <v>0</v>
      </c>
      <c r="BZ516" s="146">
        <f t="shared" si="1077"/>
        <v>0</v>
      </c>
      <c r="CA516" s="146">
        <f t="shared" si="1077"/>
        <v>0</v>
      </c>
      <c r="CB516" s="146">
        <f t="shared" si="1077"/>
        <v>0</v>
      </c>
      <c r="CC516" s="146">
        <f t="shared" si="1077"/>
        <v>0</v>
      </c>
      <c r="CD516" s="146">
        <f t="shared" si="1077"/>
        <v>0</v>
      </c>
      <c r="CE516" s="146">
        <f t="shared" si="1077"/>
        <v>0</v>
      </c>
      <c r="CF516" s="146">
        <f t="shared" si="1077"/>
        <v>0</v>
      </c>
      <c r="CG516" s="146">
        <f t="shared" si="1077"/>
        <v>0</v>
      </c>
      <c r="CH516" s="146">
        <f t="shared" si="1077"/>
        <v>0</v>
      </c>
    </row>
    <row r="517" spans="1:86" ht="11.4" x14ac:dyDescent="0.2">
      <c r="A517" s="150"/>
      <c r="B517" s="14" t="str">
        <f t="shared" ref="B517:K517" si="1078">B77</f>
        <v>Conservation</v>
      </c>
      <c r="C517" s="14">
        <f t="shared" si="1078"/>
        <v>0</v>
      </c>
      <c r="D517" s="14" t="str">
        <f t="shared" si="1078"/>
        <v>Con</v>
      </c>
      <c r="E517" s="14" t="str">
        <f t="shared" si="1078"/>
        <v>Conservation</v>
      </c>
      <c r="F517" s="14" t="str">
        <f t="shared" si="1078"/>
        <v>Multiple</v>
      </c>
      <c r="G517" s="14">
        <f t="shared" si="1078"/>
        <v>43831</v>
      </c>
      <c r="H517" s="14">
        <f t="shared" si="1060"/>
        <v>15</v>
      </c>
      <c r="I517" s="14">
        <f t="shared" si="1078"/>
        <v>15</v>
      </c>
      <c r="J517" s="14">
        <f t="shared" si="1078"/>
        <v>0</v>
      </c>
      <c r="K517" s="14">
        <f t="shared" si="1078"/>
        <v>2020</v>
      </c>
      <c r="L517" s="14"/>
      <c r="M517" s="14"/>
      <c r="N517" s="14"/>
      <c r="O517" s="14"/>
      <c r="P517" s="14"/>
      <c r="Q517" s="14"/>
      <c r="R517" s="14"/>
      <c r="S517" s="14"/>
      <c r="T517" s="14"/>
      <c r="U517" s="146">
        <f>IFERROR('CEB Allocators'!M77/SUM('CEB Allocators'!$M77:$BF77),0)*SUM($U77:$BN77)</f>
        <v>0</v>
      </c>
      <c r="V517" s="146">
        <f>IFERROR('CEB Allocators'!N77/SUM('CEB Allocators'!$M77:$BF77),0)*SUM($U77:$BN77)</f>
        <v>0</v>
      </c>
      <c r="W517" s="146">
        <f>IFERROR('CEB Allocators'!O77/SUM('CEB Allocators'!$M77:$BF77),0)*SUM($U77:$BN77)</f>
        <v>0</v>
      </c>
      <c r="X517" s="146">
        <f>IFERROR('CEB Allocators'!P77/SUM('CEB Allocators'!$M77:$BF77),0)*SUM($U77:$BN77)</f>
        <v>0</v>
      </c>
      <c r="Y517" s="146">
        <f>IFERROR('CEB Allocators'!Q77/SUM('CEB Allocators'!$M77:$BF77),0)*SUM($U77:$BN77)</f>
        <v>0</v>
      </c>
      <c r="Z517" s="146">
        <f>IFERROR('CEB Allocators'!R77/SUM('CEB Allocators'!$M77:$BF77),0)*SUM($U77:$BN77)</f>
        <v>0</v>
      </c>
      <c r="AA517" s="146">
        <f>IFERROR('CEB Allocators'!S77/SUM('CEB Allocators'!$M77:$BF77),0)*SUM($U77:$BN77)</f>
        <v>0</v>
      </c>
      <c r="AB517" s="146">
        <f>IFERROR('CEB Allocators'!T77/SUM('CEB Allocators'!$M77:$BF77),0)*SUM($U77:$BN77)</f>
        <v>0</v>
      </c>
      <c r="AC517" s="146">
        <f>IFERROR('CEB Allocators'!U77/SUM('CEB Allocators'!$M77:$BF77),0)*SUM($U77:$BN77)</f>
        <v>0</v>
      </c>
      <c r="AD517" s="146">
        <f>IFERROR('CEB Allocators'!V77/SUM('CEB Allocators'!$M77:$BF77),0)*SUM($U77:$BN77)</f>
        <v>0</v>
      </c>
      <c r="AE517" s="146">
        <f>IFERROR('CEB Allocators'!W77/SUM('CEB Allocators'!$M77:$BF77),0)*SUM($U77:$BN77)</f>
        <v>0</v>
      </c>
      <c r="AF517" s="146">
        <f>IFERROR('CEB Allocators'!X77/SUM('CEB Allocators'!$M77:$BF77),0)*SUM($U77:$BN77)</f>
        <v>0</v>
      </c>
      <c r="AG517" s="146">
        <f>IFERROR('CEB Allocators'!Y77/SUM('CEB Allocators'!$M77:$BF77),0)*SUM($U77:$BN77)</f>
        <v>0</v>
      </c>
      <c r="AH517" s="146">
        <f>IFERROR('CEB Allocators'!Z77/SUM('CEB Allocators'!$M77:$BF77),0)*SUM($U77:$BN77)</f>
        <v>0</v>
      </c>
      <c r="AI517" s="146">
        <f>IFERROR('CEB Allocators'!AA77/SUM('CEB Allocators'!$M77:$BF77),0)*SUM($U77:$BN77)</f>
        <v>0</v>
      </c>
      <c r="AJ517" s="146">
        <f>IFERROR('CEB Allocators'!AB77/SUM('CEB Allocators'!$M77:$BF77),0)*SUM($U77:$BN77)</f>
        <v>25.184547757167163</v>
      </c>
      <c r="AK517" s="146">
        <f>IFERROR('CEB Allocators'!AC77/SUM('CEB Allocators'!$M77:$BF77),0)*SUM($U77:$BN77)</f>
        <v>25.184547757167163</v>
      </c>
      <c r="AL517" s="146">
        <f>IFERROR('CEB Allocators'!AD77/SUM('CEB Allocators'!$M77:$BF77),0)*SUM($U77:$BN77)</f>
        <v>25.184547757167163</v>
      </c>
      <c r="AM517" s="146">
        <f>IFERROR('CEB Allocators'!AE77/SUM('CEB Allocators'!$M77:$BF77),0)*SUM($U77:$BN77)</f>
        <v>25.184547757167163</v>
      </c>
      <c r="AN517" s="146">
        <f>IFERROR('CEB Allocators'!AF77/SUM('CEB Allocators'!$M77:$BF77),0)*SUM($U77:$BN77)</f>
        <v>25.184547757167163</v>
      </c>
      <c r="AO517" s="146">
        <f>IFERROR('CEB Allocators'!AG77/SUM('CEB Allocators'!$M77:$BF77),0)*SUM($U77:$BN77)</f>
        <v>25.184547757167163</v>
      </c>
      <c r="AP517" s="146">
        <f>IFERROR('CEB Allocators'!AH77/SUM('CEB Allocators'!$M77:$BF77),0)*SUM($U77:$BN77)</f>
        <v>25.184547757167163</v>
      </c>
      <c r="AQ517" s="146">
        <f>IFERROR('CEB Allocators'!AI77/SUM('CEB Allocators'!$M77:$BF77),0)*SUM($U77:$BN77)</f>
        <v>25.184547757167163</v>
      </c>
      <c r="AR517" s="146">
        <f>IFERROR('CEB Allocators'!AJ77/SUM('CEB Allocators'!$M77:$BF77),0)*SUM($U77:$BN77)</f>
        <v>25.184547757167163</v>
      </c>
      <c r="AS517" s="146">
        <f>IFERROR('CEB Allocators'!AK77/SUM('CEB Allocators'!$M77:$BF77),0)*SUM($U77:$BN77)</f>
        <v>25.184547757167163</v>
      </c>
      <c r="AT517" s="146">
        <f>IFERROR('CEB Allocators'!AL77/SUM('CEB Allocators'!$M77:$BF77),0)*SUM($U77:$BN77)</f>
        <v>25.184547757167163</v>
      </c>
      <c r="AU517" s="146">
        <f>IFERROR('CEB Allocators'!AM77/SUM('CEB Allocators'!$M77:$BF77),0)*SUM($U77:$BN77)</f>
        <v>25.184547757167163</v>
      </c>
      <c r="AV517" s="146">
        <f>IFERROR('CEB Allocators'!AN77/SUM('CEB Allocators'!$M77:$BF77),0)*SUM($U77:$BN77)</f>
        <v>25.184547757167163</v>
      </c>
      <c r="AW517" s="146">
        <f>IFERROR('CEB Allocators'!AO77/SUM('CEB Allocators'!$M77:$BF77),0)*SUM($U77:$BN77)</f>
        <v>25.184547757167163</v>
      </c>
      <c r="AX517" s="146">
        <f>IFERROR('CEB Allocators'!AP77/SUM('CEB Allocators'!$M77:$BF77),0)*SUM($U77:$BN77)</f>
        <v>25.184547757167163</v>
      </c>
      <c r="AY517" s="146">
        <f>IFERROR('CEB Allocators'!AQ77/SUM('CEB Allocators'!$M77:$BF77),0)*SUM($U77:$BN77)</f>
        <v>0</v>
      </c>
      <c r="AZ517" s="146">
        <f>IFERROR('CEB Allocators'!AR77/SUM('CEB Allocators'!$M77:$BF77),0)*SUM($U77:$BN77)</f>
        <v>0</v>
      </c>
      <c r="BA517" s="146">
        <f>IFERROR('CEB Allocators'!AS77/SUM('CEB Allocators'!$M77:$BF77),0)*SUM($U77:$BN77)</f>
        <v>0</v>
      </c>
      <c r="BB517" s="146">
        <f>IFERROR('CEB Allocators'!AT77/SUM('CEB Allocators'!$M77:$BF77),0)*SUM($U77:$BN77)</f>
        <v>0</v>
      </c>
      <c r="BC517" s="146">
        <f>IFERROR('CEB Allocators'!AU77/SUM('CEB Allocators'!$M77:$BF77),0)*SUM($U77:$BN77)</f>
        <v>0</v>
      </c>
      <c r="BD517" s="146">
        <f>IFERROR('CEB Allocators'!AV77/SUM('CEB Allocators'!$M77:$BF77),0)*SUM($U77:$BN77)</f>
        <v>0</v>
      </c>
      <c r="BE517" s="146">
        <f>IFERROR('CEB Allocators'!AW77/SUM('CEB Allocators'!$M77:$BF77),0)*SUM($U77:$BN77)</f>
        <v>0</v>
      </c>
      <c r="BF517" s="146">
        <f>IFERROR('CEB Allocators'!AX77/SUM('CEB Allocators'!$M77:$BF77),0)*SUM($U77:$BN77)</f>
        <v>0</v>
      </c>
      <c r="BG517" s="146">
        <f>IFERROR('CEB Allocators'!AY77/SUM('CEB Allocators'!$M77:$BF77),0)*SUM($U77:$BN77)</f>
        <v>0</v>
      </c>
      <c r="BH517" s="146">
        <f>IFERROR('CEB Allocators'!AZ77/SUM('CEB Allocators'!$M77:$BF77),0)*SUM($U77:$BN77)</f>
        <v>0</v>
      </c>
      <c r="BI517" s="146">
        <f>IFERROR('CEB Allocators'!BA77/SUM('CEB Allocators'!$M77:$BF77),0)*SUM($U77:$BN77)</f>
        <v>0</v>
      </c>
      <c r="BJ517" s="146">
        <f>IFERROR('CEB Allocators'!BB77/SUM('CEB Allocators'!$M77:$BF77),0)*SUM($U77:$BN77)</f>
        <v>0</v>
      </c>
      <c r="BK517" s="146">
        <f>IFERROR('CEB Allocators'!BC77/SUM('CEB Allocators'!$M77:$BF77),0)*SUM($U77:$BN77)</f>
        <v>0</v>
      </c>
      <c r="BL517" s="146">
        <f>IFERROR('CEB Allocators'!BD77/SUM('CEB Allocators'!$M77:$BF77),0)*SUM($U77:$BN77)</f>
        <v>0</v>
      </c>
      <c r="BM517" s="146">
        <f>IFERROR('CEB Allocators'!BE77/SUM('CEB Allocators'!$M77:$BF77),0)*SUM($U77:$BN77)</f>
        <v>0</v>
      </c>
      <c r="BN517" s="146">
        <f>IFERROR('CEB Allocators'!BF77/SUM('CEB Allocators'!$M77:$BF77),0)*SUM($U77:$BN77)</f>
        <v>0</v>
      </c>
      <c r="BO517" s="146">
        <f t="shared" ref="BO517:CH517" si="1079">BO77</f>
        <v>0</v>
      </c>
      <c r="BP517" s="146">
        <f t="shared" si="1079"/>
        <v>0</v>
      </c>
      <c r="BQ517" s="146">
        <f t="shared" si="1079"/>
        <v>0</v>
      </c>
      <c r="BR517" s="146">
        <f t="shared" si="1079"/>
        <v>0</v>
      </c>
      <c r="BS517" s="146">
        <f t="shared" si="1079"/>
        <v>0</v>
      </c>
      <c r="BT517" s="146">
        <f t="shared" si="1079"/>
        <v>0</v>
      </c>
      <c r="BU517" s="146">
        <f t="shared" si="1079"/>
        <v>0</v>
      </c>
      <c r="BV517" s="146">
        <f t="shared" si="1079"/>
        <v>0</v>
      </c>
      <c r="BW517" s="146">
        <f t="shared" si="1079"/>
        <v>0</v>
      </c>
      <c r="BX517" s="146">
        <f t="shared" si="1079"/>
        <v>0</v>
      </c>
      <c r="BY517" s="146">
        <f t="shared" si="1079"/>
        <v>0</v>
      </c>
      <c r="BZ517" s="146">
        <f t="shared" si="1079"/>
        <v>0</v>
      </c>
      <c r="CA517" s="146">
        <f t="shared" si="1079"/>
        <v>0</v>
      </c>
      <c r="CB517" s="146">
        <f t="shared" si="1079"/>
        <v>0</v>
      </c>
      <c r="CC517" s="146">
        <f t="shared" si="1079"/>
        <v>0</v>
      </c>
      <c r="CD517" s="146">
        <f t="shared" si="1079"/>
        <v>0</v>
      </c>
      <c r="CE517" s="146">
        <f t="shared" si="1079"/>
        <v>0</v>
      </c>
      <c r="CF517" s="146">
        <f t="shared" si="1079"/>
        <v>0</v>
      </c>
      <c r="CG517" s="146">
        <f t="shared" si="1079"/>
        <v>0</v>
      </c>
      <c r="CH517" s="146">
        <f t="shared" si="1079"/>
        <v>0</v>
      </c>
    </row>
    <row r="518" spans="1:86" ht="11.4" x14ac:dyDescent="0.2">
      <c r="A518" s="150"/>
      <c r="B518" s="14" t="str">
        <f t="shared" ref="B518:K518" si="1080">B78</f>
        <v>Conservation</v>
      </c>
      <c r="C518" s="14">
        <f t="shared" si="1080"/>
        <v>0</v>
      </c>
      <c r="D518" s="14" t="str">
        <f t="shared" si="1080"/>
        <v>Con</v>
      </c>
      <c r="E518" s="14" t="str">
        <f t="shared" si="1080"/>
        <v>Conservation</v>
      </c>
      <c r="F518" s="14" t="str">
        <f t="shared" si="1080"/>
        <v>Multiple</v>
      </c>
      <c r="G518" s="14">
        <f t="shared" si="1080"/>
        <v>44197</v>
      </c>
      <c r="H518" s="14">
        <f t="shared" si="1060"/>
        <v>15</v>
      </c>
      <c r="I518" s="14">
        <f t="shared" si="1080"/>
        <v>15</v>
      </c>
      <c r="J518" s="14">
        <f t="shared" si="1080"/>
        <v>0</v>
      </c>
      <c r="K518" s="14">
        <f t="shared" si="1080"/>
        <v>2021</v>
      </c>
      <c r="L518" s="14"/>
      <c r="M518" s="14"/>
      <c r="N518" s="14"/>
      <c r="O518" s="14"/>
      <c r="P518" s="14"/>
      <c r="Q518" s="14"/>
      <c r="R518" s="14"/>
      <c r="S518" s="14"/>
      <c r="T518" s="14"/>
      <c r="U518" s="146">
        <f>IFERROR('CEB Allocators'!M78/SUM('CEB Allocators'!$M78:$BF78),0)*SUM($U78:$BN78)</f>
        <v>0</v>
      </c>
      <c r="V518" s="146">
        <f>IFERROR('CEB Allocators'!N78/SUM('CEB Allocators'!$M78:$BF78),0)*SUM($U78:$BN78)</f>
        <v>0</v>
      </c>
      <c r="W518" s="146">
        <f>IFERROR('CEB Allocators'!O78/SUM('CEB Allocators'!$M78:$BF78),0)*SUM($U78:$BN78)</f>
        <v>0</v>
      </c>
      <c r="X518" s="146">
        <f>IFERROR('CEB Allocators'!P78/SUM('CEB Allocators'!$M78:$BF78),0)*SUM($U78:$BN78)</f>
        <v>0</v>
      </c>
      <c r="Y518" s="146">
        <f>IFERROR('CEB Allocators'!Q78/SUM('CEB Allocators'!$M78:$BF78),0)*SUM($U78:$BN78)</f>
        <v>0</v>
      </c>
      <c r="Z518" s="146">
        <f>IFERROR('CEB Allocators'!R78/SUM('CEB Allocators'!$M78:$BF78),0)*SUM($U78:$BN78)</f>
        <v>0</v>
      </c>
      <c r="AA518" s="146">
        <f>IFERROR('CEB Allocators'!S78/SUM('CEB Allocators'!$M78:$BF78),0)*SUM($U78:$BN78)</f>
        <v>0</v>
      </c>
      <c r="AB518" s="146">
        <f>IFERROR('CEB Allocators'!T78/SUM('CEB Allocators'!$M78:$BF78),0)*SUM($U78:$BN78)</f>
        <v>0</v>
      </c>
      <c r="AC518" s="146">
        <f>IFERROR('CEB Allocators'!U78/SUM('CEB Allocators'!$M78:$BF78),0)*SUM($U78:$BN78)</f>
        <v>0</v>
      </c>
      <c r="AD518" s="146">
        <f>IFERROR('CEB Allocators'!V78/SUM('CEB Allocators'!$M78:$BF78),0)*SUM($U78:$BN78)</f>
        <v>0</v>
      </c>
      <c r="AE518" s="146">
        <f>IFERROR('CEB Allocators'!W78/SUM('CEB Allocators'!$M78:$BF78),0)*SUM($U78:$BN78)</f>
        <v>0</v>
      </c>
      <c r="AF518" s="146">
        <f>IFERROR('CEB Allocators'!X78/SUM('CEB Allocators'!$M78:$BF78),0)*SUM($U78:$BN78)</f>
        <v>0</v>
      </c>
      <c r="AG518" s="146">
        <f>IFERROR('CEB Allocators'!Y78/SUM('CEB Allocators'!$M78:$BF78),0)*SUM($U78:$BN78)</f>
        <v>0</v>
      </c>
      <c r="AH518" s="146">
        <f>IFERROR('CEB Allocators'!Z78/SUM('CEB Allocators'!$M78:$BF78),0)*SUM($U78:$BN78)</f>
        <v>0</v>
      </c>
      <c r="AI518" s="146">
        <f>IFERROR('CEB Allocators'!AA78/SUM('CEB Allocators'!$M78:$BF78),0)*SUM($U78:$BN78)</f>
        <v>0</v>
      </c>
      <c r="AJ518" s="146">
        <f>IFERROR('CEB Allocators'!AB78/SUM('CEB Allocators'!$M78:$BF78),0)*SUM($U78:$BN78)</f>
        <v>0</v>
      </c>
      <c r="AK518" s="146">
        <f>IFERROR('CEB Allocators'!AC78/SUM('CEB Allocators'!$M78:$BF78),0)*SUM($U78:$BN78)</f>
        <v>25.688238712310511</v>
      </c>
      <c r="AL518" s="146">
        <f>IFERROR('CEB Allocators'!AD78/SUM('CEB Allocators'!$M78:$BF78),0)*SUM($U78:$BN78)</f>
        <v>25.688238712310511</v>
      </c>
      <c r="AM518" s="146">
        <f>IFERROR('CEB Allocators'!AE78/SUM('CEB Allocators'!$M78:$BF78),0)*SUM($U78:$BN78)</f>
        <v>25.688238712310511</v>
      </c>
      <c r="AN518" s="146">
        <f>IFERROR('CEB Allocators'!AF78/SUM('CEB Allocators'!$M78:$BF78),0)*SUM($U78:$BN78)</f>
        <v>25.688238712310511</v>
      </c>
      <c r="AO518" s="146">
        <f>IFERROR('CEB Allocators'!AG78/SUM('CEB Allocators'!$M78:$BF78),0)*SUM($U78:$BN78)</f>
        <v>25.688238712310511</v>
      </c>
      <c r="AP518" s="146">
        <f>IFERROR('CEB Allocators'!AH78/SUM('CEB Allocators'!$M78:$BF78),0)*SUM($U78:$BN78)</f>
        <v>25.688238712310511</v>
      </c>
      <c r="AQ518" s="146">
        <f>IFERROR('CEB Allocators'!AI78/SUM('CEB Allocators'!$M78:$BF78),0)*SUM($U78:$BN78)</f>
        <v>25.688238712310511</v>
      </c>
      <c r="AR518" s="146">
        <f>IFERROR('CEB Allocators'!AJ78/SUM('CEB Allocators'!$M78:$BF78),0)*SUM($U78:$BN78)</f>
        <v>25.688238712310511</v>
      </c>
      <c r="AS518" s="146">
        <f>IFERROR('CEB Allocators'!AK78/SUM('CEB Allocators'!$M78:$BF78),0)*SUM($U78:$BN78)</f>
        <v>25.688238712310511</v>
      </c>
      <c r="AT518" s="146">
        <f>IFERROR('CEB Allocators'!AL78/SUM('CEB Allocators'!$M78:$BF78),0)*SUM($U78:$BN78)</f>
        <v>25.688238712310511</v>
      </c>
      <c r="AU518" s="146">
        <f>IFERROR('CEB Allocators'!AM78/SUM('CEB Allocators'!$M78:$BF78),0)*SUM($U78:$BN78)</f>
        <v>25.688238712310511</v>
      </c>
      <c r="AV518" s="146">
        <f>IFERROR('CEB Allocators'!AN78/SUM('CEB Allocators'!$M78:$BF78),0)*SUM($U78:$BN78)</f>
        <v>25.688238712310511</v>
      </c>
      <c r="AW518" s="146">
        <f>IFERROR('CEB Allocators'!AO78/SUM('CEB Allocators'!$M78:$BF78),0)*SUM($U78:$BN78)</f>
        <v>25.688238712310511</v>
      </c>
      <c r="AX518" s="146">
        <f>IFERROR('CEB Allocators'!AP78/SUM('CEB Allocators'!$M78:$BF78),0)*SUM($U78:$BN78)</f>
        <v>25.688238712310511</v>
      </c>
      <c r="AY518" s="146">
        <f>IFERROR('CEB Allocators'!AQ78/SUM('CEB Allocators'!$M78:$BF78),0)*SUM($U78:$BN78)</f>
        <v>25.688238712310511</v>
      </c>
      <c r="AZ518" s="146">
        <f>IFERROR('CEB Allocators'!AR78/SUM('CEB Allocators'!$M78:$BF78),0)*SUM($U78:$BN78)</f>
        <v>0</v>
      </c>
      <c r="BA518" s="146">
        <f>IFERROR('CEB Allocators'!AS78/SUM('CEB Allocators'!$M78:$BF78),0)*SUM($U78:$BN78)</f>
        <v>0</v>
      </c>
      <c r="BB518" s="146">
        <f>IFERROR('CEB Allocators'!AT78/SUM('CEB Allocators'!$M78:$BF78),0)*SUM($U78:$BN78)</f>
        <v>0</v>
      </c>
      <c r="BC518" s="146">
        <f>IFERROR('CEB Allocators'!AU78/SUM('CEB Allocators'!$M78:$BF78),0)*SUM($U78:$BN78)</f>
        <v>0</v>
      </c>
      <c r="BD518" s="146">
        <f>IFERROR('CEB Allocators'!AV78/SUM('CEB Allocators'!$M78:$BF78),0)*SUM($U78:$BN78)</f>
        <v>0</v>
      </c>
      <c r="BE518" s="146">
        <f>IFERROR('CEB Allocators'!AW78/SUM('CEB Allocators'!$M78:$BF78),0)*SUM($U78:$BN78)</f>
        <v>0</v>
      </c>
      <c r="BF518" s="146">
        <f>IFERROR('CEB Allocators'!AX78/SUM('CEB Allocators'!$M78:$BF78),0)*SUM($U78:$BN78)</f>
        <v>0</v>
      </c>
      <c r="BG518" s="146">
        <f>IFERROR('CEB Allocators'!AY78/SUM('CEB Allocators'!$M78:$BF78),0)*SUM($U78:$BN78)</f>
        <v>0</v>
      </c>
      <c r="BH518" s="146">
        <f>IFERROR('CEB Allocators'!AZ78/SUM('CEB Allocators'!$M78:$BF78),0)*SUM($U78:$BN78)</f>
        <v>0</v>
      </c>
      <c r="BI518" s="146">
        <f>IFERROR('CEB Allocators'!BA78/SUM('CEB Allocators'!$M78:$BF78),0)*SUM($U78:$BN78)</f>
        <v>0</v>
      </c>
      <c r="BJ518" s="146">
        <f>IFERROR('CEB Allocators'!BB78/SUM('CEB Allocators'!$M78:$BF78),0)*SUM($U78:$BN78)</f>
        <v>0</v>
      </c>
      <c r="BK518" s="146">
        <f>IFERROR('CEB Allocators'!BC78/SUM('CEB Allocators'!$M78:$BF78),0)*SUM($U78:$BN78)</f>
        <v>0</v>
      </c>
      <c r="BL518" s="146">
        <f>IFERROR('CEB Allocators'!BD78/SUM('CEB Allocators'!$M78:$BF78),0)*SUM($U78:$BN78)</f>
        <v>0</v>
      </c>
      <c r="BM518" s="146">
        <f>IFERROR('CEB Allocators'!BE78/SUM('CEB Allocators'!$M78:$BF78),0)*SUM($U78:$BN78)</f>
        <v>0</v>
      </c>
      <c r="BN518" s="146">
        <f>IFERROR('CEB Allocators'!BF78/SUM('CEB Allocators'!$M78:$BF78),0)*SUM($U78:$BN78)</f>
        <v>0</v>
      </c>
      <c r="BO518" s="146">
        <f t="shared" ref="BO518:CH518" si="1081">BO78</f>
        <v>0</v>
      </c>
      <c r="BP518" s="146">
        <f t="shared" si="1081"/>
        <v>0</v>
      </c>
      <c r="BQ518" s="146">
        <f t="shared" si="1081"/>
        <v>0</v>
      </c>
      <c r="BR518" s="146">
        <f t="shared" si="1081"/>
        <v>0</v>
      </c>
      <c r="BS518" s="146">
        <f t="shared" si="1081"/>
        <v>0</v>
      </c>
      <c r="BT518" s="146">
        <f t="shared" si="1081"/>
        <v>0</v>
      </c>
      <c r="BU518" s="146">
        <f t="shared" si="1081"/>
        <v>0</v>
      </c>
      <c r="BV518" s="146">
        <f t="shared" si="1081"/>
        <v>0</v>
      </c>
      <c r="BW518" s="146">
        <f t="shared" si="1081"/>
        <v>0</v>
      </c>
      <c r="BX518" s="146">
        <f t="shared" si="1081"/>
        <v>0</v>
      </c>
      <c r="BY518" s="146">
        <f t="shared" si="1081"/>
        <v>0</v>
      </c>
      <c r="BZ518" s="146">
        <f t="shared" si="1081"/>
        <v>0</v>
      </c>
      <c r="CA518" s="146">
        <f t="shared" si="1081"/>
        <v>0</v>
      </c>
      <c r="CB518" s="146">
        <f t="shared" si="1081"/>
        <v>0</v>
      </c>
      <c r="CC518" s="146">
        <f t="shared" si="1081"/>
        <v>0</v>
      </c>
      <c r="CD518" s="146">
        <f t="shared" si="1081"/>
        <v>0</v>
      </c>
      <c r="CE518" s="146">
        <f t="shared" si="1081"/>
        <v>0</v>
      </c>
      <c r="CF518" s="146">
        <f t="shared" si="1081"/>
        <v>0</v>
      </c>
      <c r="CG518" s="146">
        <f t="shared" si="1081"/>
        <v>0</v>
      </c>
      <c r="CH518" s="146">
        <f t="shared" si="1081"/>
        <v>0</v>
      </c>
    </row>
    <row r="519" spans="1:86" ht="11.4" x14ac:dyDescent="0.2">
      <c r="A519" s="150"/>
      <c r="B519" s="14" t="str">
        <f t="shared" ref="B519:K519" si="1082">B79</f>
        <v>Conservation</v>
      </c>
      <c r="C519" s="14">
        <f t="shared" si="1082"/>
        <v>0</v>
      </c>
      <c r="D519" s="14" t="str">
        <f t="shared" si="1082"/>
        <v>Con</v>
      </c>
      <c r="E519" s="14" t="str">
        <f t="shared" si="1082"/>
        <v>Conservation</v>
      </c>
      <c r="F519" s="14" t="str">
        <f t="shared" si="1082"/>
        <v>Multiple</v>
      </c>
      <c r="G519" s="14">
        <f t="shared" si="1082"/>
        <v>44562</v>
      </c>
      <c r="H519" s="14">
        <f t="shared" si="1060"/>
        <v>15</v>
      </c>
      <c r="I519" s="14">
        <f t="shared" si="1082"/>
        <v>15</v>
      </c>
      <c r="J519" s="14">
        <f t="shared" si="1082"/>
        <v>0</v>
      </c>
      <c r="K519" s="14">
        <f t="shared" si="1082"/>
        <v>2022</v>
      </c>
      <c r="L519" s="14"/>
      <c r="M519" s="14"/>
      <c r="N519" s="14"/>
      <c r="O519" s="14"/>
      <c r="P519" s="14"/>
      <c r="Q519" s="14"/>
      <c r="R519" s="14"/>
      <c r="S519" s="14"/>
      <c r="T519" s="14"/>
      <c r="U519" s="146">
        <f>IFERROR('CEB Allocators'!M79/SUM('CEB Allocators'!$M79:$BF79),0)*SUM($U79:$BN79)</f>
        <v>0</v>
      </c>
      <c r="V519" s="146">
        <f>IFERROR('CEB Allocators'!N79/SUM('CEB Allocators'!$M79:$BF79),0)*SUM($U79:$BN79)</f>
        <v>0</v>
      </c>
      <c r="W519" s="146">
        <f>IFERROR('CEB Allocators'!O79/SUM('CEB Allocators'!$M79:$BF79),0)*SUM($U79:$BN79)</f>
        <v>0</v>
      </c>
      <c r="X519" s="146">
        <f>IFERROR('CEB Allocators'!P79/SUM('CEB Allocators'!$M79:$BF79),0)*SUM($U79:$BN79)</f>
        <v>0</v>
      </c>
      <c r="Y519" s="146">
        <f>IFERROR('CEB Allocators'!Q79/SUM('CEB Allocators'!$M79:$BF79),0)*SUM($U79:$BN79)</f>
        <v>0</v>
      </c>
      <c r="Z519" s="146">
        <f>IFERROR('CEB Allocators'!R79/SUM('CEB Allocators'!$M79:$BF79),0)*SUM($U79:$BN79)</f>
        <v>0</v>
      </c>
      <c r="AA519" s="146">
        <f>IFERROR('CEB Allocators'!S79/SUM('CEB Allocators'!$M79:$BF79),0)*SUM($U79:$BN79)</f>
        <v>0</v>
      </c>
      <c r="AB519" s="146">
        <f>IFERROR('CEB Allocators'!T79/SUM('CEB Allocators'!$M79:$BF79),0)*SUM($U79:$BN79)</f>
        <v>0</v>
      </c>
      <c r="AC519" s="146">
        <f>IFERROR('CEB Allocators'!U79/SUM('CEB Allocators'!$M79:$BF79),0)*SUM($U79:$BN79)</f>
        <v>0</v>
      </c>
      <c r="AD519" s="146">
        <f>IFERROR('CEB Allocators'!V79/SUM('CEB Allocators'!$M79:$BF79),0)*SUM($U79:$BN79)</f>
        <v>0</v>
      </c>
      <c r="AE519" s="146">
        <f>IFERROR('CEB Allocators'!W79/SUM('CEB Allocators'!$M79:$BF79),0)*SUM($U79:$BN79)</f>
        <v>0</v>
      </c>
      <c r="AF519" s="146">
        <f>IFERROR('CEB Allocators'!X79/SUM('CEB Allocators'!$M79:$BF79),0)*SUM($U79:$BN79)</f>
        <v>0</v>
      </c>
      <c r="AG519" s="146">
        <f>IFERROR('CEB Allocators'!Y79/SUM('CEB Allocators'!$M79:$BF79),0)*SUM($U79:$BN79)</f>
        <v>0</v>
      </c>
      <c r="AH519" s="146">
        <f>IFERROR('CEB Allocators'!Z79/SUM('CEB Allocators'!$M79:$BF79),0)*SUM($U79:$BN79)</f>
        <v>0</v>
      </c>
      <c r="AI519" s="146">
        <f>IFERROR('CEB Allocators'!AA79/SUM('CEB Allocators'!$M79:$BF79),0)*SUM($U79:$BN79)</f>
        <v>0</v>
      </c>
      <c r="AJ519" s="146">
        <f>IFERROR('CEB Allocators'!AB79/SUM('CEB Allocators'!$M79:$BF79),0)*SUM($U79:$BN79)</f>
        <v>0</v>
      </c>
      <c r="AK519" s="146">
        <f>IFERROR('CEB Allocators'!AC79/SUM('CEB Allocators'!$M79:$BF79),0)*SUM($U79:$BN79)</f>
        <v>0</v>
      </c>
      <c r="AL519" s="146">
        <f>IFERROR('CEB Allocators'!AD79/SUM('CEB Allocators'!$M79:$BF79),0)*SUM($U79:$BN79)</f>
        <v>26.20200348655672</v>
      </c>
      <c r="AM519" s="146">
        <f>IFERROR('CEB Allocators'!AE79/SUM('CEB Allocators'!$M79:$BF79),0)*SUM($U79:$BN79)</f>
        <v>26.20200348655672</v>
      </c>
      <c r="AN519" s="146">
        <f>IFERROR('CEB Allocators'!AF79/SUM('CEB Allocators'!$M79:$BF79),0)*SUM($U79:$BN79)</f>
        <v>26.20200348655672</v>
      </c>
      <c r="AO519" s="146">
        <f>IFERROR('CEB Allocators'!AG79/SUM('CEB Allocators'!$M79:$BF79),0)*SUM($U79:$BN79)</f>
        <v>26.20200348655672</v>
      </c>
      <c r="AP519" s="146">
        <f>IFERROR('CEB Allocators'!AH79/SUM('CEB Allocators'!$M79:$BF79),0)*SUM($U79:$BN79)</f>
        <v>26.20200348655672</v>
      </c>
      <c r="AQ519" s="146">
        <f>IFERROR('CEB Allocators'!AI79/SUM('CEB Allocators'!$M79:$BF79),0)*SUM($U79:$BN79)</f>
        <v>26.20200348655672</v>
      </c>
      <c r="AR519" s="146">
        <f>IFERROR('CEB Allocators'!AJ79/SUM('CEB Allocators'!$M79:$BF79),0)*SUM($U79:$BN79)</f>
        <v>26.20200348655672</v>
      </c>
      <c r="AS519" s="146">
        <f>IFERROR('CEB Allocators'!AK79/SUM('CEB Allocators'!$M79:$BF79),0)*SUM($U79:$BN79)</f>
        <v>26.20200348655672</v>
      </c>
      <c r="AT519" s="146">
        <f>IFERROR('CEB Allocators'!AL79/SUM('CEB Allocators'!$M79:$BF79),0)*SUM($U79:$BN79)</f>
        <v>26.20200348655672</v>
      </c>
      <c r="AU519" s="146">
        <f>IFERROR('CEB Allocators'!AM79/SUM('CEB Allocators'!$M79:$BF79),0)*SUM($U79:$BN79)</f>
        <v>26.20200348655672</v>
      </c>
      <c r="AV519" s="146">
        <f>IFERROR('CEB Allocators'!AN79/SUM('CEB Allocators'!$M79:$BF79),0)*SUM($U79:$BN79)</f>
        <v>26.20200348655672</v>
      </c>
      <c r="AW519" s="146">
        <f>IFERROR('CEB Allocators'!AO79/SUM('CEB Allocators'!$M79:$BF79),0)*SUM($U79:$BN79)</f>
        <v>26.20200348655672</v>
      </c>
      <c r="AX519" s="146">
        <f>IFERROR('CEB Allocators'!AP79/SUM('CEB Allocators'!$M79:$BF79),0)*SUM($U79:$BN79)</f>
        <v>26.20200348655672</v>
      </c>
      <c r="AY519" s="146">
        <f>IFERROR('CEB Allocators'!AQ79/SUM('CEB Allocators'!$M79:$BF79),0)*SUM($U79:$BN79)</f>
        <v>26.20200348655672</v>
      </c>
      <c r="AZ519" s="146">
        <f>IFERROR('CEB Allocators'!AR79/SUM('CEB Allocators'!$M79:$BF79),0)*SUM($U79:$BN79)</f>
        <v>26.20200348655672</v>
      </c>
      <c r="BA519" s="146">
        <f>IFERROR('CEB Allocators'!AS79/SUM('CEB Allocators'!$M79:$BF79),0)*SUM($U79:$BN79)</f>
        <v>0</v>
      </c>
      <c r="BB519" s="146">
        <f>IFERROR('CEB Allocators'!AT79/SUM('CEB Allocators'!$M79:$BF79),0)*SUM($U79:$BN79)</f>
        <v>0</v>
      </c>
      <c r="BC519" s="146">
        <f>IFERROR('CEB Allocators'!AU79/SUM('CEB Allocators'!$M79:$BF79),0)*SUM($U79:$BN79)</f>
        <v>0</v>
      </c>
      <c r="BD519" s="146">
        <f>IFERROR('CEB Allocators'!AV79/SUM('CEB Allocators'!$M79:$BF79),0)*SUM($U79:$BN79)</f>
        <v>0</v>
      </c>
      <c r="BE519" s="146">
        <f>IFERROR('CEB Allocators'!AW79/SUM('CEB Allocators'!$M79:$BF79),0)*SUM($U79:$BN79)</f>
        <v>0</v>
      </c>
      <c r="BF519" s="146">
        <f>IFERROR('CEB Allocators'!AX79/SUM('CEB Allocators'!$M79:$BF79),0)*SUM($U79:$BN79)</f>
        <v>0</v>
      </c>
      <c r="BG519" s="146">
        <f>IFERROR('CEB Allocators'!AY79/SUM('CEB Allocators'!$M79:$BF79),0)*SUM($U79:$BN79)</f>
        <v>0</v>
      </c>
      <c r="BH519" s="146">
        <f>IFERROR('CEB Allocators'!AZ79/SUM('CEB Allocators'!$M79:$BF79),0)*SUM($U79:$BN79)</f>
        <v>0</v>
      </c>
      <c r="BI519" s="146">
        <f>IFERROR('CEB Allocators'!BA79/SUM('CEB Allocators'!$M79:$BF79),0)*SUM($U79:$BN79)</f>
        <v>0</v>
      </c>
      <c r="BJ519" s="146">
        <f>IFERROR('CEB Allocators'!BB79/SUM('CEB Allocators'!$M79:$BF79),0)*SUM($U79:$BN79)</f>
        <v>0</v>
      </c>
      <c r="BK519" s="146">
        <f>IFERROR('CEB Allocators'!BC79/SUM('CEB Allocators'!$M79:$BF79),0)*SUM($U79:$BN79)</f>
        <v>0</v>
      </c>
      <c r="BL519" s="146">
        <f>IFERROR('CEB Allocators'!BD79/SUM('CEB Allocators'!$M79:$BF79),0)*SUM($U79:$BN79)</f>
        <v>0</v>
      </c>
      <c r="BM519" s="146">
        <f>IFERROR('CEB Allocators'!BE79/SUM('CEB Allocators'!$M79:$BF79),0)*SUM($U79:$BN79)</f>
        <v>0</v>
      </c>
      <c r="BN519" s="146">
        <f>IFERROR('CEB Allocators'!BF79/SUM('CEB Allocators'!$M79:$BF79),0)*SUM($U79:$BN79)</f>
        <v>0</v>
      </c>
      <c r="BO519" s="146">
        <f t="shared" ref="BO519:CH519" si="1083">BO79</f>
        <v>0</v>
      </c>
      <c r="BP519" s="146">
        <f t="shared" si="1083"/>
        <v>0</v>
      </c>
      <c r="BQ519" s="146">
        <f t="shared" si="1083"/>
        <v>0</v>
      </c>
      <c r="BR519" s="146">
        <f t="shared" si="1083"/>
        <v>0</v>
      </c>
      <c r="BS519" s="146">
        <f t="shared" si="1083"/>
        <v>0</v>
      </c>
      <c r="BT519" s="146">
        <f t="shared" si="1083"/>
        <v>0</v>
      </c>
      <c r="BU519" s="146">
        <f t="shared" si="1083"/>
        <v>0</v>
      </c>
      <c r="BV519" s="146">
        <f t="shared" si="1083"/>
        <v>0</v>
      </c>
      <c r="BW519" s="146">
        <f t="shared" si="1083"/>
        <v>0</v>
      </c>
      <c r="BX519" s="146">
        <f t="shared" si="1083"/>
        <v>0</v>
      </c>
      <c r="BY519" s="146">
        <f t="shared" si="1083"/>
        <v>0</v>
      </c>
      <c r="BZ519" s="146">
        <f t="shared" si="1083"/>
        <v>0</v>
      </c>
      <c r="CA519" s="146">
        <f t="shared" si="1083"/>
        <v>0</v>
      </c>
      <c r="CB519" s="146">
        <f t="shared" si="1083"/>
        <v>0</v>
      </c>
      <c r="CC519" s="146">
        <f t="shared" si="1083"/>
        <v>0</v>
      </c>
      <c r="CD519" s="146">
        <f t="shared" si="1083"/>
        <v>0</v>
      </c>
      <c r="CE519" s="146">
        <f t="shared" si="1083"/>
        <v>0</v>
      </c>
      <c r="CF519" s="146">
        <f t="shared" si="1083"/>
        <v>0</v>
      </c>
      <c r="CG519" s="146">
        <f t="shared" si="1083"/>
        <v>0</v>
      </c>
      <c r="CH519" s="146">
        <f t="shared" si="1083"/>
        <v>0</v>
      </c>
    </row>
    <row r="520" spans="1:86" ht="11.4" x14ac:dyDescent="0.2">
      <c r="A520" s="150"/>
      <c r="B520" s="14" t="str">
        <f t="shared" ref="B520:K520" si="1084">B80</f>
        <v>Conservation</v>
      </c>
      <c r="C520" s="14">
        <f t="shared" si="1084"/>
        <v>0</v>
      </c>
      <c r="D520" s="14" t="str">
        <f t="shared" si="1084"/>
        <v>Con</v>
      </c>
      <c r="E520" s="14" t="str">
        <f t="shared" si="1084"/>
        <v>Conservation</v>
      </c>
      <c r="F520" s="14" t="str">
        <f t="shared" si="1084"/>
        <v>Multiple</v>
      </c>
      <c r="G520" s="14">
        <f t="shared" si="1084"/>
        <v>44927</v>
      </c>
      <c r="H520" s="14">
        <f t="shared" si="1060"/>
        <v>15</v>
      </c>
      <c r="I520" s="14">
        <f t="shared" si="1084"/>
        <v>15</v>
      </c>
      <c r="J520" s="14">
        <f t="shared" si="1084"/>
        <v>0</v>
      </c>
      <c r="K520" s="14">
        <f t="shared" si="1084"/>
        <v>2023</v>
      </c>
      <c r="L520" s="14"/>
      <c r="M520" s="14"/>
      <c r="N520" s="14"/>
      <c r="O520" s="14"/>
      <c r="P520" s="14"/>
      <c r="Q520" s="14"/>
      <c r="R520" s="14"/>
      <c r="S520" s="14"/>
      <c r="T520" s="14"/>
      <c r="U520" s="146">
        <f>IFERROR('CEB Allocators'!M80/SUM('CEB Allocators'!$M80:$BF80),0)*SUM($U80:$BN80)</f>
        <v>0</v>
      </c>
      <c r="V520" s="146">
        <f>IFERROR('CEB Allocators'!N80/SUM('CEB Allocators'!$M80:$BF80),0)*SUM($U80:$BN80)</f>
        <v>0</v>
      </c>
      <c r="W520" s="146">
        <f>IFERROR('CEB Allocators'!O80/SUM('CEB Allocators'!$M80:$BF80),0)*SUM($U80:$BN80)</f>
        <v>0</v>
      </c>
      <c r="X520" s="146">
        <f>IFERROR('CEB Allocators'!P80/SUM('CEB Allocators'!$M80:$BF80),0)*SUM($U80:$BN80)</f>
        <v>0</v>
      </c>
      <c r="Y520" s="146">
        <f>IFERROR('CEB Allocators'!Q80/SUM('CEB Allocators'!$M80:$BF80),0)*SUM($U80:$BN80)</f>
        <v>0</v>
      </c>
      <c r="Z520" s="146">
        <f>IFERROR('CEB Allocators'!R80/SUM('CEB Allocators'!$M80:$BF80),0)*SUM($U80:$BN80)</f>
        <v>0</v>
      </c>
      <c r="AA520" s="146">
        <f>IFERROR('CEB Allocators'!S80/SUM('CEB Allocators'!$M80:$BF80),0)*SUM($U80:$BN80)</f>
        <v>0</v>
      </c>
      <c r="AB520" s="146">
        <f>IFERROR('CEB Allocators'!T80/SUM('CEB Allocators'!$M80:$BF80),0)*SUM($U80:$BN80)</f>
        <v>0</v>
      </c>
      <c r="AC520" s="146">
        <f>IFERROR('CEB Allocators'!U80/SUM('CEB Allocators'!$M80:$BF80),0)*SUM($U80:$BN80)</f>
        <v>0</v>
      </c>
      <c r="AD520" s="146">
        <f>IFERROR('CEB Allocators'!V80/SUM('CEB Allocators'!$M80:$BF80),0)*SUM($U80:$BN80)</f>
        <v>0</v>
      </c>
      <c r="AE520" s="146">
        <f>IFERROR('CEB Allocators'!W80/SUM('CEB Allocators'!$M80:$BF80),0)*SUM($U80:$BN80)</f>
        <v>0</v>
      </c>
      <c r="AF520" s="146">
        <f>IFERROR('CEB Allocators'!X80/SUM('CEB Allocators'!$M80:$BF80),0)*SUM($U80:$BN80)</f>
        <v>0</v>
      </c>
      <c r="AG520" s="146">
        <f>IFERROR('CEB Allocators'!Y80/SUM('CEB Allocators'!$M80:$BF80),0)*SUM($U80:$BN80)</f>
        <v>0</v>
      </c>
      <c r="AH520" s="146">
        <f>IFERROR('CEB Allocators'!Z80/SUM('CEB Allocators'!$M80:$BF80),0)*SUM($U80:$BN80)</f>
        <v>0</v>
      </c>
      <c r="AI520" s="146">
        <f>IFERROR('CEB Allocators'!AA80/SUM('CEB Allocators'!$M80:$BF80),0)*SUM($U80:$BN80)</f>
        <v>0</v>
      </c>
      <c r="AJ520" s="146">
        <f>IFERROR('CEB Allocators'!AB80/SUM('CEB Allocators'!$M80:$BF80),0)*SUM($U80:$BN80)</f>
        <v>0</v>
      </c>
      <c r="AK520" s="146">
        <f>IFERROR('CEB Allocators'!AC80/SUM('CEB Allocators'!$M80:$BF80),0)*SUM($U80:$BN80)</f>
        <v>0</v>
      </c>
      <c r="AL520" s="146">
        <f>IFERROR('CEB Allocators'!AD80/SUM('CEB Allocators'!$M80:$BF80),0)*SUM($U80:$BN80)</f>
        <v>0</v>
      </c>
      <c r="AM520" s="146">
        <f>IFERROR('CEB Allocators'!AE80/SUM('CEB Allocators'!$M80:$BF80),0)*SUM($U80:$BN80)</f>
        <v>26.726043556287856</v>
      </c>
      <c r="AN520" s="146">
        <f>IFERROR('CEB Allocators'!AF80/SUM('CEB Allocators'!$M80:$BF80),0)*SUM($U80:$BN80)</f>
        <v>26.726043556287856</v>
      </c>
      <c r="AO520" s="146">
        <f>IFERROR('CEB Allocators'!AG80/SUM('CEB Allocators'!$M80:$BF80),0)*SUM($U80:$BN80)</f>
        <v>26.726043556287856</v>
      </c>
      <c r="AP520" s="146">
        <f>IFERROR('CEB Allocators'!AH80/SUM('CEB Allocators'!$M80:$BF80),0)*SUM($U80:$BN80)</f>
        <v>26.726043556287856</v>
      </c>
      <c r="AQ520" s="146">
        <f>IFERROR('CEB Allocators'!AI80/SUM('CEB Allocators'!$M80:$BF80),0)*SUM($U80:$BN80)</f>
        <v>26.726043556287856</v>
      </c>
      <c r="AR520" s="146">
        <f>IFERROR('CEB Allocators'!AJ80/SUM('CEB Allocators'!$M80:$BF80),0)*SUM($U80:$BN80)</f>
        <v>26.726043556287856</v>
      </c>
      <c r="AS520" s="146">
        <f>IFERROR('CEB Allocators'!AK80/SUM('CEB Allocators'!$M80:$BF80),0)*SUM($U80:$BN80)</f>
        <v>26.726043556287856</v>
      </c>
      <c r="AT520" s="146">
        <f>IFERROR('CEB Allocators'!AL80/SUM('CEB Allocators'!$M80:$BF80),0)*SUM($U80:$BN80)</f>
        <v>26.726043556287856</v>
      </c>
      <c r="AU520" s="146">
        <f>IFERROR('CEB Allocators'!AM80/SUM('CEB Allocators'!$M80:$BF80),0)*SUM($U80:$BN80)</f>
        <v>26.726043556287856</v>
      </c>
      <c r="AV520" s="146">
        <f>IFERROR('CEB Allocators'!AN80/SUM('CEB Allocators'!$M80:$BF80),0)*SUM($U80:$BN80)</f>
        <v>26.726043556287856</v>
      </c>
      <c r="AW520" s="146">
        <f>IFERROR('CEB Allocators'!AO80/SUM('CEB Allocators'!$M80:$BF80),0)*SUM($U80:$BN80)</f>
        <v>26.726043556287856</v>
      </c>
      <c r="AX520" s="146">
        <f>IFERROR('CEB Allocators'!AP80/SUM('CEB Allocators'!$M80:$BF80),0)*SUM($U80:$BN80)</f>
        <v>26.726043556287856</v>
      </c>
      <c r="AY520" s="146">
        <f>IFERROR('CEB Allocators'!AQ80/SUM('CEB Allocators'!$M80:$BF80),0)*SUM($U80:$BN80)</f>
        <v>26.726043556287856</v>
      </c>
      <c r="AZ520" s="146">
        <f>IFERROR('CEB Allocators'!AR80/SUM('CEB Allocators'!$M80:$BF80),0)*SUM($U80:$BN80)</f>
        <v>26.726043556287856</v>
      </c>
      <c r="BA520" s="146">
        <f>IFERROR('CEB Allocators'!AS80/SUM('CEB Allocators'!$M80:$BF80),0)*SUM($U80:$BN80)</f>
        <v>26.726043556287856</v>
      </c>
      <c r="BB520" s="146">
        <f>IFERROR('CEB Allocators'!AT80/SUM('CEB Allocators'!$M80:$BF80),0)*SUM($U80:$BN80)</f>
        <v>0</v>
      </c>
      <c r="BC520" s="146">
        <f>IFERROR('CEB Allocators'!AU80/SUM('CEB Allocators'!$M80:$BF80),0)*SUM($U80:$BN80)</f>
        <v>0</v>
      </c>
      <c r="BD520" s="146">
        <f>IFERROR('CEB Allocators'!AV80/SUM('CEB Allocators'!$M80:$BF80),0)*SUM($U80:$BN80)</f>
        <v>0</v>
      </c>
      <c r="BE520" s="146">
        <f>IFERROR('CEB Allocators'!AW80/SUM('CEB Allocators'!$M80:$BF80),0)*SUM($U80:$BN80)</f>
        <v>0</v>
      </c>
      <c r="BF520" s="146">
        <f>IFERROR('CEB Allocators'!AX80/SUM('CEB Allocators'!$M80:$BF80),0)*SUM($U80:$BN80)</f>
        <v>0</v>
      </c>
      <c r="BG520" s="146">
        <f>IFERROR('CEB Allocators'!AY80/SUM('CEB Allocators'!$M80:$BF80),0)*SUM($U80:$BN80)</f>
        <v>0</v>
      </c>
      <c r="BH520" s="146">
        <f>IFERROR('CEB Allocators'!AZ80/SUM('CEB Allocators'!$M80:$BF80),0)*SUM($U80:$BN80)</f>
        <v>0</v>
      </c>
      <c r="BI520" s="146">
        <f>IFERROR('CEB Allocators'!BA80/SUM('CEB Allocators'!$M80:$BF80),0)*SUM($U80:$BN80)</f>
        <v>0</v>
      </c>
      <c r="BJ520" s="146">
        <f>IFERROR('CEB Allocators'!BB80/SUM('CEB Allocators'!$M80:$BF80),0)*SUM($U80:$BN80)</f>
        <v>0</v>
      </c>
      <c r="BK520" s="146">
        <f>IFERROR('CEB Allocators'!BC80/SUM('CEB Allocators'!$M80:$BF80),0)*SUM($U80:$BN80)</f>
        <v>0</v>
      </c>
      <c r="BL520" s="146">
        <f>IFERROR('CEB Allocators'!BD80/SUM('CEB Allocators'!$M80:$BF80),0)*SUM($U80:$BN80)</f>
        <v>0</v>
      </c>
      <c r="BM520" s="146">
        <f>IFERROR('CEB Allocators'!BE80/SUM('CEB Allocators'!$M80:$BF80),0)*SUM($U80:$BN80)</f>
        <v>0</v>
      </c>
      <c r="BN520" s="146">
        <f>IFERROR('CEB Allocators'!BF80/SUM('CEB Allocators'!$M80:$BF80),0)*SUM($U80:$BN80)</f>
        <v>0</v>
      </c>
      <c r="BO520" s="146">
        <f t="shared" ref="BO520:CH520" si="1085">BO80</f>
        <v>0</v>
      </c>
      <c r="BP520" s="146">
        <f t="shared" si="1085"/>
        <v>0</v>
      </c>
      <c r="BQ520" s="146">
        <f t="shared" si="1085"/>
        <v>0</v>
      </c>
      <c r="BR520" s="146">
        <f t="shared" si="1085"/>
        <v>0</v>
      </c>
      <c r="BS520" s="146">
        <f t="shared" si="1085"/>
        <v>0</v>
      </c>
      <c r="BT520" s="146">
        <f t="shared" si="1085"/>
        <v>0</v>
      </c>
      <c r="BU520" s="146">
        <f t="shared" si="1085"/>
        <v>0</v>
      </c>
      <c r="BV520" s="146">
        <f t="shared" si="1085"/>
        <v>0</v>
      </c>
      <c r="BW520" s="146">
        <f t="shared" si="1085"/>
        <v>0</v>
      </c>
      <c r="BX520" s="146">
        <f t="shared" si="1085"/>
        <v>0</v>
      </c>
      <c r="BY520" s="146">
        <f t="shared" si="1085"/>
        <v>0</v>
      </c>
      <c r="BZ520" s="146">
        <f t="shared" si="1085"/>
        <v>0</v>
      </c>
      <c r="CA520" s="146">
        <f t="shared" si="1085"/>
        <v>0</v>
      </c>
      <c r="CB520" s="146">
        <f t="shared" si="1085"/>
        <v>0</v>
      </c>
      <c r="CC520" s="146">
        <f t="shared" si="1085"/>
        <v>0</v>
      </c>
      <c r="CD520" s="146">
        <f t="shared" si="1085"/>
        <v>0</v>
      </c>
      <c r="CE520" s="146">
        <f t="shared" si="1085"/>
        <v>0</v>
      </c>
      <c r="CF520" s="146">
        <f t="shared" si="1085"/>
        <v>0</v>
      </c>
      <c r="CG520" s="146">
        <f t="shared" si="1085"/>
        <v>0</v>
      </c>
      <c r="CH520" s="146">
        <f t="shared" si="1085"/>
        <v>0</v>
      </c>
    </row>
    <row r="521" spans="1:86" ht="11.4" x14ac:dyDescent="0.2">
      <c r="A521" s="150"/>
      <c r="B521" s="14" t="str">
        <f t="shared" ref="B521:K521" si="1086">B81</f>
        <v>Conservation</v>
      </c>
      <c r="C521" s="14">
        <f t="shared" si="1086"/>
        <v>0</v>
      </c>
      <c r="D521" s="14" t="str">
        <f t="shared" si="1086"/>
        <v>Con</v>
      </c>
      <c r="E521" s="14" t="str">
        <f t="shared" si="1086"/>
        <v>Conservation</v>
      </c>
      <c r="F521" s="14" t="str">
        <f t="shared" si="1086"/>
        <v>Multiple</v>
      </c>
      <c r="G521" s="14">
        <f t="shared" si="1086"/>
        <v>45292</v>
      </c>
      <c r="H521" s="14">
        <f t="shared" si="1060"/>
        <v>15</v>
      </c>
      <c r="I521" s="14">
        <f t="shared" si="1086"/>
        <v>15</v>
      </c>
      <c r="J521" s="14">
        <f t="shared" si="1086"/>
        <v>0</v>
      </c>
      <c r="K521" s="14">
        <f t="shared" si="1086"/>
        <v>2024</v>
      </c>
      <c r="L521" s="14"/>
      <c r="M521" s="14"/>
      <c r="N521" s="14"/>
      <c r="O521" s="14"/>
      <c r="P521" s="14"/>
      <c r="Q521" s="14"/>
      <c r="R521" s="14"/>
      <c r="S521" s="14"/>
      <c r="T521" s="14"/>
      <c r="U521" s="146">
        <f>IFERROR('CEB Allocators'!M81/SUM('CEB Allocators'!$M81:$BF81),0)*SUM($U81:$BN81)</f>
        <v>0</v>
      </c>
      <c r="V521" s="146">
        <f>IFERROR('CEB Allocators'!N81/SUM('CEB Allocators'!$M81:$BF81),0)*SUM($U81:$BN81)</f>
        <v>0</v>
      </c>
      <c r="W521" s="146">
        <f>IFERROR('CEB Allocators'!O81/SUM('CEB Allocators'!$M81:$BF81),0)*SUM($U81:$BN81)</f>
        <v>0</v>
      </c>
      <c r="X521" s="146">
        <f>IFERROR('CEB Allocators'!P81/SUM('CEB Allocators'!$M81:$BF81),0)*SUM($U81:$BN81)</f>
        <v>0</v>
      </c>
      <c r="Y521" s="146">
        <f>IFERROR('CEB Allocators'!Q81/SUM('CEB Allocators'!$M81:$BF81),0)*SUM($U81:$BN81)</f>
        <v>0</v>
      </c>
      <c r="Z521" s="146">
        <f>IFERROR('CEB Allocators'!R81/SUM('CEB Allocators'!$M81:$BF81),0)*SUM($U81:$BN81)</f>
        <v>0</v>
      </c>
      <c r="AA521" s="146">
        <f>IFERROR('CEB Allocators'!S81/SUM('CEB Allocators'!$M81:$BF81),0)*SUM($U81:$BN81)</f>
        <v>0</v>
      </c>
      <c r="AB521" s="146">
        <f>IFERROR('CEB Allocators'!T81/SUM('CEB Allocators'!$M81:$BF81),0)*SUM($U81:$BN81)</f>
        <v>0</v>
      </c>
      <c r="AC521" s="146">
        <f>IFERROR('CEB Allocators'!U81/SUM('CEB Allocators'!$M81:$BF81),0)*SUM($U81:$BN81)</f>
        <v>0</v>
      </c>
      <c r="AD521" s="146">
        <f>IFERROR('CEB Allocators'!V81/SUM('CEB Allocators'!$M81:$BF81),0)*SUM($U81:$BN81)</f>
        <v>0</v>
      </c>
      <c r="AE521" s="146">
        <f>IFERROR('CEB Allocators'!W81/SUM('CEB Allocators'!$M81:$BF81),0)*SUM($U81:$BN81)</f>
        <v>0</v>
      </c>
      <c r="AF521" s="146">
        <f>IFERROR('CEB Allocators'!X81/SUM('CEB Allocators'!$M81:$BF81),0)*SUM($U81:$BN81)</f>
        <v>0</v>
      </c>
      <c r="AG521" s="146">
        <f>IFERROR('CEB Allocators'!Y81/SUM('CEB Allocators'!$M81:$BF81),0)*SUM($U81:$BN81)</f>
        <v>0</v>
      </c>
      <c r="AH521" s="146">
        <f>IFERROR('CEB Allocators'!Z81/SUM('CEB Allocators'!$M81:$BF81),0)*SUM($U81:$BN81)</f>
        <v>0</v>
      </c>
      <c r="AI521" s="146">
        <f>IFERROR('CEB Allocators'!AA81/SUM('CEB Allocators'!$M81:$BF81),0)*SUM($U81:$BN81)</f>
        <v>0</v>
      </c>
      <c r="AJ521" s="146">
        <f>IFERROR('CEB Allocators'!AB81/SUM('CEB Allocators'!$M81:$BF81),0)*SUM($U81:$BN81)</f>
        <v>0</v>
      </c>
      <c r="AK521" s="146">
        <f>IFERROR('CEB Allocators'!AC81/SUM('CEB Allocators'!$M81:$BF81),0)*SUM($U81:$BN81)</f>
        <v>0</v>
      </c>
      <c r="AL521" s="146">
        <f>IFERROR('CEB Allocators'!AD81/SUM('CEB Allocators'!$M81:$BF81),0)*SUM($U81:$BN81)</f>
        <v>0</v>
      </c>
      <c r="AM521" s="146">
        <f>IFERROR('CEB Allocators'!AE81/SUM('CEB Allocators'!$M81:$BF81),0)*SUM($U81:$BN81)</f>
        <v>0</v>
      </c>
      <c r="AN521" s="146">
        <f>IFERROR('CEB Allocators'!AF81/SUM('CEB Allocators'!$M81:$BF81),0)*SUM($U81:$BN81)</f>
        <v>27.260564427413613</v>
      </c>
      <c r="AO521" s="146">
        <f>IFERROR('CEB Allocators'!AG81/SUM('CEB Allocators'!$M81:$BF81),0)*SUM($U81:$BN81)</f>
        <v>27.260564427413613</v>
      </c>
      <c r="AP521" s="146">
        <f>IFERROR('CEB Allocators'!AH81/SUM('CEB Allocators'!$M81:$BF81),0)*SUM($U81:$BN81)</f>
        <v>27.260564427413613</v>
      </c>
      <c r="AQ521" s="146">
        <f>IFERROR('CEB Allocators'!AI81/SUM('CEB Allocators'!$M81:$BF81),0)*SUM($U81:$BN81)</f>
        <v>27.260564427413613</v>
      </c>
      <c r="AR521" s="146">
        <f>IFERROR('CEB Allocators'!AJ81/SUM('CEB Allocators'!$M81:$BF81),0)*SUM($U81:$BN81)</f>
        <v>27.260564427413613</v>
      </c>
      <c r="AS521" s="146">
        <f>IFERROR('CEB Allocators'!AK81/SUM('CEB Allocators'!$M81:$BF81),0)*SUM($U81:$BN81)</f>
        <v>27.260564427413613</v>
      </c>
      <c r="AT521" s="146">
        <f>IFERROR('CEB Allocators'!AL81/SUM('CEB Allocators'!$M81:$BF81),0)*SUM($U81:$BN81)</f>
        <v>27.260564427413613</v>
      </c>
      <c r="AU521" s="146">
        <f>IFERROR('CEB Allocators'!AM81/SUM('CEB Allocators'!$M81:$BF81),0)*SUM($U81:$BN81)</f>
        <v>27.260564427413613</v>
      </c>
      <c r="AV521" s="146">
        <f>IFERROR('CEB Allocators'!AN81/SUM('CEB Allocators'!$M81:$BF81),0)*SUM($U81:$BN81)</f>
        <v>27.260564427413613</v>
      </c>
      <c r="AW521" s="146">
        <f>IFERROR('CEB Allocators'!AO81/SUM('CEB Allocators'!$M81:$BF81),0)*SUM($U81:$BN81)</f>
        <v>27.260564427413613</v>
      </c>
      <c r="AX521" s="146">
        <f>IFERROR('CEB Allocators'!AP81/SUM('CEB Allocators'!$M81:$BF81),0)*SUM($U81:$BN81)</f>
        <v>27.260564427413613</v>
      </c>
      <c r="AY521" s="146">
        <f>IFERROR('CEB Allocators'!AQ81/SUM('CEB Allocators'!$M81:$BF81),0)*SUM($U81:$BN81)</f>
        <v>27.260564427413613</v>
      </c>
      <c r="AZ521" s="146">
        <f>IFERROR('CEB Allocators'!AR81/SUM('CEB Allocators'!$M81:$BF81),0)*SUM($U81:$BN81)</f>
        <v>27.260564427413613</v>
      </c>
      <c r="BA521" s="146">
        <f>IFERROR('CEB Allocators'!AS81/SUM('CEB Allocators'!$M81:$BF81),0)*SUM($U81:$BN81)</f>
        <v>27.260564427413613</v>
      </c>
      <c r="BB521" s="146">
        <f>IFERROR('CEB Allocators'!AT81/SUM('CEB Allocators'!$M81:$BF81),0)*SUM($U81:$BN81)</f>
        <v>27.260564427413613</v>
      </c>
      <c r="BC521" s="146">
        <f>IFERROR('CEB Allocators'!AU81/SUM('CEB Allocators'!$M81:$BF81),0)*SUM($U81:$BN81)</f>
        <v>0</v>
      </c>
      <c r="BD521" s="146">
        <f>IFERROR('CEB Allocators'!AV81/SUM('CEB Allocators'!$M81:$BF81),0)*SUM($U81:$BN81)</f>
        <v>0</v>
      </c>
      <c r="BE521" s="146">
        <f>IFERROR('CEB Allocators'!AW81/SUM('CEB Allocators'!$M81:$BF81),0)*SUM($U81:$BN81)</f>
        <v>0</v>
      </c>
      <c r="BF521" s="146">
        <f>IFERROR('CEB Allocators'!AX81/SUM('CEB Allocators'!$M81:$BF81),0)*SUM($U81:$BN81)</f>
        <v>0</v>
      </c>
      <c r="BG521" s="146">
        <f>IFERROR('CEB Allocators'!AY81/SUM('CEB Allocators'!$M81:$BF81),0)*SUM($U81:$BN81)</f>
        <v>0</v>
      </c>
      <c r="BH521" s="146">
        <f>IFERROR('CEB Allocators'!AZ81/SUM('CEB Allocators'!$M81:$BF81),0)*SUM($U81:$BN81)</f>
        <v>0</v>
      </c>
      <c r="BI521" s="146">
        <f>IFERROR('CEB Allocators'!BA81/SUM('CEB Allocators'!$M81:$BF81),0)*SUM($U81:$BN81)</f>
        <v>0</v>
      </c>
      <c r="BJ521" s="146">
        <f>IFERROR('CEB Allocators'!BB81/SUM('CEB Allocators'!$M81:$BF81),0)*SUM($U81:$BN81)</f>
        <v>0</v>
      </c>
      <c r="BK521" s="146">
        <f>IFERROR('CEB Allocators'!BC81/SUM('CEB Allocators'!$M81:$BF81),0)*SUM($U81:$BN81)</f>
        <v>0</v>
      </c>
      <c r="BL521" s="146">
        <f>IFERROR('CEB Allocators'!BD81/SUM('CEB Allocators'!$M81:$BF81),0)*SUM($U81:$BN81)</f>
        <v>0</v>
      </c>
      <c r="BM521" s="146">
        <f>IFERROR('CEB Allocators'!BE81/SUM('CEB Allocators'!$M81:$BF81),0)*SUM($U81:$BN81)</f>
        <v>0</v>
      </c>
      <c r="BN521" s="146">
        <f>IFERROR('CEB Allocators'!BF81/SUM('CEB Allocators'!$M81:$BF81),0)*SUM($U81:$BN81)</f>
        <v>0</v>
      </c>
      <c r="BO521" s="146">
        <f t="shared" ref="BO521:CH521" si="1087">BO81</f>
        <v>0</v>
      </c>
      <c r="BP521" s="146">
        <f t="shared" si="1087"/>
        <v>0</v>
      </c>
      <c r="BQ521" s="146">
        <f t="shared" si="1087"/>
        <v>0</v>
      </c>
      <c r="BR521" s="146">
        <f t="shared" si="1087"/>
        <v>0</v>
      </c>
      <c r="BS521" s="146">
        <f t="shared" si="1087"/>
        <v>0</v>
      </c>
      <c r="BT521" s="146">
        <f t="shared" si="1087"/>
        <v>0</v>
      </c>
      <c r="BU521" s="146">
        <f t="shared" si="1087"/>
        <v>0</v>
      </c>
      <c r="BV521" s="146">
        <f t="shared" si="1087"/>
        <v>0</v>
      </c>
      <c r="BW521" s="146">
        <f t="shared" si="1087"/>
        <v>0</v>
      </c>
      <c r="BX521" s="146">
        <f t="shared" si="1087"/>
        <v>0</v>
      </c>
      <c r="BY521" s="146">
        <f t="shared" si="1087"/>
        <v>0</v>
      </c>
      <c r="BZ521" s="146">
        <f t="shared" si="1087"/>
        <v>0</v>
      </c>
      <c r="CA521" s="146">
        <f t="shared" si="1087"/>
        <v>0</v>
      </c>
      <c r="CB521" s="146">
        <f t="shared" si="1087"/>
        <v>0</v>
      </c>
      <c r="CC521" s="146">
        <f t="shared" si="1087"/>
        <v>0</v>
      </c>
      <c r="CD521" s="146">
        <f t="shared" si="1087"/>
        <v>0</v>
      </c>
      <c r="CE521" s="146">
        <f t="shared" si="1087"/>
        <v>0</v>
      </c>
      <c r="CF521" s="146">
        <f t="shared" si="1087"/>
        <v>0</v>
      </c>
      <c r="CG521" s="146">
        <f t="shared" si="1087"/>
        <v>0</v>
      </c>
      <c r="CH521" s="146">
        <f t="shared" si="1087"/>
        <v>0</v>
      </c>
    </row>
    <row r="522" spans="1:86" ht="11.4" x14ac:dyDescent="0.2">
      <c r="A522" s="150"/>
      <c r="B522" s="14" t="str">
        <f t="shared" ref="B522:K522" si="1088">B82</f>
        <v>Conservation</v>
      </c>
      <c r="C522" s="14">
        <f t="shared" si="1088"/>
        <v>0</v>
      </c>
      <c r="D522" s="14" t="str">
        <f t="shared" si="1088"/>
        <v>Con</v>
      </c>
      <c r="E522" s="14" t="str">
        <f t="shared" si="1088"/>
        <v>Conservation</v>
      </c>
      <c r="F522" s="14" t="str">
        <f t="shared" si="1088"/>
        <v>Multiple</v>
      </c>
      <c r="G522" s="14">
        <f t="shared" si="1088"/>
        <v>45658</v>
      </c>
      <c r="H522" s="14">
        <f t="shared" si="1060"/>
        <v>15</v>
      </c>
      <c r="I522" s="14">
        <f t="shared" si="1088"/>
        <v>15</v>
      </c>
      <c r="J522" s="14">
        <f t="shared" si="1088"/>
        <v>0</v>
      </c>
      <c r="K522" s="14">
        <f t="shared" si="1088"/>
        <v>2025</v>
      </c>
      <c r="L522" s="14"/>
      <c r="M522" s="14"/>
      <c r="N522" s="14"/>
      <c r="O522" s="14"/>
      <c r="P522" s="14"/>
      <c r="Q522" s="14"/>
      <c r="R522" s="14"/>
      <c r="S522" s="14"/>
      <c r="T522" s="14"/>
      <c r="U522" s="146">
        <f>IFERROR('CEB Allocators'!M82/SUM('CEB Allocators'!$M82:$BF82),0)*SUM($U82:$BN82)</f>
        <v>0</v>
      </c>
      <c r="V522" s="146">
        <f>IFERROR('CEB Allocators'!N82/SUM('CEB Allocators'!$M82:$BF82),0)*SUM($U82:$BN82)</f>
        <v>0</v>
      </c>
      <c r="W522" s="146">
        <f>IFERROR('CEB Allocators'!O82/SUM('CEB Allocators'!$M82:$BF82),0)*SUM($U82:$BN82)</f>
        <v>0</v>
      </c>
      <c r="X522" s="146">
        <f>IFERROR('CEB Allocators'!P82/SUM('CEB Allocators'!$M82:$BF82),0)*SUM($U82:$BN82)</f>
        <v>0</v>
      </c>
      <c r="Y522" s="146">
        <f>IFERROR('CEB Allocators'!Q82/SUM('CEB Allocators'!$M82:$BF82),0)*SUM($U82:$BN82)</f>
        <v>0</v>
      </c>
      <c r="Z522" s="146">
        <f>IFERROR('CEB Allocators'!R82/SUM('CEB Allocators'!$M82:$BF82),0)*SUM($U82:$BN82)</f>
        <v>0</v>
      </c>
      <c r="AA522" s="146">
        <f>IFERROR('CEB Allocators'!S82/SUM('CEB Allocators'!$M82:$BF82),0)*SUM($U82:$BN82)</f>
        <v>0</v>
      </c>
      <c r="AB522" s="146">
        <f>IFERROR('CEB Allocators'!T82/SUM('CEB Allocators'!$M82:$BF82),0)*SUM($U82:$BN82)</f>
        <v>0</v>
      </c>
      <c r="AC522" s="146">
        <f>IFERROR('CEB Allocators'!U82/SUM('CEB Allocators'!$M82:$BF82),0)*SUM($U82:$BN82)</f>
        <v>0</v>
      </c>
      <c r="AD522" s="146">
        <f>IFERROR('CEB Allocators'!V82/SUM('CEB Allocators'!$M82:$BF82),0)*SUM($U82:$BN82)</f>
        <v>0</v>
      </c>
      <c r="AE522" s="146">
        <f>IFERROR('CEB Allocators'!W82/SUM('CEB Allocators'!$M82:$BF82),0)*SUM($U82:$BN82)</f>
        <v>0</v>
      </c>
      <c r="AF522" s="146">
        <f>IFERROR('CEB Allocators'!X82/SUM('CEB Allocators'!$M82:$BF82),0)*SUM($U82:$BN82)</f>
        <v>0</v>
      </c>
      <c r="AG522" s="146">
        <f>IFERROR('CEB Allocators'!Y82/SUM('CEB Allocators'!$M82:$BF82),0)*SUM($U82:$BN82)</f>
        <v>0</v>
      </c>
      <c r="AH522" s="146">
        <f>IFERROR('CEB Allocators'!Z82/SUM('CEB Allocators'!$M82:$BF82),0)*SUM($U82:$BN82)</f>
        <v>0</v>
      </c>
      <c r="AI522" s="146">
        <f>IFERROR('CEB Allocators'!AA82/SUM('CEB Allocators'!$M82:$BF82),0)*SUM($U82:$BN82)</f>
        <v>0</v>
      </c>
      <c r="AJ522" s="146">
        <f>IFERROR('CEB Allocators'!AB82/SUM('CEB Allocators'!$M82:$BF82),0)*SUM($U82:$BN82)</f>
        <v>0</v>
      </c>
      <c r="AK522" s="146">
        <f>IFERROR('CEB Allocators'!AC82/SUM('CEB Allocators'!$M82:$BF82),0)*SUM($U82:$BN82)</f>
        <v>0</v>
      </c>
      <c r="AL522" s="146">
        <f>IFERROR('CEB Allocators'!AD82/SUM('CEB Allocators'!$M82:$BF82),0)*SUM($U82:$BN82)</f>
        <v>0</v>
      </c>
      <c r="AM522" s="146">
        <f>IFERROR('CEB Allocators'!AE82/SUM('CEB Allocators'!$M82:$BF82),0)*SUM($U82:$BN82)</f>
        <v>0</v>
      </c>
      <c r="AN522" s="146">
        <f>IFERROR('CEB Allocators'!AF82/SUM('CEB Allocators'!$M82:$BF82),0)*SUM($U82:$BN82)</f>
        <v>0</v>
      </c>
      <c r="AO522" s="146">
        <f>IFERROR('CEB Allocators'!AG82/SUM('CEB Allocators'!$M82:$BF82),0)*SUM($U82:$BN82)</f>
        <v>27.805775715961889</v>
      </c>
      <c r="AP522" s="146">
        <f>IFERROR('CEB Allocators'!AH82/SUM('CEB Allocators'!$M82:$BF82),0)*SUM($U82:$BN82)</f>
        <v>27.805775715961889</v>
      </c>
      <c r="AQ522" s="146">
        <f>IFERROR('CEB Allocators'!AI82/SUM('CEB Allocators'!$M82:$BF82),0)*SUM($U82:$BN82)</f>
        <v>27.805775715961889</v>
      </c>
      <c r="AR522" s="146">
        <f>IFERROR('CEB Allocators'!AJ82/SUM('CEB Allocators'!$M82:$BF82),0)*SUM($U82:$BN82)</f>
        <v>27.805775715961889</v>
      </c>
      <c r="AS522" s="146">
        <f>IFERROR('CEB Allocators'!AK82/SUM('CEB Allocators'!$M82:$BF82),0)*SUM($U82:$BN82)</f>
        <v>27.805775715961889</v>
      </c>
      <c r="AT522" s="146">
        <f>IFERROR('CEB Allocators'!AL82/SUM('CEB Allocators'!$M82:$BF82),0)*SUM($U82:$BN82)</f>
        <v>27.805775715961889</v>
      </c>
      <c r="AU522" s="146">
        <f>IFERROR('CEB Allocators'!AM82/SUM('CEB Allocators'!$M82:$BF82),0)*SUM($U82:$BN82)</f>
        <v>27.805775715961889</v>
      </c>
      <c r="AV522" s="146">
        <f>IFERROR('CEB Allocators'!AN82/SUM('CEB Allocators'!$M82:$BF82),0)*SUM($U82:$BN82)</f>
        <v>27.805775715961889</v>
      </c>
      <c r="AW522" s="146">
        <f>IFERROR('CEB Allocators'!AO82/SUM('CEB Allocators'!$M82:$BF82),0)*SUM($U82:$BN82)</f>
        <v>27.805775715961889</v>
      </c>
      <c r="AX522" s="146">
        <f>IFERROR('CEB Allocators'!AP82/SUM('CEB Allocators'!$M82:$BF82),0)*SUM($U82:$BN82)</f>
        <v>27.805775715961889</v>
      </c>
      <c r="AY522" s="146">
        <f>IFERROR('CEB Allocators'!AQ82/SUM('CEB Allocators'!$M82:$BF82),0)*SUM($U82:$BN82)</f>
        <v>27.805775715961889</v>
      </c>
      <c r="AZ522" s="146">
        <f>IFERROR('CEB Allocators'!AR82/SUM('CEB Allocators'!$M82:$BF82),0)*SUM($U82:$BN82)</f>
        <v>27.805775715961889</v>
      </c>
      <c r="BA522" s="146">
        <f>IFERROR('CEB Allocators'!AS82/SUM('CEB Allocators'!$M82:$BF82),0)*SUM($U82:$BN82)</f>
        <v>27.805775715961889</v>
      </c>
      <c r="BB522" s="146">
        <f>IFERROR('CEB Allocators'!AT82/SUM('CEB Allocators'!$M82:$BF82),0)*SUM($U82:$BN82)</f>
        <v>27.805775715961889</v>
      </c>
      <c r="BC522" s="146">
        <f>IFERROR('CEB Allocators'!AU82/SUM('CEB Allocators'!$M82:$BF82),0)*SUM($U82:$BN82)</f>
        <v>27.805775715961889</v>
      </c>
      <c r="BD522" s="146">
        <f>IFERROR('CEB Allocators'!AV82/SUM('CEB Allocators'!$M82:$BF82),0)*SUM($U82:$BN82)</f>
        <v>0</v>
      </c>
      <c r="BE522" s="146">
        <f>IFERROR('CEB Allocators'!AW82/SUM('CEB Allocators'!$M82:$BF82),0)*SUM($U82:$BN82)</f>
        <v>0</v>
      </c>
      <c r="BF522" s="146">
        <f>IFERROR('CEB Allocators'!AX82/SUM('CEB Allocators'!$M82:$BF82),0)*SUM($U82:$BN82)</f>
        <v>0</v>
      </c>
      <c r="BG522" s="146">
        <f>IFERROR('CEB Allocators'!AY82/SUM('CEB Allocators'!$M82:$BF82),0)*SUM($U82:$BN82)</f>
        <v>0</v>
      </c>
      <c r="BH522" s="146">
        <f>IFERROR('CEB Allocators'!AZ82/SUM('CEB Allocators'!$M82:$BF82),0)*SUM($U82:$BN82)</f>
        <v>0</v>
      </c>
      <c r="BI522" s="146">
        <f>IFERROR('CEB Allocators'!BA82/SUM('CEB Allocators'!$M82:$BF82),0)*SUM($U82:$BN82)</f>
        <v>0</v>
      </c>
      <c r="BJ522" s="146">
        <f>IFERROR('CEB Allocators'!BB82/SUM('CEB Allocators'!$M82:$BF82),0)*SUM($U82:$BN82)</f>
        <v>0</v>
      </c>
      <c r="BK522" s="146">
        <f>IFERROR('CEB Allocators'!BC82/SUM('CEB Allocators'!$M82:$BF82),0)*SUM($U82:$BN82)</f>
        <v>0</v>
      </c>
      <c r="BL522" s="146">
        <f>IFERROR('CEB Allocators'!BD82/SUM('CEB Allocators'!$M82:$BF82),0)*SUM($U82:$BN82)</f>
        <v>0</v>
      </c>
      <c r="BM522" s="146">
        <f>IFERROR('CEB Allocators'!BE82/SUM('CEB Allocators'!$M82:$BF82),0)*SUM($U82:$BN82)</f>
        <v>0</v>
      </c>
      <c r="BN522" s="146">
        <f>IFERROR('CEB Allocators'!BF82/SUM('CEB Allocators'!$M82:$BF82),0)*SUM($U82:$BN82)</f>
        <v>0</v>
      </c>
      <c r="BO522" s="146">
        <f t="shared" ref="BO522:CH522" si="1089">BO82</f>
        <v>0</v>
      </c>
      <c r="BP522" s="146">
        <f t="shared" si="1089"/>
        <v>0</v>
      </c>
      <c r="BQ522" s="146">
        <f t="shared" si="1089"/>
        <v>0</v>
      </c>
      <c r="BR522" s="146">
        <f t="shared" si="1089"/>
        <v>0</v>
      </c>
      <c r="BS522" s="146">
        <f t="shared" si="1089"/>
        <v>0</v>
      </c>
      <c r="BT522" s="146">
        <f t="shared" si="1089"/>
        <v>0</v>
      </c>
      <c r="BU522" s="146">
        <f t="shared" si="1089"/>
        <v>0</v>
      </c>
      <c r="BV522" s="146">
        <f t="shared" si="1089"/>
        <v>0</v>
      </c>
      <c r="BW522" s="146">
        <f t="shared" si="1089"/>
        <v>0</v>
      </c>
      <c r="BX522" s="146">
        <f t="shared" si="1089"/>
        <v>0</v>
      </c>
      <c r="BY522" s="146">
        <f t="shared" si="1089"/>
        <v>0</v>
      </c>
      <c r="BZ522" s="146">
        <f t="shared" si="1089"/>
        <v>0</v>
      </c>
      <c r="CA522" s="146">
        <f t="shared" si="1089"/>
        <v>0</v>
      </c>
      <c r="CB522" s="146">
        <f t="shared" si="1089"/>
        <v>0</v>
      </c>
      <c r="CC522" s="146">
        <f t="shared" si="1089"/>
        <v>0</v>
      </c>
      <c r="CD522" s="146">
        <f t="shared" si="1089"/>
        <v>0</v>
      </c>
      <c r="CE522" s="146">
        <f t="shared" si="1089"/>
        <v>0</v>
      </c>
      <c r="CF522" s="146">
        <f t="shared" si="1089"/>
        <v>0</v>
      </c>
      <c r="CG522" s="146">
        <f t="shared" si="1089"/>
        <v>0</v>
      </c>
      <c r="CH522" s="146">
        <f t="shared" si="1089"/>
        <v>0</v>
      </c>
    </row>
    <row r="523" spans="1:86" ht="11.4" x14ac:dyDescent="0.2">
      <c r="A523" s="150"/>
      <c r="B523" s="14" t="str">
        <f t="shared" ref="B523:K523" si="1090">B83</f>
        <v>Conservation</v>
      </c>
      <c r="C523" s="14">
        <f t="shared" si="1090"/>
        <v>0</v>
      </c>
      <c r="D523" s="14" t="str">
        <f t="shared" si="1090"/>
        <v>Con</v>
      </c>
      <c r="E523" s="14" t="str">
        <f t="shared" si="1090"/>
        <v>Conservation</v>
      </c>
      <c r="F523" s="14" t="str">
        <f t="shared" si="1090"/>
        <v>Multiple</v>
      </c>
      <c r="G523" s="14">
        <f t="shared" si="1090"/>
        <v>46023</v>
      </c>
      <c r="H523" s="14">
        <f t="shared" si="1060"/>
        <v>15</v>
      </c>
      <c r="I523" s="14">
        <f t="shared" si="1090"/>
        <v>15</v>
      </c>
      <c r="J523" s="14">
        <f t="shared" si="1090"/>
        <v>0</v>
      </c>
      <c r="K523" s="14">
        <f t="shared" si="1090"/>
        <v>2026</v>
      </c>
      <c r="L523" s="14"/>
      <c r="M523" s="14"/>
      <c r="N523" s="14"/>
      <c r="O523" s="14"/>
      <c r="P523" s="14"/>
      <c r="Q523" s="14"/>
      <c r="R523" s="14"/>
      <c r="S523" s="14"/>
      <c r="T523" s="14"/>
      <c r="U523" s="146">
        <f>IFERROR('CEB Allocators'!M83/SUM('CEB Allocators'!$M83:$BF83),0)*SUM($U83:$BN83)</f>
        <v>0</v>
      </c>
      <c r="V523" s="146">
        <f>IFERROR('CEB Allocators'!N83/SUM('CEB Allocators'!$M83:$BF83),0)*SUM($U83:$BN83)</f>
        <v>0</v>
      </c>
      <c r="W523" s="146">
        <f>IFERROR('CEB Allocators'!O83/SUM('CEB Allocators'!$M83:$BF83),0)*SUM($U83:$BN83)</f>
        <v>0</v>
      </c>
      <c r="X523" s="146">
        <f>IFERROR('CEB Allocators'!P83/SUM('CEB Allocators'!$M83:$BF83),0)*SUM($U83:$BN83)</f>
        <v>0</v>
      </c>
      <c r="Y523" s="146">
        <f>IFERROR('CEB Allocators'!Q83/SUM('CEB Allocators'!$M83:$BF83),0)*SUM($U83:$BN83)</f>
        <v>0</v>
      </c>
      <c r="Z523" s="146">
        <f>IFERROR('CEB Allocators'!R83/SUM('CEB Allocators'!$M83:$BF83),0)*SUM($U83:$BN83)</f>
        <v>0</v>
      </c>
      <c r="AA523" s="146">
        <f>IFERROR('CEB Allocators'!S83/SUM('CEB Allocators'!$M83:$BF83),0)*SUM($U83:$BN83)</f>
        <v>0</v>
      </c>
      <c r="AB523" s="146">
        <f>IFERROR('CEB Allocators'!T83/SUM('CEB Allocators'!$M83:$BF83),0)*SUM($U83:$BN83)</f>
        <v>0</v>
      </c>
      <c r="AC523" s="146">
        <f>IFERROR('CEB Allocators'!U83/SUM('CEB Allocators'!$M83:$BF83),0)*SUM($U83:$BN83)</f>
        <v>0</v>
      </c>
      <c r="AD523" s="146">
        <f>IFERROR('CEB Allocators'!V83/SUM('CEB Allocators'!$M83:$BF83),0)*SUM($U83:$BN83)</f>
        <v>0</v>
      </c>
      <c r="AE523" s="146">
        <f>IFERROR('CEB Allocators'!W83/SUM('CEB Allocators'!$M83:$BF83),0)*SUM($U83:$BN83)</f>
        <v>0</v>
      </c>
      <c r="AF523" s="146">
        <f>IFERROR('CEB Allocators'!X83/SUM('CEB Allocators'!$M83:$BF83),0)*SUM($U83:$BN83)</f>
        <v>0</v>
      </c>
      <c r="AG523" s="146">
        <f>IFERROR('CEB Allocators'!Y83/SUM('CEB Allocators'!$M83:$BF83),0)*SUM($U83:$BN83)</f>
        <v>0</v>
      </c>
      <c r="AH523" s="146">
        <f>IFERROR('CEB Allocators'!Z83/SUM('CEB Allocators'!$M83:$BF83),0)*SUM($U83:$BN83)</f>
        <v>0</v>
      </c>
      <c r="AI523" s="146">
        <f>IFERROR('CEB Allocators'!AA83/SUM('CEB Allocators'!$M83:$BF83),0)*SUM($U83:$BN83)</f>
        <v>0</v>
      </c>
      <c r="AJ523" s="146">
        <f>IFERROR('CEB Allocators'!AB83/SUM('CEB Allocators'!$M83:$BF83),0)*SUM($U83:$BN83)</f>
        <v>0</v>
      </c>
      <c r="AK523" s="146">
        <f>IFERROR('CEB Allocators'!AC83/SUM('CEB Allocators'!$M83:$BF83),0)*SUM($U83:$BN83)</f>
        <v>0</v>
      </c>
      <c r="AL523" s="146">
        <f>IFERROR('CEB Allocators'!AD83/SUM('CEB Allocators'!$M83:$BF83),0)*SUM($U83:$BN83)</f>
        <v>0</v>
      </c>
      <c r="AM523" s="146">
        <f>IFERROR('CEB Allocators'!AE83/SUM('CEB Allocators'!$M83:$BF83),0)*SUM($U83:$BN83)</f>
        <v>0</v>
      </c>
      <c r="AN523" s="146">
        <f>IFERROR('CEB Allocators'!AF83/SUM('CEB Allocators'!$M83:$BF83),0)*SUM($U83:$BN83)</f>
        <v>0</v>
      </c>
      <c r="AO523" s="146">
        <f>IFERROR('CEB Allocators'!AG83/SUM('CEB Allocators'!$M83:$BF83),0)*SUM($U83:$BN83)</f>
        <v>0</v>
      </c>
      <c r="AP523" s="146">
        <f>IFERROR('CEB Allocators'!AH83/SUM('CEB Allocators'!$M83:$BF83),0)*SUM($U83:$BN83)</f>
        <v>28.361891230281124</v>
      </c>
      <c r="AQ523" s="146">
        <f>IFERROR('CEB Allocators'!AI83/SUM('CEB Allocators'!$M83:$BF83),0)*SUM($U83:$BN83)</f>
        <v>28.361891230281124</v>
      </c>
      <c r="AR523" s="146">
        <f>IFERROR('CEB Allocators'!AJ83/SUM('CEB Allocators'!$M83:$BF83),0)*SUM($U83:$BN83)</f>
        <v>28.361891230281124</v>
      </c>
      <c r="AS523" s="146">
        <f>IFERROR('CEB Allocators'!AK83/SUM('CEB Allocators'!$M83:$BF83),0)*SUM($U83:$BN83)</f>
        <v>28.361891230281124</v>
      </c>
      <c r="AT523" s="146">
        <f>IFERROR('CEB Allocators'!AL83/SUM('CEB Allocators'!$M83:$BF83),0)*SUM($U83:$BN83)</f>
        <v>28.361891230281124</v>
      </c>
      <c r="AU523" s="146">
        <f>IFERROR('CEB Allocators'!AM83/SUM('CEB Allocators'!$M83:$BF83),0)*SUM($U83:$BN83)</f>
        <v>28.361891230281124</v>
      </c>
      <c r="AV523" s="146">
        <f>IFERROR('CEB Allocators'!AN83/SUM('CEB Allocators'!$M83:$BF83),0)*SUM($U83:$BN83)</f>
        <v>28.361891230281124</v>
      </c>
      <c r="AW523" s="146">
        <f>IFERROR('CEB Allocators'!AO83/SUM('CEB Allocators'!$M83:$BF83),0)*SUM($U83:$BN83)</f>
        <v>28.361891230281124</v>
      </c>
      <c r="AX523" s="146">
        <f>IFERROR('CEB Allocators'!AP83/SUM('CEB Allocators'!$M83:$BF83),0)*SUM($U83:$BN83)</f>
        <v>28.361891230281124</v>
      </c>
      <c r="AY523" s="146">
        <f>IFERROR('CEB Allocators'!AQ83/SUM('CEB Allocators'!$M83:$BF83),0)*SUM($U83:$BN83)</f>
        <v>28.361891230281124</v>
      </c>
      <c r="AZ523" s="146">
        <f>IFERROR('CEB Allocators'!AR83/SUM('CEB Allocators'!$M83:$BF83),0)*SUM($U83:$BN83)</f>
        <v>28.361891230281124</v>
      </c>
      <c r="BA523" s="146">
        <f>IFERROR('CEB Allocators'!AS83/SUM('CEB Allocators'!$M83:$BF83),0)*SUM($U83:$BN83)</f>
        <v>28.361891230281124</v>
      </c>
      <c r="BB523" s="146">
        <f>IFERROR('CEB Allocators'!AT83/SUM('CEB Allocators'!$M83:$BF83),0)*SUM($U83:$BN83)</f>
        <v>28.361891230281124</v>
      </c>
      <c r="BC523" s="146">
        <f>IFERROR('CEB Allocators'!AU83/SUM('CEB Allocators'!$M83:$BF83),0)*SUM($U83:$BN83)</f>
        <v>28.361891230281124</v>
      </c>
      <c r="BD523" s="146">
        <f>IFERROR('CEB Allocators'!AV83/SUM('CEB Allocators'!$M83:$BF83),0)*SUM($U83:$BN83)</f>
        <v>28.361891230281124</v>
      </c>
      <c r="BE523" s="146">
        <f>IFERROR('CEB Allocators'!AW83/SUM('CEB Allocators'!$M83:$BF83),0)*SUM($U83:$BN83)</f>
        <v>0</v>
      </c>
      <c r="BF523" s="146">
        <f>IFERROR('CEB Allocators'!AX83/SUM('CEB Allocators'!$M83:$BF83),0)*SUM($U83:$BN83)</f>
        <v>0</v>
      </c>
      <c r="BG523" s="146">
        <f>IFERROR('CEB Allocators'!AY83/SUM('CEB Allocators'!$M83:$BF83),0)*SUM($U83:$BN83)</f>
        <v>0</v>
      </c>
      <c r="BH523" s="146">
        <f>IFERROR('CEB Allocators'!AZ83/SUM('CEB Allocators'!$M83:$BF83),0)*SUM($U83:$BN83)</f>
        <v>0</v>
      </c>
      <c r="BI523" s="146">
        <f>IFERROR('CEB Allocators'!BA83/SUM('CEB Allocators'!$M83:$BF83),0)*SUM($U83:$BN83)</f>
        <v>0</v>
      </c>
      <c r="BJ523" s="146">
        <f>IFERROR('CEB Allocators'!BB83/SUM('CEB Allocators'!$M83:$BF83),0)*SUM($U83:$BN83)</f>
        <v>0</v>
      </c>
      <c r="BK523" s="146">
        <f>IFERROR('CEB Allocators'!BC83/SUM('CEB Allocators'!$M83:$BF83),0)*SUM($U83:$BN83)</f>
        <v>0</v>
      </c>
      <c r="BL523" s="146">
        <f>IFERROR('CEB Allocators'!BD83/SUM('CEB Allocators'!$M83:$BF83),0)*SUM($U83:$BN83)</f>
        <v>0</v>
      </c>
      <c r="BM523" s="146">
        <f>IFERROR('CEB Allocators'!BE83/SUM('CEB Allocators'!$M83:$BF83),0)*SUM($U83:$BN83)</f>
        <v>0</v>
      </c>
      <c r="BN523" s="146">
        <f>IFERROR('CEB Allocators'!BF83/SUM('CEB Allocators'!$M83:$BF83),0)*SUM($U83:$BN83)</f>
        <v>0</v>
      </c>
      <c r="BO523" s="146">
        <f t="shared" ref="BO523:CH523" si="1091">BO83</f>
        <v>0</v>
      </c>
      <c r="BP523" s="146">
        <f t="shared" si="1091"/>
        <v>0</v>
      </c>
      <c r="BQ523" s="146">
        <f t="shared" si="1091"/>
        <v>0</v>
      </c>
      <c r="BR523" s="146">
        <f t="shared" si="1091"/>
        <v>0</v>
      </c>
      <c r="BS523" s="146">
        <f t="shared" si="1091"/>
        <v>0</v>
      </c>
      <c r="BT523" s="146">
        <f t="shared" si="1091"/>
        <v>0</v>
      </c>
      <c r="BU523" s="146">
        <f t="shared" si="1091"/>
        <v>0</v>
      </c>
      <c r="BV523" s="146">
        <f t="shared" si="1091"/>
        <v>0</v>
      </c>
      <c r="BW523" s="146">
        <f t="shared" si="1091"/>
        <v>0</v>
      </c>
      <c r="BX523" s="146">
        <f t="shared" si="1091"/>
        <v>0</v>
      </c>
      <c r="BY523" s="146">
        <f t="shared" si="1091"/>
        <v>0</v>
      </c>
      <c r="BZ523" s="146">
        <f t="shared" si="1091"/>
        <v>0</v>
      </c>
      <c r="CA523" s="146">
        <f t="shared" si="1091"/>
        <v>0</v>
      </c>
      <c r="CB523" s="146">
        <f t="shared" si="1091"/>
        <v>0</v>
      </c>
      <c r="CC523" s="146">
        <f t="shared" si="1091"/>
        <v>0</v>
      </c>
      <c r="CD523" s="146">
        <f t="shared" si="1091"/>
        <v>0</v>
      </c>
      <c r="CE523" s="146">
        <f t="shared" si="1091"/>
        <v>0</v>
      </c>
      <c r="CF523" s="146">
        <f t="shared" si="1091"/>
        <v>0</v>
      </c>
      <c r="CG523" s="146">
        <f t="shared" si="1091"/>
        <v>0</v>
      </c>
      <c r="CH523" s="146">
        <f t="shared" si="1091"/>
        <v>0</v>
      </c>
    </row>
    <row r="524" spans="1:86" ht="11.4" x14ac:dyDescent="0.2">
      <c r="A524" s="150"/>
      <c r="B524" s="14" t="str">
        <f t="shared" ref="B524:K524" si="1092">B84</f>
        <v>Conservation</v>
      </c>
      <c r="C524" s="14">
        <f t="shared" si="1092"/>
        <v>0</v>
      </c>
      <c r="D524" s="14" t="str">
        <f t="shared" si="1092"/>
        <v>Con</v>
      </c>
      <c r="E524" s="14" t="str">
        <f t="shared" si="1092"/>
        <v>Conservation</v>
      </c>
      <c r="F524" s="14" t="str">
        <f t="shared" si="1092"/>
        <v>Multiple</v>
      </c>
      <c r="G524" s="14">
        <f t="shared" si="1092"/>
        <v>46388</v>
      </c>
      <c r="H524" s="14">
        <f t="shared" si="1060"/>
        <v>15</v>
      </c>
      <c r="I524" s="14">
        <f t="shared" si="1092"/>
        <v>15</v>
      </c>
      <c r="J524" s="14">
        <f t="shared" si="1092"/>
        <v>0</v>
      </c>
      <c r="K524" s="14">
        <f t="shared" si="1092"/>
        <v>2027</v>
      </c>
      <c r="L524" s="14"/>
      <c r="M524" s="14"/>
      <c r="N524" s="14"/>
      <c r="O524" s="14"/>
      <c r="P524" s="14"/>
      <c r="Q524" s="14"/>
      <c r="R524" s="14"/>
      <c r="S524" s="14"/>
      <c r="T524" s="14"/>
      <c r="U524" s="146">
        <f>IFERROR('CEB Allocators'!M84/SUM('CEB Allocators'!$M84:$BF84),0)*SUM($U84:$BN84)</f>
        <v>0</v>
      </c>
      <c r="V524" s="146">
        <f>IFERROR('CEB Allocators'!N84/SUM('CEB Allocators'!$M84:$BF84),0)*SUM($U84:$BN84)</f>
        <v>0</v>
      </c>
      <c r="W524" s="146">
        <f>IFERROR('CEB Allocators'!O84/SUM('CEB Allocators'!$M84:$BF84),0)*SUM($U84:$BN84)</f>
        <v>0</v>
      </c>
      <c r="X524" s="146">
        <f>IFERROR('CEB Allocators'!P84/SUM('CEB Allocators'!$M84:$BF84),0)*SUM($U84:$BN84)</f>
        <v>0</v>
      </c>
      <c r="Y524" s="146">
        <f>IFERROR('CEB Allocators'!Q84/SUM('CEB Allocators'!$M84:$BF84),0)*SUM($U84:$BN84)</f>
        <v>0</v>
      </c>
      <c r="Z524" s="146">
        <f>IFERROR('CEB Allocators'!R84/SUM('CEB Allocators'!$M84:$BF84),0)*SUM($U84:$BN84)</f>
        <v>0</v>
      </c>
      <c r="AA524" s="146">
        <f>IFERROR('CEB Allocators'!S84/SUM('CEB Allocators'!$M84:$BF84),0)*SUM($U84:$BN84)</f>
        <v>0</v>
      </c>
      <c r="AB524" s="146">
        <f>IFERROR('CEB Allocators'!T84/SUM('CEB Allocators'!$M84:$BF84),0)*SUM($U84:$BN84)</f>
        <v>0</v>
      </c>
      <c r="AC524" s="146">
        <f>IFERROR('CEB Allocators'!U84/SUM('CEB Allocators'!$M84:$BF84),0)*SUM($U84:$BN84)</f>
        <v>0</v>
      </c>
      <c r="AD524" s="146">
        <f>IFERROR('CEB Allocators'!V84/SUM('CEB Allocators'!$M84:$BF84),0)*SUM($U84:$BN84)</f>
        <v>0</v>
      </c>
      <c r="AE524" s="146">
        <f>IFERROR('CEB Allocators'!W84/SUM('CEB Allocators'!$M84:$BF84),0)*SUM($U84:$BN84)</f>
        <v>0</v>
      </c>
      <c r="AF524" s="146">
        <f>IFERROR('CEB Allocators'!X84/SUM('CEB Allocators'!$M84:$BF84),0)*SUM($U84:$BN84)</f>
        <v>0</v>
      </c>
      <c r="AG524" s="146">
        <f>IFERROR('CEB Allocators'!Y84/SUM('CEB Allocators'!$M84:$BF84),0)*SUM($U84:$BN84)</f>
        <v>0</v>
      </c>
      <c r="AH524" s="146">
        <f>IFERROR('CEB Allocators'!Z84/SUM('CEB Allocators'!$M84:$BF84),0)*SUM($U84:$BN84)</f>
        <v>0</v>
      </c>
      <c r="AI524" s="146">
        <f>IFERROR('CEB Allocators'!AA84/SUM('CEB Allocators'!$M84:$BF84),0)*SUM($U84:$BN84)</f>
        <v>0</v>
      </c>
      <c r="AJ524" s="146">
        <f>IFERROR('CEB Allocators'!AB84/SUM('CEB Allocators'!$M84:$BF84),0)*SUM($U84:$BN84)</f>
        <v>0</v>
      </c>
      <c r="AK524" s="146">
        <f>IFERROR('CEB Allocators'!AC84/SUM('CEB Allocators'!$M84:$BF84),0)*SUM($U84:$BN84)</f>
        <v>0</v>
      </c>
      <c r="AL524" s="146">
        <f>IFERROR('CEB Allocators'!AD84/SUM('CEB Allocators'!$M84:$BF84),0)*SUM($U84:$BN84)</f>
        <v>0</v>
      </c>
      <c r="AM524" s="146">
        <f>IFERROR('CEB Allocators'!AE84/SUM('CEB Allocators'!$M84:$BF84),0)*SUM($U84:$BN84)</f>
        <v>0</v>
      </c>
      <c r="AN524" s="146">
        <f>IFERROR('CEB Allocators'!AF84/SUM('CEB Allocators'!$M84:$BF84),0)*SUM($U84:$BN84)</f>
        <v>0</v>
      </c>
      <c r="AO524" s="146">
        <f>IFERROR('CEB Allocators'!AG84/SUM('CEB Allocators'!$M84:$BF84),0)*SUM($U84:$BN84)</f>
        <v>0</v>
      </c>
      <c r="AP524" s="146">
        <f>IFERROR('CEB Allocators'!AH84/SUM('CEB Allocators'!$M84:$BF84),0)*SUM($U84:$BN84)</f>
        <v>0</v>
      </c>
      <c r="AQ524" s="146">
        <f>IFERROR('CEB Allocators'!AI84/SUM('CEB Allocators'!$M84:$BF84),0)*SUM($U84:$BN84)</f>
        <v>28.929129054886747</v>
      </c>
      <c r="AR524" s="146">
        <f>IFERROR('CEB Allocators'!AJ84/SUM('CEB Allocators'!$M84:$BF84),0)*SUM($U84:$BN84)</f>
        <v>28.929129054886747</v>
      </c>
      <c r="AS524" s="146">
        <f>IFERROR('CEB Allocators'!AK84/SUM('CEB Allocators'!$M84:$BF84),0)*SUM($U84:$BN84)</f>
        <v>28.929129054886747</v>
      </c>
      <c r="AT524" s="146">
        <f>IFERROR('CEB Allocators'!AL84/SUM('CEB Allocators'!$M84:$BF84),0)*SUM($U84:$BN84)</f>
        <v>28.929129054886747</v>
      </c>
      <c r="AU524" s="146">
        <f>IFERROR('CEB Allocators'!AM84/SUM('CEB Allocators'!$M84:$BF84),0)*SUM($U84:$BN84)</f>
        <v>28.929129054886747</v>
      </c>
      <c r="AV524" s="146">
        <f>IFERROR('CEB Allocators'!AN84/SUM('CEB Allocators'!$M84:$BF84),0)*SUM($U84:$BN84)</f>
        <v>28.929129054886747</v>
      </c>
      <c r="AW524" s="146">
        <f>IFERROR('CEB Allocators'!AO84/SUM('CEB Allocators'!$M84:$BF84),0)*SUM($U84:$BN84)</f>
        <v>28.929129054886747</v>
      </c>
      <c r="AX524" s="146">
        <f>IFERROR('CEB Allocators'!AP84/SUM('CEB Allocators'!$M84:$BF84),0)*SUM($U84:$BN84)</f>
        <v>28.929129054886747</v>
      </c>
      <c r="AY524" s="146">
        <f>IFERROR('CEB Allocators'!AQ84/SUM('CEB Allocators'!$M84:$BF84),0)*SUM($U84:$BN84)</f>
        <v>28.929129054886747</v>
      </c>
      <c r="AZ524" s="146">
        <f>IFERROR('CEB Allocators'!AR84/SUM('CEB Allocators'!$M84:$BF84),0)*SUM($U84:$BN84)</f>
        <v>28.929129054886747</v>
      </c>
      <c r="BA524" s="146">
        <f>IFERROR('CEB Allocators'!AS84/SUM('CEB Allocators'!$M84:$BF84),0)*SUM($U84:$BN84)</f>
        <v>28.929129054886747</v>
      </c>
      <c r="BB524" s="146">
        <f>IFERROR('CEB Allocators'!AT84/SUM('CEB Allocators'!$M84:$BF84),0)*SUM($U84:$BN84)</f>
        <v>28.929129054886747</v>
      </c>
      <c r="BC524" s="146">
        <f>IFERROR('CEB Allocators'!AU84/SUM('CEB Allocators'!$M84:$BF84),0)*SUM($U84:$BN84)</f>
        <v>28.929129054886747</v>
      </c>
      <c r="BD524" s="146">
        <f>IFERROR('CEB Allocators'!AV84/SUM('CEB Allocators'!$M84:$BF84),0)*SUM($U84:$BN84)</f>
        <v>28.929129054886747</v>
      </c>
      <c r="BE524" s="146">
        <f>IFERROR('CEB Allocators'!AW84/SUM('CEB Allocators'!$M84:$BF84),0)*SUM($U84:$BN84)</f>
        <v>28.929129054886747</v>
      </c>
      <c r="BF524" s="146">
        <f>IFERROR('CEB Allocators'!AX84/SUM('CEB Allocators'!$M84:$BF84),0)*SUM($U84:$BN84)</f>
        <v>0</v>
      </c>
      <c r="BG524" s="146">
        <f>IFERROR('CEB Allocators'!AY84/SUM('CEB Allocators'!$M84:$BF84),0)*SUM($U84:$BN84)</f>
        <v>0</v>
      </c>
      <c r="BH524" s="146">
        <f>IFERROR('CEB Allocators'!AZ84/SUM('CEB Allocators'!$M84:$BF84),0)*SUM($U84:$BN84)</f>
        <v>0</v>
      </c>
      <c r="BI524" s="146">
        <f>IFERROR('CEB Allocators'!BA84/SUM('CEB Allocators'!$M84:$BF84),0)*SUM($U84:$BN84)</f>
        <v>0</v>
      </c>
      <c r="BJ524" s="146">
        <f>IFERROR('CEB Allocators'!BB84/SUM('CEB Allocators'!$M84:$BF84),0)*SUM($U84:$BN84)</f>
        <v>0</v>
      </c>
      <c r="BK524" s="146">
        <f>IFERROR('CEB Allocators'!BC84/SUM('CEB Allocators'!$M84:$BF84),0)*SUM($U84:$BN84)</f>
        <v>0</v>
      </c>
      <c r="BL524" s="146">
        <f>IFERROR('CEB Allocators'!BD84/SUM('CEB Allocators'!$M84:$BF84),0)*SUM($U84:$BN84)</f>
        <v>0</v>
      </c>
      <c r="BM524" s="146">
        <f>IFERROR('CEB Allocators'!BE84/SUM('CEB Allocators'!$M84:$BF84),0)*SUM($U84:$BN84)</f>
        <v>0</v>
      </c>
      <c r="BN524" s="146">
        <f>IFERROR('CEB Allocators'!BF84/SUM('CEB Allocators'!$M84:$BF84),0)*SUM($U84:$BN84)</f>
        <v>0</v>
      </c>
      <c r="BO524" s="146">
        <f t="shared" ref="BO524:CH524" si="1093">BO84</f>
        <v>0</v>
      </c>
      <c r="BP524" s="146">
        <f t="shared" si="1093"/>
        <v>0</v>
      </c>
      <c r="BQ524" s="146">
        <f t="shared" si="1093"/>
        <v>0</v>
      </c>
      <c r="BR524" s="146">
        <f t="shared" si="1093"/>
        <v>0</v>
      </c>
      <c r="BS524" s="146">
        <f t="shared" si="1093"/>
        <v>0</v>
      </c>
      <c r="BT524" s="146">
        <f t="shared" si="1093"/>
        <v>0</v>
      </c>
      <c r="BU524" s="146">
        <f t="shared" si="1093"/>
        <v>0</v>
      </c>
      <c r="BV524" s="146">
        <f t="shared" si="1093"/>
        <v>0</v>
      </c>
      <c r="BW524" s="146">
        <f t="shared" si="1093"/>
        <v>0</v>
      </c>
      <c r="BX524" s="146">
        <f t="shared" si="1093"/>
        <v>0</v>
      </c>
      <c r="BY524" s="146">
        <f t="shared" si="1093"/>
        <v>0</v>
      </c>
      <c r="BZ524" s="146">
        <f t="shared" si="1093"/>
        <v>0</v>
      </c>
      <c r="CA524" s="146">
        <f t="shared" si="1093"/>
        <v>0</v>
      </c>
      <c r="CB524" s="146">
        <f t="shared" si="1093"/>
        <v>0</v>
      </c>
      <c r="CC524" s="146">
        <f t="shared" si="1093"/>
        <v>0</v>
      </c>
      <c r="CD524" s="146">
        <f t="shared" si="1093"/>
        <v>0</v>
      </c>
      <c r="CE524" s="146">
        <f t="shared" si="1093"/>
        <v>0</v>
      </c>
      <c r="CF524" s="146">
        <f t="shared" si="1093"/>
        <v>0</v>
      </c>
      <c r="CG524" s="146">
        <f t="shared" si="1093"/>
        <v>0</v>
      </c>
      <c r="CH524" s="146">
        <f t="shared" si="1093"/>
        <v>0</v>
      </c>
    </row>
    <row r="525" spans="1:86" ht="11.4" x14ac:dyDescent="0.2">
      <c r="A525" s="150"/>
      <c r="B525" s="14" t="str">
        <f t="shared" ref="B525:K525" si="1094">B85</f>
        <v>Conservation</v>
      </c>
      <c r="C525" s="14">
        <f t="shared" si="1094"/>
        <v>0</v>
      </c>
      <c r="D525" s="14" t="str">
        <f t="shared" si="1094"/>
        <v>Con</v>
      </c>
      <c r="E525" s="14" t="str">
        <f t="shared" si="1094"/>
        <v>Conservation</v>
      </c>
      <c r="F525" s="14" t="str">
        <f t="shared" si="1094"/>
        <v>Multiple</v>
      </c>
      <c r="G525" s="14">
        <f t="shared" si="1094"/>
        <v>46753</v>
      </c>
      <c r="H525" s="14">
        <f t="shared" si="1060"/>
        <v>15</v>
      </c>
      <c r="I525" s="14">
        <f t="shared" si="1094"/>
        <v>15</v>
      </c>
      <c r="J525" s="14">
        <f t="shared" si="1094"/>
        <v>0</v>
      </c>
      <c r="K525" s="14">
        <f t="shared" si="1094"/>
        <v>2028</v>
      </c>
      <c r="L525" s="14"/>
      <c r="M525" s="14"/>
      <c r="N525" s="14"/>
      <c r="O525" s="14"/>
      <c r="P525" s="14"/>
      <c r="Q525" s="14"/>
      <c r="R525" s="14"/>
      <c r="S525" s="14"/>
      <c r="T525" s="14"/>
      <c r="U525" s="146">
        <f>IFERROR('CEB Allocators'!M85/SUM('CEB Allocators'!$M85:$BF85),0)*SUM($U85:$BN85)</f>
        <v>0</v>
      </c>
      <c r="V525" s="146">
        <f>IFERROR('CEB Allocators'!N85/SUM('CEB Allocators'!$M85:$BF85),0)*SUM($U85:$BN85)</f>
        <v>0</v>
      </c>
      <c r="W525" s="146">
        <f>IFERROR('CEB Allocators'!O85/SUM('CEB Allocators'!$M85:$BF85),0)*SUM($U85:$BN85)</f>
        <v>0</v>
      </c>
      <c r="X525" s="146">
        <f>IFERROR('CEB Allocators'!P85/SUM('CEB Allocators'!$M85:$BF85),0)*SUM($U85:$BN85)</f>
        <v>0</v>
      </c>
      <c r="Y525" s="146">
        <f>IFERROR('CEB Allocators'!Q85/SUM('CEB Allocators'!$M85:$BF85),0)*SUM($U85:$BN85)</f>
        <v>0</v>
      </c>
      <c r="Z525" s="146">
        <f>IFERROR('CEB Allocators'!R85/SUM('CEB Allocators'!$M85:$BF85),0)*SUM($U85:$BN85)</f>
        <v>0</v>
      </c>
      <c r="AA525" s="146">
        <f>IFERROR('CEB Allocators'!S85/SUM('CEB Allocators'!$M85:$BF85),0)*SUM($U85:$BN85)</f>
        <v>0</v>
      </c>
      <c r="AB525" s="146">
        <f>IFERROR('CEB Allocators'!T85/SUM('CEB Allocators'!$M85:$BF85),0)*SUM($U85:$BN85)</f>
        <v>0</v>
      </c>
      <c r="AC525" s="146">
        <f>IFERROR('CEB Allocators'!U85/SUM('CEB Allocators'!$M85:$BF85),0)*SUM($U85:$BN85)</f>
        <v>0</v>
      </c>
      <c r="AD525" s="146">
        <f>IFERROR('CEB Allocators'!V85/SUM('CEB Allocators'!$M85:$BF85),0)*SUM($U85:$BN85)</f>
        <v>0</v>
      </c>
      <c r="AE525" s="146">
        <f>IFERROR('CEB Allocators'!W85/SUM('CEB Allocators'!$M85:$BF85),0)*SUM($U85:$BN85)</f>
        <v>0</v>
      </c>
      <c r="AF525" s="146">
        <f>IFERROR('CEB Allocators'!X85/SUM('CEB Allocators'!$M85:$BF85),0)*SUM($U85:$BN85)</f>
        <v>0</v>
      </c>
      <c r="AG525" s="146">
        <f>IFERROR('CEB Allocators'!Y85/SUM('CEB Allocators'!$M85:$BF85),0)*SUM($U85:$BN85)</f>
        <v>0</v>
      </c>
      <c r="AH525" s="146">
        <f>IFERROR('CEB Allocators'!Z85/SUM('CEB Allocators'!$M85:$BF85),0)*SUM($U85:$BN85)</f>
        <v>0</v>
      </c>
      <c r="AI525" s="146">
        <f>IFERROR('CEB Allocators'!AA85/SUM('CEB Allocators'!$M85:$BF85),0)*SUM($U85:$BN85)</f>
        <v>0</v>
      </c>
      <c r="AJ525" s="146">
        <f>IFERROR('CEB Allocators'!AB85/SUM('CEB Allocators'!$M85:$BF85),0)*SUM($U85:$BN85)</f>
        <v>0</v>
      </c>
      <c r="AK525" s="146">
        <f>IFERROR('CEB Allocators'!AC85/SUM('CEB Allocators'!$M85:$BF85),0)*SUM($U85:$BN85)</f>
        <v>0</v>
      </c>
      <c r="AL525" s="146">
        <f>IFERROR('CEB Allocators'!AD85/SUM('CEB Allocators'!$M85:$BF85),0)*SUM($U85:$BN85)</f>
        <v>0</v>
      </c>
      <c r="AM525" s="146">
        <f>IFERROR('CEB Allocators'!AE85/SUM('CEB Allocators'!$M85:$BF85),0)*SUM($U85:$BN85)</f>
        <v>0</v>
      </c>
      <c r="AN525" s="146">
        <f>IFERROR('CEB Allocators'!AF85/SUM('CEB Allocators'!$M85:$BF85),0)*SUM($U85:$BN85)</f>
        <v>0</v>
      </c>
      <c r="AO525" s="146">
        <f>IFERROR('CEB Allocators'!AG85/SUM('CEB Allocators'!$M85:$BF85),0)*SUM($U85:$BN85)</f>
        <v>0</v>
      </c>
      <c r="AP525" s="146">
        <f>IFERROR('CEB Allocators'!AH85/SUM('CEB Allocators'!$M85:$BF85),0)*SUM($U85:$BN85)</f>
        <v>0</v>
      </c>
      <c r="AQ525" s="146">
        <f>IFERROR('CEB Allocators'!AI85/SUM('CEB Allocators'!$M85:$BF85),0)*SUM($U85:$BN85)</f>
        <v>0</v>
      </c>
      <c r="AR525" s="146">
        <f>IFERROR('CEB Allocators'!AJ85/SUM('CEB Allocators'!$M85:$BF85),0)*SUM($U85:$BN85)</f>
        <v>29.507711635984485</v>
      </c>
      <c r="AS525" s="146">
        <f>IFERROR('CEB Allocators'!AK85/SUM('CEB Allocators'!$M85:$BF85),0)*SUM($U85:$BN85)</f>
        <v>29.507711635984485</v>
      </c>
      <c r="AT525" s="146">
        <f>IFERROR('CEB Allocators'!AL85/SUM('CEB Allocators'!$M85:$BF85),0)*SUM($U85:$BN85)</f>
        <v>29.507711635984485</v>
      </c>
      <c r="AU525" s="146">
        <f>IFERROR('CEB Allocators'!AM85/SUM('CEB Allocators'!$M85:$BF85),0)*SUM($U85:$BN85)</f>
        <v>29.507711635984485</v>
      </c>
      <c r="AV525" s="146">
        <f>IFERROR('CEB Allocators'!AN85/SUM('CEB Allocators'!$M85:$BF85),0)*SUM($U85:$BN85)</f>
        <v>29.507711635984485</v>
      </c>
      <c r="AW525" s="146">
        <f>IFERROR('CEB Allocators'!AO85/SUM('CEB Allocators'!$M85:$BF85),0)*SUM($U85:$BN85)</f>
        <v>29.507711635984485</v>
      </c>
      <c r="AX525" s="146">
        <f>IFERROR('CEB Allocators'!AP85/SUM('CEB Allocators'!$M85:$BF85),0)*SUM($U85:$BN85)</f>
        <v>29.507711635984485</v>
      </c>
      <c r="AY525" s="146">
        <f>IFERROR('CEB Allocators'!AQ85/SUM('CEB Allocators'!$M85:$BF85),0)*SUM($U85:$BN85)</f>
        <v>29.507711635984485</v>
      </c>
      <c r="AZ525" s="146">
        <f>IFERROR('CEB Allocators'!AR85/SUM('CEB Allocators'!$M85:$BF85),0)*SUM($U85:$BN85)</f>
        <v>29.507711635984485</v>
      </c>
      <c r="BA525" s="146">
        <f>IFERROR('CEB Allocators'!AS85/SUM('CEB Allocators'!$M85:$BF85),0)*SUM($U85:$BN85)</f>
        <v>29.507711635984485</v>
      </c>
      <c r="BB525" s="146">
        <f>IFERROR('CEB Allocators'!AT85/SUM('CEB Allocators'!$M85:$BF85),0)*SUM($U85:$BN85)</f>
        <v>29.507711635984485</v>
      </c>
      <c r="BC525" s="146">
        <f>IFERROR('CEB Allocators'!AU85/SUM('CEB Allocators'!$M85:$BF85),0)*SUM($U85:$BN85)</f>
        <v>29.507711635984485</v>
      </c>
      <c r="BD525" s="146">
        <f>IFERROR('CEB Allocators'!AV85/SUM('CEB Allocators'!$M85:$BF85),0)*SUM($U85:$BN85)</f>
        <v>29.507711635984485</v>
      </c>
      <c r="BE525" s="146">
        <f>IFERROR('CEB Allocators'!AW85/SUM('CEB Allocators'!$M85:$BF85),0)*SUM($U85:$BN85)</f>
        <v>29.507711635984485</v>
      </c>
      <c r="BF525" s="146">
        <f>IFERROR('CEB Allocators'!AX85/SUM('CEB Allocators'!$M85:$BF85),0)*SUM($U85:$BN85)</f>
        <v>29.507711635984485</v>
      </c>
      <c r="BG525" s="146">
        <f>IFERROR('CEB Allocators'!AY85/SUM('CEB Allocators'!$M85:$BF85),0)*SUM($U85:$BN85)</f>
        <v>0</v>
      </c>
      <c r="BH525" s="146">
        <f>IFERROR('CEB Allocators'!AZ85/SUM('CEB Allocators'!$M85:$BF85),0)*SUM($U85:$BN85)</f>
        <v>0</v>
      </c>
      <c r="BI525" s="146">
        <f>IFERROR('CEB Allocators'!BA85/SUM('CEB Allocators'!$M85:$BF85),0)*SUM($U85:$BN85)</f>
        <v>0</v>
      </c>
      <c r="BJ525" s="146">
        <f>IFERROR('CEB Allocators'!BB85/SUM('CEB Allocators'!$M85:$BF85),0)*SUM($U85:$BN85)</f>
        <v>0</v>
      </c>
      <c r="BK525" s="146">
        <f>IFERROR('CEB Allocators'!BC85/SUM('CEB Allocators'!$M85:$BF85),0)*SUM($U85:$BN85)</f>
        <v>0</v>
      </c>
      <c r="BL525" s="146">
        <f>IFERROR('CEB Allocators'!BD85/SUM('CEB Allocators'!$M85:$BF85),0)*SUM($U85:$BN85)</f>
        <v>0</v>
      </c>
      <c r="BM525" s="146">
        <f>IFERROR('CEB Allocators'!BE85/SUM('CEB Allocators'!$M85:$BF85),0)*SUM($U85:$BN85)</f>
        <v>0</v>
      </c>
      <c r="BN525" s="146">
        <f>IFERROR('CEB Allocators'!BF85/SUM('CEB Allocators'!$M85:$BF85),0)*SUM($U85:$BN85)</f>
        <v>0</v>
      </c>
      <c r="BO525" s="146">
        <f t="shared" ref="BO525:CH525" si="1095">BO85</f>
        <v>0</v>
      </c>
      <c r="BP525" s="146">
        <f t="shared" si="1095"/>
        <v>0</v>
      </c>
      <c r="BQ525" s="146">
        <f t="shared" si="1095"/>
        <v>0</v>
      </c>
      <c r="BR525" s="146">
        <f t="shared" si="1095"/>
        <v>0</v>
      </c>
      <c r="BS525" s="146">
        <f t="shared" si="1095"/>
        <v>0</v>
      </c>
      <c r="BT525" s="146">
        <f t="shared" si="1095"/>
        <v>0</v>
      </c>
      <c r="BU525" s="146">
        <f t="shared" si="1095"/>
        <v>0</v>
      </c>
      <c r="BV525" s="146">
        <f t="shared" si="1095"/>
        <v>0</v>
      </c>
      <c r="BW525" s="146">
        <f t="shared" si="1095"/>
        <v>0</v>
      </c>
      <c r="BX525" s="146">
        <f t="shared" si="1095"/>
        <v>0</v>
      </c>
      <c r="BY525" s="146">
        <f t="shared" si="1095"/>
        <v>0</v>
      </c>
      <c r="BZ525" s="146">
        <f t="shared" si="1095"/>
        <v>0</v>
      </c>
      <c r="CA525" s="146">
        <f t="shared" si="1095"/>
        <v>0</v>
      </c>
      <c r="CB525" s="146">
        <f t="shared" si="1095"/>
        <v>0</v>
      </c>
      <c r="CC525" s="146">
        <f t="shared" si="1095"/>
        <v>0</v>
      </c>
      <c r="CD525" s="146">
        <f t="shared" si="1095"/>
        <v>0</v>
      </c>
      <c r="CE525" s="146">
        <f t="shared" si="1095"/>
        <v>0</v>
      </c>
      <c r="CF525" s="146">
        <f t="shared" si="1095"/>
        <v>0</v>
      </c>
      <c r="CG525" s="146">
        <f t="shared" si="1095"/>
        <v>0</v>
      </c>
      <c r="CH525" s="146">
        <f t="shared" si="1095"/>
        <v>0</v>
      </c>
    </row>
    <row r="526" spans="1:86" ht="11.4" x14ac:dyDescent="0.2">
      <c r="A526" s="150"/>
      <c r="B526" s="14" t="str">
        <f t="shared" ref="B526:K526" si="1096">B86</f>
        <v>Conservation</v>
      </c>
      <c r="C526" s="14">
        <f t="shared" si="1096"/>
        <v>0</v>
      </c>
      <c r="D526" s="14" t="str">
        <f t="shared" si="1096"/>
        <v>Con</v>
      </c>
      <c r="E526" s="14" t="str">
        <f t="shared" si="1096"/>
        <v>Conservation</v>
      </c>
      <c r="F526" s="14" t="str">
        <f t="shared" si="1096"/>
        <v>Multiple</v>
      </c>
      <c r="G526" s="14">
        <f t="shared" si="1096"/>
        <v>47119</v>
      </c>
      <c r="H526" s="14">
        <f t="shared" si="1060"/>
        <v>15</v>
      </c>
      <c r="I526" s="14">
        <f t="shared" si="1096"/>
        <v>15</v>
      </c>
      <c r="J526" s="14">
        <f t="shared" si="1096"/>
        <v>0</v>
      </c>
      <c r="K526" s="14">
        <f t="shared" si="1096"/>
        <v>2029</v>
      </c>
      <c r="L526" s="14"/>
      <c r="M526" s="14"/>
      <c r="N526" s="14"/>
      <c r="O526" s="14"/>
      <c r="P526" s="14"/>
      <c r="Q526" s="14"/>
      <c r="R526" s="14"/>
      <c r="S526" s="14"/>
      <c r="T526" s="14"/>
      <c r="U526" s="146">
        <f>IFERROR('CEB Allocators'!M86/SUM('CEB Allocators'!$M86:$BF86),0)*SUM($U86:$BN86)</f>
        <v>0</v>
      </c>
      <c r="V526" s="146">
        <f>IFERROR('CEB Allocators'!N86/SUM('CEB Allocators'!$M86:$BF86),0)*SUM($U86:$BN86)</f>
        <v>0</v>
      </c>
      <c r="W526" s="146">
        <f>IFERROR('CEB Allocators'!O86/SUM('CEB Allocators'!$M86:$BF86),0)*SUM($U86:$BN86)</f>
        <v>0</v>
      </c>
      <c r="X526" s="146">
        <f>IFERROR('CEB Allocators'!P86/SUM('CEB Allocators'!$M86:$BF86),0)*SUM($U86:$BN86)</f>
        <v>0</v>
      </c>
      <c r="Y526" s="146">
        <f>IFERROR('CEB Allocators'!Q86/SUM('CEB Allocators'!$M86:$BF86),0)*SUM($U86:$BN86)</f>
        <v>0</v>
      </c>
      <c r="Z526" s="146">
        <f>IFERROR('CEB Allocators'!R86/SUM('CEB Allocators'!$M86:$BF86),0)*SUM($U86:$BN86)</f>
        <v>0</v>
      </c>
      <c r="AA526" s="146">
        <f>IFERROR('CEB Allocators'!S86/SUM('CEB Allocators'!$M86:$BF86),0)*SUM($U86:$BN86)</f>
        <v>0</v>
      </c>
      <c r="AB526" s="146">
        <f>IFERROR('CEB Allocators'!T86/SUM('CEB Allocators'!$M86:$BF86),0)*SUM($U86:$BN86)</f>
        <v>0</v>
      </c>
      <c r="AC526" s="146">
        <f>IFERROR('CEB Allocators'!U86/SUM('CEB Allocators'!$M86:$BF86),0)*SUM($U86:$BN86)</f>
        <v>0</v>
      </c>
      <c r="AD526" s="146">
        <f>IFERROR('CEB Allocators'!V86/SUM('CEB Allocators'!$M86:$BF86),0)*SUM($U86:$BN86)</f>
        <v>0</v>
      </c>
      <c r="AE526" s="146">
        <f>IFERROR('CEB Allocators'!W86/SUM('CEB Allocators'!$M86:$BF86),0)*SUM($U86:$BN86)</f>
        <v>0</v>
      </c>
      <c r="AF526" s="146">
        <f>IFERROR('CEB Allocators'!X86/SUM('CEB Allocators'!$M86:$BF86),0)*SUM($U86:$BN86)</f>
        <v>0</v>
      </c>
      <c r="AG526" s="146">
        <f>IFERROR('CEB Allocators'!Y86/SUM('CEB Allocators'!$M86:$BF86),0)*SUM($U86:$BN86)</f>
        <v>0</v>
      </c>
      <c r="AH526" s="146">
        <f>IFERROR('CEB Allocators'!Z86/SUM('CEB Allocators'!$M86:$BF86),0)*SUM($U86:$BN86)</f>
        <v>0</v>
      </c>
      <c r="AI526" s="146">
        <f>IFERROR('CEB Allocators'!AA86/SUM('CEB Allocators'!$M86:$BF86),0)*SUM($U86:$BN86)</f>
        <v>0</v>
      </c>
      <c r="AJ526" s="146">
        <f>IFERROR('CEB Allocators'!AB86/SUM('CEB Allocators'!$M86:$BF86),0)*SUM($U86:$BN86)</f>
        <v>0</v>
      </c>
      <c r="AK526" s="146">
        <f>IFERROR('CEB Allocators'!AC86/SUM('CEB Allocators'!$M86:$BF86),0)*SUM($U86:$BN86)</f>
        <v>0</v>
      </c>
      <c r="AL526" s="146">
        <f>IFERROR('CEB Allocators'!AD86/SUM('CEB Allocators'!$M86:$BF86),0)*SUM($U86:$BN86)</f>
        <v>0</v>
      </c>
      <c r="AM526" s="146">
        <f>IFERROR('CEB Allocators'!AE86/SUM('CEB Allocators'!$M86:$BF86),0)*SUM($U86:$BN86)</f>
        <v>0</v>
      </c>
      <c r="AN526" s="146">
        <f>IFERROR('CEB Allocators'!AF86/SUM('CEB Allocators'!$M86:$BF86),0)*SUM($U86:$BN86)</f>
        <v>0</v>
      </c>
      <c r="AO526" s="146">
        <f>IFERROR('CEB Allocators'!AG86/SUM('CEB Allocators'!$M86:$BF86),0)*SUM($U86:$BN86)</f>
        <v>0</v>
      </c>
      <c r="AP526" s="146">
        <f>IFERROR('CEB Allocators'!AH86/SUM('CEB Allocators'!$M86:$BF86),0)*SUM($U86:$BN86)</f>
        <v>0</v>
      </c>
      <c r="AQ526" s="146">
        <f>IFERROR('CEB Allocators'!AI86/SUM('CEB Allocators'!$M86:$BF86),0)*SUM($U86:$BN86)</f>
        <v>0</v>
      </c>
      <c r="AR526" s="146">
        <f>IFERROR('CEB Allocators'!AJ86/SUM('CEB Allocators'!$M86:$BF86),0)*SUM($U86:$BN86)</f>
        <v>0</v>
      </c>
      <c r="AS526" s="146">
        <f>IFERROR('CEB Allocators'!AK86/SUM('CEB Allocators'!$M86:$BF86),0)*SUM($U86:$BN86)</f>
        <v>30.097865868704172</v>
      </c>
      <c r="AT526" s="146">
        <f>IFERROR('CEB Allocators'!AL86/SUM('CEB Allocators'!$M86:$BF86),0)*SUM($U86:$BN86)</f>
        <v>30.097865868704172</v>
      </c>
      <c r="AU526" s="146">
        <f>IFERROR('CEB Allocators'!AM86/SUM('CEB Allocators'!$M86:$BF86),0)*SUM($U86:$BN86)</f>
        <v>30.097865868704172</v>
      </c>
      <c r="AV526" s="146">
        <f>IFERROR('CEB Allocators'!AN86/SUM('CEB Allocators'!$M86:$BF86),0)*SUM($U86:$BN86)</f>
        <v>30.097865868704172</v>
      </c>
      <c r="AW526" s="146">
        <f>IFERROR('CEB Allocators'!AO86/SUM('CEB Allocators'!$M86:$BF86),0)*SUM($U86:$BN86)</f>
        <v>30.097865868704172</v>
      </c>
      <c r="AX526" s="146">
        <f>IFERROR('CEB Allocators'!AP86/SUM('CEB Allocators'!$M86:$BF86),0)*SUM($U86:$BN86)</f>
        <v>30.097865868704172</v>
      </c>
      <c r="AY526" s="146">
        <f>IFERROR('CEB Allocators'!AQ86/SUM('CEB Allocators'!$M86:$BF86),0)*SUM($U86:$BN86)</f>
        <v>30.097865868704172</v>
      </c>
      <c r="AZ526" s="146">
        <f>IFERROR('CEB Allocators'!AR86/SUM('CEB Allocators'!$M86:$BF86),0)*SUM($U86:$BN86)</f>
        <v>30.097865868704172</v>
      </c>
      <c r="BA526" s="146">
        <f>IFERROR('CEB Allocators'!AS86/SUM('CEB Allocators'!$M86:$BF86),0)*SUM($U86:$BN86)</f>
        <v>30.097865868704172</v>
      </c>
      <c r="BB526" s="146">
        <f>IFERROR('CEB Allocators'!AT86/SUM('CEB Allocators'!$M86:$BF86),0)*SUM($U86:$BN86)</f>
        <v>30.097865868704172</v>
      </c>
      <c r="BC526" s="146">
        <f>IFERROR('CEB Allocators'!AU86/SUM('CEB Allocators'!$M86:$BF86),0)*SUM($U86:$BN86)</f>
        <v>30.097865868704172</v>
      </c>
      <c r="BD526" s="146">
        <f>IFERROR('CEB Allocators'!AV86/SUM('CEB Allocators'!$M86:$BF86),0)*SUM($U86:$BN86)</f>
        <v>30.097865868704172</v>
      </c>
      <c r="BE526" s="146">
        <f>IFERROR('CEB Allocators'!AW86/SUM('CEB Allocators'!$M86:$BF86),0)*SUM($U86:$BN86)</f>
        <v>30.097865868704172</v>
      </c>
      <c r="BF526" s="146">
        <f>IFERROR('CEB Allocators'!AX86/SUM('CEB Allocators'!$M86:$BF86),0)*SUM($U86:$BN86)</f>
        <v>30.097865868704172</v>
      </c>
      <c r="BG526" s="146">
        <f>IFERROR('CEB Allocators'!AY86/SUM('CEB Allocators'!$M86:$BF86),0)*SUM($U86:$BN86)</f>
        <v>30.097865868704172</v>
      </c>
      <c r="BH526" s="146">
        <f>IFERROR('CEB Allocators'!AZ86/SUM('CEB Allocators'!$M86:$BF86),0)*SUM($U86:$BN86)</f>
        <v>0</v>
      </c>
      <c r="BI526" s="146">
        <f>IFERROR('CEB Allocators'!BA86/SUM('CEB Allocators'!$M86:$BF86),0)*SUM($U86:$BN86)</f>
        <v>0</v>
      </c>
      <c r="BJ526" s="146">
        <f>IFERROR('CEB Allocators'!BB86/SUM('CEB Allocators'!$M86:$BF86),0)*SUM($U86:$BN86)</f>
        <v>0</v>
      </c>
      <c r="BK526" s="146">
        <f>IFERROR('CEB Allocators'!BC86/SUM('CEB Allocators'!$M86:$BF86),0)*SUM($U86:$BN86)</f>
        <v>0</v>
      </c>
      <c r="BL526" s="146">
        <f>IFERROR('CEB Allocators'!BD86/SUM('CEB Allocators'!$M86:$BF86),0)*SUM($U86:$BN86)</f>
        <v>0</v>
      </c>
      <c r="BM526" s="146">
        <f>IFERROR('CEB Allocators'!BE86/SUM('CEB Allocators'!$M86:$BF86),0)*SUM($U86:$BN86)</f>
        <v>0</v>
      </c>
      <c r="BN526" s="146">
        <f>IFERROR('CEB Allocators'!BF86/SUM('CEB Allocators'!$M86:$BF86),0)*SUM($U86:$BN86)</f>
        <v>0</v>
      </c>
      <c r="BO526" s="146">
        <f t="shared" ref="BO526:CH526" si="1097">BO86</f>
        <v>0</v>
      </c>
      <c r="BP526" s="146">
        <f t="shared" si="1097"/>
        <v>0</v>
      </c>
      <c r="BQ526" s="146">
        <f t="shared" si="1097"/>
        <v>0</v>
      </c>
      <c r="BR526" s="146">
        <f t="shared" si="1097"/>
        <v>0</v>
      </c>
      <c r="BS526" s="146">
        <f t="shared" si="1097"/>
        <v>0</v>
      </c>
      <c r="BT526" s="146">
        <f t="shared" si="1097"/>
        <v>0</v>
      </c>
      <c r="BU526" s="146">
        <f t="shared" si="1097"/>
        <v>0</v>
      </c>
      <c r="BV526" s="146">
        <f t="shared" si="1097"/>
        <v>0</v>
      </c>
      <c r="BW526" s="146">
        <f t="shared" si="1097"/>
        <v>0</v>
      </c>
      <c r="BX526" s="146">
        <f t="shared" si="1097"/>
        <v>0</v>
      </c>
      <c r="BY526" s="146">
        <f t="shared" si="1097"/>
        <v>0</v>
      </c>
      <c r="BZ526" s="146">
        <f t="shared" si="1097"/>
        <v>0</v>
      </c>
      <c r="CA526" s="146">
        <f t="shared" si="1097"/>
        <v>0</v>
      </c>
      <c r="CB526" s="146">
        <f t="shared" si="1097"/>
        <v>0</v>
      </c>
      <c r="CC526" s="146">
        <f t="shared" si="1097"/>
        <v>0</v>
      </c>
      <c r="CD526" s="146">
        <f t="shared" si="1097"/>
        <v>0</v>
      </c>
      <c r="CE526" s="146">
        <f t="shared" si="1097"/>
        <v>0</v>
      </c>
      <c r="CF526" s="146">
        <f t="shared" si="1097"/>
        <v>0</v>
      </c>
      <c r="CG526" s="146">
        <f t="shared" si="1097"/>
        <v>0</v>
      </c>
      <c r="CH526" s="146">
        <f t="shared" si="1097"/>
        <v>0</v>
      </c>
    </row>
    <row r="527" spans="1:86" ht="11.4" x14ac:dyDescent="0.2">
      <c r="A527" s="150"/>
      <c r="B527" s="14" t="str">
        <f t="shared" ref="B527:K527" si="1098">B87</f>
        <v>Conservation</v>
      </c>
      <c r="C527" s="14">
        <f t="shared" si="1098"/>
        <v>0</v>
      </c>
      <c r="D527" s="14" t="str">
        <f t="shared" si="1098"/>
        <v>Con</v>
      </c>
      <c r="E527" s="14" t="str">
        <f t="shared" si="1098"/>
        <v>Conservation</v>
      </c>
      <c r="F527" s="14" t="str">
        <f t="shared" si="1098"/>
        <v>Multiple</v>
      </c>
      <c r="G527" s="14">
        <f t="shared" si="1098"/>
        <v>47484</v>
      </c>
      <c r="H527" s="14">
        <f t="shared" si="1060"/>
        <v>15</v>
      </c>
      <c r="I527" s="14">
        <f t="shared" si="1098"/>
        <v>15</v>
      </c>
      <c r="J527" s="14">
        <f t="shared" si="1098"/>
        <v>0</v>
      </c>
      <c r="K527" s="14">
        <f t="shared" si="1098"/>
        <v>2030</v>
      </c>
      <c r="L527" s="14"/>
      <c r="M527" s="14"/>
      <c r="N527" s="14"/>
      <c r="O527" s="14"/>
      <c r="P527" s="14"/>
      <c r="Q527" s="14"/>
      <c r="R527" s="14"/>
      <c r="S527" s="14"/>
      <c r="T527" s="14"/>
      <c r="U527" s="146">
        <f>IFERROR('CEB Allocators'!M87/SUM('CEB Allocators'!$M87:$BF87),0)*SUM($U87:$BN87)</f>
        <v>0</v>
      </c>
      <c r="V527" s="146">
        <f>IFERROR('CEB Allocators'!N87/SUM('CEB Allocators'!$M87:$BF87),0)*SUM($U87:$BN87)</f>
        <v>0</v>
      </c>
      <c r="W527" s="146">
        <f>IFERROR('CEB Allocators'!O87/SUM('CEB Allocators'!$M87:$BF87),0)*SUM($U87:$BN87)</f>
        <v>0</v>
      </c>
      <c r="X527" s="146">
        <f>IFERROR('CEB Allocators'!P87/SUM('CEB Allocators'!$M87:$BF87),0)*SUM($U87:$BN87)</f>
        <v>0</v>
      </c>
      <c r="Y527" s="146">
        <f>IFERROR('CEB Allocators'!Q87/SUM('CEB Allocators'!$M87:$BF87),0)*SUM($U87:$BN87)</f>
        <v>0</v>
      </c>
      <c r="Z527" s="146">
        <f>IFERROR('CEB Allocators'!R87/SUM('CEB Allocators'!$M87:$BF87),0)*SUM($U87:$BN87)</f>
        <v>0</v>
      </c>
      <c r="AA527" s="146">
        <f>IFERROR('CEB Allocators'!S87/SUM('CEB Allocators'!$M87:$BF87),0)*SUM($U87:$BN87)</f>
        <v>0</v>
      </c>
      <c r="AB527" s="146">
        <f>IFERROR('CEB Allocators'!T87/SUM('CEB Allocators'!$M87:$BF87),0)*SUM($U87:$BN87)</f>
        <v>0</v>
      </c>
      <c r="AC527" s="146">
        <f>IFERROR('CEB Allocators'!U87/SUM('CEB Allocators'!$M87:$BF87),0)*SUM($U87:$BN87)</f>
        <v>0</v>
      </c>
      <c r="AD527" s="146">
        <f>IFERROR('CEB Allocators'!V87/SUM('CEB Allocators'!$M87:$BF87),0)*SUM($U87:$BN87)</f>
        <v>0</v>
      </c>
      <c r="AE527" s="146">
        <f>IFERROR('CEB Allocators'!W87/SUM('CEB Allocators'!$M87:$BF87),0)*SUM($U87:$BN87)</f>
        <v>0</v>
      </c>
      <c r="AF527" s="146">
        <f>IFERROR('CEB Allocators'!X87/SUM('CEB Allocators'!$M87:$BF87),0)*SUM($U87:$BN87)</f>
        <v>0</v>
      </c>
      <c r="AG527" s="146">
        <f>IFERROR('CEB Allocators'!Y87/SUM('CEB Allocators'!$M87:$BF87),0)*SUM($U87:$BN87)</f>
        <v>0</v>
      </c>
      <c r="AH527" s="146">
        <f>IFERROR('CEB Allocators'!Z87/SUM('CEB Allocators'!$M87:$BF87),0)*SUM($U87:$BN87)</f>
        <v>0</v>
      </c>
      <c r="AI527" s="146">
        <f>IFERROR('CEB Allocators'!AA87/SUM('CEB Allocators'!$M87:$BF87),0)*SUM($U87:$BN87)</f>
        <v>0</v>
      </c>
      <c r="AJ527" s="146">
        <f>IFERROR('CEB Allocators'!AB87/SUM('CEB Allocators'!$M87:$BF87),0)*SUM($U87:$BN87)</f>
        <v>0</v>
      </c>
      <c r="AK527" s="146">
        <f>IFERROR('CEB Allocators'!AC87/SUM('CEB Allocators'!$M87:$BF87),0)*SUM($U87:$BN87)</f>
        <v>0</v>
      </c>
      <c r="AL527" s="146">
        <f>IFERROR('CEB Allocators'!AD87/SUM('CEB Allocators'!$M87:$BF87),0)*SUM($U87:$BN87)</f>
        <v>0</v>
      </c>
      <c r="AM527" s="146">
        <f>IFERROR('CEB Allocators'!AE87/SUM('CEB Allocators'!$M87:$BF87),0)*SUM($U87:$BN87)</f>
        <v>0</v>
      </c>
      <c r="AN527" s="146">
        <f>IFERROR('CEB Allocators'!AF87/SUM('CEB Allocators'!$M87:$BF87),0)*SUM($U87:$BN87)</f>
        <v>0</v>
      </c>
      <c r="AO527" s="146">
        <f>IFERROR('CEB Allocators'!AG87/SUM('CEB Allocators'!$M87:$BF87),0)*SUM($U87:$BN87)</f>
        <v>0</v>
      </c>
      <c r="AP527" s="146">
        <f>IFERROR('CEB Allocators'!AH87/SUM('CEB Allocators'!$M87:$BF87),0)*SUM($U87:$BN87)</f>
        <v>0</v>
      </c>
      <c r="AQ527" s="146">
        <f>IFERROR('CEB Allocators'!AI87/SUM('CEB Allocators'!$M87:$BF87),0)*SUM($U87:$BN87)</f>
        <v>0</v>
      </c>
      <c r="AR527" s="146">
        <f>IFERROR('CEB Allocators'!AJ87/SUM('CEB Allocators'!$M87:$BF87),0)*SUM($U87:$BN87)</f>
        <v>0</v>
      </c>
      <c r="AS527" s="146">
        <f>IFERROR('CEB Allocators'!AK87/SUM('CEB Allocators'!$M87:$BF87),0)*SUM($U87:$BN87)</f>
        <v>0</v>
      </c>
      <c r="AT527" s="146">
        <f>IFERROR('CEB Allocators'!AL87/SUM('CEB Allocators'!$M87:$BF87),0)*SUM($U87:$BN87)</f>
        <v>30.699823186078252</v>
      </c>
      <c r="AU527" s="146">
        <f>IFERROR('CEB Allocators'!AM87/SUM('CEB Allocators'!$M87:$BF87),0)*SUM($U87:$BN87)</f>
        <v>30.699823186078252</v>
      </c>
      <c r="AV527" s="146">
        <f>IFERROR('CEB Allocators'!AN87/SUM('CEB Allocators'!$M87:$BF87),0)*SUM($U87:$BN87)</f>
        <v>30.699823186078252</v>
      </c>
      <c r="AW527" s="146">
        <f>IFERROR('CEB Allocators'!AO87/SUM('CEB Allocators'!$M87:$BF87),0)*SUM($U87:$BN87)</f>
        <v>30.699823186078252</v>
      </c>
      <c r="AX527" s="146">
        <f>IFERROR('CEB Allocators'!AP87/SUM('CEB Allocators'!$M87:$BF87),0)*SUM($U87:$BN87)</f>
        <v>30.699823186078252</v>
      </c>
      <c r="AY527" s="146">
        <f>IFERROR('CEB Allocators'!AQ87/SUM('CEB Allocators'!$M87:$BF87),0)*SUM($U87:$BN87)</f>
        <v>30.699823186078252</v>
      </c>
      <c r="AZ527" s="146">
        <f>IFERROR('CEB Allocators'!AR87/SUM('CEB Allocators'!$M87:$BF87),0)*SUM($U87:$BN87)</f>
        <v>30.699823186078252</v>
      </c>
      <c r="BA527" s="146">
        <f>IFERROR('CEB Allocators'!AS87/SUM('CEB Allocators'!$M87:$BF87),0)*SUM($U87:$BN87)</f>
        <v>30.699823186078252</v>
      </c>
      <c r="BB527" s="146">
        <f>IFERROR('CEB Allocators'!AT87/SUM('CEB Allocators'!$M87:$BF87),0)*SUM($U87:$BN87)</f>
        <v>30.699823186078252</v>
      </c>
      <c r="BC527" s="146">
        <f>IFERROR('CEB Allocators'!AU87/SUM('CEB Allocators'!$M87:$BF87),0)*SUM($U87:$BN87)</f>
        <v>30.699823186078252</v>
      </c>
      <c r="BD527" s="146">
        <f>IFERROR('CEB Allocators'!AV87/SUM('CEB Allocators'!$M87:$BF87),0)*SUM($U87:$BN87)</f>
        <v>30.699823186078252</v>
      </c>
      <c r="BE527" s="146">
        <f>IFERROR('CEB Allocators'!AW87/SUM('CEB Allocators'!$M87:$BF87),0)*SUM($U87:$BN87)</f>
        <v>30.699823186078252</v>
      </c>
      <c r="BF527" s="146">
        <f>IFERROR('CEB Allocators'!AX87/SUM('CEB Allocators'!$M87:$BF87),0)*SUM($U87:$BN87)</f>
        <v>30.699823186078252</v>
      </c>
      <c r="BG527" s="146">
        <f>IFERROR('CEB Allocators'!AY87/SUM('CEB Allocators'!$M87:$BF87),0)*SUM($U87:$BN87)</f>
        <v>30.699823186078252</v>
      </c>
      <c r="BH527" s="146">
        <f>IFERROR('CEB Allocators'!AZ87/SUM('CEB Allocators'!$M87:$BF87),0)*SUM($U87:$BN87)</f>
        <v>30.699823186078252</v>
      </c>
      <c r="BI527" s="146">
        <f>IFERROR('CEB Allocators'!BA87/SUM('CEB Allocators'!$M87:$BF87),0)*SUM($U87:$BN87)</f>
        <v>0</v>
      </c>
      <c r="BJ527" s="146">
        <f>IFERROR('CEB Allocators'!BB87/SUM('CEB Allocators'!$M87:$BF87),0)*SUM($U87:$BN87)</f>
        <v>0</v>
      </c>
      <c r="BK527" s="146">
        <f>IFERROR('CEB Allocators'!BC87/SUM('CEB Allocators'!$M87:$BF87),0)*SUM($U87:$BN87)</f>
        <v>0</v>
      </c>
      <c r="BL527" s="146">
        <f>IFERROR('CEB Allocators'!BD87/SUM('CEB Allocators'!$M87:$BF87),0)*SUM($U87:$BN87)</f>
        <v>0</v>
      </c>
      <c r="BM527" s="146">
        <f>IFERROR('CEB Allocators'!BE87/SUM('CEB Allocators'!$M87:$BF87),0)*SUM($U87:$BN87)</f>
        <v>0</v>
      </c>
      <c r="BN527" s="146">
        <f>IFERROR('CEB Allocators'!BF87/SUM('CEB Allocators'!$M87:$BF87),0)*SUM($U87:$BN87)</f>
        <v>0</v>
      </c>
      <c r="BO527" s="146">
        <f t="shared" ref="BO527:CH527" si="1099">BO87</f>
        <v>0</v>
      </c>
      <c r="BP527" s="146">
        <f t="shared" si="1099"/>
        <v>0</v>
      </c>
      <c r="BQ527" s="146">
        <f t="shared" si="1099"/>
        <v>0</v>
      </c>
      <c r="BR527" s="146">
        <f t="shared" si="1099"/>
        <v>0</v>
      </c>
      <c r="BS527" s="146">
        <f t="shared" si="1099"/>
        <v>0</v>
      </c>
      <c r="BT527" s="146">
        <f t="shared" si="1099"/>
        <v>0</v>
      </c>
      <c r="BU527" s="146">
        <f t="shared" si="1099"/>
        <v>0</v>
      </c>
      <c r="BV527" s="146">
        <f t="shared" si="1099"/>
        <v>0</v>
      </c>
      <c r="BW527" s="146">
        <f t="shared" si="1099"/>
        <v>0</v>
      </c>
      <c r="BX527" s="146">
        <f t="shared" si="1099"/>
        <v>0</v>
      </c>
      <c r="BY527" s="146">
        <f t="shared" si="1099"/>
        <v>0</v>
      </c>
      <c r="BZ527" s="146">
        <f t="shared" si="1099"/>
        <v>0</v>
      </c>
      <c r="CA527" s="146">
        <f t="shared" si="1099"/>
        <v>0</v>
      </c>
      <c r="CB527" s="146">
        <f t="shared" si="1099"/>
        <v>0</v>
      </c>
      <c r="CC527" s="146">
        <f t="shared" si="1099"/>
        <v>0</v>
      </c>
      <c r="CD527" s="146">
        <f t="shared" si="1099"/>
        <v>0</v>
      </c>
      <c r="CE527" s="146">
        <f t="shared" si="1099"/>
        <v>0</v>
      </c>
      <c r="CF527" s="146">
        <f t="shared" si="1099"/>
        <v>0</v>
      </c>
      <c r="CG527" s="146">
        <f t="shared" si="1099"/>
        <v>0</v>
      </c>
      <c r="CH527" s="146">
        <f t="shared" si="1099"/>
        <v>0</v>
      </c>
    </row>
    <row r="528" spans="1:86" ht="11.4" x14ac:dyDescent="0.2">
      <c r="A528" s="150"/>
      <c r="B528" s="14" t="str">
        <f t="shared" ref="B528:K528" si="1100">B88</f>
        <v>Conservation</v>
      </c>
      <c r="C528" s="14">
        <f t="shared" si="1100"/>
        <v>0</v>
      </c>
      <c r="D528" s="14" t="str">
        <f t="shared" si="1100"/>
        <v>Con</v>
      </c>
      <c r="E528" s="14" t="str">
        <f t="shared" si="1100"/>
        <v>Conservation</v>
      </c>
      <c r="F528" s="14" t="str">
        <f t="shared" si="1100"/>
        <v>Multiple</v>
      </c>
      <c r="G528" s="14">
        <f t="shared" si="1100"/>
        <v>47849</v>
      </c>
      <c r="H528" s="14">
        <f t="shared" si="1060"/>
        <v>15</v>
      </c>
      <c r="I528" s="14">
        <f t="shared" si="1100"/>
        <v>15</v>
      </c>
      <c r="J528" s="14">
        <f t="shared" si="1100"/>
        <v>0</v>
      </c>
      <c r="K528" s="14">
        <f t="shared" si="1100"/>
        <v>2031</v>
      </c>
      <c r="L528" s="14"/>
      <c r="M528" s="14"/>
      <c r="N528" s="14"/>
      <c r="O528" s="14"/>
      <c r="P528" s="14"/>
      <c r="Q528" s="14"/>
      <c r="R528" s="14"/>
      <c r="S528" s="14"/>
      <c r="T528" s="14"/>
      <c r="U528" s="146">
        <f>IFERROR('CEB Allocators'!M88/SUM('CEB Allocators'!$M88:$BF88),0)*SUM($U88:$BN88)</f>
        <v>0</v>
      </c>
      <c r="V528" s="146">
        <f>IFERROR('CEB Allocators'!N88/SUM('CEB Allocators'!$M88:$BF88),0)*SUM($U88:$BN88)</f>
        <v>0</v>
      </c>
      <c r="W528" s="146">
        <f>IFERROR('CEB Allocators'!O88/SUM('CEB Allocators'!$M88:$BF88),0)*SUM($U88:$BN88)</f>
        <v>0</v>
      </c>
      <c r="X528" s="146">
        <f>IFERROR('CEB Allocators'!P88/SUM('CEB Allocators'!$M88:$BF88),0)*SUM($U88:$BN88)</f>
        <v>0</v>
      </c>
      <c r="Y528" s="146">
        <f>IFERROR('CEB Allocators'!Q88/SUM('CEB Allocators'!$M88:$BF88),0)*SUM($U88:$BN88)</f>
        <v>0</v>
      </c>
      <c r="Z528" s="146">
        <f>IFERROR('CEB Allocators'!R88/SUM('CEB Allocators'!$M88:$BF88),0)*SUM($U88:$BN88)</f>
        <v>0</v>
      </c>
      <c r="AA528" s="146">
        <f>IFERROR('CEB Allocators'!S88/SUM('CEB Allocators'!$M88:$BF88),0)*SUM($U88:$BN88)</f>
        <v>0</v>
      </c>
      <c r="AB528" s="146">
        <f>IFERROR('CEB Allocators'!T88/SUM('CEB Allocators'!$M88:$BF88),0)*SUM($U88:$BN88)</f>
        <v>0</v>
      </c>
      <c r="AC528" s="146">
        <f>IFERROR('CEB Allocators'!U88/SUM('CEB Allocators'!$M88:$BF88),0)*SUM($U88:$BN88)</f>
        <v>0</v>
      </c>
      <c r="AD528" s="146">
        <f>IFERROR('CEB Allocators'!V88/SUM('CEB Allocators'!$M88:$BF88),0)*SUM($U88:$BN88)</f>
        <v>0</v>
      </c>
      <c r="AE528" s="146">
        <f>IFERROR('CEB Allocators'!W88/SUM('CEB Allocators'!$M88:$BF88),0)*SUM($U88:$BN88)</f>
        <v>0</v>
      </c>
      <c r="AF528" s="146">
        <f>IFERROR('CEB Allocators'!X88/SUM('CEB Allocators'!$M88:$BF88),0)*SUM($U88:$BN88)</f>
        <v>0</v>
      </c>
      <c r="AG528" s="146">
        <f>IFERROR('CEB Allocators'!Y88/SUM('CEB Allocators'!$M88:$BF88),0)*SUM($U88:$BN88)</f>
        <v>0</v>
      </c>
      <c r="AH528" s="146">
        <f>IFERROR('CEB Allocators'!Z88/SUM('CEB Allocators'!$M88:$BF88),0)*SUM($U88:$BN88)</f>
        <v>0</v>
      </c>
      <c r="AI528" s="146">
        <f>IFERROR('CEB Allocators'!AA88/SUM('CEB Allocators'!$M88:$BF88),0)*SUM($U88:$BN88)</f>
        <v>0</v>
      </c>
      <c r="AJ528" s="146">
        <f>IFERROR('CEB Allocators'!AB88/SUM('CEB Allocators'!$M88:$BF88),0)*SUM($U88:$BN88)</f>
        <v>0</v>
      </c>
      <c r="AK528" s="146">
        <f>IFERROR('CEB Allocators'!AC88/SUM('CEB Allocators'!$M88:$BF88),0)*SUM($U88:$BN88)</f>
        <v>0</v>
      </c>
      <c r="AL528" s="146">
        <f>IFERROR('CEB Allocators'!AD88/SUM('CEB Allocators'!$M88:$BF88),0)*SUM($U88:$BN88)</f>
        <v>0</v>
      </c>
      <c r="AM528" s="146">
        <f>IFERROR('CEB Allocators'!AE88/SUM('CEB Allocators'!$M88:$BF88),0)*SUM($U88:$BN88)</f>
        <v>0</v>
      </c>
      <c r="AN528" s="146">
        <f>IFERROR('CEB Allocators'!AF88/SUM('CEB Allocators'!$M88:$BF88),0)*SUM($U88:$BN88)</f>
        <v>0</v>
      </c>
      <c r="AO528" s="146">
        <f>IFERROR('CEB Allocators'!AG88/SUM('CEB Allocators'!$M88:$BF88),0)*SUM($U88:$BN88)</f>
        <v>0</v>
      </c>
      <c r="AP528" s="146">
        <f>IFERROR('CEB Allocators'!AH88/SUM('CEB Allocators'!$M88:$BF88),0)*SUM($U88:$BN88)</f>
        <v>0</v>
      </c>
      <c r="AQ528" s="146">
        <f>IFERROR('CEB Allocators'!AI88/SUM('CEB Allocators'!$M88:$BF88),0)*SUM($U88:$BN88)</f>
        <v>0</v>
      </c>
      <c r="AR528" s="146">
        <f>IFERROR('CEB Allocators'!AJ88/SUM('CEB Allocators'!$M88:$BF88),0)*SUM($U88:$BN88)</f>
        <v>0</v>
      </c>
      <c r="AS528" s="146">
        <f>IFERROR('CEB Allocators'!AK88/SUM('CEB Allocators'!$M88:$BF88),0)*SUM($U88:$BN88)</f>
        <v>0</v>
      </c>
      <c r="AT528" s="146">
        <f>IFERROR('CEB Allocators'!AL88/SUM('CEB Allocators'!$M88:$BF88),0)*SUM($U88:$BN88)</f>
        <v>0</v>
      </c>
      <c r="AU528" s="146">
        <f>IFERROR('CEB Allocators'!AM88/SUM('CEB Allocators'!$M88:$BF88),0)*SUM($U88:$BN88)</f>
        <v>31.313819649799822</v>
      </c>
      <c r="AV528" s="146">
        <f>IFERROR('CEB Allocators'!AN88/SUM('CEB Allocators'!$M88:$BF88),0)*SUM($U88:$BN88)</f>
        <v>31.313819649799822</v>
      </c>
      <c r="AW528" s="146">
        <f>IFERROR('CEB Allocators'!AO88/SUM('CEB Allocators'!$M88:$BF88),0)*SUM($U88:$BN88)</f>
        <v>31.313819649799822</v>
      </c>
      <c r="AX528" s="146">
        <f>IFERROR('CEB Allocators'!AP88/SUM('CEB Allocators'!$M88:$BF88),0)*SUM($U88:$BN88)</f>
        <v>31.313819649799822</v>
      </c>
      <c r="AY528" s="146">
        <f>IFERROR('CEB Allocators'!AQ88/SUM('CEB Allocators'!$M88:$BF88),0)*SUM($U88:$BN88)</f>
        <v>31.313819649799822</v>
      </c>
      <c r="AZ528" s="146">
        <f>IFERROR('CEB Allocators'!AR88/SUM('CEB Allocators'!$M88:$BF88),0)*SUM($U88:$BN88)</f>
        <v>31.313819649799822</v>
      </c>
      <c r="BA528" s="146">
        <f>IFERROR('CEB Allocators'!AS88/SUM('CEB Allocators'!$M88:$BF88),0)*SUM($U88:$BN88)</f>
        <v>31.313819649799822</v>
      </c>
      <c r="BB528" s="146">
        <f>IFERROR('CEB Allocators'!AT88/SUM('CEB Allocators'!$M88:$BF88),0)*SUM($U88:$BN88)</f>
        <v>31.313819649799822</v>
      </c>
      <c r="BC528" s="146">
        <f>IFERROR('CEB Allocators'!AU88/SUM('CEB Allocators'!$M88:$BF88),0)*SUM($U88:$BN88)</f>
        <v>31.313819649799822</v>
      </c>
      <c r="BD528" s="146">
        <f>IFERROR('CEB Allocators'!AV88/SUM('CEB Allocators'!$M88:$BF88),0)*SUM($U88:$BN88)</f>
        <v>31.313819649799822</v>
      </c>
      <c r="BE528" s="146">
        <f>IFERROR('CEB Allocators'!AW88/SUM('CEB Allocators'!$M88:$BF88),0)*SUM($U88:$BN88)</f>
        <v>31.313819649799822</v>
      </c>
      <c r="BF528" s="146">
        <f>IFERROR('CEB Allocators'!AX88/SUM('CEB Allocators'!$M88:$BF88),0)*SUM($U88:$BN88)</f>
        <v>31.313819649799822</v>
      </c>
      <c r="BG528" s="146">
        <f>IFERROR('CEB Allocators'!AY88/SUM('CEB Allocators'!$M88:$BF88),0)*SUM($U88:$BN88)</f>
        <v>31.313819649799822</v>
      </c>
      <c r="BH528" s="146">
        <f>IFERROR('CEB Allocators'!AZ88/SUM('CEB Allocators'!$M88:$BF88),0)*SUM($U88:$BN88)</f>
        <v>31.313819649799822</v>
      </c>
      <c r="BI528" s="146">
        <f>IFERROR('CEB Allocators'!BA88/SUM('CEB Allocators'!$M88:$BF88),0)*SUM($U88:$BN88)</f>
        <v>31.313819649799822</v>
      </c>
      <c r="BJ528" s="146">
        <f>IFERROR('CEB Allocators'!BB88/SUM('CEB Allocators'!$M88:$BF88),0)*SUM($U88:$BN88)</f>
        <v>0</v>
      </c>
      <c r="BK528" s="146">
        <f>IFERROR('CEB Allocators'!BC88/SUM('CEB Allocators'!$M88:$BF88),0)*SUM($U88:$BN88)</f>
        <v>0</v>
      </c>
      <c r="BL528" s="146">
        <f>IFERROR('CEB Allocators'!BD88/SUM('CEB Allocators'!$M88:$BF88),0)*SUM($U88:$BN88)</f>
        <v>0</v>
      </c>
      <c r="BM528" s="146">
        <f>IFERROR('CEB Allocators'!BE88/SUM('CEB Allocators'!$M88:$BF88),0)*SUM($U88:$BN88)</f>
        <v>0</v>
      </c>
      <c r="BN528" s="146">
        <f>IFERROR('CEB Allocators'!BF88/SUM('CEB Allocators'!$M88:$BF88),0)*SUM($U88:$BN88)</f>
        <v>0</v>
      </c>
      <c r="BO528" s="146">
        <f t="shared" ref="BO528:CH528" si="1101">BO88</f>
        <v>0</v>
      </c>
      <c r="BP528" s="146">
        <f t="shared" si="1101"/>
        <v>0</v>
      </c>
      <c r="BQ528" s="146">
        <f t="shared" si="1101"/>
        <v>0</v>
      </c>
      <c r="BR528" s="146">
        <f t="shared" si="1101"/>
        <v>0</v>
      </c>
      <c r="BS528" s="146">
        <f t="shared" si="1101"/>
        <v>0</v>
      </c>
      <c r="BT528" s="146">
        <f t="shared" si="1101"/>
        <v>0</v>
      </c>
      <c r="BU528" s="146">
        <f t="shared" si="1101"/>
        <v>0</v>
      </c>
      <c r="BV528" s="146">
        <f t="shared" si="1101"/>
        <v>0</v>
      </c>
      <c r="BW528" s="146">
        <f t="shared" si="1101"/>
        <v>0</v>
      </c>
      <c r="BX528" s="146">
        <f t="shared" si="1101"/>
        <v>0</v>
      </c>
      <c r="BY528" s="146">
        <f t="shared" si="1101"/>
        <v>0</v>
      </c>
      <c r="BZ528" s="146">
        <f t="shared" si="1101"/>
        <v>0</v>
      </c>
      <c r="CA528" s="146">
        <f t="shared" si="1101"/>
        <v>0</v>
      </c>
      <c r="CB528" s="146">
        <f t="shared" si="1101"/>
        <v>0</v>
      </c>
      <c r="CC528" s="146">
        <f t="shared" si="1101"/>
        <v>0</v>
      </c>
      <c r="CD528" s="146">
        <f t="shared" si="1101"/>
        <v>0</v>
      </c>
      <c r="CE528" s="146">
        <f t="shared" si="1101"/>
        <v>0</v>
      </c>
      <c r="CF528" s="146">
        <f t="shared" si="1101"/>
        <v>0</v>
      </c>
      <c r="CG528" s="146">
        <f t="shared" si="1101"/>
        <v>0</v>
      </c>
      <c r="CH528" s="146">
        <f t="shared" si="1101"/>
        <v>0</v>
      </c>
    </row>
    <row r="529" spans="1:86" ht="11.4" x14ac:dyDescent="0.2">
      <c r="A529" s="150"/>
      <c r="B529" s="14" t="str">
        <f t="shared" ref="B529:K529" si="1102">B89</f>
        <v>Conservation</v>
      </c>
      <c r="C529" s="14">
        <f t="shared" si="1102"/>
        <v>0</v>
      </c>
      <c r="D529" s="14" t="str">
        <f t="shared" si="1102"/>
        <v>Con</v>
      </c>
      <c r="E529" s="14" t="str">
        <f t="shared" si="1102"/>
        <v>Conservation</v>
      </c>
      <c r="F529" s="14" t="str">
        <f t="shared" si="1102"/>
        <v>Multiple</v>
      </c>
      <c r="G529" s="14">
        <f t="shared" si="1102"/>
        <v>48214</v>
      </c>
      <c r="H529" s="14">
        <f t="shared" si="1060"/>
        <v>15</v>
      </c>
      <c r="I529" s="14">
        <f t="shared" si="1102"/>
        <v>15</v>
      </c>
      <c r="J529" s="14">
        <f t="shared" si="1102"/>
        <v>0</v>
      </c>
      <c r="K529" s="14">
        <f t="shared" si="1102"/>
        <v>2032</v>
      </c>
      <c r="L529" s="14"/>
      <c r="M529" s="14"/>
      <c r="N529" s="14"/>
      <c r="O529" s="14"/>
      <c r="P529" s="14"/>
      <c r="Q529" s="14"/>
      <c r="R529" s="14"/>
      <c r="S529" s="14"/>
      <c r="T529" s="14"/>
      <c r="U529" s="146">
        <f>IFERROR('CEB Allocators'!M89/SUM('CEB Allocators'!$M89:$BF89),0)*SUM($U89:$BN89)</f>
        <v>0</v>
      </c>
      <c r="V529" s="146">
        <f>IFERROR('CEB Allocators'!N89/SUM('CEB Allocators'!$M89:$BF89),0)*SUM($U89:$BN89)</f>
        <v>0</v>
      </c>
      <c r="W529" s="146">
        <f>IFERROR('CEB Allocators'!O89/SUM('CEB Allocators'!$M89:$BF89),0)*SUM($U89:$BN89)</f>
        <v>0</v>
      </c>
      <c r="X529" s="146">
        <f>IFERROR('CEB Allocators'!P89/SUM('CEB Allocators'!$M89:$BF89),0)*SUM($U89:$BN89)</f>
        <v>0</v>
      </c>
      <c r="Y529" s="146">
        <f>IFERROR('CEB Allocators'!Q89/SUM('CEB Allocators'!$M89:$BF89),0)*SUM($U89:$BN89)</f>
        <v>0</v>
      </c>
      <c r="Z529" s="146">
        <f>IFERROR('CEB Allocators'!R89/SUM('CEB Allocators'!$M89:$BF89),0)*SUM($U89:$BN89)</f>
        <v>0</v>
      </c>
      <c r="AA529" s="146">
        <f>IFERROR('CEB Allocators'!S89/SUM('CEB Allocators'!$M89:$BF89),0)*SUM($U89:$BN89)</f>
        <v>0</v>
      </c>
      <c r="AB529" s="146">
        <f>IFERROR('CEB Allocators'!T89/SUM('CEB Allocators'!$M89:$BF89),0)*SUM($U89:$BN89)</f>
        <v>0</v>
      </c>
      <c r="AC529" s="146">
        <f>IFERROR('CEB Allocators'!U89/SUM('CEB Allocators'!$M89:$BF89),0)*SUM($U89:$BN89)</f>
        <v>0</v>
      </c>
      <c r="AD529" s="146">
        <f>IFERROR('CEB Allocators'!V89/SUM('CEB Allocators'!$M89:$BF89),0)*SUM($U89:$BN89)</f>
        <v>0</v>
      </c>
      <c r="AE529" s="146">
        <f>IFERROR('CEB Allocators'!W89/SUM('CEB Allocators'!$M89:$BF89),0)*SUM($U89:$BN89)</f>
        <v>0</v>
      </c>
      <c r="AF529" s="146">
        <f>IFERROR('CEB Allocators'!X89/SUM('CEB Allocators'!$M89:$BF89),0)*SUM($U89:$BN89)</f>
        <v>0</v>
      </c>
      <c r="AG529" s="146">
        <f>IFERROR('CEB Allocators'!Y89/SUM('CEB Allocators'!$M89:$BF89),0)*SUM($U89:$BN89)</f>
        <v>0</v>
      </c>
      <c r="AH529" s="146">
        <f>IFERROR('CEB Allocators'!Z89/SUM('CEB Allocators'!$M89:$BF89),0)*SUM($U89:$BN89)</f>
        <v>0</v>
      </c>
      <c r="AI529" s="146">
        <f>IFERROR('CEB Allocators'!AA89/SUM('CEB Allocators'!$M89:$BF89),0)*SUM($U89:$BN89)</f>
        <v>0</v>
      </c>
      <c r="AJ529" s="146">
        <f>IFERROR('CEB Allocators'!AB89/SUM('CEB Allocators'!$M89:$BF89),0)*SUM($U89:$BN89)</f>
        <v>0</v>
      </c>
      <c r="AK529" s="146">
        <f>IFERROR('CEB Allocators'!AC89/SUM('CEB Allocators'!$M89:$BF89),0)*SUM($U89:$BN89)</f>
        <v>0</v>
      </c>
      <c r="AL529" s="146">
        <f>IFERROR('CEB Allocators'!AD89/SUM('CEB Allocators'!$M89:$BF89),0)*SUM($U89:$BN89)</f>
        <v>0</v>
      </c>
      <c r="AM529" s="146">
        <f>IFERROR('CEB Allocators'!AE89/SUM('CEB Allocators'!$M89:$BF89),0)*SUM($U89:$BN89)</f>
        <v>0</v>
      </c>
      <c r="AN529" s="146">
        <f>IFERROR('CEB Allocators'!AF89/SUM('CEB Allocators'!$M89:$BF89),0)*SUM($U89:$BN89)</f>
        <v>0</v>
      </c>
      <c r="AO529" s="146">
        <f>IFERROR('CEB Allocators'!AG89/SUM('CEB Allocators'!$M89:$BF89),0)*SUM($U89:$BN89)</f>
        <v>0</v>
      </c>
      <c r="AP529" s="146">
        <f>IFERROR('CEB Allocators'!AH89/SUM('CEB Allocators'!$M89:$BF89),0)*SUM($U89:$BN89)</f>
        <v>0</v>
      </c>
      <c r="AQ529" s="146">
        <f>IFERROR('CEB Allocators'!AI89/SUM('CEB Allocators'!$M89:$BF89),0)*SUM($U89:$BN89)</f>
        <v>0</v>
      </c>
      <c r="AR529" s="146">
        <f>IFERROR('CEB Allocators'!AJ89/SUM('CEB Allocators'!$M89:$BF89),0)*SUM($U89:$BN89)</f>
        <v>0</v>
      </c>
      <c r="AS529" s="146">
        <f>IFERROR('CEB Allocators'!AK89/SUM('CEB Allocators'!$M89:$BF89),0)*SUM($U89:$BN89)</f>
        <v>0</v>
      </c>
      <c r="AT529" s="146">
        <f>IFERROR('CEB Allocators'!AL89/SUM('CEB Allocators'!$M89:$BF89),0)*SUM($U89:$BN89)</f>
        <v>0</v>
      </c>
      <c r="AU529" s="146">
        <f>IFERROR('CEB Allocators'!AM89/SUM('CEB Allocators'!$M89:$BF89),0)*SUM($U89:$BN89)</f>
        <v>0</v>
      </c>
      <c r="AV529" s="146">
        <f>IFERROR('CEB Allocators'!AN89/SUM('CEB Allocators'!$M89:$BF89),0)*SUM($U89:$BN89)</f>
        <v>31.940096042795819</v>
      </c>
      <c r="AW529" s="146">
        <f>IFERROR('CEB Allocators'!AO89/SUM('CEB Allocators'!$M89:$BF89),0)*SUM($U89:$BN89)</f>
        <v>31.940096042795819</v>
      </c>
      <c r="AX529" s="146">
        <f>IFERROR('CEB Allocators'!AP89/SUM('CEB Allocators'!$M89:$BF89),0)*SUM($U89:$BN89)</f>
        <v>31.940096042795819</v>
      </c>
      <c r="AY529" s="146">
        <f>IFERROR('CEB Allocators'!AQ89/SUM('CEB Allocators'!$M89:$BF89),0)*SUM($U89:$BN89)</f>
        <v>31.940096042795819</v>
      </c>
      <c r="AZ529" s="146">
        <f>IFERROR('CEB Allocators'!AR89/SUM('CEB Allocators'!$M89:$BF89),0)*SUM($U89:$BN89)</f>
        <v>31.940096042795819</v>
      </c>
      <c r="BA529" s="146">
        <f>IFERROR('CEB Allocators'!AS89/SUM('CEB Allocators'!$M89:$BF89),0)*SUM($U89:$BN89)</f>
        <v>31.940096042795819</v>
      </c>
      <c r="BB529" s="146">
        <f>IFERROR('CEB Allocators'!AT89/SUM('CEB Allocators'!$M89:$BF89),0)*SUM($U89:$BN89)</f>
        <v>31.940096042795819</v>
      </c>
      <c r="BC529" s="146">
        <f>IFERROR('CEB Allocators'!AU89/SUM('CEB Allocators'!$M89:$BF89),0)*SUM($U89:$BN89)</f>
        <v>31.940096042795819</v>
      </c>
      <c r="BD529" s="146">
        <f>IFERROR('CEB Allocators'!AV89/SUM('CEB Allocators'!$M89:$BF89),0)*SUM($U89:$BN89)</f>
        <v>31.940096042795819</v>
      </c>
      <c r="BE529" s="146">
        <f>IFERROR('CEB Allocators'!AW89/SUM('CEB Allocators'!$M89:$BF89),0)*SUM($U89:$BN89)</f>
        <v>31.940096042795819</v>
      </c>
      <c r="BF529" s="146">
        <f>IFERROR('CEB Allocators'!AX89/SUM('CEB Allocators'!$M89:$BF89),0)*SUM($U89:$BN89)</f>
        <v>31.940096042795819</v>
      </c>
      <c r="BG529" s="146">
        <f>IFERROR('CEB Allocators'!AY89/SUM('CEB Allocators'!$M89:$BF89),0)*SUM($U89:$BN89)</f>
        <v>31.940096042795819</v>
      </c>
      <c r="BH529" s="146">
        <f>IFERROR('CEB Allocators'!AZ89/SUM('CEB Allocators'!$M89:$BF89),0)*SUM($U89:$BN89)</f>
        <v>31.940096042795819</v>
      </c>
      <c r="BI529" s="146">
        <f>IFERROR('CEB Allocators'!BA89/SUM('CEB Allocators'!$M89:$BF89),0)*SUM($U89:$BN89)</f>
        <v>31.940096042795819</v>
      </c>
      <c r="BJ529" s="146">
        <f>IFERROR('CEB Allocators'!BB89/SUM('CEB Allocators'!$M89:$BF89),0)*SUM($U89:$BN89)</f>
        <v>31.940096042795819</v>
      </c>
      <c r="BK529" s="146">
        <f>IFERROR('CEB Allocators'!BC89/SUM('CEB Allocators'!$M89:$BF89),0)*SUM($U89:$BN89)</f>
        <v>0</v>
      </c>
      <c r="BL529" s="146">
        <f>IFERROR('CEB Allocators'!BD89/SUM('CEB Allocators'!$M89:$BF89),0)*SUM($U89:$BN89)</f>
        <v>0</v>
      </c>
      <c r="BM529" s="146">
        <f>IFERROR('CEB Allocators'!BE89/SUM('CEB Allocators'!$M89:$BF89),0)*SUM($U89:$BN89)</f>
        <v>0</v>
      </c>
      <c r="BN529" s="146">
        <f>IFERROR('CEB Allocators'!BF89/SUM('CEB Allocators'!$M89:$BF89),0)*SUM($U89:$BN89)</f>
        <v>0</v>
      </c>
      <c r="BO529" s="146">
        <f t="shared" ref="BO529:CH529" si="1103">BO89</f>
        <v>0</v>
      </c>
      <c r="BP529" s="146">
        <f t="shared" si="1103"/>
        <v>0</v>
      </c>
      <c r="BQ529" s="146">
        <f t="shared" si="1103"/>
        <v>0</v>
      </c>
      <c r="BR529" s="146">
        <f t="shared" si="1103"/>
        <v>0</v>
      </c>
      <c r="BS529" s="146">
        <f t="shared" si="1103"/>
        <v>0</v>
      </c>
      <c r="BT529" s="146">
        <f t="shared" si="1103"/>
        <v>0</v>
      </c>
      <c r="BU529" s="146">
        <f t="shared" si="1103"/>
        <v>0</v>
      </c>
      <c r="BV529" s="146">
        <f t="shared" si="1103"/>
        <v>0</v>
      </c>
      <c r="BW529" s="146">
        <f t="shared" si="1103"/>
        <v>0</v>
      </c>
      <c r="BX529" s="146">
        <f t="shared" si="1103"/>
        <v>0</v>
      </c>
      <c r="BY529" s="146">
        <f t="shared" si="1103"/>
        <v>0</v>
      </c>
      <c r="BZ529" s="146">
        <f t="shared" si="1103"/>
        <v>0</v>
      </c>
      <c r="CA529" s="146">
        <f t="shared" si="1103"/>
        <v>0</v>
      </c>
      <c r="CB529" s="146">
        <f t="shared" si="1103"/>
        <v>0</v>
      </c>
      <c r="CC529" s="146">
        <f t="shared" si="1103"/>
        <v>0</v>
      </c>
      <c r="CD529" s="146">
        <f t="shared" si="1103"/>
        <v>0</v>
      </c>
      <c r="CE529" s="146">
        <f t="shared" si="1103"/>
        <v>0</v>
      </c>
      <c r="CF529" s="146">
        <f t="shared" si="1103"/>
        <v>0</v>
      </c>
      <c r="CG529" s="146">
        <f t="shared" si="1103"/>
        <v>0</v>
      </c>
      <c r="CH529" s="146">
        <f t="shared" si="1103"/>
        <v>0</v>
      </c>
    </row>
    <row r="530" spans="1:86" ht="11.4" x14ac:dyDescent="0.2">
      <c r="A530" s="150"/>
      <c r="B530" s="14" t="str">
        <f t="shared" ref="B530:K530" si="1104">B90</f>
        <v>Conservation</v>
      </c>
      <c r="C530" s="14">
        <f t="shared" si="1104"/>
        <v>0</v>
      </c>
      <c r="D530" s="14" t="str">
        <f t="shared" si="1104"/>
        <v>Con</v>
      </c>
      <c r="E530" s="14" t="str">
        <f t="shared" si="1104"/>
        <v>Conservation</v>
      </c>
      <c r="F530" s="14" t="str">
        <f t="shared" si="1104"/>
        <v>Multiple</v>
      </c>
      <c r="G530" s="14">
        <f t="shared" si="1104"/>
        <v>48580</v>
      </c>
      <c r="H530" s="14">
        <f t="shared" si="1060"/>
        <v>15</v>
      </c>
      <c r="I530" s="14">
        <f t="shared" si="1104"/>
        <v>15</v>
      </c>
      <c r="J530" s="14">
        <f t="shared" si="1104"/>
        <v>0</v>
      </c>
      <c r="K530" s="14">
        <f t="shared" si="1104"/>
        <v>2033</v>
      </c>
      <c r="L530" s="14"/>
      <c r="M530" s="14"/>
      <c r="N530" s="14"/>
      <c r="O530" s="14"/>
      <c r="P530" s="14"/>
      <c r="Q530" s="14"/>
      <c r="R530" s="14"/>
      <c r="S530" s="14"/>
      <c r="T530" s="14"/>
      <c r="U530" s="146">
        <f>IFERROR('CEB Allocators'!M90/SUM('CEB Allocators'!$M90:$BF90),0)*SUM($U90:$BN90)</f>
        <v>0</v>
      </c>
      <c r="V530" s="146">
        <f>IFERROR('CEB Allocators'!N90/SUM('CEB Allocators'!$M90:$BF90),0)*SUM($U90:$BN90)</f>
        <v>0</v>
      </c>
      <c r="W530" s="146">
        <f>IFERROR('CEB Allocators'!O90/SUM('CEB Allocators'!$M90:$BF90),0)*SUM($U90:$BN90)</f>
        <v>0</v>
      </c>
      <c r="X530" s="146">
        <f>IFERROR('CEB Allocators'!P90/SUM('CEB Allocators'!$M90:$BF90),0)*SUM($U90:$BN90)</f>
        <v>0</v>
      </c>
      <c r="Y530" s="146">
        <f>IFERROR('CEB Allocators'!Q90/SUM('CEB Allocators'!$M90:$BF90),0)*SUM($U90:$BN90)</f>
        <v>0</v>
      </c>
      <c r="Z530" s="146">
        <f>IFERROR('CEB Allocators'!R90/SUM('CEB Allocators'!$M90:$BF90),0)*SUM($U90:$BN90)</f>
        <v>0</v>
      </c>
      <c r="AA530" s="146">
        <f>IFERROR('CEB Allocators'!S90/SUM('CEB Allocators'!$M90:$BF90),0)*SUM($U90:$BN90)</f>
        <v>0</v>
      </c>
      <c r="AB530" s="146">
        <f>IFERROR('CEB Allocators'!T90/SUM('CEB Allocators'!$M90:$BF90),0)*SUM($U90:$BN90)</f>
        <v>0</v>
      </c>
      <c r="AC530" s="146">
        <f>IFERROR('CEB Allocators'!U90/SUM('CEB Allocators'!$M90:$BF90),0)*SUM($U90:$BN90)</f>
        <v>0</v>
      </c>
      <c r="AD530" s="146">
        <f>IFERROR('CEB Allocators'!V90/SUM('CEB Allocators'!$M90:$BF90),0)*SUM($U90:$BN90)</f>
        <v>0</v>
      </c>
      <c r="AE530" s="146">
        <f>IFERROR('CEB Allocators'!W90/SUM('CEB Allocators'!$M90:$BF90),0)*SUM($U90:$BN90)</f>
        <v>0</v>
      </c>
      <c r="AF530" s="146">
        <f>IFERROR('CEB Allocators'!X90/SUM('CEB Allocators'!$M90:$BF90),0)*SUM($U90:$BN90)</f>
        <v>0</v>
      </c>
      <c r="AG530" s="146">
        <f>IFERROR('CEB Allocators'!Y90/SUM('CEB Allocators'!$M90:$BF90),0)*SUM($U90:$BN90)</f>
        <v>0</v>
      </c>
      <c r="AH530" s="146">
        <f>IFERROR('CEB Allocators'!Z90/SUM('CEB Allocators'!$M90:$BF90),0)*SUM($U90:$BN90)</f>
        <v>0</v>
      </c>
      <c r="AI530" s="146">
        <f>IFERROR('CEB Allocators'!AA90/SUM('CEB Allocators'!$M90:$BF90),0)*SUM($U90:$BN90)</f>
        <v>0</v>
      </c>
      <c r="AJ530" s="146">
        <f>IFERROR('CEB Allocators'!AB90/SUM('CEB Allocators'!$M90:$BF90),0)*SUM($U90:$BN90)</f>
        <v>0</v>
      </c>
      <c r="AK530" s="146">
        <f>IFERROR('CEB Allocators'!AC90/SUM('CEB Allocators'!$M90:$BF90),0)*SUM($U90:$BN90)</f>
        <v>0</v>
      </c>
      <c r="AL530" s="146">
        <f>IFERROR('CEB Allocators'!AD90/SUM('CEB Allocators'!$M90:$BF90),0)*SUM($U90:$BN90)</f>
        <v>0</v>
      </c>
      <c r="AM530" s="146">
        <f>IFERROR('CEB Allocators'!AE90/SUM('CEB Allocators'!$M90:$BF90),0)*SUM($U90:$BN90)</f>
        <v>0</v>
      </c>
      <c r="AN530" s="146">
        <f>IFERROR('CEB Allocators'!AF90/SUM('CEB Allocators'!$M90:$BF90),0)*SUM($U90:$BN90)</f>
        <v>0</v>
      </c>
      <c r="AO530" s="146">
        <f>IFERROR('CEB Allocators'!AG90/SUM('CEB Allocators'!$M90:$BF90),0)*SUM($U90:$BN90)</f>
        <v>0</v>
      </c>
      <c r="AP530" s="146">
        <f>IFERROR('CEB Allocators'!AH90/SUM('CEB Allocators'!$M90:$BF90),0)*SUM($U90:$BN90)</f>
        <v>0</v>
      </c>
      <c r="AQ530" s="146">
        <f>IFERROR('CEB Allocators'!AI90/SUM('CEB Allocators'!$M90:$BF90),0)*SUM($U90:$BN90)</f>
        <v>0</v>
      </c>
      <c r="AR530" s="146">
        <f>IFERROR('CEB Allocators'!AJ90/SUM('CEB Allocators'!$M90:$BF90),0)*SUM($U90:$BN90)</f>
        <v>0</v>
      </c>
      <c r="AS530" s="146">
        <f>IFERROR('CEB Allocators'!AK90/SUM('CEB Allocators'!$M90:$BF90),0)*SUM($U90:$BN90)</f>
        <v>0</v>
      </c>
      <c r="AT530" s="146">
        <f>IFERROR('CEB Allocators'!AL90/SUM('CEB Allocators'!$M90:$BF90),0)*SUM($U90:$BN90)</f>
        <v>0</v>
      </c>
      <c r="AU530" s="146">
        <f>IFERROR('CEB Allocators'!AM90/SUM('CEB Allocators'!$M90:$BF90),0)*SUM($U90:$BN90)</f>
        <v>0</v>
      </c>
      <c r="AV530" s="146">
        <f>IFERROR('CEB Allocators'!AN90/SUM('CEB Allocators'!$M90:$BF90),0)*SUM($U90:$BN90)</f>
        <v>0</v>
      </c>
      <c r="AW530" s="146">
        <f>IFERROR('CEB Allocators'!AO90/SUM('CEB Allocators'!$M90:$BF90),0)*SUM($U90:$BN90)</f>
        <v>32.578897963651734</v>
      </c>
      <c r="AX530" s="146">
        <f>IFERROR('CEB Allocators'!AP90/SUM('CEB Allocators'!$M90:$BF90),0)*SUM($U90:$BN90)</f>
        <v>32.578897963651734</v>
      </c>
      <c r="AY530" s="146">
        <f>IFERROR('CEB Allocators'!AQ90/SUM('CEB Allocators'!$M90:$BF90),0)*SUM($U90:$BN90)</f>
        <v>32.578897963651734</v>
      </c>
      <c r="AZ530" s="146">
        <f>IFERROR('CEB Allocators'!AR90/SUM('CEB Allocators'!$M90:$BF90),0)*SUM($U90:$BN90)</f>
        <v>32.578897963651734</v>
      </c>
      <c r="BA530" s="146">
        <f>IFERROR('CEB Allocators'!AS90/SUM('CEB Allocators'!$M90:$BF90),0)*SUM($U90:$BN90)</f>
        <v>32.578897963651734</v>
      </c>
      <c r="BB530" s="146">
        <f>IFERROR('CEB Allocators'!AT90/SUM('CEB Allocators'!$M90:$BF90),0)*SUM($U90:$BN90)</f>
        <v>32.578897963651734</v>
      </c>
      <c r="BC530" s="146">
        <f>IFERROR('CEB Allocators'!AU90/SUM('CEB Allocators'!$M90:$BF90),0)*SUM($U90:$BN90)</f>
        <v>32.578897963651734</v>
      </c>
      <c r="BD530" s="146">
        <f>IFERROR('CEB Allocators'!AV90/SUM('CEB Allocators'!$M90:$BF90),0)*SUM($U90:$BN90)</f>
        <v>32.578897963651734</v>
      </c>
      <c r="BE530" s="146">
        <f>IFERROR('CEB Allocators'!AW90/SUM('CEB Allocators'!$M90:$BF90),0)*SUM($U90:$BN90)</f>
        <v>32.578897963651734</v>
      </c>
      <c r="BF530" s="146">
        <f>IFERROR('CEB Allocators'!AX90/SUM('CEB Allocators'!$M90:$BF90),0)*SUM($U90:$BN90)</f>
        <v>32.578897963651734</v>
      </c>
      <c r="BG530" s="146">
        <f>IFERROR('CEB Allocators'!AY90/SUM('CEB Allocators'!$M90:$BF90),0)*SUM($U90:$BN90)</f>
        <v>32.578897963651734</v>
      </c>
      <c r="BH530" s="146">
        <f>IFERROR('CEB Allocators'!AZ90/SUM('CEB Allocators'!$M90:$BF90),0)*SUM($U90:$BN90)</f>
        <v>32.578897963651734</v>
      </c>
      <c r="BI530" s="146">
        <f>IFERROR('CEB Allocators'!BA90/SUM('CEB Allocators'!$M90:$BF90),0)*SUM($U90:$BN90)</f>
        <v>32.578897963651734</v>
      </c>
      <c r="BJ530" s="146">
        <f>IFERROR('CEB Allocators'!BB90/SUM('CEB Allocators'!$M90:$BF90),0)*SUM($U90:$BN90)</f>
        <v>32.578897963651734</v>
      </c>
      <c r="BK530" s="146">
        <f>IFERROR('CEB Allocators'!BC90/SUM('CEB Allocators'!$M90:$BF90),0)*SUM($U90:$BN90)</f>
        <v>32.578897963651734</v>
      </c>
      <c r="BL530" s="146">
        <f>IFERROR('CEB Allocators'!BD90/SUM('CEB Allocators'!$M90:$BF90),0)*SUM($U90:$BN90)</f>
        <v>0</v>
      </c>
      <c r="BM530" s="146">
        <f>IFERROR('CEB Allocators'!BE90/SUM('CEB Allocators'!$M90:$BF90),0)*SUM($U90:$BN90)</f>
        <v>0</v>
      </c>
      <c r="BN530" s="146">
        <f>IFERROR('CEB Allocators'!BF90/SUM('CEB Allocators'!$M90:$BF90),0)*SUM($U90:$BN90)</f>
        <v>0</v>
      </c>
      <c r="BO530" s="146">
        <f t="shared" ref="BO530:CH530" si="1105">BO90</f>
        <v>0</v>
      </c>
      <c r="BP530" s="146">
        <f t="shared" si="1105"/>
        <v>0</v>
      </c>
      <c r="BQ530" s="146">
        <f t="shared" si="1105"/>
        <v>0</v>
      </c>
      <c r="BR530" s="146">
        <f t="shared" si="1105"/>
        <v>0</v>
      </c>
      <c r="BS530" s="146">
        <f t="shared" si="1105"/>
        <v>0</v>
      </c>
      <c r="BT530" s="146">
        <f t="shared" si="1105"/>
        <v>0</v>
      </c>
      <c r="BU530" s="146">
        <f t="shared" si="1105"/>
        <v>0</v>
      </c>
      <c r="BV530" s="146">
        <f t="shared" si="1105"/>
        <v>0</v>
      </c>
      <c r="BW530" s="146">
        <f t="shared" si="1105"/>
        <v>0</v>
      </c>
      <c r="BX530" s="146">
        <f t="shared" si="1105"/>
        <v>0</v>
      </c>
      <c r="BY530" s="146">
        <f t="shared" si="1105"/>
        <v>0</v>
      </c>
      <c r="BZ530" s="146">
        <f t="shared" si="1105"/>
        <v>0</v>
      </c>
      <c r="CA530" s="146">
        <f t="shared" si="1105"/>
        <v>0</v>
      </c>
      <c r="CB530" s="146">
        <f t="shared" si="1105"/>
        <v>0</v>
      </c>
      <c r="CC530" s="146">
        <f t="shared" si="1105"/>
        <v>0</v>
      </c>
      <c r="CD530" s="146">
        <f t="shared" si="1105"/>
        <v>0</v>
      </c>
      <c r="CE530" s="146">
        <f t="shared" si="1105"/>
        <v>0</v>
      </c>
      <c r="CF530" s="146">
        <f t="shared" si="1105"/>
        <v>0</v>
      </c>
      <c r="CG530" s="146">
        <f t="shared" si="1105"/>
        <v>0</v>
      </c>
      <c r="CH530" s="146">
        <f t="shared" si="1105"/>
        <v>0</v>
      </c>
    </row>
    <row r="531" spans="1:86" ht="11.4" x14ac:dyDescent="0.2">
      <c r="A531" s="150"/>
      <c r="B531" s="14" t="str">
        <f t="shared" ref="B531:K531" si="1106">B91</f>
        <v>Conservation</v>
      </c>
      <c r="C531" s="14">
        <f t="shared" si="1106"/>
        <v>0</v>
      </c>
      <c r="D531" s="14" t="str">
        <f t="shared" si="1106"/>
        <v>Con</v>
      </c>
      <c r="E531" s="14" t="str">
        <f t="shared" si="1106"/>
        <v>Conservation</v>
      </c>
      <c r="F531" s="14" t="str">
        <f t="shared" si="1106"/>
        <v>Multiple</v>
      </c>
      <c r="G531" s="14">
        <f t="shared" si="1106"/>
        <v>48945</v>
      </c>
      <c r="H531" s="14">
        <f t="shared" si="1060"/>
        <v>15</v>
      </c>
      <c r="I531" s="14">
        <f t="shared" si="1106"/>
        <v>15</v>
      </c>
      <c r="J531" s="14">
        <f t="shared" si="1106"/>
        <v>0</v>
      </c>
      <c r="K531" s="14">
        <f t="shared" si="1106"/>
        <v>2034</v>
      </c>
      <c r="L531" s="14"/>
      <c r="M531" s="14"/>
      <c r="N531" s="14"/>
      <c r="O531" s="14"/>
      <c r="P531" s="14"/>
      <c r="Q531" s="14"/>
      <c r="R531" s="14"/>
      <c r="S531" s="14"/>
      <c r="T531" s="14"/>
      <c r="U531" s="146">
        <f>IFERROR('CEB Allocators'!M91/SUM('CEB Allocators'!$M91:$BF91),0)*SUM($U91:$BN91)</f>
        <v>0</v>
      </c>
      <c r="V531" s="146">
        <f>IFERROR('CEB Allocators'!N91/SUM('CEB Allocators'!$M91:$BF91),0)*SUM($U91:$BN91)</f>
        <v>0</v>
      </c>
      <c r="W531" s="146">
        <f>IFERROR('CEB Allocators'!O91/SUM('CEB Allocators'!$M91:$BF91),0)*SUM($U91:$BN91)</f>
        <v>0</v>
      </c>
      <c r="X531" s="146">
        <f>IFERROR('CEB Allocators'!P91/SUM('CEB Allocators'!$M91:$BF91),0)*SUM($U91:$BN91)</f>
        <v>0</v>
      </c>
      <c r="Y531" s="146">
        <f>IFERROR('CEB Allocators'!Q91/SUM('CEB Allocators'!$M91:$BF91),0)*SUM($U91:$BN91)</f>
        <v>0</v>
      </c>
      <c r="Z531" s="146">
        <f>IFERROR('CEB Allocators'!R91/SUM('CEB Allocators'!$M91:$BF91),0)*SUM($U91:$BN91)</f>
        <v>0</v>
      </c>
      <c r="AA531" s="146">
        <f>IFERROR('CEB Allocators'!S91/SUM('CEB Allocators'!$M91:$BF91),0)*SUM($U91:$BN91)</f>
        <v>0</v>
      </c>
      <c r="AB531" s="146">
        <f>IFERROR('CEB Allocators'!T91/SUM('CEB Allocators'!$M91:$BF91),0)*SUM($U91:$BN91)</f>
        <v>0</v>
      </c>
      <c r="AC531" s="146">
        <f>IFERROR('CEB Allocators'!U91/SUM('CEB Allocators'!$M91:$BF91),0)*SUM($U91:$BN91)</f>
        <v>0</v>
      </c>
      <c r="AD531" s="146">
        <f>IFERROR('CEB Allocators'!V91/SUM('CEB Allocators'!$M91:$BF91),0)*SUM($U91:$BN91)</f>
        <v>0</v>
      </c>
      <c r="AE531" s="146">
        <f>IFERROR('CEB Allocators'!W91/SUM('CEB Allocators'!$M91:$BF91),0)*SUM($U91:$BN91)</f>
        <v>0</v>
      </c>
      <c r="AF531" s="146">
        <f>IFERROR('CEB Allocators'!X91/SUM('CEB Allocators'!$M91:$BF91),0)*SUM($U91:$BN91)</f>
        <v>0</v>
      </c>
      <c r="AG531" s="146">
        <f>IFERROR('CEB Allocators'!Y91/SUM('CEB Allocators'!$M91:$BF91),0)*SUM($U91:$BN91)</f>
        <v>0</v>
      </c>
      <c r="AH531" s="146">
        <f>IFERROR('CEB Allocators'!Z91/SUM('CEB Allocators'!$M91:$BF91),0)*SUM($U91:$BN91)</f>
        <v>0</v>
      </c>
      <c r="AI531" s="146">
        <f>IFERROR('CEB Allocators'!AA91/SUM('CEB Allocators'!$M91:$BF91),0)*SUM($U91:$BN91)</f>
        <v>0</v>
      </c>
      <c r="AJ531" s="146">
        <f>IFERROR('CEB Allocators'!AB91/SUM('CEB Allocators'!$M91:$BF91),0)*SUM($U91:$BN91)</f>
        <v>0</v>
      </c>
      <c r="AK531" s="146">
        <f>IFERROR('CEB Allocators'!AC91/SUM('CEB Allocators'!$M91:$BF91),0)*SUM($U91:$BN91)</f>
        <v>0</v>
      </c>
      <c r="AL531" s="146">
        <f>IFERROR('CEB Allocators'!AD91/SUM('CEB Allocators'!$M91:$BF91),0)*SUM($U91:$BN91)</f>
        <v>0</v>
      </c>
      <c r="AM531" s="146">
        <f>IFERROR('CEB Allocators'!AE91/SUM('CEB Allocators'!$M91:$BF91),0)*SUM($U91:$BN91)</f>
        <v>0</v>
      </c>
      <c r="AN531" s="146">
        <f>IFERROR('CEB Allocators'!AF91/SUM('CEB Allocators'!$M91:$BF91),0)*SUM($U91:$BN91)</f>
        <v>0</v>
      </c>
      <c r="AO531" s="146">
        <f>IFERROR('CEB Allocators'!AG91/SUM('CEB Allocators'!$M91:$BF91),0)*SUM($U91:$BN91)</f>
        <v>0</v>
      </c>
      <c r="AP531" s="146">
        <f>IFERROR('CEB Allocators'!AH91/SUM('CEB Allocators'!$M91:$BF91),0)*SUM($U91:$BN91)</f>
        <v>0</v>
      </c>
      <c r="AQ531" s="146">
        <f>IFERROR('CEB Allocators'!AI91/SUM('CEB Allocators'!$M91:$BF91),0)*SUM($U91:$BN91)</f>
        <v>0</v>
      </c>
      <c r="AR531" s="146">
        <f>IFERROR('CEB Allocators'!AJ91/SUM('CEB Allocators'!$M91:$BF91),0)*SUM($U91:$BN91)</f>
        <v>0</v>
      </c>
      <c r="AS531" s="146">
        <f>IFERROR('CEB Allocators'!AK91/SUM('CEB Allocators'!$M91:$BF91),0)*SUM($U91:$BN91)</f>
        <v>0</v>
      </c>
      <c r="AT531" s="146">
        <f>IFERROR('CEB Allocators'!AL91/SUM('CEB Allocators'!$M91:$BF91),0)*SUM($U91:$BN91)</f>
        <v>0</v>
      </c>
      <c r="AU531" s="146">
        <f>IFERROR('CEB Allocators'!AM91/SUM('CEB Allocators'!$M91:$BF91),0)*SUM($U91:$BN91)</f>
        <v>0</v>
      </c>
      <c r="AV531" s="146">
        <f>IFERROR('CEB Allocators'!AN91/SUM('CEB Allocators'!$M91:$BF91),0)*SUM($U91:$BN91)</f>
        <v>0</v>
      </c>
      <c r="AW531" s="146">
        <f>IFERROR('CEB Allocators'!AO91/SUM('CEB Allocators'!$M91:$BF91),0)*SUM($U91:$BN91)</f>
        <v>0</v>
      </c>
      <c r="AX531" s="146">
        <f>IFERROR('CEB Allocators'!AP91/SUM('CEB Allocators'!$M91:$BF91),0)*SUM($U91:$BN91)</f>
        <v>33.230475922924775</v>
      </c>
      <c r="AY531" s="146">
        <f>IFERROR('CEB Allocators'!AQ91/SUM('CEB Allocators'!$M91:$BF91),0)*SUM($U91:$BN91)</f>
        <v>33.230475922924775</v>
      </c>
      <c r="AZ531" s="146">
        <f>IFERROR('CEB Allocators'!AR91/SUM('CEB Allocators'!$M91:$BF91),0)*SUM($U91:$BN91)</f>
        <v>33.230475922924775</v>
      </c>
      <c r="BA531" s="146">
        <f>IFERROR('CEB Allocators'!AS91/SUM('CEB Allocators'!$M91:$BF91),0)*SUM($U91:$BN91)</f>
        <v>33.230475922924775</v>
      </c>
      <c r="BB531" s="146">
        <f>IFERROR('CEB Allocators'!AT91/SUM('CEB Allocators'!$M91:$BF91),0)*SUM($U91:$BN91)</f>
        <v>33.230475922924775</v>
      </c>
      <c r="BC531" s="146">
        <f>IFERROR('CEB Allocators'!AU91/SUM('CEB Allocators'!$M91:$BF91),0)*SUM($U91:$BN91)</f>
        <v>33.230475922924775</v>
      </c>
      <c r="BD531" s="146">
        <f>IFERROR('CEB Allocators'!AV91/SUM('CEB Allocators'!$M91:$BF91),0)*SUM($U91:$BN91)</f>
        <v>33.230475922924775</v>
      </c>
      <c r="BE531" s="146">
        <f>IFERROR('CEB Allocators'!AW91/SUM('CEB Allocators'!$M91:$BF91),0)*SUM($U91:$BN91)</f>
        <v>33.230475922924775</v>
      </c>
      <c r="BF531" s="146">
        <f>IFERROR('CEB Allocators'!AX91/SUM('CEB Allocators'!$M91:$BF91),0)*SUM($U91:$BN91)</f>
        <v>33.230475922924775</v>
      </c>
      <c r="BG531" s="146">
        <f>IFERROR('CEB Allocators'!AY91/SUM('CEB Allocators'!$M91:$BF91),0)*SUM($U91:$BN91)</f>
        <v>33.230475922924775</v>
      </c>
      <c r="BH531" s="146">
        <f>IFERROR('CEB Allocators'!AZ91/SUM('CEB Allocators'!$M91:$BF91),0)*SUM($U91:$BN91)</f>
        <v>33.230475922924775</v>
      </c>
      <c r="BI531" s="146">
        <f>IFERROR('CEB Allocators'!BA91/SUM('CEB Allocators'!$M91:$BF91),0)*SUM($U91:$BN91)</f>
        <v>33.230475922924775</v>
      </c>
      <c r="BJ531" s="146">
        <f>IFERROR('CEB Allocators'!BB91/SUM('CEB Allocators'!$M91:$BF91),0)*SUM($U91:$BN91)</f>
        <v>33.230475922924775</v>
      </c>
      <c r="BK531" s="146">
        <f>IFERROR('CEB Allocators'!BC91/SUM('CEB Allocators'!$M91:$BF91),0)*SUM($U91:$BN91)</f>
        <v>33.230475922924775</v>
      </c>
      <c r="BL531" s="146">
        <f>IFERROR('CEB Allocators'!BD91/SUM('CEB Allocators'!$M91:$BF91),0)*SUM($U91:$BN91)</f>
        <v>33.230475922924775</v>
      </c>
      <c r="BM531" s="146">
        <f>IFERROR('CEB Allocators'!BE91/SUM('CEB Allocators'!$M91:$BF91),0)*SUM($U91:$BN91)</f>
        <v>0</v>
      </c>
      <c r="BN531" s="146">
        <f>IFERROR('CEB Allocators'!BF91/SUM('CEB Allocators'!$M91:$BF91),0)*SUM($U91:$BN91)</f>
        <v>0</v>
      </c>
      <c r="BO531" s="146">
        <f t="shared" ref="BO531:CH531" si="1107">BO91</f>
        <v>0</v>
      </c>
      <c r="BP531" s="146">
        <f t="shared" si="1107"/>
        <v>0</v>
      </c>
      <c r="BQ531" s="146">
        <f t="shared" si="1107"/>
        <v>0</v>
      </c>
      <c r="BR531" s="146">
        <f t="shared" si="1107"/>
        <v>0</v>
      </c>
      <c r="BS531" s="146">
        <f t="shared" si="1107"/>
        <v>0</v>
      </c>
      <c r="BT531" s="146">
        <f t="shared" si="1107"/>
        <v>0</v>
      </c>
      <c r="BU531" s="146">
        <f t="shared" si="1107"/>
        <v>0</v>
      </c>
      <c r="BV531" s="146">
        <f t="shared" si="1107"/>
        <v>0</v>
      </c>
      <c r="BW531" s="146">
        <f t="shared" si="1107"/>
        <v>0</v>
      </c>
      <c r="BX531" s="146">
        <f t="shared" si="1107"/>
        <v>0</v>
      </c>
      <c r="BY531" s="146">
        <f t="shared" si="1107"/>
        <v>0</v>
      </c>
      <c r="BZ531" s="146">
        <f t="shared" si="1107"/>
        <v>0</v>
      </c>
      <c r="CA531" s="146">
        <f t="shared" si="1107"/>
        <v>0</v>
      </c>
      <c r="CB531" s="146">
        <f t="shared" si="1107"/>
        <v>0</v>
      </c>
      <c r="CC531" s="146">
        <f t="shared" si="1107"/>
        <v>0</v>
      </c>
      <c r="CD531" s="146">
        <f t="shared" si="1107"/>
        <v>0</v>
      </c>
      <c r="CE531" s="146">
        <f t="shared" si="1107"/>
        <v>0</v>
      </c>
      <c r="CF531" s="146">
        <f t="shared" si="1107"/>
        <v>0</v>
      </c>
      <c r="CG531" s="146">
        <f t="shared" si="1107"/>
        <v>0</v>
      </c>
      <c r="CH531" s="146">
        <f t="shared" si="1107"/>
        <v>0</v>
      </c>
    </row>
    <row r="532" spans="1:86" ht="11.4" x14ac:dyDescent="0.2">
      <c r="A532" s="150"/>
      <c r="B532" s="14" t="str">
        <f t="shared" ref="B532:K532" si="1108">B92</f>
        <v>Conservation</v>
      </c>
      <c r="C532" s="14">
        <f t="shared" si="1108"/>
        <v>0</v>
      </c>
      <c r="D532" s="14" t="str">
        <f t="shared" si="1108"/>
        <v>Con</v>
      </c>
      <c r="E532" s="14" t="str">
        <f t="shared" si="1108"/>
        <v>Conservation</v>
      </c>
      <c r="F532" s="14" t="str">
        <f t="shared" si="1108"/>
        <v>Multiple</v>
      </c>
      <c r="G532" s="14">
        <f t="shared" si="1108"/>
        <v>49310</v>
      </c>
      <c r="H532" s="14">
        <f t="shared" si="1060"/>
        <v>15</v>
      </c>
      <c r="I532" s="14">
        <f t="shared" si="1108"/>
        <v>15</v>
      </c>
      <c r="J532" s="14">
        <f t="shared" si="1108"/>
        <v>0</v>
      </c>
      <c r="K532" s="14">
        <f t="shared" si="1108"/>
        <v>2035</v>
      </c>
      <c r="L532" s="14"/>
      <c r="M532" s="14"/>
      <c r="N532" s="14"/>
      <c r="O532" s="14"/>
      <c r="P532" s="14"/>
      <c r="Q532" s="14"/>
      <c r="R532" s="14"/>
      <c r="S532" s="14"/>
      <c r="T532" s="14"/>
      <c r="U532" s="146">
        <f>IFERROR('CEB Allocators'!M92/SUM('CEB Allocators'!$M92:$BF92),0)*SUM($U92:$BN92)</f>
        <v>0</v>
      </c>
      <c r="V532" s="146">
        <f>IFERROR('CEB Allocators'!N92/SUM('CEB Allocators'!$M92:$BF92),0)*SUM($U92:$BN92)</f>
        <v>0</v>
      </c>
      <c r="W532" s="146">
        <f>IFERROR('CEB Allocators'!O92/SUM('CEB Allocators'!$M92:$BF92),0)*SUM($U92:$BN92)</f>
        <v>0</v>
      </c>
      <c r="X532" s="146">
        <f>IFERROR('CEB Allocators'!P92/SUM('CEB Allocators'!$M92:$BF92),0)*SUM($U92:$BN92)</f>
        <v>0</v>
      </c>
      <c r="Y532" s="146">
        <f>IFERROR('CEB Allocators'!Q92/SUM('CEB Allocators'!$M92:$BF92),0)*SUM($U92:$BN92)</f>
        <v>0</v>
      </c>
      <c r="Z532" s="146">
        <f>IFERROR('CEB Allocators'!R92/SUM('CEB Allocators'!$M92:$BF92),0)*SUM($U92:$BN92)</f>
        <v>0</v>
      </c>
      <c r="AA532" s="146">
        <f>IFERROR('CEB Allocators'!S92/SUM('CEB Allocators'!$M92:$BF92),0)*SUM($U92:$BN92)</f>
        <v>0</v>
      </c>
      <c r="AB532" s="146">
        <f>IFERROR('CEB Allocators'!T92/SUM('CEB Allocators'!$M92:$BF92),0)*SUM($U92:$BN92)</f>
        <v>0</v>
      </c>
      <c r="AC532" s="146">
        <f>IFERROR('CEB Allocators'!U92/SUM('CEB Allocators'!$M92:$BF92),0)*SUM($U92:$BN92)</f>
        <v>0</v>
      </c>
      <c r="AD532" s="146">
        <f>IFERROR('CEB Allocators'!V92/SUM('CEB Allocators'!$M92:$BF92),0)*SUM($U92:$BN92)</f>
        <v>0</v>
      </c>
      <c r="AE532" s="146">
        <f>IFERROR('CEB Allocators'!W92/SUM('CEB Allocators'!$M92:$BF92),0)*SUM($U92:$BN92)</f>
        <v>0</v>
      </c>
      <c r="AF532" s="146">
        <f>IFERROR('CEB Allocators'!X92/SUM('CEB Allocators'!$M92:$BF92),0)*SUM($U92:$BN92)</f>
        <v>0</v>
      </c>
      <c r="AG532" s="146">
        <f>IFERROR('CEB Allocators'!Y92/SUM('CEB Allocators'!$M92:$BF92),0)*SUM($U92:$BN92)</f>
        <v>0</v>
      </c>
      <c r="AH532" s="146">
        <f>IFERROR('CEB Allocators'!Z92/SUM('CEB Allocators'!$M92:$BF92),0)*SUM($U92:$BN92)</f>
        <v>0</v>
      </c>
      <c r="AI532" s="146">
        <f>IFERROR('CEB Allocators'!AA92/SUM('CEB Allocators'!$M92:$BF92),0)*SUM($U92:$BN92)</f>
        <v>0</v>
      </c>
      <c r="AJ532" s="146">
        <f>IFERROR('CEB Allocators'!AB92/SUM('CEB Allocators'!$M92:$BF92),0)*SUM($U92:$BN92)</f>
        <v>0</v>
      </c>
      <c r="AK532" s="146">
        <f>IFERROR('CEB Allocators'!AC92/SUM('CEB Allocators'!$M92:$BF92),0)*SUM($U92:$BN92)</f>
        <v>0</v>
      </c>
      <c r="AL532" s="146">
        <f>IFERROR('CEB Allocators'!AD92/SUM('CEB Allocators'!$M92:$BF92),0)*SUM($U92:$BN92)</f>
        <v>0</v>
      </c>
      <c r="AM532" s="146">
        <f>IFERROR('CEB Allocators'!AE92/SUM('CEB Allocators'!$M92:$BF92),0)*SUM($U92:$BN92)</f>
        <v>0</v>
      </c>
      <c r="AN532" s="146">
        <f>IFERROR('CEB Allocators'!AF92/SUM('CEB Allocators'!$M92:$BF92),0)*SUM($U92:$BN92)</f>
        <v>0</v>
      </c>
      <c r="AO532" s="146">
        <f>IFERROR('CEB Allocators'!AG92/SUM('CEB Allocators'!$M92:$BF92),0)*SUM($U92:$BN92)</f>
        <v>0</v>
      </c>
      <c r="AP532" s="146">
        <f>IFERROR('CEB Allocators'!AH92/SUM('CEB Allocators'!$M92:$BF92),0)*SUM($U92:$BN92)</f>
        <v>0</v>
      </c>
      <c r="AQ532" s="146">
        <f>IFERROR('CEB Allocators'!AI92/SUM('CEB Allocators'!$M92:$BF92),0)*SUM($U92:$BN92)</f>
        <v>0</v>
      </c>
      <c r="AR532" s="146">
        <f>IFERROR('CEB Allocators'!AJ92/SUM('CEB Allocators'!$M92:$BF92),0)*SUM($U92:$BN92)</f>
        <v>0</v>
      </c>
      <c r="AS532" s="146">
        <f>IFERROR('CEB Allocators'!AK92/SUM('CEB Allocators'!$M92:$BF92),0)*SUM($U92:$BN92)</f>
        <v>0</v>
      </c>
      <c r="AT532" s="146">
        <f>IFERROR('CEB Allocators'!AL92/SUM('CEB Allocators'!$M92:$BF92),0)*SUM($U92:$BN92)</f>
        <v>0</v>
      </c>
      <c r="AU532" s="146">
        <f>IFERROR('CEB Allocators'!AM92/SUM('CEB Allocators'!$M92:$BF92),0)*SUM($U92:$BN92)</f>
        <v>0</v>
      </c>
      <c r="AV532" s="146">
        <f>IFERROR('CEB Allocators'!AN92/SUM('CEB Allocators'!$M92:$BF92),0)*SUM($U92:$BN92)</f>
        <v>0</v>
      </c>
      <c r="AW532" s="146">
        <f>IFERROR('CEB Allocators'!AO92/SUM('CEB Allocators'!$M92:$BF92),0)*SUM($U92:$BN92)</f>
        <v>0</v>
      </c>
      <c r="AX532" s="146">
        <f>IFERROR('CEB Allocators'!AP92/SUM('CEB Allocators'!$M92:$BF92),0)*SUM($U92:$BN92)</f>
        <v>0</v>
      </c>
      <c r="AY532" s="146">
        <f>IFERROR('CEB Allocators'!AQ92/SUM('CEB Allocators'!$M92:$BF92),0)*SUM($U92:$BN92)</f>
        <v>33.895085441383273</v>
      </c>
      <c r="AZ532" s="146">
        <f>IFERROR('CEB Allocators'!AR92/SUM('CEB Allocators'!$M92:$BF92),0)*SUM($U92:$BN92)</f>
        <v>33.895085441383273</v>
      </c>
      <c r="BA532" s="146">
        <f>IFERROR('CEB Allocators'!AS92/SUM('CEB Allocators'!$M92:$BF92),0)*SUM($U92:$BN92)</f>
        <v>33.895085441383273</v>
      </c>
      <c r="BB532" s="146">
        <f>IFERROR('CEB Allocators'!AT92/SUM('CEB Allocators'!$M92:$BF92),0)*SUM($U92:$BN92)</f>
        <v>33.895085441383273</v>
      </c>
      <c r="BC532" s="146">
        <f>IFERROR('CEB Allocators'!AU92/SUM('CEB Allocators'!$M92:$BF92),0)*SUM($U92:$BN92)</f>
        <v>33.895085441383273</v>
      </c>
      <c r="BD532" s="146">
        <f>IFERROR('CEB Allocators'!AV92/SUM('CEB Allocators'!$M92:$BF92),0)*SUM($U92:$BN92)</f>
        <v>33.895085441383273</v>
      </c>
      <c r="BE532" s="146">
        <f>IFERROR('CEB Allocators'!AW92/SUM('CEB Allocators'!$M92:$BF92),0)*SUM($U92:$BN92)</f>
        <v>33.895085441383273</v>
      </c>
      <c r="BF532" s="146">
        <f>IFERROR('CEB Allocators'!AX92/SUM('CEB Allocators'!$M92:$BF92),0)*SUM($U92:$BN92)</f>
        <v>33.895085441383273</v>
      </c>
      <c r="BG532" s="146">
        <f>IFERROR('CEB Allocators'!AY92/SUM('CEB Allocators'!$M92:$BF92),0)*SUM($U92:$BN92)</f>
        <v>33.895085441383273</v>
      </c>
      <c r="BH532" s="146">
        <f>IFERROR('CEB Allocators'!AZ92/SUM('CEB Allocators'!$M92:$BF92),0)*SUM($U92:$BN92)</f>
        <v>33.895085441383273</v>
      </c>
      <c r="BI532" s="146">
        <f>IFERROR('CEB Allocators'!BA92/SUM('CEB Allocators'!$M92:$BF92),0)*SUM($U92:$BN92)</f>
        <v>33.895085441383273</v>
      </c>
      <c r="BJ532" s="146">
        <f>IFERROR('CEB Allocators'!BB92/SUM('CEB Allocators'!$M92:$BF92),0)*SUM($U92:$BN92)</f>
        <v>33.895085441383273</v>
      </c>
      <c r="BK532" s="146">
        <f>IFERROR('CEB Allocators'!BC92/SUM('CEB Allocators'!$M92:$BF92),0)*SUM($U92:$BN92)</f>
        <v>33.895085441383273</v>
      </c>
      <c r="BL532" s="146">
        <f>IFERROR('CEB Allocators'!BD92/SUM('CEB Allocators'!$M92:$BF92),0)*SUM($U92:$BN92)</f>
        <v>33.895085441383273</v>
      </c>
      <c r="BM532" s="146">
        <f>IFERROR('CEB Allocators'!BE92/SUM('CEB Allocators'!$M92:$BF92),0)*SUM($U92:$BN92)</f>
        <v>33.895085441383273</v>
      </c>
      <c r="BN532" s="146">
        <f>IFERROR('CEB Allocators'!BF92/SUM('CEB Allocators'!$M92:$BF92),0)*SUM($U92:$BN92)</f>
        <v>0</v>
      </c>
      <c r="BO532" s="146">
        <f t="shared" ref="BO532:CH532" si="1109">BO92</f>
        <v>0</v>
      </c>
      <c r="BP532" s="146">
        <f t="shared" si="1109"/>
        <v>0</v>
      </c>
      <c r="BQ532" s="146">
        <f t="shared" si="1109"/>
        <v>0</v>
      </c>
      <c r="BR532" s="146">
        <f t="shared" si="1109"/>
        <v>0</v>
      </c>
      <c r="BS532" s="146">
        <f t="shared" si="1109"/>
        <v>0</v>
      </c>
      <c r="BT532" s="146">
        <f t="shared" si="1109"/>
        <v>0</v>
      </c>
      <c r="BU532" s="146">
        <f t="shared" si="1109"/>
        <v>0</v>
      </c>
      <c r="BV532" s="146">
        <f t="shared" si="1109"/>
        <v>0</v>
      </c>
      <c r="BW532" s="146">
        <f t="shared" si="1109"/>
        <v>0</v>
      </c>
      <c r="BX532" s="146">
        <f t="shared" si="1109"/>
        <v>0</v>
      </c>
      <c r="BY532" s="146">
        <f t="shared" si="1109"/>
        <v>0</v>
      </c>
      <c r="BZ532" s="146">
        <f t="shared" si="1109"/>
        <v>0</v>
      </c>
      <c r="CA532" s="146">
        <f t="shared" si="1109"/>
        <v>0</v>
      </c>
      <c r="CB532" s="146">
        <f t="shared" si="1109"/>
        <v>0</v>
      </c>
      <c r="CC532" s="146">
        <f t="shared" si="1109"/>
        <v>0</v>
      </c>
      <c r="CD532" s="146">
        <f t="shared" si="1109"/>
        <v>0</v>
      </c>
      <c r="CE532" s="146">
        <f t="shared" si="1109"/>
        <v>0</v>
      </c>
      <c r="CF532" s="146">
        <f t="shared" si="1109"/>
        <v>0</v>
      </c>
      <c r="CG532" s="146">
        <f t="shared" si="1109"/>
        <v>0</v>
      </c>
      <c r="CH532" s="146">
        <f t="shared" si="1109"/>
        <v>0</v>
      </c>
    </row>
    <row r="533" spans="1:86" ht="11.4" x14ac:dyDescent="0.2">
      <c r="A533" s="150"/>
      <c r="B533" s="14" t="str">
        <f t="shared" ref="B533:K533" si="1110">B93</f>
        <v>Conservation</v>
      </c>
      <c r="C533" s="14">
        <f t="shared" si="1110"/>
        <v>0</v>
      </c>
      <c r="D533" s="14" t="str">
        <f t="shared" si="1110"/>
        <v>Con</v>
      </c>
      <c r="E533" s="14" t="str">
        <f t="shared" si="1110"/>
        <v>Conservation</v>
      </c>
      <c r="F533" s="14" t="str">
        <f t="shared" si="1110"/>
        <v>Multiple</v>
      </c>
      <c r="G533" s="14">
        <f t="shared" si="1110"/>
        <v>49675</v>
      </c>
      <c r="H533" s="14">
        <f t="shared" si="1060"/>
        <v>15</v>
      </c>
      <c r="I533" s="14">
        <f t="shared" si="1110"/>
        <v>15</v>
      </c>
      <c r="J533" s="14">
        <f t="shared" si="1110"/>
        <v>0</v>
      </c>
      <c r="K533" s="14">
        <f t="shared" si="1110"/>
        <v>2036</v>
      </c>
      <c r="L533" s="14"/>
      <c r="M533" s="14"/>
      <c r="N533" s="14"/>
      <c r="O533" s="14"/>
      <c r="P533" s="14"/>
      <c r="Q533" s="14"/>
      <c r="R533" s="14"/>
      <c r="S533" s="14"/>
      <c r="T533" s="14"/>
      <c r="U533" s="146">
        <f>IFERROR('CEB Allocators'!M93/SUM('CEB Allocators'!$M93:$BF93),0)*SUM($U93:$BN93)</f>
        <v>0</v>
      </c>
      <c r="V533" s="146">
        <f>IFERROR('CEB Allocators'!N93/SUM('CEB Allocators'!$M93:$BF93),0)*SUM($U93:$BN93)</f>
        <v>0</v>
      </c>
      <c r="W533" s="146">
        <f>IFERROR('CEB Allocators'!O93/SUM('CEB Allocators'!$M93:$BF93),0)*SUM($U93:$BN93)</f>
        <v>0</v>
      </c>
      <c r="X533" s="146">
        <f>IFERROR('CEB Allocators'!P93/SUM('CEB Allocators'!$M93:$BF93),0)*SUM($U93:$BN93)</f>
        <v>0</v>
      </c>
      <c r="Y533" s="146">
        <f>IFERROR('CEB Allocators'!Q93/SUM('CEB Allocators'!$M93:$BF93),0)*SUM($U93:$BN93)</f>
        <v>0</v>
      </c>
      <c r="Z533" s="146">
        <f>IFERROR('CEB Allocators'!R93/SUM('CEB Allocators'!$M93:$BF93),0)*SUM($U93:$BN93)</f>
        <v>0</v>
      </c>
      <c r="AA533" s="146">
        <f>IFERROR('CEB Allocators'!S93/SUM('CEB Allocators'!$M93:$BF93),0)*SUM($U93:$BN93)</f>
        <v>0</v>
      </c>
      <c r="AB533" s="146">
        <f>IFERROR('CEB Allocators'!T93/SUM('CEB Allocators'!$M93:$BF93),0)*SUM($U93:$BN93)</f>
        <v>0</v>
      </c>
      <c r="AC533" s="146">
        <f>IFERROR('CEB Allocators'!U93/SUM('CEB Allocators'!$M93:$BF93),0)*SUM($U93:$BN93)</f>
        <v>0</v>
      </c>
      <c r="AD533" s="146">
        <f>IFERROR('CEB Allocators'!V93/SUM('CEB Allocators'!$M93:$BF93),0)*SUM($U93:$BN93)</f>
        <v>0</v>
      </c>
      <c r="AE533" s="146">
        <f>IFERROR('CEB Allocators'!W93/SUM('CEB Allocators'!$M93:$BF93),0)*SUM($U93:$BN93)</f>
        <v>0</v>
      </c>
      <c r="AF533" s="146">
        <f>IFERROR('CEB Allocators'!X93/SUM('CEB Allocators'!$M93:$BF93),0)*SUM($U93:$BN93)</f>
        <v>0</v>
      </c>
      <c r="AG533" s="146">
        <f>IFERROR('CEB Allocators'!Y93/SUM('CEB Allocators'!$M93:$BF93),0)*SUM($U93:$BN93)</f>
        <v>0</v>
      </c>
      <c r="AH533" s="146">
        <f>IFERROR('CEB Allocators'!Z93/SUM('CEB Allocators'!$M93:$BF93),0)*SUM($U93:$BN93)</f>
        <v>0</v>
      </c>
      <c r="AI533" s="146">
        <f>IFERROR('CEB Allocators'!AA93/SUM('CEB Allocators'!$M93:$BF93),0)*SUM($U93:$BN93)</f>
        <v>0</v>
      </c>
      <c r="AJ533" s="146">
        <f>IFERROR('CEB Allocators'!AB93/SUM('CEB Allocators'!$M93:$BF93),0)*SUM($U93:$BN93)</f>
        <v>0</v>
      </c>
      <c r="AK533" s="146">
        <f>IFERROR('CEB Allocators'!AC93/SUM('CEB Allocators'!$M93:$BF93),0)*SUM($U93:$BN93)</f>
        <v>0</v>
      </c>
      <c r="AL533" s="146">
        <f>IFERROR('CEB Allocators'!AD93/SUM('CEB Allocators'!$M93:$BF93),0)*SUM($U93:$BN93)</f>
        <v>0</v>
      </c>
      <c r="AM533" s="146">
        <f>IFERROR('CEB Allocators'!AE93/SUM('CEB Allocators'!$M93:$BF93),0)*SUM($U93:$BN93)</f>
        <v>0</v>
      </c>
      <c r="AN533" s="146">
        <f>IFERROR('CEB Allocators'!AF93/SUM('CEB Allocators'!$M93:$BF93),0)*SUM($U93:$BN93)</f>
        <v>0</v>
      </c>
      <c r="AO533" s="146">
        <f>IFERROR('CEB Allocators'!AG93/SUM('CEB Allocators'!$M93:$BF93),0)*SUM($U93:$BN93)</f>
        <v>0</v>
      </c>
      <c r="AP533" s="146">
        <f>IFERROR('CEB Allocators'!AH93/SUM('CEB Allocators'!$M93:$BF93),0)*SUM($U93:$BN93)</f>
        <v>0</v>
      </c>
      <c r="AQ533" s="146">
        <f>IFERROR('CEB Allocators'!AI93/SUM('CEB Allocators'!$M93:$BF93),0)*SUM($U93:$BN93)</f>
        <v>0</v>
      </c>
      <c r="AR533" s="146">
        <f>IFERROR('CEB Allocators'!AJ93/SUM('CEB Allocators'!$M93:$BF93),0)*SUM($U93:$BN93)</f>
        <v>0</v>
      </c>
      <c r="AS533" s="146">
        <f>IFERROR('CEB Allocators'!AK93/SUM('CEB Allocators'!$M93:$BF93),0)*SUM($U93:$BN93)</f>
        <v>0</v>
      </c>
      <c r="AT533" s="146">
        <f>IFERROR('CEB Allocators'!AL93/SUM('CEB Allocators'!$M93:$BF93),0)*SUM($U93:$BN93)</f>
        <v>0</v>
      </c>
      <c r="AU533" s="146">
        <f>IFERROR('CEB Allocators'!AM93/SUM('CEB Allocators'!$M93:$BF93),0)*SUM($U93:$BN93)</f>
        <v>0</v>
      </c>
      <c r="AV533" s="146">
        <f>IFERROR('CEB Allocators'!AN93/SUM('CEB Allocators'!$M93:$BF93),0)*SUM($U93:$BN93)</f>
        <v>0</v>
      </c>
      <c r="AW533" s="146">
        <f>IFERROR('CEB Allocators'!AO93/SUM('CEB Allocators'!$M93:$BF93),0)*SUM($U93:$BN93)</f>
        <v>0</v>
      </c>
      <c r="AX533" s="146">
        <f>IFERROR('CEB Allocators'!AP93/SUM('CEB Allocators'!$M93:$BF93),0)*SUM($U93:$BN93)</f>
        <v>0</v>
      </c>
      <c r="AY533" s="146">
        <f>IFERROR('CEB Allocators'!AQ93/SUM('CEB Allocators'!$M93:$BF93),0)*SUM($U93:$BN93)</f>
        <v>0</v>
      </c>
      <c r="AZ533" s="146">
        <f>IFERROR('CEB Allocators'!AR93/SUM('CEB Allocators'!$M93:$BF93),0)*SUM($U93:$BN93)</f>
        <v>34.572987150210935</v>
      </c>
      <c r="BA533" s="146">
        <f>IFERROR('CEB Allocators'!AS93/SUM('CEB Allocators'!$M93:$BF93),0)*SUM($U93:$BN93)</f>
        <v>34.572987150210935</v>
      </c>
      <c r="BB533" s="146">
        <f>IFERROR('CEB Allocators'!AT93/SUM('CEB Allocators'!$M93:$BF93),0)*SUM($U93:$BN93)</f>
        <v>34.572987150210935</v>
      </c>
      <c r="BC533" s="146">
        <f>IFERROR('CEB Allocators'!AU93/SUM('CEB Allocators'!$M93:$BF93),0)*SUM($U93:$BN93)</f>
        <v>34.572987150210935</v>
      </c>
      <c r="BD533" s="146">
        <f>IFERROR('CEB Allocators'!AV93/SUM('CEB Allocators'!$M93:$BF93),0)*SUM($U93:$BN93)</f>
        <v>34.572987150210935</v>
      </c>
      <c r="BE533" s="146">
        <f>IFERROR('CEB Allocators'!AW93/SUM('CEB Allocators'!$M93:$BF93),0)*SUM($U93:$BN93)</f>
        <v>34.572987150210935</v>
      </c>
      <c r="BF533" s="146">
        <f>IFERROR('CEB Allocators'!AX93/SUM('CEB Allocators'!$M93:$BF93),0)*SUM($U93:$BN93)</f>
        <v>34.572987150210935</v>
      </c>
      <c r="BG533" s="146">
        <f>IFERROR('CEB Allocators'!AY93/SUM('CEB Allocators'!$M93:$BF93),0)*SUM($U93:$BN93)</f>
        <v>34.572987150210935</v>
      </c>
      <c r="BH533" s="146">
        <f>IFERROR('CEB Allocators'!AZ93/SUM('CEB Allocators'!$M93:$BF93),0)*SUM($U93:$BN93)</f>
        <v>34.572987150210935</v>
      </c>
      <c r="BI533" s="146">
        <f>IFERROR('CEB Allocators'!BA93/SUM('CEB Allocators'!$M93:$BF93),0)*SUM($U93:$BN93)</f>
        <v>34.572987150210935</v>
      </c>
      <c r="BJ533" s="146">
        <f>IFERROR('CEB Allocators'!BB93/SUM('CEB Allocators'!$M93:$BF93),0)*SUM($U93:$BN93)</f>
        <v>34.572987150210935</v>
      </c>
      <c r="BK533" s="146">
        <f>IFERROR('CEB Allocators'!BC93/SUM('CEB Allocators'!$M93:$BF93),0)*SUM($U93:$BN93)</f>
        <v>34.572987150210935</v>
      </c>
      <c r="BL533" s="146">
        <f>IFERROR('CEB Allocators'!BD93/SUM('CEB Allocators'!$M93:$BF93),0)*SUM($U93:$BN93)</f>
        <v>34.572987150210935</v>
      </c>
      <c r="BM533" s="146">
        <f>IFERROR('CEB Allocators'!BE93/SUM('CEB Allocators'!$M93:$BF93),0)*SUM($U93:$BN93)</f>
        <v>34.572987150210935</v>
      </c>
      <c r="BN533" s="146">
        <f>IFERROR('CEB Allocators'!BF93/SUM('CEB Allocators'!$M93:$BF93),0)*SUM($U93:$BN93)</f>
        <v>34.572987150210935</v>
      </c>
      <c r="BO533" s="146">
        <f t="shared" ref="BO533:CH533" si="1111">BO93</f>
        <v>0</v>
      </c>
      <c r="BP533" s="146">
        <f t="shared" si="1111"/>
        <v>0</v>
      </c>
      <c r="BQ533" s="146">
        <f t="shared" si="1111"/>
        <v>0</v>
      </c>
      <c r="BR533" s="146">
        <f t="shared" si="1111"/>
        <v>0</v>
      </c>
      <c r="BS533" s="146">
        <f t="shared" si="1111"/>
        <v>0</v>
      </c>
      <c r="BT533" s="146">
        <f t="shared" si="1111"/>
        <v>0</v>
      </c>
      <c r="BU533" s="146">
        <f t="shared" si="1111"/>
        <v>0</v>
      </c>
      <c r="BV533" s="146">
        <f t="shared" si="1111"/>
        <v>0</v>
      </c>
      <c r="BW533" s="146">
        <f t="shared" si="1111"/>
        <v>0</v>
      </c>
      <c r="BX533" s="146">
        <f t="shared" si="1111"/>
        <v>0</v>
      </c>
      <c r="BY533" s="146">
        <f t="shared" si="1111"/>
        <v>0</v>
      </c>
      <c r="BZ533" s="146">
        <f t="shared" si="1111"/>
        <v>0</v>
      </c>
      <c r="CA533" s="146">
        <f t="shared" si="1111"/>
        <v>0</v>
      </c>
      <c r="CB533" s="146">
        <f t="shared" si="1111"/>
        <v>0</v>
      </c>
      <c r="CC533" s="146">
        <f t="shared" si="1111"/>
        <v>0</v>
      </c>
      <c r="CD533" s="146">
        <f t="shared" si="1111"/>
        <v>0</v>
      </c>
      <c r="CE533" s="146">
        <f t="shared" si="1111"/>
        <v>0</v>
      </c>
      <c r="CF533" s="146">
        <f t="shared" si="1111"/>
        <v>0</v>
      </c>
      <c r="CG533" s="146">
        <f t="shared" si="1111"/>
        <v>0</v>
      </c>
      <c r="CH533" s="146">
        <f t="shared" si="1111"/>
        <v>0</v>
      </c>
    </row>
    <row r="534" spans="1:86" ht="11.4" x14ac:dyDescent="0.2">
      <c r="A534" s="150"/>
      <c r="B534" s="14" t="str">
        <f t="shared" ref="B534:K534" si="1112">B94</f>
        <v>Conservation</v>
      </c>
      <c r="C534" s="14">
        <f t="shared" si="1112"/>
        <v>0</v>
      </c>
      <c r="D534" s="14" t="str">
        <f t="shared" si="1112"/>
        <v>Con</v>
      </c>
      <c r="E534" s="14" t="str">
        <f t="shared" si="1112"/>
        <v>Conservation</v>
      </c>
      <c r="F534" s="14" t="str">
        <f t="shared" si="1112"/>
        <v>Multiple</v>
      </c>
      <c r="G534" s="14">
        <f t="shared" si="1112"/>
        <v>50041</v>
      </c>
      <c r="H534" s="14">
        <f t="shared" si="1060"/>
        <v>15</v>
      </c>
      <c r="I534" s="14">
        <f t="shared" si="1112"/>
        <v>15</v>
      </c>
      <c r="J534" s="14">
        <f t="shared" si="1112"/>
        <v>0</v>
      </c>
      <c r="K534" s="14">
        <f t="shared" si="1112"/>
        <v>2037</v>
      </c>
      <c r="L534" s="14"/>
      <c r="M534" s="14"/>
      <c r="N534" s="14"/>
      <c r="O534" s="14"/>
      <c r="P534" s="14"/>
      <c r="Q534" s="14"/>
      <c r="R534" s="14"/>
      <c r="S534" s="14"/>
      <c r="T534" s="14"/>
      <c r="U534" s="146">
        <f>IFERROR('CEB Allocators'!M94/SUM('CEB Allocators'!$M94:$BF94),0)*SUM($U94:$BN94)</f>
        <v>0</v>
      </c>
      <c r="V534" s="146">
        <f>IFERROR('CEB Allocators'!N94/SUM('CEB Allocators'!$M94:$BF94),0)*SUM($U94:$BN94)</f>
        <v>0</v>
      </c>
      <c r="W534" s="146">
        <f>IFERROR('CEB Allocators'!O94/SUM('CEB Allocators'!$M94:$BF94),0)*SUM($U94:$BN94)</f>
        <v>0</v>
      </c>
      <c r="X534" s="146">
        <f>IFERROR('CEB Allocators'!P94/SUM('CEB Allocators'!$M94:$BF94),0)*SUM($U94:$BN94)</f>
        <v>0</v>
      </c>
      <c r="Y534" s="146">
        <f>IFERROR('CEB Allocators'!Q94/SUM('CEB Allocators'!$M94:$BF94),0)*SUM($U94:$BN94)</f>
        <v>0</v>
      </c>
      <c r="Z534" s="146">
        <f>IFERROR('CEB Allocators'!R94/SUM('CEB Allocators'!$M94:$BF94),0)*SUM($U94:$BN94)</f>
        <v>0</v>
      </c>
      <c r="AA534" s="146">
        <f>IFERROR('CEB Allocators'!S94/SUM('CEB Allocators'!$M94:$BF94),0)*SUM($U94:$BN94)</f>
        <v>0</v>
      </c>
      <c r="AB534" s="146">
        <f>IFERROR('CEB Allocators'!T94/SUM('CEB Allocators'!$M94:$BF94),0)*SUM($U94:$BN94)</f>
        <v>0</v>
      </c>
      <c r="AC534" s="146">
        <f>IFERROR('CEB Allocators'!U94/SUM('CEB Allocators'!$M94:$BF94),0)*SUM($U94:$BN94)</f>
        <v>0</v>
      </c>
      <c r="AD534" s="146">
        <f>IFERROR('CEB Allocators'!V94/SUM('CEB Allocators'!$M94:$BF94),0)*SUM($U94:$BN94)</f>
        <v>0</v>
      </c>
      <c r="AE534" s="146">
        <f>IFERROR('CEB Allocators'!W94/SUM('CEB Allocators'!$M94:$BF94),0)*SUM($U94:$BN94)</f>
        <v>0</v>
      </c>
      <c r="AF534" s="146">
        <f>IFERROR('CEB Allocators'!X94/SUM('CEB Allocators'!$M94:$BF94),0)*SUM($U94:$BN94)</f>
        <v>0</v>
      </c>
      <c r="AG534" s="146">
        <f>IFERROR('CEB Allocators'!Y94/SUM('CEB Allocators'!$M94:$BF94),0)*SUM($U94:$BN94)</f>
        <v>0</v>
      </c>
      <c r="AH534" s="146">
        <f>IFERROR('CEB Allocators'!Z94/SUM('CEB Allocators'!$M94:$BF94),0)*SUM($U94:$BN94)</f>
        <v>0</v>
      </c>
      <c r="AI534" s="146">
        <f>IFERROR('CEB Allocators'!AA94/SUM('CEB Allocators'!$M94:$BF94),0)*SUM($U94:$BN94)</f>
        <v>0</v>
      </c>
      <c r="AJ534" s="146">
        <f>IFERROR('CEB Allocators'!AB94/SUM('CEB Allocators'!$M94:$BF94),0)*SUM($U94:$BN94)</f>
        <v>0</v>
      </c>
      <c r="AK534" s="146">
        <f>IFERROR('CEB Allocators'!AC94/SUM('CEB Allocators'!$M94:$BF94),0)*SUM($U94:$BN94)</f>
        <v>0</v>
      </c>
      <c r="AL534" s="146">
        <f>IFERROR('CEB Allocators'!AD94/SUM('CEB Allocators'!$M94:$BF94),0)*SUM($U94:$BN94)</f>
        <v>0</v>
      </c>
      <c r="AM534" s="146">
        <f>IFERROR('CEB Allocators'!AE94/SUM('CEB Allocators'!$M94:$BF94),0)*SUM($U94:$BN94)</f>
        <v>0</v>
      </c>
      <c r="AN534" s="146">
        <f>IFERROR('CEB Allocators'!AF94/SUM('CEB Allocators'!$M94:$BF94),0)*SUM($U94:$BN94)</f>
        <v>0</v>
      </c>
      <c r="AO534" s="146">
        <f>IFERROR('CEB Allocators'!AG94/SUM('CEB Allocators'!$M94:$BF94),0)*SUM($U94:$BN94)</f>
        <v>0</v>
      </c>
      <c r="AP534" s="146">
        <f>IFERROR('CEB Allocators'!AH94/SUM('CEB Allocators'!$M94:$BF94),0)*SUM($U94:$BN94)</f>
        <v>0</v>
      </c>
      <c r="AQ534" s="146">
        <f>IFERROR('CEB Allocators'!AI94/SUM('CEB Allocators'!$M94:$BF94),0)*SUM($U94:$BN94)</f>
        <v>0</v>
      </c>
      <c r="AR534" s="146">
        <f>IFERROR('CEB Allocators'!AJ94/SUM('CEB Allocators'!$M94:$BF94),0)*SUM($U94:$BN94)</f>
        <v>0</v>
      </c>
      <c r="AS534" s="146">
        <f>IFERROR('CEB Allocators'!AK94/SUM('CEB Allocators'!$M94:$BF94),0)*SUM($U94:$BN94)</f>
        <v>0</v>
      </c>
      <c r="AT534" s="146">
        <f>IFERROR('CEB Allocators'!AL94/SUM('CEB Allocators'!$M94:$BF94),0)*SUM($U94:$BN94)</f>
        <v>0</v>
      </c>
      <c r="AU534" s="146">
        <f>IFERROR('CEB Allocators'!AM94/SUM('CEB Allocators'!$M94:$BF94),0)*SUM($U94:$BN94)</f>
        <v>0</v>
      </c>
      <c r="AV534" s="146">
        <f>IFERROR('CEB Allocators'!AN94/SUM('CEB Allocators'!$M94:$BF94),0)*SUM($U94:$BN94)</f>
        <v>0</v>
      </c>
      <c r="AW534" s="146">
        <f>IFERROR('CEB Allocators'!AO94/SUM('CEB Allocators'!$M94:$BF94),0)*SUM($U94:$BN94)</f>
        <v>0</v>
      </c>
      <c r="AX534" s="146">
        <f>IFERROR('CEB Allocators'!AP94/SUM('CEB Allocators'!$M94:$BF94),0)*SUM($U94:$BN94)</f>
        <v>0</v>
      </c>
      <c r="AY534" s="146">
        <f>IFERROR('CEB Allocators'!AQ94/SUM('CEB Allocators'!$M94:$BF94),0)*SUM($U94:$BN94)</f>
        <v>0</v>
      </c>
      <c r="AZ534" s="146">
        <f>IFERROR('CEB Allocators'!AR94/SUM('CEB Allocators'!$M94:$BF94),0)*SUM($U94:$BN94)</f>
        <v>0</v>
      </c>
      <c r="BA534" s="146">
        <f>IFERROR('CEB Allocators'!AS94/SUM('CEB Allocators'!$M94:$BF94),0)*SUM($U94:$BN94)</f>
        <v>37.783335957016234</v>
      </c>
      <c r="BB534" s="146">
        <f>IFERROR('CEB Allocators'!AT94/SUM('CEB Allocators'!$M94:$BF94),0)*SUM($U94:$BN94)</f>
        <v>37.783335957016234</v>
      </c>
      <c r="BC534" s="146">
        <f>IFERROR('CEB Allocators'!AU94/SUM('CEB Allocators'!$M94:$BF94),0)*SUM($U94:$BN94)</f>
        <v>37.783335957016234</v>
      </c>
      <c r="BD534" s="146">
        <f>IFERROR('CEB Allocators'!AV94/SUM('CEB Allocators'!$M94:$BF94),0)*SUM($U94:$BN94)</f>
        <v>37.783335957016234</v>
      </c>
      <c r="BE534" s="146">
        <f>IFERROR('CEB Allocators'!AW94/SUM('CEB Allocators'!$M94:$BF94),0)*SUM($U94:$BN94)</f>
        <v>37.783335957016234</v>
      </c>
      <c r="BF534" s="146">
        <f>IFERROR('CEB Allocators'!AX94/SUM('CEB Allocators'!$M94:$BF94),0)*SUM($U94:$BN94)</f>
        <v>37.783335957016234</v>
      </c>
      <c r="BG534" s="146">
        <f>IFERROR('CEB Allocators'!AY94/SUM('CEB Allocators'!$M94:$BF94),0)*SUM($U94:$BN94)</f>
        <v>37.783335957016234</v>
      </c>
      <c r="BH534" s="146">
        <f>IFERROR('CEB Allocators'!AZ94/SUM('CEB Allocators'!$M94:$BF94),0)*SUM($U94:$BN94)</f>
        <v>37.783335957016234</v>
      </c>
      <c r="BI534" s="146">
        <f>IFERROR('CEB Allocators'!BA94/SUM('CEB Allocators'!$M94:$BF94),0)*SUM($U94:$BN94)</f>
        <v>37.783335957016234</v>
      </c>
      <c r="BJ534" s="146">
        <f>IFERROR('CEB Allocators'!BB94/SUM('CEB Allocators'!$M94:$BF94),0)*SUM($U94:$BN94)</f>
        <v>37.783335957016234</v>
      </c>
      <c r="BK534" s="146">
        <f>IFERROR('CEB Allocators'!BC94/SUM('CEB Allocators'!$M94:$BF94),0)*SUM($U94:$BN94)</f>
        <v>37.783335957016234</v>
      </c>
      <c r="BL534" s="146">
        <f>IFERROR('CEB Allocators'!BD94/SUM('CEB Allocators'!$M94:$BF94),0)*SUM($U94:$BN94)</f>
        <v>37.783335957016234</v>
      </c>
      <c r="BM534" s="146">
        <f>IFERROR('CEB Allocators'!BE94/SUM('CEB Allocators'!$M94:$BF94),0)*SUM($U94:$BN94)</f>
        <v>37.783335957016234</v>
      </c>
      <c r="BN534" s="146">
        <f>IFERROR('CEB Allocators'!BF94/SUM('CEB Allocators'!$M94:$BF94),0)*SUM($U94:$BN94)</f>
        <v>37.783335957016234</v>
      </c>
      <c r="BO534" s="146">
        <f t="shared" ref="BO534:CH534" si="1113">BO94</f>
        <v>0</v>
      </c>
      <c r="BP534" s="146">
        <f t="shared" si="1113"/>
        <v>0</v>
      </c>
      <c r="BQ534" s="146">
        <f t="shared" si="1113"/>
        <v>0</v>
      </c>
      <c r="BR534" s="146">
        <f t="shared" si="1113"/>
        <v>0</v>
      </c>
      <c r="BS534" s="146">
        <f t="shared" si="1113"/>
        <v>0</v>
      </c>
      <c r="BT534" s="146">
        <f t="shared" si="1113"/>
        <v>0</v>
      </c>
      <c r="BU534" s="146">
        <f t="shared" si="1113"/>
        <v>0</v>
      </c>
      <c r="BV534" s="146">
        <f t="shared" si="1113"/>
        <v>0</v>
      </c>
      <c r="BW534" s="146">
        <f t="shared" si="1113"/>
        <v>0</v>
      </c>
      <c r="BX534" s="146">
        <f t="shared" si="1113"/>
        <v>0</v>
      </c>
      <c r="BY534" s="146">
        <f t="shared" si="1113"/>
        <v>0</v>
      </c>
      <c r="BZ534" s="146">
        <f t="shared" si="1113"/>
        <v>0</v>
      </c>
      <c r="CA534" s="146">
        <f t="shared" si="1113"/>
        <v>0</v>
      </c>
      <c r="CB534" s="146">
        <f t="shared" si="1113"/>
        <v>0</v>
      </c>
      <c r="CC534" s="146">
        <f t="shared" si="1113"/>
        <v>0</v>
      </c>
      <c r="CD534" s="146">
        <f t="shared" si="1113"/>
        <v>0</v>
      </c>
      <c r="CE534" s="146">
        <f t="shared" si="1113"/>
        <v>0</v>
      </c>
      <c r="CF534" s="146">
        <f t="shared" si="1113"/>
        <v>0</v>
      </c>
      <c r="CG534" s="146">
        <f t="shared" si="1113"/>
        <v>0</v>
      </c>
      <c r="CH534" s="146">
        <f t="shared" si="1113"/>
        <v>0</v>
      </c>
    </row>
    <row r="535" spans="1:86" ht="11.4" x14ac:dyDescent="0.2">
      <c r="A535" s="150"/>
      <c r="B535" s="14" t="str">
        <f t="shared" ref="B535:K535" si="1114">B95</f>
        <v>Conservation</v>
      </c>
      <c r="C535" s="14">
        <f t="shared" si="1114"/>
        <v>0</v>
      </c>
      <c r="D535" s="14" t="str">
        <f t="shared" si="1114"/>
        <v>Con</v>
      </c>
      <c r="E535" s="14" t="str">
        <f t="shared" si="1114"/>
        <v>Conservation</v>
      </c>
      <c r="F535" s="14" t="str">
        <f t="shared" si="1114"/>
        <v>Multiple</v>
      </c>
      <c r="G535" s="14">
        <f t="shared" si="1114"/>
        <v>50406</v>
      </c>
      <c r="H535" s="14">
        <f t="shared" si="1060"/>
        <v>15</v>
      </c>
      <c r="I535" s="14">
        <f t="shared" si="1114"/>
        <v>15</v>
      </c>
      <c r="J535" s="14">
        <f t="shared" si="1114"/>
        <v>0</v>
      </c>
      <c r="K535" s="14">
        <f t="shared" si="1114"/>
        <v>2038</v>
      </c>
      <c r="L535" s="14"/>
      <c r="M535" s="14"/>
      <c r="N535" s="14"/>
      <c r="O535" s="14"/>
      <c r="P535" s="14"/>
      <c r="Q535" s="14"/>
      <c r="R535" s="14"/>
      <c r="S535" s="14"/>
      <c r="T535" s="14"/>
      <c r="U535" s="146">
        <f>IFERROR('CEB Allocators'!M95/SUM('CEB Allocators'!$M95:$BF95),0)*SUM($U95:$BN95)</f>
        <v>0</v>
      </c>
      <c r="V535" s="146">
        <f>IFERROR('CEB Allocators'!N95/SUM('CEB Allocators'!$M95:$BF95),0)*SUM($U95:$BN95)</f>
        <v>0</v>
      </c>
      <c r="W535" s="146">
        <f>IFERROR('CEB Allocators'!O95/SUM('CEB Allocators'!$M95:$BF95),0)*SUM($U95:$BN95)</f>
        <v>0</v>
      </c>
      <c r="X535" s="146">
        <f>IFERROR('CEB Allocators'!P95/SUM('CEB Allocators'!$M95:$BF95),0)*SUM($U95:$BN95)</f>
        <v>0</v>
      </c>
      <c r="Y535" s="146">
        <f>IFERROR('CEB Allocators'!Q95/SUM('CEB Allocators'!$M95:$BF95),0)*SUM($U95:$BN95)</f>
        <v>0</v>
      </c>
      <c r="Z535" s="146">
        <f>IFERROR('CEB Allocators'!R95/SUM('CEB Allocators'!$M95:$BF95),0)*SUM($U95:$BN95)</f>
        <v>0</v>
      </c>
      <c r="AA535" s="146">
        <f>IFERROR('CEB Allocators'!S95/SUM('CEB Allocators'!$M95:$BF95),0)*SUM($U95:$BN95)</f>
        <v>0</v>
      </c>
      <c r="AB535" s="146">
        <f>IFERROR('CEB Allocators'!T95/SUM('CEB Allocators'!$M95:$BF95),0)*SUM($U95:$BN95)</f>
        <v>0</v>
      </c>
      <c r="AC535" s="146">
        <f>IFERROR('CEB Allocators'!U95/SUM('CEB Allocators'!$M95:$BF95),0)*SUM($U95:$BN95)</f>
        <v>0</v>
      </c>
      <c r="AD535" s="146">
        <f>IFERROR('CEB Allocators'!V95/SUM('CEB Allocators'!$M95:$BF95),0)*SUM($U95:$BN95)</f>
        <v>0</v>
      </c>
      <c r="AE535" s="146">
        <f>IFERROR('CEB Allocators'!W95/SUM('CEB Allocators'!$M95:$BF95),0)*SUM($U95:$BN95)</f>
        <v>0</v>
      </c>
      <c r="AF535" s="146">
        <f>IFERROR('CEB Allocators'!X95/SUM('CEB Allocators'!$M95:$BF95),0)*SUM($U95:$BN95)</f>
        <v>0</v>
      </c>
      <c r="AG535" s="146">
        <f>IFERROR('CEB Allocators'!Y95/SUM('CEB Allocators'!$M95:$BF95),0)*SUM($U95:$BN95)</f>
        <v>0</v>
      </c>
      <c r="AH535" s="146">
        <f>IFERROR('CEB Allocators'!Z95/SUM('CEB Allocators'!$M95:$BF95),0)*SUM($U95:$BN95)</f>
        <v>0</v>
      </c>
      <c r="AI535" s="146">
        <f>IFERROR('CEB Allocators'!AA95/SUM('CEB Allocators'!$M95:$BF95),0)*SUM($U95:$BN95)</f>
        <v>0</v>
      </c>
      <c r="AJ535" s="146">
        <f>IFERROR('CEB Allocators'!AB95/SUM('CEB Allocators'!$M95:$BF95),0)*SUM($U95:$BN95)</f>
        <v>0</v>
      </c>
      <c r="AK535" s="146">
        <f>IFERROR('CEB Allocators'!AC95/SUM('CEB Allocators'!$M95:$BF95),0)*SUM($U95:$BN95)</f>
        <v>0</v>
      </c>
      <c r="AL535" s="146">
        <f>IFERROR('CEB Allocators'!AD95/SUM('CEB Allocators'!$M95:$BF95),0)*SUM($U95:$BN95)</f>
        <v>0</v>
      </c>
      <c r="AM535" s="146">
        <f>IFERROR('CEB Allocators'!AE95/SUM('CEB Allocators'!$M95:$BF95),0)*SUM($U95:$BN95)</f>
        <v>0</v>
      </c>
      <c r="AN535" s="146">
        <f>IFERROR('CEB Allocators'!AF95/SUM('CEB Allocators'!$M95:$BF95),0)*SUM($U95:$BN95)</f>
        <v>0</v>
      </c>
      <c r="AO535" s="146">
        <f>IFERROR('CEB Allocators'!AG95/SUM('CEB Allocators'!$M95:$BF95),0)*SUM($U95:$BN95)</f>
        <v>0</v>
      </c>
      <c r="AP535" s="146">
        <f>IFERROR('CEB Allocators'!AH95/SUM('CEB Allocators'!$M95:$BF95),0)*SUM($U95:$BN95)</f>
        <v>0</v>
      </c>
      <c r="AQ535" s="146">
        <f>IFERROR('CEB Allocators'!AI95/SUM('CEB Allocators'!$M95:$BF95),0)*SUM($U95:$BN95)</f>
        <v>0</v>
      </c>
      <c r="AR535" s="146">
        <f>IFERROR('CEB Allocators'!AJ95/SUM('CEB Allocators'!$M95:$BF95),0)*SUM($U95:$BN95)</f>
        <v>0</v>
      </c>
      <c r="AS535" s="146">
        <f>IFERROR('CEB Allocators'!AK95/SUM('CEB Allocators'!$M95:$BF95),0)*SUM($U95:$BN95)</f>
        <v>0</v>
      </c>
      <c r="AT535" s="146">
        <f>IFERROR('CEB Allocators'!AL95/SUM('CEB Allocators'!$M95:$BF95),0)*SUM($U95:$BN95)</f>
        <v>0</v>
      </c>
      <c r="AU535" s="146">
        <f>IFERROR('CEB Allocators'!AM95/SUM('CEB Allocators'!$M95:$BF95),0)*SUM($U95:$BN95)</f>
        <v>0</v>
      </c>
      <c r="AV535" s="146">
        <f>IFERROR('CEB Allocators'!AN95/SUM('CEB Allocators'!$M95:$BF95),0)*SUM($U95:$BN95)</f>
        <v>0</v>
      </c>
      <c r="AW535" s="146">
        <f>IFERROR('CEB Allocators'!AO95/SUM('CEB Allocators'!$M95:$BF95),0)*SUM($U95:$BN95)</f>
        <v>0</v>
      </c>
      <c r="AX535" s="146">
        <f>IFERROR('CEB Allocators'!AP95/SUM('CEB Allocators'!$M95:$BF95),0)*SUM($U95:$BN95)</f>
        <v>0</v>
      </c>
      <c r="AY535" s="146">
        <f>IFERROR('CEB Allocators'!AQ95/SUM('CEB Allocators'!$M95:$BF95),0)*SUM($U95:$BN95)</f>
        <v>0</v>
      </c>
      <c r="AZ535" s="146">
        <f>IFERROR('CEB Allocators'!AR95/SUM('CEB Allocators'!$M95:$BF95),0)*SUM($U95:$BN95)</f>
        <v>0</v>
      </c>
      <c r="BA535" s="146">
        <f>IFERROR('CEB Allocators'!AS95/SUM('CEB Allocators'!$M95:$BF95),0)*SUM($U95:$BN95)</f>
        <v>0</v>
      </c>
      <c r="BB535" s="146">
        <f>IFERROR('CEB Allocators'!AT95/SUM('CEB Allocators'!$M95:$BF95),0)*SUM($U95:$BN95)</f>
        <v>41.503541343553231</v>
      </c>
      <c r="BC535" s="146">
        <f>IFERROR('CEB Allocators'!AU95/SUM('CEB Allocators'!$M95:$BF95),0)*SUM($U95:$BN95)</f>
        <v>41.503541343553231</v>
      </c>
      <c r="BD535" s="146">
        <f>IFERROR('CEB Allocators'!AV95/SUM('CEB Allocators'!$M95:$BF95),0)*SUM($U95:$BN95)</f>
        <v>41.503541343553231</v>
      </c>
      <c r="BE535" s="146">
        <f>IFERROR('CEB Allocators'!AW95/SUM('CEB Allocators'!$M95:$BF95),0)*SUM($U95:$BN95)</f>
        <v>41.503541343553231</v>
      </c>
      <c r="BF535" s="146">
        <f>IFERROR('CEB Allocators'!AX95/SUM('CEB Allocators'!$M95:$BF95),0)*SUM($U95:$BN95)</f>
        <v>41.503541343553231</v>
      </c>
      <c r="BG535" s="146">
        <f>IFERROR('CEB Allocators'!AY95/SUM('CEB Allocators'!$M95:$BF95),0)*SUM($U95:$BN95)</f>
        <v>41.503541343553231</v>
      </c>
      <c r="BH535" s="146">
        <f>IFERROR('CEB Allocators'!AZ95/SUM('CEB Allocators'!$M95:$BF95),0)*SUM($U95:$BN95)</f>
        <v>41.503541343553231</v>
      </c>
      <c r="BI535" s="146">
        <f>IFERROR('CEB Allocators'!BA95/SUM('CEB Allocators'!$M95:$BF95),0)*SUM($U95:$BN95)</f>
        <v>41.503541343553231</v>
      </c>
      <c r="BJ535" s="146">
        <f>IFERROR('CEB Allocators'!BB95/SUM('CEB Allocators'!$M95:$BF95),0)*SUM($U95:$BN95)</f>
        <v>41.503541343553231</v>
      </c>
      <c r="BK535" s="146">
        <f>IFERROR('CEB Allocators'!BC95/SUM('CEB Allocators'!$M95:$BF95),0)*SUM($U95:$BN95)</f>
        <v>41.503541343553231</v>
      </c>
      <c r="BL535" s="146">
        <f>IFERROR('CEB Allocators'!BD95/SUM('CEB Allocators'!$M95:$BF95),0)*SUM($U95:$BN95)</f>
        <v>41.503541343553231</v>
      </c>
      <c r="BM535" s="146">
        <f>IFERROR('CEB Allocators'!BE95/SUM('CEB Allocators'!$M95:$BF95),0)*SUM($U95:$BN95)</f>
        <v>41.503541343553231</v>
      </c>
      <c r="BN535" s="146">
        <f>IFERROR('CEB Allocators'!BF95/SUM('CEB Allocators'!$M95:$BF95),0)*SUM($U95:$BN95)</f>
        <v>41.503541343553231</v>
      </c>
      <c r="BO535" s="146">
        <f t="shared" ref="BO535:CH535" si="1115">BO95</f>
        <v>0</v>
      </c>
      <c r="BP535" s="146">
        <f t="shared" si="1115"/>
        <v>0</v>
      </c>
      <c r="BQ535" s="146">
        <f t="shared" si="1115"/>
        <v>0</v>
      </c>
      <c r="BR535" s="146">
        <f t="shared" si="1115"/>
        <v>0</v>
      </c>
      <c r="BS535" s="146">
        <f t="shared" si="1115"/>
        <v>0</v>
      </c>
      <c r="BT535" s="146">
        <f t="shared" si="1115"/>
        <v>0</v>
      </c>
      <c r="BU535" s="146">
        <f t="shared" si="1115"/>
        <v>0</v>
      </c>
      <c r="BV535" s="146">
        <f t="shared" si="1115"/>
        <v>0</v>
      </c>
      <c r="BW535" s="146">
        <f t="shared" si="1115"/>
        <v>0</v>
      </c>
      <c r="BX535" s="146">
        <f t="shared" si="1115"/>
        <v>0</v>
      </c>
      <c r="BY535" s="146">
        <f t="shared" si="1115"/>
        <v>0</v>
      </c>
      <c r="BZ535" s="146">
        <f t="shared" si="1115"/>
        <v>0</v>
      </c>
      <c r="CA535" s="146">
        <f t="shared" si="1115"/>
        <v>0</v>
      </c>
      <c r="CB535" s="146">
        <f t="shared" si="1115"/>
        <v>0</v>
      </c>
      <c r="CC535" s="146">
        <f t="shared" si="1115"/>
        <v>0</v>
      </c>
      <c r="CD535" s="146">
        <f t="shared" si="1115"/>
        <v>0</v>
      </c>
      <c r="CE535" s="146">
        <f t="shared" si="1115"/>
        <v>0</v>
      </c>
      <c r="CF535" s="146">
        <f t="shared" si="1115"/>
        <v>0</v>
      </c>
      <c r="CG535" s="146">
        <f t="shared" si="1115"/>
        <v>0</v>
      </c>
      <c r="CH535" s="146">
        <f t="shared" si="1115"/>
        <v>0</v>
      </c>
    </row>
    <row r="536" spans="1:86" ht="11.4" x14ac:dyDescent="0.2">
      <c r="A536" s="150"/>
      <c r="B536" s="14" t="str">
        <f t="shared" ref="B536:K536" si="1116">B96</f>
        <v>Conservation</v>
      </c>
      <c r="C536" s="14">
        <f t="shared" si="1116"/>
        <v>0</v>
      </c>
      <c r="D536" s="14" t="str">
        <f t="shared" si="1116"/>
        <v>Con</v>
      </c>
      <c r="E536" s="14" t="str">
        <f t="shared" si="1116"/>
        <v>Conservation</v>
      </c>
      <c r="F536" s="14" t="str">
        <f t="shared" si="1116"/>
        <v>Multiple</v>
      </c>
      <c r="G536" s="14">
        <f t="shared" si="1116"/>
        <v>50771</v>
      </c>
      <c r="H536" s="14">
        <f t="shared" si="1060"/>
        <v>15</v>
      </c>
      <c r="I536" s="14">
        <f t="shared" si="1116"/>
        <v>15</v>
      </c>
      <c r="J536" s="14">
        <f t="shared" si="1116"/>
        <v>0</v>
      </c>
      <c r="K536" s="14">
        <f t="shared" si="1116"/>
        <v>2039</v>
      </c>
      <c r="L536" s="14"/>
      <c r="M536" s="14"/>
      <c r="N536" s="14"/>
      <c r="O536" s="14"/>
      <c r="P536" s="14"/>
      <c r="Q536" s="14"/>
      <c r="R536" s="14"/>
      <c r="S536" s="14"/>
      <c r="T536" s="14"/>
      <c r="U536" s="146">
        <f>IFERROR('CEB Allocators'!M96/SUM('CEB Allocators'!$M96:$BF96),0)*SUM($U96:$BN96)</f>
        <v>0</v>
      </c>
      <c r="V536" s="146">
        <f>IFERROR('CEB Allocators'!N96/SUM('CEB Allocators'!$M96:$BF96),0)*SUM($U96:$BN96)</f>
        <v>0</v>
      </c>
      <c r="W536" s="146">
        <f>IFERROR('CEB Allocators'!O96/SUM('CEB Allocators'!$M96:$BF96),0)*SUM($U96:$BN96)</f>
        <v>0</v>
      </c>
      <c r="X536" s="146">
        <f>IFERROR('CEB Allocators'!P96/SUM('CEB Allocators'!$M96:$BF96),0)*SUM($U96:$BN96)</f>
        <v>0</v>
      </c>
      <c r="Y536" s="146">
        <f>IFERROR('CEB Allocators'!Q96/SUM('CEB Allocators'!$M96:$BF96),0)*SUM($U96:$BN96)</f>
        <v>0</v>
      </c>
      <c r="Z536" s="146">
        <f>IFERROR('CEB Allocators'!R96/SUM('CEB Allocators'!$M96:$BF96),0)*SUM($U96:$BN96)</f>
        <v>0</v>
      </c>
      <c r="AA536" s="146">
        <f>IFERROR('CEB Allocators'!S96/SUM('CEB Allocators'!$M96:$BF96),0)*SUM($U96:$BN96)</f>
        <v>0</v>
      </c>
      <c r="AB536" s="146">
        <f>IFERROR('CEB Allocators'!T96/SUM('CEB Allocators'!$M96:$BF96),0)*SUM($U96:$BN96)</f>
        <v>0</v>
      </c>
      <c r="AC536" s="146">
        <f>IFERROR('CEB Allocators'!U96/SUM('CEB Allocators'!$M96:$BF96),0)*SUM($U96:$BN96)</f>
        <v>0</v>
      </c>
      <c r="AD536" s="146">
        <f>IFERROR('CEB Allocators'!V96/SUM('CEB Allocators'!$M96:$BF96),0)*SUM($U96:$BN96)</f>
        <v>0</v>
      </c>
      <c r="AE536" s="146">
        <f>IFERROR('CEB Allocators'!W96/SUM('CEB Allocators'!$M96:$BF96),0)*SUM($U96:$BN96)</f>
        <v>0</v>
      </c>
      <c r="AF536" s="146">
        <f>IFERROR('CEB Allocators'!X96/SUM('CEB Allocators'!$M96:$BF96),0)*SUM($U96:$BN96)</f>
        <v>0</v>
      </c>
      <c r="AG536" s="146">
        <f>IFERROR('CEB Allocators'!Y96/SUM('CEB Allocators'!$M96:$BF96),0)*SUM($U96:$BN96)</f>
        <v>0</v>
      </c>
      <c r="AH536" s="146">
        <f>IFERROR('CEB Allocators'!Z96/SUM('CEB Allocators'!$M96:$BF96),0)*SUM($U96:$BN96)</f>
        <v>0</v>
      </c>
      <c r="AI536" s="146">
        <f>IFERROR('CEB Allocators'!AA96/SUM('CEB Allocators'!$M96:$BF96),0)*SUM($U96:$BN96)</f>
        <v>0</v>
      </c>
      <c r="AJ536" s="146">
        <f>IFERROR('CEB Allocators'!AB96/SUM('CEB Allocators'!$M96:$BF96),0)*SUM($U96:$BN96)</f>
        <v>0</v>
      </c>
      <c r="AK536" s="146">
        <f>IFERROR('CEB Allocators'!AC96/SUM('CEB Allocators'!$M96:$BF96),0)*SUM($U96:$BN96)</f>
        <v>0</v>
      </c>
      <c r="AL536" s="146">
        <f>IFERROR('CEB Allocators'!AD96/SUM('CEB Allocators'!$M96:$BF96),0)*SUM($U96:$BN96)</f>
        <v>0</v>
      </c>
      <c r="AM536" s="146">
        <f>IFERROR('CEB Allocators'!AE96/SUM('CEB Allocators'!$M96:$BF96),0)*SUM($U96:$BN96)</f>
        <v>0</v>
      </c>
      <c r="AN536" s="146">
        <f>IFERROR('CEB Allocators'!AF96/SUM('CEB Allocators'!$M96:$BF96),0)*SUM($U96:$BN96)</f>
        <v>0</v>
      </c>
      <c r="AO536" s="146">
        <f>IFERROR('CEB Allocators'!AG96/SUM('CEB Allocators'!$M96:$BF96),0)*SUM($U96:$BN96)</f>
        <v>0</v>
      </c>
      <c r="AP536" s="146">
        <f>IFERROR('CEB Allocators'!AH96/SUM('CEB Allocators'!$M96:$BF96),0)*SUM($U96:$BN96)</f>
        <v>0</v>
      </c>
      <c r="AQ536" s="146">
        <f>IFERROR('CEB Allocators'!AI96/SUM('CEB Allocators'!$M96:$BF96),0)*SUM($U96:$BN96)</f>
        <v>0</v>
      </c>
      <c r="AR536" s="146">
        <f>IFERROR('CEB Allocators'!AJ96/SUM('CEB Allocators'!$M96:$BF96),0)*SUM($U96:$BN96)</f>
        <v>0</v>
      </c>
      <c r="AS536" s="146">
        <f>IFERROR('CEB Allocators'!AK96/SUM('CEB Allocators'!$M96:$BF96),0)*SUM($U96:$BN96)</f>
        <v>0</v>
      </c>
      <c r="AT536" s="146">
        <f>IFERROR('CEB Allocators'!AL96/SUM('CEB Allocators'!$M96:$BF96),0)*SUM($U96:$BN96)</f>
        <v>0</v>
      </c>
      <c r="AU536" s="146">
        <f>IFERROR('CEB Allocators'!AM96/SUM('CEB Allocators'!$M96:$BF96),0)*SUM($U96:$BN96)</f>
        <v>0</v>
      </c>
      <c r="AV536" s="146">
        <f>IFERROR('CEB Allocators'!AN96/SUM('CEB Allocators'!$M96:$BF96),0)*SUM($U96:$BN96)</f>
        <v>0</v>
      </c>
      <c r="AW536" s="146">
        <f>IFERROR('CEB Allocators'!AO96/SUM('CEB Allocators'!$M96:$BF96),0)*SUM($U96:$BN96)</f>
        <v>0</v>
      </c>
      <c r="AX536" s="146">
        <f>IFERROR('CEB Allocators'!AP96/SUM('CEB Allocators'!$M96:$BF96),0)*SUM($U96:$BN96)</f>
        <v>0</v>
      </c>
      <c r="AY536" s="146">
        <f>IFERROR('CEB Allocators'!AQ96/SUM('CEB Allocators'!$M96:$BF96),0)*SUM($U96:$BN96)</f>
        <v>0</v>
      </c>
      <c r="AZ536" s="146">
        <f>IFERROR('CEB Allocators'!AR96/SUM('CEB Allocators'!$M96:$BF96),0)*SUM($U96:$BN96)</f>
        <v>0</v>
      </c>
      <c r="BA536" s="146">
        <f>IFERROR('CEB Allocators'!AS96/SUM('CEB Allocators'!$M96:$BF96),0)*SUM($U96:$BN96)</f>
        <v>0</v>
      </c>
      <c r="BB536" s="146">
        <f>IFERROR('CEB Allocators'!AT96/SUM('CEB Allocators'!$M96:$BF96),0)*SUM($U96:$BN96)</f>
        <v>0</v>
      </c>
      <c r="BC536" s="146">
        <f>IFERROR('CEB Allocators'!AU96/SUM('CEB Allocators'!$M96:$BF96),0)*SUM($U96:$BN96)</f>
        <v>45.861413184626315</v>
      </c>
      <c r="BD536" s="146">
        <f>IFERROR('CEB Allocators'!AV96/SUM('CEB Allocators'!$M96:$BF96),0)*SUM($U96:$BN96)</f>
        <v>45.861413184626315</v>
      </c>
      <c r="BE536" s="146">
        <f>IFERROR('CEB Allocators'!AW96/SUM('CEB Allocators'!$M96:$BF96),0)*SUM($U96:$BN96)</f>
        <v>45.861413184626315</v>
      </c>
      <c r="BF536" s="146">
        <f>IFERROR('CEB Allocators'!AX96/SUM('CEB Allocators'!$M96:$BF96),0)*SUM($U96:$BN96)</f>
        <v>45.861413184626315</v>
      </c>
      <c r="BG536" s="146">
        <f>IFERROR('CEB Allocators'!AY96/SUM('CEB Allocators'!$M96:$BF96),0)*SUM($U96:$BN96)</f>
        <v>45.861413184626315</v>
      </c>
      <c r="BH536" s="146">
        <f>IFERROR('CEB Allocators'!AZ96/SUM('CEB Allocators'!$M96:$BF96),0)*SUM($U96:$BN96)</f>
        <v>45.861413184626315</v>
      </c>
      <c r="BI536" s="146">
        <f>IFERROR('CEB Allocators'!BA96/SUM('CEB Allocators'!$M96:$BF96),0)*SUM($U96:$BN96)</f>
        <v>45.861413184626315</v>
      </c>
      <c r="BJ536" s="146">
        <f>IFERROR('CEB Allocators'!BB96/SUM('CEB Allocators'!$M96:$BF96),0)*SUM($U96:$BN96)</f>
        <v>45.861413184626315</v>
      </c>
      <c r="BK536" s="146">
        <f>IFERROR('CEB Allocators'!BC96/SUM('CEB Allocators'!$M96:$BF96),0)*SUM($U96:$BN96)</f>
        <v>45.861413184626315</v>
      </c>
      <c r="BL536" s="146">
        <f>IFERROR('CEB Allocators'!BD96/SUM('CEB Allocators'!$M96:$BF96),0)*SUM($U96:$BN96)</f>
        <v>45.861413184626315</v>
      </c>
      <c r="BM536" s="146">
        <f>IFERROR('CEB Allocators'!BE96/SUM('CEB Allocators'!$M96:$BF96),0)*SUM($U96:$BN96)</f>
        <v>45.861413184626315</v>
      </c>
      <c r="BN536" s="146">
        <f>IFERROR('CEB Allocators'!BF96/SUM('CEB Allocators'!$M96:$BF96),0)*SUM($U96:$BN96)</f>
        <v>45.861413184626315</v>
      </c>
      <c r="BO536" s="146">
        <f t="shared" ref="BO536:CH536" si="1117">BO96</f>
        <v>0</v>
      </c>
      <c r="BP536" s="146">
        <f t="shared" si="1117"/>
        <v>0</v>
      </c>
      <c r="BQ536" s="146">
        <f t="shared" si="1117"/>
        <v>0</v>
      </c>
      <c r="BR536" s="146">
        <f t="shared" si="1117"/>
        <v>0</v>
      </c>
      <c r="BS536" s="146">
        <f t="shared" si="1117"/>
        <v>0</v>
      </c>
      <c r="BT536" s="146">
        <f t="shared" si="1117"/>
        <v>0</v>
      </c>
      <c r="BU536" s="146">
        <f t="shared" si="1117"/>
        <v>0</v>
      </c>
      <c r="BV536" s="146">
        <f t="shared" si="1117"/>
        <v>0</v>
      </c>
      <c r="BW536" s="146">
        <f t="shared" si="1117"/>
        <v>0</v>
      </c>
      <c r="BX536" s="146">
        <f t="shared" si="1117"/>
        <v>0</v>
      </c>
      <c r="BY536" s="146">
        <f t="shared" si="1117"/>
        <v>0</v>
      </c>
      <c r="BZ536" s="146">
        <f t="shared" si="1117"/>
        <v>0</v>
      </c>
      <c r="CA536" s="146">
        <f t="shared" si="1117"/>
        <v>0</v>
      </c>
      <c r="CB536" s="146">
        <f t="shared" si="1117"/>
        <v>0</v>
      </c>
      <c r="CC536" s="146">
        <f t="shared" si="1117"/>
        <v>0</v>
      </c>
      <c r="CD536" s="146">
        <f t="shared" si="1117"/>
        <v>0</v>
      </c>
      <c r="CE536" s="146">
        <f t="shared" si="1117"/>
        <v>0</v>
      </c>
      <c r="CF536" s="146">
        <f t="shared" si="1117"/>
        <v>0</v>
      </c>
      <c r="CG536" s="146">
        <f t="shared" si="1117"/>
        <v>0</v>
      </c>
      <c r="CH536" s="146">
        <f t="shared" si="1117"/>
        <v>0</v>
      </c>
    </row>
    <row r="537" spans="1:86" ht="11.4" x14ac:dyDescent="0.2">
      <c r="A537" s="150"/>
      <c r="B537" s="14" t="str">
        <f t="shared" ref="B537:K537" si="1118">B97</f>
        <v>Conservation</v>
      </c>
      <c r="C537" s="14">
        <f t="shared" si="1118"/>
        <v>0</v>
      </c>
      <c r="D537" s="14" t="str">
        <f t="shared" si="1118"/>
        <v>Con</v>
      </c>
      <c r="E537" s="14" t="str">
        <f t="shared" si="1118"/>
        <v>Conservation</v>
      </c>
      <c r="F537" s="14" t="str">
        <f t="shared" si="1118"/>
        <v>Multiple</v>
      </c>
      <c r="G537" s="14">
        <f t="shared" si="1118"/>
        <v>51136</v>
      </c>
      <c r="H537" s="14">
        <f t="shared" si="1060"/>
        <v>15</v>
      </c>
      <c r="I537" s="14">
        <f t="shared" si="1118"/>
        <v>15</v>
      </c>
      <c r="J537" s="14">
        <f t="shared" si="1118"/>
        <v>0</v>
      </c>
      <c r="K537" s="14">
        <f t="shared" si="1118"/>
        <v>2040</v>
      </c>
      <c r="L537" s="14"/>
      <c r="M537" s="14"/>
      <c r="N537" s="14"/>
      <c r="O537" s="14"/>
      <c r="P537" s="14"/>
      <c r="Q537" s="14"/>
      <c r="R537" s="14"/>
      <c r="S537" s="14"/>
      <c r="T537" s="14"/>
      <c r="U537" s="146">
        <f>IFERROR('CEB Allocators'!M97/SUM('CEB Allocators'!$M97:$BF97),0)*SUM($U97:$BN97)</f>
        <v>0</v>
      </c>
      <c r="V537" s="146">
        <f>IFERROR('CEB Allocators'!N97/SUM('CEB Allocators'!$M97:$BF97),0)*SUM($U97:$BN97)</f>
        <v>0</v>
      </c>
      <c r="W537" s="146">
        <f>IFERROR('CEB Allocators'!O97/SUM('CEB Allocators'!$M97:$BF97),0)*SUM($U97:$BN97)</f>
        <v>0</v>
      </c>
      <c r="X537" s="146">
        <f>IFERROR('CEB Allocators'!P97/SUM('CEB Allocators'!$M97:$BF97),0)*SUM($U97:$BN97)</f>
        <v>0</v>
      </c>
      <c r="Y537" s="146">
        <f>IFERROR('CEB Allocators'!Q97/SUM('CEB Allocators'!$M97:$BF97),0)*SUM($U97:$BN97)</f>
        <v>0</v>
      </c>
      <c r="Z537" s="146">
        <f>IFERROR('CEB Allocators'!R97/SUM('CEB Allocators'!$M97:$BF97),0)*SUM($U97:$BN97)</f>
        <v>0</v>
      </c>
      <c r="AA537" s="146">
        <f>IFERROR('CEB Allocators'!S97/SUM('CEB Allocators'!$M97:$BF97),0)*SUM($U97:$BN97)</f>
        <v>0</v>
      </c>
      <c r="AB537" s="146">
        <f>IFERROR('CEB Allocators'!T97/SUM('CEB Allocators'!$M97:$BF97),0)*SUM($U97:$BN97)</f>
        <v>0</v>
      </c>
      <c r="AC537" s="146">
        <f>IFERROR('CEB Allocators'!U97/SUM('CEB Allocators'!$M97:$BF97),0)*SUM($U97:$BN97)</f>
        <v>0</v>
      </c>
      <c r="AD537" s="146">
        <f>IFERROR('CEB Allocators'!V97/SUM('CEB Allocators'!$M97:$BF97),0)*SUM($U97:$BN97)</f>
        <v>0</v>
      </c>
      <c r="AE537" s="146">
        <f>IFERROR('CEB Allocators'!W97/SUM('CEB Allocators'!$M97:$BF97),0)*SUM($U97:$BN97)</f>
        <v>0</v>
      </c>
      <c r="AF537" s="146">
        <f>IFERROR('CEB Allocators'!X97/SUM('CEB Allocators'!$M97:$BF97),0)*SUM($U97:$BN97)</f>
        <v>0</v>
      </c>
      <c r="AG537" s="146">
        <f>IFERROR('CEB Allocators'!Y97/SUM('CEB Allocators'!$M97:$BF97),0)*SUM($U97:$BN97)</f>
        <v>0</v>
      </c>
      <c r="AH537" s="146">
        <f>IFERROR('CEB Allocators'!Z97/SUM('CEB Allocators'!$M97:$BF97),0)*SUM($U97:$BN97)</f>
        <v>0</v>
      </c>
      <c r="AI537" s="146">
        <f>IFERROR('CEB Allocators'!AA97/SUM('CEB Allocators'!$M97:$BF97),0)*SUM($U97:$BN97)</f>
        <v>0</v>
      </c>
      <c r="AJ537" s="146">
        <f>IFERROR('CEB Allocators'!AB97/SUM('CEB Allocators'!$M97:$BF97),0)*SUM($U97:$BN97)</f>
        <v>0</v>
      </c>
      <c r="AK537" s="146">
        <f>IFERROR('CEB Allocators'!AC97/SUM('CEB Allocators'!$M97:$BF97),0)*SUM($U97:$BN97)</f>
        <v>0</v>
      </c>
      <c r="AL537" s="146">
        <f>IFERROR('CEB Allocators'!AD97/SUM('CEB Allocators'!$M97:$BF97),0)*SUM($U97:$BN97)</f>
        <v>0</v>
      </c>
      <c r="AM537" s="146">
        <f>IFERROR('CEB Allocators'!AE97/SUM('CEB Allocators'!$M97:$BF97),0)*SUM($U97:$BN97)</f>
        <v>0</v>
      </c>
      <c r="AN537" s="146">
        <f>IFERROR('CEB Allocators'!AF97/SUM('CEB Allocators'!$M97:$BF97),0)*SUM($U97:$BN97)</f>
        <v>0</v>
      </c>
      <c r="AO537" s="146">
        <f>IFERROR('CEB Allocators'!AG97/SUM('CEB Allocators'!$M97:$BF97),0)*SUM($U97:$BN97)</f>
        <v>0</v>
      </c>
      <c r="AP537" s="146">
        <f>IFERROR('CEB Allocators'!AH97/SUM('CEB Allocators'!$M97:$BF97),0)*SUM($U97:$BN97)</f>
        <v>0</v>
      </c>
      <c r="AQ537" s="146">
        <f>IFERROR('CEB Allocators'!AI97/SUM('CEB Allocators'!$M97:$BF97),0)*SUM($U97:$BN97)</f>
        <v>0</v>
      </c>
      <c r="AR537" s="146">
        <f>IFERROR('CEB Allocators'!AJ97/SUM('CEB Allocators'!$M97:$BF97),0)*SUM($U97:$BN97)</f>
        <v>0</v>
      </c>
      <c r="AS537" s="146">
        <f>IFERROR('CEB Allocators'!AK97/SUM('CEB Allocators'!$M97:$BF97),0)*SUM($U97:$BN97)</f>
        <v>0</v>
      </c>
      <c r="AT537" s="146">
        <f>IFERROR('CEB Allocators'!AL97/SUM('CEB Allocators'!$M97:$BF97),0)*SUM($U97:$BN97)</f>
        <v>0</v>
      </c>
      <c r="AU537" s="146">
        <f>IFERROR('CEB Allocators'!AM97/SUM('CEB Allocators'!$M97:$BF97),0)*SUM($U97:$BN97)</f>
        <v>0</v>
      </c>
      <c r="AV537" s="146">
        <f>IFERROR('CEB Allocators'!AN97/SUM('CEB Allocators'!$M97:$BF97),0)*SUM($U97:$BN97)</f>
        <v>0</v>
      </c>
      <c r="AW537" s="146">
        <f>IFERROR('CEB Allocators'!AO97/SUM('CEB Allocators'!$M97:$BF97),0)*SUM($U97:$BN97)</f>
        <v>0</v>
      </c>
      <c r="AX537" s="146">
        <f>IFERROR('CEB Allocators'!AP97/SUM('CEB Allocators'!$M97:$BF97),0)*SUM($U97:$BN97)</f>
        <v>0</v>
      </c>
      <c r="AY537" s="146">
        <f>IFERROR('CEB Allocators'!AQ97/SUM('CEB Allocators'!$M97:$BF97),0)*SUM($U97:$BN97)</f>
        <v>0</v>
      </c>
      <c r="AZ537" s="146">
        <f>IFERROR('CEB Allocators'!AR97/SUM('CEB Allocators'!$M97:$BF97),0)*SUM($U97:$BN97)</f>
        <v>0</v>
      </c>
      <c r="BA537" s="146">
        <f>IFERROR('CEB Allocators'!AS97/SUM('CEB Allocators'!$M97:$BF97),0)*SUM($U97:$BN97)</f>
        <v>0</v>
      </c>
      <c r="BB537" s="146">
        <f>IFERROR('CEB Allocators'!AT97/SUM('CEB Allocators'!$M97:$BF97),0)*SUM($U97:$BN97)</f>
        <v>0</v>
      </c>
      <c r="BC537" s="146">
        <f>IFERROR('CEB Allocators'!AU97/SUM('CEB Allocators'!$M97:$BF97),0)*SUM($U97:$BN97)</f>
        <v>0</v>
      </c>
      <c r="BD537" s="146">
        <f>IFERROR('CEB Allocators'!AV97/SUM('CEB Allocators'!$M97:$BF97),0)*SUM($U97:$BN97)</f>
        <v>51.03124521634782</v>
      </c>
      <c r="BE537" s="146">
        <f>IFERROR('CEB Allocators'!AW97/SUM('CEB Allocators'!$M97:$BF97),0)*SUM($U97:$BN97)</f>
        <v>51.03124521634782</v>
      </c>
      <c r="BF537" s="146">
        <f>IFERROR('CEB Allocators'!AX97/SUM('CEB Allocators'!$M97:$BF97),0)*SUM($U97:$BN97)</f>
        <v>51.03124521634782</v>
      </c>
      <c r="BG537" s="146">
        <f>IFERROR('CEB Allocators'!AY97/SUM('CEB Allocators'!$M97:$BF97),0)*SUM($U97:$BN97)</f>
        <v>51.03124521634782</v>
      </c>
      <c r="BH537" s="146">
        <f>IFERROR('CEB Allocators'!AZ97/SUM('CEB Allocators'!$M97:$BF97),0)*SUM($U97:$BN97)</f>
        <v>51.03124521634782</v>
      </c>
      <c r="BI537" s="146">
        <f>IFERROR('CEB Allocators'!BA97/SUM('CEB Allocators'!$M97:$BF97),0)*SUM($U97:$BN97)</f>
        <v>51.03124521634782</v>
      </c>
      <c r="BJ537" s="146">
        <f>IFERROR('CEB Allocators'!BB97/SUM('CEB Allocators'!$M97:$BF97),0)*SUM($U97:$BN97)</f>
        <v>51.03124521634782</v>
      </c>
      <c r="BK537" s="146">
        <f>IFERROR('CEB Allocators'!BC97/SUM('CEB Allocators'!$M97:$BF97),0)*SUM($U97:$BN97)</f>
        <v>51.03124521634782</v>
      </c>
      <c r="BL537" s="146">
        <f>IFERROR('CEB Allocators'!BD97/SUM('CEB Allocators'!$M97:$BF97),0)*SUM($U97:$BN97)</f>
        <v>51.03124521634782</v>
      </c>
      <c r="BM537" s="146">
        <f>IFERROR('CEB Allocators'!BE97/SUM('CEB Allocators'!$M97:$BF97),0)*SUM($U97:$BN97)</f>
        <v>51.03124521634782</v>
      </c>
      <c r="BN537" s="146">
        <f>IFERROR('CEB Allocators'!BF97/SUM('CEB Allocators'!$M97:$BF97),0)*SUM($U97:$BN97)</f>
        <v>51.03124521634782</v>
      </c>
      <c r="BO537" s="146">
        <f t="shared" ref="BO537:CH537" si="1119">BO97</f>
        <v>0</v>
      </c>
      <c r="BP537" s="146">
        <f t="shared" si="1119"/>
        <v>0</v>
      </c>
      <c r="BQ537" s="146">
        <f t="shared" si="1119"/>
        <v>0</v>
      </c>
      <c r="BR537" s="146">
        <f t="shared" si="1119"/>
        <v>0</v>
      </c>
      <c r="BS537" s="146">
        <f t="shared" si="1119"/>
        <v>0</v>
      </c>
      <c r="BT537" s="146">
        <f t="shared" si="1119"/>
        <v>0</v>
      </c>
      <c r="BU537" s="146">
        <f t="shared" si="1119"/>
        <v>0</v>
      </c>
      <c r="BV537" s="146">
        <f t="shared" si="1119"/>
        <v>0</v>
      </c>
      <c r="BW537" s="146">
        <f t="shared" si="1119"/>
        <v>0</v>
      </c>
      <c r="BX537" s="146">
        <f t="shared" si="1119"/>
        <v>0</v>
      </c>
      <c r="BY537" s="146">
        <f t="shared" si="1119"/>
        <v>0</v>
      </c>
      <c r="BZ537" s="146">
        <f t="shared" si="1119"/>
        <v>0</v>
      </c>
      <c r="CA537" s="146">
        <f t="shared" si="1119"/>
        <v>0</v>
      </c>
      <c r="CB537" s="146">
        <f t="shared" si="1119"/>
        <v>0</v>
      </c>
      <c r="CC537" s="146">
        <f t="shared" si="1119"/>
        <v>0</v>
      </c>
      <c r="CD537" s="146">
        <f t="shared" si="1119"/>
        <v>0</v>
      </c>
      <c r="CE537" s="146">
        <f t="shared" si="1119"/>
        <v>0</v>
      </c>
      <c r="CF537" s="146">
        <f t="shared" si="1119"/>
        <v>0</v>
      </c>
      <c r="CG537" s="146">
        <f t="shared" si="1119"/>
        <v>0</v>
      </c>
      <c r="CH537" s="146">
        <f t="shared" si="1119"/>
        <v>0</v>
      </c>
    </row>
    <row r="538" spans="1:86" ht="11.4" x14ac:dyDescent="0.2">
      <c r="A538" s="150"/>
      <c r="B538" s="14" t="str">
        <f t="shared" ref="B538:K538" si="1120">B98</f>
        <v>Conservation</v>
      </c>
      <c r="C538" s="14">
        <f t="shared" si="1120"/>
        <v>0</v>
      </c>
      <c r="D538" s="14" t="str">
        <f t="shared" si="1120"/>
        <v>Con</v>
      </c>
      <c r="E538" s="14" t="str">
        <f t="shared" si="1120"/>
        <v>Conservation</v>
      </c>
      <c r="F538" s="14" t="str">
        <f t="shared" si="1120"/>
        <v>Multiple</v>
      </c>
      <c r="G538" s="14">
        <f t="shared" si="1120"/>
        <v>51502</v>
      </c>
      <c r="H538" s="14">
        <f t="shared" si="1060"/>
        <v>15</v>
      </c>
      <c r="I538" s="14">
        <f t="shared" si="1120"/>
        <v>15</v>
      </c>
      <c r="J538" s="14">
        <f t="shared" si="1120"/>
        <v>0</v>
      </c>
      <c r="K538" s="14">
        <f t="shared" si="1120"/>
        <v>2041</v>
      </c>
      <c r="L538" s="14"/>
      <c r="M538" s="14"/>
      <c r="N538" s="14"/>
      <c r="O538" s="14"/>
      <c r="P538" s="14"/>
      <c r="Q538" s="14"/>
      <c r="R538" s="14"/>
      <c r="S538" s="14"/>
      <c r="T538" s="14"/>
      <c r="U538" s="146">
        <f>IFERROR('CEB Allocators'!M98/SUM('CEB Allocators'!$M98:$BF98),0)*SUM($U98:$BN98)</f>
        <v>0</v>
      </c>
      <c r="V538" s="146">
        <f>IFERROR('CEB Allocators'!N98/SUM('CEB Allocators'!$M98:$BF98),0)*SUM($U98:$BN98)</f>
        <v>0</v>
      </c>
      <c r="W538" s="146">
        <f>IFERROR('CEB Allocators'!O98/SUM('CEB Allocators'!$M98:$BF98),0)*SUM($U98:$BN98)</f>
        <v>0</v>
      </c>
      <c r="X538" s="146">
        <f>IFERROR('CEB Allocators'!P98/SUM('CEB Allocators'!$M98:$BF98),0)*SUM($U98:$BN98)</f>
        <v>0</v>
      </c>
      <c r="Y538" s="146">
        <f>IFERROR('CEB Allocators'!Q98/SUM('CEB Allocators'!$M98:$BF98),0)*SUM($U98:$BN98)</f>
        <v>0</v>
      </c>
      <c r="Z538" s="146">
        <f>IFERROR('CEB Allocators'!R98/SUM('CEB Allocators'!$M98:$BF98),0)*SUM($U98:$BN98)</f>
        <v>0</v>
      </c>
      <c r="AA538" s="146">
        <f>IFERROR('CEB Allocators'!S98/SUM('CEB Allocators'!$M98:$BF98),0)*SUM($U98:$BN98)</f>
        <v>0</v>
      </c>
      <c r="AB538" s="146">
        <f>IFERROR('CEB Allocators'!T98/SUM('CEB Allocators'!$M98:$BF98),0)*SUM($U98:$BN98)</f>
        <v>0</v>
      </c>
      <c r="AC538" s="146">
        <f>IFERROR('CEB Allocators'!U98/SUM('CEB Allocators'!$M98:$BF98),0)*SUM($U98:$BN98)</f>
        <v>0</v>
      </c>
      <c r="AD538" s="146">
        <f>IFERROR('CEB Allocators'!V98/SUM('CEB Allocators'!$M98:$BF98),0)*SUM($U98:$BN98)</f>
        <v>0</v>
      </c>
      <c r="AE538" s="146">
        <f>IFERROR('CEB Allocators'!W98/SUM('CEB Allocators'!$M98:$BF98),0)*SUM($U98:$BN98)</f>
        <v>0</v>
      </c>
      <c r="AF538" s="146">
        <f>IFERROR('CEB Allocators'!X98/SUM('CEB Allocators'!$M98:$BF98),0)*SUM($U98:$BN98)</f>
        <v>0</v>
      </c>
      <c r="AG538" s="146">
        <f>IFERROR('CEB Allocators'!Y98/SUM('CEB Allocators'!$M98:$BF98),0)*SUM($U98:$BN98)</f>
        <v>0</v>
      </c>
      <c r="AH538" s="146">
        <f>IFERROR('CEB Allocators'!Z98/SUM('CEB Allocators'!$M98:$BF98),0)*SUM($U98:$BN98)</f>
        <v>0</v>
      </c>
      <c r="AI538" s="146">
        <f>IFERROR('CEB Allocators'!AA98/SUM('CEB Allocators'!$M98:$BF98),0)*SUM($U98:$BN98)</f>
        <v>0</v>
      </c>
      <c r="AJ538" s="146">
        <f>IFERROR('CEB Allocators'!AB98/SUM('CEB Allocators'!$M98:$BF98),0)*SUM($U98:$BN98)</f>
        <v>0</v>
      </c>
      <c r="AK538" s="146">
        <f>IFERROR('CEB Allocators'!AC98/SUM('CEB Allocators'!$M98:$BF98),0)*SUM($U98:$BN98)</f>
        <v>0</v>
      </c>
      <c r="AL538" s="146">
        <f>IFERROR('CEB Allocators'!AD98/SUM('CEB Allocators'!$M98:$BF98),0)*SUM($U98:$BN98)</f>
        <v>0</v>
      </c>
      <c r="AM538" s="146">
        <f>IFERROR('CEB Allocators'!AE98/SUM('CEB Allocators'!$M98:$BF98),0)*SUM($U98:$BN98)</f>
        <v>0</v>
      </c>
      <c r="AN538" s="146">
        <f>IFERROR('CEB Allocators'!AF98/SUM('CEB Allocators'!$M98:$BF98),0)*SUM($U98:$BN98)</f>
        <v>0</v>
      </c>
      <c r="AO538" s="146">
        <f>IFERROR('CEB Allocators'!AG98/SUM('CEB Allocators'!$M98:$BF98),0)*SUM($U98:$BN98)</f>
        <v>0</v>
      </c>
      <c r="AP538" s="146">
        <f>IFERROR('CEB Allocators'!AH98/SUM('CEB Allocators'!$M98:$BF98),0)*SUM($U98:$BN98)</f>
        <v>0</v>
      </c>
      <c r="AQ538" s="146">
        <f>IFERROR('CEB Allocators'!AI98/SUM('CEB Allocators'!$M98:$BF98),0)*SUM($U98:$BN98)</f>
        <v>0</v>
      </c>
      <c r="AR538" s="146">
        <f>IFERROR('CEB Allocators'!AJ98/SUM('CEB Allocators'!$M98:$BF98),0)*SUM($U98:$BN98)</f>
        <v>0</v>
      </c>
      <c r="AS538" s="146">
        <f>IFERROR('CEB Allocators'!AK98/SUM('CEB Allocators'!$M98:$BF98),0)*SUM($U98:$BN98)</f>
        <v>0</v>
      </c>
      <c r="AT538" s="146">
        <f>IFERROR('CEB Allocators'!AL98/SUM('CEB Allocators'!$M98:$BF98),0)*SUM($U98:$BN98)</f>
        <v>0</v>
      </c>
      <c r="AU538" s="146">
        <f>IFERROR('CEB Allocators'!AM98/SUM('CEB Allocators'!$M98:$BF98),0)*SUM($U98:$BN98)</f>
        <v>0</v>
      </c>
      <c r="AV538" s="146">
        <f>IFERROR('CEB Allocators'!AN98/SUM('CEB Allocators'!$M98:$BF98),0)*SUM($U98:$BN98)</f>
        <v>0</v>
      </c>
      <c r="AW538" s="146">
        <f>IFERROR('CEB Allocators'!AO98/SUM('CEB Allocators'!$M98:$BF98),0)*SUM($U98:$BN98)</f>
        <v>0</v>
      </c>
      <c r="AX538" s="146">
        <f>IFERROR('CEB Allocators'!AP98/SUM('CEB Allocators'!$M98:$BF98),0)*SUM($U98:$BN98)</f>
        <v>0</v>
      </c>
      <c r="AY538" s="146">
        <f>IFERROR('CEB Allocators'!AQ98/SUM('CEB Allocators'!$M98:$BF98),0)*SUM($U98:$BN98)</f>
        <v>0</v>
      </c>
      <c r="AZ538" s="146">
        <f>IFERROR('CEB Allocators'!AR98/SUM('CEB Allocators'!$M98:$BF98),0)*SUM($U98:$BN98)</f>
        <v>0</v>
      </c>
      <c r="BA538" s="146">
        <f>IFERROR('CEB Allocators'!AS98/SUM('CEB Allocators'!$M98:$BF98),0)*SUM($U98:$BN98)</f>
        <v>0</v>
      </c>
      <c r="BB538" s="146">
        <f>IFERROR('CEB Allocators'!AT98/SUM('CEB Allocators'!$M98:$BF98),0)*SUM($U98:$BN98)</f>
        <v>0</v>
      </c>
      <c r="BC538" s="146">
        <f>IFERROR('CEB Allocators'!AU98/SUM('CEB Allocators'!$M98:$BF98),0)*SUM($U98:$BN98)</f>
        <v>0</v>
      </c>
      <c r="BD538" s="146">
        <f>IFERROR('CEB Allocators'!AV98/SUM('CEB Allocators'!$M98:$BF98),0)*SUM($U98:$BN98)</f>
        <v>0</v>
      </c>
      <c r="BE538" s="146">
        <f>IFERROR('CEB Allocators'!AW98/SUM('CEB Allocators'!$M98:$BF98),0)*SUM($U98:$BN98)</f>
        <v>57.257057132742261</v>
      </c>
      <c r="BF538" s="146">
        <f>IFERROR('CEB Allocators'!AX98/SUM('CEB Allocators'!$M98:$BF98),0)*SUM($U98:$BN98)</f>
        <v>57.257057132742261</v>
      </c>
      <c r="BG538" s="146">
        <f>IFERROR('CEB Allocators'!AY98/SUM('CEB Allocators'!$M98:$BF98),0)*SUM($U98:$BN98)</f>
        <v>57.257057132742261</v>
      </c>
      <c r="BH538" s="146">
        <f>IFERROR('CEB Allocators'!AZ98/SUM('CEB Allocators'!$M98:$BF98),0)*SUM($U98:$BN98)</f>
        <v>57.257057132742261</v>
      </c>
      <c r="BI538" s="146">
        <f>IFERROR('CEB Allocators'!BA98/SUM('CEB Allocators'!$M98:$BF98),0)*SUM($U98:$BN98)</f>
        <v>57.257057132742261</v>
      </c>
      <c r="BJ538" s="146">
        <f>IFERROR('CEB Allocators'!BB98/SUM('CEB Allocators'!$M98:$BF98),0)*SUM($U98:$BN98)</f>
        <v>57.257057132742261</v>
      </c>
      <c r="BK538" s="146">
        <f>IFERROR('CEB Allocators'!BC98/SUM('CEB Allocators'!$M98:$BF98),0)*SUM($U98:$BN98)</f>
        <v>57.257057132742261</v>
      </c>
      <c r="BL538" s="146">
        <f>IFERROR('CEB Allocators'!BD98/SUM('CEB Allocators'!$M98:$BF98),0)*SUM($U98:$BN98)</f>
        <v>57.257057132742261</v>
      </c>
      <c r="BM538" s="146">
        <f>IFERROR('CEB Allocators'!BE98/SUM('CEB Allocators'!$M98:$BF98),0)*SUM($U98:$BN98)</f>
        <v>57.257057132742261</v>
      </c>
      <c r="BN538" s="146">
        <f>IFERROR('CEB Allocators'!BF98/SUM('CEB Allocators'!$M98:$BF98),0)*SUM($U98:$BN98)</f>
        <v>57.257057132742261</v>
      </c>
      <c r="BO538" s="146">
        <f t="shared" ref="BO538:CH538" si="1121">BO98</f>
        <v>0</v>
      </c>
      <c r="BP538" s="146">
        <f t="shared" si="1121"/>
        <v>0</v>
      </c>
      <c r="BQ538" s="146">
        <f t="shared" si="1121"/>
        <v>0</v>
      </c>
      <c r="BR538" s="146">
        <f t="shared" si="1121"/>
        <v>0</v>
      </c>
      <c r="BS538" s="146">
        <f t="shared" si="1121"/>
        <v>0</v>
      </c>
      <c r="BT538" s="146">
        <f t="shared" si="1121"/>
        <v>0</v>
      </c>
      <c r="BU538" s="146">
        <f t="shared" si="1121"/>
        <v>0</v>
      </c>
      <c r="BV538" s="146">
        <f t="shared" si="1121"/>
        <v>0</v>
      </c>
      <c r="BW538" s="146">
        <f t="shared" si="1121"/>
        <v>0</v>
      </c>
      <c r="BX538" s="146">
        <f t="shared" si="1121"/>
        <v>0</v>
      </c>
      <c r="BY538" s="146">
        <f t="shared" si="1121"/>
        <v>0</v>
      </c>
      <c r="BZ538" s="146">
        <f t="shared" si="1121"/>
        <v>0</v>
      </c>
      <c r="CA538" s="146">
        <f t="shared" si="1121"/>
        <v>0</v>
      </c>
      <c r="CB538" s="146">
        <f t="shared" si="1121"/>
        <v>0</v>
      </c>
      <c r="CC538" s="146">
        <f t="shared" si="1121"/>
        <v>0</v>
      </c>
      <c r="CD538" s="146">
        <f t="shared" si="1121"/>
        <v>0</v>
      </c>
      <c r="CE538" s="146">
        <f t="shared" si="1121"/>
        <v>0</v>
      </c>
      <c r="CF538" s="146">
        <f t="shared" si="1121"/>
        <v>0</v>
      </c>
      <c r="CG538" s="146">
        <f t="shared" si="1121"/>
        <v>0</v>
      </c>
      <c r="CH538" s="146">
        <f t="shared" si="1121"/>
        <v>0</v>
      </c>
    </row>
    <row r="539" spans="1:86" ht="11.4" x14ac:dyDescent="0.2">
      <c r="A539" s="150"/>
      <c r="B539" s="14" t="str">
        <f t="shared" ref="B539:K539" si="1122">B99</f>
        <v>Conservation</v>
      </c>
      <c r="C539" s="14">
        <f t="shared" si="1122"/>
        <v>0</v>
      </c>
      <c r="D539" s="14" t="str">
        <f t="shared" si="1122"/>
        <v>Con</v>
      </c>
      <c r="E539" s="14" t="str">
        <f t="shared" si="1122"/>
        <v>Conservation</v>
      </c>
      <c r="F539" s="14" t="str">
        <f t="shared" si="1122"/>
        <v>Multiple</v>
      </c>
      <c r="G539" s="14">
        <f t="shared" si="1122"/>
        <v>51867</v>
      </c>
      <c r="H539" s="14">
        <f t="shared" si="1060"/>
        <v>15</v>
      </c>
      <c r="I539" s="14">
        <f t="shared" si="1122"/>
        <v>15</v>
      </c>
      <c r="J539" s="14">
        <f t="shared" si="1122"/>
        <v>0</v>
      </c>
      <c r="K539" s="14">
        <f t="shared" si="1122"/>
        <v>2042</v>
      </c>
      <c r="L539" s="14"/>
      <c r="M539" s="14"/>
      <c r="N539" s="14"/>
      <c r="O539" s="14"/>
      <c r="P539" s="14"/>
      <c r="Q539" s="14"/>
      <c r="R539" s="14"/>
      <c r="S539" s="14"/>
      <c r="T539" s="14"/>
      <c r="U539" s="146">
        <f>IFERROR('CEB Allocators'!M99/SUM('CEB Allocators'!$M99:$BF99),0)*SUM($U99:$BN99)</f>
        <v>0</v>
      </c>
      <c r="V539" s="146">
        <f>IFERROR('CEB Allocators'!N99/SUM('CEB Allocators'!$M99:$BF99),0)*SUM($U99:$BN99)</f>
        <v>0</v>
      </c>
      <c r="W539" s="146">
        <f>IFERROR('CEB Allocators'!O99/SUM('CEB Allocators'!$M99:$BF99),0)*SUM($U99:$BN99)</f>
        <v>0</v>
      </c>
      <c r="X539" s="146">
        <f>IFERROR('CEB Allocators'!P99/SUM('CEB Allocators'!$M99:$BF99),0)*SUM($U99:$BN99)</f>
        <v>0</v>
      </c>
      <c r="Y539" s="146">
        <f>IFERROR('CEB Allocators'!Q99/SUM('CEB Allocators'!$M99:$BF99),0)*SUM($U99:$BN99)</f>
        <v>0</v>
      </c>
      <c r="Z539" s="146">
        <f>IFERROR('CEB Allocators'!R99/SUM('CEB Allocators'!$M99:$BF99),0)*SUM($U99:$BN99)</f>
        <v>0</v>
      </c>
      <c r="AA539" s="146">
        <f>IFERROR('CEB Allocators'!S99/SUM('CEB Allocators'!$M99:$BF99),0)*SUM($U99:$BN99)</f>
        <v>0</v>
      </c>
      <c r="AB539" s="146">
        <f>IFERROR('CEB Allocators'!T99/SUM('CEB Allocators'!$M99:$BF99),0)*SUM($U99:$BN99)</f>
        <v>0</v>
      </c>
      <c r="AC539" s="146">
        <f>IFERROR('CEB Allocators'!U99/SUM('CEB Allocators'!$M99:$BF99),0)*SUM($U99:$BN99)</f>
        <v>0</v>
      </c>
      <c r="AD539" s="146">
        <f>IFERROR('CEB Allocators'!V99/SUM('CEB Allocators'!$M99:$BF99),0)*SUM($U99:$BN99)</f>
        <v>0</v>
      </c>
      <c r="AE539" s="146">
        <f>IFERROR('CEB Allocators'!W99/SUM('CEB Allocators'!$M99:$BF99),0)*SUM($U99:$BN99)</f>
        <v>0</v>
      </c>
      <c r="AF539" s="146">
        <f>IFERROR('CEB Allocators'!X99/SUM('CEB Allocators'!$M99:$BF99),0)*SUM($U99:$BN99)</f>
        <v>0</v>
      </c>
      <c r="AG539" s="146">
        <f>IFERROR('CEB Allocators'!Y99/SUM('CEB Allocators'!$M99:$BF99),0)*SUM($U99:$BN99)</f>
        <v>0</v>
      </c>
      <c r="AH539" s="146">
        <f>IFERROR('CEB Allocators'!Z99/SUM('CEB Allocators'!$M99:$BF99),0)*SUM($U99:$BN99)</f>
        <v>0</v>
      </c>
      <c r="AI539" s="146">
        <f>IFERROR('CEB Allocators'!AA99/SUM('CEB Allocators'!$M99:$BF99),0)*SUM($U99:$BN99)</f>
        <v>0</v>
      </c>
      <c r="AJ539" s="146">
        <f>IFERROR('CEB Allocators'!AB99/SUM('CEB Allocators'!$M99:$BF99),0)*SUM($U99:$BN99)</f>
        <v>0</v>
      </c>
      <c r="AK539" s="146">
        <f>IFERROR('CEB Allocators'!AC99/SUM('CEB Allocators'!$M99:$BF99),0)*SUM($U99:$BN99)</f>
        <v>0</v>
      </c>
      <c r="AL539" s="146">
        <f>IFERROR('CEB Allocators'!AD99/SUM('CEB Allocators'!$M99:$BF99),0)*SUM($U99:$BN99)</f>
        <v>0</v>
      </c>
      <c r="AM539" s="146">
        <f>IFERROR('CEB Allocators'!AE99/SUM('CEB Allocators'!$M99:$BF99),0)*SUM($U99:$BN99)</f>
        <v>0</v>
      </c>
      <c r="AN539" s="146">
        <f>IFERROR('CEB Allocators'!AF99/SUM('CEB Allocators'!$M99:$BF99),0)*SUM($U99:$BN99)</f>
        <v>0</v>
      </c>
      <c r="AO539" s="146">
        <f>IFERROR('CEB Allocators'!AG99/SUM('CEB Allocators'!$M99:$BF99),0)*SUM($U99:$BN99)</f>
        <v>0</v>
      </c>
      <c r="AP539" s="146">
        <f>IFERROR('CEB Allocators'!AH99/SUM('CEB Allocators'!$M99:$BF99),0)*SUM($U99:$BN99)</f>
        <v>0</v>
      </c>
      <c r="AQ539" s="146">
        <f>IFERROR('CEB Allocators'!AI99/SUM('CEB Allocators'!$M99:$BF99),0)*SUM($U99:$BN99)</f>
        <v>0</v>
      </c>
      <c r="AR539" s="146">
        <f>IFERROR('CEB Allocators'!AJ99/SUM('CEB Allocators'!$M99:$BF99),0)*SUM($U99:$BN99)</f>
        <v>0</v>
      </c>
      <c r="AS539" s="146">
        <f>IFERROR('CEB Allocators'!AK99/SUM('CEB Allocators'!$M99:$BF99),0)*SUM($U99:$BN99)</f>
        <v>0</v>
      </c>
      <c r="AT539" s="146">
        <f>IFERROR('CEB Allocators'!AL99/SUM('CEB Allocators'!$M99:$BF99),0)*SUM($U99:$BN99)</f>
        <v>0</v>
      </c>
      <c r="AU539" s="146">
        <f>IFERROR('CEB Allocators'!AM99/SUM('CEB Allocators'!$M99:$BF99),0)*SUM($U99:$BN99)</f>
        <v>0</v>
      </c>
      <c r="AV539" s="146">
        <f>IFERROR('CEB Allocators'!AN99/SUM('CEB Allocators'!$M99:$BF99),0)*SUM($U99:$BN99)</f>
        <v>0</v>
      </c>
      <c r="AW539" s="146">
        <f>IFERROR('CEB Allocators'!AO99/SUM('CEB Allocators'!$M99:$BF99),0)*SUM($U99:$BN99)</f>
        <v>0</v>
      </c>
      <c r="AX539" s="146">
        <f>IFERROR('CEB Allocators'!AP99/SUM('CEB Allocators'!$M99:$BF99),0)*SUM($U99:$BN99)</f>
        <v>0</v>
      </c>
      <c r="AY539" s="146">
        <f>IFERROR('CEB Allocators'!AQ99/SUM('CEB Allocators'!$M99:$BF99),0)*SUM($U99:$BN99)</f>
        <v>0</v>
      </c>
      <c r="AZ539" s="146">
        <f>IFERROR('CEB Allocators'!AR99/SUM('CEB Allocators'!$M99:$BF99),0)*SUM($U99:$BN99)</f>
        <v>0</v>
      </c>
      <c r="BA539" s="146">
        <f>IFERROR('CEB Allocators'!AS99/SUM('CEB Allocators'!$M99:$BF99),0)*SUM($U99:$BN99)</f>
        <v>0</v>
      </c>
      <c r="BB539" s="146">
        <f>IFERROR('CEB Allocators'!AT99/SUM('CEB Allocators'!$M99:$BF99),0)*SUM($U99:$BN99)</f>
        <v>0</v>
      </c>
      <c r="BC539" s="146">
        <f>IFERROR('CEB Allocators'!AU99/SUM('CEB Allocators'!$M99:$BF99),0)*SUM($U99:$BN99)</f>
        <v>0</v>
      </c>
      <c r="BD539" s="146">
        <f>IFERROR('CEB Allocators'!AV99/SUM('CEB Allocators'!$M99:$BF99),0)*SUM($U99:$BN99)</f>
        <v>0</v>
      </c>
      <c r="BE539" s="146">
        <f>IFERROR('CEB Allocators'!AW99/SUM('CEB Allocators'!$M99:$BF99),0)*SUM($U99:$BN99)</f>
        <v>0</v>
      </c>
      <c r="BF539" s="146">
        <f>IFERROR('CEB Allocators'!AX99/SUM('CEB Allocators'!$M99:$BF99),0)*SUM($U99:$BN99)</f>
        <v>64.891331417107892</v>
      </c>
      <c r="BG539" s="146">
        <f>IFERROR('CEB Allocators'!AY99/SUM('CEB Allocators'!$M99:$BF99),0)*SUM($U99:$BN99)</f>
        <v>64.891331417107892</v>
      </c>
      <c r="BH539" s="146">
        <f>IFERROR('CEB Allocators'!AZ99/SUM('CEB Allocators'!$M99:$BF99),0)*SUM($U99:$BN99)</f>
        <v>64.891331417107892</v>
      </c>
      <c r="BI539" s="146">
        <f>IFERROR('CEB Allocators'!BA99/SUM('CEB Allocators'!$M99:$BF99),0)*SUM($U99:$BN99)</f>
        <v>64.891331417107892</v>
      </c>
      <c r="BJ539" s="146">
        <f>IFERROR('CEB Allocators'!BB99/SUM('CEB Allocators'!$M99:$BF99),0)*SUM($U99:$BN99)</f>
        <v>64.891331417107892</v>
      </c>
      <c r="BK539" s="146">
        <f>IFERROR('CEB Allocators'!BC99/SUM('CEB Allocators'!$M99:$BF99),0)*SUM($U99:$BN99)</f>
        <v>64.891331417107892</v>
      </c>
      <c r="BL539" s="146">
        <f>IFERROR('CEB Allocators'!BD99/SUM('CEB Allocators'!$M99:$BF99),0)*SUM($U99:$BN99)</f>
        <v>64.891331417107892</v>
      </c>
      <c r="BM539" s="146">
        <f>IFERROR('CEB Allocators'!BE99/SUM('CEB Allocators'!$M99:$BF99),0)*SUM($U99:$BN99)</f>
        <v>64.891331417107892</v>
      </c>
      <c r="BN539" s="146">
        <f>IFERROR('CEB Allocators'!BF99/SUM('CEB Allocators'!$M99:$BF99),0)*SUM($U99:$BN99)</f>
        <v>64.891331417107892</v>
      </c>
      <c r="BO539" s="146">
        <f t="shared" ref="BO539:CH539" si="1123">BO99</f>
        <v>0</v>
      </c>
      <c r="BP539" s="146">
        <f t="shared" si="1123"/>
        <v>0</v>
      </c>
      <c r="BQ539" s="146">
        <f t="shared" si="1123"/>
        <v>0</v>
      </c>
      <c r="BR539" s="146">
        <f t="shared" si="1123"/>
        <v>0</v>
      </c>
      <c r="BS539" s="146">
        <f t="shared" si="1123"/>
        <v>0</v>
      </c>
      <c r="BT539" s="146">
        <f t="shared" si="1123"/>
        <v>0</v>
      </c>
      <c r="BU539" s="146">
        <f t="shared" si="1123"/>
        <v>0</v>
      </c>
      <c r="BV539" s="146">
        <f t="shared" si="1123"/>
        <v>0</v>
      </c>
      <c r="BW539" s="146">
        <f t="shared" si="1123"/>
        <v>0</v>
      </c>
      <c r="BX539" s="146">
        <f t="shared" si="1123"/>
        <v>0</v>
      </c>
      <c r="BY539" s="146">
        <f t="shared" si="1123"/>
        <v>0</v>
      </c>
      <c r="BZ539" s="146">
        <f t="shared" si="1123"/>
        <v>0</v>
      </c>
      <c r="CA539" s="146">
        <f t="shared" si="1123"/>
        <v>0</v>
      </c>
      <c r="CB539" s="146">
        <f t="shared" si="1123"/>
        <v>0</v>
      </c>
      <c r="CC539" s="146">
        <f t="shared" si="1123"/>
        <v>0</v>
      </c>
      <c r="CD539" s="146">
        <f t="shared" si="1123"/>
        <v>0</v>
      </c>
      <c r="CE539" s="146">
        <f t="shared" si="1123"/>
        <v>0</v>
      </c>
      <c r="CF539" s="146">
        <f t="shared" si="1123"/>
        <v>0</v>
      </c>
      <c r="CG539" s="146">
        <f t="shared" si="1123"/>
        <v>0</v>
      </c>
      <c r="CH539" s="146">
        <f t="shared" si="1123"/>
        <v>0</v>
      </c>
    </row>
    <row r="540" spans="1:86" ht="11.4" x14ac:dyDescent="0.2">
      <c r="A540" s="150"/>
      <c r="B540" s="14" t="str">
        <f t="shared" ref="B540:K540" si="1124">B100</f>
        <v>Conservation</v>
      </c>
      <c r="C540" s="14">
        <f t="shared" si="1124"/>
        <v>0</v>
      </c>
      <c r="D540" s="14" t="str">
        <f t="shared" si="1124"/>
        <v>Con</v>
      </c>
      <c r="E540" s="14" t="str">
        <f t="shared" si="1124"/>
        <v>Conservation</v>
      </c>
      <c r="F540" s="14" t="str">
        <f t="shared" si="1124"/>
        <v>Multiple</v>
      </c>
      <c r="G540" s="14">
        <f t="shared" si="1124"/>
        <v>52232</v>
      </c>
      <c r="H540" s="14">
        <f t="shared" si="1060"/>
        <v>15</v>
      </c>
      <c r="I540" s="14">
        <f t="shared" si="1124"/>
        <v>15</v>
      </c>
      <c r="J540" s="14">
        <f t="shared" si="1124"/>
        <v>0</v>
      </c>
      <c r="K540" s="14">
        <f t="shared" si="1124"/>
        <v>2043</v>
      </c>
      <c r="L540" s="14"/>
      <c r="M540" s="14"/>
      <c r="N540" s="14"/>
      <c r="O540" s="14"/>
      <c r="P540" s="14"/>
      <c r="Q540" s="14"/>
      <c r="R540" s="14"/>
      <c r="S540" s="14"/>
      <c r="T540" s="14"/>
      <c r="U540" s="146">
        <f>IFERROR('CEB Allocators'!M100/SUM('CEB Allocators'!$M100:$BF100),0)*SUM($U100:$BN100)</f>
        <v>0</v>
      </c>
      <c r="V540" s="146">
        <f>IFERROR('CEB Allocators'!N100/SUM('CEB Allocators'!$M100:$BF100),0)*SUM($U100:$BN100)</f>
        <v>0</v>
      </c>
      <c r="W540" s="146">
        <f>IFERROR('CEB Allocators'!O100/SUM('CEB Allocators'!$M100:$BF100),0)*SUM($U100:$BN100)</f>
        <v>0</v>
      </c>
      <c r="X540" s="146">
        <f>IFERROR('CEB Allocators'!P100/SUM('CEB Allocators'!$M100:$BF100),0)*SUM($U100:$BN100)</f>
        <v>0</v>
      </c>
      <c r="Y540" s="146">
        <f>IFERROR('CEB Allocators'!Q100/SUM('CEB Allocators'!$M100:$BF100),0)*SUM($U100:$BN100)</f>
        <v>0</v>
      </c>
      <c r="Z540" s="146">
        <f>IFERROR('CEB Allocators'!R100/SUM('CEB Allocators'!$M100:$BF100),0)*SUM($U100:$BN100)</f>
        <v>0</v>
      </c>
      <c r="AA540" s="146">
        <f>IFERROR('CEB Allocators'!S100/SUM('CEB Allocators'!$M100:$BF100),0)*SUM($U100:$BN100)</f>
        <v>0</v>
      </c>
      <c r="AB540" s="146">
        <f>IFERROR('CEB Allocators'!T100/SUM('CEB Allocators'!$M100:$BF100),0)*SUM($U100:$BN100)</f>
        <v>0</v>
      </c>
      <c r="AC540" s="146">
        <f>IFERROR('CEB Allocators'!U100/SUM('CEB Allocators'!$M100:$BF100),0)*SUM($U100:$BN100)</f>
        <v>0</v>
      </c>
      <c r="AD540" s="146">
        <f>IFERROR('CEB Allocators'!V100/SUM('CEB Allocators'!$M100:$BF100),0)*SUM($U100:$BN100)</f>
        <v>0</v>
      </c>
      <c r="AE540" s="146">
        <f>IFERROR('CEB Allocators'!W100/SUM('CEB Allocators'!$M100:$BF100),0)*SUM($U100:$BN100)</f>
        <v>0</v>
      </c>
      <c r="AF540" s="146">
        <f>IFERROR('CEB Allocators'!X100/SUM('CEB Allocators'!$M100:$BF100),0)*SUM($U100:$BN100)</f>
        <v>0</v>
      </c>
      <c r="AG540" s="146">
        <f>IFERROR('CEB Allocators'!Y100/SUM('CEB Allocators'!$M100:$BF100),0)*SUM($U100:$BN100)</f>
        <v>0</v>
      </c>
      <c r="AH540" s="146">
        <f>IFERROR('CEB Allocators'!Z100/SUM('CEB Allocators'!$M100:$BF100),0)*SUM($U100:$BN100)</f>
        <v>0</v>
      </c>
      <c r="AI540" s="146">
        <f>IFERROR('CEB Allocators'!AA100/SUM('CEB Allocators'!$M100:$BF100),0)*SUM($U100:$BN100)</f>
        <v>0</v>
      </c>
      <c r="AJ540" s="146">
        <f>IFERROR('CEB Allocators'!AB100/SUM('CEB Allocators'!$M100:$BF100),0)*SUM($U100:$BN100)</f>
        <v>0</v>
      </c>
      <c r="AK540" s="146">
        <f>IFERROR('CEB Allocators'!AC100/SUM('CEB Allocators'!$M100:$BF100),0)*SUM($U100:$BN100)</f>
        <v>0</v>
      </c>
      <c r="AL540" s="146">
        <f>IFERROR('CEB Allocators'!AD100/SUM('CEB Allocators'!$M100:$BF100),0)*SUM($U100:$BN100)</f>
        <v>0</v>
      </c>
      <c r="AM540" s="146">
        <f>IFERROR('CEB Allocators'!AE100/SUM('CEB Allocators'!$M100:$BF100),0)*SUM($U100:$BN100)</f>
        <v>0</v>
      </c>
      <c r="AN540" s="146">
        <f>IFERROR('CEB Allocators'!AF100/SUM('CEB Allocators'!$M100:$BF100),0)*SUM($U100:$BN100)</f>
        <v>0</v>
      </c>
      <c r="AO540" s="146">
        <f>IFERROR('CEB Allocators'!AG100/SUM('CEB Allocators'!$M100:$BF100),0)*SUM($U100:$BN100)</f>
        <v>0</v>
      </c>
      <c r="AP540" s="146">
        <f>IFERROR('CEB Allocators'!AH100/SUM('CEB Allocators'!$M100:$BF100),0)*SUM($U100:$BN100)</f>
        <v>0</v>
      </c>
      <c r="AQ540" s="146">
        <f>IFERROR('CEB Allocators'!AI100/SUM('CEB Allocators'!$M100:$BF100),0)*SUM($U100:$BN100)</f>
        <v>0</v>
      </c>
      <c r="AR540" s="146">
        <f>IFERROR('CEB Allocators'!AJ100/SUM('CEB Allocators'!$M100:$BF100),0)*SUM($U100:$BN100)</f>
        <v>0</v>
      </c>
      <c r="AS540" s="146">
        <f>IFERROR('CEB Allocators'!AK100/SUM('CEB Allocators'!$M100:$BF100),0)*SUM($U100:$BN100)</f>
        <v>0</v>
      </c>
      <c r="AT540" s="146">
        <f>IFERROR('CEB Allocators'!AL100/SUM('CEB Allocators'!$M100:$BF100),0)*SUM($U100:$BN100)</f>
        <v>0</v>
      </c>
      <c r="AU540" s="146">
        <f>IFERROR('CEB Allocators'!AM100/SUM('CEB Allocators'!$M100:$BF100),0)*SUM($U100:$BN100)</f>
        <v>0</v>
      </c>
      <c r="AV540" s="146">
        <f>IFERROR('CEB Allocators'!AN100/SUM('CEB Allocators'!$M100:$BF100),0)*SUM($U100:$BN100)</f>
        <v>0</v>
      </c>
      <c r="AW540" s="146">
        <f>IFERROR('CEB Allocators'!AO100/SUM('CEB Allocators'!$M100:$BF100),0)*SUM($U100:$BN100)</f>
        <v>0</v>
      </c>
      <c r="AX540" s="146">
        <f>IFERROR('CEB Allocators'!AP100/SUM('CEB Allocators'!$M100:$BF100),0)*SUM($U100:$BN100)</f>
        <v>0</v>
      </c>
      <c r="AY540" s="146">
        <f>IFERROR('CEB Allocators'!AQ100/SUM('CEB Allocators'!$M100:$BF100),0)*SUM($U100:$BN100)</f>
        <v>0</v>
      </c>
      <c r="AZ540" s="146">
        <f>IFERROR('CEB Allocators'!AR100/SUM('CEB Allocators'!$M100:$BF100),0)*SUM($U100:$BN100)</f>
        <v>0</v>
      </c>
      <c r="BA540" s="146">
        <f>IFERROR('CEB Allocators'!AS100/SUM('CEB Allocators'!$M100:$BF100),0)*SUM($U100:$BN100)</f>
        <v>0</v>
      </c>
      <c r="BB540" s="146">
        <f>IFERROR('CEB Allocators'!AT100/SUM('CEB Allocators'!$M100:$BF100),0)*SUM($U100:$BN100)</f>
        <v>0</v>
      </c>
      <c r="BC540" s="146">
        <f>IFERROR('CEB Allocators'!AU100/SUM('CEB Allocators'!$M100:$BF100),0)*SUM($U100:$BN100)</f>
        <v>0</v>
      </c>
      <c r="BD540" s="146">
        <f>IFERROR('CEB Allocators'!AV100/SUM('CEB Allocators'!$M100:$BF100),0)*SUM($U100:$BN100)</f>
        <v>0</v>
      </c>
      <c r="BE540" s="146">
        <f>IFERROR('CEB Allocators'!AW100/SUM('CEB Allocators'!$M100:$BF100),0)*SUM($U100:$BN100)</f>
        <v>0</v>
      </c>
      <c r="BF540" s="146">
        <f>IFERROR('CEB Allocators'!AX100/SUM('CEB Allocators'!$M100:$BF100),0)*SUM($U100:$BN100)</f>
        <v>0</v>
      </c>
      <c r="BG540" s="146">
        <f>IFERROR('CEB Allocators'!AY100/SUM('CEB Allocators'!$M100:$BF100),0)*SUM($U100:$BN100)</f>
        <v>74.462802801131303</v>
      </c>
      <c r="BH540" s="146">
        <f>IFERROR('CEB Allocators'!AZ100/SUM('CEB Allocators'!$M100:$BF100),0)*SUM($U100:$BN100)</f>
        <v>74.462802801131303</v>
      </c>
      <c r="BI540" s="146">
        <f>IFERROR('CEB Allocators'!BA100/SUM('CEB Allocators'!$M100:$BF100),0)*SUM($U100:$BN100)</f>
        <v>74.462802801131303</v>
      </c>
      <c r="BJ540" s="146">
        <f>IFERROR('CEB Allocators'!BB100/SUM('CEB Allocators'!$M100:$BF100),0)*SUM($U100:$BN100)</f>
        <v>74.462802801131303</v>
      </c>
      <c r="BK540" s="146">
        <f>IFERROR('CEB Allocators'!BC100/SUM('CEB Allocators'!$M100:$BF100),0)*SUM($U100:$BN100)</f>
        <v>74.462802801131303</v>
      </c>
      <c r="BL540" s="146">
        <f>IFERROR('CEB Allocators'!BD100/SUM('CEB Allocators'!$M100:$BF100),0)*SUM($U100:$BN100)</f>
        <v>74.462802801131303</v>
      </c>
      <c r="BM540" s="146">
        <f>IFERROR('CEB Allocators'!BE100/SUM('CEB Allocators'!$M100:$BF100),0)*SUM($U100:$BN100)</f>
        <v>74.462802801131303</v>
      </c>
      <c r="BN540" s="146">
        <f>IFERROR('CEB Allocators'!BF100/SUM('CEB Allocators'!$M100:$BF100),0)*SUM($U100:$BN100)</f>
        <v>74.462802801131303</v>
      </c>
      <c r="BO540" s="146">
        <f t="shared" ref="BO540:CH540" si="1125">BO100</f>
        <v>0</v>
      </c>
      <c r="BP540" s="146">
        <f t="shared" si="1125"/>
        <v>0</v>
      </c>
      <c r="BQ540" s="146">
        <f t="shared" si="1125"/>
        <v>0</v>
      </c>
      <c r="BR540" s="146">
        <f t="shared" si="1125"/>
        <v>0</v>
      </c>
      <c r="BS540" s="146">
        <f t="shared" si="1125"/>
        <v>0</v>
      </c>
      <c r="BT540" s="146">
        <f t="shared" si="1125"/>
        <v>0</v>
      </c>
      <c r="BU540" s="146">
        <f t="shared" si="1125"/>
        <v>0</v>
      </c>
      <c r="BV540" s="146">
        <f t="shared" si="1125"/>
        <v>0</v>
      </c>
      <c r="BW540" s="146">
        <f t="shared" si="1125"/>
        <v>0</v>
      </c>
      <c r="BX540" s="146">
        <f t="shared" si="1125"/>
        <v>0</v>
      </c>
      <c r="BY540" s="146">
        <f t="shared" si="1125"/>
        <v>0</v>
      </c>
      <c r="BZ540" s="146">
        <f t="shared" si="1125"/>
        <v>0</v>
      </c>
      <c r="CA540" s="146">
        <f t="shared" si="1125"/>
        <v>0</v>
      </c>
      <c r="CB540" s="146">
        <f t="shared" si="1125"/>
        <v>0</v>
      </c>
      <c r="CC540" s="146">
        <f t="shared" si="1125"/>
        <v>0</v>
      </c>
      <c r="CD540" s="146">
        <f t="shared" si="1125"/>
        <v>0</v>
      </c>
      <c r="CE540" s="146">
        <f t="shared" si="1125"/>
        <v>0</v>
      </c>
      <c r="CF540" s="146">
        <f t="shared" si="1125"/>
        <v>0</v>
      </c>
      <c r="CG540" s="146">
        <f t="shared" si="1125"/>
        <v>0</v>
      </c>
      <c r="CH540" s="146">
        <f t="shared" si="1125"/>
        <v>0</v>
      </c>
    </row>
    <row r="541" spans="1:86" ht="11.4" x14ac:dyDescent="0.2">
      <c r="A541" s="150"/>
      <c r="B541" s="14" t="str">
        <f t="shared" ref="B541:K541" si="1126">B101</f>
        <v>Conservation</v>
      </c>
      <c r="C541" s="14">
        <f t="shared" si="1126"/>
        <v>0</v>
      </c>
      <c r="D541" s="14" t="str">
        <f t="shared" si="1126"/>
        <v>Con</v>
      </c>
      <c r="E541" s="14" t="str">
        <f t="shared" si="1126"/>
        <v>Conservation</v>
      </c>
      <c r="F541" s="14" t="str">
        <f t="shared" si="1126"/>
        <v>Multiple</v>
      </c>
      <c r="G541" s="14">
        <f t="shared" si="1126"/>
        <v>52597</v>
      </c>
      <c r="H541" s="14">
        <f t="shared" si="1060"/>
        <v>15</v>
      </c>
      <c r="I541" s="14">
        <f t="shared" si="1126"/>
        <v>15</v>
      </c>
      <c r="J541" s="14">
        <f t="shared" si="1126"/>
        <v>0</v>
      </c>
      <c r="K541" s="14">
        <f t="shared" si="1126"/>
        <v>2044</v>
      </c>
      <c r="L541" s="14"/>
      <c r="M541" s="14"/>
      <c r="N541" s="14"/>
      <c r="O541" s="14"/>
      <c r="P541" s="14"/>
      <c r="Q541" s="14"/>
      <c r="R541" s="14"/>
      <c r="S541" s="14"/>
      <c r="T541" s="14"/>
      <c r="U541" s="146">
        <f>IFERROR('CEB Allocators'!M101/SUM('CEB Allocators'!$M101:$BF101),0)*SUM($U101:$BN101)</f>
        <v>0</v>
      </c>
      <c r="V541" s="146">
        <f>IFERROR('CEB Allocators'!N101/SUM('CEB Allocators'!$M101:$BF101),0)*SUM($U101:$BN101)</f>
        <v>0</v>
      </c>
      <c r="W541" s="146">
        <f>IFERROR('CEB Allocators'!O101/SUM('CEB Allocators'!$M101:$BF101),0)*SUM($U101:$BN101)</f>
        <v>0</v>
      </c>
      <c r="X541" s="146">
        <f>IFERROR('CEB Allocators'!P101/SUM('CEB Allocators'!$M101:$BF101),0)*SUM($U101:$BN101)</f>
        <v>0</v>
      </c>
      <c r="Y541" s="146">
        <f>IFERROR('CEB Allocators'!Q101/SUM('CEB Allocators'!$M101:$BF101),0)*SUM($U101:$BN101)</f>
        <v>0</v>
      </c>
      <c r="Z541" s="146">
        <f>IFERROR('CEB Allocators'!R101/SUM('CEB Allocators'!$M101:$BF101),0)*SUM($U101:$BN101)</f>
        <v>0</v>
      </c>
      <c r="AA541" s="146">
        <f>IFERROR('CEB Allocators'!S101/SUM('CEB Allocators'!$M101:$BF101),0)*SUM($U101:$BN101)</f>
        <v>0</v>
      </c>
      <c r="AB541" s="146">
        <f>IFERROR('CEB Allocators'!T101/SUM('CEB Allocators'!$M101:$BF101),0)*SUM($U101:$BN101)</f>
        <v>0</v>
      </c>
      <c r="AC541" s="146">
        <f>IFERROR('CEB Allocators'!U101/SUM('CEB Allocators'!$M101:$BF101),0)*SUM($U101:$BN101)</f>
        <v>0</v>
      </c>
      <c r="AD541" s="146">
        <f>IFERROR('CEB Allocators'!V101/SUM('CEB Allocators'!$M101:$BF101),0)*SUM($U101:$BN101)</f>
        <v>0</v>
      </c>
      <c r="AE541" s="146">
        <f>IFERROR('CEB Allocators'!W101/SUM('CEB Allocators'!$M101:$BF101),0)*SUM($U101:$BN101)</f>
        <v>0</v>
      </c>
      <c r="AF541" s="146">
        <f>IFERROR('CEB Allocators'!X101/SUM('CEB Allocators'!$M101:$BF101),0)*SUM($U101:$BN101)</f>
        <v>0</v>
      </c>
      <c r="AG541" s="146">
        <f>IFERROR('CEB Allocators'!Y101/SUM('CEB Allocators'!$M101:$BF101),0)*SUM($U101:$BN101)</f>
        <v>0</v>
      </c>
      <c r="AH541" s="146">
        <f>IFERROR('CEB Allocators'!Z101/SUM('CEB Allocators'!$M101:$BF101),0)*SUM($U101:$BN101)</f>
        <v>0</v>
      </c>
      <c r="AI541" s="146">
        <f>IFERROR('CEB Allocators'!AA101/SUM('CEB Allocators'!$M101:$BF101),0)*SUM($U101:$BN101)</f>
        <v>0</v>
      </c>
      <c r="AJ541" s="146">
        <f>IFERROR('CEB Allocators'!AB101/SUM('CEB Allocators'!$M101:$BF101),0)*SUM($U101:$BN101)</f>
        <v>0</v>
      </c>
      <c r="AK541" s="146">
        <f>IFERROR('CEB Allocators'!AC101/SUM('CEB Allocators'!$M101:$BF101),0)*SUM($U101:$BN101)</f>
        <v>0</v>
      </c>
      <c r="AL541" s="146">
        <f>IFERROR('CEB Allocators'!AD101/SUM('CEB Allocators'!$M101:$BF101),0)*SUM($U101:$BN101)</f>
        <v>0</v>
      </c>
      <c r="AM541" s="146">
        <f>IFERROR('CEB Allocators'!AE101/SUM('CEB Allocators'!$M101:$BF101),0)*SUM($U101:$BN101)</f>
        <v>0</v>
      </c>
      <c r="AN541" s="146">
        <f>IFERROR('CEB Allocators'!AF101/SUM('CEB Allocators'!$M101:$BF101),0)*SUM($U101:$BN101)</f>
        <v>0</v>
      </c>
      <c r="AO541" s="146">
        <f>IFERROR('CEB Allocators'!AG101/SUM('CEB Allocators'!$M101:$BF101),0)*SUM($U101:$BN101)</f>
        <v>0</v>
      </c>
      <c r="AP541" s="146">
        <f>IFERROR('CEB Allocators'!AH101/SUM('CEB Allocators'!$M101:$BF101),0)*SUM($U101:$BN101)</f>
        <v>0</v>
      </c>
      <c r="AQ541" s="146">
        <f>IFERROR('CEB Allocators'!AI101/SUM('CEB Allocators'!$M101:$BF101),0)*SUM($U101:$BN101)</f>
        <v>0</v>
      </c>
      <c r="AR541" s="146">
        <f>IFERROR('CEB Allocators'!AJ101/SUM('CEB Allocators'!$M101:$BF101),0)*SUM($U101:$BN101)</f>
        <v>0</v>
      </c>
      <c r="AS541" s="146">
        <f>IFERROR('CEB Allocators'!AK101/SUM('CEB Allocators'!$M101:$BF101),0)*SUM($U101:$BN101)</f>
        <v>0</v>
      </c>
      <c r="AT541" s="146">
        <f>IFERROR('CEB Allocators'!AL101/SUM('CEB Allocators'!$M101:$BF101),0)*SUM($U101:$BN101)</f>
        <v>0</v>
      </c>
      <c r="AU541" s="146">
        <f>IFERROR('CEB Allocators'!AM101/SUM('CEB Allocators'!$M101:$BF101),0)*SUM($U101:$BN101)</f>
        <v>0</v>
      </c>
      <c r="AV541" s="146">
        <f>IFERROR('CEB Allocators'!AN101/SUM('CEB Allocators'!$M101:$BF101),0)*SUM($U101:$BN101)</f>
        <v>0</v>
      </c>
      <c r="AW541" s="146">
        <f>IFERROR('CEB Allocators'!AO101/SUM('CEB Allocators'!$M101:$BF101),0)*SUM($U101:$BN101)</f>
        <v>0</v>
      </c>
      <c r="AX541" s="146">
        <f>IFERROR('CEB Allocators'!AP101/SUM('CEB Allocators'!$M101:$BF101),0)*SUM($U101:$BN101)</f>
        <v>0</v>
      </c>
      <c r="AY541" s="146">
        <f>IFERROR('CEB Allocators'!AQ101/SUM('CEB Allocators'!$M101:$BF101),0)*SUM($U101:$BN101)</f>
        <v>0</v>
      </c>
      <c r="AZ541" s="146">
        <f>IFERROR('CEB Allocators'!AR101/SUM('CEB Allocators'!$M101:$BF101),0)*SUM($U101:$BN101)</f>
        <v>0</v>
      </c>
      <c r="BA541" s="146">
        <f>IFERROR('CEB Allocators'!AS101/SUM('CEB Allocators'!$M101:$BF101),0)*SUM($U101:$BN101)</f>
        <v>0</v>
      </c>
      <c r="BB541" s="146">
        <f>IFERROR('CEB Allocators'!AT101/SUM('CEB Allocators'!$M101:$BF101),0)*SUM($U101:$BN101)</f>
        <v>0</v>
      </c>
      <c r="BC541" s="146">
        <f>IFERROR('CEB Allocators'!AU101/SUM('CEB Allocators'!$M101:$BF101),0)*SUM($U101:$BN101)</f>
        <v>0</v>
      </c>
      <c r="BD541" s="146">
        <f>IFERROR('CEB Allocators'!AV101/SUM('CEB Allocators'!$M101:$BF101),0)*SUM($U101:$BN101)</f>
        <v>0</v>
      </c>
      <c r="BE541" s="146">
        <f>IFERROR('CEB Allocators'!AW101/SUM('CEB Allocators'!$M101:$BF101),0)*SUM($U101:$BN101)</f>
        <v>0</v>
      </c>
      <c r="BF541" s="146">
        <f>IFERROR('CEB Allocators'!AX101/SUM('CEB Allocators'!$M101:$BF101),0)*SUM($U101:$BN101)</f>
        <v>0</v>
      </c>
      <c r="BG541" s="146">
        <f>IFERROR('CEB Allocators'!AY101/SUM('CEB Allocators'!$M101:$BF101),0)*SUM($U101:$BN101)</f>
        <v>0</v>
      </c>
      <c r="BH541" s="146">
        <f>IFERROR('CEB Allocators'!AZ101/SUM('CEB Allocators'!$M101:$BF101),0)*SUM($U101:$BN101)</f>
        <v>86.802352979604507</v>
      </c>
      <c r="BI541" s="146">
        <f>IFERROR('CEB Allocators'!BA101/SUM('CEB Allocators'!$M101:$BF101),0)*SUM($U101:$BN101)</f>
        <v>86.802352979604507</v>
      </c>
      <c r="BJ541" s="146">
        <f>IFERROR('CEB Allocators'!BB101/SUM('CEB Allocators'!$M101:$BF101),0)*SUM($U101:$BN101)</f>
        <v>86.802352979604507</v>
      </c>
      <c r="BK541" s="146">
        <f>IFERROR('CEB Allocators'!BC101/SUM('CEB Allocators'!$M101:$BF101),0)*SUM($U101:$BN101)</f>
        <v>86.802352979604507</v>
      </c>
      <c r="BL541" s="146">
        <f>IFERROR('CEB Allocators'!BD101/SUM('CEB Allocators'!$M101:$BF101),0)*SUM($U101:$BN101)</f>
        <v>86.802352979604507</v>
      </c>
      <c r="BM541" s="146">
        <f>IFERROR('CEB Allocators'!BE101/SUM('CEB Allocators'!$M101:$BF101),0)*SUM($U101:$BN101)</f>
        <v>86.802352979604507</v>
      </c>
      <c r="BN541" s="146">
        <f>IFERROR('CEB Allocators'!BF101/SUM('CEB Allocators'!$M101:$BF101),0)*SUM($U101:$BN101)</f>
        <v>86.802352979604507</v>
      </c>
      <c r="BO541" s="146">
        <f t="shared" ref="BO541:CH541" si="1127">BO101</f>
        <v>0</v>
      </c>
      <c r="BP541" s="146">
        <f t="shared" si="1127"/>
        <v>0</v>
      </c>
      <c r="BQ541" s="146">
        <f t="shared" si="1127"/>
        <v>0</v>
      </c>
      <c r="BR541" s="146">
        <f t="shared" si="1127"/>
        <v>0</v>
      </c>
      <c r="BS541" s="146">
        <f t="shared" si="1127"/>
        <v>0</v>
      </c>
      <c r="BT541" s="146">
        <f t="shared" si="1127"/>
        <v>0</v>
      </c>
      <c r="BU541" s="146">
        <f t="shared" si="1127"/>
        <v>0</v>
      </c>
      <c r="BV541" s="146">
        <f t="shared" si="1127"/>
        <v>0</v>
      </c>
      <c r="BW541" s="146">
        <f t="shared" si="1127"/>
        <v>0</v>
      </c>
      <c r="BX541" s="146">
        <f t="shared" si="1127"/>
        <v>0</v>
      </c>
      <c r="BY541" s="146">
        <f t="shared" si="1127"/>
        <v>0</v>
      </c>
      <c r="BZ541" s="146">
        <f t="shared" si="1127"/>
        <v>0</v>
      </c>
      <c r="CA541" s="146">
        <f t="shared" si="1127"/>
        <v>0</v>
      </c>
      <c r="CB541" s="146">
        <f t="shared" si="1127"/>
        <v>0</v>
      </c>
      <c r="CC541" s="146">
        <f t="shared" si="1127"/>
        <v>0</v>
      </c>
      <c r="CD541" s="146">
        <f t="shared" si="1127"/>
        <v>0</v>
      </c>
      <c r="CE541" s="146">
        <f t="shared" si="1127"/>
        <v>0</v>
      </c>
      <c r="CF541" s="146">
        <f t="shared" si="1127"/>
        <v>0</v>
      </c>
      <c r="CG541" s="146">
        <f t="shared" si="1127"/>
        <v>0</v>
      </c>
      <c r="CH541" s="146">
        <f t="shared" si="1127"/>
        <v>0</v>
      </c>
    </row>
    <row r="542" spans="1:86" ht="11.4" x14ac:dyDescent="0.2">
      <c r="A542" s="150"/>
      <c r="B542" s="14" t="str">
        <f t="shared" ref="B542:K542" si="1128">B102</f>
        <v>Conservation</v>
      </c>
      <c r="C542" s="14">
        <f t="shared" si="1128"/>
        <v>0</v>
      </c>
      <c r="D542" s="14" t="str">
        <f t="shared" si="1128"/>
        <v>Con</v>
      </c>
      <c r="E542" s="14" t="str">
        <f t="shared" si="1128"/>
        <v>Conservation</v>
      </c>
      <c r="F542" s="14" t="str">
        <f t="shared" si="1128"/>
        <v>Multiple</v>
      </c>
      <c r="G542" s="14">
        <f t="shared" si="1128"/>
        <v>52963</v>
      </c>
      <c r="H542" s="14">
        <f t="shared" si="1060"/>
        <v>15</v>
      </c>
      <c r="I542" s="14">
        <f t="shared" si="1128"/>
        <v>15</v>
      </c>
      <c r="J542" s="14">
        <f t="shared" si="1128"/>
        <v>0</v>
      </c>
      <c r="K542" s="14">
        <f t="shared" si="1128"/>
        <v>2045</v>
      </c>
      <c r="L542" s="14"/>
      <c r="M542" s="14"/>
      <c r="N542" s="14"/>
      <c r="O542" s="14"/>
      <c r="P542" s="14"/>
      <c r="Q542" s="14"/>
      <c r="R542" s="14"/>
      <c r="S542" s="14"/>
      <c r="T542" s="14"/>
      <c r="U542" s="146">
        <f>IFERROR('CEB Allocators'!M102/SUM('CEB Allocators'!$M102:$BF102),0)*SUM($U102:$BN102)</f>
        <v>0</v>
      </c>
      <c r="V542" s="146">
        <f>IFERROR('CEB Allocators'!N102/SUM('CEB Allocators'!$M102:$BF102),0)*SUM($U102:$BN102)</f>
        <v>0</v>
      </c>
      <c r="W542" s="146">
        <f>IFERROR('CEB Allocators'!O102/SUM('CEB Allocators'!$M102:$BF102),0)*SUM($U102:$BN102)</f>
        <v>0</v>
      </c>
      <c r="X542" s="146">
        <f>IFERROR('CEB Allocators'!P102/SUM('CEB Allocators'!$M102:$BF102),0)*SUM($U102:$BN102)</f>
        <v>0</v>
      </c>
      <c r="Y542" s="146">
        <f>IFERROR('CEB Allocators'!Q102/SUM('CEB Allocators'!$M102:$BF102),0)*SUM($U102:$BN102)</f>
        <v>0</v>
      </c>
      <c r="Z542" s="146">
        <f>IFERROR('CEB Allocators'!R102/SUM('CEB Allocators'!$M102:$BF102),0)*SUM($U102:$BN102)</f>
        <v>0</v>
      </c>
      <c r="AA542" s="146">
        <f>IFERROR('CEB Allocators'!S102/SUM('CEB Allocators'!$M102:$BF102),0)*SUM($U102:$BN102)</f>
        <v>0</v>
      </c>
      <c r="AB542" s="146">
        <f>IFERROR('CEB Allocators'!T102/SUM('CEB Allocators'!$M102:$BF102),0)*SUM($U102:$BN102)</f>
        <v>0</v>
      </c>
      <c r="AC542" s="146">
        <f>IFERROR('CEB Allocators'!U102/SUM('CEB Allocators'!$M102:$BF102),0)*SUM($U102:$BN102)</f>
        <v>0</v>
      </c>
      <c r="AD542" s="146">
        <f>IFERROR('CEB Allocators'!V102/SUM('CEB Allocators'!$M102:$BF102),0)*SUM($U102:$BN102)</f>
        <v>0</v>
      </c>
      <c r="AE542" s="146">
        <f>IFERROR('CEB Allocators'!W102/SUM('CEB Allocators'!$M102:$BF102),0)*SUM($U102:$BN102)</f>
        <v>0</v>
      </c>
      <c r="AF542" s="146">
        <f>IFERROR('CEB Allocators'!X102/SUM('CEB Allocators'!$M102:$BF102),0)*SUM($U102:$BN102)</f>
        <v>0</v>
      </c>
      <c r="AG542" s="146">
        <f>IFERROR('CEB Allocators'!Y102/SUM('CEB Allocators'!$M102:$BF102),0)*SUM($U102:$BN102)</f>
        <v>0</v>
      </c>
      <c r="AH542" s="146">
        <f>IFERROR('CEB Allocators'!Z102/SUM('CEB Allocators'!$M102:$BF102),0)*SUM($U102:$BN102)</f>
        <v>0</v>
      </c>
      <c r="AI542" s="146">
        <f>IFERROR('CEB Allocators'!AA102/SUM('CEB Allocators'!$M102:$BF102),0)*SUM($U102:$BN102)</f>
        <v>0</v>
      </c>
      <c r="AJ542" s="146">
        <f>IFERROR('CEB Allocators'!AB102/SUM('CEB Allocators'!$M102:$BF102),0)*SUM($U102:$BN102)</f>
        <v>0</v>
      </c>
      <c r="AK542" s="146">
        <f>IFERROR('CEB Allocators'!AC102/SUM('CEB Allocators'!$M102:$BF102),0)*SUM($U102:$BN102)</f>
        <v>0</v>
      </c>
      <c r="AL542" s="146">
        <f>IFERROR('CEB Allocators'!AD102/SUM('CEB Allocators'!$M102:$BF102),0)*SUM($U102:$BN102)</f>
        <v>0</v>
      </c>
      <c r="AM542" s="146">
        <f>IFERROR('CEB Allocators'!AE102/SUM('CEB Allocators'!$M102:$BF102),0)*SUM($U102:$BN102)</f>
        <v>0</v>
      </c>
      <c r="AN542" s="146">
        <f>IFERROR('CEB Allocators'!AF102/SUM('CEB Allocators'!$M102:$BF102),0)*SUM($U102:$BN102)</f>
        <v>0</v>
      </c>
      <c r="AO542" s="146">
        <f>IFERROR('CEB Allocators'!AG102/SUM('CEB Allocators'!$M102:$BF102),0)*SUM($U102:$BN102)</f>
        <v>0</v>
      </c>
      <c r="AP542" s="146">
        <f>IFERROR('CEB Allocators'!AH102/SUM('CEB Allocators'!$M102:$BF102),0)*SUM($U102:$BN102)</f>
        <v>0</v>
      </c>
      <c r="AQ542" s="146">
        <f>IFERROR('CEB Allocators'!AI102/SUM('CEB Allocators'!$M102:$BF102),0)*SUM($U102:$BN102)</f>
        <v>0</v>
      </c>
      <c r="AR542" s="146">
        <f>IFERROR('CEB Allocators'!AJ102/SUM('CEB Allocators'!$M102:$BF102),0)*SUM($U102:$BN102)</f>
        <v>0</v>
      </c>
      <c r="AS542" s="146">
        <f>IFERROR('CEB Allocators'!AK102/SUM('CEB Allocators'!$M102:$BF102),0)*SUM($U102:$BN102)</f>
        <v>0</v>
      </c>
      <c r="AT542" s="146">
        <f>IFERROR('CEB Allocators'!AL102/SUM('CEB Allocators'!$M102:$BF102),0)*SUM($U102:$BN102)</f>
        <v>0</v>
      </c>
      <c r="AU542" s="146">
        <f>IFERROR('CEB Allocators'!AM102/SUM('CEB Allocators'!$M102:$BF102),0)*SUM($U102:$BN102)</f>
        <v>0</v>
      </c>
      <c r="AV542" s="146">
        <f>IFERROR('CEB Allocators'!AN102/SUM('CEB Allocators'!$M102:$BF102),0)*SUM($U102:$BN102)</f>
        <v>0</v>
      </c>
      <c r="AW542" s="146">
        <f>IFERROR('CEB Allocators'!AO102/SUM('CEB Allocators'!$M102:$BF102),0)*SUM($U102:$BN102)</f>
        <v>0</v>
      </c>
      <c r="AX542" s="146">
        <f>IFERROR('CEB Allocators'!AP102/SUM('CEB Allocators'!$M102:$BF102),0)*SUM($U102:$BN102)</f>
        <v>0</v>
      </c>
      <c r="AY542" s="146">
        <f>IFERROR('CEB Allocators'!AQ102/SUM('CEB Allocators'!$M102:$BF102),0)*SUM($U102:$BN102)</f>
        <v>0</v>
      </c>
      <c r="AZ542" s="146">
        <f>IFERROR('CEB Allocators'!AR102/SUM('CEB Allocators'!$M102:$BF102),0)*SUM($U102:$BN102)</f>
        <v>0</v>
      </c>
      <c r="BA542" s="146">
        <f>IFERROR('CEB Allocators'!AS102/SUM('CEB Allocators'!$M102:$BF102),0)*SUM($U102:$BN102)</f>
        <v>0</v>
      </c>
      <c r="BB542" s="146">
        <f>IFERROR('CEB Allocators'!AT102/SUM('CEB Allocators'!$M102:$BF102),0)*SUM($U102:$BN102)</f>
        <v>0</v>
      </c>
      <c r="BC542" s="146">
        <f>IFERROR('CEB Allocators'!AU102/SUM('CEB Allocators'!$M102:$BF102),0)*SUM($U102:$BN102)</f>
        <v>0</v>
      </c>
      <c r="BD542" s="146">
        <f>IFERROR('CEB Allocators'!AV102/SUM('CEB Allocators'!$M102:$BF102),0)*SUM($U102:$BN102)</f>
        <v>0</v>
      </c>
      <c r="BE542" s="146">
        <f>IFERROR('CEB Allocators'!AW102/SUM('CEB Allocators'!$M102:$BF102),0)*SUM($U102:$BN102)</f>
        <v>0</v>
      </c>
      <c r="BF542" s="146">
        <f>IFERROR('CEB Allocators'!AX102/SUM('CEB Allocators'!$M102:$BF102),0)*SUM($U102:$BN102)</f>
        <v>0</v>
      </c>
      <c r="BG542" s="146">
        <f>IFERROR('CEB Allocators'!AY102/SUM('CEB Allocators'!$M102:$BF102),0)*SUM($U102:$BN102)</f>
        <v>0</v>
      </c>
      <c r="BH542" s="146">
        <f>IFERROR('CEB Allocators'!AZ102/SUM('CEB Allocators'!$M102:$BF102),0)*SUM($U102:$BN102)</f>
        <v>0</v>
      </c>
      <c r="BI542" s="146">
        <f>IFERROR('CEB Allocators'!BA102/SUM('CEB Allocators'!$M102:$BF102),0)*SUM($U102:$BN102)</f>
        <v>103.29480004572936</v>
      </c>
      <c r="BJ542" s="146">
        <f>IFERROR('CEB Allocators'!BB102/SUM('CEB Allocators'!$M102:$BF102),0)*SUM($U102:$BN102)</f>
        <v>103.29480004572936</v>
      </c>
      <c r="BK542" s="146">
        <f>IFERROR('CEB Allocators'!BC102/SUM('CEB Allocators'!$M102:$BF102),0)*SUM($U102:$BN102)</f>
        <v>103.29480004572936</v>
      </c>
      <c r="BL542" s="146">
        <f>IFERROR('CEB Allocators'!BD102/SUM('CEB Allocators'!$M102:$BF102),0)*SUM($U102:$BN102)</f>
        <v>103.29480004572936</v>
      </c>
      <c r="BM542" s="146">
        <f>IFERROR('CEB Allocators'!BE102/SUM('CEB Allocators'!$M102:$BF102),0)*SUM($U102:$BN102)</f>
        <v>103.29480004572936</v>
      </c>
      <c r="BN542" s="146">
        <f>IFERROR('CEB Allocators'!BF102/SUM('CEB Allocators'!$M102:$BF102),0)*SUM($U102:$BN102)</f>
        <v>103.29480004572936</v>
      </c>
      <c r="BO542" s="146">
        <f t="shared" ref="BO542:CH542" si="1129">BO102</f>
        <v>0</v>
      </c>
      <c r="BP542" s="146">
        <f t="shared" si="1129"/>
        <v>0</v>
      </c>
      <c r="BQ542" s="146">
        <f t="shared" si="1129"/>
        <v>0</v>
      </c>
      <c r="BR542" s="146">
        <f t="shared" si="1129"/>
        <v>0</v>
      </c>
      <c r="BS542" s="146">
        <f t="shared" si="1129"/>
        <v>0</v>
      </c>
      <c r="BT542" s="146">
        <f t="shared" si="1129"/>
        <v>0</v>
      </c>
      <c r="BU542" s="146">
        <f t="shared" si="1129"/>
        <v>0</v>
      </c>
      <c r="BV542" s="146">
        <f t="shared" si="1129"/>
        <v>0</v>
      </c>
      <c r="BW542" s="146">
        <f t="shared" si="1129"/>
        <v>0</v>
      </c>
      <c r="BX542" s="146">
        <f t="shared" si="1129"/>
        <v>0</v>
      </c>
      <c r="BY542" s="146">
        <f t="shared" si="1129"/>
        <v>0</v>
      </c>
      <c r="BZ542" s="146">
        <f t="shared" si="1129"/>
        <v>0</v>
      </c>
      <c r="CA542" s="146">
        <f t="shared" si="1129"/>
        <v>0</v>
      </c>
      <c r="CB542" s="146">
        <f t="shared" si="1129"/>
        <v>0</v>
      </c>
      <c r="CC542" s="146">
        <f t="shared" si="1129"/>
        <v>0</v>
      </c>
      <c r="CD542" s="146">
        <f t="shared" si="1129"/>
        <v>0</v>
      </c>
      <c r="CE542" s="146">
        <f t="shared" si="1129"/>
        <v>0</v>
      </c>
      <c r="CF542" s="146">
        <f t="shared" si="1129"/>
        <v>0</v>
      </c>
      <c r="CG542" s="146">
        <f t="shared" si="1129"/>
        <v>0</v>
      </c>
      <c r="CH542" s="146">
        <f t="shared" si="1129"/>
        <v>0</v>
      </c>
    </row>
    <row r="543" spans="1:86" ht="11.4" x14ac:dyDescent="0.2">
      <c r="A543" s="150"/>
      <c r="B543" s="14" t="str">
        <f t="shared" ref="B543:K543" si="1130">B103</f>
        <v>Conservation</v>
      </c>
      <c r="C543" s="14">
        <f t="shared" si="1130"/>
        <v>0</v>
      </c>
      <c r="D543" s="14" t="str">
        <f t="shared" si="1130"/>
        <v>Con</v>
      </c>
      <c r="E543" s="14" t="str">
        <f t="shared" si="1130"/>
        <v>Conservation</v>
      </c>
      <c r="F543" s="14" t="str">
        <f t="shared" si="1130"/>
        <v>Multiple</v>
      </c>
      <c r="G543" s="14">
        <f t="shared" si="1130"/>
        <v>53328</v>
      </c>
      <c r="H543" s="14">
        <f t="shared" si="1060"/>
        <v>15</v>
      </c>
      <c r="I543" s="14">
        <f t="shared" si="1130"/>
        <v>15</v>
      </c>
      <c r="J543" s="14">
        <f t="shared" si="1130"/>
        <v>0</v>
      </c>
      <c r="K543" s="14">
        <f t="shared" si="1130"/>
        <v>2046</v>
      </c>
      <c r="L543" s="14"/>
      <c r="M543" s="14"/>
      <c r="N543" s="14"/>
      <c r="O543" s="14"/>
      <c r="P543" s="14"/>
      <c r="Q543" s="14"/>
      <c r="R543" s="14"/>
      <c r="S543" s="14"/>
      <c r="T543" s="14"/>
      <c r="U543" s="146">
        <f>IFERROR('CEB Allocators'!M103/SUM('CEB Allocators'!$M103:$BF103),0)*SUM($U103:$BN103)</f>
        <v>0</v>
      </c>
      <c r="V543" s="146">
        <f>IFERROR('CEB Allocators'!N103/SUM('CEB Allocators'!$M103:$BF103),0)*SUM($U103:$BN103)</f>
        <v>0</v>
      </c>
      <c r="W543" s="146">
        <f>IFERROR('CEB Allocators'!O103/SUM('CEB Allocators'!$M103:$BF103),0)*SUM($U103:$BN103)</f>
        <v>0</v>
      </c>
      <c r="X543" s="146">
        <f>IFERROR('CEB Allocators'!P103/SUM('CEB Allocators'!$M103:$BF103),0)*SUM($U103:$BN103)</f>
        <v>0</v>
      </c>
      <c r="Y543" s="146">
        <f>IFERROR('CEB Allocators'!Q103/SUM('CEB Allocators'!$M103:$BF103),0)*SUM($U103:$BN103)</f>
        <v>0</v>
      </c>
      <c r="Z543" s="146">
        <f>IFERROR('CEB Allocators'!R103/SUM('CEB Allocators'!$M103:$BF103),0)*SUM($U103:$BN103)</f>
        <v>0</v>
      </c>
      <c r="AA543" s="146">
        <f>IFERROR('CEB Allocators'!S103/SUM('CEB Allocators'!$M103:$BF103),0)*SUM($U103:$BN103)</f>
        <v>0</v>
      </c>
      <c r="AB543" s="146">
        <f>IFERROR('CEB Allocators'!T103/SUM('CEB Allocators'!$M103:$BF103),0)*SUM($U103:$BN103)</f>
        <v>0</v>
      </c>
      <c r="AC543" s="146">
        <f>IFERROR('CEB Allocators'!U103/SUM('CEB Allocators'!$M103:$BF103),0)*SUM($U103:$BN103)</f>
        <v>0</v>
      </c>
      <c r="AD543" s="146">
        <f>IFERROR('CEB Allocators'!V103/SUM('CEB Allocators'!$M103:$BF103),0)*SUM($U103:$BN103)</f>
        <v>0</v>
      </c>
      <c r="AE543" s="146">
        <f>IFERROR('CEB Allocators'!W103/SUM('CEB Allocators'!$M103:$BF103),0)*SUM($U103:$BN103)</f>
        <v>0</v>
      </c>
      <c r="AF543" s="146">
        <f>IFERROR('CEB Allocators'!X103/SUM('CEB Allocators'!$M103:$BF103),0)*SUM($U103:$BN103)</f>
        <v>0</v>
      </c>
      <c r="AG543" s="146">
        <f>IFERROR('CEB Allocators'!Y103/SUM('CEB Allocators'!$M103:$BF103),0)*SUM($U103:$BN103)</f>
        <v>0</v>
      </c>
      <c r="AH543" s="146">
        <f>IFERROR('CEB Allocators'!Z103/SUM('CEB Allocators'!$M103:$BF103),0)*SUM($U103:$BN103)</f>
        <v>0</v>
      </c>
      <c r="AI543" s="146">
        <f>IFERROR('CEB Allocators'!AA103/SUM('CEB Allocators'!$M103:$BF103),0)*SUM($U103:$BN103)</f>
        <v>0</v>
      </c>
      <c r="AJ543" s="146">
        <f>IFERROR('CEB Allocators'!AB103/SUM('CEB Allocators'!$M103:$BF103),0)*SUM($U103:$BN103)</f>
        <v>0</v>
      </c>
      <c r="AK543" s="146">
        <f>IFERROR('CEB Allocators'!AC103/SUM('CEB Allocators'!$M103:$BF103),0)*SUM($U103:$BN103)</f>
        <v>0</v>
      </c>
      <c r="AL543" s="146">
        <f>IFERROR('CEB Allocators'!AD103/SUM('CEB Allocators'!$M103:$BF103),0)*SUM($U103:$BN103)</f>
        <v>0</v>
      </c>
      <c r="AM543" s="146">
        <f>IFERROR('CEB Allocators'!AE103/SUM('CEB Allocators'!$M103:$BF103),0)*SUM($U103:$BN103)</f>
        <v>0</v>
      </c>
      <c r="AN543" s="146">
        <f>IFERROR('CEB Allocators'!AF103/SUM('CEB Allocators'!$M103:$BF103),0)*SUM($U103:$BN103)</f>
        <v>0</v>
      </c>
      <c r="AO543" s="146">
        <f>IFERROR('CEB Allocators'!AG103/SUM('CEB Allocators'!$M103:$BF103),0)*SUM($U103:$BN103)</f>
        <v>0</v>
      </c>
      <c r="AP543" s="146">
        <f>IFERROR('CEB Allocators'!AH103/SUM('CEB Allocators'!$M103:$BF103),0)*SUM($U103:$BN103)</f>
        <v>0</v>
      </c>
      <c r="AQ543" s="146">
        <f>IFERROR('CEB Allocators'!AI103/SUM('CEB Allocators'!$M103:$BF103),0)*SUM($U103:$BN103)</f>
        <v>0</v>
      </c>
      <c r="AR543" s="146">
        <f>IFERROR('CEB Allocators'!AJ103/SUM('CEB Allocators'!$M103:$BF103),0)*SUM($U103:$BN103)</f>
        <v>0</v>
      </c>
      <c r="AS543" s="146">
        <f>IFERROR('CEB Allocators'!AK103/SUM('CEB Allocators'!$M103:$BF103),0)*SUM($U103:$BN103)</f>
        <v>0</v>
      </c>
      <c r="AT543" s="146">
        <f>IFERROR('CEB Allocators'!AL103/SUM('CEB Allocators'!$M103:$BF103),0)*SUM($U103:$BN103)</f>
        <v>0</v>
      </c>
      <c r="AU543" s="146">
        <f>IFERROR('CEB Allocators'!AM103/SUM('CEB Allocators'!$M103:$BF103),0)*SUM($U103:$BN103)</f>
        <v>0</v>
      </c>
      <c r="AV543" s="146">
        <f>IFERROR('CEB Allocators'!AN103/SUM('CEB Allocators'!$M103:$BF103),0)*SUM($U103:$BN103)</f>
        <v>0</v>
      </c>
      <c r="AW543" s="146">
        <f>IFERROR('CEB Allocators'!AO103/SUM('CEB Allocators'!$M103:$BF103),0)*SUM($U103:$BN103)</f>
        <v>0</v>
      </c>
      <c r="AX543" s="146">
        <f>IFERROR('CEB Allocators'!AP103/SUM('CEB Allocators'!$M103:$BF103),0)*SUM($U103:$BN103)</f>
        <v>0</v>
      </c>
      <c r="AY543" s="146">
        <f>IFERROR('CEB Allocators'!AQ103/SUM('CEB Allocators'!$M103:$BF103),0)*SUM($U103:$BN103)</f>
        <v>0</v>
      </c>
      <c r="AZ543" s="146">
        <f>IFERROR('CEB Allocators'!AR103/SUM('CEB Allocators'!$M103:$BF103),0)*SUM($U103:$BN103)</f>
        <v>0</v>
      </c>
      <c r="BA543" s="146">
        <f>IFERROR('CEB Allocators'!AS103/SUM('CEB Allocators'!$M103:$BF103),0)*SUM($U103:$BN103)</f>
        <v>0</v>
      </c>
      <c r="BB543" s="146">
        <f>IFERROR('CEB Allocators'!AT103/SUM('CEB Allocators'!$M103:$BF103),0)*SUM($U103:$BN103)</f>
        <v>0</v>
      </c>
      <c r="BC543" s="146">
        <f>IFERROR('CEB Allocators'!AU103/SUM('CEB Allocators'!$M103:$BF103),0)*SUM($U103:$BN103)</f>
        <v>0</v>
      </c>
      <c r="BD543" s="146">
        <f>IFERROR('CEB Allocators'!AV103/SUM('CEB Allocators'!$M103:$BF103),0)*SUM($U103:$BN103)</f>
        <v>0</v>
      </c>
      <c r="BE543" s="146">
        <f>IFERROR('CEB Allocators'!AW103/SUM('CEB Allocators'!$M103:$BF103),0)*SUM($U103:$BN103)</f>
        <v>0</v>
      </c>
      <c r="BF543" s="146">
        <f>IFERROR('CEB Allocators'!AX103/SUM('CEB Allocators'!$M103:$BF103),0)*SUM($U103:$BN103)</f>
        <v>0</v>
      </c>
      <c r="BG543" s="146">
        <f>IFERROR('CEB Allocators'!AY103/SUM('CEB Allocators'!$M103:$BF103),0)*SUM($U103:$BN103)</f>
        <v>0</v>
      </c>
      <c r="BH543" s="146">
        <f>IFERROR('CEB Allocators'!AZ103/SUM('CEB Allocators'!$M103:$BF103),0)*SUM($U103:$BN103)</f>
        <v>0</v>
      </c>
      <c r="BI543" s="146">
        <f>IFERROR('CEB Allocators'!BA103/SUM('CEB Allocators'!$M103:$BF103),0)*SUM($U103:$BN103)</f>
        <v>0</v>
      </c>
      <c r="BJ543" s="146">
        <f>IFERROR('CEB Allocators'!BB103/SUM('CEB Allocators'!$M103:$BF103),0)*SUM($U103:$BN103)</f>
        <v>126.43283525597275</v>
      </c>
      <c r="BK543" s="146">
        <f>IFERROR('CEB Allocators'!BC103/SUM('CEB Allocators'!$M103:$BF103),0)*SUM($U103:$BN103)</f>
        <v>126.43283525597275</v>
      </c>
      <c r="BL543" s="146">
        <f>IFERROR('CEB Allocators'!BD103/SUM('CEB Allocators'!$M103:$BF103),0)*SUM($U103:$BN103)</f>
        <v>126.43283525597275</v>
      </c>
      <c r="BM543" s="146">
        <f>IFERROR('CEB Allocators'!BE103/SUM('CEB Allocators'!$M103:$BF103),0)*SUM($U103:$BN103)</f>
        <v>126.43283525597275</v>
      </c>
      <c r="BN543" s="146">
        <f>IFERROR('CEB Allocators'!BF103/SUM('CEB Allocators'!$M103:$BF103),0)*SUM($U103:$BN103)</f>
        <v>126.43283525597275</v>
      </c>
      <c r="BO543" s="146">
        <f t="shared" ref="BO543:CH543" si="1131">BO103</f>
        <v>0</v>
      </c>
      <c r="BP543" s="146">
        <f t="shared" si="1131"/>
        <v>0</v>
      </c>
      <c r="BQ543" s="146">
        <f t="shared" si="1131"/>
        <v>0</v>
      </c>
      <c r="BR543" s="146">
        <f t="shared" si="1131"/>
        <v>0</v>
      </c>
      <c r="BS543" s="146">
        <f t="shared" si="1131"/>
        <v>0</v>
      </c>
      <c r="BT543" s="146">
        <f t="shared" si="1131"/>
        <v>0</v>
      </c>
      <c r="BU543" s="146">
        <f t="shared" si="1131"/>
        <v>0</v>
      </c>
      <c r="BV543" s="146">
        <f t="shared" si="1131"/>
        <v>0</v>
      </c>
      <c r="BW543" s="146">
        <f t="shared" si="1131"/>
        <v>0</v>
      </c>
      <c r="BX543" s="146">
        <f t="shared" si="1131"/>
        <v>0</v>
      </c>
      <c r="BY543" s="146">
        <f t="shared" si="1131"/>
        <v>0</v>
      </c>
      <c r="BZ543" s="146">
        <f t="shared" si="1131"/>
        <v>0</v>
      </c>
      <c r="CA543" s="146">
        <f t="shared" si="1131"/>
        <v>0</v>
      </c>
      <c r="CB543" s="146">
        <f t="shared" si="1131"/>
        <v>0</v>
      </c>
      <c r="CC543" s="146">
        <f t="shared" si="1131"/>
        <v>0</v>
      </c>
      <c r="CD543" s="146">
        <f t="shared" si="1131"/>
        <v>0</v>
      </c>
      <c r="CE543" s="146">
        <f t="shared" si="1131"/>
        <v>0</v>
      </c>
      <c r="CF543" s="146">
        <f t="shared" si="1131"/>
        <v>0</v>
      </c>
      <c r="CG543" s="146">
        <f t="shared" si="1131"/>
        <v>0</v>
      </c>
      <c r="CH543" s="146">
        <f t="shared" si="1131"/>
        <v>0</v>
      </c>
    </row>
    <row r="544" spans="1:86" ht="11.4" x14ac:dyDescent="0.2">
      <c r="A544" s="150"/>
      <c r="B544" s="14" t="str">
        <f t="shared" ref="B544:K544" si="1132">B104</f>
        <v>Conservation</v>
      </c>
      <c r="C544" s="14">
        <f t="shared" si="1132"/>
        <v>0</v>
      </c>
      <c r="D544" s="14" t="str">
        <f t="shared" si="1132"/>
        <v>Con</v>
      </c>
      <c r="E544" s="14" t="str">
        <f t="shared" si="1132"/>
        <v>Conservation</v>
      </c>
      <c r="F544" s="14" t="str">
        <f t="shared" si="1132"/>
        <v>Multiple</v>
      </c>
      <c r="G544" s="14">
        <f t="shared" si="1132"/>
        <v>53693</v>
      </c>
      <c r="H544" s="14">
        <f t="shared" si="1060"/>
        <v>15</v>
      </c>
      <c r="I544" s="14">
        <f t="shared" si="1132"/>
        <v>15</v>
      </c>
      <c r="J544" s="14">
        <f t="shared" si="1132"/>
        <v>0</v>
      </c>
      <c r="K544" s="14">
        <f t="shared" si="1132"/>
        <v>2047</v>
      </c>
      <c r="L544" s="14"/>
      <c r="M544" s="14"/>
      <c r="N544" s="14"/>
      <c r="O544" s="14"/>
      <c r="P544" s="14"/>
      <c r="Q544" s="14"/>
      <c r="R544" s="14"/>
      <c r="S544" s="14"/>
      <c r="T544" s="14"/>
      <c r="U544" s="146">
        <f>IFERROR('CEB Allocators'!M104/SUM('CEB Allocators'!$M104:$BF104),0)*SUM($U104:$BN104)</f>
        <v>0</v>
      </c>
      <c r="V544" s="146">
        <f>IFERROR('CEB Allocators'!N104/SUM('CEB Allocators'!$M104:$BF104),0)*SUM($U104:$BN104)</f>
        <v>0</v>
      </c>
      <c r="W544" s="146">
        <f>IFERROR('CEB Allocators'!O104/SUM('CEB Allocators'!$M104:$BF104),0)*SUM($U104:$BN104)</f>
        <v>0</v>
      </c>
      <c r="X544" s="146">
        <f>IFERROR('CEB Allocators'!P104/SUM('CEB Allocators'!$M104:$BF104),0)*SUM($U104:$BN104)</f>
        <v>0</v>
      </c>
      <c r="Y544" s="146">
        <f>IFERROR('CEB Allocators'!Q104/SUM('CEB Allocators'!$M104:$BF104),0)*SUM($U104:$BN104)</f>
        <v>0</v>
      </c>
      <c r="Z544" s="146">
        <f>IFERROR('CEB Allocators'!R104/SUM('CEB Allocators'!$M104:$BF104),0)*SUM($U104:$BN104)</f>
        <v>0</v>
      </c>
      <c r="AA544" s="146">
        <f>IFERROR('CEB Allocators'!S104/SUM('CEB Allocators'!$M104:$BF104),0)*SUM($U104:$BN104)</f>
        <v>0</v>
      </c>
      <c r="AB544" s="146">
        <f>IFERROR('CEB Allocators'!T104/SUM('CEB Allocators'!$M104:$BF104),0)*SUM($U104:$BN104)</f>
        <v>0</v>
      </c>
      <c r="AC544" s="146">
        <f>IFERROR('CEB Allocators'!U104/SUM('CEB Allocators'!$M104:$BF104),0)*SUM($U104:$BN104)</f>
        <v>0</v>
      </c>
      <c r="AD544" s="146">
        <f>IFERROR('CEB Allocators'!V104/SUM('CEB Allocators'!$M104:$BF104),0)*SUM($U104:$BN104)</f>
        <v>0</v>
      </c>
      <c r="AE544" s="146">
        <f>IFERROR('CEB Allocators'!W104/SUM('CEB Allocators'!$M104:$BF104),0)*SUM($U104:$BN104)</f>
        <v>0</v>
      </c>
      <c r="AF544" s="146">
        <f>IFERROR('CEB Allocators'!X104/SUM('CEB Allocators'!$M104:$BF104),0)*SUM($U104:$BN104)</f>
        <v>0</v>
      </c>
      <c r="AG544" s="146">
        <f>IFERROR('CEB Allocators'!Y104/SUM('CEB Allocators'!$M104:$BF104),0)*SUM($U104:$BN104)</f>
        <v>0</v>
      </c>
      <c r="AH544" s="146">
        <f>IFERROR('CEB Allocators'!Z104/SUM('CEB Allocators'!$M104:$BF104),0)*SUM($U104:$BN104)</f>
        <v>0</v>
      </c>
      <c r="AI544" s="146">
        <f>IFERROR('CEB Allocators'!AA104/SUM('CEB Allocators'!$M104:$BF104),0)*SUM($U104:$BN104)</f>
        <v>0</v>
      </c>
      <c r="AJ544" s="146">
        <f>IFERROR('CEB Allocators'!AB104/SUM('CEB Allocators'!$M104:$BF104),0)*SUM($U104:$BN104)</f>
        <v>0</v>
      </c>
      <c r="AK544" s="146">
        <f>IFERROR('CEB Allocators'!AC104/SUM('CEB Allocators'!$M104:$BF104),0)*SUM($U104:$BN104)</f>
        <v>0</v>
      </c>
      <c r="AL544" s="146">
        <f>IFERROR('CEB Allocators'!AD104/SUM('CEB Allocators'!$M104:$BF104),0)*SUM($U104:$BN104)</f>
        <v>0</v>
      </c>
      <c r="AM544" s="146">
        <f>IFERROR('CEB Allocators'!AE104/SUM('CEB Allocators'!$M104:$BF104),0)*SUM($U104:$BN104)</f>
        <v>0</v>
      </c>
      <c r="AN544" s="146">
        <f>IFERROR('CEB Allocators'!AF104/SUM('CEB Allocators'!$M104:$BF104),0)*SUM($U104:$BN104)</f>
        <v>0</v>
      </c>
      <c r="AO544" s="146">
        <f>IFERROR('CEB Allocators'!AG104/SUM('CEB Allocators'!$M104:$BF104),0)*SUM($U104:$BN104)</f>
        <v>0</v>
      </c>
      <c r="AP544" s="146">
        <f>IFERROR('CEB Allocators'!AH104/SUM('CEB Allocators'!$M104:$BF104),0)*SUM($U104:$BN104)</f>
        <v>0</v>
      </c>
      <c r="AQ544" s="146">
        <f>IFERROR('CEB Allocators'!AI104/SUM('CEB Allocators'!$M104:$BF104),0)*SUM($U104:$BN104)</f>
        <v>0</v>
      </c>
      <c r="AR544" s="146">
        <f>IFERROR('CEB Allocators'!AJ104/SUM('CEB Allocators'!$M104:$BF104),0)*SUM($U104:$BN104)</f>
        <v>0</v>
      </c>
      <c r="AS544" s="146">
        <f>IFERROR('CEB Allocators'!AK104/SUM('CEB Allocators'!$M104:$BF104),0)*SUM($U104:$BN104)</f>
        <v>0</v>
      </c>
      <c r="AT544" s="146">
        <f>IFERROR('CEB Allocators'!AL104/SUM('CEB Allocators'!$M104:$BF104),0)*SUM($U104:$BN104)</f>
        <v>0</v>
      </c>
      <c r="AU544" s="146">
        <f>IFERROR('CEB Allocators'!AM104/SUM('CEB Allocators'!$M104:$BF104),0)*SUM($U104:$BN104)</f>
        <v>0</v>
      </c>
      <c r="AV544" s="146">
        <f>IFERROR('CEB Allocators'!AN104/SUM('CEB Allocators'!$M104:$BF104),0)*SUM($U104:$BN104)</f>
        <v>0</v>
      </c>
      <c r="AW544" s="146">
        <f>IFERROR('CEB Allocators'!AO104/SUM('CEB Allocators'!$M104:$BF104),0)*SUM($U104:$BN104)</f>
        <v>0</v>
      </c>
      <c r="AX544" s="146">
        <f>IFERROR('CEB Allocators'!AP104/SUM('CEB Allocators'!$M104:$BF104),0)*SUM($U104:$BN104)</f>
        <v>0</v>
      </c>
      <c r="AY544" s="146">
        <f>IFERROR('CEB Allocators'!AQ104/SUM('CEB Allocators'!$M104:$BF104),0)*SUM($U104:$BN104)</f>
        <v>0</v>
      </c>
      <c r="AZ544" s="146">
        <f>IFERROR('CEB Allocators'!AR104/SUM('CEB Allocators'!$M104:$BF104),0)*SUM($U104:$BN104)</f>
        <v>0</v>
      </c>
      <c r="BA544" s="146">
        <f>IFERROR('CEB Allocators'!AS104/SUM('CEB Allocators'!$M104:$BF104),0)*SUM($U104:$BN104)</f>
        <v>0</v>
      </c>
      <c r="BB544" s="146">
        <f>IFERROR('CEB Allocators'!AT104/SUM('CEB Allocators'!$M104:$BF104),0)*SUM($U104:$BN104)</f>
        <v>0</v>
      </c>
      <c r="BC544" s="146">
        <f>IFERROR('CEB Allocators'!AU104/SUM('CEB Allocators'!$M104:$BF104),0)*SUM($U104:$BN104)</f>
        <v>0</v>
      </c>
      <c r="BD544" s="146">
        <f>IFERROR('CEB Allocators'!AV104/SUM('CEB Allocators'!$M104:$BF104),0)*SUM($U104:$BN104)</f>
        <v>0</v>
      </c>
      <c r="BE544" s="146">
        <f>IFERROR('CEB Allocators'!AW104/SUM('CEB Allocators'!$M104:$BF104),0)*SUM($U104:$BN104)</f>
        <v>0</v>
      </c>
      <c r="BF544" s="146">
        <f>IFERROR('CEB Allocators'!AX104/SUM('CEB Allocators'!$M104:$BF104),0)*SUM($U104:$BN104)</f>
        <v>0</v>
      </c>
      <c r="BG544" s="146">
        <f>IFERROR('CEB Allocators'!AY104/SUM('CEB Allocators'!$M104:$BF104),0)*SUM($U104:$BN104)</f>
        <v>0</v>
      </c>
      <c r="BH544" s="146">
        <f>IFERROR('CEB Allocators'!AZ104/SUM('CEB Allocators'!$M104:$BF104),0)*SUM($U104:$BN104)</f>
        <v>0</v>
      </c>
      <c r="BI544" s="146">
        <f>IFERROR('CEB Allocators'!BA104/SUM('CEB Allocators'!$M104:$BF104),0)*SUM($U104:$BN104)</f>
        <v>0</v>
      </c>
      <c r="BJ544" s="146">
        <f>IFERROR('CEB Allocators'!BB104/SUM('CEB Allocators'!$M104:$BF104),0)*SUM($U104:$BN104)</f>
        <v>0</v>
      </c>
      <c r="BK544" s="146">
        <f>IFERROR('CEB Allocators'!BC104/SUM('CEB Allocators'!$M104:$BF104),0)*SUM($U104:$BN104)</f>
        <v>161.20186495136525</v>
      </c>
      <c r="BL544" s="146">
        <f>IFERROR('CEB Allocators'!BD104/SUM('CEB Allocators'!$M104:$BF104),0)*SUM($U104:$BN104)</f>
        <v>161.20186495136525</v>
      </c>
      <c r="BM544" s="146">
        <f>IFERROR('CEB Allocators'!BE104/SUM('CEB Allocators'!$M104:$BF104),0)*SUM($U104:$BN104)</f>
        <v>161.20186495136525</v>
      </c>
      <c r="BN544" s="146">
        <f>IFERROR('CEB Allocators'!BF104/SUM('CEB Allocators'!$M104:$BF104),0)*SUM($U104:$BN104)</f>
        <v>161.20186495136525</v>
      </c>
      <c r="BO544" s="146">
        <f t="shared" ref="BO544:CH544" si="1133">BO104</f>
        <v>0</v>
      </c>
      <c r="BP544" s="146">
        <f t="shared" si="1133"/>
        <v>0</v>
      </c>
      <c r="BQ544" s="146">
        <f t="shared" si="1133"/>
        <v>0</v>
      </c>
      <c r="BR544" s="146">
        <f t="shared" si="1133"/>
        <v>0</v>
      </c>
      <c r="BS544" s="146">
        <f t="shared" si="1133"/>
        <v>0</v>
      </c>
      <c r="BT544" s="146">
        <f t="shared" si="1133"/>
        <v>0</v>
      </c>
      <c r="BU544" s="146">
        <f t="shared" si="1133"/>
        <v>0</v>
      </c>
      <c r="BV544" s="146">
        <f t="shared" si="1133"/>
        <v>0</v>
      </c>
      <c r="BW544" s="146">
        <f t="shared" si="1133"/>
        <v>0</v>
      </c>
      <c r="BX544" s="146">
        <f t="shared" si="1133"/>
        <v>0</v>
      </c>
      <c r="BY544" s="146">
        <f t="shared" si="1133"/>
        <v>0</v>
      </c>
      <c r="BZ544" s="146">
        <f t="shared" si="1133"/>
        <v>0</v>
      </c>
      <c r="CA544" s="146">
        <f t="shared" si="1133"/>
        <v>0</v>
      </c>
      <c r="CB544" s="146">
        <f t="shared" si="1133"/>
        <v>0</v>
      </c>
      <c r="CC544" s="146">
        <f t="shared" si="1133"/>
        <v>0</v>
      </c>
      <c r="CD544" s="146">
        <f t="shared" si="1133"/>
        <v>0</v>
      </c>
      <c r="CE544" s="146">
        <f t="shared" si="1133"/>
        <v>0</v>
      </c>
      <c r="CF544" s="146">
        <f t="shared" si="1133"/>
        <v>0</v>
      </c>
      <c r="CG544" s="146">
        <f t="shared" si="1133"/>
        <v>0</v>
      </c>
      <c r="CH544" s="146">
        <f t="shared" si="1133"/>
        <v>0</v>
      </c>
    </row>
    <row r="545" spans="1:86" ht="11.4" x14ac:dyDescent="0.2">
      <c r="A545" s="150"/>
      <c r="B545" s="14" t="str">
        <f t="shared" ref="B545:K545" si="1134">B105</f>
        <v>Conservation</v>
      </c>
      <c r="C545" s="14">
        <f t="shared" si="1134"/>
        <v>0</v>
      </c>
      <c r="D545" s="14" t="str">
        <f t="shared" si="1134"/>
        <v>Con</v>
      </c>
      <c r="E545" s="14" t="str">
        <f t="shared" si="1134"/>
        <v>Conservation</v>
      </c>
      <c r="F545" s="14" t="str">
        <f t="shared" si="1134"/>
        <v>Multiple</v>
      </c>
      <c r="G545" s="14">
        <f t="shared" si="1134"/>
        <v>54058</v>
      </c>
      <c r="H545" s="14">
        <f t="shared" si="1060"/>
        <v>15</v>
      </c>
      <c r="I545" s="14">
        <f t="shared" si="1134"/>
        <v>15</v>
      </c>
      <c r="J545" s="14">
        <f t="shared" si="1134"/>
        <v>0</v>
      </c>
      <c r="K545" s="14">
        <f t="shared" si="1134"/>
        <v>2048</v>
      </c>
      <c r="L545" s="14"/>
      <c r="M545" s="14"/>
      <c r="N545" s="14"/>
      <c r="O545" s="14"/>
      <c r="P545" s="14"/>
      <c r="Q545" s="14"/>
      <c r="R545" s="14"/>
      <c r="S545" s="14"/>
      <c r="T545" s="14"/>
      <c r="U545" s="146">
        <f>IFERROR('CEB Allocators'!M105/SUM('CEB Allocators'!$M105:$BF105),0)*SUM($U105:$BN105)</f>
        <v>0</v>
      </c>
      <c r="V545" s="146">
        <f>IFERROR('CEB Allocators'!N105/SUM('CEB Allocators'!$M105:$BF105),0)*SUM($U105:$BN105)</f>
        <v>0</v>
      </c>
      <c r="W545" s="146">
        <f>IFERROR('CEB Allocators'!O105/SUM('CEB Allocators'!$M105:$BF105),0)*SUM($U105:$BN105)</f>
        <v>0</v>
      </c>
      <c r="X545" s="146">
        <f>IFERROR('CEB Allocators'!P105/SUM('CEB Allocators'!$M105:$BF105),0)*SUM($U105:$BN105)</f>
        <v>0</v>
      </c>
      <c r="Y545" s="146">
        <f>IFERROR('CEB Allocators'!Q105/SUM('CEB Allocators'!$M105:$BF105),0)*SUM($U105:$BN105)</f>
        <v>0</v>
      </c>
      <c r="Z545" s="146">
        <f>IFERROR('CEB Allocators'!R105/SUM('CEB Allocators'!$M105:$BF105),0)*SUM($U105:$BN105)</f>
        <v>0</v>
      </c>
      <c r="AA545" s="146">
        <f>IFERROR('CEB Allocators'!S105/SUM('CEB Allocators'!$M105:$BF105),0)*SUM($U105:$BN105)</f>
        <v>0</v>
      </c>
      <c r="AB545" s="146">
        <f>IFERROR('CEB Allocators'!T105/SUM('CEB Allocators'!$M105:$BF105),0)*SUM($U105:$BN105)</f>
        <v>0</v>
      </c>
      <c r="AC545" s="146">
        <f>IFERROR('CEB Allocators'!U105/SUM('CEB Allocators'!$M105:$BF105),0)*SUM($U105:$BN105)</f>
        <v>0</v>
      </c>
      <c r="AD545" s="146">
        <f>IFERROR('CEB Allocators'!V105/SUM('CEB Allocators'!$M105:$BF105),0)*SUM($U105:$BN105)</f>
        <v>0</v>
      </c>
      <c r="AE545" s="146">
        <f>IFERROR('CEB Allocators'!W105/SUM('CEB Allocators'!$M105:$BF105),0)*SUM($U105:$BN105)</f>
        <v>0</v>
      </c>
      <c r="AF545" s="146">
        <f>IFERROR('CEB Allocators'!X105/SUM('CEB Allocators'!$M105:$BF105),0)*SUM($U105:$BN105)</f>
        <v>0</v>
      </c>
      <c r="AG545" s="146">
        <f>IFERROR('CEB Allocators'!Y105/SUM('CEB Allocators'!$M105:$BF105),0)*SUM($U105:$BN105)</f>
        <v>0</v>
      </c>
      <c r="AH545" s="146">
        <f>IFERROR('CEB Allocators'!Z105/SUM('CEB Allocators'!$M105:$BF105),0)*SUM($U105:$BN105)</f>
        <v>0</v>
      </c>
      <c r="AI545" s="146">
        <f>IFERROR('CEB Allocators'!AA105/SUM('CEB Allocators'!$M105:$BF105),0)*SUM($U105:$BN105)</f>
        <v>0</v>
      </c>
      <c r="AJ545" s="146">
        <f>IFERROR('CEB Allocators'!AB105/SUM('CEB Allocators'!$M105:$BF105),0)*SUM($U105:$BN105)</f>
        <v>0</v>
      </c>
      <c r="AK545" s="146">
        <f>IFERROR('CEB Allocators'!AC105/SUM('CEB Allocators'!$M105:$BF105),0)*SUM($U105:$BN105)</f>
        <v>0</v>
      </c>
      <c r="AL545" s="146">
        <f>IFERROR('CEB Allocators'!AD105/SUM('CEB Allocators'!$M105:$BF105),0)*SUM($U105:$BN105)</f>
        <v>0</v>
      </c>
      <c r="AM545" s="146">
        <f>IFERROR('CEB Allocators'!AE105/SUM('CEB Allocators'!$M105:$BF105),0)*SUM($U105:$BN105)</f>
        <v>0</v>
      </c>
      <c r="AN545" s="146">
        <f>IFERROR('CEB Allocators'!AF105/SUM('CEB Allocators'!$M105:$BF105),0)*SUM($U105:$BN105)</f>
        <v>0</v>
      </c>
      <c r="AO545" s="146">
        <f>IFERROR('CEB Allocators'!AG105/SUM('CEB Allocators'!$M105:$BF105),0)*SUM($U105:$BN105)</f>
        <v>0</v>
      </c>
      <c r="AP545" s="146">
        <f>IFERROR('CEB Allocators'!AH105/SUM('CEB Allocators'!$M105:$BF105),0)*SUM($U105:$BN105)</f>
        <v>0</v>
      </c>
      <c r="AQ545" s="146">
        <f>IFERROR('CEB Allocators'!AI105/SUM('CEB Allocators'!$M105:$BF105),0)*SUM($U105:$BN105)</f>
        <v>0</v>
      </c>
      <c r="AR545" s="146">
        <f>IFERROR('CEB Allocators'!AJ105/SUM('CEB Allocators'!$M105:$BF105),0)*SUM($U105:$BN105)</f>
        <v>0</v>
      </c>
      <c r="AS545" s="146">
        <f>IFERROR('CEB Allocators'!AK105/SUM('CEB Allocators'!$M105:$BF105),0)*SUM($U105:$BN105)</f>
        <v>0</v>
      </c>
      <c r="AT545" s="146">
        <f>IFERROR('CEB Allocators'!AL105/SUM('CEB Allocators'!$M105:$BF105),0)*SUM($U105:$BN105)</f>
        <v>0</v>
      </c>
      <c r="AU545" s="146">
        <f>IFERROR('CEB Allocators'!AM105/SUM('CEB Allocators'!$M105:$BF105),0)*SUM($U105:$BN105)</f>
        <v>0</v>
      </c>
      <c r="AV545" s="146">
        <f>IFERROR('CEB Allocators'!AN105/SUM('CEB Allocators'!$M105:$BF105),0)*SUM($U105:$BN105)</f>
        <v>0</v>
      </c>
      <c r="AW545" s="146">
        <f>IFERROR('CEB Allocators'!AO105/SUM('CEB Allocators'!$M105:$BF105),0)*SUM($U105:$BN105)</f>
        <v>0</v>
      </c>
      <c r="AX545" s="146">
        <f>IFERROR('CEB Allocators'!AP105/SUM('CEB Allocators'!$M105:$BF105),0)*SUM($U105:$BN105)</f>
        <v>0</v>
      </c>
      <c r="AY545" s="146">
        <f>IFERROR('CEB Allocators'!AQ105/SUM('CEB Allocators'!$M105:$BF105),0)*SUM($U105:$BN105)</f>
        <v>0</v>
      </c>
      <c r="AZ545" s="146">
        <f>IFERROR('CEB Allocators'!AR105/SUM('CEB Allocators'!$M105:$BF105),0)*SUM($U105:$BN105)</f>
        <v>0</v>
      </c>
      <c r="BA545" s="146">
        <f>IFERROR('CEB Allocators'!AS105/SUM('CEB Allocators'!$M105:$BF105),0)*SUM($U105:$BN105)</f>
        <v>0</v>
      </c>
      <c r="BB545" s="146">
        <f>IFERROR('CEB Allocators'!AT105/SUM('CEB Allocators'!$M105:$BF105),0)*SUM($U105:$BN105)</f>
        <v>0</v>
      </c>
      <c r="BC545" s="146">
        <f>IFERROR('CEB Allocators'!AU105/SUM('CEB Allocators'!$M105:$BF105),0)*SUM($U105:$BN105)</f>
        <v>0</v>
      </c>
      <c r="BD545" s="146">
        <f>IFERROR('CEB Allocators'!AV105/SUM('CEB Allocators'!$M105:$BF105),0)*SUM($U105:$BN105)</f>
        <v>0</v>
      </c>
      <c r="BE545" s="146">
        <f>IFERROR('CEB Allocators'!AW105/SUM('CEB Allocators'!$M105:$BF105),0)*SUM($U105:$BN105)</f>
        <v>0</v>
      </c>
      <c r="BF545" s="146">
        <f>IFERROR('CEB Allocators'!AX105/SUM('CEB Allocators'!$M105:$BF105),0)*SUM($U105:$BN105)</f>
        <v>0</v>
      </c>
      <c r="BG545" s="146">
        <f>IFERROR('CEB Allocators'!AY105/SUM('CEB Allocators'!$M105:$BF105),0)*SUM($U105:$BN105)</f>
        <v>0</v>
      </c>
      <c r="BH545" s="146">
        <f>IFERROR('CEB Allocators'!AZ105/SUM('CEB Allocators'!$M105:$BF105),0)*SUM($U105:$BN105)</f>
        <v>0</v>
      </c>
      <c r="BI545" s="146">
        <f>IFERROR('CEB Allocators'!BA105/SUM('CEB Allocators'!$M105:$BF105),0)*SUM($U105:$BN105)</f>
        <v>0</v>
      </c>
      <c r="BJ545" s="146">
        <f>IFERROR('CEB Allocators'!BB105/SUM('CEB Allocators'!$M105:$BF105),0)*SUM($U105:$BN105)</f>
        <v>0</v>
      </c>
      <c r="BK545" s="146">
        <f>IFERROR('CEB Allocators'!BC105/SUM('CEB Allocators'!$M105:$BF105),0)*SUM($U105:$BN105)</f>
        <v>0</v>
      </c>
      <c r="BL545" s="146">
        <f>IFERROR('CEB Allocators'!BD105/SUM('CEB Allocators'!$M105:$BF105),0)*SUM($U105:$BN105)</f>
        <v>219.23453633385674</v>
      </c>
      <c r="BM545" s="146">
        <f>IFERROR('CEB Allocators'!BE105/SUM('CEB Allocators'!$M105:$BF105),0)*SUM($U105:$BN105)</f>
        <v>219.23453633385674</v>
      </c>
      <c r="BN545" s="146">
        <f>IFERROR('CEB Allocators'!BF105/SUM('CEB Allocators'!$M105:$BF105),0)*SUM($U105:$BN105)</f>
        <v>219.23453633385674</v>
      </c>
      <c r="BO545" s="146">
        <f t="shared" ref="BO545:CH545" si="1135">BO105</f>
        <v>0</v>
      </c>
      <c r="BP545" s="146">
        <f t="shared" si="1135"/>
        <v>0</v>
      </c>
      <c r="BQ545" s="146">
        <f t="shared" si="1135"/>
        <v>0</v>
      </c>
      <c r="BR545" s="146">
        <f t="shared" si="1135"/>
        <v>0</v>
      </c>
      <c r="BS545" s="146">
        <f t="shared" si="1135"/>
        <v>0</v>
      </c>
      <c r="BT545" s="146">
        <f t="shared" si="1135"/>
        <v>0</v>
      </c>
      <c r="BU545" s="146">
        <f t="shared" si="1135"/>
        <v>0</v>
      </c>
      <c r="BV545" s="146">
        <f t="shared" si="1135"/>
        <v>0</v>
      </c>
      <c r="BW545" s="146">
        <f t="shared" si="1135"/>
        <v>0</v>
      </c>
      <c r="BX545" s="146">
        <f t="shared" si="1135"/>
        <v>0</v>
      </c>
      <c r="BY545" s="146">
        <f t="shared" si="1135"/>
        <v>0</v>
      </c>
      <c r="BZ545" s="146">
        <f t="shared" si="1135"/>
        <v>0</v>
      </c>
      <c r="CA545" s="146">
        <f t="shared" si="1135"/>
        <v>0</v>
      </c>
      <c r="CB545" s="146">
        <f t="shared" si="1135"/>
        <v>0</v>
      </c>
      <c r="CC545" s="146">
        <f t="shared" si="1135"/>
        <v>0</v>
      </c>
      <c r="CD545" s="146">
        <f t="shared" si="1135"/>
        <v>0</v>
      </c>
      <c r="CE545" s="146">
        <f t="shared" si="1135"/>
        <v>0</v>
      </c>
      <c r="CF545" s="146">
        <f t="shared" si="1135"/>
        <v>0</v>
      </c>
      <c r="CG545" s="146">
        <f t="shared" si="1135"/>
        <v>0</v>
      </c>
      <c r="CH545" s="146">
        <f t="shared" si="1135"/>
        <v>0</v>
      </c>
    </row>
    <row r="546" spans="1:86" ht="11.4" x14ac:dyDescent="0.2">
      <c r="A546" s="150"/>
      <c r="B546" s="14" t="str">
        <f t="shared" ref="B546:K546" si="1136">B106</f>
        <v>Conservation</v>
      </c>
      <c r="C546" s="14">
        <f t="shared" si="1136"/>
        <v>0</v>
      </c>
      <c r="D546" s="14" t="str">
        <f t="shared" si="1136"/>
        <v>Con</v>
      </c>
      <c r="E546" s="14" t="str">
        <f t="shared" si="1136"/>
        <v>Conservation</v>
      </c>
      <c r="F546" s="14" t="str">
        <f t="shared" si="1136"/>
        <v>Multiple</v>
      </c>
      <c r="G546" s="14">
        <f t="shared" si="1136"/>
        <v>54424</v>
      </c>
      <c r="H546" s="14">
        <f t="shared" si="1060"/>
        <v>15</v>
      </c>
      <c r="I546" s="14">
        <f t="shared" si="1136"/>
        <v>15</v>
      </c>
      <c r="J546" s="14">
        <f t="shared" si="1136"/>
        <v>0</v>
      </c>
      <c r="K546" s="14">
        <f t="shared" si="1136"/>
        <v>2049</v>
      </c>
      <c r="L546" s="14"/>
      <c r="M546" s="14"/>
      <c r="N546" s="14"/>
      <c r="O546" s="14"/>
      <c r="P546" s="14"/>
      <c r="Q546" s="14"/>
      <c r="R546" s="14"/>
      <c r="S546" s="14"/>
      <c r="T546" s="14"/>
      <c r="U546" s="146">
        <f>IFERROR('CEB Allocators'!M106/SUM('CEB Allocators'!$M106:$BF106),0)*SUM($U106:$BN106)</f>
        <v>0</v>
      </c>
      <c r="V546" s="146">
        <f>IFERROR('CEB Allocators'!N106/SUM('CEB Allocators'!$M106:$BF106),0)*SUM($U106:$BN106)</f>
        <v>0</v>
      </c>
      <c r="W546" s="146">
        <f>IFERROR('CEB Allocators'!O106/SUM('CEB Allocators'!$M106:$BF106),0)*SUM($U106:$BN106)</f>
        <v>0</v>
      </c>
      <c r="X546" s="146">
        <f>IFERROR('CEB Allocators'!P106/SUM('CEB Allocators'!$M106:$BF106),0)*SUM($U106:$BN106)</f>
        <v>0</v>
      </c>
      <c r="Y546" s="146">
        <f>IFERROR('CEB Allocators'!Q106/SUM('CEB Allocators'!$M106:$BF106),0)*SUM($U106:$BN106)</f>
        <v>0</v>
      </c>
      <c r="Z546" s="146">
        <f>IFERROR('CEB Allocators'!R106/SUM('CEB Allocators'!$M106:$BF106),0)*SUM($U106:$BN106)</f>
        <v>0</v>
      </c>
      <c r="AA546" s="146">
        <f>IFERROR('CEB Allocators'!S106/SUM('CEB Allocators'!$M106:$BF106),0)*SUM($U106:$BN106)</f>
        <v>0</v>
      </c>
      <c r="AB546" s="146">
        <f>IFERROR('CEB Allocators'!T106/SUM('CEB Allocators'!$M106:$BF106),0)*SUM($U106:$BN106)</f>
        <v>0</v>
      </c>
      <c r="AC546" s="146">
        <f>IFERROR('CEB Allocators'!U106/SUM('CEB Allocators'!$M106:$BF106),0)*SUM($U106:$BN106)</f>
        <v>0</v>
      </c>
      <c r="AD546" s="146">
        <f>IFERROR('CEB Allocators'!V106/SUM('CEB Allocators'!$M106:$BF106),0)*SUM($U106:$BN106)</f>
        <v>0</v>
      </c>
      <c r="AE546" s="146">
        <f>IFERROR('CEB Allocators'!W106/SUM('CEB Allocators'!$M106:$BF106),0)*SUM($U106:$BN106)</f>
        <v>0</v>
      </c>
      <c r="AF546" s="146">
        <f>IFERROR('CEB Allocators'!X106/SUM('CEB Allocators'!$M106:$BF106),0)*SUM($U106:$BN106)</f>
        <v>0</v>
      </c>
      <c r="AG546" s="146">
        <f>IFERROR('CEB Allocators'!Y106/SUM('CEB Allocators'!$M106:$BF106),0)*SUM($U106:$BN106)</f>
        <v>0</v>
      </c>
      <c r="AH546" s="146">
        <f>IFERROR('CEB Allocators'!Z106/SUM('CEB Allocators'!$M106:$BF106),0)*SUM($U106:$BN106)</f>
        <v>0</v>
      </c>
      <c r="AI546" s="146">
        <f>IFERROR('CEB Allocators'!AA106/SUM('CEB Allocators'!$M106:$BF106),0)*SUM($U106:$BN106)</f>
        <v>0</v>
      </c>
      <c r="AJ546" s="146">
        <f>IFERROR('CEB Allocators'!AB106/SUM('CEB Allocators'!$M106:$BF106),0)*SUM($U106:$BN106)</f>
        <v>0</v>
      </c>
      <c r="AK546" s="146">
        <f>IFERROR('CEB Allocators'!AC106/SUM('CEB Allocators'!$M106:$BF106),0)*SUM($U106:$BN106)</f>
        <v>0</v>
      </c>
      <c r="AL546" s="146">
        <f>IFERROR('CEB Allocators'!AD106/SUM('CEB Allocators'!$M106:$BF106),0)*SUM($U106:$BN106)</f>
        <v>0</v>
      </c>
      <c r="AM546" s="146">
        <f>IFERROR('CEB Allocators'!AE106/SUM('CEB Allocators'!$M106:$BF106),0)*SUM($U106:$BN106)</f>
        <v>0</v>
      </c>
      <c r="AN546" s="146">
        <f>IFERROR('CEB Allocators'!AF106/SUM('CEB Allocators'!$M106:$BF106),0)*SUM($U106:$BN106)</f>
        <v>0</v>
      </c>
      <c r="AO546" s="146">
        <f>IFERROR('CEB Allocators'!AG106/SUM('CEB Allocators'!$M106:$BF106),0)*SUM($U106:$BN106)</f>
        <v>0</v>
      </c>
      <c r="AP546" s="146">
        <f>IFERROR('CEB Allocators'!AH106/SUM('CEB Allocators'!$M106:$BF106),0)*SUM($U106:$BN106)</f>
        <v>0</v>
      </c>
      <c r="AQ546" s="146">
        <f>IFERROR('CEB Allocators'!AI106/SUM('CEB Allocators'!$M106:$BF106),0)*SUM($U106:$BN106)</f>
        <v>0</v>
      </c>
      <c r="AR546" s="146">
        <f>IFERROR('CEB Allocators'!AJ106/SUM('CEB Allocators'!$M106:$BF106),0)*SUM($U106:$BN106)</f>
        <v>0</v>
      </c>
      <c r="AS546" s="146">
        <f>IFERROR('CEB Allocators'!AK106/SUM('CEB Allocators'!$M106:$BF106),0)*SUM($U106:$BN106)</f>
        <v>0</v>
      </c>
      <c r="AT546" s="146">
        <f>IFERROR('CEB Allocators'!AL106/SUM('CEB Allocators'!$M106:$BF106),0)*SUM($U106:$BN106)</f>
        <v>0</v>
      </c>
      <c r="AU546" s="146">
        <f>IFERROR('CEB Allocators'!AM106/SUM('CEB Allocators'!$M106:$BF106),0)*SUM($U106:$BN106)</f>
        <v>0</v>
      </c>
      <c r="AV546" s="146">
        <f>IFERROR('CEB Allocators'!AN106/SUM('CEB Allocators'!$M106:$BF106),0)*SUM($U106:$BN106)</f>
        <v>0</v>
      </c>
      <c r="AW546" s="146">
        <f>IFERROR('CEB Allocators'!AO106/SUM('CEB Allocators'!$M106:$BF106),0)*SUM($U106:$BN106)</f>
        <v>0</v>
      </c>
      <c r="AX546" s="146">
        <f>IFERROR('CEB Allocators'!AP106/SUM('CEB Allocators'!$M106:$BF106),0)*SUM($U106:$BN106)</f>
        <v>0</v>
      </c>
      <c r="AY546" s="146">
        <f>IFERROR('CEB Allocators'!AQ106/SUM('CEB Allocators'!$M106:$BF106),0)*SUM($U106:$BN106)</f>
        <v>0</v>
      </c>
      <c r="AZ546" s="146">
        <f>IFERROR('CEB Allocators'!AR106/SUM('CEB Allocators'!$M106:$BF106),0)*SUM($U106:$BN106)</f>
        <v>0</v>
      </c>
      <c r="BA546" s="146">
        <f>IFERROR('CEB Allocators'!AS106/SUM('CEB Allocators'!$M106:$BF106),0)*SUM($U106:$BN106)</f>
        <v>0</v>
      </c>
      <c r="BB546" s="146">
        <f>IFERROR('CEB Allocators'!AT106/SUM('CEB Allocators'!$M106:$BF106),0)*SUM($U106:$BN106)</f>
        <v>0</v>
      </c>
      <c r="BC546" s="146">
        <f>IFERROR('CEB Allocators'!AU106/SUM('CEB Allocators'!$M106:$BF106),0)*SUM($U106:$BN106)</f>
        <v>0</v>
      </c>
      <c r="BD546" s="146">
        <f>IFERROR('CEB Allocators'!AV106/SUM('CEB Allocators'!$M106:$BF106),0)*SUM($U106:$BN106)</f>
        <v>0</v>
      </c>
      <c r="BE546" s="146">
        <f>IFERROR('CEB Allocators'!AW106/SUM('CEB Allocators'!$M106:$BF106),0)*SUM($U106:$BN106)</f>
        <v>0</v>
      </c>
      <c r="BF546" s="146">
        <f>IFERROR('CEB Allocators'!AX106/SUM('CEB Allocators'!$M106:$BF106),0)*SUM($U106:$BN106)</f>
        <v>0</v>
      </c>
      <c r="BG546" s="146">
        <f>IFERROR('CEB Allocators'!AY106/SUM('CEB Allocators'!$M106:$BF106),0)*SUM($U106:$BN106)</f>
        <v>0</v>
      </c>
      <c r="BH546" s="146">
        <f>IFERROR('CEB Allocators'!AZ106/SUM('CEB Allocators'!$M106:$BF106),0)*SUM($U106:$BN106)</f>
        <v>0</v>
      </c>
      <c r="BI546" s="146">
        <f>IFERROR('CEB Allocators'!BA106/SUM('CEB Allocators'!$M106:$BF106),0)*SUM($U106:$BN106)</f>
        <v>0</v>
      </c>
      <c r="BJ546" s="146">
        <f>IFERROR('CEB Allocators'!BB106/SUM('CEB Allocators'!$M106:$BF106),0)*SUM($U106:$BN106)</f>
        <v>0</v>
      </c>
      <c r="BK546" s="146">
        <f>IFERROR('CEB Allocators'!BC106/SUM('CEB Allocators'!$M106:$BF106),0)*SUM($U106:$BN106)</f>
        <v>0</v>
      </c>
      <c r="BL546" s="146">
        <f>IFERROR('CEB Allocators'!BD106/SUM('CEB Allocators'!$M106:$BF106),0)*SUM($U106:$BN106)</f>
        <v>0</v>
      </c>
      <c r="BM546" s="146">
        <f>IFERROR('CEB Allocators'!BE106/SUM('CEB Allocators'!$M106:$BF106),0)*SUM($U106:$BN106)</f>
        <v>335.42884059080086</v>
      </c>
      <c r="BN546" s="146">
        <f>IFERROR('CEB Allocators'!BF106/SUM('CEB Allocators'!$M106:$BF106),0)*SUM($U106:$BN106)</f>
        <v>335.42884059080086</v>
      </c>
      <c r="BO546" s="146">
        <f t="shared" ref="BO546:CH546" si="1137">BO106</f>
        <v>0</v>
      </c>
      <c r="BP546" s="146">
        <f t="shared" si="1137"/>
        <v>0</v>
      </c>
      <c r="BQ546" s="146">
        <f t="shared" si="1137"/>
        <v>0</v>
      </c>
      <c r="BR546" s="146">
        <f t="shared" si="1137"/>
        <v>0</v>
      </c>
      <c r="BS546" s="146">
        <f t="shared" si="1137"/>
        <v>0</v>
      </c>
      <c r="BT546" s="146">
        <f t="shared" si="1137"/>
        <v>0</v>
      </c>
      <c r="BU546" s="146">
        <f t="shared" si="1137"/>
        <v>0</v>
      </c>
      <c r="BV546" s="146">
        <f t="shared" si="1137"/>
        <v>0</v>
      </c>
      <c r="BW546" s="146">
        <f t="shared" si="1137"/>
        <v>0</v>
      </c>
      <c r="BX546" s="146">
        <f t="shared" si="1137"/>
        <v>0</v>
      </c>
      <c r="BY546" s="146">
        <f t="shared" si="1137"/>
        <v>0</v>
      </c>
      <c r="BZ546" s="146">
        <f t="shared" si="1137"/>
        <v>0</v>
      </c>
      <c r="CA546" s="146">
        <f t="shared" si="1137"/>
        <v>0</v>
      </c>
      <c r="CB546" s="146">
        <f t="shared" si="1137"/>
        <v>0</v>
      </c>
      <c r="CC546" s="146">
        <f t="shared" si="1137"/>
        <v>0</v>
      </c>
      <c r="CD546" s="146">
        <f t="shared" si="1137"/>
        <v>0</v>
      </c>
      <c r="CE546" s="146">
        <f t="shared" si="1137"/>
        <v>0</v>
      </c>
      <c r="CF546" s="146">
        <f t="shared" si="1137"/>
        <v>0</v>
      </c>
      <c r="CG546" s="146">
        <f t="shared" si="1137"/>
        <v>0</v>
      </c>
      <c r="CH546" s="146">
        <f t="shared" si="1137"/>
        <v>0</v>
      </c>
    </row>
    <row r="547" spans="1:86" ht="11.4" x14ac:dyDescent="0.2">
      <c r="A547" s="150"/>
      <c r="B547" s="14" t="str">
        <f t="shared" ref="B547:K547" si="1138">B107</f>
        <v>Conservation</v>
      </c>
      <c r="C547" s="14">
        <f t="shared" si="1138"/>
        <v>0</v>
      </c>
      <c r="D547" s="14" t="str">
        <f t="shared" si="1138"/>
        <v>Con</v>
      </c>
      <c r="E547" s="14" t="str">
        <f t="shared" si="1138"/>
        <v>Conservation</v>
      </c>
      <c r="F547" s="14" t="str">
        <f t="shared" si="1138"/>
        <v>Multiple</v>
      </c>
      <c r="G547" s="14">
        <f t="shared" si="1138"/>
        <v>54789</v>
      </c>
      <c r="H547" s="14">
        <f t="shared" si="1060"/>
        <v>15</v>
      </c>
      <c r="I547" s="14">
        <f t="shared" si="1138"/>
        <v>15</v>
      </c>
      <c r="J547" s="14">
        <f t="shared" si="1138"/>
        <v>0</v>
      </c>
      <c r="K547" s="14">
        <f t="shared" si="1138"/>
        <v>2050</v>
      </c>
      <c r="L547" s="14"/>
      <c r="M547" s="14"/>
      <c r="N547" s="14"/>
      <c r="O547" s="14"/>
      <c r="P547" s="14"/>
      <c r="Q547" s="14"/>
      <c r="R547" s="14"/>
      <c r="S547" s="14"/>
      <c r="T547" s="14"/>
      <c r="U547" s="146">
        <f>IFERROR('CEB Allocators'!M107/SUM('CEB Allocators'!$M107:$BF107),0)*SUM($U107:$BN107)</f>
        <v>0</v>
      </c>
      <c r="V547" s="146">
        <f>IFERROR('CEB Allocators'!N107/SUM('CEB Allocators'!$M107:$BF107),0)*SUM($U107:$BN107)</f>
        <v>0</v>
      </c>
      <c r="W547" s="146">
        <f>IFERROR('CEB Allocators'!O107/SUM('CEB Allocators'!$M107:$BF107),0)*SUM($U107:$BN107)</f>
        <v>0</v>
      </c>
      <c r="X547" s="146">
        <f>IFERROR('CEB Allocators'!P107/SUM('CEB Allocators'!$M107:$BF107),0)*SUM($U107:$BN107)</f>
        <v>0</v>
      </c>
      <c r="Y547" s="146">
        <f>IFERROR('CEB Allocators'!Q107/SUM('CEB Allocators'!$M107:$BF107),0)*SUM($U107:$BN107)</f>
        <v>0</v>
      </c>
      <c r="Z547" s="146">
        <f>IFERROR('CEB Allocators'!R107/SUM('CEB Allocators'!$M107:$BF107),0)*SUM($U107:$BN107)</f>
        <v>0</v>
      </c>
      <c r="AA547" s="146">
        <f>IFERROR('CEB Allocators'!S107/SUM('CEB Allocators'!$M107:$BF107),0)*SUM($U107:$BN107)</f>
        <v>0</v>
      </c>
      <c r="AB547" s="146">
        <f>IFERROR('CEB Allocators'!T107/SUM('CEB Allocators'!$M107:$BF107),0)*SUM($U107:$BN107)</f>
        <v>0</v>
      </c>
      <c r="AC547" s="146">
        <f>IFERROR('CEB Allocators'!U107/SUM('CEB Allocators'!$M107:$BF107),0)*SUM($U107:$BN107)</f>
        <v>0</v>
      </c>
      <c r="AD547" s="146">
        <f>IFERROR('CEB Allocators'!V107/SUM('CEB Allocators'!$M107:$BF107),0)*SUM($U107:$BN107)</f>
        <v>0</v>
      </c>
      <c r="AE547" s="146">
        <f>IFERROR('CEB Allocators'!W107/SUM('CEB Allocators'!$M107:$BF107),0)*SUM($U107:$BN107)</f>
        <v>0</v>
      </c>
      <c r="AF547" s="146">
        <f>IFERROR('CEB Allocators'!X107/SUM('CEB Allocators'!$M107:$BF107),0)*SUM($U107:$BN107)</f>
        <v>0</v>
      </c>
      <c r="AG547" s="146">
        <f>IFERROR('CEB Allocators'!Y107/SUM('CEB Allocators'!$M107:$BF107),0)*SUM($U107:$BN107)</f>
        <v>0</v>
      </c>
      <c r="AH547" s="146">
        <f>IFERROR('CEB Allocators'!Z107/SUM('CEB Allocators'!$M107:$BF107),0)*SUM($U107:$BN107)</f>
        <v>0</v>
      </c>
      <c r="AI547" s="146">
        <f>IFERROR('CEB Allocators'!AA107/SUM('CEB Allocators'!$M107:$BF107),0)*SUM($U107:$BN107)</f>
        <v>0</v>
      </c>
      <c r="AJ547" s="146">
        <f>IFERROR('CEB Allocators'!AB107/SUM('CEB Allocators'!$M107:$BF107),0)*SUM($U107:$BN107)</f>
        <v>0</v>
      </c>
      <c r="AK547" s="146">
        <f>IFERROR('CEB Allocators'!AC107/SUM('CEB Allocators'!$M107:$BF107),0)*SUM($U107:$BN107)</f>
        <v>0</v>
      </c>
      <c r="AL547" s="146">
        <f>IFERROR('CEB Allocators'!AD107/SUM('CEB Allocators'!$M107:$BF107),0)*SUM($U107:$BN107)</f>
        <v>0</v>
      </c>
      <c r="AM547" s="146">
        <f>IFERROR('CEB Allocators'!AE107/SUM('CEB Allocators'!$M107:$BF107),0)*SUM($U107:$BN107)</f>
        <v>0</v>
      </c>
      <c r="AN547" s="146">
        <f>IFERROR('CEB Allocators'!AF107/SUM('CEB Allocators'!$M107:$BF107),0)*SUM($U107:$BN107)</f>
        <v>0</v>
      </c>
      <c r="AO547" s="146">
        <f>IFERROR('CEB Allocators'!AG107/SUM('CEB Allocators'!$M107:$BF107),0)*SUM($U107:$BN107)</f>
        <v>0</v>
      </c>
      <c r="AP547" s="146">
        <f>IFERROR('CEB Allocators'!AH107/SUM('CEB Allocators'!$M107:$BF107),0)*SUM($U107:$BN107)</f>
        <v>0</v>
      </c>
      <c r="AQ547" s="146">
        <f>IFERROR('CEB Allocators'!AI107/SUM('CEB Allocators'!$M107:$BF107),0)*SUM($U107:$BN107)</f>
        <v>0</v>
      </c>
      <c r="AR547" s="146">
        <f>IFERROR('CEB Allocators'!AJ107/SUM('CEB Allocators'!$M107:$BF107),0)*SUM($U107:$BN107)</f>
        <v>0</v>
      </c>
      <c r="AS547" s="146">
        <f>IFERROR('CEB Allocators'!AK107/SUM('CEB Allocators'!$M107:$BF107),0)*SUM($U107:$BN107)</f>
        <v>0</v>
      </c>
      <c r="AT547" s="146">
        <f>IFERROR('CEB Allocators'!AL107/SUM('CEB Allocators'!$M107:$BF107),0)*SUM($U107:$BN107)</f>
        <v>0</v>
      </c>
      <c r="AU547" s="146">
        <f>IFERROR('CEB Allocators'!AM107/SUM('CEB Allocators'!$M107:$BF107),0)*SUM($U107:$BN107)</f>
        <v>0</v>
      </c>
      <c r="AV547" s="146">
        <f>IFERROR('CEB Allocators'!AN107/SUM('CEB Allocators'!$M107:$BF107),0)*SUM($U107:$BN107)</f>
        <v>0</v>
      </c>
      <c r="AW547" s="146">
        <f>IFERROR('CEB Allocators'!AO107/SUM('CEB Allocators'!$M107:$BF107),0)*SUM($U107:$BN107)</f>
        <v>0</v>
      </c>
      <c r="AX547" s="146">
        <f>IFERROR('CEB Allocators'!AP107/SUM('CEB Allocators'!$M107:$BF107),0)*SUM($U107:$BN107)</f>
        <v>0</v>
      </c>
      <c r="AY547" s="146">
        <f>IFERROR('CEB Allocators'!AQ107/SUM('CEB Allocators'!$M107:$BF107),0)*SUM($U107:$BN107)</f>
        <v>0</v>
      </c>
      <c r="AZ547" s="146">
        <f>IFERROR('CEB Allocators'!AR107/SUM('CEB Allocators'!$M107:$BF107),0)*SUM($U107:$BN107)</f>
        <v>0</v>
      </c>
      <c r="BA547" s="146">
        <f>IFERROR('CEB Allocators'!AS107/SUM('CEB Allocators'!$M107:$BF107),0)*SUM($U107:$BN107)</f>
        <v>0</v>
      </c>
      <c r="BB547" s="146">
        <f>IFERROR('CEB Allocators'!AT107/SUM('CEB Allocators'!$M107:$BF107),0)*SUM($U107:$BN107)</f>
        <v>0</v>
      </c>
      <c r="BC547" s="146">
        <f>IFERROR('CEB Allocators'!AU107/SUM('CEB Allocators'!$M107:$BF107),0)*SUM($U107:$BN107)</f>
        <v>0</v>
      </c>
      <c r="BD547" s="146">
        <f>IFERROR('CEB Allocators'!AV107/SUM('CEB Allocators'!$M107:$BF107),0)*SUM($U107:$BN107)</f>
        <v>0</v>
      </c>
      <c r="BE547" s="146">
        <f>IFERROR('CEB Allocators'!AW107/SUM('CEB Allocators'!$M107:$BF107),0)*SUM($U107:$BN107)</f>
        <v>0</v>
      </c>
      <c r="BF547" s="146">
        <f>IFERROR('CEB Allocators'!AX107/SUM('CEB Allocators'!$M107:$BF107),0)*SUM($U107:$BN107)</f>
        <v>0</v>
      </c>
      <c r="BG547" s="146">
        <f>IFERROR('CEB Allocators'!AY107/SUM('CEB Allocators'!$M107:$BF107),0)*SUM($U107:$BN107)</f>
        <v>0</v>
      </c>
      <c r="BH547" s="146">
        <f>IFERROR('CEB Allocators'!AZ107/SUM('CEB Allocators'!$M107:$BF107),0)*SUM($U107:$BN107)</f>
        <v>0</v>
      </c>
      <c r="BI547" s="146">
        <f>IFERROR('CEB Allocators'!BA107/SUM('CEB Allocators'!$M107:$BF107),0)*SUM($U107:$BN107)</f>
        <v>0</v>
      </c>
      <c r="BJ547" s="146">
        <f>IFERROR('CEB Allocators'!BB107/SUM('CEB Allocators'!$M107:$BF107),0)*SUM($U107:$BN107)</f>
        <v>0</v>
      </c>
      <c r="BK547" s="146">
        <f>IFERROR('CEB Allocators'!BC107/SUM('CEB Allocators'!$M107:$BF107),0)*SUM($U107:$BN107)</f>
        <v>0</v>
      </c>
      <c r="BL547" s="146">
        <f>IFERROR('CEB Allocators'!BD107/SUM('CEB Allocators'!$M107:$BF107),0)*SUM($U107:$BN107)</f>
        <v>0</v>
      </c>
      <c r="BM547" s="146">
        <f>IFERROR('CEB Allocators'!BE107/SUM('CEB Allocators'!$M107:$BF107),0)*SUM($U107:$BN107)</f>
        <v>0</v>
      </c>
      <c r="BN547" s="146">
        <f>IFERROR('CEB Allocators'!BF107/SUM('CEB Allocators'!$M107:$BF107),0)*SUM($U107:$BN107)</f>
        <v>684.2748348052337</v>
      </c>
      <c r="BO547" s="146">
        <f t="shared" ref="BO547:CH547" si="1139">BO107</f>
        <v>0</v>
      </c>
      <c r="BP547" s="146">
        <f t="shared" si="1139"/>
        <v>0</v>
      </c>
      <c r="BQ547" s="146">
        <f t="shared" si="1139"/>
        <v>0</v>
      </c>
      <c r="BR547" s="146">
        <f t="shared" si="1139"/>
        <v>0</v>
      </c>
      <c r="BS547" s="146">
        <f t="shared" si="1139"/>
        <v>0</v>
      </c>
      <c r="BT547" s="146">
        <f t="shared" si="1139"/>
        <v>0</v>
      </c>
      <c r="BU547" s="146">
        <f t="shared" si="1139"/>
        <v>0</v>
      </c>
      <c r="BV547" s="146">
        <f t="shared" si="1139"/>
        <v>0</v>
      </c>
      <c r="BW547" s="146">
        <f t="shared" si="1139"/>
        <v>0</v>
      </c>
      <c r="BX547" s="146">
        <f t="shared" si="1139"/>
        <v>0</v>
      </c>
      <c r="BY547" s="146">
        <f t="shared" si="1139"/>
        <v>0</v>
      </c>
      <c r="BZ547" s="146">
        <f t="shared" si="1139"/>
        <v>0</v>
      </c>
      <c r="CA547" s="146">
        <f t="shared" si="1139"/>
        <v>0</v>
      </c>
      <c r="CB547" s="146">
        <f t="shared" si="1139"/>
        <v>0</v>
      </c>
      <c r="CC547" s="146">
        <f t="shared" si="1139"/>
        <v>0</v>
      </c>
      <c r="CD547" s="146">
        <f t="shared" si="1139"/>
        <v>0</v>
      </c>
      <c r="CE547" s="146">
        <f t="shared" si="1139"/>
        <v>0</v>
      </c>
      <c r="CF547" s="146">
        <f t="shared" si="1139"/>
        <v>0</v>
      </c>
      <c r="CG547" s="146">
        <f t="shared" si="1139"/>
        <v>0</v>
      </c>
      <c r="CH547" s="146">
        <f t="shared" si="1139"/>
        <v>0</v>
      </c>
    </row>
    <row r="548" spans="1:86" x14ac:dyDescent="0.3">
      <c r="A548" s="71" t="s">
        <v>163</v>
      </c>
      <c r="T548" s="133" t="b">
        <f>SUM(U548:BN548)=SUM(U$108:BN$108)</f>
        <v>1</v>
      </c>
      <c r="U548" s="148">
        <f>SUM(U443:U547)</f>
        <v>0</v>
      </c>
      <c r="V548" s="148">
        <f t="shared" ref="V548:CG548" si="1140">SUM(V443:V547)</f>
        <v>142.34463240921542</v>
      </c>
      <c r="W548" s="148">
        <f t="shared" si="1140"/>
        <v>142.34463240921542</v>
      </c>
      <c r="X548" s="148">
        <f t="shared" si="1140"/>
        <v>400.95463796631867</v>
      </c>
      <c r="Y548" s="148">
        <f t="shared" si="1140"/>
        <v>670.0376284633586</v>
      </c>
      <c r="Z548" s="148">
        <f t="shared" si="1140"/>
        <v>1184.2583564746949</v>
      </c>
      <c r="AA548" s="148">
        <f t="shared" si="1140"/>
        <v>1234.1274564798255</v>
      </c>
      <c r="AB548" s="148">
        <f t="shared" si="1140"/>
        <v>1419.7619972736566</v>
      </c>
      <c r="AC548" s="148">
        <f t="shared" si="1140"/>
        <v>1702.0525982617412</v>
      </c>
      <c r="AD548" s="148">
        <f t="shared" si="1140"/>
        <v>2222.016675473169</v>
      </c>
      <c r="AE548" s="148">
        <f t="shared" si="1140"/>
        <v>2705.9517646687978</v>
      </c>
      <c r="AF548" s="148">
        <f t="shared" si="1140"/>
        <v>2873.1490666656796</v>
      </c>
      <c r="AG548" s="148">
        <f t="shared" si="1140"/>
        <v>2954.4976963304421</v>
      </c>
      <c r="AH548" s="148">
        <f t="shared" si="1140"/>
        <v>3195.5469910688817</v>
      </c>
      <c r="AI548" s="148">
        <f t="shared" si="1140"/>
        <v>3249.1182452837265</v>
      </c>
      <c r="AJ548" s="148">
        <f t="shared" si="1140"/>
        <v>3340.776728509144</v>
      </c>
      <c r="AK548" s="148">
        <f t="shared" si="1140"/>
        <v>3366.4649672214546</v>
      </c>
      <c r="AL548" s="148">
        <f t="shared" si="1140"/>
        <v>3392.6669707080114</v>
      </c>
      <c r="AM548" s="148">
        <f t="shared" si="1140"/>
        <v>3419.3930142642994</v>
      </c>
      <c r="AN548" s="148">
        <f t="shared" si="1140"/>
        <v>3433.4226065517128</v>
      </c>
      <c r="AO548" s="148">
        <f t="shared" si="1140"/>
        <v>3446.1228943523411</v>
      </c>
      <c r="AP548" s="148">
        <f t="shared" si="1140"/>
        <v>3456.5037889112891</v>
      </c>
      <c r="AQ548" s="148">
        <f t="shared" si="1140"/>
        <v>3466.7223893175092</v>
      </c>
      <c r="AR548" s="148">
        <f t="shared" si="1140"/>
        <v>3477.0207599174937</v>
      </c>
      <c r="AS548" s="148">
        <f t="shared" si="1140"/>
        <v>3471.7549905708643</v>
      </c>
      <c r="AT548" s="148">
        <f t="shared" si="1140"/>
        <v>3459.2051398602762</v>
      </c>
      <c r="AU548" s="148">
        <f t="shared" si="1140"/>
        <v>3451.850113692743</v>
      </c>
      <c r="AV548" s="148">
        <f t="shared" si="1140"/>
        <v>3446.5628439384027</v>
      </c>
      <c r="AW548" s="148">
        <f t="shared" si="1140"/>
        <v>3437.6851408282682</v>
      </c>
      <c r="AX548" s="148">
        <f t="shared" si="1140"/>
        <v>3439.8748836559312</v>
      </c>
      <c r="AY548" s="148">
        <f t="shared" si="1140"/>
        <v>3448.5854213401471</v>
      </c>
      <c r="AZ548" s="148">
        <f t="shared" si="1140"/>
        <v>3457.4701697780474</v>
      </c>
      <c r="BA548" s="148">
        <f t="shared" si="1140"/>
        <v>3469.0515022485069</v>
      </c>
      <c r="BB548" s="148">
        <f t="shared" si="1140"/>
        <v>3483.829000035772</v>
      </c>
      <c r="BC548" s="148">
        <f t="shared" si="1140"/>
        <v>3502.4298487929846</v>
      </c>
      <c r="BD548" s="148">
        <f t="shared" si="1140"/>
        <v>3525.6553182933708</v>
      </c>
      <c r="BE548" s="148">
        <f t="shared" si="1140"/>
        <v>3554.5504841958318</v>
      </c>
      <c r="BF548" s="148">
        <f t="shared" si="1140"/>
        <v>3590.5126865580528</v>
      </c>
      <c r="BG548" s="148">
        <f t="shared" si="1140"/>
        <v>3635.4677777231996</v>
      </c>
      <c r="BH548" s="148">
        <f t="shared" si="1140"/>
        <v>3692.1722648341001</v>
      </c>
      <c r="BI548" s="148">
        <f t="shared" si="1140"/>
        <v>3764.7672416937512</v>
      </c>
      <c r="BJ548" s="148">
        <f t="shared" si="1140"/>
        <v>3786.2035287566478</v>
      </c>
      <c r="BK548" s="148">
        <f t="shared" si="1140"/>
        <v>3915.4652976652173</v>
      </c>
      <c r="BL548" s="148">
        <f t="shared" si="1140"/>
        <v>4023.0455352286899</v>
      </c>
      <c r="BM548" s="148">
        <f t="shared" si="1140"/>
        <v>4085.8918815395264</v>
      </c>
      <c r="BN548" s="148">
        <f t="shared" si="1140"/>
        <v>4604.0544054802522</v>
      </c>
      <c r="BO548" s="148">
        <f t="shared" si="1140"/>
        <v>2178.9564961608344</v>
      </c>
      <c r="BP548" s="148">
        <f t="shared" si="1140"/>
        <v>2190.1753827111056</v>
      </c>
      <c r="BQ548" s="148">
        <f t="shared" si="1140"/>
        <v>2204.1217673776655</v>
      </c>
      <c r="BR548" s="148">
        <f t="shared" si="1140"/>
        <v>2219.9425305695599</v>
      </c>
      <c r="BS548" s="148">
        <f t="shared" si="1140"/>
        <v>2234.4842581932885</v>
      </c>
      <c r="BT548" s="148">
        <f t="shared" si="1140"/>
        <v>2155.5921515723335</v>
      </c>
      <c r="BU548" s="148">
        <f t="shared" si="1140"/>
        <v>2155.7674690626691</v>
      </c>
      <c r="BV548" s="148">
        <f t="shared" si="1140"/>
        <v>1884.576754951514</v>
      </c>
      <c r="BW548" s="148">
        <f t="shared" si="1140"/>
        <v>1898.0338765421834</v>
      </c>
      <c r="BX548" s="148">
        <f t="shared" si="1140"/>
        <v>1589.6284049151827</v>
      </c>
      <c r="BY548" s="148">
        <f t="shared" si="1140"/>
        <v>1597.7144809272511</v>
      </c>
      <c r="BZ548" s="148">
        <f t="shared" si="1140"/>
        <v>1496.3964380831335</v>
      </c>
      <c r="CA548" s="148">
        <f t="shared" si="1140"/>
        <v>1300.1506656655586</v>
      </c>
      <c r="CB548" s="148">
        <f t="shared" si="1140"/>
        <v>876.36232908462796</v>
      </c>
      <c r="CC548" s="148">
        <f t="shared" si="1140"/>
        <v>463.41981089347217</v>
      </c>
      <c r="CD548" s="148">
        <f t="shared" si="1140"/>
        <v>290.08924227522925</v>
      </c>
      <c r="CE548" s="148">
        <f t="shared" si="1140"/>
        <v>277.67749582607473</v>
      </c>
      <c r="CF548" s="148">
        <f t="shared" si="1140"/>
        <v>148.11622855441664</v>
      </c>
      <c r="CG548" s="148">
        <f t="shared" si="1140"/>
        <v>122.69730268155652</v>
      </c>
      <c r="CH548" s="148">
        <f t="shared" ref="CH548" si="1141">SUM(CH443:CH547)</f>
        <v>0</v>
      </c>
    </row>
    <row r="549" spans="1:86" x14ac:dyDescent="0.3">
      <c r="T549" s="101" t="b">
        <f>SUM(U548:CH548)=SUM(U$108:CH$108)</f>
        <v>1</v>
      </c>
    </row>
  </sheetData>
  <mergeCells count="5">
    <mergeCell ref="A222:A326"/>
    <mergeCell ref="A332:A436"/>
    <mergeCell ref="A3:A107"/>
    <mergeCell ref="A112:A216"/>
    <mergeCell ref="A443:A54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Z107"/>
  <sheetViews>
    <sheetView showGridLines="0" zoomScale="70" zoomScaleNormal="70" workbookViewId="0">
      <pane xSplit="11" ySplit="2" topLeftCell="L3" activePane="bottomRight" state="frozen"/>
      <selection pane="topRight" activeCell="L1" sqref="L1"/>
      <selection pane="bottomLeft" activeCell="A3" sqref="A3"/>
      <selection pane="bottomRight" activeCell="L3" sqref="L3"/>
    </sheetView>
  </sheetViews>
  <sheetFormatPr defaultRowHeight="13.2" x14ac:dyDescent="0.3"/>
  <cols>
    <col min="1" max="1" width="9" style="112"/>
    <col min="2" max="2" width="9.75" style="112" customWidth="1"/>
    <col min="3" max="3" width="11.75" style="112" customWidth="1"/>
    <col min="4" max="4" width="10.625" style="112" bestFit="1" customWidth="1"/>
    <col min="5" max="5" width="17.875" style="112" customWidth="1"/>
    <col min="6" max="6" width="30.5" style="112" bestFit="1" customWidth="1"/>
    <col min="7" max="7" width="6.5" style="112" hidden="1" customWidth="1"/>
    <col min="8" max="8" width="6.25" style="112" hidden="1" customWidth="1"/>
    <col min="9" max="9" width="10.125" style="112" customWidth="1"/>
    <col min="10" max="10" width="10.625" style="112" bestFit="1" customWidth="1"/>
    <col min="11" max="11" width="10" style="112" customWidth="1"/>
    <col min="12" max="12" width="8.375" style="112" customWidth="1"/>
    <col min="13" max="16384" width="9" style="112"/>
  </cols>
  <sheetData>
    <row r="2" spans="2:78" s="116" customFormat="1" ht="26.4" x14ac:dyDescent="0.3">
      <c r="B2" s="118" t="str">
        <f>Calculations!B2</f>
        <v>Contract Type</v>
      </c>
      <c r="C2" s="118" t="str">
        <f>Calculations!C2</f>
        <v>Contract Capacity</v>
      </c>
      <c r="D2" s="118" t="str">
        <f>Calculations!D2</f>
        <v>Fuel Code</v>
      </c>
      <c r="E2" s="118" t="str">
        <f>Calculations!E2</f>
        <v>Fuel (Technology)</v>
      </c>
      <c r="F2" s="118" t="str">
        <f>Calculations!F2</f>
        <v>Project Name</v>
      </c>
      <c r="G2" s="118" t="str">
        <f>Calculations!G2</f>
        <v>COD</v>
      </c>
      <c r="H2" s="118" t="str">
        <f>Calculations!H2</f>
        <v>Term</v>
      </c>
      <c r="I2" s="118" t="str">
        <f>Calculations!I2</f>
        <v>Original Life</v>
      </c>
      <c r="J2" s="118" t="str">
        <f>Calculations!J2</f>
        <v>Repowered Life</v>
      </c>
      <c r="K2" s="118" t="str">
        <f>Calculations!K2</f>
        <v>Contract Y1</v>
      </c>
      <c r="L2" s="117"/>
      <c r="M2" s="117">
        <v>2005</v>
      </c>
      <c r="N2" s="117">
        <f>M2+1</f>
        <v>2006</v>
      </c>
      <c r="O2" s="117">
        <f t="shared" ref="O2:BZ2" si="0">N2+1</f>
        <v>2007</v>
      </c>
      <c r="P2" s="117">
        <f t="shared" si="0"/>
        <v>2008</v>
      </c>
      <c r="Q2" s="117">
        <f t="shared" si="0"/>
        <v>2009</v>
      </c>
      <c r="R2" s="117">
        <f t="shared" si="0"/>
        <v>2010</v>
      </c>
      <c r="S2" s="117">
        <f t="shared" si="0"/>
        <v>2011</v>
      </c>
      <c r="T2" s="117">
        <f t="shared" si="0"/>
        <v>2012</v>
      </c>
      <c r="U2" s="117">
        <f t="shared" si="0"/>
        <v>2013</v>
      </c>
      <c r="V2" s="117">
        <f t="shared" si="0"/>
        <v>2014</v>
      </c>
      <c r="W2" s="117">
        <f t="shared" si="0"/>
        <v>2015</v>
      </c>
      <c r="X2" s="117">
        <f t="shared" si="0"/>
        <v>2016</v>
      </c>
      <c r="Y2" s="117">
        <f t="shared" si="0"/>
        <v>2017</v>
      </c>
      <c r="Z2" s="117">
        <f t="shared" si="0"/>
        <v>2018</v>
      </c>
      <c r="AA2" s="117">
        <f t="shared" si="0"/>
        <v>2019</v>
      </c>
      <c r="AB2" s="117">
        <f t="shared" si="0"/>
        <v>2020</v>
      </c>
      <c r="AC2" s="117">
        <f t="shared" si="0"/>
        <v>2021</v>
      </c>
      <c r="AD2" s="117">
        <f t="shared" si="0"/>
        <v>2022</v>
      </c>
      <c r="AE2" s="117">
        <f t="shared" si="0"/>
        <v>2023</v>
      </c>
      <c r="AF2" s="117">
        <f t="shared" si="0"/>
        <v>2024</v>
      </c>
      <c r="AG2" s="117">
        <f t="shared" si="0"/>
        <v>2025</v>
      </c>
      <c r="AH2" s="117">
        <f t="shared" si="0"/>
        <v>2026</v>
      </c>
      <c r="AI2" s="117">
        <f t="shared" si="0"/>
        <v>2027</v>
      </c>
      <c r="AJ2" s="117">
        <f t="shared" si="0"/>
        <v>2028</v>
      </c>
      <c r="AK2" s="117">
        <f t="shared" si="0"/>
        <v>2029</v>
      </c>
      <c r="AL2" s="117">
        <f t="shared" si="0"/>
        <v>2030</v>
      </c>
      <c r="AM2" s="117">
        <f t="shared" si="0"/>
        <v>2031</v>
      </c>
      <c r="AN2" s="117">
        <f t="shared" si="0"/>
        <v>2032</v>
      </c>
      <c r="AO2" s="117">
        <f t="shared" si="0"/>
        <v>2033</v>
      </c>
      <c r="AP2" s="117">
        <f t="shared" si="0"/>
        <v>2034</v>
      </c>
      <c r="AQ2" s="117">
        <f t="shared" si="0"/>
        <v>2035</v>
      </c>
      <c r="AR2" s="117">
        <f t="shared" si="0"/>
        <v>2036</v>
      </c>
      <c r="AS2" s="117">
        <f t="shared" si="0"/>
        <v>2037</v>
      </c>
      <c r="AT2" s="117">
        <f t="shared" si="0"/>
        <v>2038</v>
      </c>
      <c r="AU2" s="117">
        <f t="shared" si="0"/>
        <v>2039</v>
      </c>
      <c r="AV2" s="117">
        <f t="shared" si="0"/>
        <v>2040</v>
      </c>
      <c r="AW2" s="117">
        <f t="shared" si="0"/>
        <v>2041</v>
      </c>
      <c r="AX2" s="117">
        <f t="shared" si="0"/>
        <v>2042</v>
      </c>
      <c r="AY2" s="117">
        <f t="shared" si="0"/>
        <v>2043</v>
      </c>
      <c r="AZ2" s="117">
        <f t="shared" si="0"/>
        <v>2044</v>
      </c>
      <c r="BA2" s="117">
        <f t="shared" si="0"/>
        <v>2045</v>
      </c>
      <c r="BB2" s="117">
        <f t="shared" si="0"/>
        <v>2046</v>
      </c>
      <c r="BC2" s="117">
        <f t="shared" si="0"/>
        <v>2047</v>
      </c>
      <c r="BD2" s="117">
        <f t="shared" si="0"/>
        <v>2048</v>
      </c>
      <c r="BE2" s="117">
        <f t="shared" si="0"/>
        <v>2049</v>
      </c>
      <c r="BF2" s="117">
        <f t="shared" si="0"/>
        <v>2050</v>
      </c>
      <c r="BG2" s="117">
        <f t="shared" si="0"/>
        <v>2051</v>
      </c>
      <c r="BH2" s="117">
        <f t="shared" si="0"/>
        <v>2052</v>
      </c>
      <c r="BI2" s="117">
        <f t="shared" si="0"/>
        <v>2053</v>
      </c>
      <c r="BJ2" s="117">
        <f t="shared" si="0"/>
        <v>2054</v>
      </c>
      <c r="BK2" s="117">
        <f t="shared" si="0"/>
        <v>2055</v>
      </c>
      <c r="BL2" s="117">
        <f t="shared" si="0"/>
        <v>2056</v>
      </c>
      <c r="BM2" s="117">
        <f t="shared" si="0"/>
        <v>2057</v>
      </c>
      <c r="BN2" s="117">
        <f t="shared" si="0"/>
        <v>2058</v>
      </c>
      <c r="BO2" s="117">
        <f t="shared" si="0"/>
        <v>2059</v>
      </c>
      <c r="BP2" s="117">
        <f t="shared" si="0"/>
        <v>2060</v>
      </c>
      <c r="BQ2" s="117">
        <f t="shared" si="0"/>
        <v>2061</v>
      </c>
      <c r="BR2" s="117">
        <f t="shared" si="0"/>
        <v>2062</v>
      </c>
      <c r="BS2" s="117">
        <f t="shared" si="0"/>
        <v>2063</v>
      </c>
      <c r="BT2" s="117">
        <f t="shared" si="0"/>
        <v>2064</v>
      </c>
      <c r="BU2" s="117">
        <f t="shared" si="0"/>
        <v>2065</v>
      </c>
      <c r="BV2" s="117">
        <f t="shared" si="0"/>
        <v>2066</v>
      </c>
      <c r="BW2" s="117">
        <f t="shared" si="0"/>
        <v>2067</v>
      </c>
      <c r="BX2" s="117">
        <f t="shared" si="0"/>
        <v>2068</v>
      </c>
      <c r="BY2" s="117">
        <f t="shared" si="0"/>
        <v>2069</v>
      </c>
      <c r="BZ2" s="117">
        <f t="shared" si="0"/>
        <v>2070</v>
      </c>
    </row>
    <row r="3" spans="2:78" s="113" customFormat="1" x14ac:dyDescent="0.3">
      <c r="B3" s="113" t="str">
        <f>Calculations!B3</f>
        <v>ACES</v>
      </c>
      <c r="C3" s="114">
        <f>Calculations!C3</f>
        <v>942</v>
      </c>
      <c r="D3" s="113" t="str">
        <f>Calculations!D3</f>
        <v>Gas</v>
      </c>
      <c r="E3" s="113" t="str">
        <f>Calculations!E3</f>
        <v>Gas (CCGT)</v>
      </c>
      <c r="F3" s="113" t="str">
        <f>Calculations!F3</f>
        <v xml:space="preserve">Goreway Station </v>
      </c>
      <c r="G3" s="113">
        <f>Calculations!G3</f>
        <v>39968</v>
      </c>
      <c r="H3" s="113">
        <f>Calculations!H3</f>
        <v>20</v>
      </c>
      <c r="I3" s="113">
        <f>Calculations!I3</f>
        <v>40</v>
      </c>
      <c r="J3" s="113">
        <f>Calculations!J3</f>
        <v>0</v>
      </c>
      <c r="K3" s="113">
        <f>Calculations!K3</f>
        <v>2009</v>
      </c>
      <c r="L3" s="114"/>
      <c r="M3" s="149" t="str">
        <f>IF(AND(M$2&gt;=$K3,M$2&lt;SUM($I3:$K3)),1,"")</f>
        <v/>
      </c>
      <c r="N3" s="149" t="str">
        <f t="shared" ref="N3:BY6" si="1">IF(AND(N$2&gt;=$K3,N$2&lt;SUM($I3:$K3)),1,"")</f>
        <v/>
      </c>
      <c r="O3" s="149" t="str">
        <f t="shared" si="1"/>
        <v/>
      </c>
      <c r="P3" s="149" t="str">
        <f t="shared" si="1"/>
        <v/>
      </c>
      <c r="Q3" s="149">
        <f t="shared" si="1"/>
        <v>1</v>
      </c>
      <c r="R3" s="149">
        <f t="shared" si="1"/>
        <v>1</v>
      </c>
      <c r="S3" s="149">
        <f t="shared" si="1"/>
        <v>1</v>
      </c>
      <c r="T3" s="149">
        <f t="shared" si="1"/>
        <v>1</v>
      </c>
      <c r="U3" s="149">
        <f t="shared" si="1"/>
        <v>1</v>
      </c>
      <c r="V3" s="149">
        <f t="shared" si="1"/>
        <v>1</v>
      </c>
      <c r="W3" s="149">
        <f t="shared" si="1"/>
        <v>1</v>
      </c>
      <c r="X3" s="149">
        <f t="shared" si="1"/>
        <v>1</v>
      </c>
      <c r="Y3" s="149">
        <f t="shared" si="1"/>
        <v>1</v>
      </c>
      <c r="Z3" s="149">
        <f t="shared" si="1"/>
        <v>1</v>
      </c>
      <c r="AA3" s="149">
        <f t="shared" si="1"/>
        <v>1</v>
      </c>
      <c r="AB3" s="149">
        <f t="shared" si="1"/>
        <v>1</v>
      </c>
      <c r="AC3" s="149">
        <f t="shared" si="1"/>
        <v>1</v>
      </c>
      <c r="AD3" s="149">
        <f t="shared" si="1"/>
        <v>1</v>
      </c>
      <c r="AE3" s="149">
        <f t="shared" si="1"/>
        <v>1</v>
      </c>
      <c r="AF3" s="149">
        <f t="shared" si="1"/>
        <v>1</v>
      </c>
      <c r="AG3" s="149">
        <f t="shared" si="1"/>
        <v>1</v>
      </c>
      <c r="AH3" s="149">
        <f t="shared" si="1"/>
        <v>1</v>
      </c>
      <c r="AI3" s="149">
        <f t="shared" si="1"/>
        <v>1</v>
      </c>
      <c r="AJ3" s="149">
        <f t="shared" si="1"/>
        <v>1</v>
      </c>
      <c r="AK3" s="149">
        <f t="shared" si="1"/>
        <v>1</v>
      </c>
      <c r="AL3" s="149">
        <f t="shared" si="1"/>
        <v>1</v>
      </c>
      <c r="AM3" s="149">
        <f t="shared" si="1"/>
        <v>1</v>
      </c>
      <c r="AN3" s="149">
        <f t="shared" si="1"/>
        <v>1</v>
      </c>
      <c r="AO3" s="149">
        <f t="shared" si="1"/>
        <v>1</v>
      </c>
      <c r="AP3" s="149">
        <f t="shared" si="1"/>
        <v>1</v>
      </c>
      <c r="AQ3" s="149">
        <f t="shared" si="1"/>
        <v>1</v>
      </c>
      <c r="AR3" s="149">
        <f t="shared" si="1"/>
        <v>1</v>
      </c>
      <c r="AS3" s="149">
        <f t="shared" si="1"/>
        <v>1</v>
      </c>
      <c r="AT3" s="149">
        <f t="shared" si="1"/>
        <v>1</v>
      </c>
      <c r="AU3" s="149">
        <f t="shared" si="1"/>
        <v>1</v>
      </c>
      <c r="AV3" s="149">
        <f t="shared" si="1"/>
        <v>1</v>
      </c>
      <c r="AW3" s="149">
        <f t="shared" si="1"/>
        <v>1</v>
      </c>
      <c r="AX3" s="149">
        <f t="shared" si="1"/>
        <v>1</v>
      </c>
      <c r="AY3" s="149">
        <f t="shared" si="1"/>
        <v>1</v>
      </c>
      <c r="AZ3" s="149">
        <f t="shared" si="1"/>
        <v>1</v>
      </c>
      <c r="BA3" s="149">
        <f t="shared" si="1"/>
        <v>1</v>
      </c>
      <c r="BB3" s="149">
        <f t="shared" si="1"/>
        <v>1</v>
      </c>
      <c r="BC3" s="149">
        <f t="shared" si="1"/>
        <v>1</v>
      </c>
      <c r="BD3" s="149">
        <f t="shared" si="1"/>
        <v>1</v>
      </c>
      <c r="BE3" s="149" t="str">
        <f t="shared" si="1"/>
        <v/>
      </c>
      <c r="BF3" s="149" t="str">
        <f t="shared" si="1"/>
        <v/>
      </c>
      <c r="BG3" s="149" t="str">
        <f t="shared" si="1"/>
        <v/>
      </c>
      <c r="BH3" s="149" t="str">
        <f t="shared" si="1"/>
        <v/>
      </c>
      <c r="BI3" s="149" t="str">
        <f t="shared" si="1"/>
        <v/>
      </c>
      <c r="BJ3" s="149" t="str">
        <f t="shared" si="1"/>
        <v/>
      </c>
      <c r="BK3" s="149" t="str">
        <f t="shared" si="1"/>
        <v/>
      </c>
      <c r="BL3" s="149" t="str">
        <f t="shared" si="1"/>
        <v/>
      </c>
      <c r="BM3" s="149" t="str">
        <f t="shared" si="1"/>
        <v/>
      </c>
      <c r="BN3" s="149" t="str">
        <f t="shared" si="1"/>
        <v/>
      </c>
      <c r="BO3" s="149" t="str">
        <f t="shared" si="1"/>
        <v/>
      </c>
      <c r="BP3" s="149" t="str">
        <f t="shared" si="1"/>
        <v/>
      </c>
      <c r="BQ3" s="149" t="str">
        <f t="shared" si="1"/>
        <v/>
      </c>
      <c r="BR3" s="149" t="str">
        <f t="shared" si="1"/>
        <v/>
      </c>
      <c r="BS3" s="149" t="str">
        <f t="shared" si="1"/>
        <v/>
      </c>
      <c r="BT3" s="149" t="str">
        <f t="shared" si="1"/>
        <v/>
      </c>
      <c r="BU3" s="149" t="str">
        <f t="shared" si="1"/>
        <v/>
      </c>
      <c r="BV3" s="149" t="str">
        <f t="shared" si="1"/>
        <v/>
      </c>
      <c r="BW3" s="149" t="str">
        <f t="shared" si="1"/>
        <v/>
      </c>
      <c r="BX3" s="149" t="str">
        <f t="shared" si="1"/>
        <v/>
      </c>
      <c r="BY3" s="149" t="str">
        <f t="shared" si="1"/>
        <v/>
      </c>
      <c r="BZ3" s="149" t="str">
        <f t="shared" ref="BZ3:BZ66" si="2">IF(AND(BZ$2&gt;=$K3,BZ$2&lt;SUM($I3:$K3)),1,"")</f>
        <v/>
      </c>
    </row>
    <row r="4" spans="2:78" s="113" customFormat="1" x14ac:dyDescent="0.3">
      <c r="B4" s="113" t="str">
        <f>Calculations!B4</f>
        <v>ACES</v>
      </c>
      <c r="C4" s="114">
        <f>Calculations!C4</f>
        <v>640</v>
      </c>
      <c r="D4" s="113" t="str">
        <f>Calculations!D4</f>
        <v>Gas</v>
      </c>
      <c r="E4" s="113" t="str">
        <f>Calculations!E4</f>
        <v>Gas (CCGT)</v>
      </c>
      <c r="F4" s="113" t="str">
        <f>Calculations!F4</f>
        <v>Portlands Energy Centre</v>
      </c>
      <c r="G4" s="113">
        <f>Calculations!G4</f>
        <v>39925</v>
      </c>
      <c r="H4" s="113">
        <f>Calculations!H4</f>
        <v>20</v>
      </c>
      <c r="I4" s="113">
        <f>Calculations!I4</f>
        <v>26</v>
      </c>
      <c r="J4" s="113">
        <f>Calculations!J4</f>
        <v>14</v>
      </c>
      <c r="K4" s="113">
        <f>Calculations!K4</f>
        <v>2009</v>
      </c>
      <c r="L4" s="114"/>
      <c r="M4" s="149" t="str">
        <f t="shared" ref="M4:AB26" si="3">IF(AND(M$2&gt;=$K4,M$2&lt;SUM($I4:$K4)),1,"")</f>
        <v/>
      </c>
      <c r="N4" s="149" t="str">
        <f t="shared" si="1"/>
        <v/>
      </c>
      <c r="O4" s="149" t="str">
        <f t="shared" si="1"/>
        <v/>
      </c>
      <c r="P4" s="149" t="str">
        <f t="shared" si="1"/>
        <v/>
      </c>
      <c r="Q4" s="149">
        <f t="shared" si="1"/>
        <v>1</v>
      </c>
      <c r="R4" s="149">
        <f t="shared" si="1"/>
        <v>1</v>
      </c>
      <c r="S4" s="149">
        <f t="shared" si="1"/>
        <v>1</v>
      </c>
      <c r="T4" s="149">
        <f t="shared" si="1"/>
        <v>1</v>
      </c>
      <c r="U4" s="149">
        <f t="shared" si="1"/>
        <v>1</v>
      </c>
      <c r="V4" s="149">
        <f t="shared" si="1"/>
        <v>1</v>
      </c>
      <c r="W4" s="149">
        <f t="shared" si="1"/>
        <v>1</v>
      </c>
      <c r="X4" s="149">
        <f t="shared" si="1"/>
        <v>1</v>
      </c>
      <c r="Y4" s="149">
        <f t="shared" si="1"/>
        <v>1</v>
      </c>
      <c r="Z4" s="149">
        <f t="shared" si="1"/>
        <v>1</v>
      </c>
      <c r="AA4" s="149">
        <f t="shared" si="1"/>
        <v>1</v>
      </c>
      <c r="AB4" s="149">
        <f t="shared" si="1"/>
        <v>1</v>
      </c>
      <c r="AC4" s="149">
        <f t="shared" si="1"/>
        <v>1</v>
      </c>
      <c r="AD4" s="149">
        <f t="shared" si="1"/>
        <v>1</v>
      </c>
      <c r="AE4" s="149">
        <f t="shared" si="1"/>
        <v>1</v>
      </c>
      <c r="AF4" s="149">
        <f t="shared" si="1"/>
        <v>1</v>
      </c>
      <c r="AG4" s="149">
        <f t="shared" si="1"/>
        <v>1</v>
      </c>
      <c r="AH4" s="149">
        <f t="shared" si="1"/>
        <v>1</v>
      </c>
      <c r="AI4" s="149">
        <f t="shared" si="1"/>
        <v>1</v>
      </c>
      <c r="AJ4" s="149">
        <f t="shared" si="1"/>
        <v>1</v>
      </c>
      <c r="AK4" s="149">
        <f t="shared" si="1"/>
        <v>1</v>
      </c>
      <c r="AL4" s="149">
        <f t="shared" si="1"/>
        <v>1</v>
      </c>
      <c r="AM4" s="149">
        <f t="shared" si="1"/>
        <v>1</v>
      </c>
      <c r="AN4" s="149">
        <f t="shared" si="1"/>
        <v>1</v>
      </c>
      <c r="AO4" s="149">
        <f t="shared" si="1"/>
        <v>1</v>
      </c>
      <c r="AP4" s="149">
        <f t="shared" si="1"/>
        <v>1</v>
      </c>
      <c r="AQ4" s="149">
        <f t="shared" si="1"/>
        <v>1</v>
      </c>
      <c r="AR4" s="149">
        <f t="shared" si="1"/>
        <v>1</v>
      </c>
      <c r="AS4" s="149">
        <f t="shared" si="1"/>
        <v>1</v>
      </c>
      <c r="AT4" s="149">
        <f t="shared" si="1"/>
        <v>1</v>
      </c>
      <c r="AU4" s="149">
        <f t="shared" si="1"/>
        <v>1</v>
      </c>
      <c r="AV4" s="149">
        <f t="shared" si="1"/>
        <v>1</v>
      </c>
      <c r="AW4" s="149">
        <f t="shared" si="1"/>
        <v>1</v>
      </c>
      <c r="AX4" s="149">
        <f t="shared" si="1"/>
        <v>1</v>
      </c>
      <c r="AY4" s="149">
        <f t="shared" si="1"/>
        <v>1</v>
      </c>
      <c r="AZ4" s="149">
        <f t="shared" si="1"/>
        <v>1</v>
      </c>
      <c r="BA4" s="149">
        <f t="shared" si="1"/>
        <v>1</v>
      </c>
      <c r="BB4" s="149">
        <f t="shared" si="1"/>
        <v>1</v>
      </c>
      <c r="BC4" s="149">
        <f t="shared" si="1"/>
        <v>1</v>
      </c>
      <c r="BD4" s="149">
        <f t="shared" si="1"/>
        <v>1</v>
      </c>
      <c r="BE4" s="149" t="str">
        <f t="shared" si="1"/>
        <v/>
      </c>
      <c r="BF4" s="149" t="str">
        <f t="shared" si="1"/>
        <v/>
      </c>
      <c r="BG4" s="149" t="str">
        <f t="shared" si="1"/>
        <v/>
      </c>
      <c r="BH4" s="149" t="str">
        <f t="shared" si="1"/>
        <v/>
      </c>
      <c r="BI4" s="149" t="str">
        <f t="shared" si="1"/>
        <v/>
      </c>
      <c r="BJ4" s="149" t="str">
        <f t="shared" si="1"/>
        <v/>
      </c>
      <c r="BK4" s="149" t="str">
        <f t="shared" si="1"/>
        <v/>
      </c>
      <c r="BL4" s="149" t="str">
        <f t="shared" si="1"/>
        <v/>
      </c>
      <c r="BM4" s="149" t="str">
        <f t="shared" si="1"/>
        <v/>
      </c>
      <c r="BN4" s="149" t="str">
        <f t="shared" si="1"/>
        <v/>
      </c>
      <c r="BO4" s="149" t="str">
        <f t="shared" si="1"/>
        <v/>
      </c>
      <c r="BP4" s="149" t="str">
        <f t="shared" si="1"/>
        <v/>
      </c>
      <c r="BQ4" s="149" t="str">
        <f t="shared" si="1"/>
        <v/>
      </c>
      <c r="BR4" s="149" t="str">
        <f t="shared" si="1"/>
        <v/>
      </c>
      <c r="BS4" s="149" t="str">
        <f t="shared" si="1"/>
        <v/>
      </c>
      <c r="BT4" s="149" t="str">
        <f t="shared" si="1"/>
        <v/>
      </c>
      <c r="BU4" s="149" t="str">
        <f t="shared" si="1"/>
        <v/>
      </c>
      <c r="BV4" s="149" t="str">
        <f t="shared" si="1"/>
        <v/>
      </c>
      <c r="BW4" s="149" t="str">
        <f t="shared" si="1"/>
        <v/>
      </c>
      <c r="BX4" s="149" t="str">
        <f t="shared" si="1"/>
        <v/>
      </c>
      <c r="BY4" s="149" t="str">
        <f t="shared" si="1"/>
        <v/>
      </c>
      <c r="BZ4" s="149" t="str">
        <f t="shared" si="2"/>
        <v/>
      </c>
    </row>
    <row r="5" spans="2:78" s="113" customFormat="1" x14ac:dyDescent="0.3">
      <c r="B5" s="113" t="str">
        <f>Calculations!B5</f>
        <v>ACES</v>
      </c>
      <c r="C5" s="114">
        <f>Calculations!C5</f>
        <v>705</v>
      </c>
      <c r="D5" s="113" t="str">
        <f>Calculations!D5</f>
        <v>Gas</v>
      </c>
      <c r="E5" s="113" t="str">
        <f>Calculations!E5</f>
        <v>Gas (CCGT)</v>
      </c>
      <c r="F5" s="113" t="str">
        <f>Calculations!F5</f>
        <v>Halton Hills Generating Station</v>
      </c>
      <c r="G5" s="113">
        <f>Calculations!G5</f>
        <v>40422</v>
      </c>
      <c r="H5" s="113">
        <f>Calculations!H5</f>
        <v>20</v>
      </c>
      <c r="I5" s="113">
        <f>Calculations!I5</f>
        <v>26</v>
      </c>
      <c r="J5" s="113">
        <f>Calculations!J5</f>
        <v>14</v>
      </c>
      <c r="K5" s="113">
        <f>Calculations!K5</f>
        <v>2010</v>
      </c>
      <c r="L5" s="114"/>
      <c r="M5" s="149" t="str">
        <f t="shared" si="3"/>
        <v/>
      </c>
      <c r="N5" s="149" t="str">
        <f t="shared" si="1"/>
        <v/>
      </c>
      <c r="O5" s="149" t="str">
        <f t="shared" si="1"/>
        <v/>
      </c>
      <c r="P5" s="149" t="str">
        <f t="shared" si="1"/>
        <v/>
      </c>
      <c r="Q5" s="149" t="str">
        <f t="shared" si="1"/>
        <v/>
      </c>
      <c r="R5" s="149">
        <f t="shared" si="1"/>
        <v>1</v>
      </c>
      <c r="S5" s="149">
        <f t="shared" si="1"/>
        <v>1</v>
      </c>
      <c r="T5" s="149">
        <f t="shared" si="1"/>
        <v>1</v>
      </c>
      <c r="U5" s="149">
        <f t="shared" si="1"/>
        <v>1</v>
      </c>
      <c r="V5" s="149">
        <f t="shared" si="1"/>
        <v>1</v>
      </c>
      <c r="W5" s="149">
        <f t="shared" si="1"/>
        <v>1</v>
      </c>
      <c r="X5" s="149">
        <f t="shared" si="1"/>
        <v>1</v>
      </c>
      <c r="Y5" s="149">
        <f t="shared" si="1"/>
        <v>1</v>
      </c>
      <c r="Z5" s="149">
        <f t="shared" si="1"/>
        <v>1</v>
      </c>
      <c r="AA5" s="149">
        <f t="shared" si="1"/>
        <v>1</v>
      </c>
      <c r="AB5" s="149">
        <f t="shared" si="1"/>
        <v>1</v>
      </c>
      <c r="AC5" s="149">
        <f t="shared" si="1"/>
        <v>1</v>
      </c>
      <c r="AD5" s="149">
        <f t="shared" si="1"/>
        <v>1</v>
      </c>
      <c r="AE5" s="149">
        <f t="shared" si="1"/>
        <v>1</v>
      </c>
      <c r="AF5" s="149">
        <f t="shared" si="1"/>
        <v>1</v>
      </c>
      <c r="AG5" s="149">
        <f t="shared" si="1"/>
        <v>1</v>
      </c>
      <c r="AH5" s="149">
        <f t="shared" si="1"/>
        <v>1</v>
      </c>
      <c r="AI5" s="149">
        <f t="shared" si="1"/>
        <v>1</v>
      </c>
      <c r="AJ5" s="149">
        <f t="shared" si="1"/>
        <v>1</v>
      </c>
      <c r="AK5" s="149">
        <f t="shared" si="1"/>
        <v>1</v>
      </c>
      <c r="AL5" s="149">
        <f t="shared" si="1"/>
        <v>1</v>
      </c>
      <c r="AM5" s="149">
        <f t="shared" si="1"/>
        <v>1</v>
      </c>
      <c r="AN5" s="149">
        <f t="shared" si="1"/>
        <v>1</v>
      </c>
      <c r="AO5" s="149">
        <f t="shared" si="1"/>
        <v>1</v>
      </c>
      <c r="AP5" s="149">
        <f t="shared" si="1"/>
        <v>1</v>
      </c>
      <c r="AQ5" s="149">
        <f t="shared" si="1"/>
        <v>1</v>
      </c>
      <c r="AR5" s="149">
        <f t="shared" si="1"/>
        <v>1</v>
      </c>
      <c r="AS5" s="149">
        <f t="shared" si="1"/>
        <v>1</v>
      </c>
      <c r="AT5" s="149">
        <f t="shared" si="1"/>
        <v>1</v>
      </c>
      <c r="AU5" s="149">
        <f t="shared" si="1"/>
        <v>1</v>
      </c>
      <c r="AV5" s="149">
        <f t="shared" si="1"/>
        <v>1</v>
      </c>
      <c r="AW5" s="149">
        <f t="shared" si="1"/>
        <v>1</v>
      </c>
      <c r="AX5" s="149">
        <f t="shared" si="1"/>
        <v>1</v>
      </c>
      <c r="AY5" s="149">
        <f t="shared" si="1"/>
        <v>1</v>
      </c>
      <c r="AZ5" s="149">
        <f t="shared" si="1"/>
        <v>1</v>
      </c>
      <c r="BA5" s="149">
        <f t="shared" si="1"/>
        <v>1</v>
      </c>
      <c r="BB5" s="149">
        <f t="shared" si="1"/>
        <v>1</v>
      </c>
      <c r="BC5" s="149">
        <f t="shared" si="1"/>
        <v>1</v>
      </c>
      <c r="BD5" s="149">
        <f t="shared" si="1"/>
        <v>1</v>
      </c>
      <c r="BE5" s="149">
        <f t="shared" si="1"/>
        <v>1</v>
      </c>
      <c r="BF5" s="149" t="str">
        <f t="shared" si="1"/>
        <v/>
      </c>
      <c r="BG5" s="149" t="str">
        <f t="shared" si="1"/>
        <v/>
      </c>
      <c r="BH5" s="149" t="str">
        <f t="shared" si="1"/>
        <v/>
      </c>
      <c r="BI5" s="149" t="str">
        <f t="shared" si="1"/>
        <v/>
      </c>
      <c r="BJ5" s="149" t="str">
        <f t="shared" si="1"/>
        <v/>
      </c>
      <c r="BK5" s="149" t="str">
        <f t="shared" si="1"/>
        <v/>
      </c>
      <c r="BL5" s="149" t="str">
        <f t="shared" si="1"/>
        <v/>
      </c>
      <c r="BM5" s="149" t="str">
        <f t="shared" si="1"/>
        <v/>
      </c>
      <c r="BN5" s="149" t="str">
        <f t="shared" si="1"/>
        <v/>
      </c>
      <c r="BO5" s="149" t="str">
        <f t="shared" si="1"/>
        <v/>
      </c>
      <c r="BP5" s="149" t="str">
        <f t="shared" si="1"/>
        <v/>
      </c>
      <c r="BQ5" s="149" t="str">
        <f t="shared" si="1"/>
        <v/>
      </c>
      <c r="BR5" s="149" t="str">
        <f t="shared" si="1"/>
        <v/>
      </c>
      <c r="BS5" s="149" t="str">
        <f t="shared" si="1"/>
        <v/>
      </c>
      <c r="BT5" s="149" t="str">
        <f t="shared" si="1"/>
        <v/>
      </c>
      <c r="BU5" s="149" t="str">
        <f t="shared" si="1"/>
        <v/>
      </c>
      <c r="BV5" s="149" t="str">
        <f t="shared" si="1"/>
        <v/>
      </c>
      <c r="BW5" s="149" t="str">
        <f t="shared" si="1"/>
        <v/>
      </c>
      <c r="BX5" s="149" t="str">
        <f t="shared" si="1"/>
        <v/>
      </c>
      <c r="BY5" s="149" t="str">
        <f t="shared" si="1"/>
        <v/>
      </c>
      <c r="BZ5" s="149" t="str">
        <f t="shared" si="2"/>
        <v/>
      </c>
    </row>
    <row r="6" spans="2:78" s="113" customFormat="1" x14ac:dyDescent="0.3">
      <c r="B6" s="113" t="str">
        <f>Calculations!B6</f>
        <v>CES</v>
      </c>
      <c r="C6" s="114">
        <f>Calculations!C6</f>
        <v>90</v>
      </c>
      <c r="D6" s="113" t="str">
        <f>Calculations!D6</f>
        <v>Gas</v>
      </c>
      <c r="E6" s="113" t="str">
        <f>Calculations!E6</f>
        <v>Gas (CHP)</v>
      </c>
      <c r="F6" s="113" t="str">
        <f>Calculations!F6</f>
        <v xml:space="preserve">GTAA Cogeneration Plant </v>
      </c>
      <c r="G6" s="113">
        <f>Calculations!G6</f>
        <v>38749</v>
      </c>
      <c r="H6" s="113">
        <f>Calculations!H6</f>
        <v>20</v>
      </c>
      <c r="I6" s="113">
        <f>Calculations!I6</f>
        <v>40</v>
      </c>
      <c r="J6" s="113">
        <f>Calculations!J6</f>
        <v>0</v>
      </c>
      <c r="K6" s="113">
        <f>Calculations!K6</f>
        <v>2006</v>
      </c>
      <c r="L6" s="114"/>
      <c r="M6" s="149" t="str">
        <f t="shared" si="3"/>
        <v/>
      </c>
      <c r="N6" s="149">
        <f t="shared" si="1"/>
        <v>1</v>
      </c>
      <c r="O6" s="149">
        <f t="shared" si="1"/>
        <v>1</v>
      </c>
      <c r="P6" s="149">
        <f t="shared" si="1"/>
        <v>1</v>
      </c>
      <c r="Q6" s="149">
        <f t="shared" si="1"/>
        <v>1</v>
      </c>
      <c r="R6" s="149">
        <f t="shared" si="1"/>
        <v>1</v>
      </c>
      <c r="S6" s="149">
        <f t="shared" si="1"/>
        <v>1</v>
      </c>
      <c r="T6" s="149">
        <f t="shared" si="1"/>
        <v>1</v>
      </c>
      <c r="U6" s="149">
        <f t="shared" si="1"/>
        <v>1</v>
      </c>
      <c r="V6" s="149">
        <f t="shared" si="1"/>
        <v>1</v>
      </c>
      <c r="W6" s="149">
        <f t="shared" si="1"/>
        <v>1</v>
      </c>
      <c r="X6" s="149">
        <f t="shared" si="1"/>
        <v>1</v>
      </c>
      <c r="Y6" s="149">
        <f t="shared" si="1"/>
        <v>1</v>
      </c>
      <c r="Z6" s="149">
        <f t="shared" si="1"/>
        <v>1</v>
      </c>
      <c r="AA6" s="149">
        <f t="shared" si="1"/>
        <v>1</v>
      </c>
      <c r="AB6" s="149">
        <f t="shared" si="1"/>
        <v>1</v>
      </c>
      <c r="AC6" s="149">
        <f t="shared" si="1"/>
        <v>1</v>
      </c>
      <c r="AD6" s="149">
        <f t="shared" si="1"/>
        <v>1</v>
      </c>
      <c r="AE6" s="149">
        <f t="shared" si="1"/>
        <v>1</v>
      </c>
      <c r="AF6" s="149">
        <f t="shared" si="1"/>
        <v>1</v>
      </c>
      <c r="AG6" s="149">
        <f t="shared" si="1"/>
        <v>1</v>
      </c>
      <c r="AH6" s="149">
        <f t="shared" si="1"/>
        <v>1</v>
      </c>
      <c r="AI6" s="149">
        <f t="shared" si="1"/>
        <v>1</v>
      </c>
      <c r="AJ6" s="149">
        <f t="shared" si="1"/>
        <v>1</v>
      </c>
      <c r="AK6" s="149">
        <f t="shared" si="1"/>
        <v>1</v>
      </c>
      <c r="AL6" s="149">
        <f t="shared" si="1"/>
        <v>1</v>
      </c>
      <c r="AM6" s="149">
        <f t="shared" si="1"/>
        <v>1</v>
      </c>
      <c r="AN6" s="149">
        <f t="shared" si="1"/>
        <v>1</v>
      </c>
      <c r="AO6" s="149">
        <f t="shared" si="1"/>
        <v>1</v>
      </c>
      <c r="AP6" s="149">
        <f t="shared" si="1"/>
        <v>1</v>
      </c>
      <c r="AQ6" s="149">
        <f t="shared" si="1"/>
        <v>1</v>
      </c>
      <c r="AR6" s="149">
        <f t="shared" si="1"/>
        <v>1</v>
      </c>
      <c r="AS6" s="149">
        <f t="shared" si="1"/>
        <v>1</v>
      </c>
      <c r="AT6" s="149">
        <f t="shared" si="1"/>
        <v>1</v>
      </c>
      <c r="AU6" s="149">
        <f t="shared" si="1"/>
        <v>1</v>
      </c>
      <c r="AV6" s="149">
        <f t="shared" si="1"/>
        <v>1</v>
      </c>
      <c r="AW6" s="149">
        <f t="shared" si="1"/>
        <v>1</v>
      </c>
      <c r="AX6" s="149">
        <f t="shared" si="1"/>
        <v>1</v>
      </c>
      <c r="AY6" s="149">
        <f t="shared" si="1"/>
        <v>1</v>
      </c>
      <c r="AZ6" s="149">
        <f t="shared" si="1"/>
        <v>1</v>
      </c>
      <c r="BA6" s="149">
        <f t="shared" si="1"/>
        <v>1</v>
      </c>
      <c r="BB6" s="149" t="str">
        <f t="shared" si="1"/>
        <v/>
      </c>
      <c r="BC6" s="149" t="str">
        <f t="shared" si="1"/>
        <v/>
      </c>
      <c r="BD6" s="149" t="str">
        <f t="shared" si="1"/>
        <v/>
      </c>
      <c r="BE6" s="149" t="str">
        <f t="shared" si="1"/>
        <v/>
      </c>
      <c r="BF6" s="149" t="str">
        <f t="shared" si="1"/>
        <v/>
      </c>
      <c r="BG6" s="149" t="str">
        <f t="shared" si="1"/>
        <v/>
      </c>
      <c r="BH6" s="149" t="str">
        <f t="shared" si="1"/>
        <v/>
      </c>
      <c r="BI6" s="149" t="str">
        <f t="shared" si="1"/>
        <v/>
      </c>
      <c r="BJ6" s="149" t="str">
        <f t="shared" si="1"/>
        <v/>
      </c>
      <c r="BK6" s="149" t="str">
        <f t="shared" si="1"/>
        <v/>
      </c>
      <c r="BL6" s="149" t="str">
        <f t="shared" si="1"/>
        <v/>
      </c>
      <c r="BM6" s="149" t="str">
        <f t="shared" si="1"/>
        <v/>
      </c>
      <c r="BN6" s="149" t="str">
        <f t="shared" si="1"/>
        <v/>
      </c>
      <c r="BO6" s="149" t="str">
        <f t="shared" si="1"/>
        <v/>
      </c>
      <c r="BP6" s="149" t="str">
        <f t="shared" si="1"/>
        <v/>
      </c>
      <c r="BQ6" s="149" t="str">
        <f t="shared" si="1"/>
        <v/>
      </c>
      <c r="BR6" s="149" t="str">
        <f t="shared" si="1"/>
        <v/>
      </c>
      <c r="BS6" s="149" t="str">
        <f t="shared" si="1"/>
        <v/>
      </c>
      <c r="BT6" s="149" t="str">
        <f t="shared" si="1"/>
        <v/>
      </c>
      <c r="BU6" s="149" t="str">
        <f t="shared" si="1"/>
        <v/>
      </c>
      <c r="BV6" s="149" t="str">
        <f t="shared" si="1"/>
        <v/>
      </c>
      <c r="BW6" s="149" t="str">
        <f t="shared" si="1"/>
        <v/>
      </c>
      <c r="BX6" s="149" t="str">
        <f t="shared" si="1"/>
        <v/>
      </c>
      <c r="BY6" s="149" t="str">
        <f t="shared" ref="N6:BY10" si="4">IF(AND(BY$2&gt;=$K6,BY$2&lt;SUM($I6:$K6)),1,"")</f>
        <v/>
      </c>
      <c r="BZ6" s="149" t="str">
        <f t="shared" si="2"/>
        <v/>
      </c>
    </row>
    <row r="7" spans="2:78" s="113" customFormat="1" x14ac:dyDescent="0.3">
      <c r="B7" s="113" t="str">
        <f>Calculations!B7</f>
        <v>CES</v>
      </c>
      <c r="C7" s="114">
        <f>Calculations!C7</f>
        <v>1005</v>
      </c>
      <c r="D7" s="113" t="str">
        <f>Calculations!D7</f>
        <v>Gas</v>
      </c>
      <c r="E7" s="113" t="str">
        <f>Calculations!E7</f>
        <v>Gas (CCGT)</v>
      </c>
      <c r="F7" s="113" t="str">
        <f>Calculations!F7</f>
        <v>Greenfield Energy Centre</v>
      </c>
      <c r="G7" s="113">
        <f>Calculations!G7</f>
        <v>39737</v>
      </c>
      <c r="H7" s="113">
        <f>Calculations!H7</f>
        <v>20</v>
      </c>
      <c r="I7" s="113">
        <f>Calculations!I7</f>
        <v>27</v>
      </c>
      <c r="J7" s="113">
        <f>Calculations!J7</f>
        <v>13</v>
      </c>
      <c r="K7" s="113">
        <f>Calculations!K7</f>
        <v>2008</v>
      </c>
      <c r="L7" s="114"/>
      <c r="M7" s="149" t="str">
        <f t="shared" si="3"/>
        <v/>
      </c>
      <c r="N7" s="149" t="str">
        <f t="shared" si="4"/>
        <v/>
      </c>
      <c r="O7" s="149" t="str">
        <f t="shared" si="4"/>
        <v/>
      </c>
      <c r="P7" s="149">
        <f t="shared" si="4"/>
        <v>1</v>
      </c>
      <c r="Q7" s="149">
        <f t="shared" si="4"/>
        <v>1</v>
      </c>
      <c r="R7" s="149">
        <f t="shared" si="4"/>
        <v>1</v>
      </c>
      <c r="S7" s="149">
        <f t="shared" si="4"/>
        <v>1</v>
      </c>
      <c r="T7" s="149">
        <f t="shared" si="4"/>
        <v>1</v>
      </c>
      <c r="U7" s="149">
        <f t="shared" si="4"/>
        <v>1</v>
      </c>
      <c r="V7" s="149">
        <f t="shared" si="4"/>
        <v>1</v>
      </c>
      <c r="W7" s="149">
        <f t="shared" si="4"/>
        <v>1</v>
      </c>
      <c r="X7" s="149">
        <f t="shared" si="4"/>
        <v>1</v>
      </c>
      <c r="Y7" s="149">
        <f t="shared" si="4"/>
        <v>1</v>
      </c>
      <c r="Z7" s="149">
        <f t="shared" si="4"/>
        <v>1</v>
      </c>
      <c r="AA7" s="149">
        <f t="shared" si="4"/>
        <v>1</v>
      </c>
      <c r="AB7" s="149">
        <f t="shared" si="4"/>
        <v>1</v>
      </c>
      <c r="AC7" s="149">
        <f t="shared" si="4"/>
        <v>1</v>
      </c>
      <c r="AD7" s="149">
        <f t="shared" si="4"/>
        <v>1</v>
      </c>
      <c r="AE7" s="149">
        <f t="shared" si="4"/>
        <v>1</v>
      </c>
      <c r="AF7" s="149">
        <f t="shared" si="4"/>
        <v>1</v>
      </c>
      <c r="AG7" s="149">
        <f t="shared" si="4"/>
        <v>1</v>
      </c>
      <c r="AH7" s="149">
        <f t="shared" si="4"/>
        <v>1</v>
      </c>
      <c r="AI7" s="149">
        <f t="shared" si="4"/>
        <v>1</v>
      </c>
      <c r="AJ7" s="149">
        <f t="shared" si="4"/>
        <v>1</v>
      </c>
      <c r="AK7" s="149">
        <f t="shared" si="4"/>
        <v>1</v>
      </c>
      <c r="AL7" s="149">
        <f t="shared" si="4"/>
        <v>1</v>
      </c>
      <c r="AM7" s="149">
        <f t="shared" si="4"/>
        <v>1</v>
      </c>
      <c r="AN7" s="149">
        <f t="shared" si="4"/>
        <v>1</v>
      </c>
      <c r="AO7" s="149">
        <f t="shared" si="4"/>
        <v>1</v>
      </c>
      <c r="AP7" s="149">
        <f t="shared" si="4"/>
        <v>1</v>
      </c>
      <c r="AQ7" s="149">
        <f t="shared" si="4"/>
        <v>1</v>
      </c>
      <c r="AR7" s="149">
        <f t="shared" si="4"/>
        <v>1</v>
      </c>
      <c r="AS7" s="149">
        <f t="shared" si="4"/>
        <v>1</v>
      </c>
      <c r="AT7" s="149">
        <f t="shared" si="4"/>
        <v>1</v>
      </c>
      <c r="AU7" s="149">
        <f t="shared" si="4"/>
        <v>1</v>
      </c>
      <c r="AV7" s="149">
        <f t="shared" si="4"/>
        <v>1</v>
      </c>
      <c r="AW7" s="149">
        <f t="shared" si="4"/>
        <v>1</v>
      </c>
      <c r="AX7" s="149">
        <f t="shared" si="4"/>
        <v>1</v>
      </c>
      <c r="AY7" s="149">
        <f t="shared" si="4"/>
        <v>1</v>
      </c>
      <c r="AZ7" s="149">
        <f t="shared" si="4"/>
        <v>1</v>
      </c>
      <c r="BA7" s="149">
        <f t="shared" si="4"/>
        <v>1</v>
      </c>
      <c r="BB7" s="149">
        <f t="shared" si="4"/>
        <v>1</v>
      </c>
      <c r="BC7" s="149">
        <f t="shared" si="4"/>
        <v>1</v>
      </c>
      <c r="BD7" s="149" t="str">
        <f t="shared" si="4"/>
        <v/>
      </c>
      <c r="BE7" s="149" t="str">
        <f t="shared" si="4"/>
        <v/>
      </c>
      <c r="BF7" s="149" t="str">
        <f t="shared" si="4"/>
        <v/>
      </c>
      <c r="BG7" s="149" t="str">
        <f t="shared" si="4"/>
        <v/>
      </c>
      <c r="BH7" s="149" t="str">
        <f t="shared" si="4"/>
        <v/>
      </c>
      <c r="BI7" s="149" t="str">
        <f t="shared" si="4"/>
        <v/>
      </c>
      <c r="BJ7" s="149" t="str">
        <f t="shared" si="4"/>
        <v/>
      </c>
      <c r="BK7" s="149" t="str">
        <f t="shared" si="4"/>
        <v/>
      </c>
      <c r="BL7" s="149" t="str">
        <f t="shared" si="4"/>
        <v/>
      </c>
      <c r="BM7" s="149" t="str">
        <f t="shared" si="4"/>
        <v/>
      </c>
      <c r="BN7" s="149" t="str">
        <f t="shared" si="4"/>
        <v/>
      </c>
      <c r="BO7" s="149" t="str">
        <f t="shared" si="4"/>
        <v/>
      </c>
      <c r="BP7" s="149" t="str">
        <f t="shared" si="4"/>
        <v/>
      </c>
      <c r="BQ7" s="149" t="str">
        <f t="shared" si="4"/>
        <v/>
      </c>
      <c r="BR7" s="149" t="str">
        <f t="shared" si="4"/>
        <v/>
      </c>
      <c r="BS7" s="149" t="str">
        <f t="shared" si="4"/>
        <v/>
      </c>
      <c r="BT7" s="149" t="str">
        <f t="shared" si="4"/>
        <v/>
      </c>
      <c r="BU7" s="149" t="str">
        <f t="shared" si="4"/>
        <v/>
      </c>
      <c r="BV7" s="149" t="str">
        <f t="shared" si="4"/>
        <v/>
      </c>
      <c r="BW7" s="149" t="str">
        <f t="shared" si="4"/>
        <v/>
      </c>
      <c r="BX7" s="149" t="str">
        <f t="shared" si="4"/>
        <v/>
      </c>
      <c r="BY7" s="149" t="str">
        <f t="shared" si="4"/>
        <v/>
      </c>
      <c r="BZ7" s="149" t="str">
        <f t="shared" si="2"/>
        <v/>
      </c>
    </row>
    <row r="8" spans="2:78" s="113" customFormat="1" x14ac:dyDescent="0.3">
      <c r="B8" s="113" t="str">
        <f>Calculations!B8</f>
        <v>CES</v>
      </c>
      <c r="C8" s="114">
        <f>Calculations!C8</f>
        <v>577</v>
      </c>
      <c r="D8" s="113" t="str">
        <f>Calculations!D8</f>
        <v>Gas</v>
      </c>
      <c r="E8" s="113" t="str">
        <f>Calculations!E8</f>
        <v>Gas (CCGT)</v>
      </c>
      <c r="F8" s="113" t="str">
        <f>Calculations!F8</f>
        <v>St. Clair Energy Centre</v>
      </c>
      <c r="G8" s="113">
        <f>Calculations!G8</f>
        <v>39902</v>
      </c>
      <c r="H8" s="113">
        <f>Calculations!H8</f>
        <v>20</v>
      </c>
      <c r="I8" s="113">
        <f>Calculations!I8</f>
        <v>29</v>
      </c>
      <c r="J8" s="113">
        <f>Calculations!J8</f>
        <v>11</v>
      </c>
      <c r="K8" s="113">
        <f>Calculations!K8</f>
        <v>2009</v>
      </c>
      <c r="L8" s="114"/>
      <c r="M8" s="149" t="str">
        <f t="shared" si="3"/>
        <v/>
      </c>
      <c r="N8" s="149" t="str">
        <f t="shared" si="4"/>
        <v/>
      </c>
      <c r="O8" s="149" t="str">
        <f t="shared" si="4"/>
        <v/>
      </c>
      <c r="P8" s="149" t="str">
        <f t="shared" si="4"/>
        <v/>
      </c>
      <c r="Q8" s="149">
        <f t="shared" si="4"/>
        <v>1</v>
      </c>
      <c r="R8" s="149">
        <f t="shared" si="4"/>
        <v>1</v>
      </c>
      <c r="S8" s="149">
        <f t="shared" si="4"/>
        <v>1</v>
      </c>
      <c r="T8" s="149">
        <f t="shared" si="4"/>
        <v>1</v>
      </c>
      <c r="U8" s="149">
        <f t="shared" si="4"/>
        <v>1</v>
      </c>
      <c r="V8" s="149">
        <f t="shared" si="4"/>
        <v>1</v>
      </c>
      <c r="W8" s="149">
        <f t="shared" si="4"/>
        <v>1</v>
      </c>
      <c r="X8" s="149">
        <f t="shared" si="4"/>
        <v>1</v>
      </c>
      <c r="Y8" s="149">
        <f t="shared" si="4"/>
        <v>1</v>
      </c>
      <c r="Z8" s="149">
        <f t="shared" si="4"/>
        <v>1</v>
      </c>
      <c r="AA8" s="149">
        <f t="shared" si="4"/>
        <v>1</v>
      </c>
      <c r="AB8" s="149">
        <f t="shared" si="4"/>
        <v>1</v>
      </c>
      <c r="AC8" s="149">
        <f t="shared" si="4"/>
        <v>1</v>
      </c>
      <c r="AD8" s="149">
        <f t="shared" si="4"/>
        <v>1</v>
      </c>
      <c r="AE8" s="149">
        <f t="shared" si="4"/>
        <v>1</v>
      </c>
      <c r="AF8" s="149">
        <f t="shared" si="4"/>
        <v>1</v>
      </c>
      <c r="AG8" s="149">
        <f t="shared" si="4"/>
        <v>1</v>
      </c>
      <c r="AH8" s="149">
        <f t="shared" si="4"/>
        <v>1</v>
      </c>
      <c r="AI8" s="149">
        <f t="shared" si="4"/>
        <v>1</v>
      </c>
      <c r="AJ8" s="149">
        <f t="shared" si="4"/>
        <v>1</v>
      </c>
      <c r="AK8" s="149">
        <f t="shared" si="4"/>
        <v>1</v>
      </c>
      <c r="AL8" s="149">
        <f t="shared" si="4"/>
        <v>1</v>
      </c>
      <c r="AM8" s="149">
        <f t="shared" si="4"/>
        <v>1</v>
      </c>
      <c r="AN8" s="149">
        <f t="shared" si="4"/>
        <v>1</v>
      </c>
      <c r="AO8" s="149">
        <f t="shared" si="4"/>
        <v>1</v>
      </c>
      <c r="AP8" s="149">
        <f t="shared" si="4"/>
        <v>1</v>
      </c>
      <c r="AQ8" s="149">
        <f t="shared" si="4"/>
        <v>1</v>
      </c>
      <c r="AR8" s="149">
        <f t="shared" si="4"/>
        <v>1</v>
      </c>
      <c r="AS8" s="149">
        <f t="shared" si="4"/>
        <v>1</v>
      </c>
      <c r="AT8" s="149">
        <f t="shared" si="4"/>
        <v>1</v>
      </c>
      <c r="AU8" s="149">
        <f t="shared" si="4"/>
        <v>1</v>
      </c>
      <c r="AV8" s="149">
        <f t="shared" si="4"/>
        <v>1</v>
      </c>
      <c r="AW8" s="149">
        <f t="shared" si="4"/>
        <v>1</v>
      </c>
      <c r="AX8" s="149">
        <f t="shared" si="4"/>
        <v>1</v>
      </c>
      <c r="AY8" s="149">
        <f t="shared" si="4"/>
        <v>1</v>
      </c>
      <c r="AZ8" s="149">
        <f t="shared" si="4"/>
        <v>1</v>
      </c>
      <c r="BA8" s="149">
        <f t="shared" si="4"/>
        <v>1</v>
      </c>
      <c r="BB8" s="149">
        <f t="shared" si="4"/>
        <v>1</v>
      </c>
      <c r="BC8" s="149">
        <f t="shared" si="4"/>
        <v>1</v>
      </c>
      <c r="BD8" s="149">
        <f t="shared" si="4"/>
        <v>1</v>
      </c>
      <c r="BE8" s="149" t="str">
        <f t="shared" si="4"/>
        <v/>
      </c>
      <c r="BF8" s="149" t="str">
        <f t="shared" si="4"/>
        <v/>
      </c>
      <c r="BG8" s="149" t="str">
        <f t="shared" si="4"/>
        <v/>
      </c>
      <c r="BH8" s="149" t="str">
        <f t="shared" si="4"/>
        <v/>
      </c>
      <c r="BI8" s="149" t="str">
        <f t="shared" si="4"/>
        <v/>
      </c>
      <c r="BJ8" s="149" t="str">
        <f t="shared" si="4"/>
        <v/>
      </c>
      <c r="BK8" s="149" t="str">
        <f t="shared" si="4"/>
        <v/>
      </c>
      <c r="BL8" s="149" t="str">
        <f t="shared" si="4"/>
        <v/>
      </c>
      <c r="BM8" s="149" t="str">
        <f t="shared" si="4"/>
        <v/>
      </c>
      <c r="BN8" s="149" t="str">
        <f t="shared" si="4"/>
        <v/>
      </c>
      <c r="BO8" s="149" t="str">
        <f t="shared" si="4"/>
        <v/>
      </c>
      <c r="BP8" s="149" t="str">
        <f t="shared" si="4"/>
        <v/>
      </c>
      <c r="BQ8" s="149" t="str">
        <f t="shared" si="4"/>
        <v/>
      </c>
      <c r="BR8" s="149" t="str">
        <f t="shared" si="4"/>
        <v/>
      </c>
      <c r="BS8" s="149" t="str">
        <f t="shared" si="4"/>
        <v/>
      </c>
      <c r="BT8" s="149" t="str">
        <f t="shared" si="4"/>
        <v/>
      </c>
      <c r="BU8" s="149" t="str">
        <f t="shared" si="4"/>
        <v/>
      </c>
      <c r="BV8" s="149" t="str">
        <f t="shared" si="4"/>
        <v/>
      </c>
      <c r="BW8" s="149" t="str">
        <f t="shared" si="4"/>
        <v/>
      </c>
      <c r="BX8" s="149" t="str">
        <f t="shared" si="4"/>
        <v/>
      </c>
      <c r="BY8" s="149" t="str">
        <f t="shared" si="4"/>
        <v/>
      </c>
      <c r="BZ8" s="149" t="str">
        <f t="shared" si="2"/>
        <v/>
      </c>
    </row>
    <row r="9" spans="2:78" s="113" customFormat="1" x14ac:dyDescent="0.3">
      <c r="B9" s="113" t="str">
        <f>Calculations!B9</f>
        <v>CES</v>
      </c>
      <c r="C9" s="114">
        <f>Calculations!C9</f>
        <v>314</v>
      </c>
      <c r="D9" s="113" t="str">
        <f>Calculations!D9</f>
        <v>Gas</v>
      </c>
      <c r="E9" s="113" t="str">
        <f>Calculations!E9</f>
        <v>Gas (CCGT)</v>
      </c>
      <c r="F9" s="113" t="str">
        <f>Calculations!F9</f>
        <v>Green Electron Power Plant</v>
      </c>
      <c r="G9" s="113">
        <f>Calculations!G9</f>
        <v>42979</v>
      </c>
      <c r="H9" s="113">
        <f>Calculations!H9</f>
        <v>20</v>
      </c>
      <c r="I9" s="113">
        <f>Calculations!I9</f>
        <v>40</v>
      </c>
      <c r="J9" s="113">
        <f>Calculations!J9</f>
        <v>0</v>
      </c>
      <c r="K9" s="113">
        <f>Calculations!K9</f>
        <v>2017</v>
      </c>
      <c r="L9" s="114"/>
      <c r="M9" s="149" t="str">
        <f t="shared" si="3"/>
        <v/>
      </c>
      <c r="N9" s="149" t="str">
        <f t="shared" si="4"/>
        <v/>
      </c>
      <c r="O9" s="149" t="str">
        <f t="shared" si="4"/>
        <v/>
      </c>
      <c r="P9" s="149" t="str">
        <f t="shared" si="4"/>
        <v/>
      </c>
      <c r="Q9" s="149" t="str">
        <f t="shared" si="4"/>
        <v/>
      </c>
      <c r="R9" s="149" t="str">
        <f t="shared" si="4"/>
        <v/>
      </c>
      <c r="S9" s="149" t="str">
        <f t="shared" si="4"/>
        <v/>
      </c>
      <c r="T9" s="149" t="str">
        <f t="shared" si="4"/>
        <v/>
      </c>
      <c r="U9" s="149" t="str">
        <f t="shared" si="4"/>
        <v/>
      </c>
      <c r="V9" s="149" t="str">
        <f t="shared" si="4"/>
        <v/>
      </c>
      <c r="W9" s="149" t="str">
        <f t="shared" si="4"/>
        <v/>
      </c>
      <c r="X9" s="149" t="str">
        <f t="shared" si="4"/>
        <v/>
      </c>
      <c r="Y9" s="149">
        <f t="shared" si="4"/>
        <v>1</v>
      </c>
      <c r="Z9" s="149">
        <f t="shared" si="4"/>
        <v>1</v>
      </c>
      <c r="AA9" s="149">
        <f t="shared" si="4"/>
        <v>1</v>
      </c>
      <c r="AB9" s="149">
        <f t="shared" si="4"/>
        <v>1</v>
      </c>
      <c r="AC9" s="149">
        <f t="shared" si="4"/>
        <v>1</v>
      </c>
      <c r="AD9" s="149">
        <f t="shared" si="4"/>
        <v>1</v>
      </c>
      <c r="AE9" s="149">
        <f t="shared" si="4"/>
        <v>1</v>
      </c>
      <c r="AF9" s="149">
        <f t="shared" si="4"/>
        <v>1</v>
      </c>
      <c r="AG9" s="149">
        <f t="shared" si="4"/>
        <v>1</v>
      </c>
      <c r="AH9" s="149">
        <f t="shared" si="4"/>
        <v>1</v>
      </c>
      <c r="AI9" s="149">
        <f t="shared" si="4"/>
        <v>1</v>
      </c>
      <c r="AJ9" s="149">
        <f t="shared" si="4"/>
        <v>1</v>
      </c>
      <c r="AK9" s="149">
        <f t="shared" si="4"/>
        <v>1</v>
      </c>
      <c r="AL9" s="149">
        <f t="shared" si="4"/>
        <v>1</v>
      </c>
      <c r="AM9" s="149">
        <f t="shared" si="4"/>
        <v>1</v>
      </c>
      <c r="AN9" s="149">
        <f t="shared" si="4"/>
        <v>1</v>
      </c>
      <c r="AO9" s="149">
        <f t="shared" si="4"/>
        <v>1</v>
      </c>
      <c r="AP9" s="149">
        <f t="shared" si="4"/>
        <v>1</v>
      </c>
      <c r="AQ9" s="149">
        <f t="shared" si="4"/>
        <v>1</v>
      </c>
      <c r="AR9" s="149">
        <f t="shared" si="4"/>
        <v>1</v>
      </c>
      <c r="AS9" s="149">
        <f t="shared" si="4"/>
        <v>1</v>
      </c>
      <c r="AT9" s="149">
        <f t="shared" si="4"/>
        <v>1</v>
      </c>
      <c r="AU9" s="149">
        <f t="shared" si="4"/>
        <v>1</v>
      </c>
      <c r="AV9" s="149">
        <f t="shared" si="4"/>
        <v>1</v>
      </c>
      <c r="AW9" s="149">
        <f t="shared" si="4"/>
        <v>1</v>
      </c>
      <c r="AX9" s="149">
        <f t="shared" si="4"/>
        <v>1</v>
      </c>
      <c r="AY9" s="149">
        <f t="shared" si="4"/>
        <v>1</v>
      </c>
      <c r="AZ9" s="149">
        <f t="shared" si="4"/>
        <v>1</v>
      </c>
      <c r="BA9" s="149">
        <f t="shared" si="4"/>
        <v>1</v>
      </c>
      <c r="BB9" s="149">
        <f t="shared" si="4"/>
        <v>1</v>
      </c>
      <c r="BC9" s="149">
        <f t="shared" si="4"/>
        <v>1</v>
      </c>
      <c r="BD9" s="149">
        <f t="shared" si="4"/>
        <v>1</v>
      </c>
      <c r="BE9" s="149">
        <f t="shared" si="4"/>
        <v>1</v>
      </c>
      <c r="BF9" s="149">
        <f t="shared" si="4"/>
        <v>1</v>
      </c>
      <c r="BG9" s="149">
        <f t="shared" si="4"/>
        <v>1</v>
      </c>
      <c r="BH9" s="149">
        <f t="shared" si="4"/>
        <v>1</v>
      </c>
      <c r="BI9" s="149">
        <f t="shared" si="4"/>
        <v>1</v>
      </c>
      <c r="BJ9" s="149">
        <f t="shared" si="4"/>
        <v>1</v>
      </c>
      <c r="BK9" s="149">
        <f t="shared" si="4"/>
        <v>1</v>
      </c>
      <c r="BL9" s="149">
        <f t="shared" si="4"/>
        <v>1</v>
      </c>
      <c r="BM9" s="149" t="str">
        <f t="shared" si="4"/>
        <v/>
      </c>
      <c r="BN9" s="149" t="str">
        <f t="shared" si="4"/>
        <v/>
      </c>
      <c r="BO9" s="149" t="str">
        <f t="shared" si="4"/>
        <v/>
      </c>
      <c r="BP9" s="149" t="str">
        <f t="shared" si="4"/>
        <v/>
      </c>
      <c r="BQ9" s="149" t="str">
        <f t="shared" si="4"/>
        <v/>
      </c>
      <c r="BR9" s="149" t="str">
        <f t="shared" si="4"/>
        <v/>
      </c>
      <c r="BS9" s="149" t="str">
        <f t="shared" si="4"/>
        <v/>
      </c>
      <c r="BT9" s="149" t="str">
        <f t="shared" si="4"/>
        <v/>
      </c>
      <c r="BU9" s="149" t="str">
        <f t="shared" si="4"/>
        <v/>
      </c>
      <c r="BV9" s="149" t="str">
        <f t="shared" si="4"/>
        <v/>
      </c>
      <c r="BW9" s="149" t="str">
        <f t="shared" si="4"/>
        <v/>
      </c>
      <c r="BX9" s="149" t="str">
        <f t="shared" si="4"/>
        <v/>
      </c>
      <c r="BY9" s="149" t="str">
        <f t="shared" si="4"/>
        <v/>
      </c>
      <c r="BZ9" s="149" t="str">
        <f t="shared" si="2"/>
        <v/>
      </c>
    </row>
    <row r="10" spans="2:78" s="113" customFormat="1" x14ac:dyDescent="0.3">
      <c r="B10" s="113" t="str">
        <f>Calculations!B10</f>
        <v>CES</v>
      </c>
      <c r="C10" s="114">
        <f>Calculations!C10</f>
        <v>900</v>
      </c>
      <c r="D10" s="113" t="str">
        <f>Calculations!D10</f>
        <v>Gas</v>
      </c>
      <c r="E10" s="113" t="str">
        <f>Calculations!E10</f>
        <v>Gas (CCGT)</v>
      </c>
      <c r="F10" s="113" t="str">
        <f>Calculations!F10</f>
        <v>Napanee Generating Station</v>
      </c>
      <c r="G10" s="113">
        <f>Calculations!G10</f>
        <v>43465</v>
      </c>
      <c r="H10" s="113">
        <f>Calculations!H10</f>
        <v>20</v>
      </c>
      <c r="I10" s="113">
        <f>Calculations!I10</f>
        <v>40</v>
      </c>
      <c r="J10" s="113">
        <f>Calculations!J10</f>
        <v>0</v>
      </c>
      <c r="K10" s="113">
        <f>Calculations!K10</f>
        <v>2018</v>
      </c>
      <c r="L10" s="114"/>
      <c r="M10" s="149" t="str">
        <f t="shared" si="3"/>
        <v/>
      </c>
      <c r="N10" s="149" t="str">
        <f t="shared" si="4"/>
        <v/>
      </c>
      <c r="O10" s="149" t="str">
        <f t="shared" si="4"/>
        <v/>
      </c>
      <c r="P10" s="149" t="str">
        <f t="shared" si="4"/>
        <v/>
      </c>
      <c r="Q10" s="149" t="str">
        <f t="shared" si="4"/>
        <v/>
      </c>
      <c r="R10" s="149" t="str">
        <f t="shared" si="4"/>
        <v/>
      </c>
      <c r="S10" s="149" t="str">
        <f t="shared" si="4"/>
        <v/>
      </c>
      <c r="T10" s="149" t="str">
        <f t="shared" si="4"/>
        <v/>
      </c>
      <c r="U10" s="149" t="str">
        <f t="shared" si="4"/>
        <v/>
      </c>
      <c r="V10" s="149" t="str">
        <f t="shared" si="4"/>
        <v/>
      </c>
      <c r="W10" s="149" t="str">
        <f t="shared" si="4"/>
        <v/>
      </c>
      <c r="X10" s="149" t="str">
        <f t="shared" si="4"/>
        <v/>
      </c>
      <c r="Y10" s="149" t="str">
        <f t="shared" si="4"/>
        <v/>
      </c>
      <c r="Z10" s="149">
        <f t="shared" si="4"/>
        <v>1</v>
      </c>
      <c r="AA10" s="149">
        <f t="shared" si="4"/>
        <v>1</v>
      </c>
      <c r="AB10" s="149">
        <f t="shared" si="4"/>
        <v>1</v>
      </c>
      <c r="AC10" s="149">
        <f t="shared" si="4"/>
        <v>1</v>
      </c>
      <c r="AD10" s="149">
        <f t="shared" si="4"/>
        <v>1</v>
      </c>
      <c r="AE10" s="149">
        <f t="shared" si="4"/>
        <v>1</v>
      </c>
      <c r="AF10" s="149">
        <f t="shared" si="4"/>
        <v>1</v>
      </c>
      <c r="AG10" s="149">
        <f t="shared" si="4"/>
        <v>1</v>
      </c>
      <c r="AH10" s="149">
        <f t="shared" si="4"/>
        <v>1</v>
      </c>
      <c r="AI10" s="149">
        <f t="shared" si="4"/>
        <v>1</v>
      </c>
      <c r="AJ10" s="149">
        <f t="shared" si="4"/>
        <v>1</v>
      </c>
      <c r="AK10" s="149">
        <f t="shared" si="4"/>
        <v>1</v>
      </c>
      <c r="AL10" s="149">
        <f t="shared" si="4"/>
        <v>1</v>
      </c>
      <c r="AM10" s="149">
        <f t="shared" si="4"/>
        <v>1</v>
      </c>
      <c r="AN10" s="149">
        <f t="shared" si="4"/>
        <v>1</v>
      </c>
      <c r="AO10" s="149">
        <f t="shared" si="4"/>
        <v>1</v>
      </c>
      <c r="AP10" s="149">
        <f t="shared" si="4"/>
        <v>1</v>
      </c>
      <c r="AQ10" s="149">
        <f t="shared" si="4"/>
        <v>1</v>
      </c>
      <c r="AR10" s="149">
        <f t="shared" si="4"/>
        <v>1</v>
      </c>
      <c r="AS10" s="149">
        <f t="shared" si="4"/>
        <v>1</v>
      </c>
      <c r="AT10" s="149">
        <f t="shared" si="4"/>
        <v>1</v>
      </c>
      <c r="AU10" s="149">
        <f t="shared" si="4"/>
        <v>1</v>
      </c>
      <c r="AV10" s="149">
        <f t="shared" si="4"/>
        <v>1</v>
      </c>
      <c r="AW10" s="149">
        <f t="shared" si="4"/>
        <v>1</v>
      </c>
      <c r="AX10" s="149">
        <f t="shared" si="4"/>
        <v>1</v>
      </c>
      <c r="AY10" s="149">
        <f t="shared" si="4"/>
        <v>1</v>
      </c>
      <c r="AZ10" s="149">
        <f t="shared" si="4"/>
        <v>1</v>
      </c>
      <c r="BA10" s="149">
        <f t="shared" si="4"/>
        <v>1</v>
      </c>
      <c r="BB10" s="149">
        <f t="shared" si="4"/>
        <v>1</v>
      </c>
      <c r="BC10" s="149">
        <f t="shared" si="4"/>
        <v>1</v>
      </c>
      <c r="BD10" s="149">
        <f t="shared" si="4"/>
        <v>1</v>
      </c>
      <c r="BE10" s="149">
        <f t="shared" si="4"/>
        <v>1</v>
      </c>
      <c r="BF10" s="149">
        <f t="shared" si="4"/>
        <v>1</v>
      </c>
      <c r="BG10" s="149">
        <f t="shared" si="4"/>
        <v>1</v>
      </c>
      <c r="BH10" s="149">
        <f t="shared" si="4"/>
        <v>1</v>
      </c>
      <c r="BI10" s="149">
        <f t="shared" si="4"/>
        <v>1</v>
      </c>
      <c r="BJ10" s="149">
        <f t="shared" si="4"/>
        <v>1</v>
      </c>
      <c r="BK10" s="149">
        <f t="shared" si="4"/>
        <v>1</v>
      </c>
      <c r="BL10" s="149">
        <f t="shared" si="4"/>
        <v>1</v>
      </c>
      <c r="BM10" s="149">
        <f t="shared" si="4"/>
        <v>1</v>
      </c>
      <c r="BN10" s="149" t="str">
        <f t="shared" si="4"/>
        <v/>
      </c>
      <c r="BO10" s="149" t="str">
        <f t="shared" si="4"/>
        <v/>
      </c>
      <c r="BP10" s="149" t="str">
        <f t="shared" si="4"/>
        <v/>
      </c>
      <c r="BQ10" s="149" t="str">
        <f t="shared" si="4"/>
        <v/>
      </c>
      <c r="BR10" s="149" t="str">
        <f t="shared" si="4"/>
        <v/>
      </c>
      <c r="BS10" s="149" t="str">
        <f t="shared" si="4"/>
        <v/>
      </c>
      <c r="BT10" s="149" t="str">
        <f t="shared" si="4"/>
        <v/>
      </c>
      <c r="BU10" s="149" t="str">
        <f t="shared" si="4"/>
        <v/>
      </c>
      <c r="BV10" s="149" t="str">
        <f t="shared" si="4"/>
        <v/>
      </c>
      <c r="BW10" s="149" t="str">
        <f t="shared" si="4"/>
        <v/>
      </c>
      <c r="BX10" s="149" t="str">
        <f t="shared" ref="BX10:BY40" si="5">IF(AND(BX$2&gt;=$K10,BX$2&lt;SUM($I10:$K10)),1,"")</f>
        <v/>
      </c>
      <c r="BY10" s="149" t="str">
        <f t="shared" si="5"/>
        <v/>
      </c>
      <c r="BZ10" s="149" t="str">
        <f t="shared" si="2"/>
        <v/>
      </c>
    </row>
    <row r="11" spans="2:78" s="113" customFormat="1" x14ac:dyDescent="0.3">
      <c r="B11" s="113" t="str">
        <f>Calculations!B11</f>
        <v>CHP I</v>
      </c>
      <c r="C11" s="114">
        <f>Calculations!C11</f>
        <v>100</v>
      </c>
      <c r="D11" s="113" t="str">
        <f>Calculations!D11</f>
        <v>Gas</v>
      </c>
      <c r="E11" s="113" t="str">
        <f>Calculations!E11</f>
        <v>Gas (CHP)</v>
      </c>
      <c r="F11" s="113" t="str">
        <f>Calculations!F11</f>
        <v>East Windsor CoGen</v>
      </c>
      <c r="G11" s="113">
        <f>Calculations!G11</f>
        <v>40123</v>
      </c>
      <c r="H11" s="113">
        <f>Calculations!H11</f>
        <v>20</v>
      </c>
      <c r="I11" s="113">
        <f>Calculations!I11</f>
        <v>40</v>
      </c>
      <c r="J11" s="113">
        <f>Calculations!J11</f>
        <v>0</v>
      </c>
      <c r="K11" s="113">
        <f>Calculations!K11</f>
        <v>2009</v>
      </c>
      <c r="L11" s="114"/>
      <c r="M11" s="149" t="str">
        <f t="shared" si="3"/>
        <v/>
      </c>
      <c r="N11" s="149" t="str">
        <f t="shared" si="3"/>
        <v/>
      </c>
      <c r="O11" s="149" t="str">
        <f t="shared" si="3"/>
        <v/>
      </c>
      <c r="P11" s="149" t="str">
        <f t="shared" si="3"/>
        <v/>
      </c>
      <c r="Q11" s="149">
        <f t="shared" si="3"/>
        <v>1</v>
      </c>
      <c r="R11" s="149">
        <f t="shared" si="3"/>
        <v>1</v>
      </c>
      <c r="S11" s="149">
        <f t="shared" si="3"/>
        <v>1</v>
      </c>
      <c r="T11" s="149">
        <f t="shared" si="3"/>
        <v>1</v>
      </c>
      <c r="U11" s="149">
        <f t="shared" si="3"/>
        <v>1</v>
      </c>
      <c r="V11" s="149">
        <f t="shared" si="3"/>
        <v>1</v>
      </c>
      <c r="W11" s="149">
        <f t="shared" si="3"/>
        <v>1</v>
      </c>
      <c r="X11" s="149">
        <f t="shared" si="3"/>
        <v>1</v>
      </c>
      <c r="Y11" s="149">
        <f t="shared" si="3"/>
        <v>1</v>
      </c>
      <c r="Z11" s="149">
        <f t="shared" si="3"/>
        <v>1</v>
      </c>
      <c r="AA11" s="149">
        <f t="shared" si="3"/>
        <v>1</v>
      </c>
      <c r="AB11" s="149">
        <f t="shared" si="3"/>
        <v>1</v>
      </c>
      <c r="AC11" s="149">
        <f t="shared" ref="AC11:AR27" si="6">IF(AND(AC$2&gt;=$K11,AC$2&lt;SUM($I11:$K11)),1,"")</f>
        <v>1</v>
      </c>
      <c r="AD11" s="149">
        <f t="shared" si="6"/>
        <v>1</v>
      </c>
      <c r="AE11" s="149">
        <f t="shared" si="6"/>
        <v>1</v>
      </c>
      <c r="AF11" s="149">
        <f t="shared" si="6"/>
        <v>1</v>
      </c>
      <c r="AG11" s="149">
        <f t="shared" si="6"/>
        <v>1</v>
      </c>
      <c r="AH11" s="149">
        <f t="shared" si="6"/>
        <v>1</v>
      </c>
      <c r="AI11" s="149">
        <f t="shared" si="6"/>
        <v>1</v>
      </c>
      <c r="AJ11" s="149">
        <f t="shared" si="6"/>
        <v>1</v>
      </c>
      <c r="AK11" s="149">
        <f t="shared" si="6"/>
        <v>1</v>
      </c>
      <c r="AL11" s="149">
        <f t="shared" si="6"/>
        <v>1</v>
      </c>
      <c r="AM11" s="149">
        <f t="shared" si="6"/>
        <v>1</v>
      </c>
      <c r="AN11" s="149">
        <f t="shared" si="6"/>
        <v>1</v>
      </c>
      <c r="AO11" s="149">
        <f t="shared" si="6"/>
        <v>1</v>
      </c>
      <c r="AP11" s="149">
        <f t="shared" si="6"/>
        <v>1</v>
      </c>
      <c r="AQ11" s="149">
        <f t="shared" si="6"/>
        <v>1</v>
      </c>
      <c r="AR11" s="149">
        <f t="shared" si="6"/>
        <v>1</v>
      </c>
      <c r="AS11" s="149">
        <f t="shared" ref="AS11:BH26" si="7">IF(AND(AS$2&gt;=$K11,AS$2&lt;SUM($I11:$K11)),1,"")</f>
        <v>1</v>
      </c>
      <c r="AT11" s="149">
        <f t="shared" si="7"/>
        <v>1</v>
      </c>
      <c r="AU11" s="149">
        <f t="shared" si="7"/>
        <v>1</v>
      </c>
      <c r="AV11" s="149">
        <f t="shared" si="7"/>
        <v>1</v>
      </c>
      <c r="AW11" s="149">
        <f t="shared" si="7"/>
        <v>1</v>
      </c>
      <c r="AX11" s="149">
        <f t="shared" si="7"/>
        <v>1</v>
      </c>
      <c r="AY11" s="149">
        <f t="shared" si="7"/>
        <v>1</v>
      </c>
      <c r="AZ11" s="149">
        <f t="shared" si="7"/>
        <v>1</v>
      </c>
      <c r="BA11" s="149">
        <f t="shared" si="7"/>
        <v>1</v>
      </c>
      <c r="BB11" s="149">
        <f t="shared" si="7"/>
        <v>1</v>
      </c>
      <c r="BC11" s="149">
        <f t="shared" si="7"/>
        <v>1</v>
      </c>
      <c r="BD11" s="149">
        <f t="shared" si="7"/>
        <v>1</v>
      </c>
      <c r="BE11" s="149" t="str">
        <f t="shared" si="7"/>
        <v/>
      </c>
      <c r="BF11" s="149" t="str">
        <f t="shared" si="7"/>
        <v/>
      </c>
      <c r="BG11" s="149" t="str">
        <f t="shared" si="7"/>
        <v/>
      </c>
      <c r="BH11" s="149" t="str">
        <f t="shared" si="7"/>
        <v/>
      </c>
      <c r="BI11" s="149" t="str">
        <f t="shared" ref="BI11:BX40" si="8">IF(AND(BI$2&gt;=$K11,BI$2&lt;SUM($I11:$K11)),1,"")</f>
        <v/>
      </c>
      <c r="BJ11" s="149" t="str">
        <f t="shared" si="8"/>
        <v/>
      </c>
      <c r="BK11" s="149" t="str">
        <f t="shared" si="8"/>
        <v/>
      </c>
      <c r="BL11" s="149" t="str">
        <f t="shared" si="8"/>
        <v/>
      </c>
      <c r="BM11" s="149" t="str">
        <f t="shared" si="8"/>
        <v/>
      </c>
      <c r="BN11" s="149" t="str">
        <f t="shared" si="8"/>
        <v/>
      </c>
      <c r="BO11" s="149" t="str">
        <f t="shared" si="8"/>
        <v/>
      </c>
      <c r="BP11" s="149" t="str">
        <f t="shared" si="8"/>
        <v/>
      </c>
      <c r="BQ11" s="149" t="str">
        <f t="shared" si="8"/>
        <v/>
      </c>
      <c r="BR11" s="149" t="str">
        <f t="shared" si="8"/>
        <v/>
      </c>
      <c r="BS11" s="149" t="str">
        <f t="shared" si="8"/>
        <v/>
      </c>
      <c r="BT11" s="149" t="str">
        <f t="shared" si="8"/>
        <v/>
      </c>
      <c r="BU11" s="149" t="str">
        <f t="shared" si="8"/>
        <v/>
      </c>
      <c r="BV11" s="149" t="str">
        <f t="shared" si="8"/>
        <v/>
      </c>
      <c r="BW11" s="149" t="str">
        <f t="shared" si="8"/>
        <v/>
      </c>
      <c r="BX11" s="149" t="str">
        <f t="shared" si="8"/>
        <v/>
      </c>
      <c r="BY11" s="149" t="str">
        <f t="shared" si="5"/>
        <v/>
      </c>
      <c r="BZ11" s="149" t="str">
        <f t="shared" si="2"/>
        <v/>
      </c>
    </row>
    <row r="12" spans="2:78" s="113" customFormat="1" x14ac:dyDescent="0.3">
      <c r="B12" s="113" t="str">
        <f>Calculations!B12</f>
        <v>CHP I</v>
      </c>
      <c r="C12" s="114">
        <f>Calculations!C12</f>
        <v>287</v>
      </c>
      <c r="D12" s="113" t="str">
        <f>Calculations!D12</f>
        <v>Gas</v>
      </c>
      <c r="E12" s="113" t="str">
        <f>Calculations!E12</f>
        <v>Gas (CHP)</v>
      </c>
      <c r="F12" s="113" t="str">
        <f>Calculations!F12</f>
        <v>Thorold CoGen</v>
      </c>
      <c r="G12" s="113">
        <f>Calculations!G12</f>
        <v>40265</v>
      </c>
      <c r="H12" s="113">
        <f>Calculations!H12</f>
        <v>20</v>
      </c>
      <c r="I12" s="113">
        <f>Calculations!I12</f>
        <v>26</v>
      </c>
      <c r="J12" s="113">
        <f>Calculations!J12</f>
        <v>14</v>
      </c>
      <c r="K12" s="113">
        <f>Calculations!K12</f>
        <v>2010</v>
      </c>
      <c r="L12" s="114"/>
      <c r="M12" s="149" t="str">
        <f t="shared" si="3"/>
        <v/>
      </c>
      <c r="N12" s="149" t="str">
        <f t="shared" si="3"/>
        <v/>
      </c>
      <c r="O12" s="149" t="str">
        <f t="shared" si="3"/>
        <v/>
      </c>
      <c r="P12" s="149" t="str">
        <f t="shared" si="3"/>
        <v/>
      </c>
      <c r="Q12" s="149" t="str">
        <f t="shared" si="3"/>
        <v/>
      </c>
      <c r="R12" s="149">
        <f t="shared" si="3"/>
        <v>1</v>
      </c>
      <c r="S12" s="149">
        <f t="shared" si="3"/>
        <v>1</v>
      </c>
      <c r="T12" s="149">
        <f t="shared" si="3"/>
        <v>1</v>
      </c>
      <c r="U12" s="149">
        <f t="shared" si="3"/>
        <v>1</v>
      </c>
      <c r="V12" s="149">
        <f t="shared" si="3"/>
        <v>1</v>
      </c>
      <c r="W12" s="149">
        <f t="shared" si="3"/>
        <v>1</v>
      </c>
      <c r="X12" s="149">
        <f t="shared" si="3"/>
        <v>1</v>
      </c>
      <c r="Y12" s="149">
        <f t="shared" si="3"/>
        <v>1</v>
      </c>
      <c r="Z12" s="149">
        <f t="shared" si="3"/>
        <v>1</v>
      </c>
      <c r="AA12" s="149">
        <f t="shared" si="3"/>
        <v>1</v>
      </c>
      <c r="AB12" s="149">
        <f t="shared" si="3"/>
        <v>1</v>
      </c>
      <c r="AC12" s="149">
        <f t="shared" si="6"/>
        <v>1</v>
      </c>
      <c r="AD12" s="149">
        <f t="shared" si="6"/>
        <v>1</v>
      </c>
      <c r="AE12" s="149">
        <f t="shared" si="6"/>
        <v>1</v>
      </c>
      <c r="AF12" s="149">
        <f t="shared" si="6"/>
        <v>1</v>
      </c>
      <c r="AG12" s="149">
        <f t="shared" si="6"/>
        <v>1</v>
      </c>
      <c r="AH12" s="149">
        <f t="shared" si="6"/>
        <v>1</v>
      </c>
      <c r="AI12" s="149">
        <f t="shared" si="6"/>
        <v>1</v>
      </c>
      <c r="AJ12" s="149">
        <f t="shared" si="6"/>
        <v>1</v>
      </c>
      <c r="AK12" s="149">
        <f t="shared" si="6"/>
        <v>1</v>
      </c>
      <c r="AL12" s="149">
        <f t="shared" si="6"/>
        <v>1</v>
      </c>
      <c r="AM12" s="149">
        <f t="shared" si="6"/>
        <v>1</v>
      </c>
      <c r="AN12" s="149">
        <f t="shared" si="6"/>
        <v>1</v>
      </c>
      <c r="AO12" s="149">
        <f t="shared" si="6"/>
        <v>1</v>
      </c>
      <c r="AP12" s="149">
        <f t="shared" si="6"/>
        <v>1</v>
      </c>
      <c r="AQ12" s="149">
        <f t="shared" si="6"/>
        <v>1</v>
      </c>
      <c r="AR12" s="149">
        <f t="shared" si="6"/>
        <v>1</v>
      </c>
      <c r="AS12" s="149">
        <f t="shared" si="7"/>
        <v>1</v>
      </c>
      <c r="AT12" s="149">
        <f t="shared" si="7"/>
        <v>1</v>
      </c>
      <c r="AU12" s="149">
        <f t="shared" si="7"/>
        <v>1</v>
      </c>
      <c r="AV12" s="149">
        <f t="shared" si="7"/>
        <v>1</v>
      </c>
      <c r="AW12" s="149">
        <f t="shared" si="7"/>
        <v>1</v>
      </c>
      <c r="AX12" s="149">
        <f t="shared" si="7"/>
        <v>1</v>
      </c>
      <c r="AY12" s="149">
        <f t="shared" si="7"/>
        <v>1</v>
      </c>
      <c r="AZ12" s="149">
        <f t="shared" si="7"/>
        <v>1</v>
      </c>
      <c r="BA12" s="149">
        <f t="shared" si="7"/>
        <v>1</v>
      </c>
      <c r="BB12" s="149">
        <f t="shared" si="7"/>
        <v>1</v>
      </c>
      <c r="BC12" s="149">
        <f t="shared" si="7"/>
        <v>1</v>
      </c>
      <c r="BD12" s="149">
        <f t="shared" si="7"/>
        <v>1</v>
      </c>
      <c r="BE12" s="149">
        <f t="shared" si="7"/>
        <v>1</v>
      </c>
      <c r="BF12" s="149" t="str">
        <f t="shared" si="7"/>
        <v/>
      </c>
      <c r="BG12" s="149" t="str">
        <f t="shared" si="7"/>
        <v/>
      </c>
      <c r="BH12" s="149" t="str">
        <f t="shared" si="7"/>
        <v/>
      </c>
      <c r="BI12" s="149" t="str">
        <f t="shared" si="8"/>
        <v/>
      </c>
      <c r="BJ12" s="149" t="str">
        <f t="shared" si="8"/>
        <v/>
      </c>
      <c r="BK12" s="149" t="str">
        <f t="shared" si="8"/>
        <v/>
      </c>
      <c r="BL12" s="149" t="str">
        <f t="shared" si="8"/>
        <v/>
      </c>
      <c r="BM12" s="149" t="str">
        <f t="shared" si="8"/>
        <v/>
      </c>
      <c r="BN12" s="149" t="str">
        <f t="shared" si="8"/>
        <v/>
      </c>
      <c r="BO12" s="149" t="str">
        <f t="shared" si="8"/>
        <v/>
      </c>
      <c r="BP12" s="149" t="str">
        <f t="shared" si="8"/>
        <v/>
      </c>
      <c r="BQ12" s="149" t="str">
        <f t="shared" si="8"/>
        <v/>
      </c>
      <c r="BR12" s="149" t="str">
        <f t="shared" si="8"/>
        <v/>
      </c>
      <c r="BS12" s="149" t="str">
        <f t="shared" si="8"/>
        <v/>
      </c>
      <c r="BT12" s="149" t="str">
        <f t="shared" si="8"/>
        <v/>
      </c>
      <c r="BU12" s="149" t="str">
        <f t="shared" si="8"/>
        <v/>
      </c>
      <c r="BV12" s="149" t="str">
        <f t="shared" si="8"/>
        <v/>
      </c>
      <c r="BW12" s="149" t="str">
        <f t="shared" si="8"/>
        <v/>
      </c>
      <c r="BX12" s="149" t="str">
        <f t="shared" si="8"/>
        <v/>
      </c>
      <c r="BY12" s="149" t="str">
        <f t="shared" si="5"/>
        <v/>
      </c>
      <c r="BZ12" s="149" t="str">
        <f t="shared" si="2"/>
        <v/>
      </c>
    </row>
    <row r="13" spans="2:78" s="113" customFormat="1" x14ac:dyDescent="0.3">
      <c r="B13" s="113" t="str">
        <f>Calculations!B13</f>
        <v>EMCES</v>
      </c>
      <c r="C13" s="114">
        <f>Calculations!C13</f>
        <v>541.25</v>
      </c>
      <c r="D13" s="113" t="str">
        <f>Calculations!D13</f>
        <v>Gas</v>
      </c>
      <c r="E13" s="113" t="str">
        <f>Calculations!E13</f>
        <v>Gas (CCGT)</v>
      </c>
      <c r="F13" s="113" t="str">
        <f>Calculations!F13</f>
        <v>Brighton Beach Power Station</v>
      </c>
      <c r="G13" s="113">
        <f>Calculations!G13</f>
        <v>38718</v>
      </c>
      <c r="H13" s="113">
        <f>Calculations!H13</f>
        <v>19</v>
      </c>
      <c r="I13" s="113">
        <f>Calculations!I13</f>
        <v>40</v>
      </c>
      <c r="J13" s="113">
        <f>Calculations!J13</f>
        <v>0</v>
      </c>
      <c r="K13" s="113">
        <f>Calculations!K13</f>
        <v>2006</v>
      </c>
      <c r="L13" s="114"/>
      <c r="M13" s="149" t="str">
        <f t="shared" si="3"/>
        <v/>
      </c>
      <c r="N13" s="149">
        <f t="shared" si="3"/>
        <v>1</v>
      </c>
      <c r="O13" s="149">
        <f t="shared" si="3"/>
        <v>1</v>
      </c>
      <c r="P13" s="149">
        <f t="shared" si="3"/>
        <v>1</v>
      </c>
      <c r="Q13" s="149">
        <f t="shared" si="3"/>
        <v>1</v>
      </c>
      <c r="R13" s="149">
        <f t="shared" si="3"/>
        <v>1</v>
      </c>
      <c r="S13" s="149">
        <f t="shared" si="3"/>
        <v>1</v>
      </c>
      <c r="T13" s="149">
        <f t="shared" si="3"/>
        <v>1</v>
      </c>
      <c r="U13" s="149">
        <f t="shared" si="3"/>
        <v>1</v>
      </c>
      <c r="V13" s="149">
        <f t="shared" si="3"/>
        <v>1</v>
      </c>
      <c r="W13" s="149">
        <f t="shared" si="3"/>
        <v>1</v>
      </c>
      <c r="X13" s="149">
        <f t="shared" si="3"/>
        <v>1</v>
      </c>
      <c r="Y13" s="149">
        <f t="shared" si="3"/>
        <v>1</v>
      </c>
      <c r="Z13" s="149">
        <f t="shared" si="3"/>
        <v>1</v>
      </c>
      <c r="AA13" s="149">
        <f t="shared" si="3"/>
        <v>1</v>
      </c>
      <c r="AB13" s="149">
        <f t="shared" si="3"/>
        <v>1</v>
      </c>
      <c r="AC13" s="149">
        <f t="shared" si="6"/>
        <v>1</v>
      </c>
      <c r="AD13" s="149">
        <f t="shared" si="6"/>
        <v>1</v>
      </c>
      <c r="AE13" s="149">
        <f t="shared" si="6"/>
        <v>1</v>
      </c>
      <c r="AF13" s="149">
        <f t="shared" si="6"/>
        <v>1</v>
      </c>
      <c r="AG13" s="149">
        <f t="shared" si="6"/>
        <v>1</v>
      </c>
      <c r="AH13" s="149">
        <f t="shared" si="6"/>
        <v>1</v>
      </c>
      <c r="AI13" s="149">
        <f t="shared" si="6"/>
        <v>1</v>
      </c>
      <c r="AJ13" s="149">
        <f t="shared" si="6"/>
        <v>1</v>
      </c>
      <c r="AK13" s="149">
        <f t="shared" si="6"/>
        <v>1</v>
      </c>
      <c r="AL13" s="149">
        <f t="shared" si="6"/>
        <v>1</v>
      </c>
      <c r="AM13" s="149">
        <f t="shared" si="6"/>
        <v>1</v>
      </c>
      <c r="AN13" s="149">
        <f t="shared" si="6"/>
        <v>1</v>
      </c>
      <c r="AO13" s="149">
        <f t="shared" si="6"/>
        <v>1</v>
      </c>
      <c r="AP13" s="149">
        <f t="shared" si="6"/>
        <v>1</v>
      </c>
      <c r="AQ13" s="149">
        <f t="shared" si="6"/>
        <v>1</v>
      </c>
      <c r="AR13" s="149">
        <f t="shared" si="6"/>
        <v>1</v>
      </c>
      <c r="AS13" s="149">
        <f t="shared" si="7"/>
        <v>1</v>
      </c>
      <c r="AT13" s="149">
        <f t="shared" si="7"/>
        <v>1</v>
      </c>
      <c r="AU13" s="149">
        <f t="shared" si="7"/>
        <v>1</v>
      </c>
      <c r="AV13" s="149">
        <f t="shared" si="7"/>
        <v>1</v>
      </c>
      <c r="AW13" s="149">
        <f t="shared" si="7"/>
        <v>1</v>
      </c>
      <c r="AX13" s="149">
        <f t="shared" si="7"/>
        <v>1</v>
      </c>
      <c r="AY13" s="149">
        <f t="shared" si="7"/>
        <v>1</v>
      </c>
      <c r="AZ13" s="149">
        <f t="shared" si="7"/>
        <v>1</v>
      </c>
      <c r="BA13" s="149">
        <f t="shared" si="7"/>
        <v>1</v>
      </c>
      <c r="BB13" s="149" t="str">
        <f t="shared" si="7"/>
        <v/>
      </c>
      <c r="BC13" s="149" t="str">
        <f t="shared" si="7"/>
        <v/>
      </c>
      <c r="BD13" s="149" t="str">
        <f t="shared" si="7"/>
        <v/>
      </c>
      <c r="BE13" s="149" t="str">
        <f t="shared" si="7"/>
        <v/>
      </c>
      <c r="BF13" s="149" t="str">
        <f t="shared" si="7"/>
        <v/>
      </c>
      <c r="BG13" s="149" t="str">
        <f t="shared" si="7"/>
        <v/>
      </c>
      <c r="BH13" s="149" t="str">
        <f t="shared" si="7"/>
        <v/>
      </c>
      <c r="BI13" s="149" t="str">
        <f t="shared" si="8"/>
        <v/>
      </c>
      <c r="BJ13" s="149" t="str">
        <f t="shared" si="8"/>
        <v/>
      </c>
      <c r="BK13" s="149" t="str">
        <f t="shared" si="8"/>
        <v/>
      </c>
      <c r="BL13" s="149" t="str">
        <f t="shared" si="8"/>
        <v/>
      </c>
      <c r="BM13" s="149" t="str">
        <f t="shared" si="8"/>
        <v/>
      </c>
      <c r="BN13" s="149" t="str">
        <f t="shared" si="8"/>
        <v/>
      </c>
      <c r="BO13" s="149" t="str">
        <f t="shared" si="8"/>
        <v/>
      </c>
      <c r="BP13" s="149" t="str">
        <f t="shared" si="8"/>
        <v/>
      </c>
      <c r="BQ13" s="149" t="str">
        <f t="shared" si="8"/>
        <v/>
      </c>
      <c r="BR13" s="149" t="str">
        <f t="shared" si="8"/>
        <v/>
      </c>
      <c r="BS13" s="149" t="str">
        <f t="shared" si="8"/>
        <v/>
      </c>
      <c r="BT13" s="149" t="str">
        <f t="shared" si="8"/>
        <v/>
      </c>
      <c r="BU13" s="149" t="str">
        <f t="shared" si="8"/>
        <v/>
      </c>
      <c r="BV13" s="149" t="str">
        <f t="shared" si="8"/>
        <v/>
      </c>
      <c r="BW13" s="149" t="str">
        <f t="shared" si="8"/>
        <v/>
      </c>
      <c r="BX13" s="149" t="str">
        <f t="shared" si="8"/>
        <v/>
      </c>
      <c r="BY13" s="149" t="str">
        <f t="shared" si="5"/>
        <v/>
      </c>
      <c r="BZ13" s="149" t="str">
        <f t="shared" si="2"/>
        <v/>
      </c>
    </row>
    <row r="14" spans="2:78" s="113" customFormat="1" x14ac:dyDescent="0.3">
      <c r="B14" s="113" t="str">
        <f>Calculations!B14</f>
        <v>EMCES</v>
      </c>
      <c r="C14" s="114">
        <f>Calculations!C14</f>
        <v>444</v>
      </c>
      <c r="D14" s="113" t="str">
        <f>Calculations!D14</f>
        <v>Gas</v>
      </c>
      <c r="E14" s="113" t="str">
        <f>Calculations!E14</f>
        <v>Gas (CCGT)</v>
      </c>
      <c r="F14" s="113" t="str">
        <f>Calculations!F14</f>
        <v xml:space="preserve">Sarnia Cogeneration Plant </v>
      </c>
      <c r="G14" s="113">
        <f>Calculations!G14</f>
        <v>38718</v>
      </c>
      <c r="H14" s="113">
        <f>Calculations!H14</f>
        <v>20</v>
      </c>
      <c r="I14" s="113">
        <f>Calculations!I14</f>
        <v>21</v>
      </c>
      <c r="J14" s="113">
        <f>Calculations!J14</f>
        <v>19</v>
      </c>
      <c r="K14" s="113">
        <f>Calculations!K14</f>
        <v>2006</v>
      </c>
      <c r="L14" s="114"/>
      <c r="M14" s="149" t="str">
        <f t="shared" si="3"/>
        <v/>
      </c>
      <c r="N14" s="149">
        <f t="shared" si="3"/>
        <v>1</v>
      </c>
      <c r="O14" s="149">
        <f t="shared" si="3"/>
        <v>1</v>
      </c>
      <c r="P14" s="149">
        <f t="shared" si="3"/>
        <v>1</v>
      </c>
      <c r="Q14" s="149">
        <f t="shared" si="3"/>
        <v>1</v>
      </c>
      <c r="R14" s="149">
        <f t="shared" si="3"/>
        <v>1</v>
      </c>
      <c r="S14" s="149">
        <f t="shared" si="3"/>
        <v>1</v>
      </c>
      <c r="T14" s="149">
        <f t="shared" si="3"/>
        <v>1</v>
      </c>
      <c r="U14" s="149">
        <f t="shared" si="3"/>
        <v>1</v>
      </c>
      <c r="V14" s="149">
        <f t="shared" si="3"/>
        <v>1</v>
      </c>
      <c r="W14" s="149">
        <f t="shared" si="3"/>
        <v>1</v>
      </c>
      <c r="X14" s="149">
        <f t="shared" si="3"/>
        <v>1</v>
      </c>
      <c r="Y14" s="149">
        <f t="shared" si="3"/>
        <v>1</v>
      </c>
      <c r="Z14" s="149">
        <f t="shared" si="3"/>
        <v>1</v>
      </c>
      <c r="AA14" s="149">
        <f t="shared" si="3"/>
        <v>1</v>
      </c>
      <c r="AB14" s="149">
        <f t="shared" si="3"/>
        <v>1</v>
      </c>
      <c r="AC14" s="149">
        <f t="shared" si="6"/>
        <v>1</v>
      </c>
      <c r="AD14" s="149">
        <f t="shared" si="6"/>
        <v>1</v>
      </c>
      <c r="AE14" s="149">
        <f t="shared" si="6"/>
        <v>1</v>
      </c>
      <c r="AF14" s="149">
        <f t="shared" si="6"/>
        <v>1</v>
      </c>
      <c r="AG14" s="149">
        <f t="shared" si="6"/>
        <v>1</v>
      </c>
      <c r="AH14" s="149">
        <f t="shared" si="6"/>
        <v>1</v>
      </c>
      <c r="AI14" s="149">
        <f t="shared" si="6"/>
        <v>1</v>
      </c>
      <c r="AJ14" s="149">
        <f t="shared" si="6"/>
        <v>1</v>
      </c>
      <c r="AK14" s="149">
        <f t="shared" si="6"/>
        <v>1</v>
      </c>
      <c r="AL14" s="149">
        <f t="shared" si="6"/>
        <v>1</v>
      </c>
      <c r="AM14" s="149">
        <f t="shared" si="6"/>
        <v>1</v>
      </c>
      <c r="AN14" s="149">
        <f t="shared" si="6"/>
        <v>1</v>
      </c>
      <c r="AO14" s="149">
        <f t="shared" si="6"/>
        <v>1</v>
      </c>
      <c r="AP14" s="149">
        <f t="shared" si="6"/>
        <v>1</v>
      </c>
      <c r="AQ14" s="149">
        <f t="shared" si="6"/>
        <v>1</v>
      </c>
      <c r="AR14" s="149">
        <f t="shared" si="6"/>
        <v>1</v>
      </c>
      <c r="AS14" s="149">
        <f t="shared" si="7"/>
        <v>1</v>
      </c>
      <c r="AT14" s="149">
        <f t="shared" si="7"/>
        <v>1</v>
      </c>
      <c r="AU14" s="149">
        <f t="shared" si="7"/>
        <v>1</v>
      </c>
      <c r="AV14" s="149">
        <f t="shared" si="7"/>
        <v>1</v>
      </c>
      <c r="AW14" s="149">
        <f t="shared" si="7"/>
        <v>1</v>
      </c>
      <c r="AX14" s="149">
        <f t="shared" si="7"/>
        <v>1</v>
      </c>
      <c r="AY14" s="149">
        <f t="shared" si="7"/>
        <v>1</v>
      </c>
      <c r="AZ14" s="149">
        <f t="shared" si="7"/>
        <v>1</v>
      </c>
      <c r="BA14" s="149">
        <f t="shared" si="7"/>
        <v>1</v>
      </c>
      <c r="BB14" s="149" t="str">
        <f t="shared" si="7"/>
        <v/>
      </c>
      <c r="BC14" s="149" t="str">
        <f t="shared" si="7"/>
        <v/>
      </c>
      <c r="BD14" s="149" t="str">
        <f t="shared" si="7"/>
        <v/>
      </c>
      <c r="BE14" s="149" t="str">
        <f t="shared" si="7"/>
        <v/>
      </c>
      <c r="BF14" s="149" t="str">
        <f t="shared" si="7"/>
        <v/>
      </c>
      <c r="BG14" s="149" t="str">
        <f t="shared" si="7"/>
        <v/>
      </c>
      <c r="BH14" s="149" t="str">
        <f t="shared" si="7"/>
        <v/>
      </c>
      <c r="BI14" s="149" t="str">
        <f t="shared" si="8"/>
        <v/>
      </c>
      <c r="BJ14" s="149" t="str">
        <f t="shared" si="8"/>
        <v/>
      </c>
      <c r="BK14" s="149" t="str">
        <f t="shared" si="8"/>
        <v/>
      </c>
      <c r="BL14" s="149" t="str">
        <f t="shared" si="8"/>
        <v/>
      </c>
      <c r="BM14" s="149" t="str">
        <f t="shared" si="8"/>
        <v/>
      </c>
      <c r="BN14" s="149" t="str">
        <f t="shared" si="8"/>
        <v/>
      </c>
      <c r="BO14" s="149" t="str">
        <f t="shared" si="8"/>
        <v/>
      </c>
      <c r="BP14" s="149" t="str">
        <f t="shared" si="8"/>
        <v/>
      </c>
      <c r="BQ14" s="149" t="str">
        <f t="shared" si="8"/>
        <v/>
      </c>
      <c r="BR14" s="149" t="str">
        <f t="shared" si="8"/>
        <v/>
      </c>
      <c r="BS14" s="149" t="str">
        <f t="shared" si="8"/>
        <v/>
      </c>
      <c r="BT14" s="149" t="str">
        <f t="shared" si="8"/>
        <v/>
      </c>
      <c r="BU14" s="149" t="str">
        <f t="shared" si="8"/>
        <v/>
      </c>
      <c r="BV14" s="149" t="str">
        <f t="shared" si="8"/>
        <v/>
      </c>
      <c r="BW14" s="149" t="str">
        <f t="shared" si="8"/>
        <v/>
      </c>
      <c r="BX14" s="149" t="str">
        <f t="shared" si="8"/>
        <v/>
      </c>
      <c r="BY14" s="149" t="str">
        <f t="shared" si="5"/>
        <v/>
      </c>
      <c r="BZ14" s="149" t="str">
        <f t="shared" si="2"/>
        <v/>
      </c>
    </row>
    <row r="15" spans="2:78" x14ac:dyDescent="0.3">
      <c r="B15" s="112" t="str">
        <f>Calculations!B15</f>
        <v>FIT I</v>
      </c>
      <c r="C15" s="115">
        <f>Calculations!C15</f>
        <v>30</v>
      </c>
      <c r="D15" s="112" t="str">
        <f>Calculations!D15</f>
        <v>Sol</v>
      </c>
      <c r="E15" s="112" t="str">
        <f>Calculations!E15</f>
        <v>Solar (Ground Mount, 10MW)</v>
      </c>
      <c r="F15" s="112" t="str">
        <f>Calculations!F15</f>
        <v>Multiple</v>
      </c>
      <c r="G15" s="112">
        <f>Calculations!G15</f>
        <v>40909</v>
      </c>
      <c r="H15" s="112">
        <f>Calculations!H15</f>
        <v>20</v>
      </c>
      <c r="I15" s="112">
        <f>Calculations!I15</f>
        <v>25</v>
      </c>
      <c r="J15" s="112">
        <f>Calculations!J15</f>
        <v>25</v>
      </c>
      <c r="K15" s="112">
        <f>Calculations!K15</f>
        <v>2012</v>
      </c>
      <c r="L15" s="115"/>
      <c r="M15" s="149" t="str">
        <f t="shared" si="3"/>
        <v/>
      </c>
      <c r="N15" s="149" t="str">
        <f t="shared" si="3"/>
        <v/>
      </c>
      <c r="O15" s="149" t="str">
        <f t="shared" si="3"/>
        <v/>
      </c>
      <c r="P15" s="149" t="str">
        <f t="shared" si="3"/>
        <v/>
      </c>
      <c r="Q15" s="149" t="str">
        <f t="shared" si="3"/>
        <v/>
      </c>
      <c r="R15" s="149" t="str">
        <f t="shared" si="3"/>
        <v/>
      </c>
      <c r="S15" s="149" t="str">
        <f t="shared" si="3"/>
        <v/>
      </c>
      <c r="T15" s="149">
        <f t="shared" si="3"/>
        <v>1</v>
      </c>
      <c r="U15" s="149">
        <f t="shared" si="3"/>
        <v>1</v>
      </c>
      <c r="V15" s="149">
        <f t="shared" si="3"/>
        <v>1</v>
      </c>
      <c r="W15" s="149">
        <f t="shared" si="3"/>
        <v>1</v>
      </c>
      <c r="X15" s="149">
        <f t="shared" si="3"/>
        <v>1</v>
      </c>
      <c r="Y15" s="149">
        <f t="shared" si="3"/>
        <v>1</v>
      </c>
      <c r="Z15" s="149">
        <f t="shared" si="3"/>
        <v>1</v>
      </c>
      <c r="AA15" s="149">
        <f t="shared" si="3"/>
        <v>1</v>
      </c>
      <c r="AB15" s="149">
        <f t="shared" si="3"/>
        <v>1</v>
      </c>
      <c r="AC15" s="149">
        <f t="shared" si="6"/>
        <v>1</v>
      </c>
      <c r="AD15" s="149">
        <f t="shared" si="6"/>
        <v>1</v>
      </c>
      <c r="AE15" s="149">
        <f t="shared" si="6"/>
        <v>1</v>
      </c>
      <c r="AF15" s="149">
        <f t="shared" si="6"/>
        <v>1</v>
      </c>
      <c r="AG15" s="149">
        <f t="shared" si="6"/>
        <v>1</v>
      </c>
      <c r="AH15" s="149">
        <f t="shared" si="6"/>
        <v>1</v>
      </c>
      <c r="AI15" s="149">
        <f t="shared" si="6"/>
        <v>1</v>
      </c>
      <c r="AJ15" s="149">
        <f t="shared" si="6"/>
        <v>1</v>
      </c>
      <c r="AK15" s="149">
        <f t="shared" si="6"/>
        <v>1</v>
      </c>
      <c r="AL15" s="149">
        <f t="shared" si="6"/>
        <v>1</v>
      </c>
      <c r="AM15" s="149">
        <f t="shared" si="6"/>
        <v>1</v>
      </c>
      <c r="AN15" s="149">
        <f t="shared" si="6"/>
        <v>1</v>
      </c>
      <c r="AO15" s="149">
        <f t="shared" si="6"/>
        <v>1</v>
      </c>
      <c r="AP15" s="149">
        <f t="shared" si="6"/>
        <v>1</v>
      </c>
      <c r="AQ15" s="149">
        <f t="shared" si="6"/>
        <v>1</v>
      </c>
      <c r="AR15" s="149">
        <f t="shared" si="6"/>
        <v>1</v>
      </c>
      <c r="AS15" s="149">
        <f t="shared" si="7"/>
        <v>1</v>
      </c>
      <c r="AT15" s="149">
        <f t="shared" si="7"/>
        <v>1</v>
      </c>
      <c r="AU15" s="149">
        <f t="shared" si="7"/>
        <v>1</v>
      </c>
      <c r="AV15" s="149">
        <f t="shared" si="7"/>
        <v>1</v>
      </c>
      <c r="AW15" s="149">
        <f t="shared" si="7"/>
        <v>1</v>
      </c>
      <c r="AX15" s="149">
        <f t="shared" si="7"/>
        <v>1</v>
      </c>
      <c r="AY15" s="149">
        <f t="shared" si="7"/>
        <v>1</v>
      </c>
      <c r="AZ15" s="149">
        <f t="shared" si="7"/>
        <v>1</v>
      </c>
      <c r="BA15" s="149">
        <f t="shared" si="7"/>
        <v>1</v>
      </c>
      <c r="BB15" s="149">
        <f t="shared" si="7"/>
        <v>1</v>
      </c>
      <c r="BC15" s="149">
        <f t="shared" si="7"/>
        <v>1</v>
      </c>
      <c r="BD15" s="149">
        <f t="shared" si="7"/>
        <v>1</v>
      </c>
      <c r="BE15" s="149">
        <f t="shared" si="7"/>
        <v>1</v>
      </c>
      <c r="BF15" s="149">
        <f t="shared" si="7"/>
        <v>1</v>
      </c>
      <c r="BG15" s="149">
        <f t="shared" si="7"/>
        <v>1</v>
      </c>
      <c r="BH15" s="149">
        <f t="shared" si="7"/>
        <v>1</v>
      </c>
      <c r="BI15" s="149">
        <f t="shared" si="8"/>
        <v>1</v>
      </c>
      <c r="BJ15" s="149">
        <f t="shared" si="8"/>
        <v>1</v>
      </c>
      <c r="BK15" s="149">
        <f t="shared" si="8"/>
        <v>1</v>
      </c>
      <c r="BL15" s="149">
        <f t="shared" si="8"/>
        <v>1</v>
      </c>
      <c r="BM15" s="149">
        <f t="shared" si="8"/>
        <v>1</v>
      </c>
      <c r="BN15" s="149">
        <f t="shared" si="8"/>
        <v>1</v>
      </c>
      <c r="BO15" s="149">
        <f t="shared" si="8"/>
        <v>1</v>
      </c>
      <c r="BP15" s="149">
        <f t="shared" si="8"/>
        <v>1</v>
      </c>
      <c r="BQ15" s="149">
        <f t="shared" si="8"/>
        <v>1</v>
      </c>
      <c r="BR15" s="149" t="str">
        <f t="shared" si="8"/>
        <v/>
      </c>
      <c r="BS15" s="149" t="str">
        <f t="shared" si="8"/>
        <v/>
      </c>
      <c r="BT15" s="149" t="str">
        <f t="shared" si="8"/>
        <v/>
      </c>
      <c r="BU15" s="149" t="str">
        <f t="shared" si="8"/>
        <v/>
      </c>
      <c r="BV15" s="149" t="str">
        <f t="shared" si="8"/>
        <v/>
      </c>
      <c r="BW15" s="149" t="str">
        <f t="shared" si="8"/>
        <v/>
      </c>
      <c r="BX15" s="149" t="str">
        <f t="shared" si="8"/>
        <v/>
      </c>
      <c r="BY15" s="149" t="str">
        <f t="shared" si="5"/>
        <v/>
      </c>
      <c r="BZ15" s="149" t="str">
        <f t="shared" si="2"/>
        <v/>
      </c>
    </row>
    <row r="16" spans="2:78" x14ac:dyDescent="0.3">
      <c r="B16" s="112" t="str">
        <f>Calculations!B16</f>
        <v>FIT I</v>
      </c>
      <c r="C16" s="115">
        <f>Calculations!C16</f>
        <v>190</v>
      </c>
      <c r="D16" s="112" t="str">
        <f>Calculations!D16</f>
        <v>Sol</v>
      </c>
      <c r="E16" s="112" t="str">
        <f>Calculations!E16</f>
        <v>Solar (Ground Mount, 10MW)</v>
      </c>
      <c r="F16" s="112" t="str">
        <f>Calculations!F16</f>
        <v>Multiple</v>
      </c>
      <c r="G16" s="112">
        <f>Calculations!G16</f>
        <v>41275</v>
      </c>
      <c r="H16" s="112">
        <f>Calculations!H16</f>
        <v>20</v>
      </c>
      <c r="I16" s="112">
        <f>Calculations!I16</f>
        <v>25</v>
      </c>
      <c r="J16" s="112">
        <f>Calculations!J16</f>
        <v>25</v>
      </c>
      <c r="K16" s="112">
        <f>Calculations!K16</f>
        <v>2013</v>
      </c>
      <c r="L16" s="115"/>
      <c r="M16" s="149" t="str">
        <f t="shared" si="3"/>
        <v/>
      </c>
      <c r="N16" s="149" t="str">
        <f t="shared" si="3"/>
        <v/>
      </c>
      <c r="O16" s="149" t="str">
        <f t="shared" si="3"/>
        <v/>
      </c>
      <c r="P16" s="149" t="str">
        <f t="shared" si="3"/>
        <v/>
      </c>
      <c r="Q16" s="149" t="str">
        <f t="shared" si="3"/>
        <v/>
      </c>
      <c r="R16" s="149" t="str">
        <f t="shared" si="3"/>
        <v/>
      </c>
      <c r="S16" s="149" t="str">
        <f t="shared" si="3"/>
        <v/>
      </c>
      <c r="T16" s="149" t="str">
        <f t="shared" si="3"/>
        <v/>
      </c>
      <c r="U16" s="149">
        <f t="shared" si="3"/>
        <v>1</v>
      </c>
      <c r="V16" s="149">
        <f t="shared" si="3"/>
        <v>1</v>
      </c>
      <c r="W16" s="149">
        <f t="shared" si="3"/>
        <v>1</v>
      </c>
      <c r="X16" s="149">
        <f t="shared" si="3"/>
        <v>1</v>
      </c>
      <c r="Y16" s="149">
        <f t="shared" si="3"/>
        <v>1</v>
      </c>
      <c r="Z16" s="149">
        <f t="shared" si="3"/>
        <v>1</v>
      </c>
      <c r="AA16" s="149">
        <f t="shared" si="3"/>
        <v>1</v>
      </c>
      <c r="AB16" s="149">
        <f t="shared" si="3"/>
        <v>1</v>
      </c>
      <c r="AC16" s="149">
        <f t="shared" si="6"/>
        <v>1</v>
      </c>
      <c r="AD16" s="149">
        <f t="shared" si="6"/>
        <v>1</v>
      </c>
      <c r="AE16" s="149">
        <f t="shared" si="6"/>
        <v>1</v>
      </c>
      <c r="AF16" s="149">
        <f t="shared" si="6"/>
        <v>1</v>
      </c>
      <c r="AG16" s="149">
        <f t="shared" si="6"/>
        <v>1</v>
      </c>
      <c r="AH16" s="149">
        <f t="shared" si="6"/>
        <v>1</v>
      </c>
      <c r="AI16" s="149">
        <f t="shared" si="6"/>
        <v>1</v>
      </c>
      <c r="AJ16" s="149">
        <f t="shared" si="6"/>
        <v>1</v>
      </c>
      <c r="AK16" s="149">
        <f t="shared" si="6"/>
        <v>1</v>
      </c>
      <c r="AL16" s="149">
        <f t="shared" si="6"/>
        <v>1</v>
      </c>
      <c r="AM16" s="149">
        <f t="shared" si="6"/>
        <v>1</v>
      </c>
      <c r="AN16" s="149">
        <f t="shared" si="6"/>
        <v>1</v>
      </c>
      <c r="AO16" s="149">
        <f t="shared" si="6"/>
        <v>1</v>
      </c>
      <c r="AP16" s="149">
        <f t="shared" si="6"/>
        <v>1</v>
      </c>
      <c r="AQ16" s="149">
        <f t="shared" si="6"/>
        <v>1</v>
      </c>
      <c r="AR16" s="149">
        <f t="shared" si="6"/>
        <v>1</v>
      </c>
      <c r="AS16" s="149">
        <f t="shared" si="7"/>
        <v>1</v>
      </c>
      <c r="AT16" s="149">
        <f t="shared" si="7"/>
        <v>1</v>
      </c>
      <c r="AU16" s="149">
        <f t="shared" si="7"/>
        <v>1</v>
      </c>
      <c r="AV16" s="149">
        <f t="shared" si="7"/>
        <v>1</v>
      </c>
      <c r="AW16" s="149">
        <f t="shared" si="7"/>
        <v>1</v>
      </c>
      <c r="AX16" s="149">
        <f t="shared" si="7"/>
        <v>1</v>
      </c>
      <c r="AY16" s="149">
        <f t="shared" si="7"/>
        <v>1</v>
      </c>
      <c r="AZ16" s="149">
        <f t="shared" si="7"/>
        <v>1</v>
      </c>
      <c r="BA16" s="149">
        <f t="shared" si="7"/>
        <v>1</v>
      </c>
      <c r="BB16" s="149">
        <f t="shared" si="7"/>
        <v>1</v>
      </c>
      <c r="BC16" s="149">
        <f t="shared" si="7"/>
        <v>1</v>
      </c>
      <c r="BD16" s="149">
        <f t="shared" si="7"/>
        <v>1</v>
      </c>
      <c r="BE16" s="149">
        <f t="shared" si="7"/>
        <v>1</v>
      </c>
      <c r="BF16" s="149">
        <f t="shared" si="7"/>
        <v>1</v>
      </c>
      <c r="BG16" s="149">
        <f t="shared" si="7"/>
        <v>1</v>
      </c>
      <c r="BH16" s="149">
        <f t="shared" si="7"/>
        <v>1</v>
      </c>
      <c r="BI16" s="149">
        <f t="shared" si="8"/>
        <v>1</v>
      </c>
      <c r="BJ16" s="149">
        <f t="shared" si="8"/>
        <v>1</v>
      </c>
      <c r="BK16" s="149">
        <f t="shared" si="8"/>
        <v>1</v>
      </c>
      <c r="BL16" s="149">
        <f t="shared" si="8"/>
        <v>1</v>
      </c>
      <c r="BM16" s="149">
        <f t="shared" si="8"/>
        <v>1</v>
      </c>
      <c r="BN16" s="149">
        <f t="shared" si="8"/>
        <v>1</v>
      </c>
      <c r="BO16" s="149">
        <f t="shared" si="8"/>
        <v>1</v>
      </c>
      <c r="BP16" s="149">
        <f t="shared" si="8"/>
        <v>1</v>
      </c>
      <c r="BQ16" s="149">
        <f t="shared" si="8"/>
        <v>1</v>
      </c>
      <c r="BR16" s="149">
        <f t="shared" si="8"/>
        <v>1</v>
      </c>
      <c r="BS16" s="149" t="str">
        <f t="shared" si="8"/>
        <v/>
      </c>
      <c r="BT16" s="149" t="str">
        <f t="shared" si="8"/>
        <v/>
      </c>
      <c r="BU16" s="149" t="str">
        <f t="shared" si="8"/>
        <v/>
      </c>
      <c r="BV16" s="149" t="str">
        <f t="shared" si="8"/>
        <v/>
      </c>
      <c r="BW16" s="149" t="str">
        <f t="shared" si="8"/>
        <v/>
      </c>
      <c r="BX16" s="149" t="str">
        <f t="shared" si="8"/>
        <v/>
      </c>
      <c r="BY16" s="149" t="str">
        <f t="shared" si="5"/>
        <v/>
      </c>
      <c r="BZ16" s="149" t="str">
        <f t="shared" si="2"/>
        <v/>
      </c>
    </row>
    <row r="17" spans="2:78" x14ac:dyDescent="0.3">
      <c r="B17" s="112" t="str">
        <f>Calculations!B17</f>
        <v>FIT I</v>
      </c>
      <c r="C17" s="115">
        <f>Calculations!C17</f>
        <v>300</v>
      </c>
      <c r="D17" s="112" t="str">
        <f>Calculations!D17</f>
        <v>Sol</v>
      </c>
      <c r="E17" s="112" t="str">
        <f>Calculations!E17</f>
        <v>Solar (Ground Mount, 10MW)</v>
      </c>
      <c r="F17" s="112" t="str">
        <f>Calculations!F17</f>
        <v>Multiple</v>
      </c>
      <c r="G17" s="112">
        <f>Calculations!G17</f>
        <v>41640</v>
      </c>
      <c r="H17" s="112">
        <f>Calculations!H17</f>
        <v>20</v>
      </c>
      <c r="I17" s="112">
        <f>Calculations!I17</f>
        <v>25</v>
      </c>
      <c r="J17" s="112">
        <f>Calculations!J17</f>
        <v>25</v>
      </c>
      <c r="K17" s="112">
        <f>Calculations!K17</f>
        <v>2014</v>
      </c>
      <c r="L17" s="115"/>
      <c r="M17" s="149" t="str">
        <f t="shared" si="3"/>
        <v/>
      </c>
      <c r="N17" s="149" t="str">
        <f t="shared" si="3"/>
        <v/>
      </c>
      <c r="O17" s="149" t="str">
        <f t="shared" si="3"/>
        <v/>
      </c>
      <c r="P17" s="149" t="str">
        <f t="shared" si="3"/>
        <v/>
      </c>
      <c r="Q17" s="149" t="str">
        <f t="shared" si="3"/>
        <v/>
      </c>
      <c r="R17" s="149" t="str">
        <f t="shared" si="3"/>
        <v/>
      </c>
      <c r="S17" s="149" t="str">
        <f t="shared" si="3"/>
        <v/>
      </c>
      <c r="T17" s="149" t="str">
        <f t="shared" si="3"/>
        <v/>
      </c>
      <c r="U17" s="149" t="str">
        <f t="shared" si="3"/>
        <v/>
      </c>
      <c r="V17" s="149">
        <f t="shared" si="3"/>
        <v>1</v>
      </c>
      <c r="W17" s="149">
        <f t="shared" si="3"/>
        <v>1</v>
      </c>
      <c r="X17" s="149">
        <f t="shared" si="3"/>
        <v>1</v>
      </c>
      <c r="Y17" s="149">
        <f t="shared" si="3"/>
        <v>1</v>
      </c>
      <c r="Z17" s="149">
        <f t="shared" si="3"/>
        <v>1</v>
      </c>
      <c r="AA17" s="149">
        <f t="shared" si="3"/>
        <v>1</v>
      </c>
      <c r="AB17" s="149">
        <f t="shared" si="3"/>
        <v>1</v>
      </c>
      <c r="AC17" s="149">
        <f t="shared" si="6"/>
        <v>1</v>
      </c>
      <c r="AD17" s="149">
        <f t="shared" si="6"/>
        <v>1</v>
      </c>
      <c r="AE17" s="149">
        <f t="shared" si="6"/>
        <v>1</v>
      </c>
      <c r="AF17" s="149">
        <f t="shared" si="6"/>
        <v>1</v>
      </c>
      <c r="AG17" s="149">
        <f t="shared" si="6"/>
        <v>1</v>
      </c>
      <c r="AH17" s="149">
        <f t="shared" si="6"/>
        <v>1</v>
      </c>
      <c r="AI17" s="149">
        <f t="shared" si="6"/>
        <v>1</v>
      </c>
      <c r="AJ17" s="149">
        <f t="shared" si="6"/>
        <v>1</v>
      </c>
      <c r="AK17" s="149">
        <f t="shared" si="6"/>
        <v>1</v>
      </c>
      <c r="AL17" s="149">
        <f t="shared" si="6"/>
        <v>1</v>
      </c>
      <c r="AM17" s="149">
        <f t="shared" si="6"/>
        <v>1</v>
      </c>
      <c r="AN17" s="149">
        <f t="shared" si="6"/>
        <v>1</v>
      </c>
      <c r="AO17" s="149">
        <f t="shared" si="6"/>
        <v>1</v>
      </c>
      <c r="AP17" s="149">
        <f t="shared" si="6"/>
        <v>1</v>
      </c>
      <c r="AQ17" s="149">
        <f t="shared" si="6"/>
        <v>1</v>
      </c>
      <c r="AR17" s="149">
        <f t="shared" si="6"/>
        <v>1</v>
      </c>
      <c r="AS17" s="149">
        <f t="shared" si="7"/>
        <v>1</v>
      </c>
      <c r="AT17" s="149">
        <f t="shared" si="7"/>
        <v>1</v>
      </c>
      <c r="AU17" s="149">
        <f t="shared" si="7"/>
        <v>1</v>
      </c>
      <c r="AV17" s="149">
        <f t="shared" si="7"/>
        <v>1</v>
      </c>
      <c r="AW17" s="149">
        <f t="shared" si="7"/>
        <v>1</v>
      </c>
      <c r="AX17" s="149">
        <f t="shared" si="7"/>
        <v>1</v>
      </c>
      <c r="AY17" s="149">
        <f t="shared" si="7"/>
        <v>1</v>
      </c>
      <c r="AZ17" s="149">
        <f t="shared" si="7"/>
        <v>1</v>
      </c>
      <c r="BA17" s="149">
        <f t="shared" si="7"/>
        <v>1</v>
      </c>
      <c r="BB17" s="149">
        <f t="shared" si="7"/>
        <v>1</v>
      </c>
      <c r="BC17" s="149">
        <f t="shared" si="7"/>
        <v>1</v>
      </c>
      <c r="BD17" s="149">
        <f t="shared" si="7"/>
        <v>1</v>
      </c>
      <c r="BE17" s="149">
        <f t="shared" si="7"/>
        <v>1</v>
      </c>
      <c r="BF17" s="149">
        <f t="shared" si="7"/>
        <v>1</v>
      </c>
      <c r="BG17" s="149">
        <f t="shared" si="7"/>
        <v>1</v>
      </c>
      <c r="BH17" s="149">
        <f t="shared" si="7"/>
        <v>1</v>
      </c>
      <c r="BI17" s="149">
        <f t="shared" si="8"/>
        <v>1</v>
      </c>
      <c r="BJ17" s="149">
        <f t="shared" si="8"/>
        <v>1</v>
      </c>
      <c r="BK17" s="149">
        <f t="shared" si="8"/>
        <v>1</v>
      </c>
      <c r="BL17" s="149">
        <f t="shared" si="8"/>
        <v>1</v>
      </c>
      <c r="BM17" s="149">
        <f t="shared" si="8"/>
        <v>1</v>
      </c>
      <c r="BN17" s="149">
        <f t="shared" si="8"/>
        <v>1</v>
      </c>
      <c r="BO17" s="149">
        <f t="shared" si="8"/>
        <v>1</v>
      </c>
      <c r="BP17" s="149">
        <f t="shared" si="8"/>
        <v>1</v>
      </c>
      <c r="BQ17" s="149">
        <f t="shared" si="8"/>
        <v>1</v>
      </c>
      <c r="BR17" s="149">
        <f t="shared" si="8"/>
        <v>1</v>
      </c>
      <c r="BS17" s="149">
        <f t="shared" si="8"/>
        <v>1</v>
      </c>
      <c r="BT17" s="149" t="str">
        <f t="shared" si="8"/>
        <v/>
      </c>
      <c r="BU17" s="149" t="str">
        <f t="shared" si="8"/>
        <v/>
      </c>
      <c r="BV17" s="149" t="str">
        <f t="shared" si="8"/>
        <v/>
      </c>
      <c r="BW17" s="149" t="str">
        <f t="shared" si="8"/>
        <v/>
      </c>
      <c r="BX17" s="149" t="str">
        <f t="shared" si="8"/>
        <v/>
      </c>
      <c r="BY17" s="149" t="str">
        <f t="shared" si="5"/>
        <v/>
      </c>
      <c r="BZ17" s="149" t="str">
        <f t="shared" si="2"/>
        <v/>
      </c>
    </row>
    <row r="18" spans="2:78" x14ac:dyDescent="0.3">
      <c r="B18" s="112" t="str">
        <f>Calculations!B18</f>
        <v>FIT I</v>
      </c>
      <c r="C18" s="115">
        <f>Calculations!C18</f>
        <v>190</v>
      </c>
      <c r="D18" s="112" t="str">
        <f>Calculations!D18</f>
        <v>Sol</v>
      </c>
      <c r="E18" s="112" t="str">
        <f>Calculations!E18</f>
        <v>Solar (Ground Mount, 10MW)</v>
      </c>
      <c r="F18" s="112" t="str">
        <f>Calculations!F18</f>
        <v>Multiple</v>
      </c>
      <c r="G18" s="112">
        <f>Calculations!G18</f>
        <v>42005</v>
      </c>
      <c r="H18" s="112">
        <f>Calculations!H18</f>
        <v>20</v>
      </c>
      <c r="I18" s="112">
        <f>Calculations!I18</f>
        <v>25</v>
      </c>
      <c r="J18" s="112">
        <f>Calculations!J18</f>
        <v>25</v>
      </c>
      <c r="K18" s="112">
        <f>Calculations!K18</f>
        <v>2015</v>
      </c>
      <c r="L18" s="115"/>
      <c r="M18" s="149" t="str">
        <f t="shared" si="3"/>
        <v/>
      </c>
      <c r="N18" s="149" t="str">
        <f t="shared" si="3"/>
        <v/>
      </c>
      <c r="O18" s="149" t="str">
        <f t="shared" si="3"/>
        <v/>
      </c>
      <c r="P18" s="149" t="str">
        <f t="shared" si="3"/>
        <v/>
      </c>
      <c r="Q18" s="149" t="str">
        <f t="shared" si="3"/>
        <v/>
      </c>
      <c r="R18" s="149" t="str">
        <f t="shared" si="3"/>
        <v/>
      </c>
      <c r="S18" s="149" t="str">
        <f t="shared" si="3"/>
        <v/>
      </c>
      <c r="T18" s="149" t="str">
        <f t="shared" si="3"/>
        <v/>
      </c>
      <c r="U18" s="149" t="str">
        <f t="shared" si="3"/>
        <v/>
      </c>
      <c r="V18" s="149" t="str">
        <f t="shared" si="3"/>
        <v/>
      </c>
      <c r="W18" s="149">
        <f t="shared" si="3"/>
        <v>1</v>
      </c>
      <c r="X18" s="149">
        <f t="shared" si="3"/>
        <v>1</v>
      </c>
      <c r="Y18" s="149">
        <f t="shared" si="3"/>
        <v>1</v>
      </c>
      <c r="Z18" s="149">
        <f t="shared" si="3"/>
        <v>1</v>
      </c>
      <c r="AA18" s="149">
        <f t="shared" si="3"/>
        <v>1</v>
      </c>
      <c r="AB18" s="149">
        <f t="shared" si="3"/>
        <v>1</v>
      </c>
      <c r="AC18" s="149">
        <f t="shared" si="6"/>
        <v>1</v>
      </c>
      <c r="AD18" s="149">
        <f t="shared" si="6"/>
        <v>1</v>
      </c>
      <c r="AE18" s="149">
        <f t="shared" si="6"/>
        <v>1</v>
      </c>
      <c r="AF18" s="149">
        <f t="shared" si="6"/>
        <v>1</v>
      </c>
      <c r="AG18" s="149">
        <f t="shared" si="6"/>
        <v>1</v>
      </c>
      <c r="AH18" s="149">
        <f t="shared" si="6"/>
        <v>1</v>
      </c>
      <c r="AI18" s="149">
        <f t="shared" si="6"/>
        <v>1</v>
      </c>
      <c r="AJ18" s="149">
        <f t="shared" si="6"/>
        <v>1</v>
      </c>
      <c r="AK18" s="149">
        <f t="shared" si="6"/>
        <v>1</v>
      </c>
      <c r="AL18" s="149">
        <f t="shared" si="6"/>
        <v>1</v>
      </c>
      <c r="AM18" s="149">
        <f t="shared" si="6"/>
        <v>1</v>
      </c>
      <c r="AN18" s="149">
        <f t="shared" si="6"/>
        <v>1</v>
      </c>
      <c r="AO18" s="149">
        <f t="shared" si="6"/>
        <v>1</v>
      </c>
      <c r="AP18" s="149">
        <f t="shared" si="6"/>
        <v>1</v>
      </c>
      <c r="AQ18" s="149">
        <f t="shared" si="6"/>
        <v>1</v>
      </c>
      <c r="AR18" s="149">
        <f t="shared" si="6"/>
        <v>1</v>
      </c>
      <c r="AS18" s="149">
        <f t="shared" si="7"/>
        <v>1</v>
      </c>
      <c r="AT18" s="149">
        <f t="shared" si="7"/>
        <v>1</v>
      </c>
      <c r="AU18" s="149">
        <f t="shared" si="7"/>
        <v>1</v>
      </c>
      <c r="AV18" s="149">
        <f t="shared" si="7"/>
        <v>1</v>
      </c>
      <c r="AW18" s="149">
        <f t="shared" si="7"/>
        <v>1</v>
      </c>
      <c r="AX18" s="149">
        <f t="shared" si="7"/>
        <v>1</v>
      </c>
      <c r="AY18" s="149">
        <f t="shared" si="7"/>
        <v>1</v>
      </c>
      <c r="AZ18" s="149">
        <f t="shared" si="7"/>
        <v>1</v>
      </c>
      <c r="BA18" s="149">
        <f t="shared" si="7"/>
        <v>1</v>
      </c>
      <c r="BB18" s="149">
        <f t="shared" si="7"/>
        <v>1</v>
      </c>
      <c r="BC18" s="149">
        <f t="shared" si="7"/>
        <v>1</v>
      </c>
      <c r="BD18" s="149">
        <f t="shared" si="7"/>
        <v>1</v>
      </c>
      <c r="BE18" s="149">
        <f t="shared" si="7"/>
        <v>1</v>
      </c>
      <c r="BF18" s="149">
        <f t="shared" si="7"/>
        <v>1</v>
      </c>
      <c r="BG18" s="149">
        <f t="shared" si="7"/>
        <v>1</v>
      </c>
      <c r="BH18" s="149">
        <f t="shared" si="7"/>
        <v>1</v>
      </c>
      <c r="BI18" s="149">
        <f t="shared" si="8"/>
        <v>1</v>
      </c>
      <c r="BJ18" s="149">
        <f t="shared" si="8"/>
        <v>1</v>
      </c>
      <c r="BK18" s="149">
        <f t="shared" si="8"/>
        <v>1</v>
      </c>
      <c r="BL18" s="149">
        <f t="shared" si="8"/>
        <v>1</v>
      </c>
      <c r="BM18" s="149">
        <f t="shared" si="8"/>
        <v>1</v>
      </c>
      <c r="BN18" s="149">
        <f t="shared" si="8"/>
        <v>1</v>
      </c>
      <c r="BO18" s="149">
        <f t="shared" si="8"/>
        <v>1</v>
      </c>
      <c r="BP18" s="149">
        <f t="shared" si="8"/>
        <v>1</v>
      </c>
      <c r="BQ18" s="149">
        <f t="shared" si="8"/>
        <v>1</v>
      </c>
      <c r="BR18" s="149">
        <f t="shared" si="8"/>
        <v>1</v>
      </c>
      <c r="BS18" s="149">
        <f t="shared" si="8"/>
        <v>1</v>
      </c>
      <c r="BT18" s="149">
        <f t="shared" si="8"/>
        <v>1</v>
      </c>
      <c r="BU18" s="149" t="str">
        <f t="shared" si="8"/>
        <v/>
      </c>
      <c r="BV18" s="149" t="str">
        <f t="shared" si="8"/>
        <v/>
      </c>
      <c r="BW18" s="149" t="str">
        <f t="shared" si="8"/>
        <v/>
      </c>
      <c r="BX18" s="149" t="str">
        <f t="shared" si="8"/>
        <v/>
      </c>
      <c r="BY18" s="149" t="str">
        <f t="shared" si="5"/>
        <v/>
      </c>
      <c r="BZ18" s="149" t="str">
        <f t="shared" si="2"/>
        <v/>
      </c>
    </row>
    <row r="19" spans="2:78" x14ac:dyDescent="0.3">
      <c r="B19" s="112" t="str">
        <f>Calculations!B19</f>
        <v>FIT I</v>
      </c>
      <c r="C19" s="115">
        <f>Calculations!C19</f>
        <v>48</v>
      </c>
      <c r="D19" s="112" t="str">
        <f>Calculations!D19</f>
        <v>Sol</v>
      </c>
      <c r="E19" s="112" t="str">
        <f>Calculations!E19</f>
        <v>Solar (Ground Mounted, 0.5-10MW)</v>
      </c>
      <c r="F19" s="112" t="str">
        <f>Calculations!F19</f>
        <v>Multiple</v>
      </c>
      <c r="G19" s="112">
        <f>Calculations!G19</f>
        <v>41275</v>
      </c>
      <c r="H19" s="112">
        <f>Calculations!H19</f>
        <v>20</v>
      </c>
      <c r="I19" s="112">
        <f>Calculations!I19</f>
        <v>25</v>
      </c>
      <c r="J19" s="112">
        <f>Calculations!J19</f>
        <v>25</v>
      </c>
      <c r="K19" s="112">
        <f>Calculations!K19</f>
        <v>2013</v>
      </c>
      <c r="L19" s="115"/>
      <c r="M19" s="149" t="str">
        <f t="shared" si="3"/>
        <v/>
      </c>
      <c r="N19" s="149" t="str">
        <f t="shared" si="3"/>
        <v/>
      </c>
      <c r="O19" s="149" t="str">
        <f t="shared" si="3"/>
        <v/>
      </c>
      <c r="P19" s="149" t="str">
        <f t="shared" si="3"/>
        <v/>
      </c>
      <c r="Q19" s="149" t="str">
        <f t="shared" si="3"/>
        <v/>
      </c>
      <c r="R19" s="149" t="str">
        <f t="shared" si="3"/>
        <v/>
      </c>
      <c r="S19" s="149" t="str">
        <f t="shared" si="3"/>
        <v/>
      </c>
      <c r="T19" s="149" t="str">
        <f t="shared" si="3"/>
        <v/>
      </c>
      <c r="U19" s="149">
        <f t="shared" si="3"/>
        <v>1</v>
      </c>
      <c r="V19" s="149">
        <f t="shared" si="3"/>
        <v>1</v>
      </c>
      <c r="W19" s="149">
        <f t="shared" si="3"/>
        <v>1</v>
      </c>
      <c r="X19" s="149">
        <f t="shared" si="3"/>
        <v>1</v>
      </c>
      <c r="Y19" s="149">
        <f t="shared" si="3"/>
        <v>1</v>
      </c>
      <c r="Z19" s="149">
        <f t="shared" si="3"/>
        <v>1</v>
      </c>
      <c r="AA19" s="149">
        <f t="shared" si="3"/>
        <v>1</v>
      </c>
      <c r="AB19" s="149">
        <f t="shared" si="3"/>
        <v>1</v>
      </c>
      <c r="AC19" s="149">
        <f t="shared" si="6"/>
        <v>1</v>
      </c>
      <c r="AD19" s="149">
        <f t="shared" si="6"/>
        <v>1</v>
      </c>
      <c r="AE19" s="149">
        <f t="shared" si="6"/>
        <v>1</v>
      </c>
      <c r="AF19" s="149">
        <f t="shared" si="6"/>
        <v>1</v>
      </c>
      <c r="AG19" s="149">
        <f t="shared" si="6"/>
        <v>1</v>
      </c>
      <c r="AH19" s="149">
        <f t="shared" si="6"/>
        <v>1</v>
      </c>
      <c r="AI19" s="149">
        <f t="shared" si="6"/>
        <v>1</v>
      </c>
      <c r="AJ19" s="149">
        <f t="shared" si="6"/>
        <v>1</v>
      </c>
      <c r="AK19" s="149">
        <f t="shared" si="6"/>
        <v>1</v>
      </c>
      <c r="AL19" s="149">
        <f t="shared" si="6"/>
        <v>1</v>
      </c>
      <c r="AM19" s="149">
        <f t="shared" si="6"/>
        <v>1</v>
      </c>
      <c r="AN19" s="149">
        <f t="shared" si="6"/>
        <v>1</v>
      </c>
      <c r="AO19" s="149">
        <f t="shared" si="6"/>
        <v>1</v>
      </c>
      <c r="AP19" s="149">
        <f t="shared" si="6"/>
        <v>1</v>
      </c>
      <c r="AQ19" s="149">
        <f t="shared" si="6"/>
        <v>1</v>
      </c>
      <c r="AR19" s="149">
        <f t="shared" si="6"/>
        <v>1</v>
      </c>
      <c r="AS19" s="149">
        <f t="shared" si="7"/>
        <v>1</v>
      </c>
      <c r="AT19" s="149">
        <f t="shared" si="7"/>
        <v>1</v>
      </c>
      <c r="AU19" s="149">
        <f t="shared" si="7"/>
        <v>1</v>
      </c>
      <c r="AV19" s="149">
        <f t="shared" si="7"/>
        <v>1</v>
      </c>
      <c r="AW19" s="149">
        <f t="shared" si="7"/>
        <v>1</v>
      </c>
      <c r="AX19" s="149">
        <f t="shared" si="7"/>
        <v>1</v>
      </c>
      <c r="AY19" s="149">
        <f t="shared" si="7"/>
        <v>1</v>
      </c>
      <c r="AZ19" s="149">
        <f t="shared" si="7"/>
        <v>1</v>
      </c>
      <c r="BA19" s="149">
        <f t="shared" si="7"/>
        <v>1</v>
      </c>
      <c r="BB19" s="149">
        <f t="shared" si="7"/>
        <v>1</v>
      </c>
      <c r="BC19" s="149">
        <f t="shared" si="7"/>
        <v>1</v>
      </c>
      <c r="BD19" s="149">
        <f t="shared" si="7"/>
        <v>1</v>
      </c>
      <c r="BE19" s="149">
        <f t="shared" si="7"/>
        <v>1</v>
      </c>
      <c r="BF19" s="149">
        <f t="shared" si="7"/>
        <v>1</v>
      </c>
      <c r="BG19" s="149">
        <f t="shared" si="7"/>
        <v>1</v>
      </c>
      <c r="BH19" s="149">
        <f t="shared" si="7"/>
        <v>1</v>
      </c>
      <c r="BI19" s="149">
        <f t="shared" si="8"/>
        <v>1</v>
      </c>
      <c r="BJ19" s="149">
        <f t="shared" si="8"/>
        <v>1</v>
      </c>
      <c r="BK19" s="149">
        <f t="shared" si="8"/>
        <v>1</v>
      </c>
      <c r="BL19" s="149">
        <f t="shared" si="8"/>
        <v>1</v>
      </c>
      <c r="BM19" s="149">
        <f t="shared" si="8"/>
        <v>1</v>
      </c>
      <c r="BN19" s="149">
        <f t="shared" si="8"/>
        <v>1</v>
      </c>
      <c r="BO19" s="149">
        <f t="shared" si="8"/>
        <v>1</v>
      </c>
      <c r="BP19" s="149">
        <f t="shared" si="8"/>
        <v>1</v>
      </c>
      <c r="BQ19" s="149">
        <f t="shared" si="8"/>
        <v>1</v>
      </c>
      <c r="BR19" s="149">
        <f t="shared" si="8"/>
        <v>1</v>
      </c>
      <c r="BS19" s="149" t="str">
        <f t="shared" si="8"/>
        <v/>
      </c>
      <c r="BT19" s="149" t="str">
        <f t="shared" si="8"/>
        <v/>
      </c>
      <c r="BU19" s="149" t="str">
        <f t="shared" si="8"/>
        <v/>
      </c>
      <c r="BV19" s="149" t="str">
        <f t="shared" si="8"/>
        <v/>
      </c>
      <c r="BW19" s="149" t="str">
        <f t="shared" si="8"/>
        <v/>
      </c>
      <c r="BX19" s="149" t="str">
        <f t="shared" si="8"/>
        <v/>
      </c>
      <c r="BY19" s="149" t="str">
        <f t="shared" si="5"/>
        <v/>
      </c>
      <c r="BZ19" s="149" t="str">
        <f t="shared" si="2"/>
        <v/>
      </c>
    </row>
    <row r="20" spans="2:78" x14ac:dyDescent="0.3">
      <c r="B20" s="112" t="str">
        <f>Calculations!B20</f>
        <v>FIT I</v>
      </c>
      <c r="C20" s="115">
        <f>Calculations!C20</f>
        <v>114.654</v>
      </c>
      <c r="D20" s="112" t="str">
        <f>Calculations!D20</f>
        <v>Sol</v>
      </c>
      <c r="E20" s="112" t="str">
        <f>Calculations!E20</f>
        <v>Solar (Ground Mounted, 0.5-10MW)</v>
      </c>
      <c r="F20" s="112" t="str">
        <f>Calculations!F20</f>
        <v>Multiple</v>
      </c>
      <c r="G20" s="112">
        <f>Calculations!G20</f>
        <v>41640</v>
      </c>
      <c r="H20" s="112">
        <f>Calculations!H20</f>
        <v>20</v>
      </c>
      <c r="I20" s="112">
        <f>Calculations!I20</f>
        <v>25</v>
      </c>
      <c r="J20" s="112">
        <f>Calculations!J20</f>
        <v>25</v>
      </c>
      <c r="K20" s="112">
        <f>Calculations!K20</f>
        <v>2014</v>
      </c>
      <c r="L20" s="115"/>
      <c r="M20" s="149" t="str">
        <f t="shared" si="3"/>
        <v/>
      </c>
      <c r="N20" s="149" t="str">
        <f t="shared" si="3"/>
        <v/>
      </c>
      <c r="O20" s="149" t="str">
        <f t="shared" si="3"/>
        <v/>
      </c>
      <c r="P20" s="149" t="str">
        <f t="shared" si="3"/>
        <v/>
      </c>
      <c r="Q20" s="149" t="str">
        <f t="shared" si="3"/>
        <v/>
      </c>
      <c r="R20" s="149" t="str">
        <f t="shared" si="3"/>
        <v/>
      </c>
      <c r="S20" s="149" t="str">
        <f t="shared" si="3"/>
        <v/>
      </c>
      <c r="T20" s="149" t="str">
        <f t="shared" si="3"/>
        <v/>
      </c>
      <c r="U20" s="149" t="str">
        <f t="shared" si="3"/>
        <v/>
      </c>
      <c r="V20" s="149">
        <f t="shared" si="3"/>
        <v>1</v>
      </c>
      <c r="W20" s="149">
        <f t="shared" si="3"/>
        <v>1</v>
      </c>
      <c r="X20" s="149">
        <f t="shared" si="3"/>
        <v>1</v>
      </c>
      <c r="Y20" s="149">
        <f t="shared" si="3"/>
        <v>1</v>
      </c>
      <c r="Z20" s="149">
        <f t="shared" si="3"/>
        <v>1</v>
      </c>
      <c r="AA20" s="149">
        <f t="shared" si="3"/>
        <v>1</v>
      </c>
      <c r="AB20" s="149">
        <f t="shared" si="3"/>
        <v>1</v>
      </c>
      <c r="AC20" s="149">
        <f t="shared" si="6"/>
        <v>1</v>
      </c>
      <c r="AD20" s="149">
        <f t="shared" si="6"/>
        <v>1</v>
      </c>
      <c r="AE20" s="149">
        <f t="shared" si="6"/>
        <v>1</v>
      </c>
      <c r="AF20" s="149">
        <f t="shared" si="6"/>
        <v>1</v>
      </c>
      <c r="AG20" s="149">
        <f t="shared" si="6"/>
        <v>1</v>
      </c>
      <c r="AH20" s="149">
        <f t="shared" si="6"/>
        <v>1</v>
      </c>
      <c r="AI20" s="149">
        <f t="shared" si="6"/>
        <v>1</v>
      </c>
      <c r="AJ20" s="149">
        <f t="shared" si="6"/>
        <v>1</v>
      </c>
      <c r="AK20" s="149">
        <f t="shared" si="6"/>
        <v>1</v>
      </c>
      <c r="AL20" s="149">
        <f t="shared" si="6"/>
        <v>1</v>
      </c>
      <c r="AM20" s="149">
        <f t="shared" si="6"/>
        <v>1</v>
      </c>
      <c r="AN20" s="149">
        <f t="shared" si="6"/>
        <v>1</v>
      </c>
      <c r="AO20" s="149">
        <f t="shared" si="6"/>
        <v>1</v>
      </c>
      <c r="AP20" s="149">
        <f t="shared" si="6"/>
        <v>1</v>
      </c>
      <c r="AQ20" s="149">
        <f t="shared" si="6"/>
        <v>1</v>
      </c>
      <c r="AR20" s="149">
        <f t="shared" si="6"/>
        <v>1</v>
      </c>
      <c r="AS20" s="149">
        <f t="shared" si="7"/>
        <v>1</v>
      </c>
      <c r="AT20" s="149">
        <f t="shared" si="7"/>
        <v>1</v>
      </c>
      <c r="AU20" s="149">
        <f t="shared" si="7"/>
        <v>1</v>
      </c>
      <c r="AV20" s="149">
        <f t="shared" si="7"/>
        <v>1</v>
      </c>
      <c r="AW20" s="149">
        <f t="shared" si="7"/>
        <v>1</v>
      </c>
      <c r="AX20" s="149">
        <f t="shared" si="7"/>
        <v>1</v>
      </c>
      <c r="AY20" s="149">
        <f t="shared" si="7"/>
        <v>1</v>
      </c>
      <c r="AZ20" s="149">
        <f t="shared" si="7"/>
        <v>1</v>
      </c>
      <c r="BA20" s="149">
        <f t="shared" si="7"/>
        <v>1</v>
      </c>
      <c r="BB20" s="149">
        <f t="shared" si="7"/>
        <v>1</v>
      </c>
      <c r="BC20" s="149">
        <f t="shared" si="7"/>
        <v>1</v>
      </c>
      <c r="BD20" s="149">
        <f t="shared" si="7"/>
        <v>1</v>
      </c>
      <c r="BE20" s="149">
        <f t="shared" si="7"/>
        <v>1</v>
      </c>
      <c r="BF20" s="149">
        <f t="shared" si="7"/>
        <v>1</v>
      </c>
      <c r="BG20" s="149">
        <f t="shared" si="7"/>
        <v>1</v>
      </c>
      <c r="BH20" s="149">
        <f t="shared" si="7"/>
        <v>1</v>
      </c>
      <c r="BI20" s="149">
        <f t="shared" si="8"/>
        <v>1</v>
      </c>
      <c r="BJ20" s="149">
        <f t="shared" si="8"/>
        <v>1</v>
      </c>
      <c r="BK20" s="149">
        <f t="shared" si="8"/>
        <v>1</v>
      </c>
      <c r="BL20" s="149">
        <f t="shared" si="8"/>
        <v>1</v>
      </c>
      <c r="BM20" s="149">
        <f t="shared" si="8"/>
        <v>1</v>
      </c>
      <c r="BN20" s="149">
        <f t="shared" si="8"/>
        <v>1</v>
      </c>
      <c r="BO20" s="149">
        <f t="shared" si="8"/>
        <v>1</v>
      </c>
      <c r="BP20" s="149">
        <f t="shared" si="8"/>
        <v>1</v>
      </c>
      <c r="BQ20" s="149">
        <f t="shared" si="8"/>
        <v>1</v>
      </c>
      <c r="BR20" s="149">
        <f t="shared" si="8"/>
        <v>1</v>
      </c>
      <c r="BS20" s="149">
        <f t="shared" si="8"/>
        <v>1</v>
      </c>
      <c r="BT20" s="149" t="str">
        <f t="shared" si="8"/>
        <v/>
      </c>
      <c r="BU20" s="149" t="str">
        <f t="shared" si="8"/>
        <v/>
      </c>
      <c r="BV20" s="149" t="str">
        <f t="shared" si="8"/>
        <v/>
      </c>
      <c r="BW20" s="149" t="str">
        <f t="shared" si="8"/>
        <v/>
      </c>
      <c r="BX20" s="149" t="str">
        <f t="shared" si="8"/>
        <v/>
      </c>
      <c r="BY20" s="149" t="str">
        <f t="shared" si="5"/>
        <v/>
      </c>
      <c r="BZ20" s="149" t="str">
        <f t="shared" si="2"/>
        <v/>
      </c>
    </row>
    <row r="21" spans="2:78" x14ac:dyDescent="0.3">
      <c r="B21" s="112" t="str">
        <f>Calculations!B21</f>
        <v>FIT I</v>
      </c>
      <c r="C21" s="115">
        <f>Calculations!C21</f>
        <v>42.5</v>
      </c>
      <c r="D21" s="112" t="str">
        <f>Calculations!D21</f>
        <v>Sol</v>
      </c>
      <c r="E21" s="112" t="str">
        <f>Calculations!E21</f>
        <v>Solar (Ground Mounted, 0.5-10MW)</v>
      </c>
      <c r="F21" s="112" t="str">
        <f>Calculations!F21</f>
        <v>Multiple</v>
      </c>
      <c r="G21" s="112">
        <f>Calculations!G21</f>
        <v>42005</v>
      </c>
      <c r="H21" s="112">
        <f>Calculations!H21</f>
        <v>20</v>
      </c>
      <c r="I21" s="112">
        <f>Calculations!I21</f>
        <v>25</v>
      </c>
      <c r="J21" s="112">
        <f>Calculations!J21</f>
        <v>25</v>
      </c>
      <c r="K21" s="112">
        <f>Calculations!K21</f>
        <v>2015</v>
      </c>
      <c r="L21" s="115"/>
      <c r="M21" s="149" t="str">
        <f t="shared" si="3"/>
        <v/>
      </c>
      <c r="N21" s="149" t="str">
        <f t="shared" si="3"/>
        <v/>
      </c>
      <c r="O21" s="149" t="str">
        <f t="shared" si="3"/>
        <v/>
      </c>
      <c r="P21" s="149" t="str">
        <f t="shared" si="3"/>
        <v/>
      </c>
      <c r="Q21" s="149" t="str">
        <f t="shared" si="3"/>
        <v/>
      </c>
      <c r="R21" s="149" t="str">
        <f t="shared" si="3"/>
        <v/>
      </c>
      <c r="S21" s="149" t="str">
        <f t="shared" si="3"/>
        <v/>
      </c>
      <c r="T21" s="149" t="str">
        <f t="shared" si="3"/>
        <v/>
      </c>
      <c r="U21" s="149" t="str">
        <f t="shared" si="3"/>
        <v/>
      </c>
      <c r="V21" s="149" t="str">
        <f t="shared" si="3"/>
        <v/>
      </c>
      <c r="W21" s="149">
        <f t="shared" si="3"/>
        <v>1</v>
      </c>
      <c r="X21" s="149">
        <f t="shared" si="3"/>
        <v>1</v>
      </c>
      <c r="Y21" s="149">
        <f t="shared" si="3"/>
        <v>1</v>
      </c>
      <c r="Z21" s="149">
        <f t="shared" si="3"/>
        <v>1</v>
      </c>
      <c r="AA21" s="149">
        <f t="shared" si="3"/>
        <v>1</v>
      </c>
      <c r="AB21" s="149">
        <f t="shared" si="3"/>
        <v>1</v>
      </c>
      <c r="AC21" s="149">
        <f t="shared" si="6"/>
        <v>1</v>
      </c>
      <c r="AD21" s="149">
        <f t="shared" si="6"/>
        <v>1</v>
      </c>
      <c r="AE21" s="149">
        <f t="shared" si="6"/>
        <v>1</v>
      </c>
      <c r="AF21" s="149">
        <f t="shared" si="6"/>
        <v>1</v>
      </c>
      <c r="AG21" s="149">
        <f t="shared" si="6"/>
        <v>1</v>
      </c>
      <c r="AH21" s="149">
        <f t="shared" si="6"/>
        <v>1</v>
      </c>
      <c r="AI21" s="149">
        <f t="shared" si="6"/>
        <v>1</v>
      </c>
      <c r="AJ21" s="149">
        <f t="shared" si="6"/>
        <v>1</v>
      </c>
      <c r="AK21" s="149">
        <f t="shared" si="6"/>
        <v>1</v>
      </c>
      <c r="AL21" s="149">
        <f t="shared" si="6"/>
        <v>1</v>
      </c>
      <c r="AM21" s="149">
        <f t="shared" si="6"/>
        <v>1</v>
      </c>
      <c r="AN21" s="149">
        <f t="shared" si="6"/>
        <v>1</v>
      </c>
      <c r="AO21" s="149">
        <f t="shared" si="6"/>
        <v>1</v>
      </c>
      <c r="AP21" s="149">
        <f t="shared" si="6"/>
        <v>1</v>
      </c>
      <c r="AQ21" s="149">
        <f t="shared" si="6"/>
        <v>1</v>
      </c>
      <c r="AR21" s="149">
        <f t="shared" si="6"/>
        <v>1</v>
      </c>
      <c r="AS21" s="149">
        <f t="shared" si="7"/>
        <v>1</v>
      </c>
      <c r="AT21" s="149">
        <f t="shared" si="7"/>
        <v>1</v>
      </c>
      <c r="AU21" s="149">
        <f t="shared" si="7"/>
        <v>1</v>
      </c>
      <c r="AV21" s="149">
        <f t="shared" si="7"/>
        <v>1</v>
      </c>
      <c r="AW21" s="149">
        <f t="shared" si="7"/>
        <v>1</v>
      </c>
      <c r="AX21" s="149">
        <f t="shared" si="7"/>
        <v>1</v>
      </c>
      <c r="AY21" s="149">
        <f t="shared" si="7"/>
        <v>1</v>
      </c>
      <c r="AZ21" s="149">
        <f t="shared" si="7"/>
        <v>1</v>
      </c>
      <c r="BA21" s="149">
        <f t="shared" si="7"/>
        <v>1</v>
      </c>
      <c r="BB21" s="149">
        <f t="shared" si="7"/>
        <v>1</v>
      </c>
      <c r="BC21" s="149">
        <f t="shared" si="7"/>
        <v>1</v>
      </c>
      <c r="BD21" s="149">
        <f t="shared" si="7"/>
        <v>1</v>
      </c>
      <c r="BE21" s="149">
        <f t="shared" si="7"/>
        <v>1</v>
      </c>
      <c r="BF21" s="149">
        <f t="shared" si="7"/>
        <v>1</v>
      </c>
      <c r="BG21" s="149">
        <f t="shared" si="7"/>
        <v>1</v>
      </c>
      <c r="BH21" s="149">
        <f t="shared" si="7"/>
        <v>1</v>
      </c>
      <c r="BI21" s="149">
        <f t="shared" si="8"/>
        <v>1</v>
      </c>
      <c r="BJ21" s="149">
        <f t="shared" si="8"/>
        <v>1</v>
      </c>
      <c r="BK21" s="149">
        <f t="shared" si="8"/>
        <v>1</v>
      </c>
      <c r="BL21" s="149">
        <f t="shared" si="8"/>
        <v>1</v>
      </c>
      <c r="BM21" s="149">
        <f t="shared" si="8"/>
        <v>1</v>
      </c>
      <c r="BN21" s="149">
        <f t="shared" si="8"/>
        <v>1</v>
      </c>
      <c r="BO21" s="149">
        <f t="shared" si="8"/>
        <v>1</v>
      </c>
      <c r="BP21" s="149">
        <f t="shared" si="8"/>
        <v>1</v>
      </c>
      <c r="BQ21" s="149">
        <f t="shared" si="8"/>
        <v>1</v>
      </c>
      <c r="BR21" s="149">
        <f t="shared" si="8"/>
        <v>1</v>
      </c>
      <c r="BS21" s="149">
        <f t="shared" si="8"/>
        <v>1</v>
      </c>
      <c r="BT21" s="149">
        <f t="shared" si="8"/>
        <v>1</v>
      </c>
      <c r="BU21" s="149" t="str">
        <f t="shared" si="8"/>
        <v/>
      </c>
      <c r="BV21" s="149" t="str">
        <f t="shared" si="8"/>
        <v/>
      </c>
      <c r="BW21" s="149" t="str">
        <f t="shared" si="8"/>
        <v/>
      </c>
      <c r="BX21" s="149" t="str">
        <f t="shared" si="8"/>
        <v/>
      </c>
      <c r="BY21" s="149" t="str">
        <f t="shared" si="5"/>
        <v/>
      </c>
      <c r="BZ21" s="149" t="str">
        <f t="shared" si="2"/>
        <v/>
      </c>
    </row>
    <row r="22" spans="2:78" x14ac:dyDescent="0.3">
      <c r="B22" s="112" t="str">
        <f>Calculations!B22</f>
        <v>FIT I</v>
      </c>
      <c r="C22" s="115">
        <f>Calculations!C22</f>
        <v>27.8</v>
      </c>
      <c r="D22" s="112" t="str">
        <f>Calculations!D22</f>
        <v>Sol</v>
      </c>
      <c r="E22" s="112" t="str">
        <f>Calculations!E22</f>
        <v>Solar (Rooftop, &lt;0.5MW)</v>
      </c>
      <c r="F22" s="112" t="str">
        <f>Calculations!F22</f>
        <v>Multiple</v>
      </c>
      <c r="G22" s="112">
        <f>Calculations!G22</f>
        <v>40544</v>
      </c>
      <c r="H22" s="112">
        <f>Calculations!H22</f>
        <v>20</v>
      </c>
      <c r="I22" s="112">
        <f>Calculations!I22</f>
        <v>25</v>
      </c>
      <c r="J22" s="112">
        <f>Calculations!J22</f>
        <v>25</v>
      </c>
      <c r="K22" s="112">
        <f>Calculations!K22</f>
        <v>2011</v>
      </c>
      <c r="L22" s="115"/>
      <c r="M22" s="149" t="str">
        <f t="shared" si="3"/>
        <v/>
      </c>
      <c r="N22" s="149" t="str">
        <f t="shared" si="3"/>
        <v/>
      </c>
      <c r="O22" s="149" t="str">
        <f t="shared" si="3"/>
        <v/>
      </c>
      <c r="P22" s="149" t="str">
        <f t="shared" si="3"/>
        <v/>
      </c>
      <c r="Q22" s="149" t="str">
        <f t="shared" si="3"/>
        <v/>
      </c>
      <c r="R22" s="149" t="str">
        <f t="shared" si="3"/>
        <v/>
      </c>
      <c r="S22" s="149">
        <f t="shared" si="3"/>
        <v>1</v>
      </c>
      <c r="T22" s="149">
        <f t="shared" si="3"/>
        <v>1</v>
      </c>
      <c r="U22" s="149">
        <f t="shared" si="3"/>
        <v>1</v>
      </c>
      <c r="V22" s="149">
        <f t="shared" si="3"/>
        <v>1</v>
      </c>
      <c r="W22" s="149">
        <f t="shared" si="3"/>
        <v>1</v>
      </c>
      <c r="X22" s="149">
        <f t="shared" si="3"/>
        <v>1</v>
      </c>
      <c r="Y22" s="149">
        <f t="shared" si="3"/>
        <v>1</v>
      </c>
      <c r="Z22" s="149">
        <f t="shared" si="3"/>
        <v>1</v>
      </c>
      <c r="AA22" s="149">
        <f t="shared" si="3"/>
        <v>1</v>
      </c>
      <c r="AB22" s="149">
        <f t="shared" si="3"/>
        <v>1</v>
      </c>
      <c r="AC22" s="149">
        <f t="shared" si="6"/>
        <v>1</v>
      </c>
      <c r="AD22" s="149">
        <f t="shared" si="6"/>
        <v>1</v>
      </c>
      <c r="AE22" s="149">
        <f t="shared" si="6"/>
        <v>1</v>
      </c>
      <c r="AF22" s="149">
        <f t="shared" si="6"/>
        <v>1</v>
      </c>
      <c r="AG22" s="149">
        <f t="shared" si="6"/>
        <v>1</v>
      </c>
      <c r="AH22" s="149">
        <f t="shared" si="6"/>
        <v>1</v>
      </c>
      <c r="AI22" s="149">
        <f t="shared" si="6"/>
        <v>1</v>
      </c>
      <c r="AJ22" s="149">
        <f t="shared" si="6"/>
        <v>1</v>
      </c>
      <c r="AK22" s="149">
        <f t="shared" si="6"/>
        <v>1</v>
      </c>
      <c r="AL22" s="149">
        <f t="shared" si="6"/>
        <v>1</v>
      </c>
      <c r="AM22" s="149">
        <f t="shared" si="6"/>
        <v>1</v>
      </c>
      <c r="AN22" s="149">
        <f t="shared" si="6"/>
        <v>1</v>
      </c>
      <c r="AO22" s="149">
        <f t="shared" si="6"/>
        <v>1</v>
      </c>
      <c r="AP22" s="149">
        <f t="shared" si="6"/>
        <v>1</v>
      </c>
      <c r="AQ22" s="149">
        <f t="shared" si="6"/>
        <v>1</v>
      </c>
      <c r="AR22" s="149">
        <f t="shared" si="6"/>
        <v>1</v>
      </c>
      <c r="AS22" s="149">
        <f t="shared" si="7"/>
        <v>1</v>
      </c>
      <c r="AT22" s="149">
        <f t="shared" si="7"/>
        <v>1</v>
      </c>
      <c r="AU22" s="149">
        <f t="shared" si="7"/>
        <v>1</v>
      </c>
      <c r="AV22" s="149">
        <f t="shared" si="7"/>
        <v>1</v>
      </c>
      <c r="AW22" s="149">
        <f t="shared" si="7"/>
        <v>1</v>
      </c>
      <c r="AX22" s="149">
        <f t="shared" si="7"/>
        <v>1</v>
      </c>
      <c r="AY22" s="149">
        <f t="shared" si="7"/>
        <v>1</v>
      </c>
      <c r="AZ22" s="149">
        <f t="shared" si="7"/>
        <v>1</v>
      </c>
      <c r="BA22" s="149">
        <f t="shared" si="7"/>
        <v>1</v>
      </c>
      <c r="BB22" s="149">
        <f t="shared" si="7"/>
        <v>1</v>
      </c>
      <c r="BC22" s="149">
        <f t="shared" si="7"/>
        <v>1</v>
      </c>
      <c r="BD22" s="149">
        <f t="shared" si="7"/>
        <v>1</v>
      </c>
      <c r="BE22" s="149">
        <f t="shared" si="7"/>
        <v>1</v>
      </c>
      <c r="BF22" s="149">
        <f t="shared" si="7"/>
        <v>1</v>
      </c>
      <c r="BG22" s="149">
        <f t="shared" si="7"/>
        <v>1</v>
      </c>
      <c r="BH22" s="149">
        <f t="shared" si="7"/>
        <v>1</v>
      </c>
      <c r="BI22" s="149">
        <f t="shared" si="8"/>
        <v>1</v>
      </c>
      <c r="BJ22" s="149">
        <f t="shared" si="8"/>
        <v>1</v>
      </c>
      <c r="BK22" s="149">
        <f t="shared" si="8"/>
        <v>1</v>
      </c>
      <c r="BL22" s="149">
        <f t="shared" si="8"/>
        <v>1</v>
      </c>
      <c r="BM22" s="149">
        <f t="shared" si="8"/>
        <v>1</v>
      </c>
      <c r="BN22" s="149">
        <f t="shared" si="8"/>
        <v>1</v>
      </c>
      <c r="BO22" s="149">
        <f t="shared" si="8"/>
        <v>1</v>
      </c>
      <c r="BP22" s="149">
        <f t="shared" si="8"/>
        <v>1</v>
      </c>
      <c r="BQ22" s="149" t="str">
        <f t="shared" si="8"/>
        <v/>
      </c>
      <c r="BR22" s="149" t="str">
        <f t="shared" si="8"/>
        <v/>
      </c>
      <c r="BS22" s="149" t="str">
        <f t="shared" si="8"/>
        <v/>
      </c>
      <c r="BT22" s="149" t="str">
        <f t="shared" si="8"/>
        <v/>
      </c>
      <c r="BU22" s="149" t="str">
        <f t="shared" si="8"/>
        <v/>
      </c>
      <c r="BV22" s="149" t="str">
        <f t="shared" si="8"/>
        <v/>
      </c>
      <c r="BW22" s="149" t="str">
        <f t="shared" si="8"/>
        <v/>
      </c>
      <c r="BX22" s="149" t="str">
        <f t="shared" si="8"/>
        <v/>
      </c>
      <c r="BY22" s="149" t="str">
        <f t="shared" si="5"/>
        <v/>
      </c>
      <c r="BZ22" s="149" t="str">
        <f t="shared" si="2"/>
        <v/>
      </c>
    </row>
    <row r="23" spans="2:78" x14ac:dyDescent="0.3">
      <c r="B23" s="112" t="str">
        <f>Calculations!B23</f>
        <v>FIT I</v>
      </c>
      <c r="C23" s="115">
        <f>Calculations!C23</f>
        <v>55.487480000000026</v>
      </c>
      <c r="D23" s="112" t="str">
        <f>Calculations!D23</f>
        <v>Sol</v>
      </c>
      <c r="E23" s="112" t="str">
        <f>Calculations!E23</f>
        <v>Solar (Rooftop, &lt;0.5MW)</v>
      </c>
      <c r="F23" s="112" t="str">
        <f>Calculations!F23</f>
        <v>Multiple</v>
      </c>
      <c r="G23" s="112">
        <f>Calculations!G23</f>
        <v>40909</v>
      </c>
      <c r="H23" s="112">
        <f>Calculations!H23</f>
        <v>20</v>
      </c>
      <c r="I23" s="112">
        <f>Calculations!I23</f>
        <v>25</v>
      </c>
      <c r="J23" s="112">
        <f>Calculations!J23</f>
        <v>25</v>
      </c>
      <c r="K23" s="112">
        <f>Calculations!K23</f>
        <v>2012</v>
      </c>
      <c r="L23" s="115"/>
      <c r="M23" s="149" t="str">
        <f t="shared" si="3"/>
        <v/>
      </c>
      <c r="N23" s="149" t="str">
        <f t="shared" si="3"/>
        <v/>
      </c>
      <c r="O23" s="149" t="str">
        <f t="shared" si="3"/>
        <v/>
      </c>
      <c r="P23" s="149" t="str">
        <f t="shared" si="3"/>
        <v/>
      </c>
      <c r="Q23" s="149" t="str">
        <f t="shared" si="3"/>
        <v/>
      </c>
      <c r="R23" s="149" t="str">
        <f t="shared" si="3"/>
        <v/>
      </c>
      <c r="S23" s="149" t="str">
        <f t="shared" si="3"/>
        <v/>
      </c>
      <c r="T23" s="149">
        <f t="shared" si="3"/>
        <v>1</v>
      </c>
      <c r="U23" s="149">
        <f t="shared" si="3"/>
        <v>1</v>
      </c>
      <c r="V23" s="149">
        <f t="shared" si="3"/>
        <v>1</v>
      </c>
      <c r="W23" s="149">
        <f t="shared" si="3"/>
        <v>1</v>
      </c>
      <c r="X23" s="149">
        <f t="shared" si="3"/>
        <v>1</v>
      </c>
      <c r="Y23" s="149">
        <f t="shared" si="3"/>
        <v>1</v>
      </c>
      <c r="Z23" s="149">
        <f t="shared" si="3"/>
        <v>1</v>
      </c>
      <c r="AA23" s="149">
        <f t="shared" si="3"/>
        <v>1</v>
      </c>
      <c r="AB23" s="149">
        <f t="shared" si="3"/>
        <v>1</v>
      </c>
      <c r="AC23" s="149">
        <f t="shared" si="6"/>
        <v>1</v>
      </c>
      <c r="AD23" s="149">
        <f t="shared" si="6"/>
        <v>1</v>
      </c>
      <c r="AE23" s="149">
        <f t="shared" si="6"/>
        <v>1</v>
      </c>
      <c r="AF23" s="149">
        <f t="shared" si="6"/>
        <v>1</v>
      </c>
      <c r="AG23" s="149">
        <f t="shared" si="6"/>
        <v>1</v>
      </c>
      <c r="AH23" s="149">
        <f t="shared" si="6"/>
        <v>1</v>
      </c>
      <c r="AI23" s="149">
        <f t="shared" si="6"/>
        <v>1</v>
      </c>
      <c r="AJ23" s="149">
        <f t="shared" si="6"/>
        <v>1</v>
      </c>
      <c r="AK23" s="149">
        <f t="shared" si="6"/>
        <v>1</v>
      </c>
      <c r="AL23" s="149">
        <f t="shared" si="6"/>
        <v>1</v>
      </c>
      <c r="AM23" s="149">
        <f t="shared" si="6"/>
        <v>1</v>
      </c>
      <c r="AN23" s="149">
        <f t="shared" si="6"/>
        <v>1</v>
      </c>
      <c r="AO23" s="149">
        <f t="shared" si="6"/>
        <v>1</v>
      </c>
      <c r="AP23" s="149">
        <f t="shared" si="6"/>
        <v>1</v>
      </c>
      <c r="AQ23" s="149">
        <f t="shared" si="6"/>
        <v>1</v>
      </c>
      <c r="AR23" s="149">
        <f t="shared" si="6"/>
        <v>1</v>
      </c>
      <c r="AS23" s="149">
        <f t="shared" si="7"/>
        <v>1</v>
      </c>
      <c r="AT23" s="149">
        <f t="shared" si="7"/>
        <v>1</v>
      </c>
      <c r="AU23" s="149">
        <f t="shared" si="7"/>
        <v>1</v>
      </c>
      <c r="AV23" s="149">
        <f t="shared" si="7"/>
        <v>1</v>
      </c>
      <c r="AW23" s="149">
        <f t="shared" si="7"/>
        <v>1</v>
      </c>
      <c r="AX23" s="149">
        <f t="shared" si="7"/>
        <v>1</v>
      </c>
      <c r="AY23" s="149">
        <f t="shared" si="7"/>
        <v>1</v>
      </c>
      <c r="AZ23" s="149">
        <f t="shared" si="7"/>
        <v>1</v>
      </c>
      <c r="BA23" s="149">
        <f t="shared" si="7"/>
        <v>1</v>
      </c>
      <c r="BB23" s="149">
        <f t="shared" si="7"/>
        <v>1</v>
      </c>
      <c r="BC23" s="149">
        <f t="shared" si="7"/>
        <v>1</v>
      </c>
      <c r="BD23" s="149">
        <f t="shared" si="7"/>
        <v>1</v>
      </c>
      <c r="BE23" s="149">
        <f t="shared" si="7"/>
        <v>1</v>
      </c>
      <c r="BF23" s="149">
        <f t="shared" si="7"/>
        <v>1</v>
      </c>
      <c r="BG23" s="149">
        <f t="shared" si="7"/>
        <v>1</v>
      </c>
      <c r="BH23" s="149">
        <f t="shared" si="7"/>
        <v>1</v>
      </c>
      <c r="BI23" s="149">
        <f t="shared" si="8"/>
        <v>1</v>
      </c>
      <c r="BJ23" s="149">
        <f t="shared" si="8"/>
        <v>1</v>
      </c>
      <c r="BK23" s="149">
        <f t="shared" si="8"/>
        <v>1</v>
      </c>
      <c r="BL23" s="149">
        <f t="shared" si="8"/>
        <v>1</v>
      </c>
      <c r="BM23" s="149">
        <f t="shared" si="8"/>
        <v>1</v>
      </c>
      <c r="BN23" s="149">
        <f t="shared" si="8"/>
        <v>1</v>
      </c>
      <c r="BO23" s="149">
        <f t="shared" si="8"/>
        <v>1</v>
      </c>
      <c r="BP23" s="149">
        <f t="shared" si="8"/>
        <v>1</v>
      </c>
      <c r="BQ23" s="149">
        <f t="shared" si="8"/>
        <v>1</v>
      </c>
      <c r="BR23" s="149" t="str">
        <f t="shared" si="8"/>
        <v/>
      </c>
      <c r="BS23" s="149" t="str">
        <f t="shared" si="8"/>
        <v/>
      </c>
      <c r="BT23" s="149" t="str">
        <f t="shared" si="8"/>
        <v/>
      </c>
      <c r="BU23" s="149" t="str">
        <f t="shared" si="8"/>
        <v/>
      </c>
      <c r="BV23" s="149" t="str">
        <f t="shared" si="8"/>
        <v/>
      </c>
      <c r="BW23" s="149" t="str">
        <f t="shared" si="8"/>
        <v/>
      </c>
      <c r="BX23" s="149" t="str">
        <f t="shared" si="8"/>
        <v/>
      </c>
      <c r="BY23" s="149" t="str">
        <f t="shared" si="5"/>
        <v/>
      </c>
      <c r="BZ23" s="149" t="str">
        <f t="shared" si="2"/>
        <v/>
      </c>
    </row>
    <row r="24" spans="2:78" x14ac:dyDescent="0.3">
      <c r="B24" s="112" t="str">
        <f>Calculations!B24</f>
        <v>FIT I</v>
      </c>
      <c r="C24" s="115">
        <f>Calculations!C24</f>
        <v>55.339150000000075</v>
      </c>
      <c r="D24" s="112" t="str">
        <f>Calculations!D24</f>
        <v>Sol</v>
      </c>
      <c r="E24" s="112" t="str">
        <f>Calculations!E24</f>
        <v>Solar (Rooftop, &lt;0.5MW)</v>
      </c>
      <c r="F24" s="112" t="str">
        <f>Calculations!F24</f>
        <v>Multiple</v>
      </c>
      <c r="G24" s="112">
        <f>Calculations!G24</f>
        <v>41275</v>
      </c>
      <c r="H24" s="112">
        <f>Calculations!H24</f>
        <v>20</v>
      </c>
      <c r="I24" s="112">
        <f>Calculations!I24</f>
        <v>25</v>
      </c>
      <c r="J24" s="112">
        <f>Calculations!J24</f>
        <v>25</v>
      </c>
      <c r="K24" s="112">
        <f>Calculations!K24</f>
        <v>2013</v>
      </c>
      <c r="L24" s="115"/>
      <c r="M24" s="149" t="str">
        <f t="shared" si="3"/>
        <v/>
      </c>
      <c r="N24" s="149" t="str">
        <f t="shared" si="3"/>
        <v/>
      </c>
      <c r="O24" s="149" t="str">
        <f t="shared" si="3"/>
        <v/>
      </c>
      <c r="P24" s="149" t="str">
        <f t="shared" si="3"/>
        <v/>
      </c>
      <c r="Q24" s="149" t="str">
        <f t="shared" si="3"/>
        <v/>
      </c>
      <c r="R24" s="149" t="str">
        <f t="shared" si="3"/>
        <v/>
      </c>
      <c r="S24" s="149" t="str">
        <f t="shared" si="3"/>
        <v/>
      </c>
      <c r="T24" s="149" t="str">
        <f t="shared" si="3"/>
        <v/>
      </c>
      <c r="U24" s="149">
        <f t="shared" si="3"/>
        <v>1</v>
      </c>
      <c r="V24" s="149">
        <f t="shared" si="3"/>
        <v>1</v>
      </c>
      <c r="W24" s="149">
        <f t="shared" si="3"/>
        <v>1</v>
      </c>
      <c r="X24" s="149">
        <f t="shared" si="3"/>
        <v>1</v>
      </c>
      <c r="Y24" s="149">
        <f t="shared" si="3"/>
        <v>1</v>
      </c>
      <c r="Z24" s="149">
        <f t="shared" si="3"/>
        <v>1</v>
      </c>
      <c r="AA24" s="149">
        <f t="shared" si="3"/>
        <v>1</v>
      </c>
      <c r="AB24" s="149">
        <f t="shared" si="3"/>
        <v>1</v>
      </c>
      <c r="AC24" s="149">
        <f t="shared" si="6"/>
        <v>1</v>
      </c>
      <c r="AD24" s="149">
        <f t="shared" si="6"/>
        <v>1</v>
      </c>
      <c r="AE24" s="149">
        <f t="shared" si="6"/>
        <v>1</v>
      </c>
      <c r="AF24" s="149">
        <f t="shared" si="6"/>
        <v>1</v>
      </c>
      <c r="AG24" s="149">
        <f t="shared" si="6"/>
        <v>1</v>
      </c>
      <c r="AH24" s="149">
        <f t="shared" si="6"/>
        <v>1</v>
      </c>
      <c r="AI24" s="149">
        <f t="shared" si="6"/>
        <v>1</v>
      </c>
      <c r="AJ24" s="149">
        <f t="shared" si="6"/>
        <v>1</v>
      </c>
      <c r="AK24" s="149">
        <f t="shared" si="6"/>
        <v>1</v>
      </c>
      <c r="AL24" s="149">
        <f t="shared" si="6"/>
        <v>1</v>
      </c>
      <c r="AM24" s="149">
        <f t="shared" si="6"/>
        <v>1</v>
      </c>
      <c r="AN24" s="149">
        <f t="shared" si="6"/>
        <v>1</v>
      </c>
      <c r="AO24" s="149">
        <f t="shared" si="6"/>
        <v>1</v>
      </c>
      <c r="AP24" s="149">
        <f t="shared" si="6"/>
        <v>1</v>
      </c>
      <c r="AQ24" s="149">
        <f t="shared" si="6"/>
        <v>1</v>
      </c>
      <c r="AR24" s="149">
        <f t="shared" si="6"/>
        <v>1</v>
      </c>
      <c r="AS24" s="149">
        <f t="shared" si="7"/>
        <v>1</v>
      </c>
      <c r="AT24" s="149">
        <f t="shared" si="7"/>
        <v>1</v>
      </c>
      <c r="AU24" s="149">
        <f t="shared" si="7"/>
        <v>1</v>
      </c>
      <c r="AV24" s="149">
        <f t="shared" si="7"/>
        <v>1</v>
      </c>
      <c r="AW24" s="149">
        <f t="shared" si="7"/>
        <v>1</v>
      </c>
      <c r="AX24" s="149">
        <f t="shared" si="7"/>
        <v>1</v>
      </c>
      <c r="AY24" s="149">
        <f t="shared" si="7"/>
        <v>1</v>
      </c>
      <c r="AZ24" s="149">
        <f t="shared" si="7"/>
        <v>1</v>
      </c>
      <c r="BA24" s="149">
        <f t="shared" si="7"/>
        <v>1</v>
      </c>
      <c r="BB24" s="149">
        <f t="shared" si="7"/>
        <v>1</v>
      </c>
      <c r="BC24" s="149">
        <f t="shared" si="7"/>
        <v>1</v>
      </c>
      <c r="BD24" s="149">
        <f t="shared" si="7"/>
        <v>1</v>
      </c>
      <c r="BE24" s="149">
        <f t="shared" si="7"/>
        <v>1</v>
      </c>
      <c r="BF24" s="149">
        <f t="shared" si="7"/>
        <v>1</v>
      </c>
      <c r="BG24" s="149">
        <f t="shared" si="7"/>
        <v>1</v>
      </c>
      <c r="BH24" s="149">
        <f t="shared" si="7"/>
        <v>1</v>
      </c>
      <c r="BI24" s="149">
        <f t="shared" si="8"/>
        <v>1</v>
      </c>
      <c r="BJ24" s="149">
        <f t="shared" si="8"/>
        <v>1</v>
      </c>
      <c r="BK24" s="149">
        <f t="shared" si="8"/>
        <v>1</v>
      </c>
      <c r="BL24" s="149">
        <f t="shared" si="8"/>
        <v>1</v>
      </c>
      <c r="BM24" s="149">
        <f t="shared" si="8"/>
        <v>1</v>
      </c>
      <c r="BN24" s="149">
        <f t="shared" si="8"/>
        <v>1</v>
      </c>
      <c r="BO24" s="149">
        <f t="shared" si="8"/>
        <v>1</v>
      </c>
      <c r="BP24" s="149">
        <f t="shared" si="8"/>
        <v>1</v>
      </c>
      <c r="BQ24" s="149">
        <f t="shared" si="8"/>
        <v>1</v>
      </c>
      <c r="BR24" s="149">
        <f t="shared" si="8"/>
        <v>1</v>
      </c>
      <c r="BS24" s="149" t="str">
        <f t="shared" si="8"/>
        <v/>
      </c>
      <c r="BT24" s="149" t="str">
        <f t="shared" si="8"/>
        <v/>
      </c>
      <c r="BU24" s="149" t="str">
        <f t="shared" si="8"/>
        <v/>
      </c>
      <c r="BV24" s="149" t="str">
        <f t="shared" si="8"/>
        <v/>
      </c>
      <c r="BW24" s="149" t="str">
        <f t="shared" si="8"/>
        <v/>
      </c>
      <c r="BX24" s="149" t="str">
        <f t="shared" si="8"/>
        <v/>
      </c>
      <c r="BY24" s="149" t="str">
        <f t="shared" si="5"/>
        <v/>
      </c>
      <c r="BZ24" s="149" t="str">
        <f t="shared" si="2"/>
        <v/>
      </c>
    </row>
    <row r="25" spans="2:78" x14ac:dyDescent="0.3">
      <c r="B25" s="112" t="str">
        <f>Calculations!B25</f>
        <v>FIT I</v>
      </c>
      <c r="C25" s="115">
        <f>Calculations!C25</f>
        <v>74.989194999999995</v>
      </c>
      <c r="D25" s="112" t="str">
        <f>Calculations!D25</f>
        <v>Sol</v>
      </c>
      <c r="E25" s="112" t="str">
        <f>Calculations!E25</f>
        <v>Solar (Rooftop, &lt;0.5MW)</v>
      </c>
      <c r="F25" s="112" t="str">
        <f>Calculations!F25</f>
        <v>Multiple</v>
      </c>
      <c r="G25" s="112">
        <f>Calculations!G25</f>
        <v>41640</v>
      </c>
      <c r="H25" s="112">
        <f>Calculations!H25</f>
        <v>20</v>
      </c>
      <c r="I25" s="112">
        <f>Calculations!I25</f>
        <v>25</v>
      </c>
      <c r="J25" s="112">
        <f>Calculations!J25</f>
        <v>25</v>
      </c>
      <c r="K25" s="112">
        <f>Calculations!K25</f>
        <v>2014</v>
      </c>
      <c r="L25" s="115"/>
      <c r="M25" s="149" t="str">
        <f t="shared" si="3"/>
        <v/>
      </c>
      <c r="N25" s="149" t="str">
        <f t="shared" si="3"/>
        <v/>
      </c>
      <c r="O25" s="149" t="str">
        <f t="shared" si="3"/>
        <v/>
      </c>
      <c r="P25" s="149" t="str">
        <f t="shared" si="3"/>
        <v/>
      </c>
      <c r="Q25" s="149" t="str">
        <f t="shared" si="3"/>
        <v/>
      </c>
      <c r="R25" s="149" t="str">
        <f t="shared" si="3"/>
        <v/>
      </c>
      <c r="S25" s="149" t="str">
        <f t="shared" si="3"/>
        <v/>
      </c>
      <c r="T25" s="149" t="str">
        <f t="shared" si="3"/>
        <v/>
      </c>
      <c r="U25" s="149" t="str">
        <f t="shared" si="3"/>
        <v/>
      </c>
      <c r="V25" s="149">
        <f t="shared" si="3"/>
        <v>1</v>
      </c>
      <c r="W25" s="149">
        <f t="shared" si="3"/>
        <v>1</v>
      </c>
      <c r="X25" s="149">
        <f t="shared" si="3"/>
        <v>1</v>
      </c>
      <c r="Y25" s="149">
        <f t="shared" si="3"/>
        <v>1</v>
      </c>
      <c r="Z25" s="149">
        <f t="shared" si="3"/>
        <v>1</v>
      </c>
      <c r="AA25" s="149">
        <f t="shared" si="3"/>
        <v>1</v>
      </c>
      <c r="AB25" s="149">
        <f t="shared" si="3"/>
        <v>1</v>
      </c>
      <c r="AC25" s="149">
        <f t="shared" si="6"/>
        <v>1</v>
      </c>
      <c r="AD25" s="149">
        <f t="shared" si="6"/>
        <v>1</v>
      </c>
      <c r="AE25" s="149">
        <f t="shared" si="6"/>
        <v>1</v>
      </c>
      <c r="AF25" s="149">
        <f t="shared" si="6"/>
        <v>1</v>
      </c>
      <c r="AG25" s="149">
        <f t="shared" si="6"/>
        <v>1</v>
      </c>
      <c r="AH25" s="149">
        <f t="shared" si="6"/>
        <v>1</v>
      </c>
      <c r="AI25" s="149">
        <f t="shared" si="6"/>
        <v>1</v>
      </c>
      <c r="AJ25" s="149">
        <f t="shared" si="6"/>
        <v>1</v>
      </c>
      <c r="AK25" s="149">
        <f t="shared" si="6"/>
        <v>1</v>
      </c>
      <c r="AL25" s="149">
        <f t="shared" si="6"/>
        <v>1</v>
      </c>
      <c r="AM25" s="149">
        <f t="shared" si="6"/>
        <v>1</v>
      </c>
      <c r="AN25" s="149">
        <f t="shared" si="6"/>
        <v>1</v>
      </c>
      <c r="AO25" s="149">
        <f t="shared" si="6"/>
        <v>1</v>
      </c>
      <c r="AP25" s="149">
        <f t="shared" si="6"/>
        <v>1</v>
      </c>
      <c r="AQ25" s="149">
        <f t="shared" si="6"/>
        <v>1</v>
      </c>
      <c r="AR25" s="149">
        <f t="shared" si="6"/>
        <v>1</v>
      </c>
      <c r="AS25" s="149">
        <f t="shared" si="7"/>
        <v>1</v>
      </c>
      <c r="AT25" s="149">
        <f t="shared" si="7"/>
        <v>1</v>
      </c>
      <c r="AU25" s="149">
        <f t="shared" si="7"/>
        <v>1</v>
      </c>
      <c r="AV25" s="149">
        <f t="shared" si="7"/>
        <v>1</v>
      </c>
      <c r="AW25" s="149">
        <f t="shared" si="7"/>
        <v>1</v>
      </c>
      <c r="AX25" s="149">
        <f t="shared" si="7"/>
        <v>1</v>
      </c>
      <c r="AY25" s="149">
        <f t="shared" si="7"/>
        <v>1</v>
      </c>
      <c r="AZ25" s="149">
        <f t="shared" si="7"/>
        <v>1</v>
      </c>
      <c r="BA25" s="149">
        <f t="shared" si="7"/>
        <v>1</v>
      </c>
      <c r="BB25" s="149">
        <f t="shared" si="7"/>
        <v>1</v>
      </c>
      <c r="BC25" s="149">
        <f t="shared" si="7"/>
        <v>1</v>
      </c>
      <c r="BD25" s="149">
        <f t="shared" si="7"/>
        <v>1</v>
      </c>
      <c r="BE25" s="149">
        <f t="shared" si="7"/>
        <v>1</v>
      </c>
      <c r="BF25" s="149">
        <f t="shared" si="7"/>
        <v>1</v>
      </c>
      <c r="BG25" s="149">
        <f t="shared" si="7"/>
        <v>1</v>
      </c>
      <c r="BH25" s="149">
        <f t="shared" si="7"/>
        <v>1</v>
      </c>
      <c r="BI25" s="149">
        <f t="shared" si="8"/>
        <v>1</v>
      </c>
      <c r="BJ25" s="149">
        <f t="shared" si="8"/>
        <v>1</v>
      </c>
      <c r="BK25" s="149">
        <f t="shared" si="8"/>
        <v>1</v>
      </c>
      <c r="BL25" s="149">
        <f t="shared" si="8"/>
        <v>1</v>
      </c>
      <c r="BM25" s="149">
        <f t="shared" si="8"/>
        <v>1</v>
      </c>
      <c r="BN25" s="149">
        <f t="shared" si="8"/>
        <v>1</v>
      </c>
      <c r="BO25" s="149">
        <f t="shared" si="8"/>
        <v>1</v>
      </c>
      <c r="BP25" s="149">
        <f t="shared" si="8"/>
        <v>1</v>
      </c>
      <c r="BQ25" s="149">
        <f t="shared" si="8"/>
        <v>1</v>
      </c>
      <c r="BR25" s="149">
        <f t="shared" si="8"/>
        <v>1</v>
      </c>
      <c r="BS25" s="149">
        <f t="shared" si="8"/>
        <v>1</v>
      </c>
      <c r="BT25" s="149" t="str">
        <f t="shared" si="8"/>
        <v/>
      </c>
      <c r="BU25" s="149" t="str">
        <f t="shared" si="8"/>
        <v/>
      </c>
      <c r="BV25" s="149" t="str">
        <f t="shared" si="8"/>
        <v/>
      </c>
      <c r="BW25" s="149" t="str">
        <f t="shared" si="8"/>
        <v/>
      </c>
      <c r="BX25" s="149" t="str">
        <f t="shared" si="8"/>
        <v/>
      </c>
      <c r="BY25" s="149" t="str">
        <f t="shared" si="5"/>
        <v/>
      </c>
      <c r="BZ25" s="149" t="str">
        <f t="shared" si="2"/>
        <v/>
      </c>
    </row>
    <row r="26" spans="2:78" x14ac:dyDescent="0.3">
      <c r="B26" s="112" t="str">
        <f>Calculations!B26</f>
        <v>FIT I</v>
      </c>
      <c r="C26" s="115">
        <f>Calculations!C26</f>
        <v>10.9</v>
      </c>
      <c r="D26" s="112" t="str">
        <f>Calculations!D26</f>
        <v>Sol</v>
      </c>
      <c r="E26" s="112" t="str">
        <f>Calculations!E26</f>
        <v>Solar (Rooftop, &lt;0.5MW)</v>
      </c>
      <c r="F26" s="112" t="str">
        <f>Calculations!F26</f>
        <v>Multiple</v>
      </c>
      <c r="G26" s="112">
        <f>Calculations!G26</f>
        <v>42005</v>
      </c>
      <c r="H26" s="112">
        <f>Calculations!H26</f>
        <v>20</v>
      </c>
      <c r="I26" s="112">
        <f>Calculations!I26</f>
        <v>25</v>
      </c>
      <c r="J26" s="112">
        <f>Calculations!J26</f>
        <v>25</v>
      </c>
      <c r="K26" s="112">
        <f>Calculations!K26</f>
        <v>2015</v>
      </c>
      <c r="L26" s="115"/>
      <c r="M26" s="149" t="str">
        <f t="shared" si="3"/>
        <v/>
      </c>
      <c r="N26" s="149" t="str">
        <f t="shared" si="3"/>
        <v/>
      </c>
      <c r="O26" s="149" t="str">
        <f t="shared" si="3"/>
        <v/>
      </c>
      <c r="P26" s="149" t="str">
        <f t="shared" si="3"/>
        <v/>
      </c>
      <c r="Q26" s="149" t="str">
        <f t="shared" si="3"/>
        <v/>
      </c>
      <c r="R26" s="149" t="str">
        <f t="shared" si="3"/>
        <v/>
      </c>
      <c r="S26" s="149" t="str">
        <f t="shared" si="3"/>
        <v/>
      </c>
      <c r="T26" s="149" t="str">
        <f t="shared" si="3"/>
        <v/>
      </c>
      <c r="U26" s="149" t="str">
        <f t="shared" ref="U26:AJ41" si="9">IF(AND(U$2&gt;=$K26,U$2&lt;SUM($I26:$K26)),1,"")</f>
        <v/>
      </c>
      <c r="V26" s="149" t="str">
        <f t="shared" si="9"/>
        <v/>
      </c>
      <c r="W26" s="149">
        <f t="shared" si="9"/>
        <v>1</v>
      </c>
      <c r="X26" s="149">
        <f t="shared" si="9"/>
        <v>1</v>
      </c>
      <c r="Y26" s="149">
        <f t="shared" si="9"/>
        <v>1</v>
      </c>
      <c r="Z26" s="149">
        <f t="shared" si="9"/>
        <v>1</v>
      </c>
      <c r="AA26" s="149">
        <f t="shared" si="9"/>
        <v>1</v>
      </c>
      <c r="AB26" s="149">
        <f t="shared" si="9"/>
        <v>1</v>
      </c>
      <c r="AC26" s="149">
        <f t="shared" si="9"/>
        <v>1</v>
      </c>
      <c r="AD26" s="149">
        <f t="shared" si="9"/>
        <v>1</v>
      </c>
      <c r="AE26" s="149">
        <f t="shared" si="9"/>
        <v>1</v>
      </c>
      <c r="AF26" s="149">
        <f t="shared" si="9"/>
        <v>1</v>
      </c>
      <c r="AG26" s="149">
        <f t="shared" si="9"/>
        <v>1</v>
      </c>
      <c r="AH26" s="149">
        <f t="shared" si="9"/>
        <v>1</v>
      </c>
      <c r="AI26" s="149">
        <f t="shared" si="9"/>
        <v>1</v>
      </c>
      <c r="AJ26" s="149">
        <f t="shared" si="9"/>
        <v>1</v>
      </c>
      <c r="AK26" s="149">
        <f t="shared" si="6"/>
        <v>1</v>
      </c>
      <c r="AL26" s="149">
        <f t="shared" si="6"/>
        <v>1</v>
      </c>
      <c r="AM26" s="149">
        <f t="shared" si="6"/>
        <v>1</v>
      </c>
      <c r="AN26" s="149">
        <f t="shared" si="6"/>
        <v>1</v>
      </c>
      <c r="AO26" s="149">
        <f t="shared" si="6"/>
        <v>1</v>
      </c>
      <c r="AP26" s="149">
        <f t="shared" si="6"/>
        <v>1</v>
      </c>
      <c r="AQ26" s="149">
        <f t="shared" si="6"/>
        <v>1</v>
      </c>
      <c r="AR26" s="149">
        <f t="shared" si="6"/>
        <v>1</v>
      </c>
      <c r="AS26" s="149">
        <f t="shared" si="7"/>
        <v>1</v>
      </c>
      <c r="AT26" s="149">
        <f t="shared" si="7"/>
        <v>1</v>
      </c>
      <c r="AU26" s="149">
        <f t="shared" si="7"/>
        <v>1</v>
      </c>
      <c r="AV26" s="149">
        <f t="shared" si="7"/>
        <v>1</v>
      </c>
      <c r="AW26" s="149">
        <f t="shared" si="7"/>
        <v>1</v>
      </c>
      <c r="AX26" s="149">
        <f t="shared" si="7"/>
        <v>1</v>
      </c>
      <c r="AY26" s="149">
        <f t="shared" si="7"/>
        <v>1</v>
      </c>
      <c r="AZ26" s="149">
        <f t="shared" si="7"/>
        <v>1</v>
      </c>
      <c r="BA26" s="149">
        <f t="shared" si="7"/>
        <v>1</v>
      </c>
      <c r="BB26" s="149">
        <f t="shared" si="7"/>
        <v>1</v>
      </c>
      <c r="BC26" s="149">
        <f t="shared" si="7"/>
        <v>1</v>
      </c>
      <c r="BD26" s="149">
        <f t="shared" si="7"/>
        <v>1</v>
      </c>
      <c r="BE26" s="149">
        <f t="shared" si="7"/>
        <v>1</v>
      </c>
      <c r="BF26" s="149">
        <f t="shared" si="7"/>
        <v>1</v>
      </c>
      <c r="BG26" s="149">
        <f t="shared" si="7"/>
        <v>1</v>
      </c>
      <c r="BH26" s="149">
        <f t="shared" ref="BH26:BW41" si="10">IF(AND(BH$2&gt;=$K26,BH$2&lt;SUM($I26:$K26)),1,"")</f>
        <v>1</v>
      </c>
      <c r="BI26" s="149">
        <f t="shared" si="10"/>
        <v>1</v>
      </c>
      <c r="BJ26" s="149">
        <f t="shared" si="10"/>
        <v>1</v>
      </c>
      <c r="BK26" s="149">
        <f t="shared" si="10"/>
        <v>1</v>
      </c>
      <c r="BL26" s="149">
        <f t="shared" si="10"/>
        <v>1</v>
      </c>
      <c r="BM26" s="149">
        <f t="shared" si="10"/>
        <v>1</v>
      </c>
      <c r="BN26" s="149">
        <f t="shared" si="10"/>
        <v>1</v>
      </c>
      <c r="BO26" s="149">
        <f t="shared" si="10"/>
        <v>1</v>
      </c>
      <c r="BP26" s="149">
        <f t="shared" si="10"/>
        <v>1</v>
      </c>
      <c r="BQ26" s="149">
        <f t="shared" si="10"/>
        <v>1</v>
      </c>
      <c r="BR26" s="149">
        <f t="shared" si="10"/>
        <v>1</v>
      </c>
      <c r="BS26" s="149">
        <f t="shared" si="10"/>
        <v>1</v>
      </c>
      <c r="BT26" s="149">
        <f t="shared" si="10"/>
        <v>1</v>
      </c>
      <c r="BU26" s="149" t="str">
        <f t="shared" si="10"/>
        <v/>
      </c>
      <c r="BV26" s="149" t="str">
        <f t="shared" si="10"/>
        <v/>
      </c>
      <c r="BW26" s="149" t="str">
        <f t="shared" si="10"/>
        <v/>
      </c>
      <c r="BX26" s="149" t="str">
        <f t="shared" si="8"/>
        <v/>
      </c>
      <c r="BY26" s="149" t="str">
        <f t="shared" si="5"/>
        <v/>
      </c>
      <c r="BZ26" s="149" t="str">
        <f t="shared" si="2"/>
        <v/>
      </c>
    </row>
    <row r="27" spans="2:78" x14ac:dyDescent="0.3">
      <c r="B27" s="112" t="str">
        <f>Calculations!B27</f>
        <v>FIT I</v>
      </c>
      <c r="C27" s="115">
        <f>Calculations!C27</f>
        <v>266</v>
      </c>
      <c r="D27" s="112" t="str">
        <f>Calculations!D27</f>
        <v>Win</v>
      </c>
      <c r="E27" s="112" t="str">
        <f>Calculations!E27</f>
        <v>Wind (Onshore, &gt;10MW)</v>
      </c>
      <c r="F27" s="112" t="str">
        <f>Calculations!F27</f>
        <v>Multiple</v>
      </c>
      <c r="G27" s="112">
        <f>Calculations!G27</f>
        <v>40909</v>
      </c>
      <c r="H27" s="112">
        <f>Calculations!H27</f>
        <v>20</v>
      </c>
      <c r="I27" s="112">
        <f>Calculations!I27</f>
        <v>25</v>
      </c>
      <c r="J27" s="112">
        <f>Calculations!J27</f>
        <v>25</v>
      </c>
      <c r="K27" s="112">
        <f>Calculations!K27</f>
        <v>2012</v>
      </c>
      <c r="L27" s="115"/>
      <c r="M27" s="149" t="str">
        <f t="shared" ref="M27:AB42" si="11">IF(AND(M$2&gt;=$K27,M$2&lt;SUM($I27:$K27)),1,"")</f>
        <v/>
      </c>
      <c r="N27" s="149" t="str">
        <f t="shared" si="11"/>
        <v/>
      </c>
      <c r="O27" s="149" t="str">
        <f t="shared" si="11"/>
        <v/>
      </c>
      <c r="P27" s="149" t="str">
        <f t="shared" si="11"/>
        <v/>
      </c>
      <c r="Q27" s="149" t="str">
        <f t="shared" si="11"/>
        <v/>
      </c>
      <c r="R27" s="149" t="str">
        <f t="shared" si="11"/>
        <v/>
      </c>
      <c r="S27" s="149" t="str">
        <f t="shared" si="11"/>
        <v/>
      </c>
      <c r="T27" s="149">
        <f t="shared" si="11"/>
        <v>1</v>
      </c>
      <c r="U27" s="149">
        <f t="shared" si="11"/>
        <v>1</v>
      </c>
      <c r="V27" s="149">
        <f t="shared" si="11"/>
        <v>1</v>
      </c>
      <c r="W27" s="149">
        <f t="shared" si="11"/>
        <v>1</v>
      </c>
      <c r="X27" s="149">
        <f t="shared" si="11"/>
        <v>1</v>
      </c>
      <c r="Y27" s="149">
        <f t="shared" si="11"/>
        <v>1</v>
      </c>
      <c r="Z27" s="149">
        <f t="shared" si="11"/>
        <v>1</v>
      </c>
      <c r="AA27" s="149">
        <f t="shared" si="11"/>
        <v>1</v>
      </c>
      <c r="AB27" s="149">
        <f t="shared" si="11"/>
        <v>1</v>
      </c>
      <c r="AC27" s="149">
        <f t="shared" si="9"/>
        <v>1</v>
      </c>
      <c r="AD27" s="149">
        <f t="shared" si="9"/>
        <v>1</v>
      </c>
      <c r="AE27" s="149">
        <f t="shared" si="9"/>
        <v>1</v>
      </c>
      <c r="AF27" s="149">
        <f t="shared" si="9"/>
        <v>1</v>
      </c>
      <c r="AG27" s="149">
        <f t="shared" si="9"/>
        <v>1</v>
      </c>
      <c r="AH27" s="149">
        <f t="shared" si="9"/>
        <v>1</v>
      </c>
      <c r="AI27" s="149">
        <f t="shared" si="9"/>
        <v>1</v>
      </c>
      <c r="AJ27" s="149">
        <f t="shared" si="9"/>
        <v>1</v>
      </c>
      <c r="AK27" s="149">
        <f t="shared" si="6"/>
        <v>1</v>
      </c>
      <c r="AL27" s="149">
        <f t="shared" si="6"/>
        <v>1</v>
      </c>
      <c r="AM27" s="149">
        <f t="shared" si="6"/>
        <v>1</v>
      </c>
      <c r="AN27" s="149">
        <f t="shared" si="6"/>
        <v>1</v>
      </c>
      <c r="AO27" s="149">
        <f t="shared" si="6"/>
        <v>1</v>
      </c>
      <c r="AP27" s="149">
        <f t="shared" si="6"/>
        <v>1</v>
      </c>
      <c r="AQ27" s="149">
        <f t="shared" si="6"/>
        <v>1</v>
      </c>
      <c r="AR27" s="149">
        <f t="shared" ref="AR27:BG44" si="12">IF(AND(AR$2&gt;=$K27,AR$2&lt;SUM($I27:$K27)),1,"")</f>
        <v>1</v>
      </c>
      <c r="AS27" s="149">
        <f t="shared" si="12"/>
        <v>1</v>
      </c>
      <c r="AT27" s="149">
        <f t="shared" si="12"/>
        <v>1</v>
      </c>
      <c r="AU27" s="149">
        <f t="shared" si="12"/>
        <v>1</v>
      </c>
      <c r="AV27" s="149">
        <f t="shared" si="12"/>
        <v>1</v>
      </c>
      <c r="AW27" s="149">
        <f t="shared" si="12"/>
        <v>1</v>
      </c>
      <c r="AX27" s="149">
        <f t="shared" si="12"/>
        <v>1</v>
      </c>
      <c r="AY27" s="149">
        <f t="shared" si="12"/>
        <v>1</v>
      </c>
      <c r="AZ27" s="149">
        <f t="shared" si="12"/>
        <v>1</v>
      </c>
      <c r="BA27" s="149">
        <f t="shared" si="12"/>
        <v>1</v>
      </c>
      <c r="BB27" s="149">
        <f t="shared" si="12"/>
        <v>1</v>
      </c>
      <c r="BC27" s="149">
        <f t="shared" si="12"/>
        <v>1</v>
      </c>
      <c r="BD27" s="149">
        <f t="shared" si="12"/>
        <v>1</v>
      </c>
      <c r="BE27" s="149">
        <f t="shared" si="12"/>
        <v>1</v>
      </c>
      <c r="BF27" s="149">
        <f t="shared" si="12"/>
        <v>1</v>
      </c>
      <c r="BG27" s="149">
        <f t="shared" si="12"/>
        <v>1</v>
      </c>
      <c r="BH27" s="149">
        <f t="shared" si="10"/>
        <v>1</v>
      </c>
      <c r="BI27" s="149">
        <f t="shared" si="10"/>
        <v>1</v>
      </c>
      <c r="BJ27" s="149">
        <f t="shared" si="10"/>
        <v>1</v>
      </c>
      <c r="BK27" s="149">
        <f t="shared" si="10"/>
        <v>1</v>
      </c>
      <c r="BL27" s="149">
        <f t="shared" si="10"/>
        <v>1</v>
      </c>
      <c r="BM27" s="149">
        <f t="shared" si="10"/>
        <v>1</v>
      </c>
      <c r="BN27" s="149">
        <f t="shared" si="10"/>
        <v>1</v>
      </c>
      <c r="BO27" s="149">
        <f t="shared" si="10"/>
        <v>1</v>
      </c>
      <c r="BP27" s="149">
        <f t="shared" si="10"/>
        <v>1</v>
      </c>
      <c r="BQ27" s="149">
        <f t="shared" si="10"/>
        <v>1</v>
      </c>
      <c r="BR27" s="149" t="str">
        <f t="shared" si="10"/>
        <v/>
      </c>
      <c r="BS27" s="149" t="str">
        <f t="shared" si="10"/>
        <v/>
      </c>
      <c r="BT27" s="149" t="str">
        <f t="shared" si="10"/>
        <v/>
      </c>
      <c r="BU27" s="149" t="str">
        <f t="shared" si="10"/>
        <v/>
      </c>
      <c r="BV27" s="149" t="str">
        <f t="shared" si="10"/>
        <v/>
      </c>
      <c r="BW27" s="149" t="str">
        <f t="shared" si="10"/>
        <v/>
      </c>
      <c r="BX27" s="149" t="str">
        <f t="shared" si="8"/>
        <v/>
      </c>
      <c r="BY27" s="149" t="str">
        <f t="shared" si="5"/>
        <v/>
      </c>
      <c r="BZ27" s="149" t="str">
        <f t="shared" si="2"/>
        <v/>
      </c>
    </row>
    <row r="28" spans="2:78" x14ac:dyDescent="0.3">
      <c r="B28" s="112" t="str">
        <f>Calculations!B28</f>
        <v>FIT I</v>
      </c>
      <c r="C28" s="115">
        <f>Calculations!C28</f>
        <v>427.4</v>
      </c>
      <c r="D28" s="112" t="str">
        <f>Calculations!D28</f>
        <v>Win</v>
      </c>
      <c r="E28" s="112" t="str">
        <f>Calculations!E28</f>
        <v>Wind (Onshore, &gt;10MW)</v>
      </c>
      <c r="F28" s="112" t="str">
        <f>Calculations!F28</f>
        <v>Multiple</v>
      </c>
      <c r="G28" s="112">
        <f>Calculations!G28</f>
        <v>41275</v>
      </c>
      <c r="H28" s="112">
        <f>Calculations!H28</f>
        <v>20</v>
      </c>
      <c r="I28" s="112">
        <f>Calculations!I28</f>
        <v>25</v>
      </c>
      <c r="J28" s="112">
        <f>Calculations!J28</f>
        <v>25</v>
      </c>
      <c r="K28" s="112">
        <f>Calculations!K28</f>
        <v>2013</v>
      </c>
      <c r="L28" s="115"/>
      <c r="M28" s="149" t="str">
        <f t="shared" si="11"/>
        <v/>
      </c>
      <c r="N28" s="149" t="str">
        <f t="shared" si="11"/>
        <v/>
      </c>
      <c r="O28" s="149" t="str">
        <f t="shared" si="11"/>
        <v/>
      </c>
      <c r="P28" s="149" t="str">
        <f t="shared" si="11"/>
        <v/>
      </c>
      <c r="Q28" s="149" t="str">
        <f t="shared" si="11"/>
        <v/>
      </c>
      <c r="R28" s="149" t="str">
        <f t="shared" si="11"/>
        <v/>
      </c>
      <c r="S28" s="149" t="str">
        <f t="shared" si="11"/>
        <v/>
      </c>
      <c r="T28" s="149" t="str">
        <f t="shared" si="11"/>
        <v/>
      </c>
      <c r="U28" s="149">
        <f t="shared" si="11"/>
        <v>1</v>
      </c>
      <c r="V28" s="149">
        <f t="shared" si="11"/>
        <v>1</v>
      </c>
      <c r="W28" s="149">
        <f t="shared" si="11"/>
        <v>1</v>
      </c>
      <c r="X28" s="149">
        <f t="shared" si="11"/>
        <v>1</v>
      </c>
      <c r="Y28" s="149">
        <f t="shared" si="11"/>
        <v>1</v>
      </c>
      <c r="Z28" s="149">
        <f t="shared" si="11"/>
        <v>1</v>
      </c>
      <c r="AA28" s="149">
        <f t="shared" si="11"/>
        <v>1</v>
      </c>
      <c r="AB28" s="149">
        <f t="shared" si="11"/>
        <v>1</v>
      </c>
      <c r="AC28" s="149">
        <f t="shared" si="9"/>
        <v>1</v>
      </c>
      <c r="AD28" s="149">
        <f t="shared" si="9"/>
        <v>1</v>
      </c>
      <c r="AE28" s="149">
        <f t="shared" si="9"/>
        <v>1</v>
      </c>
      <c r="AF28" s="149">
        <f t="shared" si="9"/>
        <v>1</v>
      </c>
      <c r="AG28" s="149">
        <f t="shared" si="9"/>
        <v>1</v>
      </c>
      <c r="AH28" s="149">
        <f t="shared" si="9"/>
        <v>1</v>
      </c>
      <c r="AI28" s="149">
        <f t="shared" si="9"/>
        <v>1</v>
      </c>
      <c r="AJ28" s="149">
        <f t="shared" si="9"/>
        <v>1</v>
      </c>
      <c r="AK28" s="149">
        <f t="shared" ref="AK28:AZ45" si="13">IF(AND(AK$2&gt;=$K28,AK$2&lt;SUM($I28:$K28)),1,"")</f>
        <v>1</v>
      </c>
      <c r="AL28" s="149">
        <f t="shared" si="13"/>
        <v>1</v>
      </c>
      <c r="AM28" s="149">
        <f t="shared" si="13"/>
        <v>1</v>
      </c>
      <c r="AN28" s="149">
        <f t="shared" si="13"/>
        <v>1</v>
      </c>
      <c r="AO28" s="149">
        <f t="shared" si="13"/>
        <v>1</v>
      </c>
      <c r="AP28" s="149">
        <f t="shared" si="13"/>
        <v>1</v>
      </c>
      <c r="AQ28" s="149">
        <f t="shared" si="13"/>
        <v>1</v>
      </c>
      <c r="AR28" s="149">
        <f t="shared" si="13"/>
        <v>1</v>
      </c>
      <c r="AS28" s="149">
        <f t="shared" si="13"/>
        <v>1</v>
      </c>
      <c r="AT28" s="149">
        <f t="shared" si="13"/>
        <v>1</v>
      </c>
      <c r="AU28" s="149">
        <f t="shared" si="13"/>
        <v>1</v>
      </c>
      <c r="AV28" s="149">
        <f t="shared" si="13"/>
        <v>1</v>
      </c>
      <c r="AW28" s="149">
        <f t="shared" si="13"/>
        <v>1</v>
      </c>
      <c r="AX28" s="149">
        <f t="shared" si="13"/>
        <v>1</v>
      </c>
      <c r="AY28" s="149">
        <f t="shared" si="13"/>
        <v>1</v>
      </c>
      <c r="AZ28" s="149">
        <f t="shared" si="13"/>
        <v>1</v>
      </c>
      <c r="BA28" s="149">
        <f t="shared" si="12"/>
        <v>1</v>
      </c>
      <c r="BB28" s="149">
        <f t="shared" si="12"/>
        <v>1</v>
      </c>
      <c r="BC28" s="149">
        <f t="shared" si="12"/>
        <v>1</v>
      </c>
      <c r="BD28" s="149">
        <f t="shared" si="12"/>
        <v>1</v>
      </c>
      <c r="BE28" s="149">
        <f t="shared" si="12"/>
        <v>1</v>
      </c>
      <c r="BF28" s="149">
        <f t="shared" si="12"/>
        <v>1</v>
      </c>
      <c r="BG28" s="149">
        <f t="shared" si="12"/>
        <v>1</v>
      </c>
      <c r="BH28" s="149">
        <f t="shared" si="10"/>
        <v>1</v>
      </c>
      <c r="BI28" s="149">
        <f t="shared" si="10"/>
        <v>1</v>
      </c>
      <c r="BJ28" s="149">
        <f t="shared" si="10"/>
        <v>1</v>
      </c>
      <c r="BK28" s="149">
        <f t="shared" si="10"/>
        <v>1</v>
      </c>
      <c r="BL28" s="149">
        <f t="shared" si="10"/>
        <v>1</v>
      </c>
      <c r="BM28" s="149">
        <f t="shared" si="10"/>
        <v>1</v>
      </c>
      <c r="BN28" s="149">
        <f t="shared" si="10"/>
        <v>1</v>
      </c>
      <c r="BO28" s="149">
        <f t="shared" si="10"/>
        <v>1</v>
      </c>
      <c r="BP28" s="149">
        <f t="shared" si="10"/>
        <v>1</v>
      </c>
      <c r="BQ28" s="149">
        <f t="shared" si="10"/>
        <v>1</v>
      </c>
      <c r="BR28" s="149">
        <f t="shared" si="10"/>
        <v>1</v>
      </c>
      <c r="BS28" s="149" t="str">
        <f t="shared" si="10"/>
        <v/>
      </c>
      <c r="BT28" s="149" t="str">
        <f t="shared" si="10"/>
        <v/>
      </c>
      <c r="BU28" s="149" t="str">
        <f t="shared" si="10"/>
        <v/>
      </c>
      <c r="BV28" s="149" t="str">
        <f t="shared" si="10"/>
        <v/>
      </c>
      <c r="BW28" s="149" t="str">
        <f t="shared" si="10"/>
        <v/>
      </c>
      <c r="BX28" s="149" t="str">
        <f t="shared" si="8"/>
        <v/>
      </c>
      <c r="BY28" s="149" t="str">
        <f t="shared" si="5"/>
        <v/>
      </c>
      <c r="BZ28" s="149" t="str">
        <f t="shared" si="2"/>
        <v/>
      </c>
    </row>
    <row r="29" spans="2:78" x14ac:dyDescent="0.3">
      <c r="B29" s="112" t="str">
        <f>Calculations!B29</f>
        <v>FIT I</v>
      </c>
      <c r="C29" s="115">
        <f>Calculations!C29</f>
        <v>564.88699999999994</v>
      </c>
      <c r="D29" s="112" t="str">
        <f>Calculations!D29</f>
        <v>Win</v>
      </c>
      <c r="E29" s="112" t="str">
        <f>Calculations!E29</f>
        <v>Wind (Onshore, &gt;10MW)</v>
      </c>
      <c r="F29" s="112" t="str">
        <f>Calculations!F29</f>
        <v>Multiple</v>
      </c>
      <c r="G29" s="112">
        <f>Calculations!G29</f>
        <v>41640</v>
      </c>
      <c r="H29" s="112">
        <f>Calculations!H29</f>
        <v>20</v>
      </c>
      <c r="I29" s="112">
        <f>Calculations!I29</f>
        <v>25</v>
      </c>
      <c r="J29" s="112">
        <f>Calculations!J29</f>
        <v>25</v>
      </c>
      <c r="K29" s="112">
        <f>Calculations!K29</f>
        <v>2014</v>
      </c>
      <c r="L29" s="115"/>
      <c r="M29" s="149" t="str">
        <f t="shared" si="11"/>
        <v/>
      </c>
      <c r="N29" s="149" t="str">
        <f t="shared" si="11"/>
        <v/>
      </c>
      <c r="O29" s="149" t="str">
        <f t="shared" si="11"/>
        <v/>
      </c>
      <c r="P29" s="149" t="str">
        <f t="shared" si="11"/>
        <v/>
      </c>
      <c r="Q29" s="149" t="str">
        <f t="shared" si="11"/>
        <v/>
      </c>
      <c r="R29" s="149" t="str">
        <f t="shared" si="11"/>
        <v/>
      </c>
      <c r="S29" s="149" t="str">
        <f t="shared" si="11"/>
        <v/>
      </c>
      <c r="T29" s="149" t="str">
        <f t="shared" si="11"/>
        <v/>
      </c>
      <c r="U29" s="149" t="str">
        <f t="shared" si="11"/>
        <v/>
      </c>
      <c r="V29" s="149">
        <f t="shared" si="11"/>
        <v>1</v>
      </c>
      <c r="W29" s="149">
        <f t="shared" si="11"/>
        <v>1</v>
      </c>
      <c r="X29" s="149">
        <f t="shared" si="11"/>
        <v>1</v>
      </c>
      <c r="Y29" s="149">
        <f t="shared" si="11"/>
        <v>1</v>
      </c>
      <c r="Z29" s="149">
        <f t="shared" si="11"/>
        <v>1</v>
      </c>
      <c r="AA29" s="149">
        <f t="shared" si="11"/>
        <v>1</v>
      </c>
      <c r="AB29" s="149">
        <f t="shared" si="11"/>
        <v>1</v>
      </c>
      <c r="AC29" s="149">
        <f t="shared" si="9"/>
        <v>1</v>
      </c>
      <c r="AD29" s="149">
        <f t="shared" si="9"/>
        <v>1</v>
      </c>
      <c r="AE29" s="149">
        <f t="shared" si="9"/>
        <v>1</v>
      </c>
      <c r="AF29" s="149">
        <f t="shared" si="9"/>
        <v>1</v>
      </c>
      <c r="AG29" s="149">
        <f t="shared" si="9"/>
        <v>1</v>
      </c>
      <c r="AH29" s="149">
        <f t="shared" si="9"/>
        <v>1</v>
      </c>
      <c r="AI29" s="149">
        <f t="shared" si="9"/>
        <v>1</v>
      </c>
      <c r="AJ29" s="149">
        <f t="shared" si="9"/>
        <v>1</v>
      </c>
      <c r="AK29" s="149">
        <f t="shared" si="13"/>
        <v>1</v>
      </c>
      <c r="AL29" s="149">
        <f t="shared" si="13"/>
        <v>1</v>
      </c>
      <c r="AM29" s="149">
        <f t="shared" si="13"/>
        <v>1</v>
      </c>
      <c r="AN29" s="149">
        <f t="shared" si="13"/>
        <v>1</v>
      </c>
      <c r="AO29" s="149">
        <f t="shared" si="13"/>
        <v>1</v>
      </c>
      <c r="AP29" s="149">
        <f t="shared" si="13"/>
        <v>1</v>
      </c>
      <c r="AQ29" s="149">
        <f t="shared" si="13"/>
        <v>1</v>
      </c>
      <c r="AR29" s="149">
        <f t="shared" si="13"/>
        <v>1</v>
      </c>
      <c r="AS29" s="149">
        <f t="shared" si="13"/>
        <v>1</v>
      </c>
      <c r="AT29" s="149">
        <f t="shared" si="13"/>
        <v>1</v>
      </c>
      <c r="AU29" s="149">
        <f t="shared" si="13"/>
        <v>1</v>
      </c>
      <c r="AV29" s="149">
        <f t="shared" si="13"/>
        <v>1</v>
      </c>
      <c r="AW29" s="149">
        <f t="shared" si="13"/>
        <v>1</v>
      </c>
      <c r="AX29" s="149">
        <f t="shared" si="13"/>
        <v>1</v>
      </c>
      <c r="AY29" s="149">
        <f t="shared" si="13"/>
        <v>1</v>
      </c>
      <c r="AZ29" s="149">
        <f t="shared" si="13"/>
        <v>1</v>
      </c>
      <c r="BA29" s="149">
        <f t="shared" si="12"/>
        <v>1</v>
      </c>
      <c r="BB29" s="149">
        <f t="shared" si="12"/>
        <v>1</v>
      </c>
      <c r="BC29" s="149">
        <f t="shared" si="12"/>
        <v>1</v>
      </c>
      <c r="BD29" s="149">
        <f t="shared" si="12"/>
        <v>1</v>
      </c>
      <c r="BE29" s="149">
        <f t="shared" si="12"/>
        <v>1</v>
      </c>
      <c r="BF29" s="149">
        <f t="shared" si="12"/>
        <v>1</v>
      </c>
      <c r="BG29" s="149">
        <f t="shared" si="12"/>
        <v>1</v>
      </c>
      <c r="BH29" s="149">
        <f t="shared" si="10"/>
        <v>1</v>
      </c>
      <c r="BI29" s="149">
        <f t="shared" si="10"/>
        <v>1</v>
      </c>
      <c r="BJ29" s="149">
        <f t="shared" si="10"/>
        <v>1</v>
      </c>
      <c r="BK29" s="149">
        <f t="shared" si="10"/>
        <v>1</v>
      </c>
      <c r="BL29" s="149">
        <f t="shared" si="10"/>
        <v>1</v>
      </c>
      <c r="BM29" s="149">
        <f t="shared" si="10"/>
        <v>1</v>
      </c>
      <c r="BN29" s="149">
        <f t="shared" si="10"/>
        <v>1</v>
      </c>
      <c r="BO29" s="149">
        <f t="shared" si="10"/>
        <v>1</v>
      </c>
      <c r="BP29" s="149">
        <f t="shared" si="10"/>
        <v>1</v>
      </c>
      <c r="BQ29" s="149">
        <f t="shared" si="10"/>
        <v>1</v>
      </c>
      <c r="BR29" s="149">
        <f t="shared" si="10"/>
        <v>1</v>
      </c>
      <c r="BS29" s="149">
        <f t="shared" si="10"/>
        <v>1</v>
      </c>
      <c r="BT29" s="149" t="str">
        <f t="shared" si="10"/>
        <v/>
      </c>
      <c r="BU29" s="149" t="str">
        <f t="shared" si="10"/>
        <v/>
      </c>
      <c r="BV29" s="149" t="str">
        <f t="shared" si="10"/>
        <v/>
      </c>
      <c r="BW29" s="149" t="str">
        <f t="shared" si="10"/>
        <v/>
      </c>
      <c r="BX29" s="149" t="str">
        <f t="shared" si="8"/>
        <v/>
      </c>
      <c r="BY29" s="149" t="str">
        <f t="shared" si="5"/>
        <v/>
      </c>
      <c r="BZ29" s="149" t="str">
        <f t="shared" si="2"/>
        <v/>
      </c>
    </row>
    <row r="30" spans="2:78" x14ac:dyDescent="0.3">
      <c r="B30" s="112" t="str">
        <f>Calculations!B30</f>
        <v>FIT I</v>
      </c>
      <c r="C30" s="115">
        <f>Calculations!C30</f>
        <v>421.32</v>
      </c>
      <c r="D30" s="112" t="str">
        <f>Calculations!D30</f>
        <v>Win</v>
      </c>
      <c r="E30" s="112" t="str">
        <f>Calculations!E30</f>
        <v>Wind (Onshore, &gt;10MW)</v>
      </c>
      <c r="F30" s="112" t="str">
        <f>Calculations!F30</f>
        <v>Multiple</v>
      </c>
      <c r="G30" s="112">
        <f>Calculations!G30</f>
        <v>42005</v>
      </c>
      <c r="H30" s="112">
        <f>Calculations!H30</f>
        <v>20</v>
      </c>
      <c r="I30" s="112">
        <f>Calculations!I30</f>
        <v>25</v>
      </c>
      <c r="J30" s="112">
        <f>Calculations!J30</f>
        <v>25</v>
      </c>
      <c r="K30" s="112">
        <f>Calculations!K30</f>
        <v>2015</v>
      </c>
      <c r="L30" s="115"/>
      <c r="M30" s="149" t="str">
        <f t="shared" si="11"/>
        <v/>
      </c>
      <c r="N30" s="149" t="str">
        <f t="shared" si="11"/>
        <v/>
      </c>
      <c r="O30" s="149" t="str">
        <f t="shared" si="11"/>
        <v/>
      </c>
      <c r="P30" s="149" t="str">
        <f t="shared" si="11"/>
        <v/>
      </c>
      <c r="Q30" s="149" t="str">
        <f t="shared" si="11"/>
        <v/>
      </c>
      <c r="R30" s="149" t="str">
        <f t="shared" si="11"/>
        <v/>
      </c>
      <c r="S30" s="149" t="str">
        <f t="shared" si="11"/>
        <v/>
      </c>
      <c r="T30" s="149" t="str">
        <f t="shared" si="11"/>
        <v/>
      </c>
      <c r="U30" s="149" t="str">
        <f t="shared" si="11"/>
        <v/>
      </c>
      <c r="V30" s="149" t="str">
        <f t="shared" si="11"/>
        <v/>
      </c>
      <c r="W30" s="149">
        <f t="shared" si="11"/>
        <v>1</v>
      </c>
      <c r="X30" s="149">
        <f t="shared" si="11"/>
        <v>1</v>
      </c>
      <c r="Y30" s="149">
        <f t="shared" si="11"/>
        <v>1</v>
      </c>
      <c r="Z30" s="149">
        <f t="shared" si="11"/>
        <v>1</v>
      </c>
      <c r="AA30" s="149">
        <f t="shared" si="11"/>
        <v>1</v>
      </c>
      <c r="AB30" s="149">
        <f t="shared" si="11"/>
        <v>1</v>
      </c>
      <c r="AC30" s="149">
        <f t="shared" si="9"/>
        <v>1</v>
      </c>
      <c r="AD30" s="149">
        <f t="shared" si="9"/>
        <v>1</v>
      </c>
      <c r="AE30" s="149">
        <f t="shared" si="9"/>
        <v>1</v>
      </c>
      <c r="AF30" s="149">
        <f t="shared" si="9"/>
        <v>1</v>
      </c>
      <c r="AG30" s="149">
        <f t="shared" si="9"/>
        <v>1</v>
      </c>
      <c r="AH30" s="149">
        <f t="shared" si="9"/>
        <v>1</v>
      </c>
      <c r="AI30" s="149">
        <f t="shared" si="9"/>
        <v>1</v>
      </c>
      <c r="AJ30" s="149">
        <f t="shared" si="9"/>
        <v>1</v>
      </c>
      <c r="AK30" s="149">
        <f t="shared" si="13"/>
        <v>1</v>
      </c>
      <c r="AL30" s="149">
        <f t="shared" si="13"/>
        <v>1</v>
      </c>
      <c r="AM30" s="149">
        <f t="shared" si="13"/>
        <v>1</v>
      </c>
      <c r="AN30" s="149">
        <f t="shared" si="13"/>
        <v>1</v>
      </c>
      <c r="AO30" s="149">
        <f t="shared" si="13"/>
        <v>1</v>
      </c>
      <c r="AP30" s="149">
        <f t="shared" si="13"/>
        <v>1</v>
      </c>
      <c r="AQ30" s="149">
        <f t="shared" si="13"/>
        <v>1</v>
      </c>
      <c r="AR30" s="149">
        <f t="shared" si="13"/>
        <v>1</v>
      </c>
      <c r="AS30" s="149">
        <f t="shared" si="13"/>
        <v>1</v>
      </c>
      <c r="AT30" s="149">
        <f t="shared" si="13"/>
        <v>1</v>
      </c>
      <c r="AU30" s="149">
        <f t="shared" si="13"/>
        <v>1</v>
      </c>
      <c r="AV30" s="149">
        <f t="shared" si="13"/>
        <v>1</v>
      </c>
      <c r="AW30" s="149">
        <f t="shared" si="13"/>
        <v>1</v>
      </c>
      <c r="AX30" s="149">
        <f t="shared" si="13"/>
        <v>1</v>
      </c>
      <c r="AY30" s="149">
        <f t="shared" si="13"/>
        <v>1</v>
      </c>
      <c r="AZ30" s="149">
        <f t="shared" si="13"/>
        <v>1</v>
      </c>
      <c r="BA30" s="149">
        <f t="shared" si="12"/>
        <v>1</v>
      </c>
      <c r="BB30" s="149">
        <f t="shared" si="12"/>
        <v>1</v>
      </c>
      <c r="BC30" s="149">
        <f t="shared" si="12"/>
        <v>1</v>
      </c>
      <c r="BD30" s="149">
        <f t="shared" si="12"/>
        <v>1</v>
      </c>
      <c r="BE30" s="149">
        <f t="shared" si="12"/>
        <v>1</v>
      </c>
      <c r="BF30" s="149">
        <f t="shared" si="12"/>
        <v>1</v>
      </c>
      <c r="BG30" s="149">
        <f t="shared" si="12"/>
        <v>1</v>
      </c>
      <c r="BH30" s="149">
        <f t="shared" si="10"/>
        <v>1</v>
      </c>
      <c r="BI30" s="149">
        <f t="shared" si="10"/>
        <v>1</v>
      </c>
      <c r="BJ30" s="149">
        <f t="shared" si="10"/>
        <v>1</v>
      </c>
      <c r="BK30" s="149">
        <f t="shared" si="10"/>
        <v>1</v>
      </c>
      <c r="BL30" s="149">
        <f t="shared" si="10"/>
        <v>1</v>
      </c>
      <c r="BM30" s="149">
        <f t="shared" si="10"/>
        <v>1</v>
      </c>
      <c r="BN30" s="149">
        <f t="shared" si="10"/>
        <v>1</v>
      </c>
      <c r="BO30" s="149">
        <f t="shared" si="10"/>
        <v>1</v>
      </c>
      <c r="BP30" s="149">
        <f t="shared" si="10"/>
        <v>1</v>
      </c>
      <c r="BQ30" s="149">
        <f t="shared" si="10"/>
        <v>1</v>
      </c>
      <c r="BR30" s="149">
        <f t="shared" si="10"/>
        <v>1</v>
      </c>
      <c r="BS30" s="149">
        <f t="shared" si="10"/>
        <v>1</v>
      </c>
      <c r="BT30" s="149">
        <f t="shared" si="10"/>
        <v>1</v>
      </c>
      <c r="BU30" s="149" t="str">
        <f t="shared" si="10"/>
        <v/>
      </c>
      <c r="BV30" s="149" t="str">
        <f t="shared" si="10"/>
        <v/>
      </c>
      <c r="BW30" s="149" t="str">
        <f t="shared" si="10"/>
        <v/>
      </c>
      <c r="BX30" s="149" t="str">
        <f t="shared" si="8"/>
        <v/>
      </c>
      <c r="BY30" s="149" t="str">
        <f t="shared" si="5"/>
        <v/>
      </c>
      <c r="BZ30" s="149" t="str">
        <f t="shared" si="2"/>
        <v/>
      </c>
    </row>
    <row r="31" spans="2:78" x14ac:dyDescent="0.3">
      <c r="B31" s="112" t="str">
        <f>Calculations!B31</f>
        <v>FIT I</v>
      </c>
      <c r="C31" s="115">
        <f>Calculations!C31</f>
        <v>414.3</v>
      </c>
      <c r="D31" s="112" t="str">
        <f>Calculations!D31</f>
        <v>Win</v>
      </c>
      <c r="E31" s="112" t="str">
        <f>Calculations!E31</f>
        <v>Wind (Onshore, &gt;10MW)</v>
      </c>
      <c r="F31" s="112" t="str">
        <f>Calculations!F31</f>
        <v>Multiple</v>
      </c>
      <c r="G31" s="112">
        <f>Calculations!G31</f>
        <v>42370</v>
      </c>
      <c r="H31" s="112">
        <f>Calculations!H31</f>
        <v>20</v>
      </c>
      <c r="I31" s="112">
        <f>Calculations!I31</f>
        <v>25</v>
      </c>
      <c r="J31" s="112">
        <f>Calculations!J31</f>
        <v>25</v>
      </c>
      <c r="K31" s="112">
        <f>Calculations!K31</f>
        <v>2016</v>
      </c>
      <c r="L31" s="115"/>
      <c r="M31" s="149" t="str">
        <f t="shared" si="11"/>
        <v/>
      </c>
      <c r="N31" s="149" t="str">
        <f t="shared" si="11"/>
        <v/>
      </c>
      <c r="O31" s="149" t="str">
        <f t="shared" si="11"/>
        <v/>
      </c>
      <c r="P31" s="149" t="str">
        <f t="shared" si="11"/>
        <v/>
      </c>
      <c r="Q31" s="149" t="str">
        <f t="shared" si="11"/>
        <v/>
      </c>
      <c r="R31" s="149" t="str">
        <f t="shared" si="11"/>
        <v/>
      </c>
      <c r="S31" s="149" t="str">
        <f t="shared" si="11"/>
        <v/>
      </c>
      <c r="T31" s="149" t="str">
        <f t="shared" si="11"/>
        <v/>
      </c>
      <c r="U31" s="149" t="str">
        <f t="shared" si="11"/>
        <v/>
      </c>
      <c r="V31" s="149" t="str">
        <f t="shared" si="11"/>
        <v/>
      </c>
      <c r="W31" s="149" t="str">
        <f t="shared" si="11"/>
        <v/>
      </c>
      <c r="X31" s="149">
        <f t="shared" si="11"/>
        <v>1</v>
      </c>
      <c r="Y31" s="149">
        <f t="shared" si="11"/>
        <v>1</v>
      </c>
      <c r="Z31" s="149">
        <f t="shared" si="11"/>
        <v>1</v>
      </c>
      <c r="AA31" s="149">
        <f t="shared" si="11"/>
        <v>1</v>
      </c>
      <c r="AB31" s="149">
        <f t="shared" si="11"/>
        <v>1</v>
      </c>
      <c r="AC31" s="149">
        <f t="shared" si="9"/>
        <v>1</v>
      </c>
      <c r="AD31" s="149">
        <f t="shared" si="9"/>
        <v>1</v>
      </c>
      <c r="AE31" s="149">
        <f t="shared" si="9"/>
        <v>1</v>
      </c>
      <c r="AF31" s="149">
        <f t="shared" si="9"/>
        <v>1</v>
      </c>
      <c r="AG31" s="149">
        <f t="shared" si="9"/>
        <v>1</v>
      </c>
      <c r="AH31" s="149">
        <f t="shared" si="9"/>
        <v>1</v>
      </c>
      <c r="AI31" s="149">
        <f t="shared" si="9"/>
        <v>1</v>
      </c>
      <c r="AJ31" s="149">
        <f t="shared" si="9"/>
        <v>1</v>
      </c>
      <c r="AK31" s="149">
        <f t="shared" si="13"/>
        <v>1</v>
      </c>
      <c r="AL31" s="149">
        <f t="shared" si="13"/>
        <v>1</v>
      </c>
      <c r="AM31" s="149">
        <f t="shared" si="13"/>
        <v>1</v>
      </c>
      <c r="AN31" s="149">
        <f t="shared" si="13"/>
        <v>1</v>
      </c>
      <c r="AO31" s="149">
        <f t="shared" si="13"/>
        <v>1</v>
      </c>
      <c r="AP31" s="149">
        <f t="shared" si="13"/>
        <v>1</v>
      </c>
      <c r="AQ31" s="149">
        <f t="shared" si="13"/>
        <v>1</v>
      </c>
      <c r="AR31" s="149">
        <f t="shared" si="13"/>
        <v>1</v>
      </c>
      <c r="AS31" s="149">
        <f t="shared" si="13"/>
        <v>1</v>
      </c>
      <c r="AT31" s="149">
        <f t="shared" si="13"/>
        <v>1</v>
      </c>
      <c r="AU31" s="149">
        <f t="shared" si="13"/>
        <v>1</v>
      </c>
      <c r="AV31" s="149">
        <f t="shared" si="13"/>
        <v>1</v>
      </c>
      <c r="AW31" s="149">
        <f t="shared" si="13"/>
        <v>1</v>
      </c>
      <c r="AX31" s="149">
        <f t="shared" si="13"/>
        <v>1</v>
      </c>
      <c r="AY31" s="149">
        <f t="shared" si="13"/>
        <v>1</v>
      </c>
      <c r="AZ31" s="149">
        <f t="shared" si="13"/>
        <v>1</v>
      </c>
      <c r="BA31" s="149">
        <f t="shared" si="12"/>
        <v>1</v>
      </c>
      <c r="BB31" s="149">
        <f t="shared" si="12"/>
        <v>1</v>
      </c>
      <c r="BC31" s="149">
        <f t="shared" si="12"/>
        <v>1</v>
      </c>
      <c r="BD31" s="149">
        <f t="shared" si="12"/>
        <v>1</v>
      </c>
      <c r="BE31" s="149">
        <f t="shared" si="12"/>
        <v>1</v>
      </c>
      <c r="BF31" s="149">
        <f t="shared" si="12"/>
        <v>1</v>
      </c>
      <c r="BG31" s="149">
        <f t="shared" si="12"/>
        <v>1</v>
      </c>
      <c r="BH31" s="149">
        <f t="shared" si="10"/>
        <v>1</v>
      </c>
      <c r="BI31" s="149">
        <f t="shared" si="10"/>
        <v>1</v>
      </c>
      <c r="BJ31" s="149">
        <f t="shared" si="10"/>
        <v>1</v>
      </c>
      <c r="BK31" s="149">
        <f t="shared" si="10"/>
        <v>1</v>
      </c>
      <c r="BL31" s="149">
        <f t="shared" si="10"/>
        <v>1</v>
      </c>
      <c r="BM31" s="149">
        <f t="shared" si="10"/>
        <v>1</v>
      </c>
      <c r="BN31" s="149">
        <f t="shared" si="10"/>
        <v>1</v>
      </c>
      <c r="BO31" s="149">
        <f t="shared" si="10"/>
        <v>1</v>
      </c>
      <c r="BP31" s="149">
        <f t="shared" si="10"/>
        <v>1</v>
      </c>
      <c r="BQ31" s="149">
        <f t="shared" si="10"/>
        <v>1</v>
      </c>
      <c r="BR31" s="149">
        <f t="shared" si="10"/>
        <v>1</v>
      </c>
      <c r="BS31" s="149">
        <f t="shared" si="10"/>
        <v>1</v>
      </c>
      <c r="BT31" s="149">
        <f t="shared" si="10"/>
        <v>1</v>
      </c>
      <c r="BU31" s="149">
        <f t="shared" si="10"/>
        <v>1</v>
      </c>
      <c r="BV31" s="149" t="str">
        <f t="shared" si="10"/>
        <v/>
      </c>
      <c r="BW31" s="149" t="str">
        <f t="shared" si="10"/>
        <v/>
      </c>
      <c r="BX31" s="149" t="str">
        <f t="shared" si="8"/>
        <v/>
      </c>
      <c r="BY31" s="149" t="str">
        <f t="shared" si="5"/>
        <v/>
      </c>
      <c r="BZ31" s="149" t="str">
        <f t="shared" si="2"/>
        <v/>
      </c>
    </row>
    <row r="32" spans="2:78" x14ac:dyDescent="0.3">
      <c r="B32" s="112" t="str">
        <f>Calculations!B32</f>
        <v>FIT I</v>
      </c>
      <c r="C32" s="115">
        <f>Calculations!C32</f>
        <v>300</v>
      </c>
      <c r="D32" s="112" t="str">
        <f>Calculations!D32</f>
        <v>Win</v>
      </c>
      <c r="E32" s="112" t="str">
        <f>Calculations!E32</f>
        <v>Wind (Onshore, &gt;10MW)</v>
      </c>
      <c r="F32" s="112" t="str">
        <f>Calculations!F32</f>
        <v>Multiple</v>
      </c>
      <c r="G32" s="112">
        <f>Calculations!G32</f>
        <v>43101</v>
      </c>
      <c r="H32" s="112">
        <f>Calculations!H32</f>
        <v>20</v>
      </c>
      <c r="I32" s="112">
        <f>Calculations!I32</f>
        <v>25</v>
      </c>
      <c r="J32" s="112">
        <f>Calculations!J32</f>
        <v>25</v>
      </c>
      <c r="K32" s="112">
        <f>Calculations!K32</f>
        <v>2018</v>
      </c>
      <c r="L32" s="115"/>
      <c r="M32" s="149" t="str">
        <f t="shared" si="11"/>
        <v/>
      </c>
      <c r="N32" s="149" t="str">
        <f t="shared" si="11"/>
        <v/>
      </c>
      <c r="O32" s="149" t="str">
        <f t="shared" si="11"/>
        <v/>
      </c>
      <c r="P32" s="149" t="str">
        <f t="shared" si="11"/>
        <v/>
      </c>
      <c r="Q32" s="149" t="str">
        <f t="shared" si="11"/>
        <v/>
      </c>
      <c r="R32" s="149" t="str">
        <f t="shared" si="11"/>
        <v/>
      </c>
      <c r="S32" s="149" t="str">
        <f t="shared" si="11"/>
        <v/>
      </c>
      <c r="T32" s="149" t="str">
        <f t="shared" si="11"/>
        <v/>
      </c>
      <c r="U32" s="149" t="str">
        <f t="shared" si="11"/>
        <v/>
      </c>
      <c r="V32" s="149" t="str">
        <f t="shared" si="11"/>
        <v/>
      </c>
      <c r="W32" s="149" t="str">
        <f t="shared" si="11"/>
        <v/>
      </c>
      <c r="X32" s="149" t="str">
        <f t="shared" si="11"/>
        <v/>
      </c>
      <c r="Y32" s="149" t="str">
        <f t="shared" si="11"/>
        <v/>
      </c>
      <c r="Z32" s="149">
        <f t="shared" si="11"/>
        <v>1</v>
      </c>
      <c r="AA32" s="149">
        <f t="shared" si="11"/>
        <v>1</v>
      </c>
      <c r="AB32" s="149">
        <f t="shared" si="11"/>
        <v>1</v>
      </c>
      <c r="AC32" s="149">
        <f t="shared" si="9"/>
        <v>1</v>
      </c>
      <c r="AD32" s="149">
        <f t="shared" si="9"/>
        <v>1</v>
      </c>
      <c r="AE32" s="149">
        <f t="shared" si="9"/>
        <v>1</v>
      </c>
      <c r="AF32" s="149">
        <f t="shared" si="9"/>
        <v>1</v>
      </c>
      <c r="AG32" s="149">
        <f t="shared" si="9"/>
        <v>1</v>
      </c>
      <c r="AH32" s="149">
        <f t="shared" si="9"/>
        <v>1</v>
      </c>
      <c r="AI32" s="149">
        <f t="shared" si="9"/>
        <v>1</v>
      </c>
      <c r="AJ32" s="149">
        <f t="shared" si="9"/>
        <v>1</v>
      </c>
      <c r="AK32" s="149">
        <f t="shared" si="13"/>
        <v>1</v>
      </c>
      <c r="AL32" s="149">
        <f t="shared" si="13"/>
        <v>1</v>
      </c>
      <c r="AM32" s="149">
        <f t="shared" si="13"/>
        <v>1</v>
      </c>
      <c r="AN32" s="149">
        <f t="shared" si="13"/>
        <v>1</v>
      </c>
      <c r="AO32" s="149">
        <f t="shared" si="13"/>
        <v>1</v>
      </c>
      <c r="AP32" s="149">
        <f t="shared" si="13"/>
        <v>1</v>
      </c>
      <c r="AQ32" s="149">
        <f t="shared" si="13"/>
        <v>1</v>
      </c>
      <c r="AR32" s="149">
        <f t="shared" si="13"/>
        <v>1</v>
      </c>
      <c r="AS32" s="149">
        <f t="shared" si="13"/>
        <v>1</v>
      </c>
      <c r="AT32" s="149">
        <f t="shared" si="13"/>
        <v>1</v>
      </c>
      <c r="AU32" s="149">
        <f t="shared" si="13"/>
        <v>1</v>
      </c>
      <c r="AV32" s="149">
        <f t="shared" si="13"/>
        <v>1</v>
      </c>
      <c r="AW32" s="149">
        <f t="shared" si="13"/>
        <v>1</v>
      </c>
      <c r="AX32" s="149">
        <f t="shared" si="13"/>
        <v>1</v>
      </c>
      <c r="AY32" s="149">
        <f t="shared" si="13"/>
        <v>1</v>
      </c>
      <c r="AZ32" s="149">
        <f t="shared" si="13"/>
        <v>1</v>
      </c>
      <c r="BA32" s="149">
        <f t="shared" si="12"/>
        <v>1</v>
      </c>
      <c r="BB32" s="149">
        <f t="shared" si="12"/>
        <v>1</v>
      </c>
      <c r="BC32" s="149">
        <f t="shared" si="12"/>
        <v>1</v>
      </c>
      <c r="BD32" s="149">
        <f t="shared" si="12"/>
        <v>1</v>
      </c>
      <c r="BE32" s="149">
        <f t="shared" si="12"/>
        <v>1</v>
      </c>
      <c r="BF32" s="149">
        <f t="shared" si="12"/>
        <v>1</v>
      </c>
      <c r="BG32" s="149">
        <f t="shared" si="12"/>
        <v>1</v>
      </c>
      <c r="BH32" s="149">
        <f t="shared" si="10"/>
        <v>1</v>
      </c>
      <c r="BI32" s="149">
        <f t="shared" si="10"/>
        <v>1</v>
      </c>
      <c r="BJ32" s="149">
        <f t="shared" si="10"/>
        <v>1</v>
      </c>
      <c r="BK32" s="149">
        <f t="shared" si="10"/>
        <v>1</v>
      </c>
      <c r="BL32" s="149">
        <f t="shared" si="10"/>
        <v>1</v>
      </c>
      <c r="BM32" s="149">
        <f t="shared" si="10"/>
        <v>1</v>
      </c>
      <c r="BN32" s="149">
        <f t="shared" si="10"/>
        <v>1</v>
      </c>
      <c r="BO32" s="149">
        <f t="shared" si="10"/>
        <v>1</v>
      </c>
      <c r="BP32" s="149">
        <f t="shared" si="10"/>
        <v>1</v>
      </c>
      <c r="BQ32" s="149">
        <f t="shared" si="10"/>
        <v>1</v>
      </c>
      <c r="BR32" s="149">
        <f t="shared" si="10"/>
        <v>1</v>
      </c>
      <c r="BS32" s="149">
        <f t="shared" si="10"/>
        <v>1</v>
      </c>
      <c r="BT32" s="149">
        <f t="shared" si="10"/>
        <v>1</v>
      </c>
      <c r="BU32" s="149">
        <f t="shared" si="10"/>
        <v>1</v>
      </c>
      <c r="BV32" s="149">
        <f t="shared" si="10"/>
        <v>1</v>
      </c>
      <c r="BW32" s="149">
        <f t="shared" si="10"/>
        <v>1</v>
      </c>
      <c r="BX32" s="149" t="str">
        <f t="shared" si="8"/>
        <v/>
      </c>
      <c r="BY32" s="149" t="str">
        <f t="shared" si="5"/>
        <v/>
      </c>
      <c r="BZ32" s="149" t="str">
        <f t="shared" si="2"/>
        <v/>
      </c>
    </row>
    <row r="33" spans="2:78" x14ac:dyDescent="0.3">
      <c r="B33" s="112" t="str">
        <f>Calculations!B33</f>
        <v>FIT I</v>
      </c>
      <c r="C33" s="115">
        <f>Calculations!C33</f>
        <v>13.8</v>
      </c>
      <c r="D33" s="112" t="str">
        <f>Calculations!D33</f>
        <v>Win</v>
      </c>
      <c r="E33" s="112" t="str">
        <f>Calculations!E33</f>
        <v>Wind (On-Shore, 0.5-10MW)</v>
      </c>
      <c r="F33" s="112" t="str">
        <f>Calculations!F33</f>
        <v>Multiple</v>
      </c>
      <c r="G33" s="112">
        <f>Calculations!G33</f>
        <v>40909</v>
      </c>
      <c r="H33" s="112">
        <f>Calculations!H33</f>
        <v>20</v>
      </c>
      <c r="I33" s="112">
        <f>Calculations!I33</f>
        <v>25</v>
      </c>
      <c r="J33" s="112">
        <f>Calculations!J33</f>
        <v>25</v>
      </c>
      <c r="K33" s="112">
        <f>Calculations!K33</f>
        <v>2012</v>
      </c>
      <c r="L33" s="115"/>
      <c r="M33" s="149" t="str">
        <f t="shared" si="11"/>
        <v/>
      </c>
      <c r="N33" s="149" t="str">
        <f t="shared" si="11"/>
        <v/>
      </c>
      <c r="O33" s="149" t="str">
        <f t="shared" si="11"/>
        <v/>
      </c>
      <c r="P33" s="149" t="str">
        <f t="shared" si="11"/>
        <v/>
      </c>
      <c r="Q33" s="149" t="str">
        <f t="shared" si="11"/>
        <v/>
      </c>
      <c r="R33" s="149" t="str">
        <f t="shared" si="11"/>
        <v/>
      </c>
      <c r="S33" s="149" t="str">
        <f t="shared" si="11"/>
        <v/>
      </c>
      <c r="T33" s="149">
        <f t="shared" si="11"/>
        <v>1</v>
      </c>
      <c r="U33" s="149">
        <f t="shared" si="11"/>
        <v>1</v>
      </c>
      <c r="V33" s="149">
        <f t="shared" si="11"/>
        <v>1</v>
      </c>
      <c r="W33" s="149">
        <f t="shared" si="11"/>
        <v>1</v>
      </c>
      <c r="X33" s="149">
        <f t="shared" si="11"/>
        <v>1</v>
      </c>
      <c r="Y33" s="149">
        <f t="shared" si="11"/>
        <v>1</v>
      </c>
      <c r="Z33" s="149">
        <f t="shared" si="11"/>
        <v>1</v>
      </c>
      <c r="AA33" s="149">
        <f t="shared" si="11"/>
        <v>1</v>
      </c>
      <c r="AB33" s="149">
        <f t="shared" si="11"/>
        <v>1</v>
      </c>
      <c r="AC33" s="149">
        <f t="shared" si="9"/>
        <v>1</v>
      </c>
      <c r="AD33" s="149">
        <f t="shared" si="9"/>
        <v>1</v>
      </c>
      <c r="AE33" s="149">
        <f t="shared" si="9"/>
        <v>1</v>
      </c>
      <c r="AF33" s="149">
        <f t="shared" si="9"/>
        <v>1</v>
      </c>
      <c r="AG33" s="149">
        <f t="shared" si="9"/>
        <v>1</v>
      </c>
      <c r="AH33" s="149">
        <f t="shared" si="9"/>
        <v>1</v>
      </c>
      <c r="AI33" s="149">
        <f t="shared" si="9"/>
        <v>1</v>
      </c>
      <c r="AJ33" s="149">
        <f t="shared" si="9"/>
        <v>1</v>
      </c>
      <c r="AK33" s="149">
        <f t="shared" si="13"/>
        <v>1</v>
      </c>
      <c r="AL33" s="149">
        <f t="shared" si="13"/>
        <v>1</v>
      </c>
      <c r="AM33" s="149">
        <f t="shared" si="13"/>
        <v>1</v>
      </c>
      <c r="AN33" s="149">
        <f t="shared" si="13"/>
        <v>1</v>
      </c>
      <c r="AO33" s="149">
        <f t="shared" si="13"/>
        <v>1</v>
      </c>
      <c r="AP33" s="149">
        <f t="shared" si="13"/>
        <v>1</v>
      </c>
      <c r="AQ33" s="149">
        <f t="shared" si="13"/>
        <v>1</v>
      </c>
      <c r="AR33" s="149">
        <f t="shared" si="13"/>
        <v>1</v>
      </c>
      <c r="AS33" s="149">
        <f t="shared" si="13"/>
        <v>1</v>
      </c>
      <c r="AT33" s="149">
        <f t="shared" si="13"/>
        <v>1</v>
      </c>
      <c r="AU33" s="149">
        <f t="shared" si="13"/>
        <v>1</v>
      </c>
      <c r="AV33" s="149">
        <f t="shared" si="13"/>
        <v>1</v>
      </c>
      <c r="AW33" s="149">
        <f t="shared" si="13"/>
        <v>1</v>
      </c>
      <c r="AX33" s="149">
        <f t="shared" si="13"/>
        <v>1</v>
      </c>
      <c r="AY33" s="149">
        <f t="shared" si="13"/>
        <v>1</v>
      </c>
      <c r="AZ33" s="149">
        <f t="shared" si="13"/>
        <v>1</v>
      </c>
      <c r="BA33" s="149">
        <f t="shared" si="12"/>
        <v>1</v>
      </c>
      <c r="BB33" s="149">
        <f t="shared" si="12"/>
        <v>1</v>
      </c>
      <c r="BC33" s="149">
        <f t="shared" si="12"/>
        <v>1</v>
      </c>
      <c r="BD33" s="149">
        <f t="shared" si="12"/>
        <v>1</v>
      </c>
      <c r="BE33" s="149">
        <f t="shared" si="12"/>
        <v>1</v>
      </c>
      <c r="BF33" s="149">
        <f t="shared" si="12"/>
        <v>1</v>
      </c>
      <c r="BG33" s="149">
        <f t="shared" si="12"/>
        <v>1</v>
      </c>
      <c r="BH33" s="149">
        <f t="shared" si="10"/>
        <v>1</v>
      </c>
      <c r="BI33" s="149">
        <f t="shared" si="10"/>
        <v>1</v>
      </c>
      <c r="BJ33" s="149">
        <f t="shared" si="10"/>
        <v>1</v>
      </c>
      <c r="BK33" s="149">
        <f t="shared" si="10"/>
        <v>1</v>
      </c>
      <c r="BL33" s="149">
        <f t="shared" si="10"/>
        <v>1</v>
      </c>
      <c r="BM33" s="149">
        <f t="shared" si="10"/>
        <v>1</v>
      </c>
      <c r="BN33" s="149">
        <f t="shared" si="10"/>
        <v>1</v>
      </c>
      <c r="BO33" s="149">
        <f t="shared" si="10"/>
        <v>1</v>
      </c>
      <c r="BP33" s="149">
        <f t="shared" si="10"/>
        <v>1</v>
      </c>
      <c r="BQ33" s="149">
        <f t="shared" si="10"/>
        <v>1</v>
      </c>
      <c r="BR33" s="149" t="str">
        <f t="shared" si="10"/>
        <v/>
      </c>
      <c r="BS33" s="149" t="str">
        <f t="shared" si="10"/>
        <v/>
      </c>
      <c r="BT33" s="149" t="str">
        <f t="shared" si="10"/>
        <v/>
      </c>
      <c r="BU33" s="149" t="str">
        <f t="shared" si="10"/>
        <v/>
      </c>
      <c r="BV33" s="149" t="str">
        <f t="shared" si="10"/>
        <v/>
      </c>
      <c r="BW33" s="149" t="str">
        <f t="shared" si="10"/>
        <v/>
      </c>
      <c r="BX33" s="149" t="str">
        <f t="shared" si="8"/>
        <v/>
      </c>
      <c r="BY33" s="149" t="str">
        <f t="shared" si="5"/>
        <v/>
      </c>
      <c r="BZ33" s="149" t="str">
        <f t="shared" si="2"/>
        <v/>
      </c>
    </row>
    <row r="34" spans="2:78" x14ac:dyDescent="0.3">
      <c r="B34" s="112" t="str">
        <f>Calculations!B34</f>
        <v>FIT I</v>
      </c>
      <c r="C34" s="115">
        <f>Calculations!C34</f>
        <v>8</v>
      </c>
      <c r="D34" s="112" t="str">
        <f>Calculations!D34</f>
        <v>Win</v>
      </c>
      <c r="E34" s="112" t="str">
        <f>Calculations!E34</f>
        <v>Wind (On-Shore, 0.5-10MW)</v>
      </c>
      <c r="F34" s="112" t="str">
        <f>Calculations!F34</f>
        <v>Multiple</v>
      </c>
      <c r="G34" s="112">
        <f>Calculations!G34</f>
        <v>41275</v>
      </c>
      <c r="H34" s="112">
        <f>Calculations!H34</f>
        <v>20</v>
      </c>
      <c r="I34" s="112">
        <f>Calculations!I34</f>
        <v>25</v>
      </c>
      <c r="J34" s="112">
        <f>Calculations!J34</f>
        <v>25</v>
      </c>
      <c r="K34" s="112">
        <f>Calculations!K34</f>
        <v>2013</v>
      </c>
      <c r="L34" s="115"/>
      <c r="M34" s="149" t="str">
        <f t="shared" si="11"/>
        <v/>
      </c>
      <c r="N34" s="149" t="str">
        <f t="shared" si="11"/>
        <v/>
      </c>
      <c r="O34" s="149" t="str">
        <f t="shared" si="11"/>
        <v/>
      </c>
      <c r="P34" s="149" t="str">
        <f t="shared" si="11"/>
        <v/>
      </c>
      <c r="Q34" s="149" t="str">
        <f t="shared" si="11"/>
        <v/>
      </c>
      <c r="R34" s="149" t="str">
        <f t="shared" si="11"/>
        <v/>
      </c>
      <c r="S34" s="149" t="str">
        <f t="shared" si="11"/>
        <v/>
      </c>
      <c r="T34" s="149" t="str">
        <f t="shared" si="11"/>
        <v/>
      </c>
      <c r="U34" s="149">
        <f t="shared" si="11"/>
        <v>1</v>
      </c>
      <c r="V34" s="149">
        <f t="shared" si="11"/>
        <v>1</v>
      </c>
      <c r="W34" s="149">
        <f t="shared" si="11"/>
        <v>1</v>
      </c>
      <c r="X34" s="149">
        <f t="shared" si="11"/>
        <v>1</v>
      </c>
      <c r="Y34" s="149">
        <f t="shared" si="11"/>
        <v>1</v>
      </c>
      <c r="Z34" s="149">
        <f t="shared" si="11"/>
        <v>1</v>
      </c>
      <c r="AA34" s="149">
        <f t="shared" si="11"/>
        <v>1</v>
      </c>
      <c r="AB34" s="149">
        <f t="shared" si="11"/>
        <v>1</v>
      </c>
      <c r="AC34" s="149">
        <f t="shared" si="9"/>
        <v>1</v>
      </c>
      <c r="AD34" s="149">
        <f t="shared" si="9"/>
        <v>1</v>
      </c>
      <c r="AE34" s="149">
        <f t="shared" si="9"/>
        <v>1</v>
      </c>
      <c r="AF34" s="149">
        <f t="shared" si="9"/>
        <v>1</v>
      </c>
      <c r="AG34" s="149">
        <f t="shared" si="9"/>
        <v>1</v>
      </c>
      <c r="AH34" s="149">
        <f t="shared" si="9"/>
        <v>1</v>
      </c>
      <c r="AI34" s="149">
        <f t="shared" si="9"/>
        <v>1</v>
      </c>
      <c r="AJ34" s="149">
        <f t="shared" si="9"/>
        <v>1</v>
      </c>
      <c r="AK34" s="149">
        <f t="shared" si="13"/>
        <v>1</v>
      </c>
      <c r="AL34" s="149">
        <f t="shared" si="13"/>
        <v>1</v>
      </c>
      <c r="AM34" s="149">
        <f t="shared" si="13"/>
        <v>1</v>
      </c>
      <c r="AN34" s="149">
        <f t="shared" si="13"/>
        <v>1</v>
      </c>
      <c r="AO34" s="149">
        <f t="shared" si="13"/>
        <v>1</v>
      </c>
      <c r="AP34" s="149">
        <f t="shared" si="13"/>
        <v>1</v>
      </c>
      <c r="AQ34" s="149">
        <f t="shared" si="13"/>
        <v>1</v>
      </c>
      <c r="AR34" s="149">
        <f t="shared" si="13"/>
        <v>1</v>
      </c>
      <c r="AS34" s="149">
        <f t="shared" si="13"/>
        <v>1</v>
      </c>
      <c r="AT34" s="149">
        <f t="shared" si="13"/>
        <v>1</v>
      </c>
      <c r="AU34" s="149">
        <f t="shared" si="13"/>
        <v>1</v>
      </c>
      <c r="AV34" s="149">
        <f t="shared" si="13"/>
        <v>1</v>
      </c>
      <c r="AW34" s="149">
        <f t="shared" si="13"/>
        <v>1</v>
      </c>
      <c r="AX34" s="149">
        <f t="shared" si="13"/>
        <v>1</v>
      </c>
      <c r="AY34" s="149">
        <f t="shared" si="13"/>
        <v>1</v>
      </c>
      <c r="AZ34" s="149">
        <f t="shared" si="13"/>
        <v>1</v>
      </c>
      <c r="BA34" s="149">
        <f t="shared" si="12"/>
        <v>1</v>
      </c>
      <c r="BB34" s="149">
        <f t="shared" si="12"/>
        <v>1</v>
      </c>
      <c r="BC34" s="149">
        <f t="shared" si="12"/>
        <v>1</v>
      </c>
      <c r="BD34" s="149">
        <f t="shared" si="12"/>
        <v>1</v>
      </c>
      <c r="BE34" s="149">
        <f t="shared" si="12"/>
        <v>1</v>
      </c>
      <c r="BF34" s="149">
        <f t="shared" si="12"/>
        <v>1</v>
      </c>
      <c r="BG34" s="149">
        <f t="shared" si="12"/>
        <v>1</v>
      </c>
      <c r="BH34" s="149">
        <f t="shared" si="10"/>
        <v>1</v>
      </c>
      <c r="BI34" s="149">
        <f t="shared" si="10"/>
        <v>1</v>
      </c>
      <c r="BJ34" s="149">
        <f t="shared" si="10"/>
        <v>1</v>
      </c>
      <c r="BK34" s="149">
        <f t="shared" si="10"/>
        <v>1</v>
      </c>
      <c r="BL34" s="149">
        <f t="shared" si="10"/>
        <v>1</v>
      </c>
      <c r="BM34" s="149">
        <f t="shared" si="10"/>
        <v>1</v>
      </c>
      <c r="BN34" s="149">
        <f t="shared" si="10"/>
        <v>1</v>
      </c>
      <c r="BO34" s="149">
        <f t="shared" si="10"/>
        <v>1</v>
      </c>
      <c r="BP34" s="149">
        <f t="shared" si="10"/>
        <v>1</v>
      </c>
      <c r="BQ34" s="149">
        <f t="shared" si="10"/>
        <v>1</v>
      </c>
      <c r="BR34" s="149">
        <f t="shared" si="10"/>
        <v>1</v>
      </c>
      <c r="BS34" s="149" t="str">
        <f t="shared" si="10"/>
        <v/>
      </c>
      <c r="BT34" s="149" t="str">
        <f t="shared" si="10"/>
        <v/>
      </c>
      <c r="BU34" s="149" t="str">
        <f t="shared" si="10"/>
        <v/>
      </c>
      <c r="BV34" s="149" t="str">
        <f t="shared" si="10"/>
        <v/>
      </c>
      <c r="BW34" s="149" t="str">
        <f t="shared" si="10"/>
        <v/>
      </c>
      <c r="BX34" s="149" t="str">
        <f t="shared" si="8"/>
        <v/>
      </c>
      <c r="BY34" s="149" t="str">
        <f t="shared" si="5"/>
        <v/>
      </c>
      <c r="BZ34" s="149" t="str">
        <f t="shared" si="2"/>
        <v/>
      </c>
    </row>
    <row r="35" spans="2:78" x14ac:dyDescent="0.3">
      <c r="B35" s="112" t="str">
        <f>Calculations!B35</f>
        <v>FIT I</v>
      </c>
      <c r="C35" s="115">
        <f>Calculations!C35</f>
        <v>14.35</v>
      </c>
      <c r="D35" s="112" t="str">
        <f>Calculations!D35</f>
        <v>Win</v>
      </c>
      <c r="E35" s="112" t="str">
        <f>Calculations!E35</f>
        <v>Wind (On-Shore, 0.5-10MW)</v>
      </c>
      <c r="F35" s="112" t="str">
        <f>Calculations!F35</f>
        <v>Multiple</v>
      </c>
      <c r="G35" s="112">
        <f>Calculations!G35</f>
        <v>41640</v>
      </c>
      <c r="H35" s="112">
        <f>Calculations!H35</f>
        <v>20</v>
      </c>
      <c r="I35" s="112">
        <f>Calculations!I35</f>
        <v>25</v>
      </c>
      <c r="J35" s="112">
        <f>Calculations!J35</f>
        <v>25</v>
      </c>
      <c r="K35" s="112">
        <f>Calculations!K35</f>
        <v>2014</v>
      </c>
      <c r="L35" s="115"/>
      <c r="M35" s="149" t="str">
        <f t="shared" si="11"/>
        <v/>
      </c>
      <c r="N35" s="149" t="str">
        <f t="shared" si="11"/>
        <v/>
      </c>
      <c r="O35" s="149" t="str">
        <f t="shared" si="11"/>
        <v/>
      </c>
      <c r="P35" s="149" t="str">
        <f t="shared" si="11"/>
        <v/>
      </c>
      <c r="Q35" s="149" t="str">
        <f t="shared" si="11"/>
        <v/>
      </c>
      <c r="R35" s="149" t="str">
        <f t="shared" si="11"/>
        <v/>
      </c>
      <c r="S35" s="149" t="str">
        <f t="shared" si="11"/>
        <v/>
      </c>
      <c r="T35" s="149" t="str">
        <f t="shared" si="11"/>
        <v/>
      </c>
      <c r="U35" s="149" t="str">
        <f t="shared" si="11"/>
        <v/>
      </c>
      <c r="V35" s="149">
        <f t="shared" si="11"/>
        <v>1</v>
      </c>
      <c r="W35" s="149">
        <f t="shared" si="11"/>
        <v>1</v>
      </c>
      <c r="X35" s="149">
        <f t="shared" si="11"/>
        <v>1</v>
      </c>
      <c r="Y35" s="149">
        <f t="shared" si="11"/>
        <v>1</v>
      </c>
      <c r="Z35" s="149">
        <f t="shared" si="11"/>
        <v>1</v>
      </c>
      <c r="AA35" s="149">
        <f t="shared" si="11"/>
        <v>1</v>
      </c>
      <c r="AB35" s="149">
        <f t="shared" si="11"/>
        <v>1</v>
      </c>
      <c r="AC35" s="149">
        <f t="shared" si="9"/>
        <v>1</v>
      </c>
      <c r="AD35" s="149">
        <f t="shared" si="9"/>
        <v>1</v>
      </c>
      <c r="AE35" s="149">
        <f t="shared" si="9"/>
        <v>1</v>
      </c>
      <c r="AF35" s="149">
        <f t="shared" si="9"/>
        <v>1</v>
      </c>
      <c r="AG35" s="149">
        <f t="shared" si="9"/>
        <v>1</v>
      </c>
      <c r="AH35" s="149">
        <f t="shared" si="9"/>
        <v>1</v>
      </c>
      <c r="AI35" s="149">
        <f t="shared" si="9"/>
        <v>1</v>
      </c>
      <c r="AJ35" s="149">
        <f t="shared" si="9"/>
        <v>1</v>
      </c>
      <c r="AK35" s="149">
        <f t="shared" si="13"/>
        <v>1</v>
      </c>
      <c r="AL35" s="149">
        <f t="shared" si="13"/>
        <v>1</v>
      </c>
      <c r="AM35" s="149">
        <f t="shared" si="13"/>
        <v>1</v>
      </c>
      <c r="AN35" s="149">
        <f t="shared" si="13"/>
        <v>1</v>
      </c>
      <c r="AO35" s="149">
        <f t="shared" si="13"/>
        <v>1</v>
      </c>
      <c r="AP35" s="149">
        <f t="shared" si="13"/>
        <v>1</v>
      </c>
      <c r="AQ35" s="149">
        <f t="shared" si="13"/>
        <v>1</v>
      </c>
      <c r="AR35" s="149">
        <f t="shared" si="13"/>
        <v>1</v>
      </c>
      <c r="AS35" s="149">
        <f t="shared" si="13"/>
        <v>1</v>
      </c>
      <c r="AT35" s="149">
        <f t="shared" si="13"/>
        <v>1</v>
      </c>
      <c r="AU35" s="149">
        <f t="shared" si="13"/>
        <v>1</v>
      </c>
      <c r="AV35" s="149">
        <f t="shared" si="13"/>
        <v>1</v>
      </c>
      <c r="AW35" s="149">
        <f t="shared" si="13"/>
        <v>1</v>
      </c>
      <c r="AX35" s="149">
        <f t="shared" si="13"/>
        <v>1</v>
      </c>
      <c r="AY35" s="149">
        <f t="shared" si="13"/>
        <v>1</v>
      </c>
      <c r="AZ35" s="149">
        <f t="shared" si="13"/>
        <v>1</v>
      </c>
      <c r="BA35" s="149">
        <f t="shared" si="12"/>
        <v>1</v>
      </c>
      <c r="BB35" s="149">
        <f t="shared" si="12"/>
        <v>1</v>
      </c>
      <c r="BC35" s="149">
        <f t="shared" si="12"/>
        <v>1</v>
      </c>
      <c r="BD35" s="149">
        <f t="shared" si="12"/>
        <v>1</v>
      </c>
      <c r="BE35" s="149">
        <f t="shared" si="12"/>
        <v>1</v>
      </c>
      <c r="BF35" s="149">
        <f t="shared" si="12"/>
        <v>1</v>
      </c>
      <c r="BG35" s="149">
        <f t="shared" si="12"/>
        <v>1</v>
      </c>
      <c r="BH35" s="149">
        <f t="shared" si="10"/>
        <v>1</v>
      </c>
      <c r="BI35" s="149">
        <f t="shared" si="10"/>
        <v>1</v>
      </c>
      <c r="BJ35" s="149">
        <f t="shared" si="10"/>
        <v>1</v>
      </c>
      <c r="BK35" s="149">
        <f t="shared" si="10"/>
        <v>1</v>
      </c>
      <c r="BL35" s="149">
        <f t="shared" si="10"/>
        <v>1</v>
      </c>
      <c r="BM35" s="149">
        <f t="shared" si="10"/>
        <v>1</v>
      </c>
      <c r="BN35" s="149">
        <f t="shared" si="10"/>
        <v>1</v>
      </c>
      <c r="BO35" s="149">
        <f t="shared" si="10"/>
        <v>1</v>
      </c>
      <c r="BP35" s="149">
        <f t="shared" si="10"/>
        <v>1</v>
      </c>
      <c r="BQ35" s="149">
        <f t="shared" si="10"/>
        <v>1</v>
      </c>
      <c r="BR35" s="149">
        <f t="shared" si="10"/>
        <v>1</v>
      </c>
      <c r="BS35" s="149">
        <f t="shared" si="10"/>
        <v>1</v>
      </c>
      <c r="BT35" s="149" t="str">
        <f t="shared" si="10"/>
        <v/>
      </c>
      <c r="BU35" s="149" t="str">
        <f t="shared" si="10"/>
        <v/>
      </c>
      <c r="BV35" s="149" t="str">
        <f t="shared" si="10"/>
        <v/>
      </c>
      <c r="BW35" s="149" t="str">
        <f t="shared" si="10"/>
        <v/>
      </c>
      <c r="BX35" s="149" t="str">
        <f t="shared" si="8"/>
        <v/>
      </c>
      <c r="BY35" s="149" t="str">
        <f t="shared" si="5"/>
        <v/>
      </c>
      <c r="BZ35" s="149" t="str">
        <f t="shared" si="2"/>
        <v/>
      </c>
    </row>
    <row r="36" spans="2:78" x14ac:dyDescent="0.3">
      <c r="B36" s="112" t="str">
        <f>Calculations!B36</f>
        <v>FIT I</v>
      </c>
      <c r="C36" s="115">
        <f>Calculations!C36</f>
        <v>6.3999999999999995</v>
      </c>
      <c r="D36" s="112" t="str">
        <f>Calculations!D36</f>
        <v>Win</v>
      </c>
      <c r="E36" s="112" t="str">
        <f>Calculations!E36</f>
        <v>Wind (On-Shore, 0.5-10MW)</v>
      </c>
      <c r="F36" s="112" t="str">
        <f>Calculations!F36</f>
        <v>Multiple</v>
      </c>
      <c r="G36" s="112">
        <f>Calculations!G36</f>
        <v>42005</v>
      </c>
      <c r="H36" s="112">
        <f>Calculations!H36</f>
        <v>20</v>
      </c>
      <c r="I36" s="112">
        <f>Calculations!I36</f>
        <v>25</v>
      </c>
      <c r="J36" s="112">
        <f>Calculations!J36</f>
        <v>25</v>
      </c>
      <c r="K36" s="112">
        <f>Calculations!K36</f>
        <v>2015</v>
      </c>
      <c r="L36" s="115"/>
      <c r="M36" s="149" t="str">
        <f t="shared" si="11"/>
        <v/>
      </c>
      <c r="N36" s="149" t="str">
        <f t="shared" si="11"/>
        <v/>
      </c>
      <c r="O36" s="149" t="str">
        <f t="shared" si="11"/>
        <v/>
      </c>
      <c r="P36" s="149" t="str">
        <f t="shared" si="11"/>
        <v/>
      </c>
      <c r="Q36" s="149" t="str">
        <f t="shared" si="11"/>
        <v/>
      </c>
      <c r="R36" s="149" t="str">
        <f t="shared" si="11"/>
        <v/>
      </c>
      <c r="S36" s="149" t="str">
        <f t="shared" si="11"/>
        <v/>
      </c>
      <c r="T36" s="149" t="str">
        <f t="shared" si="11"/>
        <v/>
      </c>
      <c r="U36" s="149" t="str">
        <f t="shared" si="11"/>
        <v/>
      </c>
      <c r="V36" s="149" t="str">
        <f t="shared" si="11"/>
        <v/>
      </c>
      <c r="W36" s="149">
        <f t="shared" si="11"/>
        <v>1</v>
      </c>
      <c r="X36" s="149">
        <f t="shared" si="11"/>
        <v>1</v>
      </c>
      <c r="Y36" s="149">
        <f t="shared" si="11"/>
        <v>1</v>
      </c>
      <c r="Z36" s="149">
        <f t="shared" si="11"/>
        <v>1</v>
      </c>
      <c r="AA36" s="149">
        <f t="shared" si="11"/>
        <v>1</v>
      </c>
      <c r="AB36" s="149">
        <f t="shared" si="11"/>
        <v>1</v>
      </c>
      <c r="AC36" s="149">
        <f t="shared" si="9"/>
        <v>1</v>
      </c>
      <c r="AD36" s="149">
        <f t="shared" si="9"/>
        <v>1</v>
      </c>
      <c r="AE36" s="149">
        <f t="shared" si="9"/>
        <v>1</v>
      </c>
      <c r="AF36" s="149">
        <f t="shared" si="9"/>
        <v>1</v>
      </c>
      <c r="AG36" s="149">
        <f t="shared" si="9"/>
        <v>1</v>
      </c>
      <c r="AH36" s="149">
        <f t="shared" si="9"/>
        <v>1</v>
      </c>
      <c r="AI36" s="149">
        <f t="shared" si="9"/>
        <v>1</v>
      </c>
      <c r="AJ36" s="149">
        <f t="shared" si="9"/>
        <v>1</v>
      </c>
      <c r="AK36" s="149">
        <f t="shared" si="13"/>
        <v>1</v>
      </c>
      <c r="AL36" s="149">
        <f t="shared" si="13"/>
        <v>1</v>
      </c>
      <c r="AM36" s="149">
        <f t="shared" si="13"/>
        <v>1</v>
      </c>
      <c r="AN36" s="149">
        <f t="shared" si="13"/>
        <v>1</v>
      </c>
      <c r="AO36" s="149">
        <f t="shared" si="13"/>
        <v>1</v>
      </c>
      <c r="AP36" s="149">
        <f t="shared" si="13"/>
        <v>1</v>
      </c>
      <c r="AQ36" s="149">
        <f t="shared" si="13"/>
        <v>1</v>
      </c>
      <c r="AR36" s="149">
        <f t="shared" si="13"/>
        <v>1</v>
      </c>
      <c r="AS36" s="149">
        <f t="shared" si="13"/>
        <v>1</v>
      </c>
      <c r="AT36" s="149">
        <f t="shared" si="13"/>
        <v>1</v>
      </c>
      <c r="AU36" s="149">
        <f t="shared" si="13"/>
        <v>1</v>
      </c>
      <c r="AV36" s="149">
        <f t="shared" si="13"/>
        <v>1</v>
      </c>
      <c r="AW36" s="149">
        <f t="shared" si="13"/>
        <v>1</v>
      </c>
      <c r="AX36" s="149">
        <f t="shared" si="13"/>
        <v>1</v>
      </c>
      <c r="AY36" s="149">
        <f t="shared" si="13"/>
        <v>1</v>
      </c>
      <c r="AZ36" s="149">
        <f t="shared" si="13"/>
        <v>1</v>
      </c>
      <c r="BA36" s="149">
        <f t="shared" si="12"/>
        <v>1</v>
      </c>
      <c r="BB36" s="149">
        <f t="shared" si="12"/>
        <v>1</v>
      </c>
      <c r="BC36" s="149">
        <f t="shared" si="12"/>
        <v>1</v>
      </c>
      <c r="BD36" s="149">
        <f t="shared" si="12"/>
        <v>1</v>
      </c>
      <c r="BE36" s="149">
        <f t="shared" si="12"/>
        <v>1</v>
      </c>
      <c r="BF36" s="149">
        <f t="shared" si="12"/>
        <v>1</v>
      </c>
      <c r="BG36" s="149">
        <f t="shared" si="12"/>
        <v>1</v>
      </c>
      <c r="BH36" s="149">
        <f t="shared" si="10"/>
        <v>1</v>
      </c>
      <c r="BI36" s="149">
        <f t="shared" si="10"/>
        <v>1</v>
      </c>
      <c r="BJ36" s="149">
        <f t="shared" si="10"/>
        <v>1</v>
      </c>
      <c r="BK36" s="149">
        <f t="shared" si="10"/>
        <v>1</v>
      </c>
      <c r="BL36" s="149">
        <f t="shared" si="10"/>
        <v>1</v>
      </c>
      <c r="BM36" s="149">
        <f t="shared" si="10"/>
        <v>1</v>
      </c>
      <c r="BN36" s="149">
        <f t="shared" si="10"/>
        <v>1</v>
      </c>
      <c r="BO36" s="149">
        <f t="shared" si="10"/>
        <v>1</v>
      </c>
      <c r="BP36" s="149">
        <f t="shared" si="10"/>
        <v>1</v>
      </c>
      <c r="BQ36" s="149">
        <f t="shared" si="10"/>
        <v>1</v>
      </c>
      <c r="BR36" s="149">
        <f t="shared" si="10"/>
        <v>1</v>
      </c>
      <c r="BS36" s="149">
        <f t="shared" si="10"/>
        <v>1</v>
      </c>
      <c r="BT36" s="149">
        <f t="shared" si="10"/>
        <v>1</v>
      </c>
      <c r="BU36" s="149" t="str">
        <f t="shared" si="10"/>
        <v/>
      </c>
      <c r="BV36" s="149" t="str">
        <f t="shared" si="10"/>
        <v/>
      </c>
      <c r="BW36" s="149" t="str">
        <f t="shared" si="10"/>
        <v/>
      </c>
      <c r="BX36" s="149" t="str">
        <f t="shared" si="8"/>
        <v/>
      </c>
      <c r="BY36" s="149" t="str">
        <f t="shared" si="5"/>
        <v/>
      </c>
      <c r="BZ36" s="149" t="str">
        <f t="shared" si="2"/>
        <v/>
      </c>
    </row>
    <row r="37" spans="2:78" x14ac:dyDescent="0.3">
      <c r="B37" s="112" t="str">
        <f>Calculations!B37</f>
        <v>FIT II</v>
      </c>
      <c r="C37" s="115">
        <f>Calculations!C37</f>
        <v>11.2</v>
      </c>
      <c r="D37" s="112" t="str">
        <f>Calculations!D37</f>
        <v>Sol</v>
      </c>
      <c r="E37" s="112" t="str">
        <f>Calculations!E37</f>
        <v>Solar (Ground Mounted, &lt;0.5MW)</v>
      </c>
      <c r="F37" s="112" t="str">
        <f>Calculations!F37</f>
        <v>Multiple</v>
      </c>
      <c r="G37" s="112">
        <f>Calculations!G37</f>
        <v>42005</v>
      </c>
      <c r="H37" s="112">
        <f>Calculations!H37</f>
        <v>20</v>
      </c>
      <c r="I37" s="112">
        <f>Calculations!I37</f>
        <v>25</v>
      </c>
      <c r="J37" s="112">
        <f>Calculations!J37</f>
        <v>25</v>
      </c>
      <c r="K37" s="112">
        <f>Calculations!K37</f>
        <v>2015</v>
      </c>
      <c r="L37" s="115"/>
      <c r="M37" s="149" t="str">
        <f t="shared" si="11"/>
        <v/>
      </c>
      <c r="N37" s="149" t="str">
        <f t="shared" si="11"/>
        <v/>
      </c>
      <c r="O37" s="149" t="str">
        <f t="shared" si="11"/>
        <v/>
      </c>
      <c r="P37" s="149" t="str">
        <f t="shared" si="11"/>
        <v/>
      </c>
      <c r="Q37" s="149" t="str">
        <f t="shared" si="11"/>
        <v/>
      </c>
      <c r="R37" s="149" t="str">
        <f t="shared" si="11"/>
        <v/>
      </c>
      <c r="S37" s="149" t="str">
        <f t="shared" si="11"/>
        <v/>
      </c>
      <c r="T37" s="149" t="str">
        <f t="shared" si="11"/>
        <v/>
      </c>
      <c r="U37" s="149" t="str">
        <f t="shared" si="11"/>
        <v/>
      </c>
      <c r="V37" s="149" t="str">
        <f t="shared" si="11"/>
        <v/>
      </c>
      <c r="W37" s="149">
        <f t="shared" si="11"/>
        <v>1</v>
      </c>
      <c r="X37" s="149">
        <f t="shared" si="11"/>
        <v>1</v>
      </c>
      <c r="Y37" s="149">
        <f t="shared" si="11"/>
        <v>1</v>
      </c>
      <c r="Z37" s="149">
        <f t="shared" si="11"/>
        <v>1</v>
      </c>
      <c r="AA37" s="149">
        <f t="shared" si="11"/>
        <v>1</v>
      </c>
      <c r="AB37" s="149">
        <f t="shared" si="11"/>
        <v>1</v>
      </c>
      <c r="AC37" s="149">
        <f t="shared" si="9"/>
        <v>1</v>
      </c>
      <c r="AD37" s="149">
        <f t="shared" si="9"/>
        <v>1</v>
      </c>
      <c r="AE37" s="149">
        <f t="shared" si="9"/>
        <v>1</v>
      </c>
      <c r="AF37" s="149">
        <f t="shared" si="9"/>
        <v>1</v>
      </c>
      <c r="AG37" s="149">
        <f t="shared" si="9"/>
        <v>1</v>
      </c>
      <c r="AH37" s="149">
        <f t="shared" si="9"/>
        <v>1</v>
      </c>
      <c r="AI37" s="149">
        <f t="shared" si="9"/>
        <v>1</v>
      </c>
      <c r="AJ37" s="149">
        <f t="shared" si="9"/>
        <v>1</v>
      </c>
      <c r="AK37" s="149">
        <f t="shared" si="13"/>
        <v>1</v>
      </c>
      <c r="AL37" s="149">
        <f t="shared" si="13"/>
        <v>1</v>
      </c>
      <c r="AM37" s="149">
        <f t="shared" si="13"/>
        <v>1</v>
      </c>
      <c r="AN37" s="149">
        <f t="shared" si="13"/>
        <v>1</v>
      </c>
      <c r="AO37" s="149">
        <f t="shared" si="13"/>
        <v>1</v>
      </c>
      <c r="AP37" s="149">
        <f t="shared" si="13"/>
        <v>1</v>
      </c>
      <c r="AQ37" s="149">
        <f t="shared" si="13"/>
        <v>1</v>
      </c>
      <c r="AR37" s="149">
        <f t="shared" si="13"/>
        <v>1</v>
      </c>
      <c r="AS37" s="149">
        <f t="shared" si="13"/>
        <v>1</v>
      </c>
      <c r="AT37" s="149">
        <f t="shared" si="13"/>
        <v>1</v>
      </c>
      <c r="AU37" s="149">
        <f t="shared" si="13"/>
        <v>1</v>
      </c>
      <c r="AV37" s="149">
        <f t="shared" si="13"/>
        <v>1</v>
      </c>
      <c r="AW37" s="149">
        <f t="shared" si="13"/>
        <v>1</v>
      </c>
      <c r="AX37" s="149">
        <f t="shared" si="13"/>
        <v>1</v>
      </c>
      <c r="AY37" s="149">
        <f t="shared" si="13"/>
        <v>1</v>
      </c>
      <c r="AZ37" s="149">
        <f t="shared" si="13"/>
        <v>1</v>
      </c>
      <c r="BA37" s="149">
        <f t="shared" si="12"/>
        <v>1</v>
      </c>
      <c r="BB37" s="149">
        <f t="shared" si="12"/>
        <v>1</v>
      </c>
      <c r="BC37" s="149">
        <f t="shared" si="12"/>
        <v>1</v>
      </c>
      <c r="BD37" s="149">
        <f t="shared" si="12"/>
        <v>1</v>
      </c>
      <c r="BE37" s="149">
        <f t="shared" si="12"/>
        <v>1</v>
      </c>
      <c r="BF37" s="149">
        <f t="shared" si="12"/>
        <v>1</v>
      </c>
      <c r="BG37" s="149">
        <f t="shared" si="12"/>
        <v>1</v>
      </c>
      <c r="BH37" s="149">
        <f t="shared" si="10"/>
        <v>1</v>
      </c>
      <c r="BI37" s="149">
        <f t="shared" si="10"/>
        <v>1</v>
      </c>
      <c r="BJ37" s="149">
        <f t="shared" si="10"/>
        <v>1</v>
      </c>
      <c r="BK37" s="149">
        <f t="shared" si="10"/>
        <v>1</v>
      </c>
      <c r="BL37" s="149">
        <f t="shared" si="10"/>
        <v>1</v>
      </c>
      <c r="BM37" s="149">
        <f t="shared" si="10"/>
        <v>1</v>
      </c>
      <c r="BN37" s="149">
        <f t="shared" si="10"/>
        <v>1</v>
      </c>
      <c r="BO37" s="149">
        <f t="shared" si="10"/>
        <v>1</v>
      </c>
      <c r="BP37" s="149">
        <f t="shared" si="10"/>
        <v>1</v>
      </c>
      <c r="BQ37" s="149">
        <f t="shared" si="10"/>
        <v>1</v>
      </c>
      <c r="BR37" s="149">
        <f t="shared" si="10"/>
        <v>1</v>
      </c>
      <c r="BS37" s="149">
        <f t="shared" si="10"/>
        <v>1</v>
      </c>
      <c r="BT37" s="149">
        <f t="shared" si="10"/>
        <v>1</v>
      </c>
      <c r="BU37" s="149" t="str">
        <f t="shared" si="10"/>
        <v/>
      </c>
      <c r="BV37" s="149" t="str">
        <f t="shared" si="10"/>
        <v/>
      </c>
      <c r="BW37" s="149" t="str">
        <f t="shared" si="10"/>
        <v/>
      </c>
      <c r="BX37" s="149" t="str">
        <f t="shared" si="8"/>
        <v/>
      </c>
      <c r="BY37" s="149" t="str">
        <f t="shared" si="5"/>
        <v/>
      </c>
      <c r="BZ37" s="149" t="str">
        <f t="shared" si="2"/>
        <v/>
      </c>
    </row>
    <row r="38" spans="2:78" x14ac:dyDescent="0.3">
      <c r="B38" s="112" t="str">
        <f>Calculations!B38</f>
        <v>FIT II</v>
      </c>
      <c r="C38" s="115">
        <f>Calculations!C38</f>
        <v>18.8</v>
      </c>
      <c r="D38" s="112" t="str">
        <f>Calculations!D38</f>
        <v>Sol</v>
      </c>
      <c r="E38" s="112" t="str">
        <f>Calculations!E38</f>
        <v>Solar (Ground Mounted, &lt;0.5MW)</v>
      </c>
      <c r="F38" s="112" t="str">
        <f>Calculations!F38</f>
        <v>Multiple</v>
      </c>
      <c r="G38" s="112">
        <f>Calculations!G38</f>
        <v>42370</v>
      </c>
      <c r="H38" s="112">
        <f>Calculations!H38</f>
        <v>20</v>
      </c>
      <c r="I38" s="112">
        <f>Calculations!I38</f>
        <v>25</v>
      </c>
      <c r="J38" s="112">
        <f>Calculations!J38</f>
        <v>25</v>
      </c>
      <c r="K38" s="112">
        <f>Calculations!K38</f>
        <v>2016</v>
      </c>
      <c r="L38" s="115"/>
      <c r="M38" s="149" t="str">
        <f t="shared" si="11"/>
        <v/>
      </c>
      <c r="N38" s="149" t="str">
        <f t="shared" si="11"/>
        <v/>
      </c>
      <c r="O38" s="149" t="str">
        <f t="shared" si="11"/>
        <v/>
      </c>
      <c r="P38" s="149" t="str">
        <f t="shared" si="11"/>
        <v/>
      </c>
      <c r="Q38" s="149" t="str">
        <f t="shared" si="11"/>
        <v/>
      </c>
      <c r="R38" s="149" t="str">
        <f t="shared" si="11"/>
        <v/>
      </c>
      <c r="S38" s="149" t="str">
        <f t="shared" si="11"/>
        <v/>
      </c>
      <c r="T38" s="149" t="str">
        <f t="shared" si="11"/>
        <v/>
      </c>
      <c r="U38" s="149" t="str">
        <f t="shared" si="11"/>
        <v/>
      </c>
      <c r="V38" s="149" t="str">
        <f t="shared" si="11"/>
        <v/>
      </c>
      <c r="W38" s="149" t="str">
        <f t="shared" si="11"/>
        <v/>
      </c>
      <c r="X38" s="149">
        <f t="shared" si="11"/>
        <v>1</v>
      </c>
      <c r="Y38" s="149">
        <f t="shared" si="11"/>
        <v>1</v>
      </c>
      <c r="Z38" s="149">
        <f t="shared" si="11"/>
        <v>1</v>
      </c>
      <c r="AA38" s="149">
        <f t="shared" si="11"/>
        <v>1</v>
      </c>
      <c r="AB38" s="149">
        <f t="shared" si="11"/>
        <v>1</v>
      </c>
      <c r="AC38" s="149">
        <f t="shared" si="9"/>
        <v>1</v>
      </c>
      <c r="AD38" s="149">
        <f t="shared" si="9"/>
        <v>1</v>
      </c>
      <c r="AE38" s="149">
        <f t="shared" si="9"/>
        <v>1</v>
      </c>
      <c r="AF38" s="149">
        <f t="shared" si="9"/>
        <v>1</v>
      </c>
      <c r="AG38" s="149">
        <f t="shared" si="9"/>
        <v>1</v>
      </c>
      <c r="AH38" s="149">
        <f t="shared" si="9"/>
        <v>1</v>
      </c>
      <c r="AI38" s="149">
        <f t="shared" si="9"/>
        <v>1</v>
      </c>
      <c r="AJ38" s="149">
        <f t="shared" si="9"/>
        <v>1</v>
      </c>
      <c r="AK38" s="149">
        <f t="shared" si="13"/>
        <v>1</v>
      </c>
      <c r="AL38" s="149">
        <f t="shared" si="13"/>
        <v>1</v>
      </c>
      <c r="AM38" s="149">
        <f t="shared" si="13"/>
        <v>1</v>
      </c>
      <c r="AN38" s="149">
        <f t="shared" si="13"/>
        <v>1</v>
      </c>
      <c r="AO38" s="149">
        <f t="shared" si="13"/>
        <v>1</v>
      </c>
      <c r="AP38" s="149">
        <f t="shared" si="13"/>
        <v>1</v>
      </c>
      <c r="AQ38" s="149">
        <f t="shared" si="13"/>
        <v>1</v>
      </c>
      <c r="AR38" s="149">
        <f t="shared" si="13"/>
        <v>1</v>
      </c>
      <c r="AS38" s="149">
        <f t="shared" si="13"/>
        <v>1</v>
      </c>
      <c r="AT38" s="149">
        <f t="shared" si="13"/>
        <v>1</v>
      </c>
      <c r="AU38" s="149">
        <f t="shared" si="13"/>
        <v>1</v>
      </c>
      <c r="AV38" s="149">
        <f t="shared" si="13"/>
        <v>1</v>
      </c>
      <c r="AW38" s="149">
        <f t="shared" si="13"/>
        <v>1</v>
      </c>
      <c r="AX38" s="149">
        <f t="shared" si="13"/>
        <v>1</v>
      </c>
      <c r="AY38" s="149">
        <f t="shared" si="13"/>
        <v>1</v>
      </c>
      <c r="AZ38" s="149">
        <f t="shared" si="13"/>
        <v>1</v>
      </c>
      <c r="BA38" s="149">
        <f t="shared" si="12"/>
        <v>1</v>
      </c>
      <c r="BB38" s="149">
        <f t="shared" si="12"/>
        <v>1</v>
      </c>
      <c r="BC38" s="149">
        <f t="shared" si="12"/>
        <v>1</v>
      </c>
      <c r="BD38" s="149">
        <f t="shared" si="12"/>
        <v>1</v>
      </c>
      <c r="BE38" s="149">
        <f t="shared" si="12"/>
        <v>1</v>
      </c>
      <c r="BF38" s="149">
        <f t="shared" si="12"/>
        <v>1</v>
      </c>
      <c r="BG38" s="149">
        <f t="shared" si="12"/>
        <v>1</v>
      </c>
      <c r="BH38" s="149">
        <f t="shared" si="10"/>
        <v>1</v>
      </c>
      <c r="BI38" s="149">
        <f t="shared" si="10"/>
        <v>1</v>
      </c>
      <c r="BJ38" s="149">
        <f t="shared" si="10"/>
        <v>1</v>
      </c>
      <c r="BK38" s="149">
        <f t="shared" si="10"/>
        <v>1</v>
      </c>
      <c r="BL38" s="149">
        <f t="shared" si="10"/>
        <v>1</v>
      </c>
      <c r="BM38" s="149">
        <f t="shared" si="10"/>
        <v>1</v>
      </c>
      <c r="BN38" s="149">
        <f t="shared" si="10"/>
        <v>1</v>
      </c>
      <c r="BO38" s="149">
        <f t="shared" si="10"/>
        <v>1</v>
      </c>
      <c r="BP38" s="149">
        <f t="shared" si="10"/>
        <v>1</v>
      </c>
      <c r="BQ38" s="149">
        <f t="shared" si="10"/>
        <v>1</v>
      </c>
      <c r="BR38" s="149">
        <f t="shared" si="10"/>
        <v>1</v>
      </c>
      <c r="BS38" s="149">
        <f t="shared" si="10"/>
        <v>1</v>
      </c>
      <c r="BT38" s="149">
        <f t="shared" si="10"/>
        <v>1</v>
      </c>
      <c r="BU38" s="149">
        <f t="shared" si="10"/>
        <v>1</v>
      </c>
      <c r="BV38" s="149" t="str">
        <f t="shared" si="10"/>
        <v/>
      </c>
      <c r="BW38" s="149" t="str">
        <f t="shared" si="10"/>
        <v/>
      </c>
      <c r="BX38" s="149" t="str">
        <f t="shared" si="8"/>
        <v/>
      </c>
      <c r="BY38" s="149" t="str">
        <f t="shared" si="5"/>
        <v/>
      </c>
      <c r="BZ38" s="149" t="str">
        <f t="shared" si="2"/>
        <v/>
      </c>
    </row>
    <row r="39" spans="2:78" x14ac:dyDescent="0.3">
      <c r="B39" s="112" t="str">
        <f>Calculations!B39</f>
        <v>FIT II</v>
      </c>
      <c r="C39" s="115">
        <f>Calculations!C39</f>
        <v>14.886584999999997</v>
      </c>
      <c r="D39" s="112" t="str">
        <f>Calculations!D39</f>
        <v>Sol</v>
      </c>
      <c r="E39" s="112" t="str">
        <f>Calculations!E39</f>
        <v>Solar (Rooftop, &lt;0.5MW)</v>
      </c>
      <c r="F39" s="112" t="str">
        <f>Calculations!F39</f>
        <v>Multiple</v>
      </c>
      <c r="G39" s="112">
        <f>Calculations!G39</f>
        <v>41640</v>
      </c>
      <c r="H39" s="112">
        <f>Calculations!H39</f>
        <v>20</v>
      </c>
      <c r="I39" s="112">
        <f>Calculations!I39</f>
        <v>25</v>
      </c>
      <c r="J39" s="112">
        <f>Calculations!J39</f>
        <v>25</v>
      </c>
      <c r="K39" s="112">
        <f>Calculations!K39</f>
        <v>2014</v>
      </c>
      <c r="L39" s="115"/>
      <c r="M39" s="149" t="str">
        <f t="shared" si="11"/>
        <v/>
      </c>
      <c r="N39" s="149" t="str">
        <f t="shared" si="11"/>
        <v/>
      </c>
      <c r="O39" s="149" t="str">
        <f t="shared" si="11"/>
        <v/>
      </c>
      <c r="P39" s="149" t="str">
        <f t="shared" si="11"/>
        <v/>
      </c>
      <c r="Q39" s="149" t="str">
        <f t="shared" si="11"/>
        <v/>
      </c>
      <c r="R39" s="149" t="str">
        <f t="shared" si="11"/>
        <v/>
      </c>
      <c r="S39" s="149" t="str">
        <f t="shared" si="11"/>
        <v/>
      </c>
      <c r="T39" s="149" t="str">
        <f t="shared" si="11"/>
        <v/>
      </c>
      <c r="U39" s="149" t="str">
        <f t="shared" si="11"/>
        <v/>
      </c>
      <c r="V39" s="149">
        <f t="shared" si="11"/>
        <v>1</v>
      </c>
      <c r="W39" s="149">
        <f t="shared" si="11"/>
        <v>1</v>
      </c>
      <c r="X39" s="149">
        <f t="shared" si="11"/>
        <v>1</v>
      </c>
      <c r="Y39" s="149">
        <f t="shared" si="11"/>
        <v>1</v>
      </c>
      <c r="Z39" s="149">
        <f t="shared" si="11"/>
        <v>1</v>
      </c>
      <c r="AA39" s="149">
        <f t="shared" si="11"/>
        <v>1</v>
      </c>
      <c r="AB39" s="149">
        <f t="shared" si="11"/>
        <v>1</v>
      </c>
      <c r="AC39" s="149">
        <f t="shared" si="9"/>
        <v>1</v>
      </c>
      <c r="AD39" s="149">
        <f t="shared" si="9"/>
        <v>1</v>
      </c>
      <c r="AE39" s="149">
        <f t="shared" si="9"/>
        <v>1</v>
      </c>
      <c r="AF39" s="149">
        <f t="shared" si="9"/>
        <v>1</v>
      </c>
      <c r="AG39" s="149">
        <f t="shared" si="9"/>
        <v>1</v>
      </c>
      <c r="AH39" s="149">
        <f t="shared" si="9"/>
        <v>1</v>
      </c>
      <c r="AI39" s="149">
        <f t="shared" si="9"/>
        <v>1</v>
      </c>
      <c r="AJ39" s="149">
        <f t="shared" si="9"/>
        <v>1</v>
      </c>
      <c r="AK39" s="149">
        <f t="shared" si="13"/>
        <v>1</v>
      </c>
      <c r="AL39" s="149">
        <f t="shared" si="13"/>
        <v>1</v>
      </c>
      <c r="AM39" s="149">
        <f t="shared" si="13"/>
        <v>1</v>
      </c>
      <c r="AN39" s="149">
        <f t="shared" si="13"/>
        <v>1</v>
      </c>
      <c r="AO39" s="149">
        <f t="shared" si="13"/>
        <v>1</v>
      </c>
      <c r="AP39" s="149">
        <f t="shared" si="13"/>
        <v>1</v>
      </c>
      <c r="AQ39" s="149">
        <f t="shared" si="13"/>
        <v>1</v>
      </c>
      <c r="AR39" s="149">
        <f t="shared" si="13"/>
        <v>1</v>
      </c>
      <c r="AS39" s="149">
        <f t="shared" si="13"/>
        <v>1</v>
      </c>
      <c r="AT39" s="149">
        <f t="shared" si="13"/>
        <v>1</v>
      </c>
      <c r="AU39" s="149">
        <f t="shared" si="13"/>
        <v>1</v>
      </c>
      <c r="AV39" s="149">
        <f t="shared" si="13"/>
        <v>1</v>
      </c>
      <c r="AW39" s="149">
        <f t="shared" si="13"/>
        <v>1</v>
      </c>
      <c r="AX39" s="149">
        <f t="shared" si="13"/>
        <v>1</v>
      </c>
      <c r="AY39" s="149">
        <f t="shared" si="13"/>
        <v>1</v>
      </c>
      <c r="AZ39" s="149">
        <f t="shared" si="13"/>
        <v>1</v>
      </c>
      <c r="BA39" s="149">
        <f t="shared" si="12"/>
        <v>1</v>
      </c>
      <c r="BB39" s="149">
        <f t="shared" si="12"/>
        <v>1</v>
      </c>
      <c r="BC39" s="149">
        <f t="shared" si="12"/>
        <v>1</v>
      </c>
      <c r="BD39" s="149">
        <f t="shared" si="12"/>
        <v>1</v>
      </c>
      <c r="BE39" s="149">
        <f t="shared" si="12"/>
        <v>1</v>
      </c>
      <c r="BF39" s="149">
        <f t="shared" si="12"/>
        <v>1</v>
      </c>
      <c r="BG39" s="149">
        <f t="shared" si="12"/>
        <v>1</v>
      </c>
      <c r="BH39" s="149">
        <f t="shared" si="10"/>
        <v>1</v>
      </c>
      <c r="BI39" s="149">
        <f t="shared" si="10"/>
        <v>1</v>
      </c>
      <c r="BJ39" s="149">
        <f t="shared" si="10"/>
        <v>1</v>
      </c>
      <c r="BK39" s="149">
        <f t="shared" si="10"/>
        <v>1</v>
      </c>
      <c r="BL39" s="149">
        <f t="shared" si="10"/>
        <v>1</v>
      </c>
      <c r="BM39" s="149">
        <f t="shared" si="10"/>
        <v>1</v>
      </c>
      <c r="BN39" s="149">
        <f t="shared" si="10"/>
        <v>1</v>
      </c>
      <c r="BO39" s="149">
        <f t="shared" si="10"/>
        <v>1</v>
      </c>
      <c r="BP39" s="149">
        <f t="shared" si="10"/>
        <v>1</v>
      </c>
      <c r="BQ39" s="149">
        <f t="shared" si="10"/>
        <v>1</v>
      </c>
      <c r="BR39" s="149">
        <f t="shared" si="10"/>
        <v>1</v>
      </c>
      <c r="BS39" s="149">
        <f t="shared" si="10"/>
        <v>1</v>
      </c>
      <c r="BT39" s="149" t="str">
        <f t="shared" si="10"/>
        <v/>
      </c>
      <c r="BU39" s="149" t="str">
        <f t="shared" si="10"/>
        <v/>
      </c>
      <c r="BV39" s="149" t="str">
        <f t="shared" si="10"/>
        <v/>
      </c>
      <c r="BW39" s="149" t="str">
        <f t="shared" si="10"/>
        <v/>
      </c>
      <c r="BX39" s="149" t="str">
        <f t="shared" si="8"/>
        <v/>
      </c>
      <c r="BY39" s="149" t="str">
        <f t="shared" si="5"/>
        <v/>
      </c>
      <c r="BZ39" s="149" t="str">
        <f t="shared" si="2"/>
        <v/>
      </c>
    </row>
    <row r="40" spans="2:78" x14ac:dyDescent="0.3">
      <c r="B40" s="112" t="str">
        <f>Calculations!B40</f>
        <v>FIT II</v>
      </c>
      <c r="C40" s="115">
        <f>Calculations!C40</f>
        <v>83.790055000000024</v>
      </c>
      <c r="D40" s="112" t="str">
        <f>Calculations!D40</f>
        <v>Sol</v>
      </c>
      <c r="E40" s="112" t="str">
        <f>Calculations!E40</f>
        <v>Solar (Rooftop, &lt;0.5MW)</v>
      </c>
      <c r="F40" s="112" t="str">
        <f>Calculations!F40</f>
        <v>Multiple</v>
      </c>
      <c r="G40" s="112">
        <f>Calculations!G40</f>
        <v>42005</v>
      </c>
      <c r="H40" s="112">
        <f>Calculations!H40</f>
        <v>20</v>
      </c>
      <c r="I40" s="112">
        <f>Calculations!I40</f>
        <v>25</v>
      </c>
      <c r="J40" s="112">
        <f>Calculations!J40</f>
        <v>25</v>
      </c>
      <c r="K40" s="112">
        <f>Calculations!K40</f>
        <v>2015</v>
      </c>
      <c r="L40" s="115"/>
      <c r="M40" s="149" t="str">
        <f t="shared" si="11"/>
        <v/>
      </c>
      <c r="N40" s="149" t="str">
        <f t="shared" si="11"/>
        <v/>
      </c>
      <c r="O40" s="149" t="str">
        <f t="shared" si="11"/>
        <v/>
      </c>
      <c r="P40" s="149" t="str">
        <f t="shared" si="11"/>
        <v/>
      </c>
      <c r="Q40" s="149" t="str">
        <f t="shared" si="11"/>
        <v/>
      </c>
      <c r="R40" s="149" t="str">
        <f t="shared" si="11"/>
        <v/>
      </c>
      <c r="S40" s="149" t="str">
        <f t="shared" si="11"/>
        <v/>
      </c>
      <c r="T40" s="149" t="str">
        <f t="shared" si="11"/>
        <v/>
      </c>
      <c r="U40" s="149" t="str">
        <f t="shared" si="11"/>
        <v/>
      </c>
      <c r="V40" s="149" t="str">
        <f t="shared" si="11"/>
        <v/>
      </c>
      <c r="W40" s="149">
        <f t="shared" si="11"/>
        <v>1</v>
      </c>
      <c r="X40" s="149">
        <f t="shared" si="11"/>
        <v>1</v>
      </c>
      <c r="Y40" s="149">
        <f t="shared" si="11"/>
        <v>1</v>
      </c>
      <c r="Z40" s="149">
        <f t="shared" si="11"/>
        <v>1</v>
      </c>
      <c r="AA40" s="149">
        <f t="shared" si="11"/>
        <v>1</v>
      </c>
      <c r="AB40" s="149">
        <f t="shared" si="11"/>
        <v>1</v>
      </c>
      <c r="AC40" s="149">
        <f t="shared" si="9"/>
        <v>1</v>
      </c>
      <c r="AD40" s="149">
        <f t="shared" si="9"/>
        <v>1</v>
      </c>
      <c r="AE40" s="149">
        <f t="shared" si="9"/>
        <v>1</v>
      </c>
      <c r="AF40" s="149">
        <f t="shared" si="9"/>
        <v>1</v>
      </c>
      <c r="AG40" s="149">
        <f t="shared" si="9"/>
        <v>1</v>
      </c>
      <c r="AH40" s="149">
        <f t="shared" si="9"/>
        <v>1</v>
      </c>
      <c r="AI40" s="149">
        <f t="shared" si="9"/>
        <v>1</v>
      </c>
      <c r="AJ40" s="149">
        <f t="shared" si="9"/>
        <v>1</v>
      </c>
      <c r="AK40" s="149">
        <f t="shared" si="13"/>
        <v>1</v>
      </c>
      <c r="AL40" s="149">
        <f t="shared" si="13"/>
        <v>1</v>
      </c>
      <c r="AM40" s="149">
        <f t="shared" si="13"/>
        <v>1</v>
      </c>
      <c r="AN40" s="149">
        <f t="shared" si="13"/>
        <v>1</v>
      </c>
      <c r="AO40" s="149">
        <f t="shared" si="13"/>
        <v>1</v>
      </c>
      <c r="AP40" s="149">
        <f t="shared" si="13"/>
        <v>1</v>
      </c>
      <c r="AQ40" s="149">
        <f t="shared" si="13"/>
        <v>1</v>
      </c>
      <c r="AR40" s="149">
        <f t="shared" si="13"/>
        <v>1</v>
      </c>
      <c r="AS40" s="149">
        <f t="shared" si="13"/>
        <v>1</v>
      </c>
      <c r="AT40" s="149">
        <f t="shared" si="13"/>
        <v>1</v>
      </c>
      <c r="AU40" s="149">
        <f t="shared" si="13"/>
        <v>1</v>
      </c>
      <c r="AV40" s="149">
        <f t="shared" si="13"/>
        <v>1</v>
      </c>
      <c r="AW40" s="149">
        <f t="shared" si="13"/>
        <v>1</v>
      </c>
      <c r="AX40" s="149">
        <f t="shared" si="13"/>
        <v>1</v>
      </c>
      <c r="AY40" s="149">
        <f t="shared" si="13"/>
        <v>1</v>
      </c>
      <c r="AZ40" s="149">
        <f t="shared" si="13"/>
        <v>1</v>
      </c>
      <c r="BA40" s="149">
        <f t="shared" si="12"/>
        <v>1</v>
      </c>
      <c r="BB40" s="149">
        <f t="shared" si="12"/>
        <v>1</v>
      </c>
      <c r="BC40" s="149">
        <f t="shared" si="12"/>
        <v>1</v>
      </c>
      <c r="BD40" s="149">
        <f t="shared" si="12"/>
        <v>1</v>
      </c>
      <c r="BE40" s="149">
        <f t="shared" si="12"/>
        <v>1</v>
      </c>
      <c r="BF40" s="149">
        <f t="shared" si="12"/>
        <v>1</v>
      </c>
      <c r="BG40" s="149">
        <f t="shared" si="12"/>
        <v>1</v>
      </c>
      <c r="BH40" s="149">
        <f t="shared" si="10"/>
        <v>1</v>
      </c>
      <c r="BI40" s="149">
        <f t="shared" si="10"/>
        <v>1</v>
      </c>
      <c r="BJ40" s="149">
        <f t="shared" si="10"/>
        <v>1</v>
      </c>
      <c r="BK40" s="149">
        <f t="shared" si="10"/>
        <v>1</v>
      </c>
      <c r="BL40" s="149">
        <f t="shared" si="10"/>
        <v>1</v>
      </c>
      <c r="BM40" s="149">
        <f t="shared" si="10"/>
        <v>1</v>
      </c>
      <c r="BN40" s="149">
        <f t="shared" si="10"/>
        <v>1</v>
      </c>
      <c r="BO40" s="149">
        <f t="shared" si="10"/>
        <v>1</v>
      </c>
      <c r="BP40" s="149">
        <f t="shared" si="10"/>
        <v>1</v>
      </c>
      <c r="BQ40" s="149">
        <f t="shared" si="10"/>
        <v>1</v>
      </c>
      <c r="BR40" s="149">
        <f t="shared" si="10"/>
        <v>1</v>
      </c>
      <c r="BS40" s="149">
        <f t="shared" si="10"/>
        <v>1</v>
      </c>
      <c r="BT40" s="149">
        <f t="shared" si="10"/>
        <v>1</v>
      </c>
      <c r="BU40" s="149" t="str">
        <f t="shared" si="10"/>
        <v/>
      </c>
      <c r="BV40" s="149" t="str">
        <f t="shared" si="10"/>
        <v/>
      </c>
      <c r="BW40" s="149" t="str">
        <f t="shared" si="10"/>
        <v/>
      </c>
      <c r="BX40" s="149" t="str">
        <f t="shared" si="8"/>
        <v/>
      </c>
      <c r="BY40" s="149" t="str">
        <f t="shared" si="5"/>
        <v/>
      </c>
      <c r="BZ40" s="149" t="str">
        <f t="shared" si="2"/>
        <v/>
      </c>
    </row>
    <row r="41" spans="2:78" x14ac:dyDescent="0.3">
      <c r="B41" s="112" t="str">
        <f>Calculations!B41</f>
        <v>FIT II</v>
      </c>
      <c r="C41" s="115">
        <f>Calculations!C41</f>
        <v>13.9</v>
      </c>
      <c r="D41" s="112" t="str">
        <f>Calculations!D41</f>
        <v>Sol</v>
      </c>
      <c r="E41" s="112" t="str">
        <f>Calculations!E41</f>
        <v>Solar (Rooftop, &lt;0.5MW)</v>
      </c>
      <c r="F41" s="112" t="str">
        <f>Calculations!F41</f>
        <v>Multiple</v>
      </c>
      <c r="G41" s="112">
        <f>Calculations!G41</f>
        <v>42370</v>
      </c>
      <c r="H41" s="112">
        <f>Calculations!H41</f>
        <v>20</v>
      </c>
      <c r="I41" s="112">
        <f>Calculations!I41</f>
        <v>25</v>
      </c>
      <c r="J41" s="112">
        <f>Calculations!J41</f>
        <v>25</v>
      </c>
      <c r="K41" s="112">
        <f>Calculations!K41</f>
        <v>2016</v>
      </c>
      <c r="L41" s="115"/>
      <c r="M41" s="149" t="str">
        <f t="shared" si="11"/>
        <v/>
      </c>
      <c r="N41" s="149" t="str">
        <f t="shared" si="11"/>
        <v/>
      </c>
      <c r="O41" s="149" t="str">
        <f t="shared" si="11"/>
        <v/>
      </c>
      <c r="P41" s="149" t="str">
        <f t="shared" si="11"/>
        <v/>
      </c>
      <c r="Q41" s="149" t="str">
        <f t="shared" si="11"/>
        <v/>
      </c>
      <c r="R41" s="149" t="str">
        <f t="shared" si="11"/>
        <v/>
      </c>
      <c r="S41" s="149" t="str">
        <f t="shared" si="11"/>
        <v/>
      </c>
      <c r="T41" s="149" t="str">
        <f t="shared" si="11"/>
        <v/>
      </c>
      <c r="U41" s="149" t="str">
        <f t="shared" si="11"/>
        <v/>
      </c>
      <c r="V41" s="149" t="str">
        <f t="shared" si="11"/>
        <v/>
      </c>
      <c r="W41" s="149" t="str">
        <f t="shared" si="11"/>
        <v/>
      </c>
      <c r="X41" s="149">
        <f t="shared" si="11"/>
        <v>1</v>
      </c>
      <c r="Y41" s="149">
        <f t="shared" si="11"/>
        <v>1</v>
      </c>
      <c r="Z41" s="149">
        <f t="shared" si="11"/>
        <v>1</v>
      </c>
      <c r="AA41" s="149">
        <f t="shared" si="11"/>
        <v>1</v>
      </c>
      <c r="AB41" s="149">
        <f t="shared" si="11"/>
        <v>1</v>
      </c>
      <c r="AC41" s="149">
        <f t="shared" si="9"/>
        <v>1</v>
      </c>
      <c r="AD41" s="149">
        <f t="shared" si="9"/>
        <v>1</v>
      </c>
      <c r="AE41" s="149">
        <f t="shared" si="9"/>
        <v>1</v>
      </c>
      <c r="AF41" s="149">
        <f t="shared" si="9"/>
        <v>1</v>
      </c>
      <c r="AG41" s="149">
        <f t="shared" si="9"/>
        <v>1</v>
      </c>
      <c r="AH41" s="149">
        <f t="shared" si="9"/>
        <v>1</v>
      </c>
      <c r="AI41" s="149">
        <f t="shared" si="9"/>
        <v>1</v>
      </c>
      <c r="AJ41" s="149">
        <f t="shared" si="9"/>
        <v>1</v>
      </c>
      <c r="AK41" s="149">
        <f t="shared" si="13"/>
        <v>1</v>
      </c>
      <c r="AL41" s="149">
        <f t="shared" si="13"/>
        <v>1</v>
      </c>
      <c r="AM41" s="149">
        <f t="shared" si="13"/>
        <v>1</v>
      </c>
      <c r="AN41" s="149">
        <f t="shared" si="13"/>
        <v>1</v>
      </c>
      <c r="AO41" s="149">
        <f t="shared" si="13"/>
        <v>1</v>
      </c>
      <c r="AP41" s="149">
        <f t="shared" si="13"/>
        <v>1</v>
      </c>
      <c r="AQ41" s="149">
        <f t="shared" si="13"/>
        <v>1</v>
      </c>
      <c r="AR41" s="149">
        <f t="shared" si="13"/>
        <v>1</v>
      </c>
      <c r="AS41" s="149">
        <f t="shared" si="13"/>
        <v>1</v>
      </c>
      <c r="AT41" s="149">
        <f t="shared" si="13"/>
        <v>1</v>
      </c>
      <c r="AU41" s="149">
        <f t="shared" si="13"/>
        <v>1</v>
      </c>
      <c r="AV41" s="149">
        <f t="shared" si="13"/>
        <v>1</v>
      </c>
      <c r="AW41" s="149">
        <f t="shared" si="13"/>
        <v>1</v>
      </c>
      <c r="AX41" s="149">
        <f t="shared" si="13"/>
        <v>1</v>
      </c>
      <c r="AY41" s="149">
        <f t="shared" si="13"/>
        <v>1</v>
      </c>
      <c r="AZ41" s="149">
        <f t="shared" si="13"/>
        <v>1</v>
      </c>
      <c r="BA41" s="149">
        <f t="shared" si="12"/>
        <v>1</v>
      </c>
      <c r="BB41" s="149">
        <f t="shared" si="12"/>
        <v>1</v>
      </c>
      <c r="BC41" s="149">
        <f t="shared" si="12"/>
        <v>1</v>
      </c>
      <c r="BD41" s="149">
        <f t="shared" si="12"/>
        <v>1</v>
      </c>
      <c r="BE41" s="149">
        <f t="shared" si="12"/>
        <v>1</v>
      </c>
      <c r="BF41" s="149">
        <f t="shared" si="12"/>
        <v>1</v>
      </c>
      <c r="BG41" s="149">
        <f t="shared" si="12"/>
        <v>1</v>
      </c>
      <c r="BH41" s="149">
        <f t="shared" si="10"/>
        <v>1</v>
      </c>
      <c r="BI41" s="149">
        <f t="shared" si="10"/>
        <v>1</v>
      </c>
      <c r="BJ41" s="149">
        <f t="shared" si="10"/>
        <v>1</v>
      </c>
      <c r="BK41" s="149">
        <f t="shared" si="10"/>
        <v>1</v>
      </c>
      <c r="BL41" s="149">
        <f t="shared" si="10"/>
        <v>1</v>
      </c>
      <c r="BM41" s="149">
        <f t="shared" si="10"/>
        <v>1</v>
      </c>
      <c r="BN41" s="149">
        <f t="shared" si="10"/>
        <v>1</v>
      </c>
      <c r="BO41" s="149">
        <f t="shared" si="10"/>
        <v>1</v>
      </c>
      <c r="BP41" s="149">
        <f t="shared" si="10"/>
        <v>1</v>
      </c>
      <c r="BQ41" s="149">
        <f t="shared" si="10"/>
        <v>1</v>
      </c>
      <c r="BR41" s="149">
        <f t="shared" si="10"/>
        <v>1</v>
      </c>
      <c r="BS41" s="149">
        <f t="shared" si="10"/>
        <v>1</v>
      </c>
      <c r="BT41" s="149">
        <f t="shared" si="10"/>
        <v>1</v>
      </c>
      <c r="BU41" s="149">
        <f t="shared" si="10"/>
        <v>1</v>
      </c>
      <c r="BV41" s="149" t="str">
        <f t="shared" si="10"/>
        <v/>
      </c>
      <c r="BW41" s="149" t="str">
        <f t="shared" ref="BW41:BZ104" si="14">IF(AND(BW$2&gt;=$K41,BW$2&lt;SUM($I41:$K41)),1,"")</f>
        <v/>
      </c>
      <c r="BX41" s="149" t="str">
        <f t="shared" si="14"/>
        <v/>
      </c>
      <c r="BY41" s="149" t="str">
        <f t="shared" si="14"/>
        <v/>
      </c>
      <c r="BZ41" s="149" t="str">
        <f t="shared" si="2"/>
        <v/>
      </c>
    </row>
    <row r="42" spans="2:78" x14ac:dyDescent="0.3">
      <c r="B42" s="112" t="str">
        <f>Calculations!B42</f>
        <v>FIT III</v>
      </c>
      <c r="C42" s="115">
        <f>Calculations!C42</f>
        <v>34.299999999999997</v>
      </c>
      <c r="D42" s="112" t="str">
        <f>Calculations!D42</f>
        <v>Sol</v>
      </c>
      <c r="E42" s="112" t="str">
        <f>Calculations!E42</f>
        <v>Solar (Ground Mounted, &lt;0.5MW)</v>
      </c>
      <c r="F42" s="112" t="str">
        <f>Calculations!F42</f>
        <v>Multiple</v>
      </c>
      <c r="G42" s="112">
        <f>Calculations!G42</f>
        <v>42736</v>
      </c>
      <c r="H42" s="112">
        <f>Calculations!H42</f>
        <v>20</v>
      </c>
      <c r="I42" s="112">
        <f>Calculations!I42</f>
        <v>25</v>
      </c>
      <c r="J42" s="112">
        <f>Calculations!J42</f>
        <v>25</v>
      </c>
      <c r="K42" s="112">
        <f>Calculations!K42</f>
        <v>2017</v>
      </c>
      <c r="L42" s="115"/>
      <c r="M42" s="149" t="str">
        <f t="shared" si="11"/>
        <v/>
      </c>
      <c r="N42" s="149" t="str">
        <f t="shared" si="11"/>
        <v/>
      </c>
      <c r="O42" s="149" t="str">
        <f t="shared" si="11"/>
        <v/>
      </c>
      <c r="P42" s="149" t="str">
        <f t="shared" si="11"/>
        <v/>
      </c>
      <c r="Q42" s="149" t="str">
        <f t="shared" si="11"/>
        <v/>
      </c>
      <c r="R42" s="149" t="str">
        <f t="shared" si="11"/>
        <v/>
      </c>
      <c r="S42" s="149" t="str">
        <f t="shared" si="11"/>
        <v/>
      </c>
      <c r="T42" s="149" t="str">
        <f t="shared" si="11"/>
        <v/>
      </c>
      <c r="U42" s="149" t="str">
        <f t="shared" si="11"/>
        <v/>
      </c>
      <c r="V42" s="149" t="str">
        <f t="shared" si="11"/>
        <v/>
      </c>
      <c r="W42" s="149" t="str">
        <f t="shared" si="11"/>
        <v/>
      </c>
      <c r="X42" s="149" t="str">
        <f t="shared" si="11"/>
        <v/>
      </c>
      <c r="Y42" s="149">
        <f t="shared" si="11"/>
        <v>1</v>
      </c>
      <c r="Z42" s="149">
        <f t="shared" si="11"/>
        <v>1</v>
      </c>
      <c r="AA42" s="149">
        <f t="shared" si="11"/>
        <v>1</v>
      </c>
      <c r="AB42" s="149">
        <f t="shared" ref="AB42:AQ57" si="15">IF(AND(AB$2&gt;=$K42,AB$2&lt;SUM($I42:$K42)),1,"")</f>
        <v>1</v>
      </c>
      <c r="AC42" s="149">
        <f t="shared" si="15"/>
        <v>1</v>
      </c>
      <c r="AD42" s="149">
        <f t="shared" si="15"/>
        <v>1</v>
      </c>
      <c r="AE42" s="149">
        <f t="shared" si="15"/>
        <v>1</v>
      </c>
      <c r="AF42" s="149">
        <f t="shared" si="15"/>
        <v>1</v>
      </c>
      <c r="AG42" s="149">
        <f t="shared" si="15"/>
        <v>1</v>
      </c>
      <c r="AH42" s="149">
        <f t="shared" si="15"/>
        <v>1</v>
      </c>
      <c r="AI42" s="149">
        <f t="shared" si="15"/>
        <v>1</v>
      </c>
      <c r="AJ42" s="149">
        <f t="shared" si="15"/>
        <v>1</v>
      </c>
      <c r="AK42" s="149">
        <f t="shared" si="15"/>
        <v>1</v>
      </c>
      <c r="AL42" s="149">
        <f t="shared" si="15"/>
        <v>1</v>
      </c>
      <c r="AM42" s="149">
        <f t="shared" si="15"/>
        <v>1</v>
      </c>
      <c r="AN42" s="149">
        <f t="shared" si="15"/>
        <v>1</v>
      </c>
      <c r="AO42" s="149">
        <f t="shared" si="15"/>
        <v>1</v>
      </c>
      <c r="AP42" s="149">
        <f t="shared" si="15"/>
        <v>1</v>
      </c>
      <c r="AQ42" s="149">
        <f t="shared" si="15"/>
        <v>1</v>
      </c>
      <c r="AR42" s="149">
        <f t="shared" si="13"/>
        <v>1</v>
      </c>
      <c r="AS42" s="149">
        <f t="shared" si="13"/>
        <v>1</v>
      </c>
      <c r="AT42" s="149">
        <f t="shared" si="13"/>
        <v>1</v>
      </c>
      <c r="AU42" s="149">
        <f t="shared" si="13"/>
        <v>1</v>
      </c>
      <c r="AV42" s="149">
        <f t="shared" si="13"/>
        <v>1</v>
      </c>
      <c r="AW42" s="149">
        <f t="shared" si="13"/>
        <v>1</v>
      </c>
      <c r="AX42" s="149">
        <f t="shared" si="13"/>
        <v>1</v>
      </c>
      <c r="AY42" s="149">
        <f t="shared" si="13"/>
        <v>1</v>
      </c>
      <c r="AZ42" s="149">
        <f t="shared" si="13"/>
        <v>1</v>
      </c>
      <c r="BA42" s="149">
        <f t="shared" si="12"/>
        <v>1</v>
      </c>
      <c r="BB42" s="149">
        <f t="shared" si="12"/>
        <v>1</v>
      </c>
      <c r="BC42" s="149">
        <f t="shared" si="12"/>
        <v>1</v>
      </c>
      <c r="BD42" s="149">
        <f t="shared" si="12"/>
        <v>1</v>
      </c>
      <c r="BE42" s="149">
        <f t="shared" si="12"/>
        <v>1</v>
      </c>
      <c r="BF42" s="149">
        <f t="shared" si="12"/>
        <v>1</v>
      </c>
      <c r="BG42" s="149">
        <f t="shared" si="12"/>
        <v>1</v>
      </c>
      <c r="BH42" s="149">
        <f t="shared" ref="BH42:BW75" si="16">IF(AND(BH$2&gt;=$K42,BH$2&lt;SUM($I42:$K42)),1,"")</f>
        <v>1</v>
      </c>
      <c r="BI42" s="149">
        <f t="shared" si="16"/>
        <v>1</v>
      </c>
      <c r="BJ42" s="149">
        <f t="shared" si="16"/>
        <v>1</v>
      </c>
      <c r="BK42" s="149">
        <f t="shared" si="16"/>
        <v>1</v>
      </c>
      <c r="BL42" s="149">
        <f t="shared" si="16"/>
        <v>1</v>
      </c>
      <c r="BM42" s="149">
        <f t="shared" si="16"/>
        <v>1</v>
      </c>
      <c r="BN42" s="149">
        <f t="shared" si="16"/>
        <v>1</v>
      </c>
      <c r="BO42" s="149">
        <f t="shared" si="16"/>
        <v>1</v>
      </c>
      <c r="BP42" s="149">
        <f t="shared" si="16"/>
        <v>1</v>
      </c>
      <c r="BQ42" s="149">
        <f t="shared" si="16"/>
        <v>1</v>
      </c>
      <c r="BR42" s="149">
        <f t="shared" si="16"/>
        <v>1</v>
      </c>
      <c r="BS42" s="149">
        <f t="shared" si="16"/>
        <v>1</v>
      </c>
      <c r="BT42" s="149">
        <f t="shared" si="16"/>
        <v>1</v>
      </c>
      <c r="BU42" s="149">
        <f t="shared" si="16"/>
        <v>1</v>
      </c>
      <c r="BV42" s="149">
        <f t="shared" si="16"/>
        <v>1</v>
      </c>
      <c r="BW42" s="149" t="str">
        <f t="shared" si="16"/>
        <v/>
      </c>
      <c r="BX42" s="149" t="str">
        <f t="shared" si="14"/>
        <v/>
      </c>
      <c r="BY42" s="149" t="str">
        <f t="shared" si="14"/>
        <v/>
      </c>
      <c r="BZ42" s="149" t="str">
        <f t="shared" si="2"/>
        <v/>
      </c>
    </row>
    <row r="43" spans="2:78" x14ac:dyDescent="0.3">
      <c r="B43" s="112" t="str">
        <f>Calculations!B43</f>
        <v>FIT III</v>
      </c>
      <c r="C43" s="115">
        <f>Calculations!C43</f>
        <v>31.2</v>
      </c>
      <c r="D43" s="112" t="str">
        <f>Calculations!D43</f>
        <v>Sol</v>
      </c>
      <c r="E43" s="112" t="str">
        <f>Calculations!E43</f>
        <v>Solar (Ground Mounted, &lt;0.5MW)</v>
      </c>
      <c r="F43" s="112" t="str">
        <f>Calculations!F43</f>
        <v>Multiple</v>
      </c>
      <c r="G43" s="112">
        <f>Calculations!G43</f>
        <v>43101</v>
      </c>
      <c r="H43" s="112">
        <f>Calculations!H43</f>
        <v>20</v>
      </c>
      <c r="I43" s="112">
        <f>Calculations!I43</f>
        <v>25</v>
      </c>
      <c r="J43" s="112">
        <f>Calculations!J43</f>
        <v>25</v>
      </c>
      <c r="K43" s="112">
        <f>Calculations!K43</f>
        <v>2018</v>
      </c>
      <c r="L43" s="115"/>
      <c r="M43" s="149" t="str">
        <f t="shared" ref="M43:AB58" si="17">IF(AND(M$2&gt;=$K43,M$2&lt;SUM($I43:$K43)),1,"")</f>
        <v/>
      </c>
      <c r="N43" s="149" t="str">
        <f t="shared" si="17"/>
        <v/>
      </c>
      <c r="O43" s="149" t="str">
        <f t="shared" si="17"/>
        <v/>
      </c>
      <c r="P43" s="149" t="str">
        <f t="shared" si="17"/>
        <v/>
      </c>
      <c r="Q43" s="149" t="str">
        <f t="shared" si="17"/>
        <v/>
      </c>
      <c r="R43" s="149" t="str">
        <f t="shared" si="17"/>
        <v/>
      </c>
      <c r="S43" s="149" t="str">
        <f t="shared" si="17"/>
        <v/>
      </c>
      <c r="T43" s="149" t="str">
        <f t="shared" si="17"/>
        <v/>
      </c>
      <c r="U43" s="149" t="str">
        <f t="shared" si="17"/>
        <v/>
      </c>
      <c r="V43" s="149" t="str">
        <f t="shared" si="17"/>
        <v/>
      </c>
      <c r="W43" s="149" t="str">
        <f t="shared" si="17"/>
        <v/>
      </c>
      <c r="X43" s="149" t="str">
        <f t="shared" si="17"/>
        <v/>
      </c>
      <c r="Y43" s="149" t="str">
        <f t="shared" si="17"/>
        <v/>
      </c>
      <c r="Z43" s="149">
        <f t="shared" si="17"/>
        <v>1</v>
      </c>
      <c r="AA43" s="149">
        <f t="shared" si="17"/>
        <v>1</v>
      </c>
      <c r="AB43" s="149">
        <f t="shared" si="17"/>
        <v>1</v>
      </c>
      <c r="AC43" s="149">
        <f t="shared" si="15"/>
        <v>1</v>
      </c>
      <c r="AD43" s="149">
        <f t="shared" si="15"/>
        <v>1</v>
      </c>
      <c r="AE43" s="149">
        <f t="shared" si="15"/>
        <v>1</v>
      </c>
      <c r="AF43" s="149">
        <f t="shared" si="15"/>
        <v>1</v>
      </c>
      <c r="AG43" s="149">
        <f t="shared" si="15"/>
        <v>1</v>
      </c>
      <c r="AH43" s="149">
        <f t="shared" si="15"/>
        <v>1</v>
      </c>
      <c r="AI43" s="149">
        <f t="shared" si="15"/>
        <v>1</v>
      </c>
      <c r="AJ43" s="149">
        <f t="shared" si="15"/>
        <v>1</v>
      </c>
      <c r="AK43" s="149">
        <f t="shared" si="15"/>
        <v>1</v>
      </c>
      <c r="AL43" s="149">
        <f t="shared" si="15"/>
        <v>1</v>
      </c>
      <c r="AM43" s="149">
        <f t="shared" si="15"/>
        <v>1</v>
      </c>
      <c r="AN43" s="149">
        <f t="shared" si="15"/>
        <v>1</v>
      </c>
      <c r="AO43" s="149">
        <f t="shared" si="15"/>
        <v>1</v>
      </c>
      <c r="AP43" s="149">
        <f t="shared" si="15"/>
        <v>1</v>
      </c>
      <c r="AQ43" s="149">
        <f t="shared" si="15"/>
        <v>1</v>
      </c>
      <c r="AR43" s="149">
        <f t="shared" si="13"/>
        <v>1</v>
      </c>
      <c r="AS43" s="149">
        <f t="shared" si="13"/>
        <v>1</v>
      </c>
      <c r="AT43" s="149">
        <f t="shared" si="13"/>
        <v>1</v>
      </c>
      <c r="AU43" s="149">
        <f t="shared" si="13"/>
        <v>1</v>
      </c>
      <c r="AV43" s="149">
        <f t="shared" si="13"/>
        <v>1</v>
      </c>
      <c r="AW43" s="149">
        <f t="shared" si="13"/>
        <v>1</v>
      </c>
      <c r="AX43" s="149">
        <f t="shared" si="13"/>
        <v>1</v>
      </c>
      <c r="AY43" s="149">
        <f t="shared" si="13"/>
        <v>1</v>
      </c>
      <c r="AZ43" s="149">
        <f t="shared" si="13"/>
        <v>1</v>
      </c>
      <c r="BA43" s="149">
        <f t="shared" si="12"/>
        <v>1</v>
      </c>
      <c r="BB43" s="149">
        <f t="shared" si="12"/>
        <v>1</v>
      </c>
      <c r="BC43" s="149">
        <f t="shared" si="12"/>
        <v>1</v>
      </c>
      <c r="BD43" s="149">
        <f t="shared" si="12"/>
        <v>1</v>
      </c>
      <c r="BE43" s="149">
        <f t="shared" si="12"/>
        <v>1</v>
      </c>
      <c r="BF43" s="149">
        <f t="shared" si="12"/>
        <v>1</v>
      </c>
      <c r="BG43" s="149">
        <f t="shared" si="12"/>
        <v>1</v>
      </c>
      <c r="BH43" s="149">
        <f t="shared" si="16"/>
        <v>1</v>
      </c>
      <c r="BI43" s="149">
        <f t="shared" si="16"/>
        <v>1</v>
      </c>
      <c r="BJ43" s="149">
        <f t="shared" si="16"/>
        <v>1</v>
      </c>
      <c r="BK43" s="149">
        <f t="shared" si="16"/>
        <v>1</v>
      </c>
      <c r="BL43" s="149">
        <f t="shared" si="16"/>
        <v>1</v>
      </c>
      <c r="BM43" s="149">
        <f t="shared" si="16"/>
        <v>1</v>
      </c>
      <c r="BN43" s="149">
        <f t="shared" si="16"/>
        <v>1</v>
      </c>
      <c r="BO43" s="149">
        <f t="shared" si="16"/>
        <v>1</v>
      </c>
      <c r="BP43" s="149">
        <f t="shared" si="16"/>
        <v>1</v>
      </c>
      <c r="BQ43" s="149">
        <f t="shared" si="16"/>
        <v>1</v>
      </c>
      <c r="BR43" s="149">
        <f t="shared" si="16"/>
        <v>1</v>
      </c>
      <c r="BS43" s="149">
        <f t="shared" si="16"/>
        <v>1</v>
      </c>
      <c r="BT43" s="149">
        <f t="shared" si="16"/>
        <v>1</v>
      </c>
      <c r="BU43" s="149">
        <f t="shared" si="16"/>
        <v>1</v>
      </c>
      <c r="BV43" s="149">
        <f t="shared" si="16"/>
        <v>1</v>
      </c>
      <c r="BW43" s="149">
        <f t="shared" si="16"/>
        <v>1</v>
      </c>
      <c r="BX43" s="149" t="str">
        <f t="shared" si="14"/>
        <v/>
      </c>
      <c r="BY43" s="149" t="str">
        <f t="shared" si="14"/>
        <v/>
      </c>
      <c r="BZ43" s="149" t="str">
        <f t="shared" si="2"/>
        <v/>
      </c>
    </row>
    <row r="44" spans="2:78" x14ac:dyDescent="0.3">
      <c r="B44" s="112" t="str">
        <f>Calculations!B44</f>
        <v>FIT III</v>
      </c>
      <c r="C44" s="115">
        <f>Calculations!C44</f>
        <v>82.7</v>
      </c>
      <c r="D44" s="112" t="str">
        <f>Calculations!D44</f>
        <v>Sol</v>
      </c>
      <c r="E44" s="112" t="str">
        <f>Calculations!E44</f>
        <v>Solar (Rooftop, &lt;0.5MW)</v>
      </c>
      <c r="F44" s="112" t="str">
        <f>Calculations!F44</f>
        <v>Multiple</v>
      </c>
      <c r="G44" s="112">
        <f>Calculations!G44</f>
        <v>42370</v>
      </c>
      <c r="H44" s="112">
        <f>Calculations!H44</f>
        <v>20</v>
      </c>
      <c r="I44" s="112">
        <f>Calculations!I44</f>
        <v>25</v>
      </c>
      <c r="J44" s="112">
        <f>Calculations!J44</f>
        <v>25</v>
      </c>
      <c r="K44" s="112">
        <f>Calculations!K44</f>
        <v>2016</v>
      </c>
      <c r="L44" s="115"/>
      <c r="M44" s="149" t="str">
        <f t="shared" si="17"/>
        <v/>
      </c>
      <c r="N44" s="149" t="str">
        <f t="shared" si="17"/>
        <v/>
      </c>
      <c r="O44" s="149" t="str">
        <f t="shared" si="17"/>
        <v/>
      </c>
      <c r="P44" s="149" t="str">
        <f t="shared" si="17"/>
        <v/>
      </c>
      <c r="Q44" s="149" t="str">
        <f t="shared" si="17"/>
        <v/>
      </c>
      <c r="R44" s="149" t="str">
        <f t="shared" si="17"/>
        <v/>
      </c>
      <c r="S44" s="149" t="str">
        <f t="shared" si="17"/>
        <v/>
      </c>
      <c r="T44" s="149" t="str">
        <f t="shared" si="17"/>
        <v/>
      </c>
      <c r="U44" s="149" t="str">
        <f t="shared" si="17"/>
        <v/>
      </c>
      <c r="V44" s="149" t="str">
        <f t="shared" si="17"/>
        <v/>
      </c>
      <c r="W44" s="149" t="str">
        <f t="shared" si="17"/>
        <v/>
      </c>
      <c r="X44" s="149">
        <f t="shared" si="17"/>
        <v>1</v>
      </c>
      <c r="Y44" s="149">
        <f t="shared" si="17"/>
        <v>1</v>
      </c>
      <c r="Z44" s="149">
        <f t="shared" si="17"/>
        <v>1</v>
      </c>
      <c r="AA44" s="149">
        <f t="shared" si="17"/>
        <v>1</v>
      </c>
      <c r="AB44" s="149">
        <f t="shared" si="17"/>
        <v>1</v>
      </c>
      <c r="AC44" s="149">
        <f t="shared" si="15"/>
        <v>1</v>
      </c>
      <c r="AD44" s="149">
        <f t="shared" si="15"/>
        <v>1</v>
      </c>
      <c r="AE44" s="149">
        <f t="shared" si="15"/>
        <v>1</v>
      </c>
      <c r="AF44" s="149">
        <f t="shared" si="15"/>
        <v>1</v>
      </c>
      <c r="AG44" s="149">
        <f t="shared" si="15"/>
        <v>1</v>
      </c>
      <c r="AH44" s="149">
        <f t="shared" si="15"/>
        <v>1</v>
      </c>
      <c r="AI44" s="149">
        <f t="shared" si="15"/>
        <v>1</v>
      </c>
      <c r="AJ44" s="149">
        <f t="shared" si="15"/>
        <v>1</v>
      </c>
      <c r="AK44" s="149">
        <f t="shared" si="15"/>
        <v>1</v>
      </c>
      <c r="AL44" s="149">
        <f t="shared" si="15"/>
        <v>1</v>
      </c>
      <c r="AM44" s="149">
        <f t="shared" si="15"/>
        <v>1</v>
      </c>
      <c r="AN44" s="149">
        <f t="shared" si="15"/>
        <v>1</v>
      </c>
      <c r="AO44" s="149">
        <f t="shared" si="15"/>
        <v>1</v>
      </c>
      <c r="AP44" s="149">
        <f t="shared" si="15"/>
        <v>1</v>
      </c>
      <c r="AQ44" s="149">
        <f t="shared" si="15"/>
        <v>1</v>
      </c>
      <c r="AR44" s="149">
        <f t="shared" si="13"/>
        <v>1</v>
      </c>
      <c r="AS44" s="149">
        <f t="shared" si="13"/>
        <v>1</v>
      </c>
      <c r="AT44" s="149">
        <f t="shared" si="13"/>
        <v>1</v>
      </c>
      <c r="AU44" s="149">
        <f t="shared" si="13"/>
        <v>1</v>
      </c>
      <c r="AV44" s="149">
        <f t="shared" si="13"/>
        <v>1</v>
      </c>
      <c r="AW44" s="149">
        <f t="shared" si="13"/>
        <v>1</v>
      </c>
      <c r="AX44" s="149">
        <f t="shared" si="13"/>
        <v>1</v>
      </c>
      <c r="AY44" s="149">
        <f t="shared" si="13"/>
        <v>1</v>
      </c>
      <c r="AZ44" s="149">
        <f t="shared" si="13"/>
        <v>1</v>
      </c>
      <c r="BA44" s="149">
        <f t="shared" si="12"/>
        <v>1</v>
      </c>
      <c r="BB44" s="149">
        <f t="shared" si="12"/>
        <v>1</v>
      </c>
      <c r="BC44" s="149">
        <f t="shared" si="12"/>
        <v>1</v>
      </c>
      <c r="BD44" s="149">
        <f t="shared" si="12"/>
        <v>1</v>
      </c>
      <c r="BE44" s="149">
        <f t="shared" si="12"/>
        <v>1</v>
      </c>
      <c r="BF44" s="149">
        <f t="shared" si="12"/>
        <v>1</v>
      </c>
      <c r="BG44" s="149">
        <f t="shared" si="12"/>
        <v>1</v>
      </c>
      <c r="BH44" s="149">
        <f t="shared" si="16"/>
        <v>1</v>
      </c>
      <c r="BI44" s="149">
        <f t="shared" si="16"/>
        <v>1</v>
      </c>
      <c r="BJ44" s="149">
        <f t="shared" si="16"/>
        <v>1</v>
      </c>
      <c r="BK44" s="149">
        <f t="shared" si="16"/>
        <v>1</v>
      </c>
      <c r="BL44" s="149">
        <f t="shared" si="16"/>
        <v>1</v>
      </c>
      <c r="BM44" s="149">
        <f t="shared" si="16"/>
        <v>1</v>
      </c>
      <c r="BN44" s="149">
        <f t="shared" si="16"/>
        <v>1</v>
      </c>
      <c r="BO44" s="149">
        <f t="shared" si="16"/>
        <v>1</v>
      </c>
      <c r="BP44" s="149">
        <f t="shared" si="16"/>
        <v>1</v>
      </c>
      <c r="BQ44" s="149">
        <f t="shared" si="16"/>
        <v>1</v>
      </c>
      <c r="BR44" s="149">
        <f t="shared" si="16"/>
        <v>1</v>
      </c>
      <c r="BS44" s="149">
        <f t="shared" si="16"/>
        <v>1</v>
      </c>
      <c r="BT44" s="149">
        <f t="shared" si="16"/>
        <v>1</v>
      </c>
      <c r="BU44" s="149">
        <f t="shared" si="16"/>
        <v>1</v>
      </c>
      <c r="BV44" s="149" t="str">
        <f t="shared" si="16"/>
        <v/>
      </c>
      <c r="BW44" s="149" t="str">
        <f t="shared" si="16"/>
        <v/>
      </c>
      <c r="BX44" s="149" t="str">
        <f t="shared" si="14"/>
        <v/>
      </c>
      <c r="BY44" s="149" t="str">
        <f t="shared" si="14"/>
        <v/>
      </c>
      <c r="BZ44" s="149" t="str">
        <f t="shared" si="2"/>
        <v/>
      </c>
    </row>
    <row r="45" spans="2:78" x14ac:dyDescent="0.3">
      <c r="B45" s="112" t="str">
        <f>Calculations!B45</f>
        <v>FIT III</v>
      </c>
      <c r="C45" s="115">
        <f>Calculations!C45</f>
        <v>51.8</v>
      </c>
      <c r="D45" s="112" t="str">
        <f>Calculations!D45</f>
        <v>Sol</v>
      </c>
      <c r="E45" s="112" t="str">
        <f>Calculations!E45</f>
        <v>Solar (Rooftop, &lt;0.5MW)</v>
      </c>
      <c r="F45" s="112" t="str">
        <f>Calculations!F45</f>
        <v>Multiple</v>
      </c>
      <c r="G45" s="112">
        <f>Calculations!G45</f>
        <v>42736</v>
      </c>
      <c r="H45" s="112">
        <f>Calculations!H45</f>
        <v>20</v>
      </c>
      <c r="I45" s="112">
        <f>Calculations!I45</f>
        <v>25</v>
      </c>
      <c r="J45" s="112">
        <f>Calculations!J45</f>
        <v>25</v>
      </c>
      <c r="K45" s="112">
        <f>Calculations!K45</f>
        <v>2017</v>
      </c>
      <c r="L45" s="115"/>
      <c r="M45" s="149" t="str">
        <f t="shared" si="17"/>
        <v/>
      </c>
      <c r="N45" s="149" t="str">
        <f t="shared" si="17"/>
        <v/>
      </c>
      <c r="O45" s="149" t="str">
        <f t="shared" si="17"/>
        <v/>
      </c>
      <c r="P45" s="149" t="str">
        <f t="shared" si="17"/>
        <v/>
      </c>
      <c r="Q45" s="149" t="str">
        <f t="shared" si="17"/>
        <v/>
      </c>
      <c r="R45" s="149" t="str">
        <f t="shared" si="17"/>
        <v/>
      </c>
      <c r="S45" s="149" t="str">
        <f t="shared" si="17"/>
        <v/>
      </c>
      <c r="T45" s="149" t="str">
        <f t="shared" si="17"/>
        <v/>
      </c>
      <c r="U45" s="149" t="str">
        <f t="shared" si="17"/>
        <v/>
      </c>
      <c r="V45" s="149" t="str">
        <f t="shared" si="17"/>
        <v/>
      </c>
      <c r="W45" s="149" t="str">
        <f t="shared" si="17"/>
        <v/>
      </c>
      <c r="X45" s="149" t="str">
        <f t="shared" si="17"/>
        <v/>
      </c>
      <c r="Y45" s="149">
        <f t="shared" si="17"/>
        <v>1</v>
      </c>
      <c r="Z45" s="149">
        <f t="shared" si="17"/>
        <v>1</v>
      </c>
      <c r="AA45" s="149">
        <f t="shared" si="17"/>
        <v>1</v>
      </c>
      <c r="AB45" s="149">
        <f t="shared" si="17"/>
        <v>1</v>
      </c>
      <c r="AC45" s="149">
        <f t="shared" si="15"/>
        <v>1</v>
      </c>
      <c r="AD45" s="149">
        <f t="shared" si="15"/>
        <v>1</v>
      </c>
      <c r="AE45" s="149">
        <f t="shared" si="15"/>
        <v>1</v>
      </c>
      <c r="AF45" s="149">
        <f t="shared" si="15"/>
        <v>1</v>
      </c>
      <c r="AG45" s="149">
        <f t="shared" si="15"/>
        <v>1</v>
      </c>
      <c r="AH45" s="149">
        <f t="shared" si="15"/>
        <v>1</v>
      </c>
      <c r="AI45" s="149">
        <f t="shared" si="15"/>
        <v>1</v>
      </c>
      <c r="AJ45" s="149">
        <f t="shared" si="15"/>
        <v>1</v>
      </c>
      <c r="AK45" s="149">
        <f t="shared" si="15"/>
        <v>1</v>
      </c>
      <c r="AL45" s="149">
        <f t="shared" si="15"/>
        <v>1</v>
      </c>
      <c r="AM45" s="149">
        <f t="shared" si="15"/>
        <v>1</v>
      </c>
      <c r="AN45" s="149">
        <f t="shared" si="15"/>
        <v>1</v>
      </c>
      <c r="AO45" s="149">
        <f t="shared" si="15"/>
        <v>1</v>
      </c>
      <c r="AP45" s="149">
        <f t="shared" si="15"/>
        <v>1</v>
      </c>
      <c r="AQ45" s="149">
        <f t="shared" si="15"/>
        <v>1</v>
      </c>
      <c r="AR45" s="149">
        <f t="shared" si="13"/>
        <v>1</v>
      </c>
      <c r="AS45" s="149">
        <f t="shared" si="13"/>
        <v>1</v>
      </c>
      <c r="AT45" s="149">
        <f t="shared" si="13"/>
        <v>1</v>
      </c>
      <c r="AU45" s="149">
        <f t="shared" si="13"/>
        <v>1</v>
      </c>
      <c r="AV45" s="149">
        <f t="shared" ref="AV45:BK60" si="18">IF(AND(AV$2&gt;=$K45,AV$2&lt;SUM($I45:$K45)),1,"")</f>
        <v>1</v>
      </c>
      <c r="AW45" s="149">
        <f t="shared" si="18"/>
        <v>1</v>
      </c>
      <c r="AX45" s="149">
        <f t="shared" si="18"/>
        <v>1</v>
      </c>
      <c r="AY45" s="149">
        <f t="shared" si="18"/>
        <v>1</v>
      </c>
      <c r="AZ45" s="149">
        <f t="shared" si="18"/>
        <v>1</v>
      </c>
      <c r="BA45" s="149">
        <f t="shared" si="18"/>
        <v>1</v>
      </c>
      <c r="BB45" s="149">
        <f t="shared" si="18"/>
        <v>1</v>
      </c>
      <c r="BC45" s="149">
        <f t="shared" si="18"/>
        <v>1</v>
      </c>
      <c r="BD45" s="149">
        <f t="shared" si="18"/>
        <v>1</v>
      </c>
      <c r="BE45" s="149">
        <f t="shared" si="18"/>
        <v>1</v>
      </c>
      <c r="BF45" s="149">
        <f t="shared" si="18"/>
        <v>1</v>
      </c>
      <c r="BG45" s="149">
        <f t="shared" si="18"/>
        <v>1</v>
      </c>
      <c r="BH45" s="149">
        <f t="shared" si="18"/>
        <v>1</v>
      </c>
      <c r="BI45" s="149">
        <f t="shared" si="18"/>
        <v>1</v>
      </c>
      <c r="BJ45" s="149">
        <f t="shared" si="18"/>
        <v>1</v>
      </c>
      <c r="BK45" s="149">
        <f t="shared" si="18"/>
        <v>1</v>
      </c>
      <c r="BL45" s="149">
        <f t="shared" si="16"/>
        <v>1</v>
      </c>
      <c r="BM45" s="149">
        <f t="shared" si="16"/>
        <v>1</v>
      </c>
      <c r="BN45" s="149">
        <f t="shared" si="16"/>
        <v>1</v>
      </c>
      <c r="BO45" s="149">
        <f t="shared" si="16"/>
        <v>1</v>
      </c>
      <c r="BP45" s="149">
        <f t="shared" si="16"/>
        <v>1</v>
      </c>
      <c r="BQ45" s="149">
        <f t="shared" si="16"/>
        <v>1</v>
      </c>
      <c r="BR45" s="149">
        <f t="shared" si="16"/>
        <v>1</v>
      </c>
      <c r="BS45" s="149">
        <f t="shared" si="16"/>
        <v>1</v>
      </c>
      <c r="BT45" s="149">
        <f t="shared" si="16"/>
        <v>1</v>
      </c>
      <c r="BU45" s="149">
        <f t="shared" si="16"/>
        <v>1</v>
      </c>
      <c r="BV45" s="149">
        <f t="shared" si="16"/>
        <v>1</v>
      </c>
      <c r="BW45" s="149" t="str">
        <f t="shared" si="16"/>
        <v/>
      </c>
      <c r="BX45" s="149" t="str">
        <f t="shared" si="14"/>
        <v/>
      </c>
      <c r="BY45" s="149" t="str">
        <f t="shared" si="14"/>
        <v/>
      </c>
      <c r="BZ45" s="149" t="str">
        <f t="shared" si="2"/>
        <v/>
      </c>
    </row>
    <row r="46" spans="2:78" x14ac:dyDescent="0.3">
      <c r="B46" s="112" t="str">
        <f>Calculations!B46</f>
        <v>FIT IV</v>
      </c>
      <c r="C46" s="115">
        <f>Calculations!C46</f>
        <v>19</v>
      </c>
      <c r="D46" s="112" t="str">
        <f>Calculations!D46</f>
        <v>Sol</v>
      </c>
      <c r="E46" s="112" t="str">
        <f>Calculations!E46</f>
        <v>Solar (Ground Mounted, &lt;0.5MW)</v>
      </c>
      <c r="F46" s="112" t="str">
        <f>Calculations!F46</f>
        <v>Multiple</v>
      </c>
      <c r="G46" s="112">
        <f>Calculations!G46</f>
        <v>43466</v>
      </c>
      <c r="H46" s="112">
        <f>Calculations!H46</f>
        <v>20</v>
      </c>
      <c r="I46" s="112">
        <f>Calculations!I46</f>
        <v>25</v>
      </c>
      <c r="J46" s="112">
        <f>Calculations!J46</f>
        <v>25</v>
      </c>
      <c r="K46" s="112">
        <f>Calculations!K46</f>
        <v>2019</v>
      </c>
      <c r="L46" s="115"/>
      <c r="M46" s="149" t="str">
        <f t="shared" si="17"/>
        <v/>
      </c>
      <c r="N46" s="149" t="str">
        <f t="shared" si="17"/>
        <v/>
      </c>
      <c r="O46" s="149" t="str">
        <f t="shared" si="17"/>
        <v/>
      </c>
      <c r="P46" s="149" t="str">
        <f t="shared" si="17"/>
        <v/>
      </c>
      <c r="Q46" s="149" t="str">
        <f t="shared" si="17"/>
        <v/>
      </c>
      <c r="R46" s="149" t="str">
        <f t="shared" si="17"/>
        <v/>
      </c>
      <c r="S46" s="149" t="str">
        <f t="shared" si="17"/>
        <v/>
      </c>
      <c r="T46" s="149" t="str">
        <f t="shared" si="17"/>
        <v/>
      </c>
      <c r="U46" s="149" t="str">
        <f t="shared" si="17"/>
        <v/>
      </c>
      <c r="V46" s="149" t="str">
        <f t="shared" si="17"/>
        <v/>
      </c>
      <c r="W46" s="149" t="str">
        <f t="shared" si="17"/>
        <v/>
      </c>
      <c r="X46" s="149" t="str">
        <f t="shared" si="17"/>
        <v/>
      </c>
      <c r="Y46" s="149" t="str">
        <f t="shared" si="17"/>
        <v/>
      </c>
      <c r="Z46" s="149" t="str">
        <f t="shared" si="17"/>
        <v/>
      </c>
      <c r="AA46" s="149">
        <f t="shared" si="17"/>
        <v>1</v>
      </c>
      <c r="AB46" s="149">
        <f t="shared" si="17"/>
        <v>1</v>
      </c>
      <c r="AC46" s="149">
        <f t="shared" si="15"/>
        <v>1</v>
      </c>
      <c r="AD46" s="149">
        <f t="shared" si="15"/>
        <v>1</v>
      </c>
      <c r="AE46" s="149">
        <f t="shared" si="15"/>
        <v>1</v>
      </c>
      <c r="AF46" s="149">
        <f t="shared" si="15"/>
        <v>1</v>
      </c>
      <c r="AG46" s="149">
        <f t="shared" si="15"/>
        <v>1</v>
      </c>
      <c r="AH46" s="149">
        <f t="shared" si="15"/>
        <v>1</v>
      </c>
      <c r="AI46" s="149">
        <f t="shared" si="15"/>
        <v>1</v>
      </c>
      <c r="AJ46" s="149">
        <f t="shared" si="15"/>
        <v>1</v>
      </c>
      <c r="AK46" s="149">
        <f t="shared" si="15"/>
        <v>1</v>
      </c>
      <c r="AL46" s="149">
        <f t="shared" si="15"/>
        <v>1</v>
      </c>
      <c r="AM46" s="149">
        <f t="shared" si="15"/>
        <v>1</v>
      </c>
      <c r="AN46" s="149">
        <f t="shared" si="15"/>
        <v>1</v>
      </c>
      <c r="AO46" s="149">
        <f t="shared" si="15"/>
        <v>1</v>
      </c>
      <c r="AP46" s="149">
        <f t="shared" si="15"/>
        <v>1</v>
      </c>
      <c r="AQ46" s="149">
        <f t="shared" si="15"/>
        <v>1</v>
      </c>
      <c r="AR46" s="149">
        <f t="shared" ref="AR46:BG61" si="19">IF(AND(AR$2&gt;=$K46,AR$2&lt;SUM($I46:$K46)),1,"")</f>
        <v>1</v>
      </c>
      <c r="AS46" s="149">
        <f t="shared" si="19"/>
        <v>1</v>
      </c>
      <c r="AT46" s="149">
        <f t="shared" si="19"/>
        <v>1</v>
      </c>
      <c r="AU46" s="149">
        <f t="shared" si="19"/>
        <v>1</v>
      </c>
      <c r="AV46" s="149">
        <f t="shared" si="19"/>
        <v>1</v>
      </c>
      <c r="AW46" s="149">
        <f t="shared" si="19"/>
        <v>1</v>
      </c>
      <c r="AX46" s="149">
        <f t="shared" si="19"/>
        <v>1</v>
      </c>
      <c r="AY46" s="149">
        <f t="shared" si="19"/>
        <v>1</v>
      </c>
      <c r="AZ46" s="149">
        <f t="shared" si="19"/>
        <v>1</v>
      </c>
      <c r="BA46" s="149">
        <f t="shared" si="19"/>
        <v>1</v>
      </c>
      <c r="BB46" s="149">
        <f t="shared" si="19"/>
        <v>1</v>
      </c>
      <c r="BC46" s="149">
        <f t="shared" si="19"/>
        <v>1</v>
      </c>
      <c r="BD46" s="149">
        <f t="shared" si="19"/>
        <v>1</v>
      </c>
      <c r="BE46" s="149">
        <f t="shared" si="19"/>
        <v>1</v>
      </c>
      <c r="BF46" s="149">
        <f t="shared" si="19"/>
        <v>1</v>
      </c>
      <c r="BG46" s="149">
        <f t="shared" si="19"/>
        <v>1</v>
      </c>
      <c r="BH46" s="149">
        <f t="shared" si="18"/>
        <v>1</v>
      </c>
      <c r="BI46" s="149">
        <f t="shared" si="18"/>
        <v>1</v>
      </c>
      <c r="BJ46" s="149">
        <f t="shared" si="18"/>
        <v>1</v>
      </c>
      <c r="BK46" s="149">
        <f t="shared" si="18"/>
        <v>1</v>
      </c>
      <c r="BL46" s="149">
        <f t="shared" si="16"/>
        <v>1</v>
      </c>
      <c r="BM46" s="149">
        <f t="shared" si="16"/>
        <v>1</v>
      </c>
      <c r="BN46" s="149">
        <f t="shared" si="16"/>
        <v>1</v>
      </c>
      <c r="BO46" s="149">
        <f t="shared" si="16"/>
        <v>1</v>
      </c>
      <c r="BP46" s="149">
        <f t="shared" si="16"/>
        <v>1</v>
      </c>
      <c r="BQ46" s="149">
        <f t="shared" si="16"/>
        <v>1</v>
      </c>
      <c r="BR46" s="149">
        <f t="shared" si="16"/>
        <v>1</v>
      </c>
      <c r="BS46" s="149">
        <f t="shared" si="16"/>
        <v>1</v>
      </c>
      <c r="BT46" s="149">
        <f t="shared" si="16"/>
        <v>1</v>
      </c>
      <c r="BU46" s="149">
        <f t="shared" si="16"/>
        <v>1</v>
      </c>
      <c r="BV46" s="149">
        <f t="shared" si="16"/>
        <v>1</v>
      </c>
      <c r="BW46" s="149">
        <f t="shared" si="16"/>
        <v>1</v>
      </c>
      <c r="BX46" s="149">
        <f t="shared" si="14"/>
        <v>1</v>
      </c>
      <c r="BY46" s="149" t="str">
        <f t="shared" si="14"/>
        <v/>
      </c>
      <c r="BZ46" s="149" t="str">
        <f t="shared" si="2"/>
        <v/>
      </c>
    </row>
    <row r="47" spans="2:78" x14ac:dyDescent="0.3">
      <c r="B47" s="112" t="str">
        <f>Calculations!B47</f>
        <v>FIT IV</v>
      </c>
      <c r="C47" s="115">
        <f>Calculations!C47</f>
        <v>44</v>
      </c>
      <c r="D47" s="112" t="str">
        <f>Calculations!D47</f>
        <v>Sol</v>
      </c>
      <c r="E47" s="112" t="str">
        <f>Calculations!E47</f>
        <v>Solar (Rooftop, &lt;0.5MW)</v>
      </c>
      <c r="F47" s="112" t="str">
        <f>Calculations!F47</f>
        <v>Multiple</v>
      </c>
      <c r="G47" s="112">
        <f>Calculations!G47</f>
        <v>43101</v>
      </c>
      <c r="H47" s="112">
        <f>Calculations!H47</f>
        <v>20</v>
      </c>
      <c r="I47" s="112">
        <f>Calculations!I47</f>
        <v>25</v>
      </c>
      <c r="J47" s="112">
        <f>Calculations!J47</f>
        <v>25</v>
      </c>
      <c r="K47" s="112">
        <f>Calculations!K47</f>
        <v>2018</v>
      </c>
      <c r="L47" s="115"/>
      <c r="M47" s="149" t="str">
        <f t="shared" si="17"/>
        <v/>
      </c>
      <c r="N47" s="149" t="str">
        <f t="shared" si="17"/>
        <v/>
      </c>
      <c r="O47" s="149" t="str">
        <f t="shared" si="17"/>
        <v/>
      </c>
      <c r="P47" s="149" t="str">
        <f t="shared" si="17"/>
        <v/>
      </c>
      <c r="Q47" s="149" t="str">
        <f t="shared" si="17"/>
        <v/>
      </c>
      <c r="R47" s="149" t="str">
        <f t="shared" si="17"/>
        <v/>
      </c>
      <c r="S47" s="149" t="str">
        <f t="shared" si="17"/>
        <v/>
      </c>
      <c r="T47" s="149" t="str">
        <f t="shared" si="17"/>
        <v/>
      </c>
      <c r="U47" s="149" t="str">
        <f t="shared" si="17"/>
        <v/>
      </c>
      <c r="V47" s="149" t="str">
        <f t="shared" si="17"/>
        <v/>
      </c>
      <c r="W47" s="149" t="str">
        <f t="shared" si="17"/>
        <v/>
      </c>
      <c r="X47" s="149" t="str">
        <f t="shared" si="17"/>
        <v/>
      </c>
      <c r="Y47" s="149" t="str">
        <f t="shared" si="17"/>
        <v/>
      </c>
      <c r="Z47" s="149">
        <f t="shared" si="17"/>
        <v>1</v>
      </c>
      <c r="AA47" s="149">
        <f t="shared" si="17"/>
        <v>1</v>
      </c>
      <c r="AB47" s="149">
        <f t="shared" si="17"/>
        <v>1</v>
      </c>
      <c r="AC47" s="149">
        <f t="shared" si="15"/>
        <v>1</v>
      </c>
      <c r="AD47" s="149">
        <f t="shared" si="15"/>
        <v>1</v>
      </c>
      <c r="AE47" s="149">
        <f t="shared" si="15"/>
        <v>1</v>
      </c>
      <c r="AF47" s="149">
        <f t="shared" si="15"/>
        <v>1</v>
      </c>
      <c r="AG47" s="149">
        <f t="shared" si="15"/>
        <v>1</v>
      </c>
      <c r="AH47" s="149">
        <f t="shared" si="15"/>
        <v>1</v>
      </c>
      <c r="AI47" s="149">
        <f t="shared" si="15"/>
        <v>1</v>
      </c>
      <c r="AJ47" s="149">
        <f t="shared" si="15"/>
        <v>1</v>
      </c>
      <c r="AK47" s="149">
        <f t="shared" si="15"/>
        <v>1</v>
      </c>
      <c r="AL47" s="149">
        <f t="shared" si="15"/>
        <v>1</v>
      </c>
      <c r="AM47" s="149">
        <f t="shared" si="15"/>
        <v>1</v>
      </c>
      <c r="AN47" s="149">
        <f t="shared" si="15"/>
        <v>1</v>
      </c>
      <c r="AO47" s="149">
        <f t="shared" si="15"/>
        <v>1</v>
      </c>
      <c r="AP47" s="149">
        <f t="shared" si="15"/>
        <v>1</v>
      </c>
      <c r="AQ47" s="149">
        <f t="shared" si="15"/>
        <v>1</v>
      </c>
      <c r="AR47" s="149">
        <f t="shared" si="19"/>
        <v>1</v>
      </c>
      <c r="AS47" s="149">
        <f t="shared" si="19"/>
        <v>1</v>
      </c>
      <c r="AT47" s="149">
        <f t="shared" si="19"/>
        <v>1</v>
      </c>
      <c r="AU47" s="149">
        <f t="shared" si="19"/>
        <v>1</v>
      </c>
      <c r="AV47" s="149">
        <f t="shared" si="19"/>
        <v>1</v>
      </c>
      <c r="AW47" s="149">
        <f t="shared" si="19"/>
        <v>1</v>
      </c>
      <c r="AX47" s="149">
        <f t="shared" si="19"/>
        <v>1</v>
      </c>
      <c r="AY47" s="149">
        <f t="shared" si="19"/>
        <v>1</v>
      </c>
      <c r="AZ47" s="149">
        <f t="shared" si="19"/>
        <v>1</v>
      </c>
      <c r="BA47" s="149">
        <f t="shared" si="19"/>
        <v>1</v>
      </c>
      <c r="BB47" s="149">
        <f t="shared" si="19"/>
        <v>1</v>
      </c>
      <c r="BC47" s="149">
        <f t="shared" si="19"/>
        <v>1</v>
      </c>
      <c r="BD47" s="149">
        <f t="shared" si="19"/>
        <v>1</v>
      </c>
      <c r="BE47" s="149">
        <f t="shared" si="19"/>
        <v>1</v>
      </c>
      <c r="BF47" s="149">
        <f t="shared" si="19"/>
        <v>1</v>
      </c>
      <c r="BG47" s="149">
        <f t="shared" si="19"/>
        <v>1</v>
      </c>
      <c r="BH47" s="149">
        <f t="shared" si="18"/>
        <v>1</v>
      </c>
      <c r="BI47" s="149">
        <f t="shared" si="18"/>
        <v>1</v>
      </c>
      <c r="BJ47" s="149">
        <f t="shared" si="18"/>
        <v>1</v>
      </c>
      <c r="BK47" s="149">
        <f t="shared" si="18"/>
        <v>1</v>
      </c>
      <c r="BL47" s="149">
        <f t="shared" si="16"/>
        <v>1</v>
      </c>
      <c r="BM47" s="149">
        <f t="shared" si="16"/>
        <v>1</v>
      </c>
      <c r="BN47" s="149">
        <f t="shared" si="16"/>
        <v>1</v>
      </c>
      <c r="BO47" s="149">
        <f t="shared" si="16"/>
        <v>1</v>
      </c>
      <c r="BP47" s="149">
        <f t="shared" si="16"/>
        <v>1</v>
      </c>
      <c r="BQ47" s="149">
        <f t="shared" si="16"/>
        <v>1</v>
      </c>
      <c r="BR47" s="149">
        <f t="shared" si="16"/>
        <v>1</v>
      </c>
      <c r="BS47" s="149">
        <f t="shared" si="16"/>
        <v>1</v>
      </c>
      <c r="BT47" s="149">
        <f t="shared" si="16"/>
        <v>1</v>
      </c>
      <c r="BU47" s="149">
        <f t="shared" si="16"/>
        <v>1</v>
      </c>
      <c r="BV47" s="149">
        <f t="shared" si="16"/>
        <v>1</v>
      </c>
      <c r="BW47" s="149">
        <f t="shared" si="16"/>
        <v>1</v>
      </c>
      <c r="BX47" s="149" t="str">
        <f t="shared" si="14"/>
        <v/>
      </c>
      <c r="BY47" s="149" t="str">
        <f t="shared" si="14"/>
        <v/>
      </c>
      <c r="BZ47" s="149" t="str">
        <f t="shared" si="2"/>
        <v/>
      </c>
    </row>
    <row r="48" spans="2:78" x14ac:dyDescent="0.3">
      <c r="B48" s="112" t="str">
        <f>Calculations!B48</f>
        <v>GEIA</v>
      </c>
      <c r="C48" s="115">
        <f>Calculations!C48</f>
        <v>200</v>
      </c>
      <c r="D48" s="112" t="str">
        <f>Calculations!D48</f>
        <v>Sol</v>
      </c>
      <c r="E48" s="112" t="str">
        <f>Calculations!E48</f>
        <v>Solar (Ground Mount, 10MW)</v>
      </c>
      <c r="F48" s="112" t="str">
        <f>Calculations!F48</f>
        <v>Multiple</v>
      </c>
      <c r="G48" s="112">
        <f>Calculations!G48</f>
        <v>42005</v>
      </c>
      <c r="H48" s="112">
        <f>Calculations!H48</f>
        <v>20</v>
      </c>
      <c r="I48" s="112">
        <f>Calculations!I48</f>
        <v>25</v>
      </c>
      <c r="J48" s="112">
        <f>Calculations!J48</f>
        <v>25</v>
      </c>
      <c r="K48" s="112">
        <f>Calculations!K48</f>
        <v>2015</v>
      </c>
      <c r="L48" s="115"/>
      <c r="M48" s="149" t="str">
        <f t="shared" si="17"/>
        <v/>
      </c>
      <c r="N48" s="149" t="str">
        <f t="shared" si="17"/>
        <v/>
      </c>
      <c r="O48" s="149" t="str">
        <f t="shared" si="17"/>
        <v/>
      </c>
      <c r="P48" s="149" t="str">
        <f t="shared" si="17"/>
        <v/>
      </c>
      <c r="Q48" s="149" t="str">
        <f t="shared" si="17"/>
        <v/>
      </c>
      <c r="R48" s="149" t="str">
        <f t="shared" si="17"/>
        <v/>
      </c>
      <c r="S48" s="149" t="str">
        <f t="shared" si="17"/>
        <v/>
      </c>
      <c r="T48" s="149" t="str">
        <f t="shared" si="17"/>
        <v/>
      </c>
      <c r="U48" s="149" t="str">
        <f t="shared" si="17"/>
        <v/>
      </c>
      <c r="V48" s="149" t="str">
        <f t="shared" si="17"/>
        <v/>
      </c>
      <c r="W48" s="149">
        <f t="shared" si="17"/>
        <v>1</v>
      </c>
      <c r="X48" s="149">
        <f t="shared" si="17"/>
        <v>1</v>
      </c>
      <c r="Y48" s="149">
        <f t="shared" si="17"/>
        <v>1</v>
      </c>
      <c r="Z48" s="149">
        <f t="shared" si="17"/>
        <v>1</v>
      </c>
      <c r="AA48" s="149">
        <f t="shared" si="17"/>
        <v>1</v>
      </c>
      <c r="AB48" s="149">
        <f t="shared" si="17"/>
        <v>1</v>
      </c>
      <c r="AC48" s="149">
        <f t="shared" si="15"/>
        <v>1</v>
      </c>
      <c r="AD48" s="149">
        <f t="shared" si="15"/>
        <v>1</v>
      </c>
      <c r="AE48" s="149">
        <f t="shared" si="15"/>
        <v>1</v>
      </c>
      <c r="AF48" s="149">
        <f t="shared" si="15"/>
        <v>1</v>
      </c>
      <c r="AG48" s="149">
        <f t="shared" si="15"/>
        <v>1</v>
      </c>
      <c r="AH48" s="149">
        <f t="shared" si="15"/>
        <v>1</v>
      </c>
      <c r="AI48" s="149">
        <f t="shared" si="15"/>
        <v>1</v>
      </c>
      <c r="AJ48" s="149">
        <f t="shared" si="15"/>
        <v>1</v>
      </c>
      <c r="AK48" s="149">
        <f t="shared" si="15"/>
        <v>1</v>
      </c>
      <c r="AL48" s="149">
        <f t="shared" si="15"/>
        <v>1</v>
      </c>
      <c r="AM48" s="149">
        <f t="shared" si="15"/>
        <v>1</v>
      </c>
      <c r="AN48" s="149">
        <f t="shared" si="15"/>
        <v>1</v>
      </c>
      <c r="AO48" s="149">
        <f t="shared" si="15"/>
        <v>1</v>
      </c>
      <c r="AP48" s="149">
        <f t="shared" si="15"/>
        <v>1</v>
      </c>
      <c r="AQ48" s="149">
        <f t="shared" si="15"/>
        <v>1</v>
      </c>
      <c r="AR48" s="149">
        <f t="shared" si="19"/>
        <v>1</v>
      </c>
      <c r="AS48" s="149">
        <f t="shared" si="19"/>
        <v>1</v>
      </c>
      <c r="AT48" s="149">
        <f t="shared" si="19"/>
        <v>1</v>
      </c>
      <c r="AU48" s="149">
        <f t="shared" si="19"/>
        <v>1</v>
      </c>
      <c r="AV48" s="149">
        <f t="shared" si="19"/>
        <v>1</v>
      </c>
      <c r="AW48" s="149">
        <f t="shared" si="19"/>
        <v>1</v>
      </c>
      <c r="AX48" s="149">
        <f t="shared" si="19"/>
        <v>1</v>
      </c>
      <c r="AY48" s="149">
        <f t="shared" si="19"/>
        <v>1</v>
      </c>
      <c r="AZ48" s="149">
        <f t="shared" si="19"/>
        <v>1</v>
      </c>
      <c r="BA48" s="149">
        <f t="shared" si="19"/>
        <v>1</v>
      </c>
      <c r="BB48" s="149">
        <f t="shared" si="19"/>
        <v>1</v>
      </c>
      <c r="BC48" s="149">
        <f t="shared" si="19"/>
        <v>1</v>
      </c>
      <c r="BD48" s="149">
        <f t="shared" si="19"/>
        <v>1</v>
      </c>
      <c r="BE48" s="149">
        <f t="shared" si="19"/>
        <v>1</v>
      </c>
      <c r="BF48" s="149">
        <f t="shared" si="19"/>
        <v>1</v>
      </c>
      <c r="BG48" s="149">
        <f t="shared" si="19"/>
        <v>1</v>
      </c>
      <c r="BH48" s="149">
        <f t="shared" si="18"/>
        <v>1</v>
      </c>
      <c r="BI48" s="149">
        <f t="shared" si="18"/>
        <v>1</v>
      </c>
      <c r="BJ48" s="149">
        <f t="shared" si="18"/>
        <v>1</v>
      </c>
      <c r="BK48" s="149">
        <f t="shared" si="18"/>
        <v>1</v>
      </c>
      <c r="BL48" s="149">
        <f t="shared" si="16"/>
        <v>1</v>
      </c>
      <c r="BM48" s="149">
        <f t="shared" si="16"/>
        <v>1</v>
      </c>
      <c r="BN48" s="149">
        <f t="shared" si="16"/>
        <v>1</v>
      </c>
      <c r="BO48" s="149">
        <f t="shared" si="16"/>
        <v>1</v>
      </c>
      <c r="BP48" s="149">
        <f t="shared" si="16"/>
        <v>1</v>
      </c>
      <c r="BQ48" s="149">
        <f t="shared" si="16"/>
        <v>1</v>
      </c>
      <c r="BR48" s="149">
        <f t="shared" si="16"/>
        <v>1</v>
      </c>
      <c r="BS48" s="149">
        <f t="shared" si="16"/>
        <v>1</v>
      </c>
      <c r="BT48" s="149">
        <f t="shared" si="16"/>
        <v>1</v>
      </c>
      <c r="BU48" s="149" t="str">
        <f t="shared" si="16"/>
        <v/>
      </c>
      <c r="BV48" s="149" t="str">
        <f t="shared" si="16"/>
        <v/>
      </c>
      <c r="BW48" s="149" t="str">
        <f t="shared" si="16"/>
        <v/>
      </c>
      <c r="BX48" s="149" t="str">
        <f t="shared" si="14"/>
        <v/>
      </c>
      <c r="BY48" s="149" t="str">
        <f t="shared" si="14"/>
        <v/>
      </c>
      <c r="BZ48" s="149" t="str">
        <f t="shared" si="2"/>
        <v/>
      </c>
    </row>
    <row r="49" spans="2:78" x14ac:dyDescent="0.3">
      <c r="B49" s="112" t="str">
        <f>Calculations!B49</f>
        <v>GEIA</v>
      </c>
      <c r="C49" s="115">
        <f>Calculations!C49</f>
        <v>370</v>
      </c>
      <c r="D49" s="112" t="str">
        <f>Calculations!D49</f>
        <v>Win</v>
      </c>
      <c r="E49" s="112" t="str">
        <f>Calculations!E49</f>
        <v>Wind (Onshore, &gt;10MW)</v>
      </c>
      <c r="F49" s="112" t="str">
        <f>Calculations!F49</f>
        <v>Multiple</v>
      </c>
      <c r="G49" s="112">
        <f>Calculations!G49</f>
        <v>41640</v>
      </c>
      <c r="H49" s="112">
        <f>Calculations!H49</f>
        <v>20</v>
      </c>
      <c r="I49" s="112">
        <f>Calculations!I49</f>
        <v>25</v>
      </c>
      <c r="J49" s="112">
        <f>Calculations!J49</f>
        <v>25</v>
      </c>
      <c r="K49" s="112">
        <f>Calculations!K49</f>
        <v>2014</v>
      </c>
      <c r="L49" s="115"/>
      <c r="M49" s="149" t="str">
        <f t="shared" si="17"/>
        <v/>
      </c>
      <c r="N49" s="149" t="str">
        <f t="shared" si="17"/>
        <v/>
      </c>
      <c r="O49" s="149" t="str">
        <f t="shared" si="17"/>
        <v/>
      </c>
      <c r="P49" s="149" t="str">
        <f t="shared" si="17"/>
        <v/>
      </c>
      <c r="Q49" s="149" t="str">
        <f t="shared" si="17"/>
        <v/>
      </c>
      <c r="R49" s="149" t="str">
        <f t="shared" si="17"/>
        <v/>
      </c>
      <c r="S49" s="149" t="str">
        <f t="shared" si="17"/>
        <v/>
      </c>
      <c r="T49" s="149" t="str">
        <f t="shared" si="17"/>
        <v/>
      </c>
      <c r="U49" s="149" t="str">
        <f t="shared" si="17"/>
        <v/>
      </c>
      <c r="V49" s="149">
        <f t="shared" si="17"/>
        <v>1</v>
      </c>
      <c r="W49" s="149">
        <f t="shared" si="17"/>
        <v>1</v>
      </c>
      <c r="X49" s="149">
        <f t="shared" si="17"/>
        <v>1</v>
      </c>
      <c r="Y49" s="149">
        <f t="shared" si="17"/>
        <v>1</v>
      </c>
      <c r="Z49" s="149">
        <f t="shared" si="17"/>
        <v>1</v>
      </c>
      <c r="AA49" s="149">
        <f t="shared" si="17"/>
        <v>1</v>
      </c>
      <c r="AB49" s="149">
        <f t="shared" si="17"/>
        <v>1</v>
      </c>
      <c r="AC49" s="149">
        <f t="shared" si="15"/>
        <v>1</v>
      </c>
      <c r="AD49" s="149">
        <f t="shared" si="15"/>
        <v>1</v>
      </c>
      <c r="AE49" s="149">
        <f t="shared" si="15"/>
        <v>1</v>
      </c>
      <c r="AF49" s="149">
        <f t="shared" si="15"/>
        <v>1</v>
      </c>
      <c r="AG49" s="149">
        <f t="shared" si="15"/>
        <v>1</v>
      </c>
      <c r="AH49" s="149">
        <f t="shared" si="15"/>
        <v>1</v>
      </c>
      <c r="AI49" s="149">
        <f t="shared" si="15"/>
        <v>1</v>
      </c>
      <c r="AJ49" s="149">
        <f t="shared" si="15"/>
        <v>1</v>
      </c>
      <c r="AK49" s="149">
        <f t="shared" si="15"/>
        <v>1</v>
      </c>
      <c r="AL49" s="149">
        <f t="shared" si="15"/>
        <v>1</v>
      </c>
      <c r="AM49" s="149">
        <f t="shared" si="15"/>
        <v>1</v>
      </c>
      <c r="AN49" s="149">
        <f t="shared" si="15"/>
        <v>1</v>
      </c>
      <c r="AO49" s="149">
        <f t="shared" si="15"/>
        <v>1</v>
      </c>
      <c r="AP49" s="149">
        <f t="shared" si="15"/>
        <v>1</v>
      </c>
      <c r="AQ49" s="149">
        <f t="shared" si="15"/>
        <v>1</v>
      </c>
      <c r="AR49" s="149">
        <f t="shared" si="19"/>
        <v>1</v>
      </c>
      <c r="AS49" s="149">
        <f t="shared" si="19"/>
        <v>1</v>
      </c>
      <c r="AT49" s="149">
        <f t="shared" si="19"/>
        <v>1</v>
      </c>
      <c r="AU49" s="149">
        <f t="shared" si="19"/>
        <v>1</v>
      </c>
      <c r="AV49" s="149">
        <f t="shared" si="19"/>
        <v>1</v>
      </c>
      <c r="AW49" s="149">
        <f t="shared" si="19"/>
        <v>1</v>
      </c>
      <c r="AX49" s="149">
        <f t="shared" si="19"/>
        <v>1</v>
      </c>
      <c r="AY49" s="149">
        <f t="shared" si="19"/>
        <v>1</v>
      </c>
      <c r="AZ49" s="149">
        <f t="shared" si="19"/>
        <v>1</v>
      </c>
      <c r="BA49" s="149">
        <f t="shared" si="19"/>
        <v>1</v>
      </c>
      <c r="BB49" s="149">
        <f t="shared" si="19"/>
        <v>1</v>
      </c>
      <c r="BC49" s="149">
        <f t="shared" si="19"/>
        <v>1</v>
      </c>
      <c r="BD49" s="149">
        <f t="shared" si="19"/>
        <v>1</v>
      </c>
      <c r="BE49" s="149">
        <f t="shared" si="19"/>
        <v>1</v>
      </c>
      <c r="BF49" s="149">
        <f t="shared" si="19"/>
        <v>1</v>
      </c>
      <c r="BG49" s="149">
        <f t="shared" si="19"/>
        <v>1</v>
      </c>
      <c r="BH49" s="149">
        <f t="shared" si="18"/>
        <v>1</v>
      </c>
      <c r="BI49" s="149">
        <f t="shared" si="18"/>
        <v>1</v>
      </c>
      <c r="BJ49" s="149">
        <f t="shared" si="18"/>
        <v>1</v>
      </c>
      <c r="BK49" s="149">
        <f t="shared" si="18"/>
        <v>1</v>
      </c>
      <c r="BL49" s="149">
        <f t="shared" si="16"/>
        <v>1</v>
      </c>
      <c r="BM49" s="149">
        <f t="shared" si="16"/>
        <v>1</v>
      </c>
      <c r="BN49" s="149">
        <f t="shared" si="16"/>
        <v>1</v>
      </c>
      <c r="BO49" s="149">
        <f t="shared" si="16"/>
        <v>1</v>
      </c>
      <c r="BP49" s="149">
        <f t="shared" si="16"/>
        <v>1</v>
      </c>
      <c r="BQ49" s="149">
        <f t="shared" si="16"/>
        <v>1</v>
      </c>
      <c r="BR49" s="149">
        <f t="shared" si="16"/>
        <v>1</v>
      </c>
      <c r="BS49" s="149">
        <f t="shared" si="16"/>
        <v>1</v>
      </c>
      <c r="BT49" s="149" t="str">
        <f t="shared" si="16"/>
        <v/>
      </c>
      <c r="BU49" s="149" t="str">
        <f t="shared" si="16"/>
        <v/>
      </c>
      <c r="BV49" s="149" t="str">
        <f t="shared" si="16"/>
        <v/>
      </c>
      <c r="BW49" s="149" t="str">
        <f t="shared" si="16"/>
        <v/>
      </c>
      <c r="BX49" s="149" t="str">
        <f t="shared" si="14"/>
        <v/>
      </c>
      <c r="BY49" s="149" t="str">
        <f t="shared" si="14"/>
        <v/>
      </c>
      <c r="BZ49" s="149" t="str">
        <f t="shared" si="2"/>
        <v/>
      </c>
    </row>
    <row r="50" spans="2:78" x14ac:dyDescent="0.3">
      <c r="B50" s="112" t="str">
        <f>Calculations!B50</f>
        <v>GEIA</v>
      </c>
      <c r="C50" s="115">
        <f>Calculations!C50</f>
        <v>450</v>
      </c>
      <c r="D50" s="112" t="str">
        <f>Calculations!D50</f>
        <v>Win</v>
      </c>
      <c r="E50" s="112" t="str">
        <f>Calculations!E50</f>
        <v>Wind (Onshore, &gt;10MW)</v>
      </c>
      <c r="F50" s="112" t="str">
        <f>Calculations!F50</f>
        <v>Multiple</v>
      </c>
      <c r="G50" s="112">
        <f>Calculations!G50</f>
        <v>42005</v>
      </c>
      <c r="H50" s="112">
        <f>Calculations!H50</f>
        <v>20</v>
      </c>
      <c r="I50" s="112">
        <f>Calculations!I50</f>
        <v>25</v>
      </c>
      <c r="J50" s="112">
        <f>Calculations!J50</f>
        <v>25</v>
      </c>
      <c r="K50" s="112">
        <f>Calculations!K50</f>
        <v>2015</v>
      </c>
      <c r="L50" s="115"/>
      <c r="M50" s="149" t="str">
        <f t="shared" si="17"/>
        <v/>
      </c>
      <c r="N50" s="149" t="str">
        <f t="shared" si="17"/>
        <v/>
      </c>
      <c r="O50" s="149" t="str">
        <f t="shared" si="17"/>
        <v/>
      </c>
      <c r="P50" s="149" t="str">
        <f t="shared" si="17"/>
        <v/>
      </c>
      <c r="Q50" s="149" t="str">
        <f t="shared" si="17"/>
        <v/>
      </c>
      <c r="R50" s="149" t="str">
        <f t="shared" si="17"/>
        <v/>
      </c>
      <c r="S50" s="149" t="str">
        <f t="shared" si="17"/>
        <v/>
      </c>
      <c r="T50" s="149" t="str">
        <f t="shared" si="17"/>
        <v/>
      </c>
      <c r="U50" s="149" t="str">
        <f t="shared" si="17"/>
        <v/>
      </c>
      <c r="V50" s="149" t="str">
        <f t="shared" si="17"/>
        <v/>
      </c>
      <c r="W50" s="149">
        <f t="shared" si="17"/>
        <v>1</v>
      </c>
      <c r="X50" s="149">
        <f t="shared" si="17"/>
        <v>1</v>
      </c>
      <c r="Y50" s="149">
        <f t="shared" si="17"/>
        <v>1</v>
      </c>
      <c r="Z50" s="149">
        <f t="shared" si="17"/>
        <v>1</v>
      </c>
      <c r="AA50" s="149">
        <f t="shared" si="17"/>
        <v>1</v>
      </c>
      <c r="AB50" s="149">
        <f t="shared" si="17"/>
        <v>1</v>
      </c>
      <c r="AC50" s="149">
        <f t="shared" si="15"/>
        <v>1</v>
      </c>
      <c r="AD50" s="149">
        <f t="shared" si="15"/>
        <v>1</v>
      </c>
      <c r="AE50" s="149">
        <f t="shared" si="15"/>
        <v>1</v>
      </c>
      <c r="AF50" s="149">
        <f t="shared" si="15"/>
        <v>1</v>
      </c>
      <c r="AG50" s="149">
        <f t="shared" si="15"/>
        <v>1</v>
      </c>
      <c r="AH50" s="149">
        <f t="shared" si="15"/>
        <v>1</v>
      </c>
      <c r="AI50" s="149">
        <f t="shared" si="15"/>
        <v>1</v>
      </c>
      <c r="AJ50" s="149">
        <f t="shared" si="15"/>
        <v>1</v>
      </c>
      <c r="AK50" s="149">
        <f t="shared" si="15"/>
        <v>1</v>
      </c>
      <c r="AL50" s="149">
        <f t="shared" si="15"/>
        <v>1</v>
      </c>
      <c r="AM50" s="149">
        <f t="shared" si="15"/>
        <v>1</v>
      </c>
      <c r="AN50" s="149">
        <f t="shared" si="15"/>
        <v>1</v>
      </c>
      <c r="AO50" s="149">
        <f t="shared" si="15"/>
        <v>1</v>
      </c>
      <c r="AP50" s="149">
        <f t="shared" si="15"/>
        <v>1</v>
      </c>
      <c r="AQ50" s="149">
        <f t="shared" si="15"/>
        <v>1</v>
      </c>
      <c r="AR50" s="149">
        <f t="shared" si="19"/>
        <v>1</v>
      </c>
      <c r="AS50" s="149">
        <f t="shared" si="19"/>
        <v>1</v>
      </c>
      <c r="AT50" s="149">
        <f t="shared" si="19"/>
        <v>1</v>
      </c>
      <c r="AU50" s="149">
        <f t="shared" si="19"/>
        <v>1</v>
      </c>
      <c r="AV50" s="149">
        <f t="shared" si="19"/>
        <v>1</v>
      </c>
      <c r="AW50" s="149">
        <f t="shared" si="19"/>
        <v>1</v>
      </c>
      <c r="AX50" s="149">
        <f t="shared" si="19"/>
        <v>1</v>
      </c>
      <c r="AY50" s="149">
        <f t="shared" si="19"/>
        <v>1</v>
      </c>
      <c r="AZ50" s="149">
        <f t="shared" si="19"/>
        <v>1</v>
      </c>
      <c r="BA50" s="149">
        <f t="shared" si="19"/>
        <v>1</v>
      </c>
      <c r="BB50" s="149">
        <f t="shared" si="19"/>
        <v>1</v>
      </c>
      <c r="BC50" s="149">
        <f t="shared" si="19"/>
        <v>1</v>
      </c>
      <c r="BD50" s="149">
        <f t="shared" si="19"/>
        <v>1</v>
      </c>
      <c r="BE50" s="149">
        <f t="shared" si="19"/>
        <v>1</v>
      </c>
      <c r="BF50" s="149">
        <f t="shared" si="19"/>
        <v>1</v>
      </c>
      <c r="BG50" s="149">
        <f t="shared" si="19"/>
        <v>1</v>
      </c>
      <c r="BH50" s="149">
        <f t="shared" si="18"/>
        <v>1</v>
      </c>
      <c r="BI50" s="149">
        <f t="shared" si="18"/>
        <v>1</v>
      </c>
      <c r="BJ50" s="149">
        <f t="shared" si="18"/>
        <v>1</v>
      </c>
      <c r="BK50" s="149">
        <f t="shared" si="18"/>
        <v>1</v>
      </c>
      <c r="BL50" s="149">
        <f t="shared" si="16"/>
        <v>1</v>
      </c>
      <c r="BM50" s="149">
        <f t="shared" si="16"/>
        <v>1</v>
      </c>
      <c r="BN50" s="149">
        <f t="shared" si="16"/>
        <v>1</v>
      </c>
      <c r="BO50" s="149">
        <f t="shared" si="16"/>
        <v>1</v>
      </c>
      <c r="BP50" s="149">
        <f t="shared" si="16"/>
        <v>1</v>
      </c>
      <c r="BQ50" s="149">
        <f t="shared" si="16"/>
        <v>1</v>
      </c>
      <c r="BR50" s="149">
        <f t="shared" si="16"/>
        <v>1</v>
      </c>
      <c r="BS50" s="149">
        <f t="shared" si="16"/>
        <v>1</v>
      </c>
      <c r="BT50" s="149">
        <f t="shared" si="16"/>
        <v>1</v>
      </c>
      <c r="BU50" s="149" t="str">
        <f t="shared" si="16"/>
        <v/>
      </c>
      <c r="BV50" s="149" t="str">
        <f t="shared" si="16"/>
        <v/>
      </c>
      <c r="BW50" s="149" t="str">
        <f t="shared" si="16"/>
        <v/>
      </c>
      <c r="BX50" s="149" t="str">
        <f t="shared" si="14"/>
        <v/>
      </c>
      <c r="BY50" s="149" t="str">
        <f t="shared" si="14"/>
        <v/>
      </c>
      <c r="BZ50" s="149" t="str">
        <f t="shared" si="2"/>
        <v/>
      </c>
    </row>
    <row r="51" spans="2:78" x14ac:dyDescent="0.3">
      <c r="B51" s="112" t="str">
        <f>Calculations!B51</f>
        <v>LRP I</v>
      </c>
      <c r="C51" s="115">
        <f>Calculations!C51</f>
        <v>8</v>
      </c>
      <c r="D51" s="112" t="str">
        <f>Calculations!D51</f>
        <v>Sol</v>
      </c>
      <c r="E51" s="112" t="str">
        <f>Calculations!E51</f>
        <v>Solar (Ground Mount, &lt;10MW)</v>
      </c>
      <c r="F51" s="112" t="str">
        <f>Calculations!F51</f>
        <v>Multiple</v>
      </c>
      <c r="G51" s="112">
        <f>Calculations!G51</f>
        <v>43466</v>
      </c>
      <c r="H51" s="112">
        <f>Calculations!H51</f>
        <v>20</v>
      </c>
      <c r="I51" s="112">
        <f>Calculations!I51</f>
        <v>25</v>
      </c>
      <c r="J51" s="112">
        <f>Calculations!J51</f>
        <v>25</v>
      </c>
      <c r="K51" s="112">
        <f>Calculations!K51</f>
        <v>2019</v>
      </c>
      <c r="L51" s="115"/>
      <c r="M51" s="149" t="str">
        <f t="shared" si="17"/>
        <v/>
      </c>
      <c r="N51" s="149" t="str">
        <f t="shared" si="17"/>
        <v/>
      </c>
      <c r="O51" s="149" t="str">
        <f t="shared" si="17"/>
        <v/>
      </c>
      <c r="P51" s="149" t="str">
        <f t="shared" si="17"/>
        <v/>
      </c>
      <c r="Q51" s="149" t="str">
        <f t="shared" si="17"/>
        <v/>
      </c>
      <c r="R51" s="149" t="str">
        <f t="shared" si="17"/>
        <v/>
      </c>
      <c r="S51" s="149" t="str">
        <f t="shared" si="17"/>
        <v/>
      </c>
      <c r="T51" s="149" t="str">
        <f t="shared" si="17"/>
        <v/>
      </c>
      <c r="U51" s="149" t="str">
        <f t="shared" si="17"/>
        <v/>
      </c>
      <c r="V51" s="149" t="str">
        <f t="shared" si="17"/>
        <v/>
      </c>
      <c r="W51" s="149" t="str">
        <f t="shared" si="17"/>
        <v/>
      </c>
      <c r="X51" s="149" t="str">
        <f t="shared" si="17"/>
        <v/>
      </c>
      <c r="Y51" s="149" t="str">
        <f t="shared" si="17"/>
        <v/>
      </c>
      <c r="Z51" s="149" t="str">
        <f t="shared" si="17"/>
        <v/>
      </c>
      <c r="AA51" s="149">
        <f t="shared" si="17"/>
        <v>1</v>
      </c>
      <c r="AB51" s="149">
        <f t="shared" si="17"/>
        <v>1</v>
      </c>
      <c r="AC51" s="149">
        <f t="shared" si="15"/>
        <v>1</v>
      </c>
      <c r="AD51" s="149">
        <f t="shared" si="15"/>
        <v>1</v>
      </c>
      <c r="AE51" s="149">
        <f t="shared" si="15"/>
        <v>1</v>
      </c>
      <c r="AF51" s="149">
        <f t="shared" si="15"/>
        <v>1</v>
      </c>
      <c r="AG51" s="149">
        <f t="shared" si="15"/>
        <v>1</v>
      </c>
      <c r="AH51" s="149">
        <f t="shared" si="15"/>
        <v>1</v>
      </c>
      <c r="AI51" s="149">
        <f t="shared" si="15"/>
        <v>1</v>
      </c>
      <c r="AJ51" s="149">
        <f t="shared" si="15"/>
        <v>1</v>
      </c>
      <c r="AK51" s="149">
        <f t="shared" si="15"/>
        <v>1</v>
      </c>
      <c r="AL51" s="149">
        <f t="shared" si="15"/>
        <v>1</v>
      </c>
      <c r="AM51" s="149">
        <f t="shared" si="15"/>
        <v>1</v>
      </c>
      <c r="AN51" s="149">
        <f t="shared" si="15"/>
        <v>1</v>
      </c>
      <c r="AO51" s="149">
        <f t="shared" si="15"/>
        <v>1</v>
      </c>
      <c r="AP51" s="149">
        <f t="shared" si="15"/>
        <v>1</v>
      </c>
      <c r="AQ51" s="149">
        <f t="shared" si="15"/>
        <v>1</v>
      </c>
      <c r="AR51" s="149">
        <f t="shared" si="19"/>
        <v>1</v>
      </c>
      <c r="AS51" s="149">
        <f t="shared" si="19"/>
        <v>1</v>
      </c>
      <c r="AT51" s="149">
        <f t="shared" si="19"/>
        <v>1</v>
      </c>
      <c r="AU51" s="149">
        <f t="shared" si="19"/>
        <v>1</v>
      </c>
      <c r="AV51" s="149">
        <f t="shared" si="19"/>
        <v>1</v>
      </c>
      <c r="AW51" s="149">
        <f t="shared" si="19"/>
        <v>1</v>
      </c>
      <c r="AX51" s="149">
        <f t="shared" si="19"/>
        <v>1</v>
      </c>
      <c r="AY51" s="149">
        <f t="shared" si="19"/>
        <v>1</v>
      </c>
      <c r="AZ51" s="149">
        <f t="shared" si="19"/>
        <v>1</v>
      </c>
      <c r="BA51" s="149">
        <f t="shared" si="19"/>
        <v>1</v>
      </c>
      <c r="BB51" s="149">
        <f t="shared" si="19"/>
        <v>1</v>
      </c>
      <c r="BC51" s="149">
        <f t="shared" si="19"/>
        <v>1</v>
      </c>
      <c r="BD51" s="149">
        <f t="shared" si="19"/>
        <v>1</v>
      </c>
      <c r="BE51" s="149">
        <f t="shared" si="19"/>
        <v>1</v>
      </c>
      <c r="BF51" s="149">
        <f t="shared" si="19"/>
        <v>1</v>
      </c>
      <c r="BG51" s="149">
        <f t="shared" si="19"/>
        <v>1</v>
      </c>
      <c r="BH51" s="149">
        <f t="shared" si="18"/>
        <v>1</v>
      </c>
      <c r="BI51" s="149">
        <f t="shared" si="18"/>
        <v>1</v>
      </c>
      <c r="BJ51" s="149">
        <f t="shared" si="18"/>
        <v>1</v>
      </c>
      <c r="BK51" s="149">
        <f t="shared" si="18"/>
        <v>1</v>
      </c>
      <c r="BL51" s="149">
        <f t="shared" si="16"/>
        <v>1</v>
      </c>
      <c r="BM51" s="149">
        <f t="shared" si="16"/>
        <v>1</v>
      </c>
      <c r="BN51" s="149">
        <f t="shared" si="16"/>
        <v>1</v>
      </c>
      <c r="BO51" s="149">
        <f t="shared" si="16"/>
        <v>1</v>
      </c>
      <c r="BP51" s="149">
        <f t="shared" si="16"/>
        <v>1</v>
      </c>
      <c r="BQ51" s="149">
        <f t="shared" si="16"/>
        <v>1</v>
      </c>
      <c r="BR51" s="149">
        <f t="shared" si="16"/>
        <v>1</v>
      </c>
      <c r="BS51" s="149">
        <f t="shared" si="16"/>
        <v>1</v>
      </c>
      <c r="BT51" s="149">
        <f t="shared" si="16"/>
        <v>1</v>
      </c>
      <c r="BU51" s="149">
        <f t="shared" si="16"/>
        <v>1</v>
      </c>
      <c r="BV51" s="149">
        <f t="shared" si="16"/>
        <v>1</v>
      </c>
      <c r="BW51" s="149">
        <f t="shared" si="16"/>
        <v>1</v>
      </c>
      <c r="BX51" s="149">
        <f t="shared" si="14"/>
        <v>1</v>
      </c>
      <c r="BY51" s="149" t="str">
        <f t="shared" si="14"/>
        <v/>
      </c>
      <c r="BZ51" s="149" t="str">
        <f t="shared" si="2"/>
        <v/>
      </c>
    </row>
    <row r="52" spans="2:78" x14ac:dyDescent="0.3">
      <c r="B52" s="112" t="str">
        <f>Calculations!B52</f>
        <v>LRP I</v>
      </c>
      <c r="C52" s="115">
        <f>Calculations!C52</f>
        <v>131.75</v>
      </c>
      <c r="D52" s="112" t="str">
        <f>Calculations!D52</f>
        <v>Sol</v>
      </c>
      <c r="E52" s="112" t="str">
        <f>Calculations!E52</f>
        <v>Solar (Ground Mount, &gt;10MW)</v>
      </c>
      <c r="F52" s="112" t="str">
        <f>Calculations!F52</f>
        <v>Multiple</v>
      </c>
      <c r="G52" s="112">
        <f>Calculations!G52</f>
        <v>43466</v>
      </c>
      <c r="H52" s="112">
        <f>Calculations!H52</f>
        <v>20</v>
      </c>
      <c r="I52" s="112">
        <f>Calculations!I52</f>
        <v>25</v>
      </c>
      <c r="J52" s="112">
        <f>Calculations!J52</f>
        <v>25</v>
      </c>
      <c r="K52" s="112">
        <f>Calculations!K52</f>
        <v>2019</v>
      </c>
      <c r="L52" s="115"/>
      <c r="M52" s="149" t="str">
        <f t="shared" si="17"/>
        <v/>
      </c>
      <c r="N52" s="149" t="str">
        <f t="shared" si="17"/>
        <v/>
      </c>
      <c r="O52" s="149" t="str">
        <f t="shared" si="17"/>
        <v/>
      </c>
      <c r="P52" s="149" t="str">
        <f t="shared" si="17"/>
        <v/>
      </c>
      <c r="Q52" s="149" t="str">
        <f t="shared" si="17"/>
        <v/>
      </c>
      <c r="R52" s="149" t="str">
        <f t="shared" si="17"/>
        <v/>
      </c>
      <c r="S52" s="149" t="str">
        <f t="shared" si="17"/>
        <v/>
      </c>
      <c r="T52" s="149" t="str">
        <f t="shared" si="17"/>
        <v/>
      </c>
      <c r="U52" s="149" t="str">
        <f t="shared" si="17"/>
        <v/>
      </c>
      <c r="V52" s="149" t="str">
        <f t="shared" si="17"/>
        <v/>
      </c>
      <c r="W52" s="149" t="str">
        <f t="shared" si="17"/>
        <v/>
      </c>
      <c r="X52" s="149" t="str">
        <f t="shared" si="17"/>
        <v/>
      </c>
      <c r="Y52" s="149" t="str">
        <f t="shared" si="17"/>
        <v/>
      </c>
      <c r="Z52" s="149" t="str">
        <f t="shared" si="17"/>
        <v/>
      </c>
      <c r="AA52" s="149">
        <f t="shared" si="17"/>
        <v>1</v>
      </c>
      <c r="AB52" s="149">
        <f t="shared" si="17"/>
        <v>1</v>
      </c>
      <c r="AC52" s="149">
        <f t="shared" si="15"/>
        <v>1</v>
      </c>
      <c r="AD52" s="149">
        <f t="shared" si="15"/>
        <v>1</v>
      </c>
      <c r="AE52" s="149">
        <f t="shared" si="15"/>
        <v>1</v>
      </c>
      <c r="AF52" s="149">
        <f t="shared" si="15"/>
        <v>1</v>
      </c>
      <c r="AG52" s="149">
        <f t="shared" si="15"/>
        <v>1</v>
      </c>
      <c r="AH52" s="149">
        <f t="shared" si="15"/>
        <v>1</v>
      </c>
      <c r="AI52" s="149">
        <f t="shared" si="15"/>
        <v>1</v>
      </c>
      <c r="AJ52" s="149">
        <f t="shared" si="15"/>
        <v>1</v>
      </c>
      <c r="AK52" s="149">
        <f t="shared" si="15"/>
        <v>1</v>
      </c>
      <c r="AL52" s="149">
        <f t="shared" si="15"/>
        <v>1</v>
      </c>
      <c r="AM52" s="149">
        <f t="shared" si="15"/>
        <v>1</v>
      </c>
      <c r="AN52" s="149">
        <f t="shared" si="15"/>
        <v>1</v>
      </c>
      <c r="AO52" s="149">
        <f t="shared" si="15"/>
        <v>1</v>
      </c>
      <c r="AP52" s="149">
        <f t="shared" si="15"/>
        <v>1</v>
      </c>
      <c r="AQ52" s="149">
        <f t="shared" si="15"/>
        <v>1</v>
      </c>
      <c r="AR52" s="149">
        <f t="shared" si="19"/>
        <v>1</v>
      </c>
      <c r="AS52" s="149">
        <f t="shared" si="19"/>
        <v>1</v>
      </c>
      <c r="AT52" s="149">
        <f t="shared" si="19"/>
        <v>1</v>
      </c>
      <c r="AU52" s="149">
        <f t="shared" si="19"/>
        <v>1</v>
      </c>
      <c r="AV52" s="149">
        <f t="shared" si="19"/>
        <v>1</v>
      </c>
      <c r="AW52" s="149">
        <f t="shared" si="19"/>
        <v>1</v>
      </c>
      <c r="AX52" s="149">
        <f t="shared" si="19"/>
        <v>1</v>
      </c>
      <c r="AY52" s="149">
        <f t="shared" si="19"/>
        <v>1</v>
      </c>
      <c r="AZ52" s="149">
        <f t="shared" si="19"/>
        <v>1</v>
      </c>
      <c r="BA52" s="149">
        <f t="shared" si="19"/>
        <v>1</v>
      </c>
      <c r="BB52" s="149">
        <f t="shared" si="19"/>
        <v>1</v>
      </c>
      <c r="BC52" s="149">
        <f t="shared" si="19"/>
        <v>1</v>
      </c>
      <c r="BD52" s="149">
        <f t="shared" si="19"/>
        <v>1</v>
      </c>
      <c r="BE52" s="149">
        <f t="shared" si="19"/>
        <v>1</v>
      </c>
      <c r="BF52" s="149">
        <f t="shared" si="19"/>
        <v>1</v>
      </c>
      <c r="BG52" s="149">
        <f t="shared" si="19"/>
        <v>1</v>
      </c>
      <c r="BH52" s="149">
        <f t="shared" si="18"/>
        <v>1</v>
      </c>
      <c r="BI52" s="149">
        <f t="shared" si="18"/>
        <v>1</v>
      </c>
      <c r="BJ52" s="149">
        <f t="shared" si="18"/>
        <v>1</v>
      </c>
      <c r="BK52" s="149">
        <f t="shared" si="18"/>
        <v>1</v>
      </c>
      <c r="BL52" s="149">
        <f t="shared" si="16"/>
        <v>1</v>
      </c>
      <c r="BM52" s="149">
        <f t="shared" si="16"/>
        <v>1</v>
      </c>
      <c r="BN52" s="149">
        <f t="shared" si="16"/>
        <v>1</v>
      </c>
      <c r="BO52" s="149">
        <f t="shared" si="16"/>
        <v>1</v>
      </c>
      <c r="BP52" s="149">
        <f t="shared" si="16"/>
        <v>1</v>
      </c>
      <c r="BQ52" s="149">
        <f t="shared" si="16"/>
        <v>1</v>
      </c>
      <c r="BR52" s="149">
        <f t="shared" si="16"/>
        <v>1</v>
      </c>
      <c r="BS52" s="149">
        <f t="shared" si="16"/>
        <v>1</v>
      </c>
      <c r="BT52" s="149">
        <f t="shared" si="16"/>
        <v>1</v>
      </c>
      <c r="BU52" s="149">
        <f t="shared" si="16"/>
        <v>1</v>
      </c>
      <c r="BV52" s="149">
        <f t="shared" si="16"/>
        <v>1</v>
      </c>
      <c r="BW52" s="149">
        <f t="shared" si="16"/>
        <v>1</v>
      </c>
      <c r="BX52" s="149">
        <f t="shared" si="14"/>
        <v>1</v>
      </c>
      <c r="BY52" s="149" t="str">
        <f t="shared" si="14"/>
        <v/>
      </c>
      <c r="BZ52" s="149" t="str">
        <f t="shared" si="2"/>
        <v/>
      </c>
    </row>
    <row r="53" spans="2:78" x14ac:dyDescent="0.3">
      <c r="B53" s="112" t="str">
        <f>Calculations!B53</f>
        <v>LRP I</v>
      </c>
      <c r="C53" s="115">
        <f>Calculations!C53</f>
        <v>299.5</v>
      </c>
      <c r="D53" s="112" t="str">
        <f>Calculations!D53</f>
        <v>Win</v>
      </c>
      <c r="E53" s="112" t="str">
        <f>Calculations!E53</f>
        <v>Wind (Onshore, &gt;10MW)</v>
      </c>
      <c r="F53" s="112" t="str">
        <f>Calculations!F53</f>
        <v>Multiple</v>
      </c>
      <c r="G53" s="112">
        <f>Calculations!G53</f>
        <v>43831</v>
      </c>
      <c r="H53" s="112">
        <f>Calculations!H53</f>
        <v>20</v>
      </c>
      <c r="I53" s="112">
        <f>Calculations!I53</f>
        <v>25</v>
      </c>
      <c r="J53" s="112">
        <f>Calculations!J53</f>
        <v>25</v>
      </c>
      <c r="K53" s="112">
        <f>Calculations!K53</f>
        <v>2020</v>
      </c>
      <c r="L53" s="115"/>
      <c r="M53" s="149" t="str">
        <f t="shared" si="17"/>
        <v/>
      </c>
      <c r="N53" s="149" t="str">
        <f t="shared" si="17"/>
        <v/>
      </c>
      <c r="O53" s="149" t="str">
        <f t="shared" si="17"/>
        <v/>
      </c>
      <c r="P53" s="149" t="str">
        <f t="shared" si="17"/>
        <v/>
      </c>
      <c r="Q53" s="149" t="str">
        <f t="shared" si="17"/>
        <v/>
      </c>
      <c r="R53" s="149" t="str">
        <f t="shared" si="17"/>
        <v/>
      </c>
      <c r="S53" s="149" t="str">
        <f t="shared" si="17"/>
        <v/>
      </c>
      <c r="T53" s="149" t="str">
        <f t="shared" si="17"/>
        <v/>
      </c>
      <c r="U53" s="149" t="str">
        <f t="shared" si="17"/>
        <v/>
      </c>
      <c r="V53" s="149" t="str">
        <f t="shared" si="17"/>
        <v/>
      </c>
      <c r="W53" s="149" t="str">
        <f t="shared" si="17"/>
        <v/>
      </c>
      <c r="X53" s="149" t="str">
        <f t="shared" si="17"/>
        <v/>
      </c>
      <c r="Y53" s="149" t="str">
        <f t="shared" si="17"/>
        <v/>
      </c>
      <c r="Z53" s="149" t="str">
        <f t="shared" si="17"/>
        <v/>
      </c>
      <c r="AA53" s="149" t="str">
        <f t="shared" si="17"/>
        <v/>
      </c>
      <c r="AB53" s="149">
        <f t="shared" si="17"/>
        <v>1</v>
      </c>
      <c r="AC53" s="149">
        <f t="shared" si="15"/>
        <v>1</v>
      </c>
      <c r="AD53" s="149">
        <f t="shared" si="15"/>
        <v>1</v>
      </c>
      <c r="AE53" s="149">
        <f t="shared" si="15"/>
        <v>1</v>
      </c>
      <c r="AF53" s="149">
        <f t="shared" si="15"/>
        <v>1</v>
      </c>
      <c r="AG53" s="149">
        <f t="shared" si="15"/>
        <v>1</v>
      </c>
      <c r="AH53" s="149">
        <f t="shared" si="15"/>
        <v>1</v>
      </c>
      <c r="AI53" s="149">
        <f t="shared" si="15"/>
        <v>1</v>
      </c>
      <c r="AJ53" s="149">
        <f t="shared" si="15"/>
        <v>1</v>
      </c>
      <c r="AK53" s="149">
        <f t="shared" si="15"/>
        <v>1</v>
      </c>
      <c r="AL53" s="149">
        <f t="shared" si="15"/>
        <v>1</v>
      </c>
      <c r="AM53" s="149">
        <f t="shared" si="15"/>
        <v>1</v>
      </c>
      <c r="AN53" s="149">
        <f t="shared" si="15"/>
        <v>1</v>
      </c>
      <c r="AO53" s="149">
        <f t="shared" si="15"/>
        <v>1</v>
      </c>
      <c r="AP53" s="149">
        <f t="shared" si="15"/>
        <v>1</v>
      </c>
      <c r="AQ53" s="149">
        <f t="shared" si="15"/>
        <v>1</v>
      </c>
      <c r="AR53" s="149">
        <f t="shared" si="19"/>
        <v>1</v>
      </c>
      <c r="AS53" s="149">
        <f t="shared" si="19"/>
        <v>1</v>
      </c>
      <c r="AT53" s="149">
        <f t="shared" si="19"/>
        <v>1</v>
      </c>
      <c r="AU53" s="149">
        <f t="shared" si="19"/>
        <v>1</v>
      </c>
      <c r="AV53" s="149">
        <f t="shared" si="19"/>
        <v>1</v>
      </c>
      <c r="AW53" s="149">
        <f t="shared" si="19"/>
        <v>1</v>
      </c>
      <c r="AX53" s="149">
        <f t="shared" si="19"/>
        <v>1</v>
      </c>
      <c r="AY53" s="149">
        <f t="shared" si="19"/>
        <v>1</v>
      </c>
      <c r="AZ53" s="149">
        <f t="shared" si="19"/>
        <v>1</v>
      </c>
      <c r="BA53" s="149">
        <f t="shared" si="19"/>
        <v>1</v>
      </c>
      <c r="BB53" s="149">
        <f t="shared" si="19"/>
        <v>1</v>
      </c>
      <c r="BC53" s="149">
        <f t="shared" si="19"/>
        <v>1</v>
      </c>
      <c r="BD53" s="149">
        <f t="shared" si="19"/>
        <v>1</v>
      </c>
      <c r="BE53" s="149">
        <f t="shared" si="19"/>
        <v>1</v>
      </c>
      <c r="BF53" s="149">
        <f t="shared" si="19"/>
        <v>1</v>
      </c>
      <c r="BG53" s="149">
        <f t="shared" si="19"/>
        <v>1</v>
      </c>
      <c r="BH53" s="149">
        <f t="shared" si="18"/>
        <v>1</v>
      </c>
      <c r="BI53" s="149">
        <f t="shared" si="18"/>
        <v>1</v>
      </c>
      <c r="BJ53" s="149">
        <f t="shared" si="18"/>
        <v>1</v>
      </c>
      <c r="BK53" s="149">
        <f t="shared" si="18"/>
        <v>1</v>
      </c>
      <c r="BL53" s="149">
        <f t="shared" si="16"/>
        <v>1</v>
      </c>
      <c r="BM53" s="149">
        <f t="shared" si="16"/>
        <v>1</v>
      </c>
      <c r="BN53" s="149">
        <f t="shared" si="16"/>
        <v>1</v>
      </c>
      <c r="BO53" s="149">
        <f t="shared" si="16"/>
        <v>1</v>
      </c>
      <c r="BP53" s="149">
        <f t="shared" si="16"/>
        <v>1</v>
      </c>
      <c r="BQ53" s="149">
        <f t="shared" si="16"/>
        <v>1</v>
      </c>
      <c r="BR53" s="149">
        <f t="shared" si="16"/>
        <v>1</v>
      </c>
      <c r="BS53" s="149">
        <f t="shared" si="16"/>
        <v>1</v>
      </c>
      <c r="BT53" s="149">
        <f t="shared" si="16"/>
        <v>1</v>
      </c>
      <c r="BU53" s="149">
        <f t="shared" si="16"/>
        <v>1</v>
      </c>
      <c r="BV53" s="149">
        <f t="shared" si="16"/>
        <v>1</v>
      </c>
      <c r="BW53" s="149">
        <f t="shared" si="16"/>
        <v>1</v>
      </c>
      <c r="BX53" s="149">
        <f t="shared" si="14"/>
        <v>1</v>
      </c>
      <c r="BY53" s="149">
        <f t="shared" si="14"/>
        <v>1</v>
      </c>
      <c r="BZ53" s="149" t="str">
        <f t="shared" si="2"/>
        <v/>
      </c>
    </row>
    <row r="54" spans="2:78" s="113" customFormat="1" x14ac:dyDescent="0.3">
      <c r="B54" s="113" t="str">
        <f>Calculations!B54</f>
        <v>NYRP</v>
      </c>
      <c r="C54" s="114">
        <f>Calculations!C54</f>
        <v>393</v>
      </c>
      <c r="D54" s="113" t="str">
        <f>Calculations!D54</f>
        <v>Gas</v>
      </c>
      <c r="E54" s="113" t="str">
        <f>Calculations!E54</f>
        <v>Gas (SCGT)</v>
      </c>
      <c r="F54" s="113" t="str">
        <f>Calculations!F54</f>
        <v>York Energy Centre</v>
      </c>
      <c r="G54" s="113">
        <f>Calculations!G54</f>
        <v>41038</v>
      </c>
      <c r="H54" s="113">
        <f>Calculations!H54</f>
        <v>20</v>
      </c>
      <c r="I54" s="113">
        <f>Calculations!I54</f>
        <v>40</v>
      </c>
      <c r="J54" s="113">
        <f>Calculations!J54</f>
        <v>0</v>
      </c>
      <c r="K54" s="113">
        <f>Calculations!K54</f>
        <v>2012</v>
      </c>
      <c r="L54" s="114"/>
      <c r="M54" s="149" t="str">
        <f t="shared" si="17"/>
        <v/>
      </c>
      <c r="N54" s="149" t="str">
        <f t="shared" si="17"/>
        <v/>
      </c>
      <c r="O54" s="149" t="str">
        <f t="shared" si="17"/>
        <v/>
      </c>
      <c r="P54" s="149" t="str">
        <f t="shared" si="17"/>
        <v/>
      </c>
      <c r="Q54" s="149" t="str">
        <f t="shared" si="17"/>
        <v/>
      </c>
      <c r="R54" s="149" t="str">
        <f t="shared" si="17"/>
        <v/>
      </c>
      <c r="S54" s="149" t="str">
        <f t="shared" si="17"/>
        <v/>
      </c>
      <c r="T54" s="149">
        <f t="shared" si="17"/>
        <v>1</v>
      </c>
      <c r="U54" s="149">
        <f t="shared" si="17"/>
        <v>1</v>
      </c>
      <c r="V54" s="149">
        <f t="shared" si="17"/>
        <v>1</v>
      </c>
      <c r="W54" s="149">
        <f t="shared" si="17"/>
        <v>1</v>
      </c>
      <c r="X54" s="149">
        <f t="shared" si="17"/>
        <v>1</v>
      </c>
      <c r="Y54" s="149">
        <f t="shared" si="17"/>
        <v>1</v>
      </c>
      <c r="Z54" s="149">
        <f t="shared" si="17"/>
        <v>1</v>
      </c>
      <c r="AA54" s="149">
        <f t="shared" si="17"/>
        <v>1</v>
      </c>
      <c r="AB54" s="149">
        <f t="shared" si="17"/>
        <v>1</v>
      </c>
      <c r="AC54" s="149">
        <f t="shared" si="15"/>
        <v>1</v>
      </c>
      <c r="AD54" s="149">
        <f t="shared" si="15"/>
        <v>1</v>
      </c>
      <c r="AE54" s="149">
        <f t="shared" si="15"/>
        <v>1</v>
      </c>
      <c r="AF54" s="149">
        <f t="shared" si="15"/>
        <v>1</v>
      </c>
      <c r="AG54" s="149">
        <f t="shared" si="15"/>
        <v>1</v>
      </c>
      <c r="AH54" s="149">
        <f t="shared" si="15"/>
        <v>1</v>
      </c>
      <c r="AI54" s="149">
        <f t="shared" si="15"/>
        <v>1</v>
      </c>
      <c r="AJ54" s="149">
        <f t="shared" si="15"/>
        <v>1</v>
      </c>
      <c r="AK54" s="149">
        <f t="shared" si="15"/>
        <v>1</v>
      </c>
      <c r="AL54" s="149">
        <f t="shared" si="15"/>
        <v>1</v>
      </c>
      <c r="AM54" s="149">
        <f t="shared" si="15"/>
        <v>1</v>
      </c>
      <c r="AN54" s="149">
        <f t="shared" si="15"/>
        <v>1</v>
      </c>
      <c r="AO54" s="149">
        <f t="shared" si="15"/>
        <v>1</v>
      </c>
      <c r="AP54" s="149">
        <f t="shared" si="15"/>
        <v>1</v>
      </c>
      <c r="AQ54" s="149">
        <f t="shared" si="15"/>
        <v>1</v>
      </c>
      <c r="AR54" s="149">
        <f t="shared" si="19"/>
        <v>1</v>
      </c>
      <c r="AS54" s="149">
        <f t="shared" si="19"/>
        <v>1</v>
      </c>
      <c r="AT54" s="149">
        <f t="shared" si="19"/>
        <v>1</v>
      </c>
      <c r="AU54" s="149">
        <f t="shared" si="19"/>
        <v>1</v>
      </c>
      <c r="AV54" s="149">
        <f t="shared" si="19"/>
        <v>1</v>
      </c>
      <c r="AW54" s="149">
        <f t="shared" si="19"/>
        <v>1</v>
      </c>
      <c r="AX54" s="149">
        <f t="shared" si="19"/>
        <v>1</v>
      </c>
      <c r="AY54" s="149">
        <f t="shared" si="19"/>
        <v>1</v>
      </c>
      <c r="AZ54" s="149">
        <f t="shared" si="19"/>
        <v>1</v>
      </c>
      <c r="BA54" s="149">
        <f t="shared" si="19"/>
        <v>1</v>
      </c>
      <c r="BB54" s="149">
        <f t="shared" si="19"/>
        <v>1</v>
      </c>
      <c r="BC54" s="149">
        <f t="shared" si="19"/>
        <v>1</v>
      </c>
      <c r="BD54" s="149">
        <f t="shared" si="19"/>
        <v>1</v>
      </c>
      <c r="BE54" s="149">
        <f t="shared" si="19"/>
        <v>1</v>
      </c>
      <c r="BF54" s="149">
        <f t="shared" si="19"/>
        <v>1</v>
      </c>
      <c r="BG54" s="149">
        <f t="shared" si="19"/>
        <v>1</v>
      </c>
      <c r="BH54" s="149" t="str">
        <f t="shared" si="18"/>
        <v/>
      </c>
      <c r="BI54" s="149" t="str">
        <f t="shared" si="18"/>
        <v/>
      </c>
      <c r="BJ54" s="149" t="str">
        <f t="shared" si="18"/>
        <v/>
      </c>
      <c r="BK54" s="149" t="str">
        <f t="shared" si="18"/>
        <v/>
      </c>
      <c r="BL54" s="149" t="str">
        <f t="shared" si="16"/>
        <v/>
      </c>
      <c r="BM54" s="149" t="str">
        <f t="shared" si="16"/>
        <v/>
      </c>
      <c r="BN54" s="149" t="str">
        <f t="shared" si="16"/>
        <v/>
      </c>
      <c r="BO54" s="149" t="str">
        <f t="shared" si="16"/>
        <v/>
      </c>
      <c r="BP54" s="149" t="str">
        <f t="shared" si="16"/>
        <v/>
      </c>
      <c r="BQ54" s="149" t="str">
        <f t="shared" si="16"/>
        <v/>
      </c>
      <c r="BR54" s="149" t="str">
        <f t="shared" si="16"/>
        <v/>
      </c>
      <c r="BS54" s="149" t="str">
        <f t="shared" si="16"/>
        <v/>
      </c>
      <c r="BT54" s="149" t="str">
        <f t="shared" si="16"/>
        <v/>
      </c>
      <c r="BU54" s="149" t="str">
        <f t="shared" si="16"/>
        <v/>
      </c>
      <c r="BV54" s="149" t="str">
        <f t="shared" si="16"/>
        <v/>
      </c>
      <c r="BW54" s="149" t="str">
        <f t="shared" si="16"/>
        <v/>
      </c>
      <c r="BX54" s="149" t="str">
        <f t="shared" si="14"/>
        <v/>
      </c>
      <c r="BY54" s="149" t="str">
        <f t="shared" si="14"/>
        <v/>
      </c>
      <c r="BZ54" s="149" t="str">
        <f t="shared" si="2"/>
        <v/>
      </c>
    </row>
    <row r="55" spans="2:78" x14ac:dyDescent="0.3">
      <c r="B55" s="112" t="str">
        <f>Calculations!B55</f>
        <v>RES I</v>
      </c>
      <c r="C55" s="115">
        <f>Calculations!C55</f>
        <v>305.10000000000002</v>
      </c>
      <c r="D55" s="112" t="str">
        <f>Calculations!D55</f>
        <v>Win</v>
      </c>
      <c r="E55" s="112" t="str">
        <f>Calculations!E55</f>
        <v>Wind (Onshore, &gt;10MW)</v>
      </c>
      <c r="F55" s="112" t="str">
        <f>Calculations!F55</f>
        <v>Multiple</v>
      </c>
      <c r="G55" s="112">
        <f>Calculations!G55</f>
        <v>38718</v>
      </c>
      <c r="H55" s="112">
        <f>Calculations!H55</f>
        <v>20</v>
      </c>
      <c r="I55" s="112">
        <f>Calculations!I55</f>
        <v>25</v>
      </c>
      <c r="J55" s="112">
        <f>Calculations!J55</f>
        <v>25</v>
      </c>
      <c r="K55" s="112">
        <f>Calculations!K55</f>
        <v>2006</v>
      </c>
      <c r="L55" s="115"/>
      <c r="M55" s="149" t="str">
        <f t="shared" si="17"/>
        <v/>
      </c>
      <c r="N55" s="149">
        <f t="shared" si="17"/>
        <v>1</v>
      </c>
      <c r="O55" s="149">
        <f t="shared" si="17"/>
        <v>1</v>
      </c>
      <c r="P55" s="149">
        <f t="shared" si="17"/>
        <v>1</v>
      </c>
      <c r="Q55" s="149">
        <f t="shared" si="17"/>
        <v>1</v>
      </c>
      <c r="R55" s="149">
        <f t="shared" si="17"/>
        <v>1</v>
      </c>
      <c r="S55" s="149">
        <f t="shared" si="17"/>
        <v>1</v>
      </c>
      <c r="T55" s="149">
        <f t="shared" si="17"/>
        <v>1</v>
      </c>
      <c r="U55" s="149">
        <f t="shared" si="17"/>
        <v>1</v>
      </c>
      <c r="V55" s="149">
        <f t="shared" si="17"/>
        <v>1</v>
      </c>
      <c r="W55" s="149">
        <f t="shared" si="17"/>
        <v>1</v>
      </c>
      <c r="X55" s="149">
        <f t="shared" si="17"/>
        <v>1</v>
      </c>
      <c r="Y55" s="149">
        <f t="shared" si="17"/>
        <v>1</v>
      </c>
      <c r="Z55" s="149">
        <f t="shared" si="17"/>
        <v>1</v>
      </c>
      <c r="AA55" s="149">
        <f t="shared" si="17"/>
        <v>1</v>
      </c>
      <c r="AB55" s="149">
        <f t="shared" si="17"/>
        <v>1</v>
      </c>
      <c r="AC55" s="149">
        <f t="shared" si="15"/>
        <v>1</v>
      </c>
      <c r="AD55" s="149">
        <f t="shared" si="15"/>
        <v>1</v>
      </c>
      <c r="AE55" s="149">
        <f t="shared" si="15"/>
        <v>1</v>
      </c>
      <c r="AF55" s="149">
        <f t="shared" si="15"/>
        <v>1</v>
      </c>
      <c r="AG55" s="149">
        <f t="shared" si="15"/>
        <v>1</v>
      </c>
      <c r="AH55" s="149">
        <f t="shared" si="15"/>
        <v>1</v>
      </c>
      <c r="AI55" s="149">
        <f t="shared" si="15"/>
        <v>1</v>
      </c>
      <c r="AJ55" s="149">
        <f t="shared" si="15"/>
        <v>1</v>
      </c>
      <c r="AK55" s="149">
        <f t="shared" si="15"/>
        <v>1</v>
      </c>
      <c r="AL55" s="149">
        <f t="shared" si="15"/>
        <v>1</v>
      </c>
      <c r="AM55" s="149">
        <f t="shared" si="15"/>
        <v>1</v>
      </c>
      <c r="AN55" s="149">
        <f t="shared" si="15"/>
        <v>1</v>
      </c>
      <c r="AO55" s="149">
        <f t="shared" si="15"/>
        <v>1</v>
      </c>
      <c r="AP55" s="149">
        <f t="shared" si="15"/>
        <v>1</v>
      </c>
      <c r="AQ55" s="149">
        <f t="shared" si="15"/>
        <v>1</v>
      </c>
      <c r="AR55" s="149">
        <f t="shared" si="19"/>
        <v>1</v>
      </c>
      <c r="AS55" s="149">
        <f t="shared" si="19"/>
        <v>1</v>
      </c>
      <c r="AT55" s="149">
        <f t="shared" si="19"/>
        <v>1</v>
      </c>
      <c r="AU55" s="149">
        <f t="shared" si="19"/>
        <v>1</v>
      </c>
      <c r="AV55" s="149">
        <f t="shared" si="19"/>
        <v>1</v>
      </c>
      <c r="AW55" s="149">
        <f t="shared" si="19"/>
        <v>1</v>
      </c>
      <c r="AX55" s="149">
        <f t="shared" si="19"/>
        <v>1</v>
      </c>
      <c r="AY55" s="149">
        <f t="shared" si="19"/>
        <v>1</v>
      </c>
      <c r="AZ55" s="149">
        <f t="shared" si="19"/>
        <v>1</v>
      </c>
      <c r="BA55" s="149">
        <f t="shared" si="19"/>
        <v>1</v>
      </c>
      <c r="BB55" s="149">
        <f t="shared" si="19"/>
        <v>1</v>
      </c>
      <c r="BC55" s="149">
        <f t="shared" si="19"/>
        <v>1</v>
      </c>
      <c r="BD55" s="149">
        <f t="shared" si="19"/>
        <v>1</v>
      </c>
      <c r="BE55" s="149">
        <f t="shared" si="19"/>
        <v>1</v>
      </c>
      <c r="BF55" s="149">
        <f t="shared" si="19"/>
        <v>1</v>
      </c>
      <c r="BG55" s="149">
        <f t="shared" si="19"/>
        <v>1</v>
      </c>
      <c r="BH55" s="149">
        <f t="shared" si="18"/>
        <v>1</v>
      </c>
      <c r="BI55" s="149">
        <f t="shared" si="18"/>
        <v>1</v>
      </c>
      <c r="BJ55" s="149">
        <f t="shared" si="18"/>
        <v>1</v>
      </c>
      <c r="BK55" s="149">
        <f t="shared" si="18"/>
        <v>1</v>
      </c>
      <c r="BL55" s="149" t="str">
        <f t="shared" si="16"/>
        <v/>
      </c>
      <c r="BM55" s="149" t="str">
        <f t="shared" si="16"/>
        <v/>
      </c>
      <c r="BN55" s="149" t="str">
        <f t="shared" si="16"/>
        <v/>
      </c>
      <c r="BO55" s="149" t="str">
        <f t="shared" si="16"/>
        <v/>
      </c>
      <c r="BP55" s="149" t="str">
        <f t="shared" si="16"/>
        <v/>
      </c>
      <c r="BQ55" s="149" t="str">
        <f t="shared" si="16"/>
        <v/>
      </c>
      <c r="BR55" s="149" t="str">
        <f t="shared" si="16"/>
        <v/>
      </c>
      <c r="BS55" s="149" t="str">
        <f t="shared" si="16"/>
        <v/>
      </c>
      <c r="BT55" s="149" t="str">
        <f t="shared" si="16"/>
        <v/>
      </c>
      <c r="BU55" s="149" t="str">
        <f t="shared" si="16"/>
        <v/>
      </c>
      <c r="BV55" s="149" t="str">
        <f t="shared" si="16"/>
        <v/>
      </c>
      <c r="BW55" s="149" t="str">
        <f t="shared" si="16"/>
        <v/>
      </c>
      <c r="BX55" s="149" t="str">
        <f t="shared" si="14"/>
        <v/>
      </c>
      <c r="BY55" s="149" t="str">
        <f t="shared" si="14"/>
        <v/>
      </c>
      <c r="BZ55" s="149" t="str">
        <f t="shared" si="2"/>
        <v/>
      </c>
    </row>
    <row r="56" spans="2:78" x14ac:dyDescent="0.3">
      <c r="B56" s="112" t="str">
        <f>Calculations!B56</f>
        <v>RES II</v>
      </c>
      <c r="C56" s="115">
        <f>Calculations!C56</f>
        <v>778.5</v>
      </c>
      <c r="D56" s="112" t="str">
        <f>Calculations!D56</f>
        <v>Win</v>
      </c>
      <c r="E56" s="112" t="str">
        <f>Calculations!E56</f>
        <v>Wind (Onshore, &gt;10MW)</v>
      </c>
      <c r="F56" s="112" t="str">
        <f>Calculations!F56</f>
        <v>Multiple</v>
      </c>
      <c r="G56" s="112">
        <f>Calculations!G56</f>
        <v>39448</v>
      </c>
      <c r="H56" s="112">
        <f>Calculations!H56</f>
        <v>20</v>
      </c>
      <c r="I56" s="112">
        <f>Calculations!I56</f>
        <v>25</v>
      </c>
      <c r="J56" s="112">
        <f>Calculations!J56</f>
        <v>25</v>
      </c>
      <c r="K56" s="112">
        <f>Calculations!K56</f>
        <v>2008</v>
      </c>
      <c r="L56" s="115"/>
      <c r="M56" s="149" t="str">
        <f t="shared" si="17"/>
        <v/>
      </c>
      <c r="N56" s="149" t="str">
        <f t="shared" si="17"/>
        <v/>
      </c>
      <c r="O56" s="149" t="str">
        <f t="shared" si="17"/>
        <v/>
      </c>
      <c r="P56" s="149">
        <f t="shared" si="17"/>
        <v>1</v>
      </c>
      <c r="Q56" s="149">
        <f t="shared" si="17"/>
        <v>1</v>
      </c>
      <c r="R56" s="149">
        <f t="shared" si="17"/>
        <v>1</v>
      </c>
      <c r="S56" s="149">
        <f t="shared" si="17"/>
        <v>1</v>
      </c>
      <c r="T56" s="149">
        <f t="shared" si="17"/>
        <v>1</v>
      </c>
      <c r="U56" s="149">
        <f t="shared" si="17"/>
        <v>1</v>
      </c>
      <c r="V56" s="149">
        <f t="shared" si="17"/>
        <v>1</v>
      </c>
      <c r="W56" s="149">
        <f t="shared" si="17"/>
        <v>1</v>
      </c>
      <c r="X56" s="149">
        <f t="shared" si="17"/>
        <v>1</v>
      </c>
      <c r="Y56" s="149">
        <f t="shared" si="17"/>
        <v>1</v>
      </c>
      <c r="Z56" s="149">
        <f t="shared" si="17"/>
        <v>1</v>
      </c>
      <c r="AA56" s="149">
        <f t="shared" si="17"/>
        <v>1</v>
      </c>
      <c r="AB56" s="149">
        <f t="shared" si="17"/>
        <v>1</v>
      </c>
      <c r="AC56" s="149">
        <f t="shared" si="15"/>
        <v>1</v>
      </c>
      <c r="AD56" s="149">
        <f t="shared" si="15"/>
        <v>1</v>
      </c>
      <c r="AE56" s="149">
        <f t="shared" si="15"/>
        <v>1</v>
      </c>
      <c r="AF56" s="149">
        <f t="shared" si="15"/>
        <v>1</v>
      </c>
      <c r="AG56" s="149">
        <f t="shared" si="15"/>
        <v>1</v>
      </c>
      <c r="AH56" s="149">
        <f t="shared" si="15"/>
        <v>1</v>
      </c>
      <c r="AI56" s="149">
        <f t="shared" si="15"/>
        <v>1</v>
      </c>
      <c r="AJ56" s="149">
        <f t="shared" si="15"/>
        <v>1</v>
      </c>
      <c r="AK56" s="149">
        <f t="shared" si="15"/>
        <v>1</v>
      </c>
      <c r="AL56" s="149">
        <f t="shared" si="15"/>
        <v>1</v>
      </c>
      <c r="AM56" s="149">
        <f t="shared" si="15"/>
        <v>1</v>
      </c>
      <c r="AN56" s="149">
        <f t="shared" si="15"/>
        <v>1</v>
      </c>
      <c r="AO56" s="149">
        <f t="shared" si="15"/>
        <v>1</v>
      </c>
      <c r="AP56" s="149">
        <f t="shared" si="15"/>
        <v>1</v>
      </c>
      <c r="AQ56" s="149">
        <f t="shared" si="15"/>
        <v>1</v>
      </c>
      <c r="AR56" s="149">
        <f t="shared" si="19"/>
        <v>1</v>
      </c>
      <c r="AS56" s="149">
        <f t="shared" si="19"/>
        <v>1</v>
      </c>
      <c r="AT56" s="149">
        <f t="shared" si="19"/>
        <v>1</v>
      </c>
      <c r="AU56" s="149">
        <f t="shared" si="19"/>
        <v>1</v>
      </c>
      <c r="AV56" s="149">
        <f t="shared" si="19"/>
        <v>1</v>
      </c>
      <c r="AW56" s="149">
        <f t="shared" si="19"/>
        <v>1</v>
      </c>
      <c r="AX56" s="149">
        <f t="shared" si="19"/>
        <v>1</v>
      </c>
      <c r="AY56" s="149">
        <f t="shared" si="19"/>
        <v>1</v>
      </c>
      <c r="AZ56" s="149">
        <f t="shared" si="19"/>
        <v>1</v>
      </c>
      <c r="BA56" s="149">
        <f t="shared" si="19"/>
        <v>1</v>
      </c>
      <c r="BB56" s="149">
        <f t="shared" si="19"/>
        <v>1</v>
      </c>
      <c r="BC56" s="149">
        <f t="shared" si="19"/>
        <v>1</v>
      </c>
      <c r="BD56" s="149">
        <f t="shared" si="19"/>
        <v>1</v>
      </c>
      <c r="BE56" s="149">
        <f t="shared" si="19"/>
        <v>1</v>
      </c>
      <c r="BF56" s="149">
        <f t="shared" si="19"/>
        <v>1</v>
      </c>
      <c r="BG56" s="149">
        <f t="shared" si="19"/>
        <v>1</v>
      </c>
      <c r="BH56" s="149">
        <f t="shared" si="18"/>
        <v>1</v>
      </c>
      <c r="BI56" s="149">
        <f t="shared" si="18"/>
        <v>1</v>
      </c>
      <c r="BJ56" s="149">
        <f t="shared" si="18"/>
        <v>1</v>
      </c>
      <c r="BK56" s="149">
        <f t="shared" si="18"/>
        <v>1</v>
      </c>
      <c r="BL56" s="149">
        <f t="shared" si="16"/>
        <v>1</v>
      </c>
      <c r="BM56" s="149">
        <f t="shared" si="16"/>
        <v>1</v>
      </c>
      <c r="BN56" s="149" t="str">
        <f t="shared" si="16"/>
        <v/>
      </c>
      <c r="BO56" s="149" t="str">
        <f t="shared" si="16"/>
        <v/>
      </c>
      <c r="BP56" s="149" t="str">
        <f t="shared" si="16"/>
        <v/>
      </c>
      <c r="BQ56" s="149" t="str">
        <f t="shared" si="16"/>
        <v/>
      </c>
      <c r="BR56" s="149" t="str">
        <f t="shared" si="16"/>
        <v/>
      </c>
      <c r="BS56" s="149" t="str">
        <f t="shared" si="16"/>
        <v/>
      </c>
      <c r="BT56" s="149" t="str">
        <f t="shared" si="16"/>
        <v/>
      </c>
      <c r="BU56" s="149" t="str">
        <f t="shared" si="16"/>
        <v/>
      </c>
      <c r="BV56" s="149" t="str">
        <f t="shared" si="16"/>
        <v/>
      </c>
      <c r="BW56" s="149" t="str">
        <f t="shared" si="16"/>
        <v/>
      </c>
      <c r="BX56" s="149" t="str">
        <f t="shared" si="14"/>
        <v/>
      </c>
      <c r="BY56" s="149" t="str">
        <f t="shared" si="14"/>
        <v/>
      </c>
      <c r="BZ56" s="149" t="str">
        <f t="shared" si="2"/>
        <v/>
      </c>
    </row>
    <row r="57" spans="2:78" x14ac:dyDescent="0.3">
      <c r="B57" s="112" t="str">
        <f>Calculations!B57</f>
        <v>RES III</v>
      </c>
      <c r="C57" s="115">
        <f>Calculations!C57</f>
        <v>425.8</v>
      </c>
      <c r="D57" s="112" t="str">
        <f>Calculations!D57</f>
        <v>Win</v>
      </c>
      <c r="E57" s="112" t="str">
        <f>Calculations!E57</f>
        <v>Wind (Onshore, &gt;10MW)</v>
      </c>
      <c r="F57" s="112" t="str">
        <f>Calculations!F57</f>
        <v>Multiple</v>
      </c>
      <c r="G57" s="112">
        <f>Calculations!G57</f>
        <v>40179</v>
      </c>
      <c r="H57" s="112">
        <f>Calculations!H57</f>
        <v>20</v>
      </c>
      <c r="I57" s="112">
        <f>Calculations!I57</f>
        <v>25</v>
      </c>
      <c r="J57" s="112">
        <f>Calculations!J57</f>
        <v>25</v>
      </c>
      <c r="K57" s="112">
        <f>Calculations!K57</f>
        <v>2010</v>
      </c>
      <c r="L57" s="115"/>
      <c r="M57" s="149" t="str">
        <f t="shared" si="17"/>
        <v/>
      </c>
      <c r="N57" s="149" t="str">
        <f t="shared" si="17"/>
        <v/>
      </c>
      <c r="O57" s="149" t="str">
        <f t="shared" si="17"/>
        <v/>
      </c>
      <c r="P57" s="149" t="str">
        <f t="shared" si="17"/>
        <v/>
      </c>
      <c r="Q57" s="149" t="str">
        <f t="shared" si="17"/>
        <v/>
      </c>
      <c r="R57" s="149">
        <f t="shared" si="17"/>
        <v>1</v>
      </c>
      <c r="S57" s="149">
        <f t="shared" si="17"/>
        <v>1</v>
      </c>
      <c r="T57" s="149">
        <f t="shared" si="17"/>
        <v>1</v>
      </c>
      <c r="U57" s="149">
        <f t="shared" si="17"/>
        <v>1</v>
      </c>
      <c r="V57" s="149">
        <f t="shared" si="17"/>
        <v>1</v>
      </c>
      <c r="W57" s="149">
        <f t="shared" si="17"/>
        <v>1</v>
      </c>
      <c r="X57" s="149">
        <f t="shared" si="17"/>
        <v>1</v>
      </c>
      <c r="Y57" s="149">
        <f t="shared" si="17"/>
        <v>1</v>
      </c>
      <c r="Z57" s="149">
        <f t="shared" si="17"/>
        <v>1</v>
      </c>
      <c r="AA57" s="149">
        <f t="shared" si="17"/>
        <v>1</v>
      </c>
      <c r="AB57" s="149">
        <f t="shared" si="17"/>
        <v>1</v>
      </c>
      <c r="AC57" s="149">
        <f t="shared" si="15"/>
        <v>1</v>
      </c>
      <c r="AD57" s="149">
        <f t="shared" si="15"/>
        <v>1</v>
      </c>
      <c r="AE57" s="149">
        <f t="shared" si="15"/>
        <v>1</v>
      </c>
      <c r="AF57" s="149">
        <f t="shared" si="15"/>
        <v>1</v>
      </c>
      <c r="AG57" s="149">
        <f t="shared" si="15"/>
        <v>1</v>
      </c>
      <c r="AH57" s="149">
        <f t="shared" si="15"/>
        <v>1</v>
      </c>
      <c r="AI57" s="149">
        <f t="shared" si="15"/>
        <v>1</v>
      </c>
      <c r="AJ57" s="149">
        <f t="shared" si="15"/>
        <v>1</v>
      </c>
      <c r="AK57" s="149">
        <f t="shared" si="15"/>
        <v>1</v>
      </c>
      <c r="AL57" s="149">
        <f t="shared" si="15"/>
        <v>1</v>
      </c>
      <c r="AM57" s="149">
        <f t="shared" si="15"/>
        <v>1</v>
      </c>
      <c r="AN57" s="149">
        <f t="shared" si="15"/>
        <v>1</v>
      </c>
      <c r="AO57" s="149">
        <f t="shared" si="15"/>
        <v>1</v>
      </c>
      <c r="AP57" s="149">
        <f t="shared" si="15"/>
        <v>1</v>
      </c>
      <c r="AQ57" s="149">
        <f t="shared" si="15"/>
        <v>1</v>
      </c>
      <c r="AR57" s="149">
        <f t="shared" si="19"/>
        <v>1</v>
      </c>
      <c r="AS57" s="149">
        <f t="shared" si="19"/>
        <v>1</v>
      </c>
      <c r="AT57" s="149">
        <f t="shared" si="19"/>
        <v>1</v>
      </c>
      <c r="AU57" s="149">
        <f t="shared" si="19"/>
        <v>1</v>
      </c>
      <c r="AV57" s="149">
        <f t="shared" si="19"/>
        <v>1</v>
      </c>
      <c r="AW57" s="149">
        <f t="shared" si="19"/>
        <v>1</v>
      </c>
      <c r="AX57" s="149">
        <f t="shared" si="19"/>
        <v>1</v>
      </c>
      <c r="AY57" s="149">
        <f t="shared" si="19"/>
        <v>1</v>
      </c>
      <c r="AZ57" s="149">
        <f t="shared" si="19"/>
        <v>1</v>
      </c>
      <c r="BA57" s="149">
        <f t="shared" si="19"/>
        <v>1</v>
      </c>
      <c r="BB57" s="149">
        <f t="shared" si="19"/>
        <v>1</v>
      </c>
      <c r="BC57" s="149">
        <f t="shared" si="19"/>
        <v>1</v>
      </c>
      <c r="BD57" s="149">
        <f t="shared" si="19"/>
        <v>1</v>
      </c>
      <c r="BE57" s="149">
        <f t="shared" si="19"/>
        <v>1</v>
      </c>
      <c r="BF57" s="149">
        <f t="shared" si="19"/>
        <v>1</v>
      </c>
      <c r="BG57" s="149">
        <f t="shared" si="19"/>
        <v>1</v>
      </c>
      <c r="BH57" s="149">
        <f t="shared" si="18"/>
        <v>1</v>
      </c>
      <c r="BI57" s="149">
        <f t="shared" si="18"/>
        <v>1</v>
      </c>
      <c r="BJ57" s="149">
        <f t="shared" si="18"/>
        <v>1</v>
      </c>
      <c r="BK57" s="149">
        <f t="shared" si="18"/>
        <v>1</v>
      </c>
      <c r="BL57" s="149">
        <f t="shared" si="16"/>
        <v>1</v>
      </c>
      <c r="BM57" s="149">
        <f t="shared" si="16"/>
        <v>1</v>
      </c>
      <c r="BN57" s="149">
        <f t="shared" si="16"/>
        <v>1</v>
      </c>
      <c r="BO57" s="149">
        <f t="shared" si="16"/>
        <v>1</v>
      </c>
      <c r="BP57" s="149" t="str">
        <f t="shared" si="16"/>
        <v/>
      </c>
      <c r="BQ57" s="149" t="str">
        <f t="shared" si="16"/>
        <v/>
      </c>
      <c r="BR57" s="149" t="str">
        <f t="shared" si="16"/>
        <v/>
      </c>
      <c r="BS57" s="149" t="str">
        <f t="shared" si="16"/>
        <v/>
      </c>
      <c r="BT57" s="149" t="str">
        <f t="shared" si="16"/>
        <v/>
      </c>
      <c r="BU57" s="149" t="str">
        <f t="shared" si="16"/>
        <v/>
      </c>
      <c r="BV57" s="149" t="str">
        <f t="shared" si="16"/>
        <v/>
      </c>
      <c r="BW57" s="149" t="str">
        <f t="shared" si="16"/>
        <v/>
      </c>
      <c r="BX57" s="149" t="str">
        <f t="shared" si="14"/>
        <v/>
      </c>
      <c r="BY57" s="149" t="str">
        <f t="shared" si="14"/>
        <v/>
      </c>
      <c r="BZ57" s="149" t="str">
        <f t="shared" si="2"/>
        <v/>
      </c>
    </row>
    <row r="58" spans="2:78" x14ac:dyDescent="0.3">
      <c r="B58" s="112" t="str">
        <f>Calculations!B58</f>
        <v>RESOP</v>
      </c>
      <c r="C58" s="115">
        <f>Calculations!C58</f>
        <v>473.7</v>
      </c>
      <c r="D58" s="112" t="str">
        <f>Calculations!D58</f>
        <v>Sol</v>
      </c>
      <c r="E58" s="112" t="str">
        <f>Calculations!E58</f>
        <v>Solar (Ground Mounted, &lt;10MW)</v>
      </c>
      <c r="F58" s="112" t="str">
        <f>Calculations!F58</f>
        <v>Multiple</v>
      </c>
      <c r="G58" s="112">
        <f>Calculations!G58</f>
        <v>40179</v>
      </c>
      <c r="H58" s="112">
        <f>Calculations!H58</f>
        <v>20</v>
      </c>
      <c r="I58" s="112">
        <f>Calculations!I58</f>
        <v>25</v>
      </c>
      <c r="J58" s="112">
        <f>Calculations!J58</f>
        <v>25</v>
      </c>
      <c r="K58" s="112">
        <f>Calculations!K58</f>
        <v>2010</v>
      </c>
      <c r="L58" s="115"/>
      <c r="M58" s="149" t="str">
        <f t="shared" si="17"/>
        <v/>
      </c>
      <c r="N58" s="149" t="str">
        <f t="shared" si="17"/>
        <v/>
      </c>
      <c r="O58" s="149" t="str">
        <f t="shared" si="17"/>
        <v/>
      </c>
      <c r="P58" s="149" t="str">
        <f t="shared" si="17"/>
        <v/>
      </c>
      <c r="Q58" s="149" t="str">
        <f t="shared" si="17"/>
        <v/>
      </c>
      <c r="R58" s="149">
        <f t="shared" si="17"/>
        <v>1</v>
      </c>
      <c r="S58" s="149">
        <f t="shared" si="17"/>
        <v>1</v>
      </c>
      <c r="T58" s="149">
        <f t="shared" si="17"/>
        <v>1</v>
      </c>
      <c r="U58" s="149">
        <f t="shared" si="17"/>
        <v>1</v>
      </c>
      <c r="V58" s="149">
        <f t="shared" si="17"/>
        <v>1</v>
      </c>
      <c r="W58" s="149">
        <f t="shared" si="17"/>
        <v>1</v>
      </c>
      <c r="X58" s="149">
        <f t="shared" si="17"/>
        <v>1</v>
      </c>
      <c r="Y58" s="149">
        <f t="shared" si="17"/>
        <v>1</v>
      </c>
      <c r="Z58" s="149">
        <f t="shared" si="17"/>
        <v>1</v>
      </c>
      <c r="AA58" s="149">
        <f t="shared" si="17"/>
        <v>1</v>
      </c>
      <c r="AB58" s="149">
        <f t="shared" ref="AB58:AQ73" si="20">IF(AND(AB$2&gt;=$K58,AB$2&lt;SUM($I58:$K58)),1,"")</f>
        <v>1</v>
      </c>
      <c r="AC58" s="149">
        <f t="shared" si="20"/>
        <v>1</v>
      </c>
      <c r="AD58" s="149">
        <f t="shared" si="20"/>
        <v>1</v>
      </c>
      <c r="AE58" s="149">
        <f t="shared" si="20"/>
        <v>1</v>
      </c>
      <c r="AF58" s="149">
        <f t="shared" si="20"/>
        <v>1</v>
      </c>
      <c r="AG58" s="149">
        <f t="shared" si="20"/>
        <v>1</v>
      </c>
      <c r="AH58" s="149">
        <f t="shared" si="20"/>
        <v>1</v>
      </c>
      <c r="AI58" s="149">
        <f t="shared" si="20"/>
        <v>1</v>
      </c>
      <c r="AJ58" s="149">
        <f t="shared" si="20"/>
        <v>1</v>
      </c>
      <c r="AK58" s="149">
        <f t="shared" si="20"/>
        <v>1</v>
      </c>
      <c r="AL58" s="149">
        <f t="shared" si="20"/>
        <v>1</v>
      </c>
      <c r="AM58" s="149">
        <f t="shared" si="20"/>
        <v>1</v>
      </c>
      <c r="AN58" s="149">
        <f t="shared" si="20"/>
        <v>1</v>
      </c>
      <c r="AO58" s="149">
        <f t="shared" si="20"/>
        <v>1</v>
      </c>
      <c r="AP58" s="149">
        <f t="shared" si="20"/>
        <v>1</v>
      </c>
      <c r="AQ58" s="149">
        <f t="shared" si="20"/>
        <v>1</v>
      </c>
      <c r="AR58" s="149">
        <f t="shared" si="19"/>
        <v>1</v>
      </c>
      <c r="AS58" s="149">
        <f t="shared" si="19"/>
        <v>1</v>
      </c>
      <c r="AT58" s="149">
        <f t="shared" si="19"/>
        <v>1</v>
      </c>
      <c r="AU58" s="149">
        <f t="shared" si="19"/>
        <v>1</v>
      </c>
      <c r="AV58" s="149">
        <f t="shared" si="19"/>
        <v>1</v>
      </c>
      <c r="AW58" s="149">
        <f t="shared" si="19"/>
        <v>1</v>
      </c>
      <c r="AX58" s="149">
        <f t="shared" si="19"/>
        <v>1</v>
      </c>
      <c r="AY58" s="149">
        <f t="shared" si="19"/>
        <v>1</v>
      </c>
      <c r="AZ58" s="149">
        <f t="shared" si="19"/>
        <v>1</v>
      </c>
      <c r="BA58" s="149">
        <f t="shared" si="19"/>
        <v>1</v>
      </c>
      <c r="BB58" s="149">
        <f t="shared" si="19"/>
        <v>1</v>
      </c>
      <c r="BC58" s="149">
        <f t="shared" si="19"/>
        <v>1</v>
      </c>
      <c r="BD58" s="149">
        <f t="shared" si="19"/>
        <v>1</v>
      </c>
      <c r="BE58" s="149">
        <f t="shared" si="19"/>
        <v>1</v>
      </c>
      <c r="BF58" s="149">
        <f t="shared" si="19"/>
        <v>1</v>
      </c>
      <c r="BG58" s="149">
        <f t="shared" si="19"/>
        <v>1</v>
      </c>
      <c r="BH58" s="149">
        <f t="shared" si="18"/>
        <v>1</v>
      </c>
      <c r="BI58" s="149">
        <f t="shared" si="18"/>
        <v>1</v>
      </c>
      <c r="BJ58" s="149">
        <f t="shared" si="18"/>
        <v>1</v>
      </c>
      <c r="BK58" s="149">
        <f t="shared" si="18"/>
        <v>1</v>
      </c>
      <c r="BL58" s="149">
        <f t="shared" si="16"/>
        <v>1</v>
      </c>
      <c r="BM58" s="149">
        <f t="shared" si="16"/>
        <v>1</v>
      </c>
      <c r="BN58" s="149">
        <f t="shared" si="16"/>
        <v>1</v>
      </c>
      <c r="BO58" s="149">
        <f t="shared" si="16"/>
        <v>1</v>
      </c>
      <c r="BP58" s="149" t="str">
        <f t="shared" si="16"/>
        <v/>
      </c>
      <c r="BQ58" s="149" t="str">
        <f t="shared" si="16"/>
        <v/>
      </c>
      <c r="BR58" s="149" t="str">
        <f t="shared" si="16"/>
        <v/>
      </c>
      <c r="BS58" s="149" t="str">
        <f t="shared" si="16"/>
        <v/>
      </c>
      <c r="BT58" s="149" t="str">
        <f t="shared" si="16"/>
        <v/>
      </c>
      <c r="BU58" s="149" t="str">
        <f t="shared" si="16"/>
        <v/>
      </c>
      <c r="BV58" s="149" t="str">
        <f t="shared" si="16"/>
        <v/>
      </c>
      <c r="BW58" s="149" t="str">
        <f t="shared" si="16"/>
        <v/>
      </c>
      <c r="BX58" s="149" t="str">
        <f t="shared" si="14"/>
        <v/>
      </c>
      <c r="BY58" s="149" t="str">
        <f t="shared" si="14"/>
        <v/>
      </c>
      <c r="BZ58" s="149" t="str">
        <f t="shared" si="2"/>
        <v/>
      </c>
    </row>
    <row r="59" spans="2:78" x14ac:dyDescent="0.3">
      <c r="B59" s="112" t="str">
        <f>Calculations!B59</f>
        <v>RESOP</v>
      </c>
      <c r="C59" s="115">
        <f>Calculations!C59</f>
        <v>284.89999999999998</v>
      </c>
      <c r="D59" s="112" t="str">
        <f>Calculations!D59</f>
        <v>Win</v>
      </c>
      <c r="E59" s="112" t="str">
        <f>Calculations!E59</f>
        <v>Wind (Onshore, &lt;10MW)</v>
      </c>
      <c r="F59" s="112" t="str">
        <f>Calculations!F59</f>
        <v>Multiple</v>
      </c>
      <c r="G59" s="112">
        <f>Calculations!G59</f>
        <v>40179</v>
      </c>
      <c r="H59" s="112">
        <f>Calculations!H59</f>
        <v>20</v>
      </c>
      <c r="I59" s="112">
        <f>Calculations!I59</f>
        <v>25</v>
      </c>
      <c r="J59" s="112">
        <f>Calculations!J59</f>
        <v>25</v>
      </c>
      <c r="K59" s="112">
        <f>Calculations!K59</f>
        <v>2010</v>
      </c>
      <c r="L59" s="115"/>
      <c r="M59" s="149" t="str">
        <f t="shared" ref="M59:AB74" si="21">IF(AND(M$2&gt;=$K59,M$2&lt;SUM($I59:$K59)),1,"")</f>
        <v/>
      </c>
      <c r="N59" s="149" t="str">
        <f t="shared" si="21"/>
        <v/>
      </c>
      <c r="O59" s="149" t="str">
        <f t="shared" si="21"/>
        <v/>
      </c>
      <c r="P59" s="149" t="str">
        <f t="shared" si="21"/>
        <v/>
      </c>
      <c r="Q59" s="149" t="str">
        <f t="shared" si="21"/>
        <v/>
      </c>
      <c r="R59" s="149">
        <f t="shared" si="21"/>
        <v>1</v>
      </c>
      <c r="S59" s="149">
        <f t="shared" si="21"/>
        <v>1</v>
      </c>
      <c r="T59" s="149">
        <f t="shared" si="21"/>
        <v>1</v>
      </c>
      <c r="U59" s="149">
        <f t="shared" si="21"/>
        <v>1</v>
      </c>
      <c r="V59" s="149">
        <f t="shared" si="21"/>
        <v>1</v>
      </c>
      <c r="W59" s="149">
        <f t="shared" si="21"/>
        <v>1</v>
      </c>
      <c r="X59" s="149">
        <f t="shared" si="21"/>
        <v>1</v>
      </c>
      <c r="Y59" s="149">
        <f t="shared" si="21"/>
        <v>1</v>
      </c>
      <c r="Z59" s="149">
        <f t="shared" si="21"/>
        <v>1</v>
      </c>
      <c r="AA59" s="149">
        <f t="shared" si="21"/>
        <v>1</v>
      </c>
      <c r="AB59" s="149">
        <f t="shared" si="21"/>
        <v>1</v>
      </c>
      <c r="AC59" s="149">
        <f t="shared" si="20"/>
        <v>1</v>
      </c>
      <c r="AD59" s="149">
        <f t="shared" si="20"/>
        <v>1</v>
      </c>
      <c r="AE59" s="149">
        <f t="shared" si="20"/>
        <v>1</v>
      </c>
      <c r="AF59" s="149">
        <f t="shared" si="20"/>
        <v>1</v>
      </c>
      <c r="AG59" s="149">
        <f t="shared" si="20"/>
        <v>1</v>
      </c>
      <c r="AH59" s="149">
        <f t="shared" si="20"/>
        <v>1</v>
      </c>
      <c r="AI59" s="149">
        <f t="shared" si="20"/>
        <v>1</v>
      </c>
      <c r="AJ59" s="149">
        <f t="shared" si="20"/>
        <v>1</v>
      </c>
      <c r="AK59" s="149">
        <f t="shared" si="20"/>
        <v>1</v>
      </c>
      <c r="AL59" s="149">
        <f t="shared" si="20"/>
        <v>1</v>
      </c>
      <c r="AM59" s="149">
        <f t="shared" si="20"/>
        <v>1</v>
      </c>
      <c r="AN59" s="149">
        <f t="shared" si="20"/>
        <v>1</v>
      </c>
      <c r="AO59" s="149">
        <f t="shared" si="20"/>
        <v>1</v>
      </c>
      <c r="AP59" s="149">
        <f t="shared" si="20"/>
        <v>1</v>
      </c>
      <c r="AQ59" s="149">
        <f t="shared" si="20"/>
        <v>1</v>
      </c>
      <c r="AR59" s="149">
        <f t="shared" si="19"/>
        <v>1</v>
      </c>
      <c r="AS59" s="149">
        <f t="shared" si="19"/>
        <v>1</v>
      </c>
      <c r="AT59" s="149">
        <f t="shared" si="19"/>
        <v>1</v>
      </c>
      <c r="AU59" s="149">
        <f t="shared" si="19"/>
        <v>1</v>
      </c>
      <c r="AV59" s="149">
        <f t="shared" si="19"/>
        <v>1</v>
      </c>
      <c r="AW59" s="149">
        <f t="shared" si="19"/>
        <v>1</v>
      </c>
      <c r="AX59" s="149">
        <f t="shared" si="19"/>
        <v>1</v>
      </c>
      <c r="AY59" s="149">
        <f t="shared" si="19"/>
        <v>1</v>
      </c>
      <c r="AZ59" s="149">
        <f t="shared" si="19"/>
        <v>1</v>
      </c>
      <c r="BA59" s="149">
        <f t="shared" si="19"/>
        <v>1</v>
      </c>
      <c r="BB59" s="149">
        <f t="shared" si="19"/>
        <v>1</v>
      </c>
      <c r="BC59" s="149">
        <f t="shared" si="19"/>
        <v>1</v>
      </c>
      <c r="BD59" s="149">
        <f t="shared" si="19"/>
        <v>1</v>
      </c>
      <c r="BE59" s="149">
        <f t="shared" si="19"/>
        <v>1</v>
      </c>
      <c r="BF59" s="149">
        <f t="shared" si="19"/>
        <v>1</v>
      </c>
      <c r="BG59" s="149">
        <f t="shared" si="19"/>
        <v>1</v>
      </c>
      <c r="BH59" s="149">
        <f t="shared" si="18"/>
        <v>1</v>
      </c>
      <c r="BI59" s="149">
        <f t="shared" si="18"/>
        <v>1</v>
      </c>
      <c r="BJ59" s="149">
        <f t="shared" si="18"/>
        <v>1</v>
      </c>
      <c r="BK59" s="149">
        <f t="shared" si="18"/>
        <v>1</v>
      </c>
      <c r="BL59" s="149">
        <f t="shared" si="16"/>
        <v>1</v>
      </c>
      <c r="BM59" s="149">
        <f t="shared" si="16"/>
        <v>1</v>
      </c>
      <c r="BN59" s="149">
        <f t="shared" si="16"/>
        <v>1</v>
      </c>
      <c r="BO59" s="149">
        <f t="shared" si="16"/>
        <v>1</v>
      </c>
      <c r="BP59" s="149" t="str">
        <f t="shared" si="16"/>
        <v/>
      </c>
      <c r="BQ59" s="149" t="str">
        <f t="shared" si="16"/>
        <v/>
      </c>
      <c r="BR59" s="149" t="str">
        <f t="shared" si="16"/>
        <v/>
      </c>
      <c r="BS59" s="149" t="str">
        <f t="shared" si="16"/>
        <v/>
      </c>
      <c r="BT59" s="149" t="str">
        <f t="shared" si="16"/>
        <v/>
      </c>
      <c r="BU59" s="149" t="str">
        <f t="shared" si="16"/>
        <v/>
      </c>
      <c r="BV59" s="149" t="str">
        <f t="shared" si="16"/>
        <v/>
      </c>
      <c r="BW59" s="149" t="str">
        <f t="shared" si="16"/>
        <v/>
      </c>
      <c r="BX59" s="149" t="str">
        <f t="shared" si="14"/>
        <v/>
      </c>
      <c r="BY59" s="149" t="str">
        <f t="shared" si="14"/>
        <v/>
      </c>
      <c r="BZ59" s="149" t="str">
        <f t="shared" si="2"/>
        <v/>
      </c>
    </row>
    <row r="60" spans="2:78" x14ac:dyDescent="0.3">
      <c r="B60" s="112" t="str">
        <f>Calculations!B60</f>
        <v>Coal Shutdown</v>
      </c>
      <c r="C60" s="115">
        <f>Calculations!C60</f>
        <v>0</v>
      </c>
      <c r="D60" s="112" t="str">
        <f>Calculations!D60</f>
        <v>Col</v>
      </c>
      <c r="E60" s="112" t="str">
        <f>Calculations!E60</f>
        <v>Coal</v>
      </c>
      <c r="F60" s="112" t="str">
        <f>Calculations!F60</f>
        <v>Multiple</v>
      </c>
      <c r="G60" s="112">
        <f>Calculations!G60</f>
        <v>39814</v>
      </c>
      <c r="H60" s="112">
        <f>Calculations!H60</f>
        <v>1</v>
      </c>
      <c r="I60" s="112">
        <f>Calculations!I60</f>
        <v>20</v>
      </c>
      <c r="J60" s="112">
        <f>Calculations!J60</f>
        <v>0</v>
      </c>
      <c r="K60" s="112">
        <f>Calculations!K60</f>
        <v>2009</v>
      </c>
      <c r="L60" s="115"/>
      <c r="M60" s="149" t="str">
        <f t="shared" si="21"/>
        <v/>
      </c>
      <c r="N60" s="149" t="str">
        <f t="shared" si="21"/>
        <v/>
      </c>
      <c r="O60" s="149" t="str">
        <f t="shared" si="21"/>
        <v/>
      </c>
      <c r="P60" s="149" t="str">
        <f t="shared" si="21"/>
        <v/>
      </c>
      <c r="Q60" s="149">
        <f t="shared" si="21"/>
        <v>1</v>
      </c>
      <c r="R60" s="149">
        <f t="shared" si="21"/>
        <v>1</v>
      </c>
      <c r="S60" s="149">
        <f t="shared" si="21"/>
        <v>1</v>
      </c>
      <c r="T60" s="149">
        <f t="shared" si="21"/>
        <v>1</v>
      </c>
      <c r="U60" s="149">
        <f t="shared" si="21"/>
        <v>1</v>
      </c>
      <c r="V60" s="149">
        <f t="shared" si="21"/>
        <v>1</v>
      </c>
      <c r="W60" s="149">
        <f t="shared" si="21"/>
        <v>1</v>
      </c>
      <c r="X60" s="149">
        <f t="shared" si="21"/>
        <v>1</v>
      </c>
      <c r="Y60" s="149">
        <f t="shared" si="21"/>
        <v>1</v>
      </c>
      <c r="Z60" s="149">
        <f t="shared" si="21"/>
        <v>1</v>
      </c>
      <c r="AA60" s="149">
        <f t="shared" si="21"/>
        <v>1</v>
      </c>
      <c r="AB60" s="149">
        <f t="shared" si="21"/>
        <v>1</v>
      </c>
      <c r="AC60" s="149">
        <f t="shared" si="20"/>
        <v>1</v>
      </c>
      <c r="AD60" s="149">
        <f t="shared" si="20"/>
        <v>1</v>
      </c>
      <c r="AE60" s="149">
        <f t="shared" si="20"/>
        <v>1</v>
      </c>
      <c r="AF60" s="149">
        <f t="shared" si="20"/>
        <v>1</v>
      </c>
      <c r="AG60" s="149">
        <f t="shared" si="20"/>
        <v>1</v>
      </c>
      <c r="AH60" s="149">
        <f t="shared" si="20"/>
        <v>1</v>
      </c>
      <c r="AI60" s="149">
        <f t="shared" si="20"/>
        <v>1</v>
      </c>
      <c r="AJ60" s="149">
        <f t="shared" si="20"/>
        <v>1</v>
      </c>
      <c r="AK60" s="149" t="str">
        <f t="shared" si="20"/>
        <v/>
      </c>
      <c r="AL60" s="149" t="str">
        <f t="shared" si="20"/>
        <v/>
      </c>
      <c r="AM60" s="149" t="str">
        <f t="shared" si="20"/>
        <v/>
      </c>
      <c r="AN60" s="149" t="str">
        <f t="shared" si="20"/>
        <v/>
      </c>
      <c r="AO60" s="149" t="str">
        <f t="shared" si="20"/>
        <v/>
      </c>
      <c r="AP60" s="149" t="str">
        <f t="shared" si="20"/>
        <v/>
      </c>
      <c r="AQ60" s="149" t="str">
        <f t="shared" si="20"/>
        <v/>
      </c>
      <c r="AR60" s="149" t="str">
        <f t="shared" si="19"/>
        <v/>
      </c>
      <c r="AS60" s="149" t="str">
        <f t="shared" si="19"/>
        <v/>
      </c>
      <c r="AT60" s="149" t="str">
        <f t="shared" si="19"/>
        <v/>
      </c>
      <c r="AU60" s="149" t="str">
        <f t="shared" si="19"/>
        <v/>
      </c>
      <c r="AV60" s="149" t="str">
        <f t="shared" si="19"/>
        <v/>
      </c>
      <c r="AW60" s="149" t="str">
        <f t="shared" si="19"/>
        <v/>
      </c>
      <c r="AX60" s="149" t="str">
        <f t="shared" si="19"/>
        <v/>
      </c>
      <c r="AY60" s="149" t="str">
        <f t="shared" si="19"/>
        <v/>
      </c>
      <c r="AZ60" s="149" t="str">
        <f t="shared" si="19"/>
        <v/>
      </c>
      <c r="BA60" s="149" t="str">
        <f t="shared" si="19"/>
        <v/>
      </c>
      <c r="BB60" s="149" t="str">
        <f t="shared" si="19"/>
        <v/>
      </c>
      <c r="BC60" s="149" t="str">
        <f t="shared" si="19"/>
        <v/>
      </c>
      <c r="BD60" s="149" t="str">
        <f t="shared" si="19"/>
        <v/>
      </c>
      <c r="BE60" s="149" t="str">
        <f t="shared" si="19"/>
        <v/>
      </c>
      <c r="BF60" s="149" t="str">
        <f t="shared" si="19"/>
        <v/>
      </c>
      <c r="BG60" s="149" t="str">
        <f t="shared" si="19"/>
        <v/>
      </c>
      <c r="BH60" s="149" t="str">
        <f t="shared" si="18"/>
        <v/>
      </c>
      <c r="BI60" s="149" t="str">
        <f t="shared" si="18"/>
        <v/>
      </c>
      <c r="BJ60" s="149" t="str">
        <f t="shared" si="18"/>
        <v/>
      </c>
      <c r="BK60" s="149" t="str">
        <f t="shared" si="18"/>
        <v/>
      </c>
      <c r="BL60" s="149" t="str">
        <f t="shared" si="16"/>
        <v/>
      </c>
      <c r="BM60" s="149" t="str">
        <f t="shared" si="16"/>
        <v/>
      </c>
      <c r="BN60" s="149" t="str">
        <f t="shared" si="16"/>
        <v/>
      </c>
      <c r="BO60" s="149" t="str">
        <f t="shared" si="16"/>
        <v/>
      </c>
      <c r="BP60" s="149" t="str">
        <f t="shared" si="16"/>
        <v/>
      </c>
      <c r="BQ60" s="149" t="str">
        <f t="shared" si="16"/>
        <v/>
      </c>
      <c r="BR60" s="149" t="str">
        <f t="shared" si="16"/>
        <v/>
      </c>
      <c r="BS60" s="149" t="str">
        <f t="shared" si="16"/>
        <v/>
      </c>
      <c r="BT60" s="149" t="str">
        <f t="shared" si="16"/>
        <v/>
      </c>
      <c r="BU60" s="149" t="str">
        <f t="shared" si="16"/>
        <v/>
      </c>
      <c r="BV60" s="149" t="str">
        <f t="shared" si="16"/>
        <v/>
      </c>
      <c r="BW60" s="149" t="str">
        <f t="shared" si="16"/>
        <v/>
      </c>
      <c r="BX60" s="149" t="str">
        <f t="shared" si="14"/>
        <v/>
      </c>
      <c r="BY60" s="149" t="str">
        <f t="shared" si="14"/>
        <v/>
      </c>
      <c r="BZ60" s="149" t="str">
        <f t="shared" si="2"/>
        <v/>
      </c>
    </row>
    <row r="61" spans="2:78" x14ac:dyDescent="0.3">
      <c r="B61" s="112" t="str">
        <f>Calculations!B61</f>
        <v>Coal Shutdown</v>
      </c>
      <c r="C61" s="115">
        <f>Calculations!C61</f>
        <v>0</v>
      </c>
      <c r="D61" s="112" t="str">
        <f>Calculations!D61</f>
        <v>Col</v>
      </c>
      <c r="E61" s="112" t="str">
        <f>Calculations!E61</f>
        <v>Coal</v>
      </c>
      <c r="F61" s="112" t="str">
        <f>Calculations!F61</f>
        <v>Multiple</v>
      </c>
      <c r="G61" s="112">
        <f>Calculations!G61</f>
        <v>40179</v>
      </c>
      <c r="H61" s="112">
        <f>Calculations!H61</f>
        <v>1</v>
      </c>
      <c r="I61" s="112">
        <f>Calculations!I61</f>
        <v>20</v>
      </c>
      <c r="J61" s="112">
        <f>Calculations!J61</f>
        <v>0</v>
      </c>
      <c r="K61" s="112">
        <f>Calculations!K61</f>
        <v>2010</v>
      </c>
      <c r="L61" s="115"/>
      <c r="M61" s="149" t="str">
        <f t="shared" si="21"/>
        <v/>
      </c>
      <c r="N61" s="149" t="str">
        <f t="shared" si="21"/>
        <v/>
      </c>
      <c r="O61" s="149" t="str">
        <f t="shared" si="21"/>
        <v/>
      </c>
      <c r="P61" s="149" t="str">
        <f t="shared" si="21"/>
        <v/>
      </c>
      <c r="Q61" s="149" t="str">
        <f t="shared" si="21"/>
        <v/>
      </c>
      <c r="R61" s="149">
        <f t="shared" si="21"/>
        <v>1</v>
      </c>
      <c r="S61" s="149">
        <f t="shared" si="21"/>
        <v>1</v>
      </c>
      <c r="T61" s="149">
        <f t="shared" si="21"/>
        <v>1</v>
      </c>
      <c r="U61" s="149">
        <f t="shared" si="21"/>
        <v>1</v>
      </c>
      <c r="V61" s="149">
        <f t="shared" si="21"/>
        <v>1</v>
      </c>
      <c r="W61" s="149">
        <f t="shared" si="21"/>
        <v>1</v>
      </c>
      <c r="X61" s="149">
        <f t="shared" si="21"/>
        <v>1</v>
      </c>
      <c r="Y61" s="149">
        <f t="shared" si="21"/>
        <v>1</v>
      </c>
      <c r="Z61" s="149">
        <f t="shared" si="21"/>
        <v>1</v>
      </c>
      <c r="AA61" s="149">
        <f t="shared" si="21"/>
        <v>1</v>
      </c>
      <c r="AB61" s="149">
        <f t="shared" si="21"/>
        <v>1</v>
      </c>
      <c r="AC61" s="149">
        <f t="shared" si="20"/>
        <v>1</v>
      </c>
      <c r="AD61" s="149">
        <f t="shared" si="20"/>
        <v>1</v>
      </c>
      <c r="AE61" s="149">
        <f t="shared" si="20"/>
        <v>1</v>
      </c>
      <c r="AF61" s="149">
        <f t="shared" si="20"/>
        <v>1</v>
      </c>
      <c r="AG61" s="149">
        <f t="shared" si="20"/>
        <v>1</v>
      </c>
      <c r="AH61" s="149">
        <f t="shared" si="20"/>
        <v>1</v>
      </c>
      <c r="AI61" s="149">
        <f t="shared" si="20"/>
        <v>1</v>
      </c>
      <c r="AJ61" s="149">
        <f t="shared" si="20"/>
        <v>1</v>
      </c>
      <c r="AK61" s="149">
        <f t="shared" si="20"/>
        <v>1</v>
      </c>
      <c r="AL61" s="149" t="str">
        <f t="shared" si="20"/>
        <v/>
      </c>
      <c r="AM61" s="149" t="str">
        <f t="shared" si="20"/>
        <v/>
      </c>
      <c r="AN61" s="149" t="str">
        <f t="shared" si="20"/>
        <v/>
      </c>
      <c r="AO61" s="149" t="str">
        <f t="shared" si="20"/>
        <v/>
      </c>
      <c r="AP61" s="149" t="str">
        <f t="shared" si="20"/>
        <v/>
      </c>
      <c r="AQ61" s="149" t="str">
        <f t="shared" si="20"/>
        <v/>
      </c>
      <c r="AR61" s="149" t="str">
        <f t="shared" si="19"/>
        <v/>
      </c>
      <c r="AS61" s="149" t="str">
        <f t="shared" si="19"/>
        <v/>
      </c>
      <c r="AT61" s="149" t="str">
        <f t="shared" si="19"/>
        <v/>
      </c>
      <c r="AU61" s="149" t="str">
        <f t="shared" si="19"/>
        <v/>
      </c>
      <c r="AV61" s="149" t="str">
        <f t="shared" si="19"/>
        <v/>
      </c>
      <c r="AW61" s="149" t="str">
        <f t="shared" si="19"/>
        <v/>
      </c>
      <c r="AX61" s="149" t="str">
        <f t="shared" si="19"/>
        <v/>
      </c>
      <c r="AY61" s="149" t="str">
        <f t="shared" si="19"/>
        <v/>
      </c>
      <c r="AZ61" s="149" t="str">
        <f t="shared" si="19"/>
        <v/>
      </c>
      <c r="BA61" s="149" t="str">
        <f t="shared" si="19"/>
        <v/>
      </c>
      <c r="BB61" s="149" t="str">
        <f t="shared" si="19"/>
        <v/>
      </c>
      <c r="BC61" s="149" t="str">
        <f t="shared" si="19"/>
        <v/>
      </c>
      <c r="BD61" s="149" t="str">
        <f t="shared" si="19"/>
        <v/>
      </c>
      <c r="BE61" s="149" t="str">
        <f t="shared" si="19"/>
        <v/>
      </c>
      <c r="BF61" s="149" t="str">
        <f t="shared" si="19"/>
        <v/>
      </c>
      <c r="BG61" s="149" t="str">
        <f t="shared" ref="BG61:BV76" si="22">IF(AND(BG$2&gt;=$K61,BG$2&lt;SUM($I61:$K61)),1,"")</f>
        <v/>
      </c>
      <c r="BH61" s="149" t="str">
        <f t="shared" si="22"/>
        <v/>
      </c>
      <c r="BI61" s="149" t="str">
        <f t="shared" si="22"/>
        <v/>
      </c>
      <c r="BJ61" s="149" t="str">
        <f t="shared" si="22"/>
        <v/>
      </c>
      <c r="BK61" s="149" t="str">
        <f t="shared" si="22"/>
        <v/>
      </c>
      <c r="BL61" s="149" t="str">
        <f t="shared" si="22"/>
        <v/>
      </c>
      <c r="BM61" s="149" t="str">
        <f t="shared" si="22"/>
        <v/>
      </c>
      <c r="BN61" s="149" t="str">
        <f t="shared" si="22"/>
        <v/>
      </c>
      <c r="BO61" s="149" t="str">
        <f t="shared" si="22"/>
        <v/>
      </c>
      <c r="BP61" s="149" t="str">
        <f t="shared" si="22"/>
        <v/>
      </c>
      <c r="BQ61" s="149" t="str">
        <f t="shared" si="22"/>
        <v/>
      </c>
      <c r="BR61" s="149" t="str">
        <f t="shared" si="22"/>
        <v/>
      </c>
      <c r="BS61" s="149" t="str">
        <f t="shared" si="22"/>
        <v/>
      </c>
      <c r="BT61" s="149" t="str">
        <f t="shared" si="22"/>
        <v/>
      </c>
      <c r="BU61" s="149" t="str">
        <f t="shared" si="22"/>
        <v/>
      </c>
      <c r="BV61" s="149" t="str">
        <f t="shared" si="22"/>
        <v/>
      </c>
      <c r="BW61" s="149" t="str">
        <f t="shared" si="16"/>
        <v/>
      </c>
      <c r="BX61" s="149" t="str">
        <f t="shared" si="14"/>
        <v/>
      </c>
      <c r="BY61" s="149" t="str">
        <f t="shared" si="14"/>
        <v/>
      </c>
      <c r="BZ61" s="149" t="str">
        <f t="shared" si="2"/>
        <v/>
      </c>
    </row>
    <row r="62" spans="2:78" x14ac:dyDescent="0.3">
      <c r="B62" s="112" t="str">
        <f>Calculations!B62</f>
        <v>Coal Shutdown</v>
      </c>
      <c r="C62" s="115">
        <f>Calculations!C62</f>
        <v>0</v>
      </c>
      <c r="D62" s="112" t="str">
        <f>Calculations!D62</f>
        <v>Col</v>
      </c>
      <c r="E62" s="112" t="str">
        <f>Calculations!E62</f>
        <v>Coal</v>
      </c>
      <c r="F62" s="112" t="str">
        <f>Calculations!F62</f>
        <v>Multiple</v>
      </c>
      <c r="G62" s="112">
        <f>Calculations!G62</f>
        <v>40544</v>
      </c>
      <c r="H62" s="112">
        <f>Calculations!H62</f>
        <v>1</v>
      </c>
      <c r="I62" s="112">
        <f>Calculations!I62</f>
        <v>20</v>
      </c>
      <c r="J62" s="112">
        <f>Calculations!J62</f>
        <v>0</v>
      </c>
      <c r="K62" s="112">
        <f>Calculations!K62</f>
        <v>2011</v>
      </c>
      <c r="L62" s="115"/>
      <c r="M62" s="149" t="str">
        <f t="shared" si="21"/>
        <v/>
      </c>
      <c r="N62" s="149" t="str">
        <f t="shared" si="21"/>
        <v/>
      </c>
      <c r="O62" s="149" t="str">
        <f t="shared" si="21"/>
        <v/>
      </c>
      <c r="P62" s="149" t="str">
        <f t="shared" si="21"/>
        <v/>
      </c>
      <c r="Q62" s="149" t="str">
        <f t="shared" si="21"/>
        <v/>
      </c>
      <c r="R62" s="149" t="str">
        <f t="shared" si="21"/>
        <v/>
      </c>
      <c r="S62" s="149">
        <f t="shared" si="21"/>
        <v>1</v>
      </c>
      <c r="T62" s="149">
        <f t="shared" si="21"/>
        <v>1</v>
      </c>
      <c r="U62" s="149">
        <f t="shared" si="21"/>
        <v>1</v>
      </c>
      <c r="V62" s="149">
        <f t="shared" si="21"/>
        <v>1</v>
      </c>
      <c r="W62" s="149">
        <f t="shared" si="21"/>
        <v>1</v>
      </c>
      <c r="X62" s="149">
        <f t="shared" si="21"/>
        <v>1</v>
      </c>
      <c r="Y62" s="149">
        <f t="shared" si="21"/>
        <v>1</v>
      </c>
      <c r="Z62" s="149">
        <f t="shared" si="21"/>
        <v>1</v>
      </c>
      <c r="AA62" s="149">
        <f t="shared" si="21"/>
        <v>1</v>
      </c>
      <c r="AB62" s="149">
        <f t="shared" si="21"/>
        <v>1</v>
      </c>
      <c r="AC62" s="149">
        <f t="shared" si="20"/>
        <v>1</v>
      </c>
      <c r="AD62" s="149">
        <f t="shared" si="20"/>
        <v>1</v>
      </c>
      <c r="AE62" s="149">
        <f t="shared" si="20"/>
        <v>1</v>
      </c>
      <c r="AF62" s="149">
        <f t="shared" si="20"/>
        <v>1</v>
      </c>
      <c r="AG62" s="149">
        <f t="shared" si="20"/>
        <v>1</v>
      </c>
      <c r="AH62" s="149">
        <f t="shared" si="20"/>
        <v>1</v>
      </c>
      <c r="AI62" s="149">
        <f t="shared" si="20"/>
        <v>1</v>
      </c>
      <c r="AJ62" s="149">
        <f t="shared" si="20"/>
        <v>1</v>
      </c>
      <c r="AK62" s="149">
        <f t="shared" si="20"/>
        <v>1</v>
      </c>
      <c r="AL62" s="149">
        <f t="shared" si="20"/>
        <v>1</v>
      </c>
      <c r="AM62" s="149" t="str">
        <f t="shared" si="20"/>
        <v/>
      </c>
      <c r="AN62" s="149" t="str">
        <f t="shared" si="20"/>
        <v/>
      </c>
      <c r="AO62" s="149" t="str">
        <f t="shared" si="20"/>
        <v/>
      </c>
      <c r="AP62" s="149" t="str">
        <f t="shared" si="20"/>
        <v/>
      </c>
      <c r="AQ62" s="149" t="str">
        <f t="shared" si="20"/>
        <v/>
      </c>
      <c r="AR62" s="149" t="str">
        <f t="shared" ref="AR62:BG77" si="23">IF(AND(AR$2&gt;=$K62,AR$2&lt;SUM($I62:$K62)),1,"")</f>
        <v/>
      </c>
      <c r="AS62" s="149" t="str">
        <f t="shared" si="23"/>
        <v/>
      </c>
      <c r="AT62" s="149" t="str">
        <f t="shared" si="23"/>
        <v/>
      </c>
      <c r="AU62" s="149" t="str">
        <f t="shared" si="23"/>
        <v/>
      </c>
      <c r="AV62" s="149" t="str">
        <f t="shared" si="23"/>
        <v/>
      </c>
      <c r="AW62" s="149" t="str">
        <f t="shared" si="23"/>
        <v/>
      </c>
      <c r="AX62" s="149" t="str">
        <f t="shared" si="23"/>
        <v/>
      </c>
      <c r="AY62" s="149" t="str">
        <f t="shared" si="23"/>
        <v/>
      </c>
      <c r="AZ62" s="149" t="str">
        <f t="shared" si="23"/>
        <v/>
      </c>
      <c r="BA62" s="149" t="str">
        <f t="shared" si="23"/>
        <v/>
      </c>
      <c r="BB62" s="149" t="str">
        <f t="shared" si="23"/>
        <v/>
      </c>
      <c r="BC62" s="149" t="str">
        <f t="shared" si="23"/>
        <v/>
      </c>
      <c r="BD62" s="149" t="str">
        <f t="shared" si="23"/>
        <v/>
      </c>
      <c r="BE62" s="149" t="str">
        <f t="shared" si="23"/>
        <v/>
      </c>
      <c r="BF62" s="149" t="str">
        <f t="shared" si="23"/>
        <v/>
      </c>
      <c r="BG62" s="149" t="str">
        <f t="shared" si="23"/>
        <v/>
      </c>
      <c r="BH62" s="149" t="str">
        <f t="shared" si="22"/>
        <v/>
      </c>
      <c r="BI62" s="149" t="str">
        <f t="shared" si="22"/>
        <v/>
      </c>
      <c r="BJ62" s="149" t="str">
        <f t="shared" si="22"/>
        <v/>
      </c>
      <c r="BK62" s="149" t="str">
        <f t="shared" si="22"/>
        <v/>
      </c>
      <c r="BL62" s="149" t="str">
        <f t="shared" si="22"/>
        <v/>
      </c>
      <c r="BM62" s="149" t="str">
        <f t="shared" si="22"/>
        <v/>
      </c>
      <c r="BN62" s="149" t="str">
        <f t="shared" si="22"/>
        <v/>
      </c>
      <c r="BO62" s="149" t="str">
        <f t="shared" si="22"/>
        <v/>
      </c>
      <c r="BP62" s="149" t="str">
        <f t="shared" si="22"/>
        <v/>
      </c>
      <c r="BQ62" s="149" t="str">
        <f t="shared" si="22"/>
        <v/>
      </c>
      <c r="BR62" s="149" t="str">
        <f t="shared" si="22"/>
        <v/>
      </c>
      <c r="BS62" s="149" t="str">
        <f t="shared" si="22"/>
        <v/>
      </c>
      <c r="BT62" s="149" t="str">
        <f t="shared" si="22"/>
        <v/>
      </c>
      <c r="BU62" s="149" t="str">
        <f t="shared" si="22"/>
        <v/>
      </c>
      <c r="BV62" s="149" t="str">
        <f t="shared" si="22"/>
        <v/>
      </c>
      <c r="BW62" s="149" t="str">
        <f t="shared" si="16"/>
        <v/>
      </c>
      <c r="BX62" s="149" t="str">
        <f t="shared" si="14"/>
        <v/>
      </c>
      <c r="BY62" s="149" t="str">
        <f t="shared" si="14"/>
        <v/>
      </c>
      <c r="BZ62" s="149" t="str">
        <f t="shared" si="2"/>
        <v/>
      </c>
    </row>
    <row r="63" spans="2:78" x14ac:dyDescent="0.3">
      <c r="B63" s="112" t="str">
        <f>Calculations!B63</f>
        <v>Coal Shutdown</v>
      </c>
      <c r="C63" s="115">
        <f>Calculations!C63</f>
        <v>0</v>
      </c>
      <c r="D63" s="112" t="str">
        <f>Calculations!D63</f>
        <v>Col</v>
      </c>
      <c r="E63" s="112" t="str">
        <f>Calculations!E63</f>
        <v>Coal</v>
      </c>
      <c r="F63" s="112" t="str">
        <f>Calculations!F63</f>
        <v>Multiple</v>
      </c>
      <c r="G63" s="112">
        <f>Calculations!G63</f>
        <v>40909</v>
      </c>
      <c r="H63" s="112">
        <f>Calculations!H63</f>
        <v>1</v>
      </c>
      <c r="I63" s="112">
        <f>Calculations!I63</f>
        <v>20</v>
      </c>
      <c r="J63" s="112">
        <f>Calculations!J63</f>
        <v>0</v>
      </c>
      <c r="K63" s="112">
        <f>Calculations!K63</f>
        <v>2012</v>
      </c>
      <c r="L63" s="115"/>
      <c r="M63" s="149" t="str">
        <f t="shared" si="21"/>
        <v/>
      </c>
      <c r="N63" s="149" t="str">
        <f t="shared" si="21"/>
        <v/>
      </c>
      <c r="O63" s="149" t="str">
        <f t="shared" si="21"/>
        <v/>
      </c>
      <c r="P63" s="149" t="str">
        <f t="shared" si="21"/>
        <v/>
      </c>
      <c r="Q63" s="149" t="str">
        <f t="shared" si="21"/>
        <v/>
      </c>
      <c r="R63" s="149" t="str">
        <f t="shared" si="21"/>
        <v/>
      </c>
      <c r="S63" s="149" t="str">
        <f t="shared" si="21"/>
        <v/>
      </c>
      <c r="T63" s="149">
        <f t="shared" si="21"/>
        <v>1</v>
      </c>
      <c r="U63" s="149">
        <f t="shared" si="21"/>
        <v>1</v>
      </c>
      <c r="V63" s="149">
        <f t="shared" si="21"/>
        <v>1</v>
      </c>
      <c r="W63" s="149">
        <f t="shared" si="21"/>
        <v>1</v>
      </c>
      <c r="X63" s="149">
        <f t="shared" si="21"/>
        <v>1</v>
      </c>
      <c r="Y63" s="149">
        <f t="shared" si="21"/>
        <v>1</v>
      </c>
      <c r="Z63" s="149">
        <f t="shared" si="21"/>
        <v>1</v>
      </c>
      <c r="AA63" s="149">
        <f t="shared" si="21"/>
        <v>1</v>
      </c>
      <c r="AB63" s="149">
        <f t="shared" si="21"/>
        <v>1</v>
      </c>
      <c r="AC63" s="149">
        <f t="shared" si="20"/>
        <v>1</v>
      </c>
      <c r="AD63" s="149">
        <f t="shared" si="20"/>
        <v>1</v>
      </c>
      <c r="AE63" s="149">
        <f t="shared" si="20"/>
        <v>1</v>
      </c>
      <c r="AF63" s="149">
        <f t="shared" si="20"/>
        <v>1</v>
      </c>
      <c r="AG63" s="149">
        <f t="shared" si="20"/>
        <v>1</v>
      </c>
      <c r="AH63" s="149">
        <f t="shared" si="20"/>
        <v>1</v>
      </c>
      <c r="AI63" s="149">
        <f t="shared" si="20"/>
        <v>1</v>
      </c>
      <c r="AJ63" s="149">
        <f t="shared" si="20"/>
        <v>1</v>
      </c>
      <c r="AK63" s="149">
        <f t="shared" si="20"/>
        <v>1</v>
      </c>
      <c r="AL63" s="149">
        <f t="shared" si="20"/>
        <v>1</v>
      </c>
      <c r="AM63" s="149">
        <f t="shared" si="20"/>
        <v>1</v>
      </c>
      <c r="AN63" s="149" t="str">
        <f t="shared" si="20"/>
        <v/>
      </c>
      <c r="AO63" s="149" t="str">
        <f t="shared" si="20"/>
        <v/>
      </c>
      <c r="AP63" s="149" t="str">
        <f t="shared" si="20"/>
        <v/>
      </c>
      <c r="AQ63" s="149" t="str">
        <f t="shared" si="20"/>
        <v/>
      </c>
      <c r="AR63" s="149" t="str">
        <f t="shared" si="23"/>
        <v/>
      </c>
      <c r="AS63" s="149" t="str">
        <f t="shared" si="23"/>
        <v/>
      </c>
      <c r="AT63" s="149" t="str">
        <f t="shared" si="23"/>
        <v/>
      </c>
      <c r="AU63" s="149" t="str">
        <f t="shared" si="23"/>
        <v/>
      </c>
      <c r="AV63" s="149" t="str">
        <f t="shared" si="23"/>
        <v/>
      </c>
      <c r="AW63" s="149" t="str">
        <f t="shared" si="23"/>
        <v/>
      </c>
      <c r="AX63" s="149" t="str">
        <f t="shared" si="23"/>
        <v/>
      </c>
      <c r="AY63" s="149" t="str">
        <f t="shared" si="23"/>
        <v/>
      </c>
      <c r="AZ63" s="149" t="str">
        <f t="shared" si="23"/>
        <v/>
      </c>
      <c r="BA63" s="149" t="str">
        <f t="shared" si="23"/>
        <v/>
      </c>
      <c r="BB63" s="149" t="str">
        <f t="shared" si="23"/>
        <v/>
      </c>
      <c r="BC63" s="149" t="str">
        <f t="shared" si="23"/>
        <v/>
      </c>
      <c r="BD63" s="149" t="str">
        <f t="shared" si="23"/>
        <v/>
      </c>
      <c r="BE63" s="149" t="str">
        <f t="shared" si="23"/>
        <v/>
      </c>
      <c r="BF63" s="149" t="str">
        <f t="shared" si="23"/>
        <v/>
      </c>
      <c r="BG63" s="149" t="str">
        <f t="shared" si="23"/>
        <v/>
      </c>
      <c r="BH63" s="149" t="str">
        <f t="shared" si="22"/>
        <v/>
      </c>
      <c r="BI63" s="149" t="str">
        <f t="shared" si="22"/>
        <v/>
      </c>
      <c r="BJ63" s="149" t="str">
        <f t="shared" si="22"/>
        <v/>
      </c>
      <c r="BK63" s="149" t="str">
        <f t="shared" si="22"/>
        <v/>
      </c>
      <c r="BL63" s="149" t="str">
        <f t="shared" si="22"/>
        <v/>
      </c>
      <c r="BM63" s="149" t="str">
        <f t="shared" si="22"/>
        <v/>
      </c>
      <c r="BN63" s="149" t="str">
        <f t="shared" si="22"/>
        <v/>
      </c>
      <c r="BO63" s="149" t="str">
        <f t="shared" si="22"/>
        <v/>
      </c>
      <c r="BP63" s="149" t="str">
        <f t="shared" si="22"/>
        <v/>
      </c>
      <c r="BQ63" s="149" t="str">
        <f t="shared" si="22"/>
        <v/>
      </c>
      <c r="BR63" s="149" t="str">
        <f t="shared" si="22"/>
        <v/>
      </c>
      <c r="BS63" s="149" t="str">
        <f t="shared" si="22"/>
        <v/>
      </c>
      <c r="BT63" s="149" t="str">
        <f t="shared" si="22"/>
        <v/>
      </c>
      <c r="BU63" s="149" t="str">
        <f t="shared" si="22"/>
        <v/>
      </c>
      <c r="BV63" s="149" t="str">
        <f t="shared" si="22"/>
        <v/>
      </c>
      <c r="BW63" s="149" t="str">
        <f t="shared" si="16"/>
        <v/>
      </c>
      <c r="BX63" s="149" t="str">
        <f t="shared" si="14"/>
        <v/>
      </c>
      <c r="BY63" s="149" t="str">
        <f t="shared" si="14"/>
        <v/>
      </c>
      <c r="BZ63" s="149" t="str">
        <f t="shared" si="2"/>
        <v/>
      </c>
    </row>
    <row r="64" spans="2:78" x14ac:dyDescent="0.3">
      <c r="B64" s="112" t="str">
        <f>Calculations!B64</f>
        <v>Coal Shutdown</v>
      </c>
      <c r="C64" s="115">
        <f>Calculations!C64</f>
        <v>0</v>
      </c>
      <c r="D64" s="112" t="str">
        <f>Calculations!D64</f>
        <v>Col</v>
      </c>
      <c r="E64" s="112" t="str">
        <f>Calculations!E64</f>
        <v>Coal</v>
      </c>
      <c r="F64" s="112" t="str">
        <f>Calculations!F64</f>
        <v>Multiple</v>
      </c>
      <c r="G64" s="112">
        <f>Calculations!G64</f>
        <v>41275</v>
      </c>
      <c r="H64" s="112">
        <f>Calculations!H64</f>
        <v>1</v>
      </c>
      <c r="I64" s="112">
        <f>Calculations!I64</f>
        <v>20</v>
      </c>
      <c r="J64" s="112">
        <f>Calculations!J64</f>
        <v>0</v>
      </c>
      <c r="K64" s="112">
        <f>Calculations!K64</f>
        <v>2013</v>
      </c>
      <c r="L64" s="115"/>
      <c r="M64" s="149" t="str">
        <f t="shared" si="21"/>
        <v/>
      </c>
      <c r="N64" s="149" t="str">
        <f t="shared" si="21"/>
        <v/>
      </c>
      <c r="O64" s="149" t="str">
        <f t="shared" si="21"/>
        <v/>
      </c>
      <c r="P64" s="149" t="str">
        <f t="shared" si="21"/>
        <v/>
      </c>
      <c r="Q64" s="149" t="str">
        <f t="shared" si="21"/>
        <v/>
      </c>
      <c r="R64" s="149" t="str">
        <f t="shared" si="21"/>
        <v/>
      </c>
      <c r="S64" s="149" t="str">
        <f t="shared" si="21"/>
        <v/>
      </c>
      <c r="T64" s="149" t="str">
        <f t="shared" si="21"/>
        <v/>
      </c>
      <c r="U64" s="149">
        <f t="shared" si="21"/>
        <v>1</v>
      </c>
      <c r="V64" s="149">
        <f t="shared" si="21"/>
        <v>1</v>
      </c>
      <c r="W64" s="149">
        <f t="shared" si="21"/>
        <v>1</v>
      </c>
      <c r="X64" s="149">
        <f t="shared" si="21"/>
        <v>1</v>
      </c>
      <c r="Y64" s="149">
        <f t="shared" si="21"/>
        <v>1</v>
      </c>
      <c r="Z64" s="149">
        <f t="shared" si="21"/>
        <v>1</v>
      </c>
      <c r="AA64" s="149">
        <f t="shared" si="21"/>
        <v>1</v>
      </c>
      <c r="AB64" s="149">
        <f t="shared" si="21"/>
        <v>1</v>
      </c>
      <c r="AC64" s="149">
        <f t="shared" si="20"/>
        <v>1</v>
      </c>
      <c r="AD64" s="149">
        <f t="shared" si="20"/>
        <v>1</v>
      </c>
      <c r="AE64" s="149">
        <f t="shared" si="20"/>
        <v>1</v>
      </c>
      <c r="AF64" s="149">
        <f t="shared" si="20"/>
        <v>1</v>
      </c>
      <c r="AG64" s="149">
        <f t="shared" si="20"/>
        <v>1</v>
      </c>
      <c r="AH64" s="149">
        <f t="shared" si="20"/>
        <v>1</v>
      </c>
      <c r="AI64" s="149">
        <f t="shared" si="20"/>
        <v>1</v>
      </c>
      <c r="AJ64" s="149">
        <f t="shared" si="20"/>
        <v>1</v>
      </c>
      <c r="AK64" s="149">
        <f t="shared" si="20"/>
        <v>1</v>
      </c>
      <c r="AL64" s="149">
        <f t="shared" si="20"/>
        <v>1</v>
      </c>
      <c r="AM64" s="149">
        <f t="shared" si="20"/>
        <v>1</v>
      </c>
      <c r="AN64" s="149">
        <f t="shared" si="20"/>
        <v>1</v>
      </c>
      <c r="AO64" s="149" t="str">
        <f t="shared" si="20"/>
        <v/>
      </c>
      <c r="AP64" s="149" t="str">
        <f t="shared" si="20"/>
        <v/>
      </c>
      <c r="AQ64" s="149" t="str">
        <f t="shared" si="20"/>
        <v/>
      </c>
      <c r="AR64" s="149" t="str">
        <f t="shared" si="23"/>
        <v/>
      </c>
      <c r="AS64" s="149" t="str">
        <f t="shared" si="23"/>
        <v/>
      </c>
      <c r="AT64" s="149" t="str">
        <f t="shared" si="23"/>
        <v/>
      </c>
      <c r="AU64" s="149" t="str">
        <f t="shared" si="23"/>
        <v/>
      </c>
      <c r="AV64" s="149" t="str">
        <f t="shared" si="23"/>
        <v/>
      </c>
      <c r="AW64" s="149" t="str">
        <f t="shared" si="23"/>
        <v/>
      </c>
      <c r="AX64" s="149" t="str">
        <f t="shared" si="23"/>
        <v/>
      </c>
      <c r="AY64" s="149" t="str">
        <f t="shared" si="23"/>
        <v/>
      </c>
      <c r="AZ64" s="149" t="str">
        <f t="shared" si="23"/>
        <v/>
      </c>
      <c r="BA64" s="149" t="str">
        <f t="shared" si="23"/>
        <v/>
      </c>
      <c r="BB64" s="149" t="str">
        <f t="shared" si="23"/>
        <v/>
      </c>
      <c r="BC64" s="149" t="str">
        <f t="shared" si="23"/>
        <v/>
      </c>
      <c r="BD64" s="149" t="str">
        <f t="shared" si="23"/>
        <v/>
      </c>
      <c r="BE64" s="149" t="str">
        <f t="shared" si="23"/>
        <v/>
      </c>
      <c r="BF64" s="149" t="str">
        <f t="shared" si="23"/>
        <v/>
      </c>
      <c r="BG64" s="149" t="str">
        <f t="shared" si="23"/>
        <v/>
      </c>
      <c r="BH64" s="149" t="str">
        <f t="shared" si="22"/>
        <v/>
      </c>
      <c r="BI64" s="149" t="str">
        <f t="shared" si="22"/>
        <v/>
      </c>
      <c r="BJ64" s="149" t="str">
        <f t="shared" si="22"/>
        <v/>
      </c>
      <c r="BK64" s="149" t="str">
        <f t="shared" si="22"/>
        <v/>
      </c>
      <c r="BL64" s="149" t="str">
        <f t="shared" si="22"/>
        <v/>
      </c>
      <c r="BM64" s="149" t="str">
        <f t="shared" si="22"/>
        <v/>
      </c>
      <c r="BN64" s="149" t="str">
        <f t="shared" si="22"/>
        <v/>
      </c>
      <c r="BO64" s="149" t="str">
        <f t="shared" si="22"/>
        <v/>
      </c>
      <c r="BP64" s="149" t="str">
        <f t="shared" si="22"/>
        <v/>
      </c>
      <c r="BQ64" s="149" t="str">
        <f t="shared" si="22"/>
        <v/>
      </c>
      <c r="BR64" s="149" t="str">
        <f t="shared" si="22"/>
        <v/>
      </c>
      <c r="BS64" s="149" t="str">
        <f t="shared" si="22"/>
        <v/>
      </c>
      <c r="BT64" s="149" t="str">
        <f t="shared" si="22"/>
        <v/>
      </c>
      <c r="BU64" s="149" t="str">
        <f t="shared" si="22"/>
        <v/>
      </c>
      <c r="BV64" s="149" t="str">
        <f t="shared" si="22"/>
        <v/>
      </c>
      <c r="BW64" s="149" t="str">
        <f t="shared" si="16"/>
        <v/>
      </c>
      <c r="BX64" s="149" t="str">
        <f t="shared" si="14"/>
        <v/>
      </c>
      <c r="BY64" s="149" t="str">
        <f t="shared" si="14"/>
        <v/>
      </c>
      <c r="BZ64" s="149" t="str">
        <f t="shared" si="2"/>
        <v/>
      </c>
    </row>
    <row r="65" spans="2:78" x14ac:dyDescent="0.3">
      <c r="B65" s="112" t="str">
        <f>Calculations!B65</f>
        <v>Coal Shutdown</v>
      </c>
      <c r="C65" s="115">
        <f>Calculations!C65</f>
        <v>0</v>
      </c>
      <c r="D65" s="112" t="str">
        <f>Calculations!D65</f>
        <v>Col</v>
      </c>
      <c r="E65" s="112" t="str">
        <f>Calculations!E65</f>
        <v>Coal</v>
      </c>
      <c r="F65" s="112" t="str">
        <f>Calculations!F65</f>
        <v>Multiple</v>
      </c>
      <c r="G65" s="112">
        <f>Calculations!G65</f>
        <v>41640</v>
      </c>
      <c r="H65" s="112">
        <f>Calculations!H65</f>
        <v>1</v>
      </c>
      <c r="I65" s="112">
        <f>Calculations!I65</f>
        <v>20</v>
      </c>
      <c r="J65" s="112">
        <f>Calculations!J65</f>
        <v>0</v>
      </c>
      <c r="K65" s="112">
        <f>Calculations!K65</f>
        <v>2014</v>
      </c>
      <c r="L65" s="115"/>
      <c r="M65" s="149" t="str">
        <f t="shared" si="21"/>
        <v/>
      </c>
      <c r="N65" s="149" t="str">
        <f t="shared" si="21"/>
        <v/>
      </c>
      <c r="O65" s="149" t="str">
        <f t="shared" si="21"/>
        <v/>
      </c>
      <c r="P65" s="149" t="str">
        <f t="shared" si="21"/>
        <v/>
      </c>
      <c r="Q65" s="149" t="str">
        <f t="shared" si="21"/>
        <v/>
      </c>
      <c r="R65" s="149" t="str">
        <f t="shared" si="21"/>
        <v/>
      </c>
      <c r="S65" s="149" t="str">
        <f t="shared" si="21"/>
        <v/>
      </c>
      <c r="T65" s="149" t="str">
        <f t="shared" si="21"/>
        <v/>
      </c>
      <c r="U65" s="149" t="str">
        <f t="shared" si="21"/>
        <v/>
      </c>
      <c r="V65" s="149">
        <f t="shared" si="21"/>
        <v>1</v>
      </c>
      <c r="W65" s="149">
        <f t="shared" si="21"/>
        <v>1</v>
      </c>
      <c r="X65" s="149">
        <f t="shared" si="21"/>
        <v>1</v>
      </c>
      <c r="Y65" s="149">
        <f t="shared" si="21"/>
        <v>1</v>
      </c>
      <c r="Z65" s="149">
        <f t="shared" si="21"/>
        <v>1</v>
      </c>
      <c r="AA65" s="149">
        <f t="shared" si="21"/>
        <v>1</v>
      </c>
      <c r="AB65" s="149">
        <f t="shared" si="21"/>
        <v>1</v>
      </c>
      <c r="AC65" s="149">
        <f t="shared" si="20"/>
        <v>1</v>
      </c>
      <c r="AD65" s="149">
        <f t="shared" si="20"/>
        <v>1</v>
      </c>
      <c r="AE65" s="149">
        <f t="shared" si="20"/>
        <v>1</v>
      </c>
      <c r="AF65" s="149">
        <f t="shared" si="20"/>
        <v>1</v>
      </c>
      <c r="AG65" s="149">
        <f t="shared" si="20"/>
        <v>1</v>
      </c>
      <c r="AH65" s="149">
        <f t="shared" si="20"/>
        <v>1</v>
      </c>
      <c r="AI65" s="149">
        <f t="shared" si="20"/>
        <v>1</v>
      </c>
      <c r="AJ65" s="149">
        <f t="shared" si="20"/>
        <v>1</v>
      </c>
      <c r="AK65" s="149">
        <f t="shared" si="20"/>
        <v>1</v>
      </c>
      <c r="AL65" s="149">
        <f t="shared" si="20"/>
        <v>1</v>
      </c>
      <c r="AM65" s="149">
        <f t="shared" si="20"/>
        <v>1</v>
      </c>
      <c r="AN65" s="149">
        <f t="shared" si="20"/>
        <v>1</v>
      </c>
      <c r="AO65" s="149">
        <f t="shared" si="20"/>
        <v>1</v>
      </c>
      <c r="AP65" s="149" t="str">
        <f t="shared" si="20"/>
        <v/>
      </c>
      <c r="AQ65" s="149" t="str">
        <f t="shared" si="20"/>
        <v/>
      </c>
      <c r="AR65" s="149" t="str">
        <f t="shared" si="23"/>
        <v/>
      </c>
      <c r="AS65" s="149" t="str">
        <f t="shared" si="23"/>
        <v/>
      </c>
      <c r="AT65" s="149" t="str">
        <f t="shared" si="23"/>
        <v/>
      </c>
      <c r="AU65" s="149" t="str">
        <f t="shared" si="23"/>
        <v/>
      </c>
      <c r="AV65" s="149" t="str">
        <f t="shared" si="23"/>
        <v/>
      </c>
      <c r="AW65" s="149" t="str">
        <f t="shared" si="23"/>
        <v/>
      </c>
      <c r="AX65" s="149" t="str">
        <f t="shared" si="23"/>
        <v/>
      </c>
      <c r="AY65" s="149" t="str">
        <f t="shared" si="23"/>
        <v/>
      </c>
      <c r="AZ65" s="149" t="str">
        <f t="shared" si="23"/>
        <v/>
      </c>
      <c r="BA65" s="149" t="str">
        <f t="shared" si="23"/>
        <v/>
      </c>
      <c r="BB65" s="149" t="str">
        <f t="shared" si="23"/>
        <v/>
      </c>
      <c r="BC65" s="149" t="str">
        <f t="shared" si="23"/>
        <v/>
      </c>
      <c r="BD65" s="149" t="str">
        <f t="shared" si="23"/>
        <v/>
      </c>
      <c r="BE65" s="149" t="str">
        <f t="shared" si="23"/>
        <v/>
      </c>
      <c r="BF65" s="149" t="str">
        <f t="shared" si="23"/>
        <v/>
      </c>
      <c r="BG65" s="149" t="str">
        <f t="shared" si="23"/>
        <v/>
      </c>
      <c r="BH65" s="149" t="str">
        <f t="shared" si="22"/>
        <v/>
      </c>
      <c r="BI65" s="149" t="str">
        <f t="shared" si="22"/>
        <v/>
      </c>
      <c r="BJ65" s="149" t="str">
        <f t="shared" si="22"/>
        <v/>
      </c>
      <c r="BK65" s="149" t="str">
        <f t="shared" si="22"/>
        <v/>
      </c>
      <c r="BL65" s="149" t="str">
        <f t="shared" si="22"/>
        <v/>
      </c>
      <c r="BM65" s="149" t="str">
        <f t="shared" si="22"/>
        <v/>
      </c>
      <c r="BN65" s="149" t="str">
        <f t="shared" si="22"/>
        <v/>
      </c>
      <c r="BO65" s="149" t="str">
        <f t="shared" si="22"/>
        <v/>
      </c>
      <c r="BP65" s="149" t="str">
        <f t="shared" si="22"/>
        <v/>
      </c>
      <c r="BQ65" s="149" t="str">
        <f t="shared" si="22"/>
        <v/>
      </c>
      <c r="BR65" s="149" t="str">
        <f t="shared" si="22"/>
        <v/>
      </c>
      <c r="BS65" s="149" t="str">
        <f t="shared" si="22"/>
        <v/>
      </c>
      <c r="BT65" s="149" t="str">
        <f t="shared" si="22"/>
        <v/>
      </c>
      <c r="BU65" s="149" t="str">
        <f t="shared" si="22"/>
        <v/>
      </c>
      <c r="BV65" s="149" t="str">
        <f t="shared" si="22"/>
        <v/>
      </c>
      <c r="BW65" s="149" t="str">
        <f t="shared" si="16"/>
        <v/>
      </c>
      <c r="BX65" s="149" t="str">
        <f t="shared" si="14"/>
        <v/>
      </c>
      <c r="BY65" s="149" t="str">
        <f t="shared" si="14"/>
        <v/>
      </c>
      <c r="BZ65" s="149" t="str">
        <f t="shared" si="2"/>
        <v/>
      </c>
    </row>
    <row r="66" spans="2:78" x14ac:dyDescent="0.3">
      <c r="B66" s="112" t="str">
        <f>Calculations!B66</f>
        <v>Conservation</v>
      </c>
      <c r="C66" s="115">
        <f>Calculations!C66</f>
        <v>0</v>
      </c>
      <c r="D66" s="112" t="str">
        <f>Calculations!D66</f>
        <v>Con</v>
      </c>
      <c r="E66" s="112" t="str">
        <f>Calculations!E66</f>
        <v>Conservation</v>
      </c>
      <c r="F66" s="112" t="str">
        <f>Calculations!F66</f>
        <v>Multiple</v>
      </c>
      <c r="G66" s="112">
        <f>Calculations!G66</f>
        <v>39814</v>
      </c>
      <c r="H66" s="112">
        <f>Calculations!H66</f>
        <v>1</v>
      </c>
      <c r="I66" s="112">
        <f>Calculations!I66</f>
        <v>15</v>
      </c>
      <c r="J66" s="112">
        <f>Calculations!J66</f>
        <v>0</v>
      </c>
      <c r="K66" s="112">
        <f>Calculations!K66</f>
        <v>2009</v>
      </c>
      <c r="L66" s="115"/>
      <c r="M66" s="149" t="str">
        <f t="shared" si="21"/>
        <v/>
      </c>
      <c r="N66" s="149" t="str">
        <f t="shared" si="21"/>
        <v/>
      </c>
      <c r="O66" s="149" t="str">
        <f t="shared" si="21"/>
        <v/>
      </c>
      <c r="P66" s="149" t="str">
        <f t="shared" si="21"/>
        <v/>
      </c>
      <c r="Q66" s="149">
        <f t="shared" si="21"/>
        <v>1</v>
      </c>
      <c r="R66" s="149">
        <f t="shared" si="21"/>
        <v>1</v>
      </c>
      <c r="S66" s="149">
        <f t="shared" si="21"/>
        <v>1</v>
      </c>
      <c r="T66" s="149">
        <f t="shared" si="21"/>
        <v>1</v>
      </c>
      <c r="U66" s="149">
        <f t="shared" si="21"/>
        <v>1</v>
      </c>
      <c r="V66" s="149">
        <f t="shared" si="21"/>
        <v>1</v>
      </c>
      <c r="W66" s="149">
        <f t="shared" si="21"/>
        <v>1</v>
      </c>
      <c r="X66" s="149">
        <f t="shared" si="21"/>
        <v>1</v>
      </c>
      <c r="Y66" s="149">
        <f t="shared" si="21"/>
        <v>1</v>
      </c>
      <c r="Z66" s="149">
        <f t="shared" si="21"/>
        <v>1</v>
      </c>
      <c r="AA66" s="149">
        <f t="shared" si="21"/>
        <v>1</v>
      </c>
      <c r="AB66" s="149">
        <f t="shared" si="21"/>
        <v>1</v>
      </c>
      <c r="AC66" s="149">
        <f t="shared" si="20"/>
        <v>1</v>
      </c>
      <c r="AD66" s="149">
        <f t="shared" si="20"/>
        <v>1</v>
      </c>
      <c r="AE66" s="149">
        <f t="shared" si="20"/>
        <v>1</v>
      </c>
      <c r="AF66" s="149" t="str">
        <f t="shared" si="20"/>
        <v/>
      </c>
      <c r="AG66" s="149" t="str">
        <f t="shared" si="20"/>
        <v/>
      </c>
      <c r="AH66" s="149" t="str">
        <f t="shared" si="20"/>
        <v/>
      </c>
      <c r="AI66" s="149" t="str">
        <f t="shared" si="20"/>
        <v/>
      </c>
      <c r="AJ66" s="149" t="str">
        <f t="shared" si="20"/>
        <v/>
      </c>
      <c r="AK66" s="149" t="str">
        <f t="shared" si="20"/>
        <v/>
      </c>
      <c r="AL66" s="149" t="str">
        <f t="shared" si="20"/>
        <v/>
      </c>
      <c r="AM66" s="149" t="str">
        <f t="shared" si="20"/>
        <v/>
      </c>
      <c r="AN66" s="149" t="str">
        <f t="shared" si="20"/>
        <v/>
      </c>
      <c r="AO66" s="149" t="str">
        <f t="shared" si="20"/>
        <v/>
      </c>
      <c r="AP66" s="149" t="str">
        <f t="shared" si="20"/>
        <v/>
      </c>
      <c r="AQ66" s="149" t="str">
        <f t="shared" si="20"/>
        <v/>
      </c>
      <c r="AR66" s="149" t="str">
        <f t="shared" si="23"/>
        <v/>
      </c>
      <c r="AS66" s="149" t="str">
        <f t="shared" si="23"/>
        <v/>
      </c>
      <c r="AT66" s="149" t="str">
        <f t="shared" si="23"/>
        <v/>
      </c>
      <c r="AU66" s="149" t="str">
        <f t="shared" si="23"/>
        <v/>
      </c>
      <c r="AV66" s="149" t="str">
        <f t="shared" si="23"/>
        <v/>
      </c>
      <c r="AW66" s="149" t="str">
        <f t="shared" si="23"/>
        <v/>
      </c>
      <c r="AX66" s="149" t="str">
        <f t="shared" si="23"/>
        <v/>
      </c>
      <c r="AY66" s="149" t="str">
        <f t="shared" si="23"/>
        <v/>
      </c>
      <c r="AZ66" s="149" t="str">
        <f t="shared" si="23"/>
        <v/>
      </c>
      <c r="BA66" s="149" t="str">
        <f t="shared" si="23"/>
        <v/>
      </c>
      <c r="BB66" s="149" t="str">
        <f t="shared" si="23"/>
        <v/>
      </c>
      <c r="BC66" s="149" t="str">
        <f t="shared" si="23"/>
        <v/>
      </c>
      <c r="BD66" s="149" t="str">
        <f t="shared" si="23"/>
        <v/>
      </c>
      <c r="BE66" s="149" t="str">
        <f t="shared" si="23"/>
        <v/>
      </c>
      <c r="BF66" s="149" t="str">
        <f t="shared" si="23"/>
        <v/>
      </c>
      <c r="BG66" s="149" t="str">
        <f t="shared" si="23"/>
        <v/>
      </c>
      <c r="BH66" s="149" t="str">
        <f t="shared" si="22"/>
        <v/>
      </c>
      <c r="BI66" s="149" t="str">
        <f t="shared" si="22"/>
        <v/>
      </c>
      <c r="BJ66" s="149" t="str">
        <f t="shared" si="22"/>
        <v/>
      </c>
      <c r="BK66" s="149" t="str">
        <f t="shared" si="22"/>
        <v/>
      </c>
      <c r="BL66" s="149" t="str">
        <f t="shared" si="22"/>
        <v/>
      </c>
      <c r="BM66" s="149" t="str">
        <f t="shared" si="22"/>
        <v/>
      </c>
      <c r="BN66" s="149" t="str">
        <f t="shared" si="22"/>
        <v/>
      </c>
      <c r="BO66" s="149" t="str">
        <f t="shared" si="22"/>
        <v/>
      </c>
      <c r="BP66" s="149" t="str">
        <f t="shared" si="22"/>
        <v/>
      </c>
      <c r="BQ66" s="149" t="str">
        <f t="shared" si="22"/>
        <v/>
      </c>
      <c r="BR66" s="149" t="str">
        <f t="shared" si="22"/>
        <v/>
      </c>
      <c r="BS66" s="149" t="str">
        <f t="shared" si="22"/>
        <v/>
      </c>
      <c r="BT66" s="149" t="str">
        <f t="shared" si="22"/>
        <v/>
      </c>
      <c r="BU66" s="149" t="str">
        <f t="shared" si="22"/>
        <v/>
      </c>
      <c r="BV66" s="149" t="str">
        <f t="shared" si="22"/>
        <v/>
      </c>
      <c r="BW66" s="149" t="str">
        <f t="shared" si="16"/>
        <v/>
      </c>
      <c r="BX66" s="149" t="str">
        <f t="shared" si="14"/>
        <v/>
      </c>
      <c r="BY66" s="149" t="str">
        <f t="shared" si="14"/>
        <v/>
      </c>
      <c r="BZ66" s="149" t="str">
        <f t="shared" si="2"/>
        <v/>
      </c>
    </row>
    <row r="67" spans="2:78" x14ac:dyDescent="0.3">
      <c r="B67" s="112" t="str">
        <f>Calculations!B67</f>
        <v>Conservation</v>
      </c>
      <c r="C67" s="115">
        <f>Calculations!C67</f>
        <v>0</v>
      </c>
      <c r="D67" s="112" t="str">
        <f>Calculations!D67</f>
        <v>Con</v>
      </c>
      <c r="E67" s="112" t="str">
        <f>Calculations!E67</f>
        <v>Conservation</v>
      </c>
      <c r="F67" s="112" t="str">
        <f>Calculations!F67</f>
        <v>Multiple</v>
      </c>
      <c r="G67" s="112">
        <f>Calculations!G67</f>
        <v>40179</v>
      </c>
      <c r="H67" s="112">
        <f>Calculations!H67</f>
        <v>1</v>
      </c>
      <c r="I67" s="112">
        <f>Calculations!I67</f>
        <v>15</v>
      </c>
      <c r="J67" s="112">
        <f>Calculations!J67</f>
        <v>0</v>
      </c>
      <c r="K67" s="112">
        <f>Calculations!K67</f>
        <v>2010</v>
      </c>
      <c r="L67" s="115"/>
      <c r="M67" s="149" t="str">
        <f t="shared" si="21"/>
        <v/>
      </c>
      <c r="N67" s="149" t="str">
        <f t="shared" si="21"/>
        <v/>
      </c>
      <c r="O67" s="149" t="str">
        <f t="shared" si="21"/>
        <v/>
      </c>
      <c r="P67" s="149" t="str">
        <f t="shared" si="21"/>
        <v/>
      </c>
      <c r="Q67" s="149" t="str">
        <f t="shared" si="21"/>
        <v/>
      </c>
      <c r="R67" s="149">
        <f t="shared" si="21"/>
        <v>1</v>
      </c>
      <c r="S67" s="149">
        <f t="shared" si="21"/>
        <v>1</v>
      </c>
      <c r="T67" s="149">
        <f t="shared" si="21"/>
        <v>1</v>
      </c>
      <c r="U67" s="149">
        <f t="shared" si="21"/>
        <v>1</v>
      </c>
      <c r="V67" s="149">
        <f t="shared" si="21"/>
        <v>1</v>
      </c>
      <c r="W67" s="149">
        <f t="shared" si="21"/>
        <v>1</v>
      </c>
      <c r="X67" s="149">
        <f t="shared" si="21"/>
        <v>1</v>
      </c>
      <c r="Y67" s="149">
        <f t="shared" si="21"/>
        <v>1</v>
      </c>
      <c r="Z67" s="149">
        <f t="shared" si="21"/>
        <v>1</v>
      </c>
      <c r="AA67" s="149">
        <f t="shared" si="21"/>
        <v>1</v>
      </c>
      <c r="AB67" s="149">
        <f t="shared" si="21"/>
        <v>1</v>
      </c>
      <c r="AC67" s="149">
        <f t="shared" si="20"/>
        <v>1</v>
      </c>
      <c r="AD67" s="149">
        <f t="shared" si="20"/>
        <v>1</v>
      </c>
      <c r="AE67" s="149">
        <f t="shared" si="20"/>
        <v>1</v>
      </c>
      <c r="AF67" s="149">
        <f t="shared" si="20"/>
        <v>1</v>
      </c>
      <c r="AG67" s="149" t="str">
        <f t="shared" si="20"/>
        <v/>
      </c>
      <c r="AH67" s="149" t="str">
        <f t="shared" si="20"/>
        <v/>
      </c>
      <c r="AI67" s="149" t="str">
        <f t="shared" si="20"/>
        <v/>
      </c>
      <c r="AJ67" s="149" t="str">
        <f t="shared" si="20"/>
        <v/>
      </c>
      <c r="AK67" s="149" t="str">
        <f t="shared" si="20"/>
        <v/>
      </c>
      <c r="AL67" s="149" t="str">
        <f t="shared" si="20"/>
        <v/>
      </c>
      <c r="AM67" s="149" t="str">
        <f t="shared" si="20"/>
        <v/>
      </c>
      <c r="AN67" s="149" t="str">
        <f t="shared" si="20"/>
        <v/>
      </c>
      <c r="AO67" s="149" t="str">
        <f t="shared" si="20"/>
        <v/>
      </c>
      <c r="AP67" s="149" t="str">
        <f t="shared" si="20"/>
        <v/>
      </c>
      <c r="AQ67" s="149" t="str">
        <f t="shared" si="20"/>
        <v/>
      </c>
      <c r="AR67" s="149" t="str">
        <f t="shared" si="23"/>
        <v/>
      </c>
      <c r="AS67" s="149" t="str">
        <f t="shared" si="23"/>
        <v/>
      </c>
      <c r="AT67" s="149" t="str">
        <f t="shared" si="23"/>
        <v/>
      </c>
      <c r="AU67" s="149" t="str">
        <f t="shared" si="23"/>
        <v/>
      </c>
      <c r="AV67" s="149" t="str">
        <f t="shared" si="23"/>
        <v/>
      </c>
      <c r="AW67" s="149" t="str">
        <f t="shared" si="23"/>
        <v/>
      </c>
      <c r="AX67" s="149" t="str">
        <f t="shared" si="23"/>
        <v/>
      </c>
      <c r="AY67" s="149" t="str">
        <f t="shared" si="23"/>
        <v/>
      </c>
      <c r="AZ67" s="149" t="str">
        <f t="shared" si="23"/>
        <v/>
      </c>
      <c r="BA67" s="149" t="str">
        <f t="shared" si="23"/>
        <v/>
      </c>
      <c r="BB67" s="149" t="str">
        <f t="shared" si="23"/>
        <v/>
      </c>
      <c r="BC67" s="149" t="str">
        <f t="shared" si="23"/>
        <v/>
      </c>
      <c r="BD67" s="149" t="str">
        <f t="shared" si="23"/>
        <v/>
      </c>
      <c r="BE67" s="149" t="str">
        <f t="shared" si="23"/>
        <v/>
      </c>
      <c r="BF67" s="149" t="str">
        <f t="shared" si="23"/>
        <v/>
      </c>
      <c r="BG67" s="149" t="str">
        <f t="shared" si="23"/>
        <v/>
      </c>
      <c r="BH67" s="149" t="str">
        <f t="shared" si="22"/>
        <v/>
      </c>
      <c r="BI67" s="149" t="str">
        <f t="shared" si="22"/>
        <v/>
      </c>
      <c r="BJ67" s="149" t="str">
        <f t="shared" si="22"/>
        <v/>
      </c>
      <c r="BK67" s="149" t="str">
        <f t="shared" si="22"/>
        <v/>
      </c>
      <c r="BL67" s="149" t="str">
        <f t="shared" si="22"/>
        <v/>
      </c>
      <c r="BM67" s="149" t="str">
        <f t="shared" si="22"/>
        <v/>
      </c>
      <c r="BN67" s="149" t="str">
        <f t="shared" si="22"/>
        <v/>
      </c>
      <c r="BO67" s="149" t="str">
        <f t="shared" si="22"/>
        <v/>
      </c>
      <c r="BP67" s="149" t="str">
        <f t="shared" si="22"/>
        <v/>
      </c>
      <c r="BQ67" s="149" t="str">
        <f t="shared" si="22"/>
        <v/>
      </c>
      <c r="BR67" s="149" t="str">
        <f t="shared" si="22"/>
        <v/>
      </c>
      <c r="BS67" s="149" t="str">
        <f t="shared" si="22"/>
        <v/>
      </c>
      <c r="BT67" s="149" t="str">
        <f t="shared" si="22"/>
        <v/>
      </c>
      <c r="BU67" s="149" t="str">
        <f t="shared" si="22"/>
        <v/>
      </c>
      <c r="BV67" s="149" t="str">
        <f t="shared" si="22"/>
        <v/>
      </c>
      <c r="BW67" s="149" t="str">
        <f t="shared" si="16"/>
        <v/>
      </c>
      <c r="BX67" s="149" t="str">
        <f t="shared" si="14"/>
        <v/>
      </c>
      <c r="BY67" s="149" t="str">
        <f t="shared" si="14"/>
        <v/>
      </c>
      <c r="BZ67" s="149" t="str">
        <f t="shared" si="14"/>
        <v/>
      </c>
    </row>
    <row r="68" spans="2:78" x14ac:dyDescent="0.3">
      <c r="B68" s="112" t="str">
        <f>Calculations!B68</f>
        <v>Conservation</v>
      </c>
      <c r="C68" s="115">
        <f>Calculations!C68</f>
        <v>0</v>
      </c>
      <c r="D68" s="112" t="str">
        <f>Calculations!D68</f>
        <v>Con</v>
      </c>
      <c r="E68" s="112" t="str">
        <f>Calculations!E68</f>
        <v>Conservation</v>
      </c>
      <c r="F68" s="112" t="str">
        <f>Calculations!F68</f>
        <v>Multiple</v>
      </c>
      <c r="G68" s="112">
        <f>Calculations!G68</f>
        <v>40544</v>
      </c>
      <c r="H68" s="112">
        <f>Calculations!H68</f>
        <v>1</v>
      </c>
      <c r="I68" s="112">
        <f>Calculations!I68</f>
        <v>15</v>
      </c>
      <c r="J68" s="112">
        <f>Calculations!J68</f>
        <v>0</v>
      </c>
      <c r="K68" s="112">
        <f>Calculations!K68</f>
        <v>2011</v>
      </c>
      <c r="L68" s="115"/>
      <c r="M68" s="149" t="str">
        <f t="shared" si="21"/>
        <v/>
      </c>
      <c r="N68" s="149" t="str">
        <f t="shared" si="21"/>
        <v/>
      </c>
      <c r="O68" s="149" t="str">
        <f t="shared" si="21"/>
        <v/>
      </c>
      <c r="P68" s="149" t="str">
        <f t="shared" si="21"/>
        <v/>
      </c>
      <c r="Q68" s="149" t="str">
        <f t="shared" si="21"/>
        <v/>
      </c>
      <c r="R68" s="149" t="str">
        <f t="shared" si="21"/>
        <v/>
      </c>
      <c r="S68" s="149">
        <f t="shared" si="21"/>
        <v>1</v>
      </c>
      <c r="T68" s="149">
        <f t="shared" si="21"/>
        <v>1</v>
      </c>
      <c r="U68" s="149">
        <f t="shared" si="21"/>
        <v>1</v>
      </c>
      <c r="V68" s="149">
        <f t="shared" si="21"/>
        <v>1</v>
      </c>
      <c r="W68" s="149">
        <f t="shared" si="21"/>
        <v>1</v>
      </c>
      <c r="X68" s="149">
        <f t="shared" si="21"/>
        <v>1</v>
      </c>
      <c r="Y68" s="149">
        <f t="shared" si="21"/>
        <v>1</v>
      </c>
      <c r="Z68" s="149">
        <f t="shared" si="21"/>
        <v>1</v>
      </c>
      <c r="AA68" s="149">
        <f t="shared" si="21"/>
        <v>1</v>
      </c>
      <c r="AB68" s="149">
        <f t="shared" si="21"/>
        <v>1</v>
      </c>
      <c r="AC68" s="149">
        <f t="shared" si="20"/>
        <v>1</v>
      </c>
      <c r="AD68" s="149">
        <f t="shared" si="20"/>
        <v>1</v>
      </c>
      <c r="AE68" s="149">
        <f t="shared" si="20"/>
        <v>1</v>
      </c>
      <c r="AF68" s="149">
        <f t="shared" si="20"/>
        <v>1</v>
      </c>
      <c r="AG68" s="149">
        <f t="shared" si="20"/>
        <v>1</v>
      </c>
      <c r="AH68" s="149" t="str">
        <f t="shared" si="20"/>
        <v/>
      </c>
      <c r="AI68" s="149" t="str">
        <f t="shared" si="20"/>
        <v/>
      </c>
      <c r="AJ68" s="149" t="str">
        <f t="shared" si="20"/>
        <v/>
      </c>
      <c r="AK68" s="149" t="str">
        <f t="shared" si="20"/>
        <v/>
      </c>
      <c r="AL68" s="149" t="str">
        <f t="shared" si="20"/>
        <v/>
      </c>
      <c r="AM68" s="149" t="str">
        <f t="shared" si="20"/>
        <v/>
      </c>
      <c r="AN68" s="149" t="str">
        <f t="shared" si="20"/>
        <v/>
      </c>
      <c r="AO68" s="149" t="str">
        <f t="shared" si="20"/>
        <v/>
      </c>
      <c r="AP68" s="149" t="str">
        <f t="shared" si="20"/>
        <v/>
      </c>
      <c r="AQ68" s="149" t="str">
        <f t="shared" si="20"/>
        <v/>
      </c>
      <c r="AR68" s="149" t="str">
        <f t="shared" si="23"/>
        <v/>
      </c>
      <c r="AS68" s="149" t="str">
        <f t="shared" si="23"/>
        <v/>
      </c>
      <c r="AT68" s="149" t="str">
        <f t="shared" si="23"/>
        <v/>
      </c>
      <c r="AU68" s="149" t="str">
        <f t="shared" si="23"/>
        <v/>
      </c>
      <c r="AV68" s="149" t="str">
        <f t="shared" si="23"/>
        <v/>
      </c>
      <c r="AW68" s="149" t="str">
        <f t="shared" si="23"/>
        <v/>
      </c>
      <c r="AX68" s="149" t="str">
        <f t="shared" si="23"/>
        <v/>
      </c>
      <c r="AY68" s="149" t="str">
        <f t="shared" si="23"/>
        <v/>
      </c>
      <c r="AZ68" s="149" t="str">
        <f t="shared" si="23"/>
        <v/>
      </c>
      <c r="BA68" s="149" t="str">
        <f t="shared" si="23"/>
        <v/>
      </c>
      <c r="BB68" s="149" t="str">
        <f t="shared" si="23"/>
        <v/>
      </c>
      <c r="BC68" s="149" t="str">
        <f t="shared" si="23"/>
        <v/>
      </c>
      <c r="BD68" s="149" t="str">
        <f t="shared" si="23"/>
        <v/>
      </c>
      <c r="BE68" s="149" t="str">
        <f t="shared" si="23"/>
        <v/>
      </c>
      <c r="BF68" s="149" t="str">
        <f t="shared" si="23"/>
        <v/>
      </c>
      <c r="BG68" s="149" t="str">
        <f t="shared" si="23"/>
        <v/>
      </c>
      <c r="BH68" s="149" t="str">
        <f t="shared" si="22"/>
        <v/>
      </c>
      <c r="BI68" s="149" t="str">
        <f t="shared" si="22"/>
        <v/>
      </c>
      <c r="BJ68" s="149" t="str">
        <f t="shared" si="22"/>
        <v/>
      </c>
      <c r="BK68" s="149" t="str">
        <f t="shared" si="22"/>
        <v/>
      </c>
      <c r="BL68" s="149" t="str">
        <f t="shared" si="22"/>
        <v/>
      </c>
      <c r="BM68" s="149" t="str">
        <f t="shared" si="22"/>
        <v/>
      </c>
      <c r="BN68" s="149" t="str">
        <f t="shared" si="22"/>
        <v/>
      </c>
      <c r="BO68" s="149" t="str">
        <f t="shared" si="22"/>
        <v/>
      </c>
      <c r="BP68" s="149" t="str">
        <f t="shared" si="22"/>
        <v/>
      </c>
      <c r="BQ68" s="149" t="str">
        <f t="shared" si="22"/>
        <v/>
      </c>
      <c r="BR68" s="149" t="str">
        <f t="shared" si="22"/>
        <v/>
      </c>
      <c r="BS68" s="149" t="str">
        <f t="shared" si="22"/>
        <v/>
      </c>
      <c r="BT68" s="149" t="str">
        <f t="shared" si="22"/>
        <v/>
      </c>
      <c r="BU68" s="149" t="str">
        <f t="shared" si="22"/>
        <v/>
      </c>
      <c r="BV68" s="149" t="str">
        <f t="shared" si="22"/>
        <v/>
      </c>
      <c r="BW68" s="149" t="str">
        <f t="shared" si="16"/>
        <v/>
      </c>
      <c r="BX68" s="149" t="str">
        <f t="shared" si="14"/>
        <v/>
      </c>
      <c r="BY68" s="149" t="str">
        <f t="shared" si="14"/>
        <v/>
      </c>
      <c r="BZ68" s="149" t="str">
        <f t="shared" si="14"/>
        <v/>
      </c>
    </row>
    <row r="69" spans="2:78" x14ac:dyDescent="0.3">
      <c r="B69" s="112" t="str">
        <f>Calculations!B69</f>
        <v>Conservation</v>
      </c>
      <c r="C69" s="115">
        <f>Calculations!C69</f>
        <v>0</v>
      </c>
      <c r="D69" s="112" t="str">
        <f>Calculations!D69</f>
        <v>Con</v>
      </c>
      <c r="E69" s="112" t="str">
        <f>Calculations!E69</f>
        <v>Conservation</v>
      </c>
      <c r="F69" s="112" t="str">
        <f>Calculations!F69</f>
        <v>Multiple</v>
      </c>
      <c r="G69" s="112">
        <f>Calculations!G69</f>
        <v>40909</v>
      </c>
      <c r="H69" s="112">
        <f>Calculations!H69</f>
        <v>1</v>
      </c>
      <c r="I69" s="112">
        <f>Calculations!I69</f>
        <v>15</v>
      </c>
      <c r="J69" s="112">
        <f>Calculations!J69</f>
        <v>0</v>
      </c>
      <c r="K69" s="112">
        <f>Calculations!K69</f>
        <v>2012</v>
      </c>
      <c r="L69" s="115"/>
      <c r="M69" s="149" t="str">
        <f t="shared" si="21"/>
        <v/>
      </c>
      <c r="N69" s="149" t="str">
        <f t="shared" si="21"/>
        <v/>
      </c>
      <c r="O69" s="149" t="str">
        <f t="shared" si="21"/>
        <v/>
      </c>
      <c r="P69" s="149" t="str">
        <f t="shared" si="21"/>
        <v/>
      </c>
      <c r="Q69" s="149" t="str">
        <f t="shared" si="21"/>
        <v/>
      </c>
      <c r="R69" s="149" t="str">
        <f t="shared" si="21"/>
        <v/>
      </c>
      <c r="S69" s="149" t="str">
        <f t="shared" si="21"/>
        <v/>
      </c>
      <c r="T69" s="149">
        <f t="shared" si="21"/>
        <v>1</v>
      </c>
      <c r="U69" s="149">
        <f t="shared" si="21"/>
        <v>1</v>
      </c>
      <c r="V69" s="149">
        <f t="shared" si="21"/>
        <v>1</v>
      </c>
      <c r="W69" s="149">
        <f t="shared" si="21"/>
        <v>1</v>
      </c>
      <c r="X69" s="149">
        <f t="shared" si="21"/>
        <v>1</v>
      </c>
      <c r="Y69" s="149">
        <f t="shared" si="21"/>
        <v>1</v>
      </c>
      <c r="Z69" s="149">
        <f t="shared" si="21"/>
        <v>1</v>
      </c>
      <c r="AA69" s="149">
        <f t="shared" si="21"/>
        <v>1</v>
      </c>
      <c r="AB69" s="149">
        <f t="shared" si="21"/>
        <v>1</v>
      </c>
      <c r="AC69" s="149">
        <f t="shared" si="20"/>
        <v>1</v>
      </c>
      <c r="AD69" s="149">
        <f t="shared" si="20"/>
        <v>1</v>
      </c>
      <c r="AE69" s="149">
        <f t="shared" si="20"/>
        <v>1</v>
      </c>
      <c r="AF69" s="149">
        <f t="shared" si="20"/>
        <v>1</v>
      </c>
      <c r="AG69" s="149">
        <f t="shared" si="20"/>
        <v>1</v>
      </c>
      <c r="AH69" s="149">
        <f t="shared" si="20"/>
        <v>1</v>
      </c>
      <c r="AI69" s="149" t="str">
        <f t="shared" si="20"/>
        <v/>
      </c>
      <c r="AJ69" s="149" t="str">
        <f t="shared" si="20"/>
        <v/>
      </c>
      <c r="AK69" s="149" t="str">
        <f t="shared" si="20"/>
        <v/>
      </c>
      <c r="AL69" s="149" t="str">
        <f t="shared" si="20"/>
        <v/>
      </c>
      <c r="AM69" s="149" t="str">
        <f t="shared" si="20"/>
        <v/>
      </c>
      <c r="AN69" s="149" t="str">
        <f t="shared" si="20"/>
        <v/>
      </c>
      <c r="AO69" s="149" t="str">
        <f t="shared" si="20"/>
        <v/>
      </c>
      <c r="AP69" s="149" t="str">
        <f t="shared" si="20"/>
        <v/>
      </c>
      <c r="AQ69" s="149" t="str">
        <f t="shared" si="20"/>
        <v/>
      </c>
      <c r="AR69" s="149" t="str">
        <f t="shared" si="23"/>
        <v/>
      </c>
      <c r="AS69" s="149" t="str">
        <f t="shared" si="23"/>
        <v/>
      </c>
      <c r="AT69" s="149" t="str">
        <f t="shared" si="23"/>
        <v/>
      </c>
      <c r="AU69" s="149" t="str">
        <f t="shared" si="23"/>
        <v/>
      </c>
      <c r="AV69" s="149" t="str">
        <f t="shared" si="23"/>
        <v/>
      </c>
      <c r="AW69" s="149" t="str">
        <f t="shared" si="23"/>
        <v/>
      </c>
      <c r="AX69" s="149" t="str">
        <f t="shared" si="23"/>
        <v/>
      </c>
      <c r="AY69" s="149" t="str">
        <f t="shared" si="23"/>
        <v/>
      </c>
      <c r="AZ69" s="149" t="str">
        <f t="shared" si="23"/>
        <v/>
      </c>
      <c r="BA69" s="149" t="str">
        <f t="shared" si="23"/>
        <v/>
      </c>
      <c r="BB69" s="149" t="str">
        <f t="shared" si="23"/>
        <v/>
      </c>
      <c r="BC69" s="149" t="str">
        <f t="shared" si="23"/>
        <v/>
      </c>
      <c r="BD69" s="149" t="str">
        <f t="shared" si="23"/>
        <v/>
      </c>
      <c r="BE69" s="149" t="str">
        <f t="shared" si="23"/>
        <v/>
      </c>
      <c r="BF69" s="149" t="str">
        <f t="shared" si="23"/>
        <v/>
      </c>
      <c r="BG69" s="149" t="str">
        <f t="shared" si="23"/>
        <v/>
      </c>
      <c r="BH69" s="149" t="str">
        <f t="shared" si="22"/>
        <v/>
      </c>
      <c r="BI69" s="149" t="str">
        <f t="shared" si="22"/>
        <v/>
      </c>
      <c r="BJ69" s="149" t="str">
        <f t="shared" si="22"/>
        <v/>
      </c>
      <c r="BK69" s="149" t="str">
        <f t="shared" si="22"/>
        <v/>
      </c>
      <c r="BL69" s="149" t="str">
        <f t="shared" si="22"/>
        <v/>
      </c>
      <c r="BM69" s="149" t="str">
        <f t="shared" si="22"/>
        <v/>
      </c>
      <c r="BN69" s="149" t="str">
        <f t="shared" si="22"/>
        <v/>
      </c>
      <c r="BO69" s="149" t="str">
        <f t="shared" si="22"/>
        <v/>
      </c>
      <c r="BP69" s="149" t="str">
        <f t="shared" si="22"/>
        <v/>
      </c>
      <c r="BQ69" s="149" t="str">
        <f t="shared" si="22"/>
        <v/>
      </c>
      <c r="BR69" s="149" t="str">
        <f t="shared" si="22"/>
        <v/>
      </c>
      <c r="BS69" s="149" t="str">
        <f t="shared" si="22"/>
        <v/>
      </c>
      <c r="BT69" s="149" t="str">
        <f t="shared" si="22"/>
        <v/>
      </c>
      <c r="BU69" s="149" t="str">
        <f t="shared" si="22"/>
        <v/>
      </c>
      <c r="BV69" s="149" t="str">
        <f t="shared" si="22"/>
        <v/>
      </c>
      <c r="BW69" s="149" t="str">
        <f t="shared" si="16"/>
        <v/>
      </c>
      <c r="BX69" s="149" t="str">
        <f t="shared" si="14"/>
        <v/>
      </c>
      <c r="BY69" s="149" t="str">
        <f t="shared" si="14"/>
        <v/>
      </c>
      <c r="BZ69" s="149" t="str">
        <f t="shared" si="14"/>
        <v/>
      </c>
    </row>
    <row r="70" spans="2:78" x14ac:dyDescent="0.3">
      <c r="B70" s="112" t="str">
        <f>Calculations!B70</f>
        <v>Conservation</v>
      </c>
      <c r="C70" s="115">
        <f>Calculations!C70</f>
        <v>0</v>
      </c>
      <c r="D70" s="112" t="str">
        <f>Calculations!D70</f>
        <v>Con</v>
      </c>
      <c r="E70" s="112" t="str">
        <f>Calculations!E70</f>
        <v>Conservation</v>
      </c>
      <c r="F70" s="112" t="str">
        <f>Calculations!F70</f>
        <v>Multiple</v>
      </c>
      <c r="G70" s="112">
        <f>Calculations!G70</f>
        <v>41275</v>
      </c>
      <c r="H70" s="112">
        <f>Calculations!H70</f>
        <v>1</v>
      </c>
      <c r="I70" s="112">
        <f>Calculations!I70</f>
        <v>15</v>
      </c>
      <c r="J70" s="112">
        <f>Calculations!J70</f>
        <v>0</v>
      </c>
      <c r="K70" s="112">
        <f>Calculations!K70</f>
        <v>2013</v>
      </c>
      <c r="L70" s="115"/>
      <c r="M70" s="149" t="str">
        <f t="shared" si="21"/>
        <v/>
      </c>
      <c r="N70" s="149" t="str">
        <f t="shared" si="21"/>
        <v/>
      </c>
      <c r="O70" s="149" t="str">
        <f t="shared" si="21"/>
        <v/>
      </c>
      <c r="P70" s="149" t="str">
        <f t="shared" si="21"/>
        <v/>
      </c>
      <c r="Q70" s="149" t="str">
        <f t="shared" si="21"/>
        <v/>
      </c>
      <c r="R70" s="149" t="str">
        <f t="shared" si="21"/>
        <v/>
      </c>
      <c r="S70" s="149" t="str">
        <f t="shared" si="21"/>
        <v/>
      </c>
      <c r="T70" s="149" t="str">
        <f t="shared" si="21"/>
        <v/>
      </c>
      <c r="U70" s="149">
        <f t="shared" si="21"/>
        <v>1</v>
      </c>
      <c r="V70" s="149">
        <f t="shared" si="21"/>
        <v>1</v>
      </c>
      <c r="W70" s="149">
        <f t="shared" si="21"/>
        <v>1</v>
      </c>
      <c r="X70" s="149">
        <f t="shared" si="21"/>
        <v>1</v>
      </c>
      <c r="Y70" s="149">
        <f t="shared" si="21"/>
        <v>1</v>
      </c>
      <c r="Z70" s="149">
        <f t="shared" si="21"/>
        <v>1</v>
      </c>
      <c r="AA70" s="149">
        <f t="shared" si="21"/>
        <v>1</v>
      </c>
      <c r="AB70" s="149">
        <f t="shared" si="21"/>
        <v>1</v>
      </c>
      <c r="AC70" s="149">
        <f t="shared" si="20"/>
        <v>1</v>
      </c>
      <c r="AD70" s="149">
        <f t="shared" si="20"/>
        <v>1</v>
      </c>
      <c r="AE70" s="149">
        <f t="shared" si="20"/>
        <v>1</v>
      </c>
      <c r="AF70" s="149">
        <f t="shared" si="20"/>
        <v>1</v>
      </c>
      <c r="AG70" s="149">
        <f t="shared" si="20"/>
        <v>1</v>
      </c>
      <c r="AH70" s="149">
        <f t="shared" si="20"/>
        <v>1</v>
      </c>
      <c r="AI70" s="149">
        <f t="shared" si="20"/>
        <v>1</v>
      </c>
      <c r="AJ70" s="149" t="str">
        <f t="shared" si="20"/>
        <v/>
      </c>
      <c r="AK70" s="149" t="str">
        <f t="shared" si="20"/>
        <v/>
      </c>
      <c r="AL70" s="149" t="str">
        <f t="shared" si="20"/>
        <v/>
      </c>
      <c r="AM70" s="149" t="str">
        <f t="shared" si="20"/>
        <v/>
      </c>
      <c r="AN70" s="149" t="str">
        <f t="shared" si="20"/>
        <v/>
      </c>
      <c r="AO70" s="149" t="str">
        <f t="shared" si="20"/>
        <v/>
      </c>
      <c r="AP70" s="149" t="str">
        <f t="shared" si="20"/>
        <v/>
      </c>
      <c r="AQ70" s="149" t="str">
        <f t="shared" si="20"/>
        <v/>
      </c>
      <c r="AR70" s="149" t="str">
        <f t="shared" si="23"/>
        <v/>
      </c>
      <c r="AS70" s="149" t="str">
        <f t="shared" si="23"/>
        <v/>
      </c>
      <c r="AT70" s="149" t="str">
        <f t="shared" si="23"/>
        <v/>
      </c>
      <c r="AU70" s="149" t="str">
        <f t="shared" si="23"/>
        <v/>
      </c>
      <c r="AV70" s="149" t="str">
        <f t="shared" si="23"/>
        <v/>
      </c>
      <c r="AW70" s="149" t="str">
        <f t="shared" si="23"/>
        <v/>
      </c>
      <c r="AX70" s="149" t="str">
        <f t="shared" si="23"/>
        <v/>
      </c>
      <c r="AY70" s="149" t="str">
        <f t="shared" si="23"/>
        <v/>
      </c>
      <c r="AZ70" s="149" t="str">
        <f t="shared" si="23"/>
        <v/>
      </c>
      <c r="BA70" s="149" t="str">
        <f t="shared" si="23"/>
        <v/>
      </c>
      <c r="BB70" s="149" t="str">
        <f t="shared" si="23"/>
        <v/>
      </c>
      <c r="BC70" s="149" t="str">
        <f t="shared" si="23"/>
        <v/>
      </c>
      <c r="BD70" s="149" t="str">
        <f t="shared" si="23"/>
        <v/>
      </c>
      <c r="BE70" s="149" t="str">
        <f t="shared" si="23"/>
        <v/>
      </c>
      <c r="BF70" s="149" t="str">
        <f t="shared" si="23"/>
        <v/>
      </c>
      <c r="BG70" s="149" t="str">
        <f t="shared" si="23"/>
        <v/>
      </c>
      <c r="BH70" s="149" t="str">
        <f t="shared" si="22"/>
        <v/>
      </c>
      <c r="BI70" s="149" t="str">
        <f t="shared" si="22"/>
        <v/>
      </c>
      <c r="BJ70" s="149" t="str">
        <f t="shared" si="22"/>
        <v/>
      </c>
      <c r="BK70" s="149" t="str">
        <f t="shared" si="22"/>
        <v/>
      </c>
      <c r="BL70" s="149" t="str">
        <f t="shared" si="22"/>
        <v/>
      </c>
      <c r="BM70" s="149" t="str">
        <f t="shared" si="22"/>
        <v/>
      </c>
      <c r="BN70" s="149" t="str">
        <f t="shared" si="22"/>
        <v/>
      </c>
      <c r="BO70" s="149" t="str">
        <f t="shared" si="22"/>
        <v/>
      </c>
      <c r="BP70" s="149" t="str">
        <f t="shared" si="22"/>
        <v/>
      </c>
      <c r="BQ70" s="149" t="str">
        <f t="shared" si="22"/>
        <v/>
      </c>
      <c r="BR70" s="149" t="str">
        <f t="shared" si="22"/>
        <v/>
      </c>
      <c r="BS70" s="149" t="str">
        <f t="shared" si="22"/>
        <v/>
      </c>
      <c r="BT70" s="149" t="str">
        <f t="shared" si="22"/>
        <v/>
      </c>
      <c r="BU70" s="149" t="str">
        <f t="shared" si="22"/>
        <v/>
      </c>
      <c r="BV70" s="149" t="str">
        <f t="shared" si="22"/>
        <v/>
      </c>
      <c r="BW70" s="149" t="str">
        <f t="shared" si="16"/>
        <v/>
      </c>
      <c r="BX70" s="149" t="str">
        <f t="shared" si="14"/>
        <v/>
      </c>
      <c r="BY70" s="149" t="str">
        <f t="shared" si="14"/>
        <v/>
      </c>
      <c r="BZ70" s="149" t="str">
        <f t="shared" si="14"/>
        <v/>
      </c>
    </row>
    <row r="71" spans="2:78" x14ac:dyDescent="0.3">
      <c r="B71" s="112" t="str">
        <f>Calculations!B71</f>
        <v>Conservation</v>
      </c>
      <c r="C71" s="115">
        <f>Calculations!C71</f>
        <v>0</v>
      </c>
      <c r="D71" s="112" t="str">
        <f>Calculations!D71</f>
        <v>Con</v>
      </c>
      <c r="E71" s="112" t="str">
        <f>Calculations!E71</f>
        <v>Conservation</v>
      </c>
      <c r="F71" s="112" t="str">
        <f>Calculations!F71</f>
        <v>Multiple</v>
      </c>
      <c r="G71" s="112">
        <f>Calculations!G71</f>
        <v>41640</v>
      </c>
      <c r="H71" s="112">
        <f>Calculations!H71</f>
        <v>1</v>
      </c>
      <c r="I71" s="112">
        <f>Calculations!I71</f>
        <v>15</v>
      </c>
      <c r="J71" s="112">
        <f>Calculations!J71</f>
        <v>0</v>
      </c>
      <c r="K71" s="112">
        <f>Calculations!K71</f>
        <v>2014</v>
      </c>
      <c r="L71" s="115"/>
      <c r="M71" s="149" t="str">
        <f t="shared" si="21"/>
        <v/>
      </c>
      <c r="N71" s="149" t="str">
        <f t="shared" si="21"/>
        <v/>
      </c>
      <c r="O71" s="149" t="str">
        <f t="shared" si="21"/>
        <v/>
      </c>
      <c r="P71" s="149" t="str">
        <f t="shared" si="21"/>
        <v/>
      </c>
      <c r="Q71" s="149" t="str">
        <f t="shared" si="21"/>
        <v/>
      </c>
      <c r="R71" s="149" t="str">
        <f t="shared" si="21"/>
        <v/>
      </c>
      <c r="S71" s="149" t="str">
        <f t="shared" si="21"/>
        <v/>
      </c>
      <c r="T71" s="149" t="str">
        <f t="shared" si="21"/>
        <v/>
      </c>
      <c r="U71" s="149" t="str">
        <f t="shared" si="21"/>
        <v/>
      </c>
      <c r="V71" s="149">
        <f t="shared" si="21"/>
        <v>1</v>
      </c>
      <c r="W71" s="149">
        <f t="shared" si="21"/>
        <v>1</v>
      </c>
      <c r="X71" s="149">
        <f t="shared" si="21"/>
        <v>1</v>
      </c>
      <c r="Y71" s="149">
        <f t="shared" si="21"/>
        <v>1</v>
      </c>
      <c r="Z71" s="149">
        <f t="shared" si="21"/>
        <v>1</v>
      </c>
      <c r="AA71" s="149">
        <f t="shared" si="21"/>
        <v>1</v>
      </c>
      <c r="AB71" s="149">
        <f t="shared" si="21"/>
        <v>1</v>
      </c>
      <c r="AC71" s="149">
        <f t="shared" si="20"/>
        <v>1</v>
      </c>
      <c r="AD71" s="149">
        <f t="shared" si="20"/>
        <v>1</v>
      </c>
      <c r="AE71" s="149">
        <f t="shared" si="20"/>
        <v>1</v>
      </c>
      <c r="AF71" s="149">
        <f t="shared" si="20"/>
        <v>1</v>
      </c>
      <c r="AG71" s="149">
        <f t="shared" si="20"/>
        <v>1</v>
      </c>
      <c r="AH71" s="149">
        <f t="shared" si="20"/>
        <v>1</v>
      </c>
      <c r="AI71" s="149">
        <f t="shared" si="20"/>
        <v>1</v>
      </c>
      <c r="AJ71" s="149">
        <f t="shared" si="20"/>
        <v>1</v>
      </c>
      <c r="AK71" s="149" t="str">
        <f t="shared" si="20"/>
        <v/>
      </c>
      <c r="AL71" s="149" t="str">
        <f t="shared" si="20"/>
        <v/>
      </c>
      <c r="AM71" s="149" t="str">
        <f t="shared" si="20"/>
        <v/>
      </c>
      <c r="AN71" s="149" t="str">
        <f t="shared" si="20"/>
        <v/>
      </c>
      <c r="AO71" s="149" t="str">
        <f t="shared" si="20"/>
        <v/>
      </c>
      <c r="AP71" s="149" t="str">
        <f t="shared" si="20"/>
        <v/>
      </c>
      <c r="AQ71" s="149" t="str">
        <f t="shared" si="20"/>
        <v/>
      </c>
      <c r="AR71" s="149" t="str">
        <f t="shared" si="23"/>
        <v/>
      </c>
      <c r="AS71" s="149" t="str">
        <f t="shared" si="23"/>
        <v/>
      </c>
      <c r="AT71" s="149" t="str">
        <f t="shared" si="23"/>
        <v/>
      </c>
      <c r="AU71" s="149" t="str">
        <f t="shared" si="23"/>
        <v/>
      </c>
      <c r="AV71" s="149" t="str">
        <f t="shared" si="23"/>
        <v/>
      </c>
      <c r="AW71" s="149" t="str">
        <f t="shared" si="23"/>
        <v/>
      </c>
      <c r="AX71" s="149" t="str">
        <f t="shared" si="23"/>
        <v/>
      </c>
      <c r="AY71" s="149" t="str">
        <f t="shared" si="23"/>
        <v/>
      </c>
      <c r="AZ71" s="149" t="str">
        <f t="shared" si="23"/>
        <v/>
      </c>
      <c r="BA71" s="149" t="str">
        <f t="shared" si="23"/>
        <v/>
      </c>
      <c r="BB71" s="149" t="str">
        <f t="shared" si="23"/>
        <v/>
      </c>
      <c r="BC71" s="149" t="str">
        <f t="shared" si="23"/>
        <v/>
      </c>
      <c r="BD71" s="149" t="str">
        <f t="shared" si="23"/>
        <v/>
      </c>
      <c r="BE71" s="149" t="str">
        <f t="shared" si="23"/>
        <v/>
      </c>
      <c r="BF71" s="149" t="str">
        <f t="shared" si="23"/>
        <v/>
      </c>
      <c r="BG71" s="149" t="str">
        <f t="shared" si="23"/>
        <v/>
      </c>
      <c r="BH71" s="149" t="str">
        <f t="shared" si="22"/>
        <v/>
      </c>
      <c r="BI71" s="149" t="str">
        <f t="shared" si="22"/>
        <v/>
      </c>
      <c r="BJ71" s="149" t="str">
        <f t="shared" si="22"/>
        <v/>
      </c>
      <c r="BK71" s="149" t="str">
        <f t="shared" si="22"/>
        <v/>
      </c>
      <c r="BL71" s="149" t="str">
        <f t="shared" si="22"/>
        <v/>
      </c>
      <c r="BM71" s="149" t="str">
        <f t="shared" si="22"/>
        <v/>
      </c>
      <c r="BN71" s="149" t="str">
        <f t="shared" si="22"/>
        <v/>
      </c>
      <c r="BO71" s="149" t="str">
        <f t="shared" si="22"/>
        <v/>
      </c>
      <c r="BP71" s="149" t="str">
        <f t="shared" si="22"/>
        <v/>
      </c>
      <c r="BQ71" s="149" t="str">
        <f t="shared" si="22"/>
        <v/>
      </c>
      <c r="BR71" s="149" t="str">
        <f t="shared" si="22"/>
        <v/>
      </c>
      <c r="BS71" s="149" t="str">
        <f t="shared" si="22"/>
        <v/>
      </c>
      <c r="BT71" s="149" t="str">
        <f t="shared" si="22"/>
        <v/>
      </c>
      <c r="BU71" s="149" t="str">
        <f t="shared" si="22"/>
        <v/>
      </c>
      <c r="BV71" s="149" t="str">
        <f t="shared" si="22"/>
        <v/>
      </c>
      <c r="BW71" s="149" t="str">
        <f t="shared" si="16"/>
        <v/>
      </c>
      <c r="BX71" s="149" t="str">
        <f t="shared" si="14"/>
        <v/>
      </c>
      <c r="BY71" s="149" t="str">
        <f t="shared" si="14"/>
        <v/>
      </c>
      <c r="BZ71" s="149" t="str">
        <f t="shared" si="14"/>
        <v/>
      </c>
    </row>
    <row r="72" spans="2:78" x14ac:dyDescent="0.3">
      <c r="B72" s="112" t="str">
        <f>Calculations!B72</f>
        <v>Conservation</v>
      </c>
      <c r="C72" s="115">
        <f>Calculations!C72</f>
        <v>0</v>
      </c>
      <c r="D72" s="112" t="str">
        <f>Calculations!D72</f>
        <v>Con</v>
      </c>
      <c r="E72" s="112" t="str">
        <f>Calculations!E72</f>
        <v>Conservation</v>
      </c>
      <c r="F72" s="112" t="str">
        <f>Calculations!F72</f>
        <v>Multiple</v>
      </c>
      <c r="G72" s="112">
        <f>Calculations!G72</f>
        <v>42005</v>
      </c>
      <c r="H72" s="112">
        <f>Calculations!H72</f>
        <v>1</v>
      </c>
      <c r="I72" s="112">
        <f>Calculations!I72</f>
        <v>15</v>
      </c>
      <c r="J72" s="112">
        <f>Calculations!J72</f>
        <v>0</v>
      </c>
      <c r="K72" s="112">
        <f>Calculations!K72</f>
        <v>2015</v>
      </c>
      <c r="L72" s="115"/>
      <c r="M72" s="149" t="str">
        <f t="shared" si="21"/>
        <v/>
      </c>
      <c r="N72" s="149" t="str">
        <f t="shared" si="21"/>
        <v/>
      </c>
      <c r="O72" s="149" t="str">
        <f t="shared" si="21"/>
        <v/>
      </c>
      <c r="P72" s="149" t="str">
        <f t="shared" si="21"/>
        <v/>
      </c>
      <c r="Q72" s="149" t="str">
        <f t="shared" si="21"/>
        <v/>
      </c>
      <c r="R72" s="149" t="str">
        <f t="shared" si="21"/>
        <v/>
      </c>
      <c r="S72" s="149" t="str">
        <f t="shared" si="21"/>
        <v/>
      </c>
      <c r="T72" s="149" t="str">
        <f t="shared" si="21"/>
        <v/>
      </c>
      <c r="U72" s="149" t="str">
        <f t="shared" si="21"/>
        <v/>
      </c>
      <c r="V72" s="149" t="str">
        <f t="shared" si="21"/>
        <v/>
      </c>
      <c r="W72" s="149">
        <f t="shared" si="21"/>
        <v>1</v>
      </c>
      <c r="X72" s="149">
        <f t="shared" si="21"/>
        <v>1</v>
      </c>
      <c r="Y72" s="149">
        <f t="shared" si="21"/>
        <v>1</v>
      </c>
      <c r="Z72" s="149">
        <f t="shared" si="21"/>
        <v>1</v>
      </c>
      <c r="AA72" s="149">
        <f t="shared" si="21"/>
        <v>1</v>
      </c>
      <c r="AB72" s="149">
        <f t="shared" si="21"/>
        <v>1</v>
      </c>
      <c r="AC72" s="149">
        <f t="shared" si="20"/>
        <v>1</v>
      </c>
      <c r="AD72" s="149">
        <f t="shared" si="20"/>
        <v>1</v>
      </c>
      <c r="AE72" s="149">
        <f t="shared" si="20"/>
        <v>1</v>
      </c>
      <c r="AF72" s="149">
        <f t="shared" si="20"/>
        <v>1</v>
      </c>
      <c r="AG72" s="149">
        <f t="shared" si="20"/>
        <v>1</v>
      </c>
      <c r="AH72" s="149">
        <f t="shared" si="20"/>
        <v>1</v>
      </c>
      <c r="AI72" s="149">
        <f t="shared" si="20"/>
        <v>1</v>
      </c>
      <c r="AJ72" s="149">
        <f t="shared" si="20"/>
        <v>1</v>
      </c>
      <c r="AK72" s="149">
        <f t="shared" si="20"/>
        <v>1</v>
      </c>
      <c r="AL72" s="149" t="str">
        <f t="shared" si="20"/>
        <v/>
      </c>
      <c r="AM72" s="149" t="str">
        <f t="shared" si="20"/>
        <v/>
      </c>
      <c r="AN72" s="149" t="str">
        <f t="shared" si="20"/>
        <v/>
      </c>
      <c r="AO72" s="149" t="str">
        <f t="shared" si="20"/>
        <v/>
      </c>
      <c r="AP72" s="149" t="str">
        <f t="shared" si="20"/>
        <v/>
      </c>
      <c r="AQ72" s="149" t="str">
        <f t="shared" si="20"/>
        <v/>
      </c>
      <c r="AR72" s="149" t="str">
        <f t="shared" si="23"/>
        <v/>
      </c>
      <c r="AS72" s="149" t="str">
        <f t="shared" si="23"/>
        <v/>
      </c>
      <c r="AT72" s="149" t="str">
        <f t="shared" si="23"/>
        <v/>
      </c>
      <c r="AU72" s="149" t="str">
        <f t="shared" si="23"/>
        <v/>
      </c>
      <c r="AV72" s="149" t="str">
        <f t="shared" si="23"/>
        <v/>
      </c>
      <c r="AW72" s="149" t="str">
        <f t="shared" si="23"/>
        <v/>
      </c>
      <c r="AX72" s="149" t="str">
        <f t="shared" si="23"/>
        <v/>
      </c>
      <c r="AY72" s="149" t="str">
        <f t="shared" si="23"/>
        <v/>
      </c>
      <c r="AZ72" s="149" t="str">
        <f t="shared" si="23"/>
        <v/>
      </c>
      <c r="BA72" s="149" t="str">
        <f t="shared" si="23"/>
        <v/>
      </c>
      <c r="BB72" s="149" t="str">
        <f t="shared" si="23"/>
        <v/>
      </c>
      <c r="BC72" s="149" t="str">
        <f t="shared" si="23"/>
        <v/>
      </c>
      <c r="BD72" s="149" t="str">
        <f t="shared" si="23"/>
        <v/>
      </c>
      <c r="BE72" s="149" t="str">
        <f t="shared" si="23"/>
        <v/>
      </c>
      <c r="BF72" s="149" t="str">
        <f t="shared" si="23"/>
        <v/>
      </c>
      <c r="BG72" s="149" t="str">
        <f t="shared" si="23"/>
        <v/>
      </c>
      <c r="BH72" s="149" t="str">
        <f t="shared" si="22"/>
        <v/>
      </c>
      <c r="BI72" s="149" t="str">
        <f t="shared" si="22"/>
        <v/>
      </c>
      <c r="BJ72" s="149" t="str">
        <f t="shared" si="22"/>
        <v/>
      </c>
      <c r="BK72" s="149" t="str">
        <f t="shared" si="22"/>
        <v/>
      </c>
      <c r="BL72" s="149" t="str">
        <f t="shared" si="22"/>
        <v/>
      </c>
      <c r="BM72" s="149" t="str">
        <f t="shared" si="22"/>
        <v/>
      </c>
      <c r="BN72" s="149" t="str">
        <f t="shared" si="22"/>
        <v/>
      </c>
      <c r="BO72" s="149" t="str">
        <f t="shared" si="22"/>
        <v/>
      </c>
      <c r="BP72" s="149" t="str">
        <f t="shared" si="22"/>
        <v/>
      </c>
      <c r="BQ72" s="149" t="str">
        <f t="shared" si="22"/>
        <v/>
      </c>
      <c r="BR72" s="149" t="str">
        <f t="shared" si="22"/>
        <v/>
      </c>
      <c r="BS72" s="149" t="str">
        <f t="shared" si="22"/>
        <v/>
      </c>
      <c r="BT72" s="149" t="str">
        <f t="shared" si="22"/>
        <v/>
      </c>
      <c r="BU72" s="149" t="str">
        <f t="shared" si="22"/>
        <v/>
      </c>
      <c r="BV72" s="149" t="str">
        <f t="shared" si="22"/>
        <v/>
      </c>
      <c r="BW72" s="149" t="str">
        <f t="shared" si="16"/>
        <v/>
      </c>
      <c r="BX72" s="149" t="str">
        <f t="shared" si="14"/>
        <v/>
      </c>
      <c r="BY72" s="149" t="str">
        <f t="shared" si="14"/>
        <v/>
      </c>
      <c r="BZ72" s="149" t="str">
        <f t="shared" si="14"/>
        <v/>
      </c>
    </row>
    <row r="73" spans="2:78" x14ac:dyDescent="0.3">
      <c r="B73" s="112" t="str">
        <f>Calculations!B73</f>
        <v>Conservation</v>
      </c>
      <c r="C73" s="115">
        <f>Calculations!C73</f>
        <v>0</v>
      </c>
      <c r="D73" s="112" t="str">
        <f>Calculations!D73</f>
        <v>Con</v>
      </c>
      <c r="E73" s="112" t="str">
        <f>Calculations!E73</f>
        <v>Conservation</v>
      </c>
      <c r="F73" s="112" t="str">
        <f>Calculations!F73</f>
        <v>Multiple</v>
      </c>
      <c r="G73" s="112">
        <f>Calculations!G73</f>
        <v>42370</v>
      </c>
      <c r="H73" s="112">
        <f>Calculations!H73</f>
        <v>1</v>
      </c>
      <c r="I73" s="112">
        <f>Calculations!I73</f>
        <v>15</v>
      </c>
      <c r="J73" s="112">
        <f>Calculations!J73</f>
        <v>0</v>
      </c>
      <c r="K73" s="112">
        <f>Calculations!K73</f>
        <v>2016</v>
      </c>
      <c r="L73" s="115"/>
      <c r="M73" s="149" t="str">
        <f t="shared" si="21"/>
        <v/>
      </c>
      <c r="N73" s="149" t="str">
        <f t="shared" si="21"/>
        <v/>
      </c>
      <c r="O73" s="149" t="str">
        <f t="shared" si="21"/>
        <v/>
      </c>
      <c r="P73" s="149" t="str">
        <f t="shared" si="21"/>
        <v/>
      </c>
      <c r="Q73" s="149" t="str">
        <f t="shared" si="21"/>
        <v/>
      </c>
      <c r="R73" s="149" t="str">
        <f t="shared" si="21"/>
        <v/>
      </c>
      <c r="S73" s="149" t="str">
        <f t="shared" si="21"/>
        <v/>
      </c>
      <c r="T73" s="149" t="str">
        <f t="shared" si="21"/>
        <v/>
      </c>
      <c r="U73" s="149" t="str">
        <f t="shared" si="21"/>
        <v/>
      </c>
      <c r="V73" s="149" t="str">
        <f t="shared" si="21"/>
        <v/>
      </c>
      <c r="W73" s="149" t="str">
        <f t="shared" si="21"/>
        <v/>
      </c>
      <c r="X73" s="149">
        <f t="shared" si="21"/>
        <v>1</v>
      </c>
      <c r="Y73" s="149">
        <f t="shared" si="21"/>
        <v>1</v>
      </c>
      <c r="Z73" s="149">
        <f t="shared" si="21"/>
        <v>1</v>
      </c>
      <c r="AA73" s="149">
        <f t="shared" si="21"/>
        <v>1</v>
      </c>
      <c r="AB73" s="149">
        <f t="shared" si="21"/>
        <v>1</v>
      </c>
      <c r="AC73" s="149">
        <f t="shared" si="20"/>
        <v>1</v>
      </c>
      <c r="AD73" s="149">
        <f t="shared" si="20"/>
        <v>1</v>
      </c>
      <c r="AE73" s="149">
        <f t="shared" si="20"/>
        <v>1</v>
      </c>
      <c r="AF73" s="149">
        <f t="shared" si="20"/>
        <v>1</v>
      </c>
      <c r="AG73" s="149">
        <f t="shared" si="20"/>
        <v>1</v>
      </c>
      <c r="AH73" s="149">
        <f t="shared" si="20"/>
        <v>1</v>
      </c>
      <c r="AI73" s="149">
        <f t="shared" si="20"/>
        <v>1</v>
      </c>
      <c r="AJ73" s="149">
        <f t="shared" si="20"/>
        <v>1</v>
      </c>
      <c r="AK73" s="149">
        <f t="shared" si="20"/>
        <v>1</v>
      </c>
      <c r="AL73" s="149">
        <f t="shared" si="20"/>
        <v>1</v>
      </c>
      <c r="AM73" s="149" t="str">
        <f t="shared" si="20"/>
        <v/>
      </c>
      <c r="AN73" s="149" t="str">
        <f t="shared" si="20"/>
        <v/>
      </c>
      <c r="AO73" s="149" t="str">
        <f t="shared" si="20"/>
        <v/>
      </c>
      <c r="AP73" s="149" t="str">
        <f t="shared" si="20"/>
        <v/>
      </c>
      <c r="AQ73" s="149" t="str">
        <f t="shared" si="20"/>
        <v/>
      </c>
      <c r="AR73" s="149" t="str">
        <f t="shared" si="23"/>
        <v/>
      </c>
      <c r="AS73" s="149" t="str">
        <f t="shared" si="23"/>
        <v/>
      </c>
      <c r="AT73" s="149" t="str">
        <f t="shared" si="23"/>
        <v/>
      </c>
      <c r="AU73" s="149" t="str">
        <f t="shared" si="23"/>
        <v/>
      </c>
      <c r="AV73" s="149" t="str">
        <f t="shared" si="23"/>
        <v/>
      </c>
      <c r="AW73" s="149" t="str">
        <f t="shared" si="23"/>
        <v/>
      </c>
      <c r="AX73" s="149" t="str">
        <f t="shared" si="23"/>
        <v/>
      </c>
      <c r="AY73" s="149" t="str">
        <f t="shared" si="23"/>
        <v/>
      </c>
      <c r="AZ73" s="149" t="str">
        <f t="shared" si="23"/>
        <v/>
      </c>
      <c r="BA73" s="149" t="str">
        <f t="shared" si="23"/>
        <v/>
      </c>
      <c r="BB73" s="149" t="str">
        <f t="shared" si="23"/>
        <v/>
      </c>
      <c r="BC73" s="149" t="str">
        <f t="shared" si="23"/>
        <v/>
      </c>
      <c r="BD73" s="149" t="str">
        <f t="shared" si="23"/>
        <v/>
      </c>
      <c r="BE73" s="149" t="str">
        <f t="shared" si="23"/>
        <v/>
      </c>
      <c r="BF73" s="149" t="str">
        <f t="shared" si="23"/>
        <v/>
      </c>
      <c r="BG73" s="149" t="str">
        <f t="shared" si="23"/>
        <v/>
      </c>
      <c r="BH73" s="149" t="str">
        <f t="shared" si="22"/>
        <v/>
      </c>
      <c r="BI73" s="149" t="str">
        <f t="shared" si="22"/>
        <v/>
      </c>
      <c r="BJ73" s="149" t="str">
        <f t="shared" si="22"/>
        <v/>
      </c>
      <c r="BK73" s="149" t="str">
        <f t="shared" si="22"/>
        <v/>
      </c>
      <c r="BL73" s="149" t="str">
        <f t="shared" si="22"/>
        <v/>
      </c>
      <c r="BM73" s="149" t="str">
        <f t="shared" si="22"/>
        <v/>
      </c>
      <c r="BN73" s="149" t="str">
        <f t="shared" si="22"/>
        <v/>
      </c>
      <c r="BO73" s="149" t="str">
        <f t="shared" si="22"/>
        <v/>
      </c>
      <c r="BP73" s="149" t="str">
        <f t="shared" si="22"/>
        <v/>
      </c>
      <c r="BQ73" s="149" t="str">
        <f t="shared" si="22"/>
        <v/>
      </c>
      <c r="BR73" s="149" t="str">
        <f t="shared" si="22"/>
        <v/>
      </c>
      <c r="BS73" s="149" t="str">
        <f t="shared" si="22"/>
        <v/>
      </c>
      <c r="BT73" s="149" t="str">
        <f t="shared" si="22"/>
        <v/>
      </c>
      <c r="BU73" s="149" t="str">
        <f t="shared" si="22"/>
        <v/>
      </c>
      <c r="BV73" s="149" t="str">
        <f t="shared" si="22"/>
        <v/>
      </c>
      <c r="BW73" s="149" t="str">
        <f t="shared" si="16"/>
        <v/>
      </c>
      <c r="BX73" s="149" t="str">
        <f t="shared" si="14"/>
        <v/>
      </c>
      <c r="BY73" s="149" t="str">
        <f t="shared" si="14"/>
        <v/>
      </c>
      <c r="BZ73" s="149" t="str">
        <f t="shared" si="14"/>
        <v/>
      </c>
    </row>
    <row r="74" spans="2:78" x14ac:dyDescent="0.3">
      <c r="B74" s="112" t="str">
        <f>Calculations!B74</f>
        <v>Conservation</v>
      </c>
      <c r="C74" s="115">
        <f>Calculations!C74</f>
        <v>0</v>
      </c>
      <c r="D74" s="112" t="str">
        <f>Calculations!D74</f>
        <v>Con</v>
      </c>
      <c r="E74" s="112" t="str">
        <f>Calculations!E74</f>
        <v>Conservation</v>
      </c>
      <c r="F74" s="112" t="str">
        <f>Calculations!F74</f>
        <v>Multiple</v>
      </c>
      <c r="G74" s="112">
        <f>Calculations!G74</f>
        <v>42736</v>
      </c>
      <c r="H74" s="112">
        <f>Calculations!H74</f>
        <v>1</v>
      </c>
      <c r="I74" s="112">
        <f>Calculations!I74</f>
        <v>15</v>
      </c>
      <c r="J74" s="112">
        <f>Calculations!J74</f>
        <v>0</v>
      </c>
      <c r="K74" s="112">
        <f>Calculations!K74</f>
        <v>2017</v>
      </c>
      <c r="L74" s="115"/>
      <c r="M74" s="149" t="str">
        <f t="shared" si="21"/>
        <v/>
      </c>
      <c r="N74" s="149" t="str">
        <f t="shared" si="21"/>
        <v/>
      </c>
      <c r="O74" s="149" t="str">
        <f t="shared" si="21"/>
        <v/>
      </c>
      <c r="P74" s="149" t="str">
        <f t="shared" si="21"/>
        <v/>
      </c>
      <c r="Q74" s="149" t="str">
        <f t="shared" si="21"/>
        <v/>
      </c>
      <c r="R74" s="149" t="str">
        <f t="shared" si="21"/>
        <v/>
      </c>
      <c r="S74" s="149" t="str">
        <f t="shared" si="21"/>
        <v/>
      </c>
      <c r="T74" s="149" t="str">
        <f t="shared" si="21"/>
        <v/>
      </c>
      <c r="U74" s="149" t="str">
        <f t="shared" si="21"/>
        <v/>
      </c>
      <c r="V74" s="149" t="str">
        <f t="shared" si="21"/>
        <v/>
      </c>
      <c r="W74" s="149" t="str">
        <f t="shared" si="21"/>
        <v/>
      </c>
      <c r="X74" s="149" t="str">
        <f t="shared" si="21"/>
        <v/>
      </c>
      <c r="Y74" s="149">
        <f t="shared" si="21"/>
        <v>1</v>
      </c>
      <c r="Z74" s="149">
        <f t="shared" si="21"/>
        <v>1</v>
      </c>
      <c r="AA74" s="149">
        <f t="shared" si="21"/>
        <v>1</v>
      </c>
      <c r="AB74" s="149">
        <f t="shared" ref="AB74:AQ89" si="24">IF(AND(AB$2&gt;=$K74,AB$2&lt;SUM($I74:$K74)),1,"")</f>
        <v>1</v>
      </c>
      <c r="AC74" s="149">
        <f t="shared" si="24"/>
        <v>1</v>
      </c>
      <c r="AD74" s="149">
        <f t="shared" si="24"/>
        <v>1</v>
      </c>
      <c r="AE74" s="149">
        <f t="shared" si="24"/>
        <v>1</v>
      </c>
      <c r="AF74" s="149">
        <f t="shared" si="24"/>
        <v>1</v>
      </c>
      <c r="AG74" s="149">
        <f t="shared" si="24"/>
        <v>1</v>
      </c>
      <c r="AH74" s="149">
        <f t="shared" si="24"/>
        <v>1</v>
      </c>
      <c r="AI74" s="149">
        <f t="shared" si="24"/>
        <v>1</v>
      </c>
      <c r="AJ74" s="149">
        <f t="shared" si="24"/>
        <v>1</v>
      </c>
      <c r="AK74" s="149">
        <f t="shared" si="24"/>
        <v>1</v>
      </c>
      <c r="AL74" s="149">
        <f t="shared" si="24"/>
        <v>1</v>
      </c>
      <c r="AM74" s="149">
        <f t="shared" si="24"/>
        <v>1</v>
      </c>
      <c r="AN74" s="149" t="str">
        <f t="shared" si="24"/>
        <v/>
      </c>
      <c r="AO74" s="149" t="str">
        <f t="shared" si="24"/>
        <v/>
      </c>
      <c r="AP74" s="149" t="str">
        <f t="shared" si="24"/>
        <v/>
      </c>
      <c r="AQ74" s="149" t="str">
        <f t="shared" si="24"/>
        <v/>
      </c>
      <c r="AR74" s="149" t="str">
        <f t="shared" si="23"/>
        <v/>
      </c>
      <c r="AS74" s="149" t="str">
        <f t="shared" si="23"/>
        <v/>
      </c>
      <c r="AT74" s="149" t="str">
        <f t="shared" si="23"/>
        <v/>
      </c>
      <c r="AU74" s="149" t="str">
        <f t="shared" si="23"/>
        <v/>
      </c>
      <c r="AV74" s="149" t="str">
        <f t="shared" si="23"/>
        <v/>
      </c>
      <c r="AW74" s="149" t="str">
        <f t="shared" si="23"/>
        <v/>
      </c>
      <c r="AX74" s="149" t="str">
        <f t="shared" si="23"/>
        <v/>
      </c>
      <c r="AY74" s="149" t="str">
        <f t="shared" si="23"/>
        <v/>
      </c>
      <c r="AZ74" s="149" t="str">
        <f t="shared" si="23"/>
        <v/>
      </c>
      <c r="BA74" s="149" t="str">
        <f t="shared" si="23"/>
        <v/>
      </c>
      <c r="BB74" s="149" t="str">
        <f t="shared" si="23"/>
        <v/>
      </c>
      <c r="BC74" s="149" t="str">
        <f t="shared" si="23"/>
        <v/>
      </c>
      <c r="BD74" s="149" t="str">
        <f t="shared" si="23"/>
        <v/>
      </c>
      <c r="BE74" s="149" t="str">
        <f t="shared" si="23"/>
        <v/>
      </c>
      <c r="BF74" s="149" t="str">
        <f t="shared" si="23"/>
        <v/>
      </c>
      <c r="BG74" s="149" t="str">
        <f t="shared" si="23"/>
        <v/>
      </c>
      <c r="BH74" s="149" t="str">
        <f t="shared" si="22"/>
        <v/>
      </c>
      <c r="BI74" s="149" t="str">
        <f t="shared" si="22"/>
        <v/>
      </c>
      <c r="BJ74" s="149" t="str">
        <f t="shared" si="22"/>
        <v/>
      </c>
      <c r="BK74" s="149" t="str">
        <f t="shared" si="22"/>
        <v/>
      </c>
      <c r="BL74" s="149" t="str">
        <f t="shared" si="22"/>
        <v/>
      </c>
      <c r="BM74" s="149" t="str">
        <f t="shared" si="22"/>
        <v/>
      </c>
      <c r="BN74" s="149" t="str">
        <f t="shared" si="22"/>
        <v/>
      </c>
      <c r="BO74" s="149" t="str">
        <f t="shared" si="22"/>
        <v/>
      </c>
      <c r="BP74" s="149" t="str">
        <f t="shared" si="22"/>
        <v/>
      </c>
      <c r="BQ74" s="149" t="str">
        <f t="shared" si="22"/>
        <v/>
      </c>
      <c r="BR74" s="149" t="str">
        <f t="shared" si="22"/>
        <v/>
      </c>
      <c r="BS74" s="149" t="str">
        <f t="shared" si="22"/>
        <v/>
      </c>
      <c r="BT74" s="149" t="str">
        <f t="shared" si="22"/>
        <v/>
      </c>
      <c r="BU74" s="149" t="str">
        <f t="shared" si="22"/>
        <v/>
      </c>
      <c r="BV74" s="149" t="str">
        <f t="shared" si="22"/>
        <v/>
      </c>
      <c r="BW74" s="149" t="str">
        <f t="shared" si="16"/>
        <v/>
      </c>
      <c r="BX74" s="149" t="str">
        <f t="shared" si="14"/>
        <v/>
      </c>
      <c r="BY74" s="149" t="str">
        <f t="shared" si="14"/>
        <v/>
      </c>
      <c r="BZ74" s="149" t="str">
        <f t="shared" si="14"/>
        <v/>
      </c>
    </row>
    <row r="75" spans="2:78" x14ac:dyDescent="0.3">
      <c r="B75" s="112" t="str">
        <f>Calculations!B75</f>
        <v>Conservation</v>
      </c>
      <c r="C75" s="115">
        <f>Calculations!C75</f>
        <v>0</v>
      </c>
      <c r="D75" s="112" t="str">
        <f>Calculations!D75</f>
        <v>Con</v>
      </c>
      <c r="E75" s="112" t="str">
        <f>Calculations!E75</f>
        <v>Conservation</v>
      </c>
      <c r="F75" s="112" t="str">
        <f>Calculations!F75</f>
        <v>Multiple</v>
      </c>
      <c r="G75" s="112">
        <f>Calculations!G75</f>
        <v>43101</v>
      </c>
      <c r="H75" s="112">
        <f>Calculations!H75</f>
        <v>1</v>
      </c>
      <c r="I75" s="112">
        <f>Calculations!I75</f>
        <v>15</v>
      </c>
      <c r="J75" s="112">
        <f>Calculations!J75</f>
        <v>0</v>
      </c>
      <c r="K75" s="112">
        <f>Calculations!K75</f>
        <v>2018</v>
      </c>
      <c r="L75" s="115"/>
      <c r="M75" s="149" t="str">
        <f t="shared" ref="M75:AB90" si="25">IF(AND(M$2&gt;=$K75,M$2&lt;SUM($I75:$K75)),1,"")</f>
        <v/>
      </c>
      <c r="N75" s="149" t="str">
        <f t="shared" si="25"/>
        <v/>
      </c>
      <c r="O75" s="149" t="str">
        <f t="shared" si="25"/>
        <v/>
      </c>
      <c r="P75" s="149" t="str">
        <f t="shared" si="25"/>
        <v/>
      </c>
      <c r="Q75" s="149" t="str">
        <f t="shared" si="25"/>
        <v/>
      </c>
      <c r="R75" s="149" t="str">
        <f t="shared" si="25"/>
        <v/>
      </c>
      <c r="S75" s="149" t="str">
        <f t="shared" si="25"/>
        <v/>
      </c>
      <c r="T75" s="149" t="str">
        <f t="shared" si="25"/>
        <v/>
      </c>
      <c r="U75" s="149" t="str">
        <f t="shared" si="25"/>
        <v/>
      </c>
      <c r="V75" s="149" t="str">
        <f t="shared" si="25"/>
        <v/>
      </c>
      <c r="W75" s="149" t="str">
        <f t="shared" si="25"/>
        <v/>
      </c>
      <c r="X75" s="149" t="str">
        <f t="shared" si="25"/>
        <v/>
      </c>
      <c r="Y75" s="149" t="str">
        <f t="shared" si="25"/>
        <v/>
      </c>
      <c r="Z75" s="149">
        <f t="shared" si="25"/>
        <v>1</v>
      </c>
      <c r="AA75" s="149">
        <f t="shared" si="25"/>
        <v>1</v>
      </c>
      <c r="AB75" s="149">
        <f t="shared" si="25"/>
        <v>1</v>
      </c>
      <c r="AC75" s="149">
        <f t="shared" si="24"/>
        <v>1</v>
      </c>
      <c r="AD75" s="149">
        <f t="shared" si="24"/>
        <v>1</v>
      </c>
      <c r="AE75" s="149">
        <f t="shared" si="24"/>
        <v>1</v>
      </c>
      <c r="AF75" s="149">
        <f t="shared" si="24"/>
        <v>1</v>
      </c>
      <c r="AG75" s="149">
        <f t="shared" si="24"/>
        <v>1</v>
      </c>
      <c r="AH75" s="149">
        <f t="shared" si="24"/>
        <v>1</v>
      </c>
      <c r="AI75" s="149">
        <f t="shared" si="24"/>
        <v>1</v>
      </c>
      <c r="AJ75" s="149">
        <f t="shared" si="24"/>
        <v>1</v>
      </c>
      <c r="AK75" s="149">
        <f t="shared" si="24"/>
        <v>1</v>
      </c>
      <c r="AL75" s="149">
        <f t="shared" si="24"/>
        <v>1</v>
      </c>
      <c r="AM75" s="149">
        <f t="shared" si="24"/>
        <v>1</v>
      </c>
      <c r="AN75" s="149">
        <f t="shared" si="24"/>
        <v>1</v>
      </c>
      <c r="AO75" s="149" t="str">
        <f t="shared" si="24"/>
        <v/>
      </c>
      <c r="AP75" s="149" t="str">
        <f t="shared" si="24"/>
        <v/>
      </c>
      <c r="AQ75" s="149" t="str">
        <f t="shared" si="24"/>
        <v/>
      </c>
      <c r="AR75" s="149" t="str">
        <f t="shared" si="23"/>
        <v/>
      </c>
      <c r="AS75" s="149" t="str">
        <f t="shared" si="23"/>
        <v/>
      </c>
      <c r="AT75" s="149" t="str">
        <f t="shared" si="23"/>
        <v/>
      </c>
      <c r="AU75" s="149" t="str">
        <f t="shared" si="23"/>
        <v/>
      </c>
      <c r="AV75" s="149" t="str">
        <f t="shared" si="23"/>
        <v/>
      </c>
      <c r="AW75" s="149" t="str">
        <f t="shared" si="23"/>
        <v/>
      </c>
      <c r="AX75" s="149" t="str">
        <f t="shared" si="23"/>
        <v/>
      </c>
      <c r="AY75" s="149" t="str">
        <f t="shared" si="23"/>
        <v/>
      </c>
      <c r="AZ75" s="149" t="str">
        <f t="shared" si="23"/>
        <v/>
      </c>
      <c r="BA75" s="149" t="str">
        <f t="shared" si="23"/>
        <v/>
      </c>
      <c r="BB75" s="149" t="str">
        <f t="shared" si="23"/>
        <v/>
      </c>
      <c r="BC75" s="149" t="str">
        <f t="shared" si="23"/>
        <v/>
      </c>
      <c r="BD75" s="149" t="str">
        <f t="shared" si="23"/>
        <v/>
      </c>
      <c r="BE75" s="149" t="str">
        <f t="shared" si="23"/>
        <v/>
      </c>
      <c r="BF75" s="149" t="str">
        <f t="shared" si="23"/>
        <v/>
      </c>
      <c r="BG75" s="149" t="str">
        <f t="shared" si="23"/>
        <v/>
      </c>
      <c r="BH75" s="149" t="str">
        <f t="shared" si="22"/>
        <v/>
      </c>
      <c r="BI75" s="149" t="str">
        <f t="shared" si="22"/>
        <v/>
      </c>
      <c r="BJ75" s="149" t="str">
        <f t="shared" si="22"/>
        <v/>
      </c>
      <c r="BK75" s="149" t="str">
        <f t="shared" si="22"/>
        <v/>
      </c>
      <c r="BL75" s="149" t="str">
        <f t="shared" si="22"/>
        <v/>
      </c>
      <c r="BM75" s="149" t="str">
        <f t="shared" si="22"/>
        <v/>
      </c>
      <c r="BN75" s="149" t="str">
        <f t="shared" si="22"/>
        <v/>
      </c>
      <c r="BO75" s="149" t="str">
        <f t="shared" si="22"/>
        <v/>
      </c>
      <c r="BP75" s="149" t="str">
        <f t="shared" si="22"/>
        <v/>
      </c>
      <c r="BQ75" s="149" t="str">
        <f t="shared" si="22"/>
        <v/>
      </c>
      <c r="BR75" s="149" t="str">
        <f t="shared" si="22"/>
        <v/>
      </c>
      <c r="BS75" s="149" t="str">
        <f t="shared" si="22"/>
        <v/>
      </c>
      <c r="BT75" s="149" t="str">
        <f t="shared" si="22"/>
        <v/>
      </c>
      <c r="BU75" s="149" t="str">
        <f t="shared" si="22"/>
        <v/>
      </c>
      <c r="BV75" s="149" t="str">
        <f t="shared" si="22"/>
        <v/>
      </c>
      <c r="BW75" s="149" t="str">
        <f t="shared" si="16"/>
        <v/>
      </c>
      <c r="BX75" s="149" t="str">
        <f t="shared" si="14"/>
        <v/>
      </c>
      <c r="BY75" s="149" t="str">
        <f t="shared" si="14"/>
        <v/>
      </c>
      <c r="BZ75" s="149" t="str">
        <f t="shared" si="14"/>
        <v/>
      </c>
    </row>
    <row r="76" spans="2:78" x14ac:dyDescent="0.3">
      <c r="B76" s="112" t="str">
        <f>Calculations!B76</f>
        <v>Conservation</v>
      </c>
      <c r="C76" s="115">
        <f>Calculations!C76</f>
        <v>0</v>
      </c>
      <c r="D76" s="112" t="str">
        <f>Calculations!D76</f>
        <v>Con</v>
      </c>
      <c r="E76" s="112" t="str">
        <f>Calculations!E76</f>
        <v>Conservation</v>
      </c>
      <c r="F76" s="112" t="str">
        <f>Calculations!F76</f>
        <v>Multiple</v>
      </c>
      <c r="G76" s="112">
        <f>Calculations!G76</f>
        <v>43466</v>
      </c>
      <c r="H76" s="112">
        <f>Calculations!H76</f>
        <v>1</v>
      </c>
      <c r="I76" s="112">
        <f>Calculations!I76</f>
        <v>15</v>
      </c>
      <c r="J76" s="112">
        <f>Calculations!J76</f>
        <v>0</v>
      </c>
      <c r="K76" s="112">
        <f>Calculations!K76</f>
        <v>2019</v>
      </c>
      <c r="L76" s="115"/>
      <c r="M76" s="149" t="str">
        <f t="shared" si="25"/>
        <v/>
      </c>
      <c r="N76" s="149" t="str">
        <f t="shared" si="25"/>
        <v/>
      </c>
      <c r="O76" s="149" t="str">
        <f t="shared" si="25"/>
        <v/>
      </c>
      <c r="P76" s="149" t="str">
        <f t="shared" si="25"/>
        <v/>
      </c>
      <c r="Q76" s="149" t="str">
        <f t="shared" si="25"/>
        <v/>
      </c>
      <c r="R76" s="149" t="str">
        <f t="shared" si="25"/>
        <v/>
      </c>
      <c r="S76" s="149" t="str">
        <f t="shared" si="25"/>
        <v/>
      </c>
      <c r="T76" s="149" t="str">
        <f t="shared" si="25"/>
        <v/>
      </c>
      <c r="U76" s="149" t="str">
        <f t="shared" si="25"/>
        <v/>
      </c>
      <c r="V76" s="149" t="str">
        <f t="shared" si="25"/>
        <v/>
      </c>
      <c r="W76" s="149" t="str">
        <f t="shared" si="25"/>
        <v/>
      </c>
      <c r="X76" s="149" t="str">
        <f t="shared" si="25"/>
        <v/>
      </c>
      <c r="Y76" s="149" t="str">
        <f t="shared" si="25"/>
        <v/>
      </c>
      <c r="Z76" s="149" t="str">
        <f t="shared" si="25"/>
        <v/>
      </c>
      <c r="AA76" s="149">
        <f t="shared" si="25"/>
        <v>1</v>
      </c>
      <c r="AB76" s="149">
        <f t="shared" si="25"/>
        <v>1</v>
      </c>
      <c r="AC76" s="149">
        <f t="shared" si="24"/>
        <v>1</v>
      </c>
      <c r="AD76" s="149">
        <f t="shared" si="24"/>
        <v>1</v>
      </c>
      <c r="AE76" s="149">
        <f t="shared" si="24"/>
        <v>1</v>
      </c>
      <c r="AF76" s="149">
        <f t="shared" si="24"/>
        <v>1</v>
      </c>
      <c r="AG76" s="149">
        <f t="shared" si="24"/>
        <v>1</v>
      </c>
      <c r="AH76" s="149">
        <f t="shared" si="24"/>
        <v>1</v>
      </c>
      <c r="AI76" s="149">
        <f t="shared" si="24"/>
        <v>1</v>
      </c>
      <c r="AJ76" s="149">
        <f t="shared" si="24"/>
        <v>1</v>
      </c>
      <c r="AK76" s="149">
        <f t="shared" si="24"/>
        <v>1</v>
      </c>
      <c r="AL76" s="149">
        <f t="shared" si="24"/>
        <v>1</v>
      </c>
      <c r="AM76" s="149">
        <f t="shared" si="24"/>
        <v>1</v>
      </c>
      <c r="AN76" s="149">
        <f t="shared" si="24"/>
        <v>1</v>
      </c>
      <c r="AO76" s="149">
        <f t="shared" si="24"/>
        <v>1</v>
      </c>
      <c r="AP76" s="149" t="str">
        <f t="shared" si="24"/>
        <v/>
      </c>
      <c r="AQ76" s="149" t="str">
        <f t="shared" si="24"/>
        <v/>
      </c>
      <c r="AR76" s="149" t="str">
        <f t="shared" si="23"/>
        <v/>
      </c>
      <c r="AS76" s="149" t="str">
        <f t="shared" si="23"/>
        <v/>
      </c>
      <c r="AT76" s="149" t="str">
        <f t="shared" si="23"/>
        <v/>
      </c>
      <c r="AU76" s="149" t="str">
        <f t="shared" si="23"/>
        <v/>
      </c>
      <c r="AV76" s="149" t="str">
        <f t="shared" si="23"/>
        <v/>
      </c>
      <c r="AW76" s="149" t="str">
        <f t="shared" si="23"/>
        <v/>
      </c>
      <c r="AX76" s="149" t="str">
        <f t="shared" si="23"/>
        <v/>
      </c>
      <c r="AY76" s="149" t="str">
        <f t="shared" si="23"/>
        <v/>
      </c>
      <c r="AZ76" s="149" t="str">
        <f t="shared" si="23"/>
        <v/>
      </c>
      <c r="BA76" s="149" t="str">
        <f t="shared" si="23"/>
        <v/>
      </c>
      <c r="BB76" s="149" t="str">
        <f t="shared" si="23"/>
        <v/>
      </c>
      <c r="BC76" s="149" t="str">
        <f t="shared" si="23"/>
        <v/>
      </c>
      <c r="BD76" s="149" t="str">
        <f t="shared" si="23"/>
        <v/>
      </c>
      <c r="BE76" s="149" t="str">
        <f t="shared" si="23"/>
        <v/>
      </c>
      <c r="BF76" s="149" t="str">
        <f t="shared" si="23"/>
        <v/>
      </c>
      <c r="BG76" s="149" t="str">
        <f t="shared" si="23"/>
        <v/>
      </c>
      <c r="BH76" s="149" t="str">
        <f t="shared" si="22"/>
        <v/>
      </c>
      <c r="BI76" s="149" t="str">
        <f t="shared" si="22"/>
        <v/>
      </c>
      <c r="BJ76" s="149" t="str">
        <f t="shared" si="22"/>
        <v/>
      </c>
      <c r="BK76" s="149" t="str">
        <f t="shared" si="22"/>
        <v/>
      </c>
      <c r="BL76" s="149" t="str">
        <f t="shared" si="22"/>
        <v/>
      </c>
      <c r="BM76" s="149" t="str">
        <f t="shared" si="22"/>
        <v/>
      </c>
      <c r="BN76" s="149" t="str">
        <f t="shared" si="22"/>
        <v/>
      </c>
      <c r="BO76" s="149" t="str">
        <f t="shared" si="22"/>
        <v/>
      </c>
      <c r="BP76" s="149" t="str">
        <f t="shared" si="22"/>
        <v/>
      </c>
      <c r="BQ76" s="149" t="str">
        <f t="shared" si="22"/>
        <v/>
      </c>
      <c r="BR76" s="149" t="str">
        <f t="shared" si="22"/>
        <v/>
      </c>
      <c r="BS76" s="149" t="str">
        <f t="shared" si="22"/>
        <v/>
      </c>
      <c r="BT76" s="149" t="str">
        <f t="shared" si="22"/>
        <v/>
      </c>
      <c r="BU76" s="149" t="str">
        <f t="shared" si="22"/>
        <v/>
      </c>
      <c r="BV76" s="149" t="str">
        <f t="shared" si="22"/>
        <v/>
      </c>
      <c r="BW76" s="149" t="str">
        <f t="shared" ref="BW76:BZ107" si="26">IF(AND(BW$2&gt;=$K76,BW$2&lt;SUM($I76:$K76)),1,"")</f>
        <v/>
      </c>
      <c r="BX76" s="149" t="str">
        <f t="shared" si="26"/>
        <v/>
      </c>
      <c r="BY76" s="149" t="str">
        <f t="shared" si="26"/>
        <v/>
      </c>
      <c r="BZ76" s="149" t="str">
        <f t="shared" si="14"/>
        <v/>
      </c>
    </row>
    <row r="77" spans="2:78" x14ac:dyDescent="0.3">
      <c r="B77" s="112" t="str">
        <f>Calculations!B77</f>
        <v>Conservation</v>
      </c>
      <c r="C77" s="115">
        <f>Calculations!C77</f>
        <v>0</v>
      </c>
      <c r="D77" s="112" t="str">
        <f>Calculations!D77</f>
        <v>Con</v>
      </c>
      <c r="E77" s="112" t="str">
        <f>Calculations!E77</f>
        <v>Conservation</v>
      </c>
      <c r="F77" s="112" t="str">
        <f>Calculations!F77</f>
        <v>Multiple</v>
      </c>
      <c r="G77" s="112">
        <f>Calculations!G77</f>
        <v>43831</v>
      </c>
      <c r="H77" s="112">
        <f>Calculations!H77</f>
        <v>1</v>
      </c>
      <c r="I77" s="112">
        <f>Calculations!I77</f>
        <v>15</v>
      </c>
      <c r="J77" s="112">
        <f>Calculations!J77</f>
        <v>0</v>
      </c>
      <c r="K77" s="112">
        <f>Calculations!K77</f>
        <v>2020</v>
      </c>
      <c r="L77" s="115"/>
      <c r="M77" s="149" t="str">
        <f t="shared" si="25"/>
        <v/>
      </c>
      <c r="N77" s="149" t="str">
        <f t="shared" si="25"/>
        <v/>
      </c>
      <c r="O77" s="149" t="str">
        <f t="shared" si="25"/>
        <v/>
      </c>
      <c r="P77" s="149" t="str">
        <f t="shared" si="25"/>
        <v/>
      </c>
      <c r="Q77" s="149" t="str">
        <f t="shared" si="25"/>
        <v/>
      </c>
      <c r="R77" s="149" t="str">
        <f t="shared" si="25"/>
        <v/>
      </c>
      <c r="S77" s="149" t="str">
        <f t="shared" si="25"/>
        <v/>
      </c>
      <c r="T77" s="149" t="str">
        <f t="shared" si="25"/>
        <v/>
      </c>
      <c r="U77" s="149" t="str">
        <f t="shared" si="25"/>
        <v/>
      </c>
      <c r="V77" s="149" t="str">
        <f t="shared" si="25"/>
        <v/>
      </c>
      <c r="W77" s="149" t="str">
        <f t="shared" si="25"/>
        <v/>
      </c>
      <c r="X77" s="149" t="str">
        <f t="shared" si="25"/>
        <v/>
      </c>
      <c r="Y77" s="149" t="str">
        <f t="shared" si="25"/>
        <v/>
      </c>
      <c r="Z77" s="149" t="str">
        <f t="shared" si="25"/>
        <v/>
      </c>
      <c r="AA77" s="149" t="str">
        <f t="shared" si="25"/>
        <v/>
      </c>
      <c r="AB77" s="149">
        <f t="shared" si="25"/>
        <v>1</v>
      </c>
      <c r="AC77" s="149">
        <f t="shared" si="24"/>
        <v>1</v>
      </c>
      <c r="AD77" s="149">
        <f t="shared" si="24"/>
        <v>1</v>
      </c>
      <c r="AE77" s="149">
        <f t="shared" si="24"/>
        <v>1</v>
      </c>
      <c r="AF77" s="149">
        <f t="shared" si="24"/>
        <v>1</v>
      </c>
      <c r="AG77" s="149">
        <f t="shared" si="24"/>
        <v>1</v>
      </c>
      <c r="AH77" s="149">
        <f t="shared" si="24"/>
        <v>1</v>
      </c>
      <c r="AI77" s="149">
        <f t="shared" si="24"/>
        <v>1</v>
      </c>
      <c r="AJ77" s="149">
        <f t="shared" si="24"/>
        <v>1</v>
      </c>
      <c r="AK77" s="149">
        <f t="shared" si="24"/>
        <v>1</v>
      </c>
      <c r="AL77" s="149">
        <f t="shared" si="24"/>
        <v>1</v>
      </c>
      <c r="AM77" s="149">
        <f t="shared" si="24"/>
        <v>1</v>
      </c>
      <c r="AN77" s="149">
        <f t="shared" si="24"/>
        <v>1</v>
      </c>
      <c r="AO77" s="149">
        <f t="shared" si="24"/>
        <v>1</v>
      </c>
      <c r="AP77" s="149">
        <f t="shared" si="24"/>
        <v>1</v>
      </c>
      <c r="AQ77" s="149" t="str">
        <f t="shared" si="24"/>
        <v/>
      </c>
      <c r="AR77" s="149" t="str">
        <f t="shared" si="23"/>
        <v/>
      </c>
      <c r="AS77" s="149" t="str">
        <f t="shared" si="23"/>
        <v/>
      </c>
      <c r="AT77" s="149" t="str">
        <f t="shared" si="23"/>
        <v/>
      </c>
      <c r="AU77" s="149" t="str">
        <f t="shared" si="23"/>
        <v/>
      </c>
      <c r="AV77" s="149" t="str">
        <f t="shared" si="23"/>
        <v/>
      </c>
      <c r="AW77" s="149" t="str">
        <f t="shared" si="23"/>
        <v/>
      </c>
      <c r="AX77" s="149" t="str">
        <f t="shared" si="23"/>
        <v/>
      </c>
      <c r="AY77" s="149" t="str">
        <f t="shared" si="23"/>
        <v/>
      </c>
      <c r="AZ77" s="149" t="str">
        <f t="shared" si="23"/>
        <v/>
      </c>
      <c r="BA77" s="149" t="str">
        <f t="shared" si="23"/>
        <v/>
      </c>
      <c r="BB77" s="149" t="str">
        <f t="shared" si="23"/>
        <v/>
      </c>
      <c r="BC77" s="149" t="str">
        <f t="shared" si="23"/>
        <v/>
      </c>
      <c r="BD77" s="149" t="str">
        <f t="shared" si="23"/>
        <v/>
      </c>
      <c r="BE77" s="149" t="str">
        <f t="shared" si="23"/>
        <v/>
      </c>
      <c r="BF77" s="149" t="str">
        <f t="shared" si="23"/>
        <v/>
      </c>
      <c r="BG77" s="149" t="str">
        <f t="shared" ref="BG77:BV92" si="27">IF(AND(BG$2&gt;=$K77,BG$2&lt;SUM($I77:$K77)),1,"")</f>
        <v/>
      </c>
      <c r="BH77" s="149" t="str">
        <f t="shared" si="27"/>
        <v/>
      </c>
      <c r="BI77" s="149" t="str">
        <f t="shared" si="27"/>
        <v/>
      </c>
      <c r="BJ77" s="149" t="str">
        <f t="shared" si="27"/>
        <v/>
      </c>
      <c r="BK77" s="149" t="str">
        <f t="shared" si="27"/>
        <v/>
      </c>
      <c r="BL77" s="149" t="str">
        <f t="shared" si="27"/>
        <v/>
      </c>
      <c r="BM77" s="149" t="str">
        <f t="shared" si="27"/>
        <v/>
      </c>
      <c r="BN77" s="149" t="str">
        <f t="shared" si="27"/>
        <v/>
      </c>
      <c r="BO77" s="149" t="str">
        <f t="shared" si="27"/>
        <v/>
      </c>
      <c r="BP77" s="149" t="str">
        <f t="shared" si="27"/>
        <v/>
      </c>
      <c r="BQ77" s="149" t="str">
        <f t="shared" si="27"/>
        <v/>
      </c>
      <c r="BR77" s="149" t="str">
        <f t="shared" si="27"/>
        <v/>
      </c>
      <c r="BS77" s="149" t="str">
        <f t="shared" si="27"/>
        <v/>
      </c>
      <c r="BT77" s="149" t="str">
        <f t="shared" si="27"/>
        <v/>
      </c>
      <c r="BU77" s="149" t="str">
        <f t="shared" si="27"/>
        <v/>
      </c>
      <c r="BV77" s="149" t="str">
        <f t="shared" si="27"/>
        <v/>
      </c>
      <c r="BW77" s="149" t="str">
        <f t="shared" si="26"/>
        <v/>
      </c>
      <c r="BX77" s="149" t="str">
        <f t="shared" si="26"/>
        <v/>
      </c>
      <c r="BY77" s="149" t="str">
        <f t="shared" si="26"/>
        <v/>
      </c>
      <c r="BZ77" s="149" t="str">
        <f t="shared" si="14"/>
        <v/>
      </c>
    </row>
    <row r="78" spans="2:78" x14ac:dyDescent="0.3">
      <c r="B78" s="112" t="str">
        <f>Calculations!B78</f>
        <v>Conservation</v>
      </c>
      <c r="C78" s="115">
        <f>Calculations!C78</f>
        <v>0</v>
      </c>
      <c r="D78" s="112" t="str">
        <f>Calculations!D78</f>
        <v>Con</v>
      </c>
      <c r="E78" s="112" t="str">
        <f>Calculations!E78</f>
        <v>Conservation</v>
      </c>
      <c r="F78" s="112" t="str">
        <f>Calculations!F78</f>
        <v>Multiple</v>
      </c>
      <c r="G78" s="112">
        <f>Calculations!G78</f>
        <v>44197</v>
      </c>
      <c r="H78" s="112">
        <f>Calculations!H78</f>
        <v>1</v>
      </c>
      <c r="I78" s="112">
        <f>Calculations!I78</f>
        <v>15</v>
      </c>
      <c r="J78" s="112">
        <f>Calculations!J78</f>
        <v>0</v>
      </c>
      <c r="K78" s="112">
        <f>Calculations!K78</f>
        <v>2021</v>
      </c>
      <c r="L78" s="115"/>
      <c r="M78" s="149" t="str">
        <f t="shared" si="25"/>
        <v/>
      </c>
      <c r="N78" s="149" t="str">
        <f t="shared" si="25"/>
        <v/>
      </c>
      <c r="O78" s="149" t="str">
        <f t="shared" si="25"/>
        <v/>
      </c>
      <c r="P78" s="149" t="str">
        <f t="shared" si="25"/>
        <v/>
      </c>
      <c r="Q78" s="149" t="str">
        <f t="shared" si="25"/>
        <v/>
      </c>
      <c r="R78" s="149" t="str">
        <f t="shared" si="25"/>
        <v/>
      </c>
      <c r="S78" s="149" t="str">
        <f t="shared" si="25"/>
        <v/>
      </c>
      <c r="T78" s="149" t="str">
        <f t="shared" si="25"/>
        <v/>
      </c>
      <c r="U78" s="149" t="str">
        <f t="shared" si="25"/>
        <v/>
      </c>
      <c r="V78" s="149" t="str">
        <f t="shared" si="25"/>
        <v/>
      </c>
      <c r="W78" s="149" t="str">
        <f t="shared" si="25"/>
        <v/>
      </c>
      <c r="X78" s="149" t="str">
        <f t="shared" si="25"/>
        <v/>
      </c>
      <c r="Y78" s="149" t="str">
        <f t="shared" si="25"/>
        <v/>
      </c>
      <c r="Z78" s="149" t="str">
        <f t="shared" si="25"/>
        <v/>
      </c>
      <c r="AA78" s="149" t="str">
        <f t="shared" si="25"/>
        <v/>
      </c>
      <c r="AB78" s="149" t="str">
        <f t="shared" si="25"/>
        <v/>
      </c>
      <c r="AC78" s="149">
        <f t="shared" si="24"/>
        <v>1</v>
      </c>
      <c r="AD78" s="149">
        <f t="shared" si="24"/>
        <v>1</v>
      </c>
      <c r="AE78" s="149">
        <f t="shared" si="24"/>
        <v>1</v>
      </c>
      <c r="AF78" s="149">
        <f t="shared" si="24"/>
        <v>1</v>
      </c>
      <c r="AG78" s="149">
        <f t="shared" si="24"/>
        <v>1</v>
      </c>
      <c r="AH78" s="149">
        <f t="shared" si="24"/>
        <v>1</v>
      </c>
      <c r="AI78" s="149">
        <f t="shared" si="24"/>
        <v>1</v>
      </c>
      <c r="AJ78" s="149">
        <f t="shared" si="24"/>
        <v>1</v>
      </c>
      <c r="AK78" s="149">
        <f t="shared" si="24"/>
        <v>1</v>
      </c>
      <c r="AL78" s="149">
        <f t="shared" si="24"/>
        <v>1</v>
      </c>
      <c r="AM78" s="149">
        <f t="shared" si="24"/>
        <v>1</v>
      </c>
      <c r="AN78" s="149">
        <f t="shared" si="24"/>
        <v>1</v>
      </c>
      <c r="AO78" s="149">
        <f t="shared" si="24"/>
        <v>1</v>
      </c>
      <c r="AP78" s="149">
        <f t="shared" si="24"/>
        <v>1</v>
      </c>
      <c r="AQ78" s="149">
        <f t="shared" si="24"/>
        <v>1</v>
      </c>
      <c r="AR78" s="149" t="str">
        <f t="shared" ref="AR78:BG93" si="28">IF(AND(AR$2&gt;=$K78,AR$2&lt;SUM($I78:$K78)),1,"")</f>
        <v/>
      </c>
      <c r="AS78" s="149" t="str">
        <f t="shared" si="28"/>
        <v/>
      </c>
      <c r="AT78" s="149" t="str">
        <f t="shared" si="28"/>
        <v/>
      </c>
      <c r="AU78" s="149" t="str">
        <f t="shared" si="28"/>
        <v/>
      </c>
      <c r="AV78" s="149" t="str">
        <f t="shared" si="28"/>
        <v/>
      </c>
      <c r="AW78" s="149" t="str">
        <f t="shared" si="28"/>
        <v/>
      </c>
      <c r="AX78" s="149" t="str">
        <f t="shared" si="28"/>
        <v/>
      </c>
      <c r="AY78" s="149" t="str">
        <f t="shared" si="28"/>
        <v/>
      </c>
      <c r="AZ78" s="149" t="str">
        <f t="shared" si="28"/>
        <v/>
      </c>
      <c r="BA78" s="149" t="str">
        <f t="shared" si="28"/>
        <v/>
      </c>
      <c r="BB78" s="149" t="str">
        <f t="shared" si="28"/>
        <v/>
      </c>
      <c r="BC78" s="149" t="str">
        <f t="shared" si="28"/>
        <v/>
      </c>
      <c r="BD78" s="149" t="str">
        <f t="shared" si="28"/>
        <v/>
      </c>
      <c r="BE78" s="149" t="str">
        <f t="shared" si="28"/>
        <v/>
      </c>
      <c r="BF78" s="149" t="str">
        <f t="shared" si="28"/>
        <v/>
      </c>
      <c r="BG78" s="149" t="str">
        <f t="shared" si="28"/>
        <v/>
      </c>
      <c r="BH78" s="149" t="str">
        <f t="shared" si="27"/>
        <v/>
      </c>
      <c r="BI78" s="149" t="str">
        <f t="shared" si="27"/>
        <v/>
      </c>
      <c r="BJ78" s="149" t="str">
        <f t="shared" si="27"/>
        <v/>
      </c>
      <c r="BK78" s="149" t="str">
        <f t="shared" si="27"/>
        <v/>
      </c>
      <c r="BL78" s="149" t="str">
        <f t="shared" si="27"/>
        <v/>
      </c>
      <c r="BM78" s="149" t="str">
        <f t="shared" si="27"/>
        <v/>
      </c>
      <c r="BN78" s="149" t="str">
        <f t="shared" si="27"/>
        <v/>
      </c>
      <c r="BO78" s="149" t="str">
        <f t="shared" si="27"/>
        <v/>
      </c>
      <c r="BP78" s="149" t="str">
        <f t="shared" si="27"/>
        <v/>
      </c>
      <c r="BQ78" s="149" t="str">
        <f t="shared" si="27"/>
        <v/>
      </c>
      <c r="BR78" s="149" t="str">
        <f t="shared" si="27"/>
        <v/>
      </c>
      <c r="BS78" s="149" t="str">
        <f t="shared" si="27"/>
        <v/>
      </c>
      <c r="BT78" s="149" t="str">
        <f t="shared" si="27"/>
        <v/>
      </c>
      <c r="BU78" s="149" t="str">
        <f t="shared" si="27"/>
        <v/>
      </c>
      <c r="BV78" s="149" t="str">
        <f t="shared" si="27"/>
        <v/>
      </c>
      <c r="BW78" s="149" t="str">
        <f t="shared" si="26"/>
        <v/>
      </c>
      <c r="BX78" s="149" t="str">
        <f t="shared" si="26"/>
        <v/>
      </c>
      <c r="BY78" s="149" t="str">
        <f t="shared" si="26"/>
        <v/>
      </c>
      <c r="BZ78" s="149" t="str">
        <f t="shared" si="14"/>
        <v/>
      </c>
    </row>
    <row r="79" spans="2:78" x14ac:dyDescent="0.3">
      <c r="B79" s="112" t="str">
        <f>Calculations!B79</f>
        <v>Conservation</v>
      </c>
      <c r="C79" s="115">
        <f>Calculations!C79</f>
        <v>0</v>
      </c>
      <c r="D79" s="112" t="str">
        <f>Calculations!D79</f>
        <v>Con</v>
      </c>
      <c r="E79" s="112" t="str">
        <f>Calculations!E79</f>
        <v>Conservation</v>
      </c>
      <c r="F79" s="112" t="str">
        <f>Calculations!F79</f>
        <v>Multiple</v>
      </c>
      <c r="G79" s="112">
        <f>Calculations!G79</f>
        <v>44562</v>
      </c>
      <c r="H79" s="112">
        <f>Calculations!H79</f>
        <v>1</v>
      </c>
      <c r="I79" s="112">
        <f>Calculations!I79</f>
        <v>15</v>
      </c>
      <c r="J79" s="112">
        <f>Calculations!J79</f>
        <v>0</v>
      </c>
      <c r="K79" s="112">
        <f>Calculations!K79</f>
        <v>2022</v>
      </c>
      <c r="L79" s="115"/>
      <c r="M79" s="149" t="str">
        <f t="shared" si="25"/>
        <v/>
      </c>
      <c r="N79" s="149" t="str">
        <f t="shared" si="25"/>
        <v/>
      </c>
      <c r="O79" s="149" t="str">
        <f t="shared" si="25"/>
        <v/>
      </c>
      <c r="P79" s="149" t="str">
        <f t="shared" si="25"/>
        <v/>
      </c>
      <c r="Q79" s="149" t="str">
        <f t="shared" si="25"/>
        <v/>
      </c>
      <c r="R79" s="149" t="str">
        <f t="shared" si="25"/>
        <v/>
      </c>
      <c r="S79" s="149" t="str">
        <f t="shared" si="25"/>
        <v/>
      </c>
      <c r="T79" s="149" t="str">
        <f t="shared" si="25"/>
        <v/>
      </c>
      <c r="U79" s="149" t="str">
        <f t="shared" si="25"/>
        <v/>
      </c>
      <c r="V79" s="149" t="str">
        <f t="shared" si="25"/>
        <v/>
      </c>
      <c r="W79" s="149" t="str">
        <f t="shared" si="25"/>
        <v/>
      </c>
      <c r="X79" s="149" t="str">
        <f t="shared" si="25"/>
        <v/>
      </c>
      <c r="Y79" s="149" t="str">
        <f t="shared" si="25"/>
        <v/>
      </c>
      <c r="Z79" s="149" t="str">
        <f t="shared" si="25"/>
        <v/>
      </c>
      <c r="AA79" s="149" t="str">
        <f t="shared" si="25"/>
        <v/>
      </c>
      <c r="AB79" s="149" t="str">
        <f t="shared" si="25"/>
        <v/>
      </c>
      <c r="AC79" s="149" t="str">
        <f t="shared" si="24"/>
        <v/>
      </c>
      <c r="AD79" s="149">
        <f t="shared" si="24"/>
        <v>1</v>
      </c>
      <c r="AE79" s="149">
        <f t="shared" si="24"/>
        <v>1</v>
      </c>
      <c r="AF79" s="149">
        <f t="shared" si="24"/>
        <v>1</v>
      </c>
      <c r="AG79" s="149">
        <f t="shared" si="24"/>
        <v>1</v>
      </c>
      <c r="AH79" s="149">
        <f t="shared" si="24"/>
        <v>1</v>
      </c>
      <c r="AI79" s="149">
        <f t="shared" si="24"/>
        <v>1</v>
      </c>
      <c r="AJ79" s="149">
        <f t="shared" si="24"/>
        <v>1</v>
      </c>
      <c r="AK79" s="149">
        <f t="shared" si="24"/>
        <v>1</v>
      </c>
      <c r="AL79" s="149">
        <f t="shared" si="24"/>
        <v>1</v>
      </c>
      <c r="AM79" s="149">
        <f t="shared" si="24"/>
        <v>1</v>
      </c>
      <c r="AN79" s="149">
        <f t="shared" si="24"/>
        <v>1</v>
      </c>
      <c r="AO79" s="149">
        <f t="shared" si="24"/>
        <v>1</v>
      </c>
      <c r="AP79" s="149">
        <f t="shared" si="24"/>
        <v>1</v>
      </c>
      <c r="AQ79" s="149">
        <f t="shared" si="24"/>
        <v>1</v>
      </c>
      <c r="AR79" s="149">
        <f t="shared" si="28"/>
        <v>1</v>
      </c>
      <c r="AS79" s="149" t="str">
        <f t="shared" si="28"/>
        <v/>
      </c>
      <c r="AT79" s="149" t="str">
        <f t="shared" si="28"/>
        <v/>
      </c>
      <c r="AU79" s="149" t="str">
        <f t="shared" si="28"/>
        <v/>
      </c>
      <c r="AV79" s="149" t="str">
        <f t="shared" si="28"/>
        <v/>
      </c>
      <c r="AW79" s="149" t="str">
        <f t="shared" si="28"/>
        <v/>
      </c>
      <c r="AX79" s="149" t="str">
        <f t="shared" si="28"/>
        <v/>
      </c>
      <c r="AY79" s="149" t="str">
        <f t="shared" si="28"/>
        <v/>
      </c>
      <c r="AZ79" s="149" t="str">
        <f t="shared" si="28"/>
        <v/>
      </c>
      <c r="BA79" s="149" t="str">
        <f t="shared" si="28"/>
        <v/>
      </c>
      <c r="BB79" s="149" t="str">
        <f t="shared" si="28"/>
        <v/>
      </c>
      <c r="BC79" s="149" t="str">
        <f t="shared" si="28"/>
        <v/>
      </c>
      <c r="BD79" s="149" t="str">
        <f t="shared" si="28"/>
        <v/>
      </c>
      <c r="BE79" s="149" t="str">
        <f t="shared" si="28"/>
        <v/>
      </c>
      <c r="BF79" s="149" t="str">
        <f t="shared" si="28"/>
        <v/>
      </c>
      <c r="BG79" s="149" t="str">
        <f t="shared" si="28"/>
        <v/>
      </c>
      <c r="BH79" s="149" t="str">
        <f t="shared" si="27"/>
        <v/>
      </c>
      <c r="BI79" s="149" t="str">
        <f t="shared" si="27"/>
        <v/>
      </c>
      <c r="BJ79" s="149" t="str">
        <f t="shared" si="27"/>
        <v/>
      </c>
      <c r="BK79" s="149" t="str">
        <f t="shared" si="27"/>
        <v/>
      </c>
      <c r="BL79" s="149" t="str">
        <f t="shared" si="27"/>
        <v/>
      </c>
      <c r="BM79" s="149" t="str">
        <f t="shared" si="27"/>
        <v/>
      </c>
      <c r="BN79" s="149" t="str">
        <f t="shared" si="27"/>
        <v/>
      </c>
      <c r="BO79" s="149" t="str">
        <f t="shared" si="27"/>
        <v/>
      </c>
      <c r="BP79" s="149" t="str">
        <f t="shared" si="27"/>
        <v/>
      </c>
      <c r="BQ79" s="149" t="str">
        <f t="shared" si="27"/>
        <v/>
      </c>
      <c r="BR79" s="149" t="str">
        <f t="shared" si="27"/>
        <v/>
      </c>
      <c r="BS79" s="149" t="str">
        <f t="shared" si="27"/>
        <v/>
      </c>
      <c r="BT79" s="149" t="str">
        <f t="shared" si="27"/>
        <v/>
      </c>
      <c r="BU79" s="149" t="str">
        <f t="shared" si="27"/>
        <v/>
      </c>
      <c r="BV79" s="149" t="str">
        <f t="shared" si="27"/>
        <v/>
      </c>
      <c r="BW79" s="149" t="str">
        <f t="shared" si="26"/>
        <v/>
      </c>
      <c r="BX79" s="149" t="str">
        <f t="shared" si="26"/>
        <v/>
      </c>
      <c r="BY79" s="149" t="str">
        <f t="shared" si="26"/>
        <v/>
      </c>
      <c r="BZ79" s="149" t="str">
        <f t="shared" si="14"/>
        <v/>
      </c>
    </row>
    <row r="80" spans="2:78" x14ac:dyDescent="0.3">
      <c r="B80" s="112" t="str">
        <f>Calculations!B80</f>
        <v>Conservation</v>
      </c>
      <c r="C80" s="115">
        <f>Calculations!C80</f>
        <v>0</v>
      </c>
      <c r="D80" s="112" t="str">
        <f>Calculations!D80</f>
        <v>Con</v>
      </c>
      <c r="E80" s="112" t="str">
        <f>Calculations!E80</f>
        <v>Conservation</v>
      </c>
      <c r="F80" s="112" t="str">
        <f>Calculations!F80</f>
        <v>Multiple</v>
      </c>
      <c r="G80" s="112">
        <f>Calculations!G80</f>
        <v>44927</v>
      </c>
      <c r="H80" s="112">
        <f>Calculations!H80</f>
        <v>1</v>
      </c>
      <c r="I80" s="112">
        <f>Calculations!I80</f>
        <v>15</v>
      </c>
      <c r="J80" s="112">
        <f>Calculations!J80</f>
        <v>0</v>
      </c>
      <c r="K80" s="112">
        <f>Calculations!K80</f>
        <v>2023</v>
      </c>
      <c r="L80" s="115"/>
      <c r="M80" s="149" t="str">
        <f t="shared" si="25"/>
        <v/>
      </c>
      <c r="N80" s="149" t="str">
        <f t="shared" si="25"/>
        <v/>
      </c>
      <c r="O80" s="149" t="str">
        <f t="shared" si="25"/>
        <v/>
      </c>
      <c r="P80" s="149" t="str">
        <f t="shared" si="25"/>
        <v/>
      </c>
      <c r="Q80" s="149" t="str">
        <f t="shared" si="25"/>
        <v/>
      </c>
      <c r="R80" s="149" t="str">
        <f t="shared" si="25"/>
        <v/>
      </c>
      <c r="S80" s="149" t="str">
        <f t="shared" si="25"/>
        <v/>
      </c>
      <c r="T80" s="149" t="str">
        <f t="shared" si="25"/>
        <v/>
      </c>
      <c r="U80" s="149" t="str">
        <f t="shared" si="25"/>
        <v/>
      </c>
      <c r="V80" s="149" t="str">
        <f t="shared" si="25"/>
        <v/>
      </c>
      <c r="W80" s="149" t="str">
        <f t="shared" si="25"/>
        <v/>
      </c>
      <c r="X80" s="149" t="str">
        <f t="shared" si="25"/>
        <v/>
      </c>
      <c r="Y80" s="149" t="str">
        <f t="shared" si="25"/>
        <v/>
      </c>
      <c r="Z80" s="149" t="str">
        <f t="shared" si="25"/>
        <v/>
      </c>
      <c r="AA80" s="149" t="str">
        <f t="shared" si="25"/>
        <v/>
      </c>
      <c r="AB80" s="149" t="str">
        <f t="shared" si="25"/>
        <v/>
      </c>
      <c r="AC80" s="149" t="str">
        <f t="shared" si="24"/>
        <v/>
      </c>
      <c r="AD80" s="149" t="str">
        <f t="shared" si="24"/>
        <v/>
      </c>
      <c r="AE80" s="149">
        <f t="shared" si="24"/>
        <v>1</v>
      </c>
      <c r="AF80" s="149">
        <f t="shared" si="24"/>
        <v>1</v>
      </c>
      <c r="AG80" s="149">
        <f t="shared" si="24"/>
        <v>1</v>
      </c>
      <c r="AH80" s="149">
        <f t="shared" si="24"/>
        <v>1</v>
      </c>
      <c r="AI80" s="149">
        <f t="shared" si="24"/>
        <v>1</v>
      </c>
      <c r="AJ80" s="149">
        <f t="shared" si="24"/>
        <v>1</v>
      </c>
      <c r="AK80" s="149">
        <f t="shared" si="24"/>
        <v>1</v>
      </c>
      <c r="AL80" s="149">
        <f t="shared" si="24"/>
        <v>1</v>
      </c>
      <c r="AM80" s="149">
        <f t="shared" si="24"/>
        <v>1</v>
      </c>
      <c r="AN80" s="149">
        <f t="shared" si="24"/>
        <v>1</v>
      </c>
      <c r="AO80" s="149">
        <f t="shared" si="24"/>
        <v>1</v>
      </c>
      <c r="AP80" s="149">
        <f t="shared" si="24"/>
        <v>1</v>
      </c>
      <c r="AQ80" s="149">
        <f t="shared" si="24"/>
        <v>1</v>
      </c>
      <c r="AR80" s="149">
        <f t="shared" si="28"/>
        <v>1</v>
      </c>
      <c r="AS80" s="149">
        <f t="shared" si="28"/>
        <v>1</v>
      </c>
      <c r="AT80" s="149" t="str">
        <f t="shared" si="28"/>
        <v/>
      </c>
      <c r="AU80" s="149" t="str">
        <f t="shared" si="28"/>
        <v/>
      </c>
      <c r="AV80" s="149" t="str">
        <f t="shared" si="28"/>
        <v/>
      </c>
      <c r="AW80" s="149" t="str">
        <f t="shared" si="28"/>
        <v/>
      </c>
      <c r="AX80" s="149" t="str">
        <f t="shared" si="28"/>
        <v/>
      </c>
      <c r="AY80" s="149" t="str">
        <f t="shared" si="28"/>
        <v/>
      </c>
      <c r="AZ80" s="149" t="str">
        <f t="shared" si="28"/>
        <v/>
      </c>
      <c r="BA80" s="149" t="str">
        <f t="shared" si="28"/>
        <v/>
      </c>
      <c r="BB80" s="149" t="str">
        <f t="shared" si="28"/>
        <v/>
      </c>
      <c r="BC80" s="149" t="str">
        <f t="shared" si="28"/>
        <v/>
      </c>
      <c r="BD80" s="149" t="str">
        <f t="shared" si="28"/>
        <v/>
      </c>
      <c r="BE80" s="149" t="str">
        <f t="shared" si="28"/>
        <v/>
      </c>
      <c r="BF80" s="149" t="str">
        <f t="shared" si="28"/>
        <v/>
      </c>
      <c r="BG80" s="149" t="str">
        <f t="shared" si="28"/>
        <v/>
      </c>
      <c r="BH80" s="149" t="str">
        <f t="shared" si="27"/>
        <v/>
      </c>
      <c r="BI80" s="149" t="str">
        <f t="shared" si="27"/>
        <v/>
      </c>
      <c r="BJ80" s="149" t="str">
        <f t="shared" si="27"/>
        <v/>
      </c>
      <c r="BK80" s="149" t="str">
        <f t="shared" si="27"/>
        <v/>
      </c>
      <c r="BL80" s="149" t="str">
        <f t="shared" si="27"/>
        <v/>
      </c>
      <c r="BM80" s="149" t="str">
        <f t="shared" si="27"/>
        <v/>
      </c>
      <c r="BN80" s="149" t="str">
        <f t="shared" si="27"/>
        <v/>
      </c>
      <c r="BO80" s="149" t="str">
        <f t="shared" si="27"/>
        <v/>
      </c>
      <c r="BP80" s="149" t="str">
        <f t="shared" si="27"/>
        <v/>
      </c>
      <c r="BQ80" s="149" t="str">
        <f t="shared" si="27"/>
        <v/>
      </c>
      <c r="BR80" s="149" t="str">
        <f t="shared" si="27"/>
        <v/>
      </c>
      <c r="BS80" s="149" t="str">
        <f t="shared" si="27"/>
        <v/>
      </c>
      <c r="BT80" s="149" t="str">
        <f t="shared" si="27"/>
        <v/>
      </c>
      <c r="BU80" s="149" t="str">
        <f t="shared" si="27"/>
        <v/>
      </c>
      <c r="BV80" s="149" t="str">
        <f t="shared" si="27"/>
        <v/>
      </c>
      <c r="BW80" s="149" t="str">
        <f t="shared" si="26"/>
        <v/>
      </c>
      <c r="BX80" s="149" t="str">
        <f t="shared" si="26"/>
        <v/>
      </c>
      <c r="BY80" s="149" t="str">
        <f t="shared" si="26"/>
        <v/>
      </c>
      <c r="BZ80" s="149" t="str">
        <f t="shared" si="14"/>
        <v/>
      </c>
    </row>
    <row r="81" spans="2:78" x14ac:dyDescent="0.3">
      <c r="B81" s="112" t="str">
        <f>Calculations!B81</f>
        <v>Conservation</v>
      </c>
      <c r="C81" s="115">
        <f>Calculations!C81</f>
        <v>0</v>
      </c>
      <c r="D81" s="112" t="str">
        <f>Calculations!D81</f>
        <v>Con</v>
      </c>
      <c r="E81" s="112" t="str">
        <f>Calculations!E81</f>
        <v>Conservation</v>
      </c>
      <c r="F81" s="112" t="str">
        <f>Calculations!F81</f>
        <v>Multiple</v>
      </c>
      <c r="G81" s="112">
        <f>Calculations!G81</f>
        <v>45292</v>
      </c>
      <c r="H81" s="112">
        <f>Calculations!H81</f>
        <v>1</v>
      </c>
      <c r="I81" s="112">
        <f>Calculations!I81</f>
        <v>15</v>
      </c>
      <c r="J81" s="112">
        <f>Calculations!J81</f>
        <v>0</v>
      </c>
      <c r="K81" s="112">
        <f>Calculations!K81</f>
        <v>2024</v>
      </c>
      <c r="L81" s="115"/>
      <c r="M81" s="149" t="str">
        <f t="shared" si="25"/>
        <v/>
      </c>
      <c r="N81" s="149" t="str">
        <f t="shared" si="25"/>
        <v/>
      </c>
      <c r="O81" s="149" t="str">
        <f t="shared" si="25"/>
        <v/>
      </c>
      <c r="P81" s="149" t="str">
        <f t="shared" si="25"/>
        <v/>
      </c>
      <c r="Q81" s="149" t="str">
        <f t="shared" si="25"/>
        <v/>
      </c>
      <c r="R81" s="149" t="str">
        <f t="shared" si="25"/>
        <v/>
      </c>
      <c r="S81" s="149" t="str">
        <f t="shared" si="25"/>
        <v/>
      </c>
      <c r="T81" s="149" t="str">
        <f t="shared" si="25"/>
        <v/>
      </c>
      <c r="U81" s="149" t="str">
        <f t="shared" si="25"/>
        <v/>
      </c>
      <c r="V81" s="149" t="str">
        <f t="shared" si="25"/>
        <v/>
      </c>
      <c r="W81" s="149" t="str">
        <f t="shared" si="25"/>
        <v/>
      </c>
      <c r="X81" s="149" t="str">
        <f t="shared" si="25"/>
        <v/>
      </c>
      <c r="Y81" s="149" t="str">
        <f t="shared" si="25"/>
        <v/>
      </c>
      <c r="Z81" s="149" t="str">
        <f t="shared" si="25"/>
        <v/>
      </c>
      <c r="AA81" s="149" t="str">
        <f t="shared" si="25"/>
        <v/>
      </c>
      <c r="AB81" s="149" t="str">
        <f t="shared" si="25"/>
        <v/>
      </c>
      <c r="AC81" s="149" t="str">
        <f t="shared" si="24"/>
        <v/>
      </c>
      <c r="AD81" s="149" t="str">
        <f t="shared" si="24"/>
        <v/>
      </c>
      <c r="AE81" s="149" t="str">
        <f t="shared" si="24"/>
        <v/>
      </c>
      <c r="AF81" s="149">
        <f t="shared" si="24"/>
        <v>1</v>
      </c>
      <c r="AG81" s="149">
        <f t="shared" si="24"/>
        <v>1</v>
      </c>
      <c r="AH81" s="149">
        <f t="shared" si="24"/>
        <v>1</v>
      </c>
      <c r="AI81" s="149">
        <f t="shared" si="24"/>
        <v>1</v>
      </c>
      <c r="AJ81" s="149">
        <f t="shared" si="24"/>
        <v>1</v>
      </c>
      <c r="AK81" s="149">
        <f t="shared" si="24"/>
        <v>1</v>
      </c>
      <c r="AL81" s="149">
        <f t="shared" si="24"/>
        <v>1</v>
      </c>
      <c r="AM81" s="149">
        <f t="shared" si="24"/>
        <v>1</v>
      </c>
      <c r="AN81" s="149">
        <f t="shared" si="24"/>
        <v>1</v>
      </c>
      <c r="AO81" s="149">
        <f t="shared" si="24"/>
        <v>1</v>
      </c>
      <c r="AP81" s="149">
        <f t="shared" si="24"/>
        <v>1</v>
      </c>
      <c r="AQ81" s="149">
        <f t="shared" si="24"/>
        <v>1</v>
      </c>
      <c r="AR81" s="149">
        <f t="shared" si="28"/>
        <v>1</v>
      </c>
      <c r="AS81" s="149">
        <f t="shared" si="28"/>
        <v>1</v>
      </c>
      <c r="AT81" s="149">
        <f t="shared" si="28"/>
        <v>1</v>
      </c>
      <c r="AU81" s="149" t="str">
        <f t="shared" si="28"/>
        <v/>
      </c>
      <c r="AV81" s="149" t="str">
        <f t="shared" si="28"/>
        <v/>
      </c>
      <c r="AW81" s="149" t="str">
        <f t="shared" si="28"/>
        <v/>
      </c>
      <c r="AX81" s="149" t="str">
        <f t="shared" si="28"/>
        <v/>
      </c>
      <c r="AY81" s="149" t="str">
        <f t="shared" si="28"/>
        <v/>
      </c>
      <c r="AZ81" s="149" t="str">
        <f t="shared" si="28"/>
        <v/>
      </c>
      <c r="BA81" s="149" t="str">
        <f t="shared" si="28"/>
        <v/>
      </c>
      <c r="BB81" s="149" t="str">
        <f t="shared" si="28"/>
        <v/>
      </c>
      <c r="BC81" s="149" t="str">
        <f t="shared" si="28"/>
        <v/>
      </c>
      <c r="BD81" s="149" t="str">
        <f t="shared" si="28"/>
        <v/>
      </c>
      <c r="BE81" s="149" t="str">
        <f t="shared" si="28"/>
        <v/>
      </c>
      <c r="BF81" s="149" t="str">
        <f t="shared" si="28"/>
        <v/>
      </c>
      <c r="BG81" s="149" t="str">
        <f t="shared" si="28"/>
        <v/>
      </c>
      <c r="BH81" s="149" t="str">
        <f t="shared" si="27"/>
        <v/>
      </c>
      <c r="BI81" s="149" t="str">
        <f t="shared" si="27"/>
        <v/>
      </c>
      <c r="BJ81" s="149" t="str">
        <f t="shared" si="27"/>
        <v/>
      </c>
      <c r="BK81" s="149" t="str">
        <f t="shared" si="27"/>
        <v/>
      </c>
      <c r="BL81" s="149" t="str">
        <f t="shared" si="27"/>
        <v/>
      </c>
      <c r="BM81" s="149" t="str">
        <f t="shared" si="27"/>
        <v/>
      </c>
      <c r="BN81" s="149" t="str">
        <f t="shared" si="27"/>
        <v/>
      </c>
      <c r="BO81" s="149" t="str">
        <f t="shared" si="27"/>
        <v/>
      </c>
      <c r="BP81" s="149" t="str">
        <f t="shared" si="27"/>
        <v/>
      </c>
      <c r="BQ81" s="149" t="str">
        <f t="shared" si="27"/>
        <v/>
      </c>
      <c r="BR81" s="149" t="str">
        <f t="shared" si="27"/>
        <v/>
      </c>
      <c r="BS81" s="149" t="str">
        <f t="shared" si="27"/>
        <v/>
      </c>
      <c r="BT81" s="149" t="str">
        <f t="shared" si="27"/>
        <v/>
      </c>
      <c r="BU81" s="149" t="str">
        <f t="shared" si="27"/>
        <v/>
      </c>
      <c r="BV81" s="149" t="str">
        <f t="shared" si="27"/>
        <v/>
      </c>
      <c r="BW81" s="149" t="str">
        <f t="shared" si="26"/>
        <v/>
      </c>
      <c r="BX81" s="149" t="str">
        <f t="shared" si="26"/>
        <v/>
      </c>
      <c r="BY81" s="149" t="str">
        <f t="shared" si="26"/>
        <v/>
      </c>
      <c r="BZ81" s="149" t="str">
        <f t="shared" si="14"/>
        <v/>
      </c>
    </row>
    <row r="82" spans="2:78" x14ac:dyDescent="0.3">
      <c r="B82" s="112" t="str">
        <f>Calculations!B82</f>
        <v>Conservation</v>
      </c>
      <c r="C82" s="115">
        <f>Calculations!C82</f>
        <v>0</v>
      </c>
      <c r="D82" s="112" t="str">
        <f>Calculations!D82</f>
        <v>Con</v>
      </c>
      <c r="E82" s="112" t="str">
        <f>Calculations!E82</f>
        <v>Conservation</v>
      </c>
      <c r="F82" s="112" t="str">
        <f>Calculations!F82</f>
        <v>Multiple</v>
      </c>
      <c r="G82" s="112">
        <f>Calculations!G82</f>
        <v>45658</v>
      </c>
      <c r="H82" s="112">
        <f>Calculations!H82</f>
        <v>1</v>
      </c>
      <c r="I82" s="112">
        <f>Calculations!I82</f>
        <v>15</v>
      </c>
      <c r="J82" s="112">
        <f>Calculations!J82</f>
        <v>0</v>
      </c>
      <c r="K82" s="112">
        <f>Calculations!K82</f>
        <v>2025</v>
      </c>
      <c r="L82" s="115"/>
      <c r="M82" s="149" t="str">
        <f t="shared" si="25"/>
        <v/>
      </c>
      <c r="N82" s="149" t="str">
        <f t="shared" si="25"/>
        <v/>
      </c>
      <c r="O82" s="149" t="str">
        <f t="shared" si="25"/>
        <v/>
      </c>
      <c r="P82" s="149" t="str">
        <f t="shared" si="25"/>
        <v/>
      </c>
      <c r="Q82" s="149" t="str">
        <f t="shared" si="25"/>
        <v/>
      </c>
      <c r="R82" s="149" t="str">
        <f t="shared" si="25"/>
        <v/>
      </c>
      <c r="S82" s="149" t="str">
        <f t="shared" si="25"/>
        <v/>
      </c>
      <c r="T82" s="149" t="str">
        <f t="shared" si="25"/>
        <v/>
      </c>
      <c r="U82" s="149" t="str">
        <f t="shared" si="25"/>
        <v/>
      </c>
      <c r="V82" s="149" t="str">
        <f t="shared" si="25"/>
        <v/>
      </c>
      <c r="W82" s="149" t="str">
        <f t="shared" si="25"/>
        <v/>
      </c>
      <c r="X82" s="149" t="str">
        <f t="shared" si="25"/>
        <v/>
      </c>
      <c r="Y82" s="149" t="str">
        <f t="shared" si="25"/>
        <v/>
      </c>
      <c r="Z82" s="149" t="str">
        <f t="shared" si="25"/>
        <v/>
      </c>
      <c r="AA82" s="149" t="str">
        <f t="shared" si="25"/>
        <v/>
      </c>
      <c r="AB82" s="149" t="str">
        <f t="shared" si="25"/>
        <v/>
      </c>
      <c r="AC82" s="149" t="str">
        <f t="shared" si="24"/>
        <v/>
      </c>
      <c r="AD82" s="149" t="str">
        <f t="shared" si="24"/>
        <v/>
      </c>
      <c r="AE82" s="149" t="str">
        <f t="shared" si="24"/>
        <v/>
      </c>
      <c r="AF82" s="149" t="str">
        <f t="shared" si="24"/>
        <v/>
      </c>
      <c r="AG82" s="149">
        <f t="shared" si="24"/>
        <v>1</v>
      </c>
      <c r="AH82" s="149">
        <f t="shared" si="24"/>
        <v>1</v>
      </c>
      <c r="AI82" s="149">
        <f t="shared" si="24"/>
        <v>1</v>
      </c>
      <c r="AJ82" s="149">
        <f t="shared" si="24"/>
        <v>1</v>
      </c>
      <c r="AK82" s="149">
        <f t="shared" si="24"/>
        <v>1</v>
      </c>
      <c r="AL82" s="149">
        <f t="shared" si="24"/>
        <v>1</v>
      </c>
      <c r="AM82" s="149">
        <f t="shared" si="24"/>
        <v>1</v>
      </c>
      <c r="AN82" s="149">
        <f t="shared" si="24"/>
        <v>1</v>
      </c>
      <c r="AO82" s="149">
        <f t="shared" si="24"/>
        <v>1</v>
      </c>
      <c r="AP82" s="149">
        <f t="shared" si="24"/>
        <v>1</v>
      </c>
      <c r="AQ82" s="149">
        <f t="shared" si="24"/>
        <v>1</v>
      </c>
      <c r="AR82" s="149">
        <f t="shared" si="28"/>
        <v>1</v>
      </c>
      <c r="AS82" s="149">
        <f t="shared" si="28"/>
        <v>1</v>
      </c>
      <c r="AT82" s="149">
        <f t="shared" si="28"/>
        <v>1</v>
      </c>
      <c r="AU82" s="149">
        <f t="shared" si="28"/>
        <v>1</v>
      </c>
      <c r="AV82" s="149" t="str">
        <f t="shared" si="28"/>
        <v/>
      </c>
      <c r="AW82" s="149" t="str">
        <f t="shared" si="28"/>
        <v/>
      </c>
      <c r="AX82" s="149" t="str">
        <f t="shared" si="28"/>
        <v/>
      </c>
      <c r="AY82" s="149" t="str">
        <f t="shared" si="28"/>
        <v/>
      </c>
      <c r="AZ82" s="149" t="str">
        <f t="shared" si="28"/>
        <v/>
      </c>
      <c r="BA82" s="149" t="str">
        <f t="shared" si="28"/>
        <v/>
      </c>
      <c r="BB82" s="149" t="str">
        <f t="shared" si="28"/>
        <v/>
      </c>
      <c r="BC82" s="149" t="str">
        <f t="shared" si="28"/>
        <v/>
      </c>
      <c r="BD82" s="149" t="str">
        <f t="shared" si="28"/>
        <v/>
      </c>
      <c r="BE82" s="149" t="str">
        <f t="shared" si="28"/>
        <v/>
      </c>
      <c r="BF82" s="149" t="str">
        <f t="shared" si="28"/>
        <v/>
      </c>
      <c r="BG82" s="149" t="str">
        <f t="shared" si="28"/>
        <v/>
      </c>
      <c r="BH82" s="149" t="str">
        <f t="shared" si="27"/>
        <v/>
      </c>
      <c r="BI82" s="149" t="str">
        <f t="shared" si="27"/>
        <v/>
      </c>
      <c r="BJ82" s="149" t="str">
        <f t="shared" si="27"/>
        <v/>
      </c>
      <c r="BK82" s="149" t="str">
        <f t="shared" si="27"/>
        <v/>
      </c>
      <c r="BL82" s="149" t="str">
        <f t="shared" si="27"/>
        <v/>
      </c>
      <c r="BM82" s="149" t="str">
        <f t="shared" si="27"/>
        <v/>
      </c>
      <c r="BN82" s="149" t="str">
        <f t="shared" si="27"/>
        <v/>
      </c>
      <c r="BO82" s="149" t="str">
        <f t="shared" si="27"/>
        <v/>
      </c>
      <c r="BP82" s="149" t="str">
        <f t="shared" si="27"/>
        <v/>
      </c>
      <c r="BQ82" s="149" t="str">
        <f t="shared" si="27"/>
        <v/>
      </c>
      <c r="BR82" s="149" t="str">
        <f t="shared" si="27"/>
        <v/>
      </c>
      <c r="BS82" s="149" t="str">
        <f t="shared" si="27"/>
        <v/>
      </c>
      <c r="BT82" s="149" t="str">
        <f t="shared" si="27"/>
        <v/>
      </c>
      <c r="BU82" s="149" t="str">
        <f t="shared" si="27"/>
        <v/>
      </c>
      <c r="BV82" s="149" t="str">
        <f t="shared" si="27"/>
        <v/>
      </c>
      <c r="BW82" s="149" t="str">
        <f t="shared" si="26"/>
        <v/>
      </c>
      <c r="BX82" s="149" t="str">
        <f t="shared" si="26"/>
        <v/>
      </c>
      <c r="BY82" s="149" t="str">
        <f t="shared" si="26"/>
        <v/>
      </c>
      <c r="BZ82" s="149" t="str">
        <f t="shared" si="14"/>
        <v/>
      </c>
    </row>
    <row r="83" spans="2:78" x14ac:dyDescent="0.3">
      <c r="B83" s="112" t="str">
        <f>Calculations!B83</f>
        <v>Conservation</v>
      </c>
      <c r="C83" s="115">
        <f>Calculations!C83</f>
        <v>0</v>
      </c>
      <c r="D83" s="112" t="str">
        <f>Calculations!D83</f>
        <v>Con</v>
      </c>
      <c r="E83" s="112" t="str">
        <f>Calculations!E83</f>
        <v>Conservation</v>
      </c>
      <c r="F83" s="112" t="str">
        <f>Calculations!F83</f>
        <v>Multiple</v>
      </c>
      <c r="G83" s="112">
        <f>Calculations!G83</f>
        <v>46023</v>
      </c>
      <c r="H83" s="112">
        <f>Calculations!H83</f>
        <v>1</v>
      </c>
      <c r="I83" s="112">
        <f>Calculations!I83</f>
        <v>15</v>
      </c>
      <c r="J83" s="112">
        <f>Calculations!J83</f>
        <v>0</v>
      </c>
      <c r="K83" s="112">
        <f>Calculations!K83</f>
        <v>2026</v>
      </c>
      <c r="L83" s="115"/>
      <c r="M83" s="149" t="str">
        <f t="shared" si="25"/>
        <v/>
      </c>
      <c r="N83" s="149" t="str">
        <f t="shared" si="25"/>
        <v/>
      </c>
      <c r="O83" s="149" t="str">
        <f t="shared" si="25"/>
        <v/>
      </c>
      <c r="P83" s="149" t="str">
        <f t="shared" si="25"/>
        <v/>
      </c>
      <c r="Q83" s="149" t="str">
        <f t="shared" si="25"/>
        <v/>
      </c>
      <c r="R83" s="149" t="str">
        <f t="shared" si="25"/>
        <v/>
      </c>
      <c r="S83" s="149" t="str">
        <f t="shared" si="25"/>
        <v/>
      </c>
      <c r="T83" s="149" t="str">
        <f t="shared" si="25"/>
        <v/>
      </c>
      <c r="U83" s="149" t="str">
        <f t="shared" si="25"/>
        <v/>
      </c>
      <c r="V83" s="149" t="str">
        <f t="shared" si="25"/>
        <v/>
      </c>
      <c r="W83" s="149" t="str">
        <f t="shared" si="25"/>
        <v/>
      </c>
      <c r="X83" s="149" t="str">
        <f t="shared" si="25"/>
        <v/>
      </c>
      <c r="Y83" s="149" t="str">
        <f t="shared" si="25"/>
        <v/>
      </c>
      <c r="Z83" s="149" t="str">
        <f t="shared" si="25"/>
        <v/>
      </c>
      <c r="AA83" s="149" t="str">
        <f t="shared" si="25"/>
        <v/>
      </c>
      <c r="AB83" s="149" t="str">
        <f t="shared" si="25"/>
        <v/>
      </c>
      <c r="AC83" s="149" t="str">
        <f t="shared" si="24"/>
        <v/>
      </c>
      <c r="AD83" s="149" t="str">
        <f t="shared" si="24"/>
        <v/>
      </c>
      <c r="AE83" s="149" t="str">
        <f t="shared" si="24"/>
        <v/>
      </c>
      <c r="AF83" s="149" t="str">
        <f t="shared" si="24"/>
        <v/>
      </c>
      <c r="AG83" s="149" t="str">
        <f t="shared" si="24"/>
        <v/>
      </c>
      <c r="AH83" s="149">
        <f t="shared" si="24"/>
        <v>1</v>
      </c>
      <c r="AI83" s="149">
        <f t="shared" si="24"/>
        <v>1</v>
      </c>
      <c r="AJ83" s="149">
        <f t="shared" si="24"/>
        <v>1</v>
      </c>
      <c r="AK83" s="149">
        <f t="shared" si="24"/>
        <v>1</v>
      </c>
      <c r="AL83" s="149">
        <f t="shared" si="24"/>
        <v>1</v>
      </c>
      <c r="AM83" s="149">
        <f t="shared" si="24"/>
        <v>1</v>
      </c>
      <c r="AN83" s="149">
        <f t="shared" si="24"/>
        <v>1</v>
      </c>
      <c r="AO83" s="149">
        <f t="shared" si="24"/>
        <v>1</v>
      </c>
      <c r="AP83" s="149">
        <f t="shared" si="24"/>
        <v>1</v>
      </c>
      <c r="AQ83" s="149">
        <f t="shared" si="24"/>
        <v>1</v>
      </c>
      <c r="AR83" s="149">
        <f t="shared" si="28"/>
        <v>1</v>
      </c>
      <c r="AS83" s="149">
        <f t="shared" si="28"/>
        <v>1</v>
      </c>
      <c r="AT83" s="149">
        <f t="shared" si="28"/>
        <v>1</v>
      </c>
      <c r="AU83" s="149">
        <f t="shared" si="28"/>
        <v>1</v>
      </c>
      <c r="AV83" s="149">
        <f t="shared" si="28"/>
        <v>1</v>
      </c>
      <c r="AW83" s="149" t="str">
        <f t="shared" si="28"/>
        <v/>
      </c>
      <c r="AX83" s="149" t="str">
        <f t="shared" si="28"/>
        <v/>
      </c>
      <c r="AY83" s="149" t="str">
        <f t="shared" si="28"/>
        <v/>
      </c>
      <c r="AZ83" s="149" t="str">
        <f t="shared" si="28"/>
        <v/>
      </c>
      <c r="BA83" s="149" t="str">
        <f t="shared" si="28"/>
        <v/>
      </c>
      <c r="BB83" s="149" t="str">
        <f t="shared" si="28"/>
        <v/>
      </c>
      <c r="BC83" s="149" t="str">
        <f t="shared" si="28"/>
        <v/>
      </c>
      <c r="BD83" s="149" t="str">
        <f t="shared" si="28"/>
        <v/>
      </c>
      <c r="BE83" s="149" t="str">
        <f t="shared" si="28"/>
        <v/>
      </c>
      <c r="BF83" s="149" t="str">
        <f t="shared" si="28"/>
        <v/>
      </c>
      <c r="BG83" s="149" t="str">
        <f t="shared" si="28"/>
        <v/>
      </c>
      <c r="BH83" s="149" t="str">
        <f t="shared" si="27"/>
        <v/>
      </c>
      <c r="BI83" s="149" t="str">
        <f t="shared" si="27"/>
        <v/>
      </c>
      <c r="BJ83" s="149" t="str">
        <f t="shared" si="27"/>
        <v/>
      </c>
      <c r="BK83" s="149" t="str">
        <f t="shared" si="27"/>
        <v/>
      </c>
      <c r="BL83" s="149" t="str">
        <f t="shared" si="27"/>
        <v/>
      </c>
      <c r="BM83" s="149" t="str">
        <f t="shared" si="27"/>
        <v/>
      </c>
      <c r="BN83" s="149" t="str">
        <f t="shared" si="27"/>
        <v/>
      </c>
      <c r="BO83" s="149" t="str">
        <f t="shared" si="27"/>
        <v/>
      </c>
      <c r="BP83" s="149" t="str">
        <f t="shared" si="27"/>
        <v/>
      </c>
      <c r="BQ83" s="149" t="str">
        <f t="shared" si="27"/>
        <v/>
      </c>
      <c r="BR83" s="149" t="str">
        <f t="shared" si="27"/>
        <v/>
      </c>
      <c r="BS83" s="149" t="str">
        <f t="shared" si="27"/>
        <v/>
      </c>
      <c r="BT83" s="149" t="str">
        <f t="shared" si="27"/>
        <v/>
      </c>
      <c r="BU83" s="149" t="str">
        <f t="shared" si="27"/>
        <v/>
      </c>
      <c r="BV83" s="149" t="str">
        <f t="shared" si="27"/>
        <v/>
      </c>
      <c r="BW83" s="149" t="str">
        <f t="shared" si="26"/>
        <v/>
      </c>
      <c r="BX83" s="149" t="str">
        <f t="shared" si="26"/>
        <v/>
      </c>
      <c r="BY83" s="149" t="str">
        <f t="shared" si="26"/>
        <v/>
      </c>
      <c r="BZ83" s="149" t="str">
        <f t="shared" si="14"/>
        <v/>
      </c>
    </row>
    <row r="84" spans="2:78" x14ac:dyDescent="0.3">
      <c r="B84" s="112" t="str">
        <f>Calculations!B84</f>
        <v>Conservation</v>
      </c>
      <c r="C84" s="115">
        <f>Calculations!C84</f>
        <v>0</v>
      </c>
      <c r="D84" s="112" t="str">
        <f>Calculations!D84</f>
        <v>Con</v>
      </c>
      <c r="E84" s="112" t="str">
        <f>Calculations!E84</f>
        <v>Conservation</v>
      </c>
      <c r="F84" s="112" t="str">
        <f>Calculations!F84</f>
        <v>Multiple</v>
      </c>
      <c r="G84" s="112">
        <f>Calculations!G84</f>
        <v>46388</v>
      </c>
      <c r="H84" s="112">
        <f>Calculations!H84</f>
        <v>1</v>
      </c>
      <c r="I84" s="112">
        <f>Calculations!I84</f>
        <v>15</v>
      </c>
      <c r="J84" s="112">
        <f>Calculations!J84</f>
        <v>0</v>
      </c>
      <c r="K84" s="112">
        <f>Calculations!K84</f>
        <v>2027</v>
      </c>
      <c r="L84" s="115"/>
      <c r="M84" s="149" t="str">
        <f t="shared" si="25"/>
        <v/>
      </c>
      <c r="N84" s="149" t="str">
        <f t="shared" si="25"/>
        <v/>
      </c>
      <c r="O84" s="149" t="str">
        <f t="shared" si="25"/>
        <v/>
      </c>
      <c r="P84" s="149" t="str">
        <f t="shared" si="25"/>
        <v/>
      </c>
      <c r="Q84" s="149" t="str">
        <f t="shared" si="25"/>
        <v/>
      </c>
      <c r="R84" s="149" t="str">
        <f t="shared" si="25"/>
        <v/>
      </c>
      <c r="S84" s="149" t="str">
        <f t="shared" si="25"/>
        <v/>
      </c>
      <c r="T84" s="149" t="str">
        <f t="shared" si="25"/>
        <v/>
      </c>
      <c r="U84" s="149" t="str">
        <f t="shared" si="25"/>
        <v/>
      </c>
      <c r="V84" s="149" t="str">
        <f t="shared" si="25"/>
        <v/>
      </c>
      <c r="W84" s="149" t="str">
        <f t="shared" si="25"/>
        <v/>
      </c>
      <c r="X84" s="149" t="str">
        <f t="shared" si="25"/>
        <v/>
      </c>
      <c r="Y84" s="149" t="str">
        <f t="shared" si="25"/>
        <v/>
      </c>
      <c r="Z84" s="149" t="str">
        <f t="shared" si="25"/>
        <v/>
      </c>
      <c r="AA84" s="149" t="str">
        <f t="shared" si="25"/>
        <v/>
      </c>
      <c r="AB84" s="149" t="str">
        <f t="shared" si="25"/>
        <v/>
      </c>
      <c r="AC84" s="149" t="str">
        <f t="shared" si="24"/>
        <v/>
      </c>
      <c r="AD84" s="149" t="str">
        <f t="shared" si="24"/>
        <v/>
      </c>
      <c r="AE84" s="149" t="str">
        <f t="shared" si="24"/>
        <v/>
      </c>
      <c r="AF84" s="149" t="str">
        <f t="shared" si="24"/>
        <v/>
      </c>
      <c r="AG84" s="149" t="str">
        <f t="shared" si="24"/>
        <v/>
      </c>
      <c r="AH84" s="149" t="str">
        <f t="shared" si="24"/>
        <v/>
      </c>
      <c r="AI84" s="149">
        <f t="shared" si="24"/>
        <v>1</v>
      </c>
      <c r="AJ84" s="149">
        <f t="shared" si="24"/>
        <v>1</v>
      </c>
      <c r="AK84" s="149">
        <f t="shared" si="24"/>
        <v>1</v>
      </c>
      <c r="AL84" s="149">
        <f t="shared" si="24"/>
        <v>1</v>
      </c>
      <c r="AM84" s="149">
        <f t="shared" si="24"/>
        <v>1</v>
      </c>
      <c r="AN84" s="149">
        <f t="shared" si="24"/>
        <v>1</v>
      </c>
      <c r="AO84" s="149">
        <f t="shared" si="24"/>
        <v>1</v>
      </c>
      <c r="AP84" s="149">
        <f t="shared" si="24"/>
        <v>1</v>
      </c>
      <c r="AQ84" s="149">
        <f t="shared" si="24"/>
        <v>1</v>
      </c>
      <c r="AR84" s="149">
        <f t="shared" si="28"/>
        <v>1</v>
      </c>
      <c r="AS84" s="149">
        <f t="shared" si="28"/>
        <v>1</v>
      </c>
      <c r="AT84" s="149">
        <f t="shared" si="28"/>
        <v>1</v>
      </c>
      <c r="AU84" s="149">
        <f t="shared" si="28"/>
        <v>1</v>
      </c>
      <c r="AV84" s="149">
        <f t="shared" si="28"/>
        <v>1</v>
      </c>
      <c r="AW84" s="149">
        <f t="shared" si="28"/>
        <v>1</v>
      </c>
      <c r="AX84" s="149" t="str">
        <f t="shared" si="28"/>
        <v/>
      </c>
      <c r="AY84" s="149" t="str">
        <f t="shared" si="28"/>
        <v/>
      </c>
      <c r="AZ84" s="149" t="str">
        <f t="shared" si="28"/>
        <v/>
      </c>
      <c r="BA84" s="149" t="str">
        <f t="shared" si="28"/>
        <v/>
      </c>
      <c r="BB84" s="149" t="str">
        <f t="shared" si="28"/>
        <v/>
      </c>
      <c r="BC84" s="149" t="str">
        <f t="shared" si="28"/>
        <v/>
      </c>
      <c r="BD84" s="149" t="str">
        <f t="shared" si="28"/>
        <v/>
      </c>
      <c r="BE84" s="149" t="str">
        <f t="shared" si="28"/>
        <v/>
      </c>
      <c r="BF84" s="149" t="str">
        <f t="shared" si="28"/>
        <v/>
      </c>
      <c r="BG84" s="149" t="str">
        <f t="shared" si="28"/>
        <v/>
      </c>
      <c r="BH84" s="149" t="str">
        <f t="shared" si="27"/>
        <v/>
      </c>
      <c r="BI84" s="149" t="str">
        <f t="shared" si="27"/>
        <v/>
      </c>
      <c r="BJ84" s="149" t="str">
        <f t="shared" si="27"/>
        <v/>
      </c>
      <c r="BK84" s="149" t="str">
        <f t="shared" si="27"/>
        <v/>
      </c>
      <c r="BL84" s="149" t="str">
        <f t="shared" si="27"/>
        <v/>
      </c>
      <c r="BM84" s="149" t="str">
        <f t="shared" si="27"/>
        <v/>
      </c>
      <c r="BN84" s="149" t="str">
        <f t="shared" si="27"/>
        <v/>
      </c>
      <c r="BO84" s="149" t="str">
        <f t="shared" si="27"/>
        <v/>
      </c>
      <c r="BP84" s="149" t="str">
        <f t="shared" si="27"/>
        <v/>
      </c>
      <c r="BQ84" s="149" t="str">
        <f t="shared" si="27"/>
        <v/>
      </c>
      <c r="BR84" s="149" t="str">
        <f t="shared" si="27"/>
        <v/>
      </c>
      <c r="BS84" s="149" t="str">
        <f t="shared" si="27"/>
        <v/>
      </c>
      <c r="BT84" s="149" t="str">
        <f t="shared" si="27"/>
        <v/>
      </c>
      <c r="BU84" s="149" t="str">
        <f t="shared" si="27"/>
        <v/>
      </c>
      <c r="BV84" s="149" t="str">
        <f t="shared" si="27"/>
        <v/>
      </c>
      <c r="BW84" s="149" t="str">
        <f t="shared" si="26"/>
        <v/>
      </c>
      <c r="BX84" s="149" t="str">
        <f t="shared" si="26"/>
        <v/>
      </c>
      <c r="BY84" s="149" t="str">
        <f t="shared" si="26"/>
        <v/>
      </c>
      <c r="BZ84" s="149" t="str">
        <f t="shared" si="14"/>
        <v/>
      </c>
    </row>
    <row r="85" spans="2:78" x14ac:dyDescent="0.3">
      <c r="B85" s="112" t="str">
        <f>Calculations!B85</f>
        <v>Conservation</v>
      </c>
      <c r="C85" s="115">
        <f>Calculations!C85</f>
        <v>0</v>
      </c>
      <c r="D85" s="112" t="str">
        <f>Calculations!D85</f>
        <v>Con</v>
      </c>
      <c r="E85" s="112" t="str">
        <f>Calculations!E85</f>
        <v>Conservation</v>
      </c>
      <c r="F85" s="112" t="str">
        <f>Calculations!F85</f>
        <v>Multiple</v>
      </c>
      <c r="G85" s="112">
        <f>Calculations!G85</f>
        <v>46753</v>
      </c>
      <c r="H85" s="112">
        <f>Calculations!H85</f>
        <v>1</v>
      </c>
      <c r="I85" s="112">
        <f>Calculations!I85</f>
        <v>15</v>
      </c>
      <c r="J85" s="112">
        <f>Calculations!J85</f>
        <v>0</v>
      </c>
      <c r="K85" s="112">
        <f>Calculations!K85</f>
        <v>2028</v>
      </c>
      <c r="L85" s="115"/>
      <c r="M85" s="149" t="str">
        <f t="shared" si="25"/>
        <v/>
      </c>
      <c r="N85" s="149" t="str">
        <f t="shared" si="25"/>
        <v/>
      </c>
      <c r="O85" s="149" t="str">
        <f t="shared" si="25"/>
        <v/>
      </c>
      <c r="P85" s="149" t="str">
        <f t="shared" si="25"/>
        <v/>
      </c>
      <c r="Q85" s="149" t="str">
        <f t="shared" si="25"/>
        <v/>
      </c>
      <c r="R85" s="149" t="str">
        <f t="shared" si="25"/>
        <v/>
      </c>
      <c r="S85" s="149" t="str">
        <f t="shared" si="25"/>
        <v/>
      </c>
      <c r="T85" s="149" t="str">
        <f t="shared" si="25"/>
        <v/>
      </c>
      <c r="U85" s="149" t="str">
        <f t="shared" si="25"/>
        <v/>
      </c>
      <c r="V85" s="149" t="str">
        <f t="shared" si="25"/>
        <v/>
      </c>
      <c r="W85" s="149" t="str">
        <f t="shared" si="25"/>
        <v/>
      </c>
      <c r="X85" s="149" t="str">
        <f t="shared" si="25"/>
        <v/>
      </c>
      <c r="Y85" s="149" t="str">
        <f t="shared" si="25"/>
        <v/>
      </c>
      <c r="Z85" s="149" t="str">
        <f t="shared" si="25"/>
        <v/>
      </c>
      <c r="AA85" s="149" t="str">
        <f t="shared" si="25"/>
        <v/>
      </c>
      <c r="AB85" s="149" t="str">
        <f t="shared" si="25"/>
        <v/>
      </c>
      <c r="AC85" s="149" t="str">
        <f t="shared" si="24"/>
        <v/>
      </c>
      <c r="AD85" s="149" t="str">
        <f t="shared" si="24"/>
        <v/>
      </c>
      <c r="AE85" s="149" t="str">
        <f t="shared" si="24"/>
        <v/>
      </c>
      <c r="AF85" s="149" t="str">
        <f t="shared" si="24"/>
        <v/>
      </c>
      <c r="AG85" s="149" t="str">
        <f t="shared" si="24"/>
        <v/>
      </c>
      <c r="AH85" s="149" t="str">
        <f t="shared" si="24"/>
        <v/>
      </c>
      <c r="AI85" s="149" t="str">
        <f t="shared" si="24"/>
        <v/>
      </c>
      <c r="AJ85" s="149">
        <f t="shared" si="24"/>
        <v>1</v>
      </c>
      <c r="AK85" s="149">
        <f t="shared" si="24"/>
        <v>1</v>
      </c>
      <c r="AL85" s="149">
        <f t="shared" si="24"/>
        <v>1</v>
      </c>
      <c r="AM85" s="149">
        <f t="shared" si="24"/>
        <v>1</v>
      </c>
      <c r="AN85" s="149">
        <f t="shared" si="24"/>
        <v>1</v>
      </c>
      <c r="AO85" s="149">
        <f t="shared" si="24"/>
        <v>1</v>
      </c>
      <c r="AP85" s="149">
        <f t="shared" si="24"/>
        <v>1</v>
      </c>
      <c r="AQ85" s="149">
        <f t="shared" si="24"/>
        <v>1</v>
      </c>
      <c r="AR85" s="149">
        <f t="shared" si="28"/>
        <v>1</v>
      </c>
      <c r="AS85" s="149">
        <f t="shared" si="28"/>
        <v>1</v>
      </c>
      <c r="AT85" s="149">
        <f t="shared" si="28"/>
        <v>1</v>
      </c>
      <c r="AU85" s="149">
        <f t="shared" si="28"/>
        <v>1</v>
      </c>
      <c r="AV85" s="149">
        <f t="shared" si="28"/>
        <v>1</v>
      </c>
      <c r="AW85" s="149">
        <f t="shared" si="28"/>
        <v>1</v>
      </c>
      <c r="AX85" s="149">
        <f t="shared" si="28"/>
        <v>1</v>
      </c>
      <c r="AY85" s="149" t="str">
        <f t="shared" si="28"/>
        <v/>
      </c>
      <c r="AZ85" s="149" t="str">
        <f t="shared" si="28"/>
        <v/>
      </c>
      <c r="BA85" s="149" t="str">
        <f t="shared" si="28"/>
        <v/>
      </c>
      <c r="BB85" s="149" t="str">
        <f t="shared" si="28"/>
        <v/>
      </c>
      <c r="BC85" s="149" t="str">
        <f t="shared" si="28"/>
        <v/>
      </c>
      <c r="BD85" s="149" t="str">
        <f t="shared" si="28"/>
        <v/>
      </c>
      <c r="BE85" s="149" t="str">
        <f t="shared" si="28"/>
        <v/>
      </c>
      <c r="BF85" s="149" t="str">
        <f t="shared" si="28"/>
        <v/>
      </c>
      <c r="BG85" s="149" t="str">
        <f t="shared" si="28"/>
        <v/>
      </c>
      <c r="BH85" s="149" t="str">
        <f t="shared" si="27"/>
        <v/>
      </c>
      <c r="BI85" s="149" t="str">
        <f t="shared" si="27"/>
        <v/>
      </c>
      <c r="BJ85" s="149" t="str">
        <f t="shared" si="27"/>
        <v/>
      </c>
      <c r="BK85" s="149" t="str">
        <f t="shared" si="27"/>
        <v/>
      </c>
      <c r="BL85" s="149" t="str">
        <f t="shared" si="27"/>
        <v/>
      </c>
      <c r="BM85" s="149" t="str">
        <f t="shared" si="27"/>
        <v/>
      </c>
      <c r="BN85" s="149" t="str">
        <f t="shared" si="27"/>
        <v/>
      </c>
      <c r="BO85" s="149" t="str">
        <f t="shared" si="27"/>
        <v/>
      </c>
      <c r="BP85" s="149" t="str">
        <f t="shared" si="27"/>
        <v/>
      </c>
      <c r="BQ85" s="149" t="str">
        <f t="shared" si="27"/>
        <v/>
      </c>
      <c r="BR85" s="149" t="str">
        <f t="shared" si="27"/>
        <v/>
      </c>
      <c r="BS85" s="149" t="str">
        <f t="shared" si="27"/>
        <v/>
      </c>
      <c r="BT85" s="149" t="str">
        <f t="shared" si="27"/>
        <v/>
      </c>
      <c r="BU85" s="149" t="str">
        <f t="shared" si="27"/>
        <v/>
      </c>
      <c r="BV85" s="149" t="str">
        <f t="shared" si="27"/>
        <v/>
      </c>
      <c r="BW85" s="149" t="str">
        <f t="shared" si="26"/>
        <v/>
      </c>
      <c r="BX85" s="149" t="str">
        <f t="shared" si="26"/>
        <v/>
      </c>
      <c r="BY85" s="149" t="str">
        <f t="shared" si="26"/>
        <v/>
      </c>
      <c r="BZ85" s="149" t="str">
        <f t="shared" si="14"/>
        <v/>
      </c>
    </row>
    <row r="86" spans="2:78" x14ac:dyDescent="0.3">
      <c r="B86" s="112" t="str">
        <f>Calculations!B86</f>
        <v>Conservation</v>
      </c>
      <c r="C86" s="115">
        <f>Calculations!C86</f>
        <v>0</v>
      </c>
      <c r="D86" s="112" t="str">
        <f>Calculations!D86</f>
        <v>Con</v>
      </c>
      <c r="E86" s="112" t="str">
        <f>Calculations!E86</f>
        <v>Conservation</v>
      </c>
      <c r="F86" s="112" t="str">
        <f>Calculations!F86</f>
        <v>Multiple</v>
      </c>
      <c r="G86" s="112">
        <f>Calculations!G86</f>
        <v>47119</v>
      </c>
      <c r="H86" s="112">
        <f>Calculations!H86</f>
        <v>1</v>
      </c>
      <c r="I86" s="112">
        <f>Calculations!I86</f>
        <v>15</v>
      </c>
      <c r="J86" s="112">
        <f>Calculations!J86</f>
        <v>0</v>
      </c>
      <c r="K86" s="112">
        <f>Calculations!K86</f>
        <v>2029</v>
      </c>
      <c r="L86" s="115"/>
      <c r="M86" s="149" t="str">
        <f t="shared" si="25"/>
        <v/>
      </c>
      <c r="N86" s="149" t="str">
        <f t="shared" si="25"/>
        <v/>
      </c>
      <c r="O86" s="149" t="str">
        <f t="shared" si="25"/>
        <v/>
      </c>
      <c r="P86" s="149" t="str">
        <f t="shared" si="25"/>
        <v/>
      </c>
      <c r="Q86" s="149" t="str">
        <f t="shared" si="25"/>
        <v/>
      </c>
      <c r="R86" s="149" t="str">
        <f t="shared" si="25"/>
        <v/>
      </c>
      <c r="S86" s="149" t="str">
        <f t="shared" si="25"/>
        <v/>
      </c>
      <c r="T86" s="149" t="str">
        <f t="shared" si="25"/>
        <v/>
      </c>
      <c r="U86" s="149" t="str">
        <f t="shared" si="25"/>
        <v/>
      </c>
      <c r="V86" s="149" t="str">
        <f t="shared" si="25"/>
        <v/>
      </c>
      <c r="W86" s="149" t="str">
        <f t="shared" si="25"/>
        <v/>
      </c>
      <c r="X86" s="149" t="str">
        <f t="shared" si="25"/>
        <v/>
      </c>
      <c r="Y86" s="149" t="str">
        <f t="shared" si="25"/>
        <v/>
      </c>
      <c r="Z86" s="149" t="str">
        <f t="shared" si="25"/>
        <v/>
      </c>
      <c r="AA86" s="149" t="str">
        <f t="shared" si="25"/>
        <v/>
      </c>
      <c r="AB86" s="149" t="str">
        <f t="shared" si="25"/>
        <v/>
      </c>
      <c r="AC86" s="149" t="str">
        <f t="shared" si="24"/>
        <v/>
      </c>
      <c r="AD86" s="149" t="str">
        <f t="shared" si="24"/>
        <v/>
      </c>
      <c r="AE86" s="149" t="str">
        <f t="shared" si="24"/>
        <v/>
      </c>
      <c r="AF86" s="149" t="str">
        <f t="shared" si="24"/>
        <v/>
      </c>
      <c r="AG86" s="149" t="str">
        <f t="shared" si="24"/>
        <v/>
      </c>
      <c r="AH86" s="149" t="str">
        <f t="shared" si="24"/>
        <v/>
      </c>
      <c r="AI86" s="149" t="str">
        <f t="shared" si="24"/>
        <v/>
      </c>
      <c r="AJ86" s="149" t="str">
        <f t="shared" si="24"/>
        <v/>
      </c>
      <c r="AK86" s="149">
        <f t="shared" si="24"/>
        <v>1</v>
      </c>
      <c r="AL86" s="149">
        <f t="shared" si="24"/>
        <v>1</v>
      </c>
      <c r="AM86" s="149">
        <f t="shared" si="24"/>
        <v>1</v>
      </c>
      <c r="AN86" s="149">
        <f t="shared" si="24"/>
        <v>1</v>
      </c>
      <c r="AO86" s="149">
        <f t="shared" si="24"/>
        <v>1</v>
      </c>
      <c r="AP86" s="149">
        <f t="shared" si="24"/>
        <v>1</v>
      </c>
      <c r="AQ86" s="149">
        <f t="shared" si="24"/>
        <v>1</v>
      </c>
      <c r="AR86" s="149">
        <f t="shared" si="28"/>
        <v>1</v>
      </c>
      <c r="AS86" s="149">
        <f t="shared" si="28"/>
        <v>1</v>
      </c>
      <c r="AT86" s="149">
        <f t="shared" si="28"/>
        <v>1</v>
      </c>
      <c r="AU86" s="149">
        <f t="shared" si="28"/>
        <v>1</v>
      </c>
      <c r="AV86" s="149">
        <f t="shared" si="28"/>
        <v>1</v>
      </c>
      <c r="AW86" s="149">
        <f t="shared" si="28"/>
        <v>1</v>
      </c>
      <c r="AX86" s="149">
        <f t="shared" si="28"/>
        <v>1</v>
      </c>
      <c r="AY86" s="149">
        <f t="shared" si="28"/>
        <v>1</v>
      </c>
      <c r="AZ86" s="149" t="str">
        <f t="shared" si="28"/>
        <v/>
      </c>
      <c r="BA86" s="149" t="str">
        <f t="shared" si="28"/>
        <v/>
      </c>
      <c r="BB86" s="149" t="str">
        <f t="shared" si="28"/>
        <v/>
      </c>
      <c r="BC86" s="149" t="str">
        <f t="shared" si="28"/>
        <v/>
      </c>
      <c r="BD86" s="149" t="str">
        <f t="shared" si="28"/>
        <v/>
      </c>
      <c r="BE86" s="149" t="str">
        <f t="shared" si="28"/>
        <v/>
      </c>
      <c r="BF86" s="149" t="str">
        <f t="shared" si="28"/>
        <v/>
      </c>
      <c r="BG86" s="149" t="str">
        <f t="shared" si="28"/>
        <v/>
      </c>
      <c r="BH86" s="149" t="str">
        <f t="shared" si="27"/>
        <v/>
      </c>
      <c r="BI86" s="149" t="str">
        <f t="shared" si="27"/>
        <v/>
      </c>
      <c r="BJ86" s="149" t="str">
        <f t="shared" si="27"/>
        <v/>
      </c>
      <c r="BK86" s="149" t="str">
        <f t="shared" si="27"/>
        <v/>
      </c>
      <c r="BL86" s="149" t="str">
        <f t="shared" si="27"/>
        <v/>
      </c>
      <c r="BM86" s="149" t="str">
        <f t="shared" si="27"/>
        <v/>
      </c>
      <c r="BN86" s="149" t="str">
        <f t="shared" si="27"/>
        <v/>
      </c>
      <c r="BO86" s="149" t="str">
        <f t="shared" si="27"/>
        <v/>
      </c>
      <c r="BP86" s="149" t="str">
        <f t="shared" si="27"/>
        <v/>
      </c>
      <c r="BQ86" s="149" t="str">
        <f t="shared" si="27"/>
        <v/>
      </c>
      <c r="BR86" s="149" t="str">
        <f t="shared" si="27"/>
        <v/>
      </c>
      <c r="BS86" s="149" t="str">
        <f t="shared" si="27"/>
        <v/>
      </c>
      <c r="BT86" s="149" t="str">
        <f t="shared" si="27"/>
        <v/>
      </c>
      <c r="BU86" s="149" t="str">
        <f t="shared" si="27"/>
        <v/>
      </c>
      <c r="BV86" s="149" t="str">
        <f t="shared" si="27"/>
        <v/>
      </c>
      <c r="BW86" s="149" t="str">
        <f t="shared" si="26"/>
        <v/>
      </c>
      <c r="BX86" s="149" t="str">
        <f t="shared" si="26"/>
        <v/>
      </c>
      <c r="BY86" s="149" t="str">
        <f t="shared" si="26"/>
        <v/>
      </c>
      <c r="BZ86" s="149" t="str">
        <f t="shared" si="14"/>
        <v/>
      </c>
    </row>
    <row r="87" spans="2:78" x14ac:dyDescent="0.3">
      <c r="B87" s="112" t="str">
        <f>Calculations!B87</f>
        <v>Conservation</v>
      </c>
      <c r="C87" s="115">
        <f>Calculations!C87</f>
        <v>0</v>
      </c>
      <c r="D87" s="112" t="str">
        <f>Calculations!D87</f>
        <v>Con</v>
      </c>
      <c r="E87" s="112" t="str">
        <f>Calculations!E87</f>
        <v>Conservation</v>
      </c>
      <c r="F87" s="112" t="str">
        <f>Calculations!F87</f>
        <v>Multiple</v>
      </c>
      <c r="G87" s="112">
        <f>Calculations!G87</f>
        <v>47484</v>
      </c>
      <c r="H87" s="112">
        <f>Calculations!H87</f>
        <v>1</v>
      </c>
      <c r="I87" s="112">
        <f>Calculations!I87</f>
        <v>15</v>
      </c>
      <c r="J87" s="112">
        <f>Calculations!J87</f>
        <v>0</v>
      </c>
      <c r="K87" s="112">
        <f>Calculations!K87</f>
        <v>2030</v>
      </c>
      <c r="L87" s="115"/>
      <c r="M87" s="149" t="str">
        <f t="shared" si="25"/>
        <v/>
      </c>
      <c r="N87" s="149" t="str">
        <f t="shared" si="25"/>
        <v/>
      </c>
      <c r="O87" s="149" t="str">
        <f t="shared" si="25"/>
        <v/>
      </c>
      <c r="P87" s="149" t="str">
        <f t="shared" si="25"/>
        <v/>
      </c>
      <c r="Q87" s="149" t="str">
        <f t="shared" si="25"/>
        <v/>
      </c>
      <c r="R87" s="149" t="str">
        <f t="shared" si="25"/>
        <v/>
      </c>
      <c r="S87" s="149" t="str">
        <f t="shared" si="25"/>
        <v/>
      </c>
      <c r="T87" s="149" t="str">
        <f t="shared" si="25"/>
        <v/>
      </c>
      <c r="U87" s="149" t="str">
        <f t="shared" si="25"/>
        <v/>
      </c>
      <c r="V87" s="149" t="str">
        <f t="shared" si="25"/>
        <v/>
      </c>
      <c r="W87" s="149" t="str">
        <f t="shared" si="25"/>
        <v/>
      </c>
      <c r="X87" s="149" t="str">
        <f t="shared" si="25"/>
        <v/>
      </c>
      <c r="Y87" s="149" t="str">
        <f t="shared" si="25"/>
        <v/>
      </c>
      <c r="Z87" s="149" t="str">
        <f t="shared" si="25"/>
        <v/>
      </c>
      <c r="AA87" s="149" t="str">
        <f t="shared" si="25"/>
        <v/>
      </c>
      <c r="AB87" s="149" t="str">
        <f t="shared" si="25"/>
        <v/>
      </c>
      <c r="AC87" s="149" t="str">
        <f t="shared" si="24"/>
        <v/>
      </c>
      <c r="AD87" s="149" t="str">
        <f t="shared" si="24"/>
        <v/>
      </c>
      <c r="AE87" s="149" t="str">
        <f t="shared" si="24"/>
        <v/>
      </c>
      <c r="AF87" s="149" t="str">
        <f t="shared" si="24"/>
        <v/>
      </c>
      <c r="AG87" s="149" t="str">
        <f t="shared" si="24"/>
        <v/>
      </c>
      <c r="AH87" s="149" t="str">
        <f t="shared" si="24"/>
        <v/>
      </c>
      <c r="AI87" s="149" t="str">
        <f t="shared" si="24"/>
        <v/>
      </c>
      <c r="AJ87" s="149" t="str">
        <f t="shared" si="24"/>
        <v/>
      </c>
      <c r="AK87" s="149" t="str">
        <f t="shared" si="24"/>
        <v/>
      </c>
      <c r="AL87" s="149">
        <f t="shared" si="24"/>
        <v>1</v>
      </c>
      <c r="AM87" s="149">
        <f t="shared" si="24"/>
        <v>1</v>
      </c>
      <c r="AN87" s="149">
        <f t="shared" si="24"/>
        <v>1</v>
      </c>
      <c r="AO87" s="149">
        <f t="shared" si="24"/>
        <v>1</v>
      </c>
      <c r="AP87" s="149">
        <f t="shared" si="24"/>
        <v>1</v>
      </c>
      <c r="AQ87" s="149">
        <f t="shared" si="24"/>
        <v>1</v>
      </c>
      <c r="AR87" s="149">
        <f t="shared" si="28"/>
        <v>1</v>
      </c>
      <c r="AS87" s="149">
        <f t="shared" si="28"/>
        <v>1</v>
      </c>
      <c r="AT87" s="149">
        <f t="shared" si="28"/>
        <v>1</v>
      </c>
      <c r="AU87" s="149">
        <f t="shared" si="28"/>
        <v>1</v>
      </c>
      <c r="AV87" s="149">
        <f t="shared" si="28"/>
        <v>1</v>
      </c>
      <c r="AW87" s="149">
        <f t="shared" si="28"/>
        <v>1</v>
      </c>
      <c r="AX87" s="149">
        <f t="shared" si="28"/>
        <v>1</v>
      </c>
      <c r="AY87" s="149">
        <f t="shared" si="28"/>
        <v>1</v>
      </c>
      <c r="AZ87" s="149">
        <f t="shared" si="28"/>
        <v>1</v>
      </c>
      <c r="BA87" s="149" t="str">
        <f t="shared" si="28"/>
        <v/>
      </c>
      <c r="BB87" s="149" t="str">
        <f t="shared" si="28"/>
        <v/>
      </c>
      <c r="BC87" s="149" t="str">
        <f t="shared" si="28"/>
        <v/>
      </c>
      <c r="BD87" s="149" t="str">
        <f t="shared" si="28"/>
        <v/>
      </c>
      <c r="BE87" s="149" t="str">
        <f t="shared" si="28"/>
        <v/>
      </c>
      <c r="BF87" s="149" t="str">
        <f t="shared" si="28"/>
        <v/>
      </c>
      <c r="BG87" s="149" t="str">
        <f t="shared" si="28"/>
        <v/>
      </c>
      <c r="BH87" s="149" t="str">
        <f t="shared" si="27"/>
        <v/>
      </c>
      <c r="BI87" s="149" t="str">
        <f t="shared" si="27"/>
        <v/>
      </c>
      <c r="BJ87" s="149" t="str">
        <f t="shared" si="27"/>
        <v/>
      </c>
      <c r="BK87" s="149" t="str">
        <f t="shared" si="27"/>
        <v/>
      </c>
      <c r="BL87" s="149" t="str">
        <f t="shared" si="27"/>
        <v/>
      </c>
      <c r="BM87" s="149" t="str">
        <f t="shared" si="27"/>
        <v/>
      </c>
      <c r="BN87" s="149" t="str">
        <f t="shared" si="27"/>
        <v/>
      </c>
      <c r="BO87" s="149" t="str">
        <f t="shared" si="27"/>
        <v/>
      </c>
      <c r="BP87" s="149" t="str">
        <f t="shared" si="27"/>
        <v/>
      </c>
      <c r="BQ87" s="149" t="str">
        <f t="shared" si="27"/>
        <v/>
      </c>
      <c r="BR87" s="149" t="str">
        <f t="shared" si="27"/>
        <v/>
      </c>
      <c r="BS87" s="149" t="str">
        <f t="shared" si="27"/>
        <v/>
      </c>
      <c r="BT87" s="149" t="str">
        <f t="shared" si="27"/>
        <v/>
      </c>
      <c r="BU87" s="149" t="str">
        <f t="shared" si="27"/>
        <v/>
      </c>
      <c r="BV87" s="149" t="str">
        <f t="shared" si="27"/>
        <v/>
      </c>
      <c r="BW87" s="149" t="str">
        <f t="shared" si="26"/>
        <v/>
      </c>
      <c r="BX87" s="149" t="str">
        <f t="shared" si="26"/>
        <v/>
      </c>
      <c r="BY87" s="149" t="str">
        <f t="shared" si="26"/>
        <v/>
      </c>
      <c r="BZ87" s="149" t="str">
        <f t="shared" si="14"/>
        <v/>
      </c>
    </row>
    <row r="88" spans="2:78" x14ac:dyDescent="0.3">
      <c r="B88" s="112" t="str">
        <f>Calculations!B88</f>
        <v>Conservation</v>
      </c>
      <c r="C88" s="115">
        <f>Calculations!C88</f>
        <v>0</v>
      </c>
      <c r="D88" s="112" t="str">
        <f>Calculations!D88</f>
        <v>Con</v>
      </c>
      <c r="E88" s="112" t="str">
        <f>Calculations!E88</f>
        <v>Conservation</v>
      </c>
      <c r="F88" s="112" t="str">
        <f>Calculations!F88</f>
        <v>Multiple</v>
      </c>
      <c r="G88" s="112">
        <f>Calculations!G88</f>
        <v>47849</v>
      </c>
      <c r="H88" s="112">
        <f>Calculations!H88</f>
        <v>1</v>
      </c>
      <c r="I88" s="112">
        <f>Calculations!I88</f>
        <v>15</v>
      </c>
      <c r="J88" s="112">
        <f>Calculations!J88</f>
        <v>0</v>
      </c>
      <c r="K88" s="112">
        <f>Calculations!K88</f>
        <v>2031</v>
      </c>
      <c r="L88" s="115"/>
      <c r="M88" s="149" t="str">
        <f t="shared" si="25"/>
        <v/>
      </c>
      <c r="N88" s="149" t="str">
        <f t="shared" si="25"/>
        <v/>
      </c>
      <c r="O88" s="149" t="str">
        <f t="shared" si="25"/>
        <v/>
      </c>
      <c r="P88" s="149" t="str">
        <f t="shared" si="25"/>
        <v/>
      </c>
      <c r="Q88" s="149" t="str">
        <f t="shared" si="25"/>
        <v/>
      </c>
      <c r="R88" s="149" t="str">
        <f t="shared" si="25"/>
        <v/>
      </c>
      <c r="S88" s="149" t="str">
        <f t="shared" si="25"/>
        <v/>
      </c>
      <c r="T88" s="149" t="str">
        <f t="shared" si="25"/>
        <v/>
      </c>
      <c r="U88" s="149" t="str">
        <f t="shared" si="25"/>
        <v/>
      </c>
      <c r="V88" s="149" t="str">
        <f t="shared" si="25"/>
        <v/>
      </c>
      <c r="W88" s="149" t="str">
        <f t="shared" si="25"/>
        <v/>
      </c>
      <c r="X88" s="149" t="str">
        <f t="shared" si="25"/>
        <v/>
      </c>
      <c r="Y88" s="149" t="str">
        <f t="shared" si="25"/>
        <v/>
      </c>
      <c r="Z88" s="149" t="str">
        <f t="shared" si="25"/>
        <v/>
      </c>
      <c r="AA88" s="149" t="str">
        <f t="shared" si="25"/>
        <v/>
      </c>
      <c r="AB88" s="149" t="str">
        <f t="shared" si="25"/>
        <v/>
      </c>
      <c r="AC88" s="149" t="str">
        <f t="shared" si="24"/>
        <v/>
      </c>
      <c r="AD88" s="149" t="str">
        <f t="shared" si="24"/>
        <v/>
      </c>
      <c r="AE88" s="149" t="str">
        <f t="shared" si="24"/>
        <v/>
      </c>
      <c r="AF88" s="149" t="str">
        <f t="shared" si="24"/>
        <v/>
      </c>
      <c r="AG88" s="149" t="str">
        <f t="shared" si="24"/>
        <v/>
      </c>
      <c r="AH88" s="149" t="str">
        <f t="shared" si="24"/>
        <v/>
      </c>
      <c r="AI88" s="149" t="str">
        <f t="shared" si="24"/>
        <v/>
      </c>
      <c r="AJ88" s="149" t="str">
        <f t="shared" si="24"/>
        <v/>
      </c>
      <c r="AK88" s="149" t="str">
        <f t="shared" si="24"/>
        <v/>
      </c>
      <c r="AL88" s="149" t="str">
        <f t="shared" si="24"/>
        <v/>
      </c>
      <c r="AM88" s="149">
        <f t="shared" si="24"/>
        <v>1</v>
      </c>
      <c r="AN88" s="149">
        <f t="shared" si="24"/>
        <v>1</v>
      </c>
      <c r="AO88" s="149">
        <f t="shared" si="24"/>
        <v>1</v>
      </c>
      <c r="AP88" s="149">
        <f t="shared" si="24"/>
        <v>1</v>
      </c>
      <c r="AQ88" s="149">
        <f t="shared" si="24"/>
        <v>1</v>
      </c>
      <c r="AR88" s="149">
        <f t="shared" si="28"/>
        <v>1</v>
      </c>
      <c r="AS88" s="149">
        <f t="shared" si="28"/>
        <v>1</v>
      </c>
      <c r="AT88" s="149">
        <f t="shared" si="28"/>
        <v>1</v>
      </c>
      <c r="AU88" s="149">
        <f t="shared" si="28"/>
        <v>1</v>
      </c>
      <c r="AV88" s="149">
        <f t="shared" si="28"/>
        <v>1</v>
      </c>
      <c r="AW88" s="149">
        <f t="shared" si="28"/>
        <v>1</v>
      </c>
      <c r="AX88" s="149">
        <f t="shared" si="28"/>
        <v>1</v>
      </c>
      <c r="AY88" s="149">
        <f t="shared" si="28"/>
        <v>1</v>
      </c>
      <c r="AZ88" s="149">
        <f t="shared" si="28"/>
        <v>1</v>
      </c>
      <c r="BA88" s="149">
        <f t="shared" si="28"/>
        <v>1</v>
      </c>
      <c r="BB88" s="149" t="str">
        <f t="shared" si="28"/>
        <v/>
      </c>
      <c r="BC88" s="149" t="str">
        <f t="shared" si="28"/>
        <v/>
      </c>
      <c r="BD88" s="149" t="str">
        <f t="shared" si="28"/>
        <v/>
      </c>
      <c r="BE88" s="149" t="str">
        <f t="shared" si="28"/>
        <v/>
      </c>
      <c r="BF88" s="149" t="str">
        <f t="shared" si="28"/>
        <v/>
      </c>
      <c r="BG88" s="149" t="str">
        <f t="shared" si="28"/>
        <v/>
      </c>
      <c r="BH88" s="149" t="str">
        <f t="shared" si="27"/>
        <v/>
      </c>
      <c r="BI88" s="149" t="str">
        <f t="shared" si="27"/>
        <v/>
      </c>
      <c r="BJ88" s="149" t="str">
        <f t="shared" si="27"/>
        <v/>
      </c>
      <c r="BK88" s="149" t="str">
        <f t="shared" si="27"/>
        <v/>
      </c>
      <c r="BL88" s="149" t="str">
        <f t="shared" si="27"/>
        <v/>
      </c>
      <c r="BM88" s="149" t="str">
        <f t="shared" si="27"/>
        <v/>
      </c>
      <c r="BN88" s="149" t="str">
        <f t="shared" si="27"/>
        <v/>
      </c>
      <c r="BO88" s="149" t="str">
        <f t="shared" si="27"/>
        <v/>
      </c>
      <c r="BP88" s="149" t="str">
        <f t="shared" si="27"/>
        <v/>
      </c>
      <c r="BQ88" s="149" t="str">
        <f t="shared" si="27"/>
        <v/>
      </c>
      <c r="BR88" s="149" t="str">
        <f t="shared" si="27"/>
        <v/>
      </c>
      <c r="BS88" s="149" t="str">
        <f t="shared" si="27"/>
        <v/>
      </c>
      <c r="BT88" s="149" t="str">
        <f t="shared" si="27"/>
        <v/>
      </c>
      <c r="BU88" s="149" t="str">
        <f t="shared" si="27"/>
        <v/>
      </c>
      <c r="BV88" s="149" t="str">
        <f t="shared" si="27"/>
        <v/>
      </c>
      <c r="BW88" s="149" t="str">
        <f t="shared" si="26"/>
        <v/>
      </c>
      <c r="BX88" s="149" t="str">
        <f t="shared" si="26"/>
        <v/>
      </c>
      <c r="BY88" s="149" t="str">
        <f t="shared" si="26"/>
        <v/>
      </c>
      <c r="BZ88" s="149" t="str">
        <f t="shared" si="14"/>
        <v/>
      </c>
    </row>
    <row r="89" spans="2:78" x14ac:dyDescent="0.3">
      <c r="B89" s="112" t="str">
        <f>Calculations!B89</f>
        <v>Conservation</v>
      </c>
      <c r="C89" s="115">
        <f>Calculations!C89</f>
        <v>0</v>
      </c>
      <c r="D89" s="112" t="str">
        <f>Calculations!D89</f>
        <v>Con</v>
      </c>
      <c r="E89" s="112" t="str">
        <f>Calculations!E89</f>
        <v>Conservation</v>
      </c>
      <c r="F89" s="112" t="str">
        <f>Calculations!F89</f>
        <v>Multiple</v>
      </c>
      <c r="G89" s="112">
        <f>Calculations!G89</f>
        <v>48214</v>
      </c>
      <c r="H89" s="112">
        <f>Calculations!H89</f>
        <v>1</v>
      </c>
      <c r="I89" s="112">
        <f>Calculations!I89</f>
        <v>15</v>
      </c>
      <c r="J89" s="112">
        <f>Calculations!J89</f>
        <v>0</v>
      </c>
      <c r="K89" s="112">
        <f>Calculations!K89</f>
        <v>2032</v>
      </c>
      <c r="L89" s="115"/>
      <c r="M89" s="149" t="str">
        <f t="shared" si="25"/>
        <v/>
      </c>
      <c r="N89" s="149" t="str">
        <f t="shared" si="25"/>
        <v/>
      </c>
      <c r="O89" s="149" t="str">
        <f t="shared" si="25"/>
        <v/>
      </c>
      <c r="P89" s="149" t="str">
        <f t="shared" si="25"/>
        <v/>
      </c>
      <c r="Q89" s="149" t="str">
        <f t="shared" si="25"/>
        <v/>
      </c>
      <c r="R89" s="149" t="str">
        <f t="shared" si="25"/>
        <v/>
      </c>
      <c r="S89" s="149" t="str">
        <f t="shared" si="25"/>
        <v/>
      </c>
      <c r="T89" s="149" t="str">
        <f t="shared" si="25"/>
        <v/>
      </c>
      <c r="U89" s="149" t="str">
        <f t="shared" si="25"/>
        <v/>
      </c>
      <c r="V89" s="149" t="str">
        <f t="shared" si="25"/>
        <v/>
      </c>
      <c r="W89" s="149" t="str">
        <f t="shared" si="25"/>
        <v/>
      </c>
      <c r="X89" s="149" t="str">
        <f t="shared" si="25"/>
        <v/>
      </c>
      <c r="Y89" s="149" t="str">
        <f t="shared" si="25"/>
        <v/>
      </c>
      <c r="Z89" s="149" t="str">
        <f t="shared" si="25"/>
        <v/>
      </c>
      <c r="AA89" s="149" t="str">
        <f t="shared" si="25"/>
        <v/>
      </c>
      <c r="AB89" s="149" t="str">
        <f t="shared" si="25"/>
        <v/>
      </c>
      <c r="AC89" s="149" t="str">
        <f t="shared" si="24"/>
        <v/>
      </c>
      <c r="AD89" s="149" t="str">
        <f t="shared" si="24"/>
        <v/>
      </c>
      <c r="AE89" s="149" t="str">
        <f t="shared" si="24"/>
        <v/>
      </c>
      <c r="AF89" s="149" t="str">
        <f t="shared" si="24"/>
        <v/>
      </c>
      <c r="AG89" s="149" t="str">
        <f t="shared" si="24"/>
        <v/>
      </c>
      <c r="AH89" s="149" t="str">
        <f t="shared" si="24"/>
        <v/>
      </c>
      <c r="AI89" s="149" t="str">
        <f t="shared" si="24"/>
        <v/>
      </c>
      <c r="AJ89" s="149" t="str">
        <f t="shared" si="24"/>
        <v/>
      </c>
      <c r="AK89" s="149" t="str">
        <f t="shared" si="24"/>
        <v/>
      </c>
      <c r="AL89" s="149" t="str">
        <f t="shared" si="24"/>
        <v/>
      </c>
      <c r="AM89" s="149" t="str">
        <f t="shared" si="24"/>
        <v/>
      </c>
      <c r="AN89" s="149">
        <f t="shared" si="24"/>
        <v>1</v>
      </c>
      <c r="AO89" s="149">
        <f t="shared" si="24"/>
        <v>1</v>
      </c>
      <c r="AP89" s="149">
        <f t="shared" si="24"/>
        <v>1</v>
      </c>
      <c r="AQ89" s="149">
        <f t="shared" si="24"/>
        <v>1</v>
      </c>
      <c r="AR89" s="149">
        <f t="shared" si="28"/>
        <v>1</v>
      </c>
      <c r="AS89" s="149">
        <f t="shared" si="28"/>
        <v>1</v>
      </c>
      <c r="AT89" s="149">
        <f t="shared" si="28"/>
        <v>1</v>
      </c>
      <c r="AU89" s="149">
        <f t="shared" si="28"/>
        <v>1</v>
      </c>
      <c r="AV89" s="149">
        <f t="shared" si="28"/>
        <v>1</v>
      </c>
      <c r="AW89" s="149">
        <f t="shared" si="28"/>
        <v>1</v>
      </c>
      <c r="AX89" s="149">
        <f t="shared" si="28"/>
        <v>1</v>
      </c>
      <c r="AY89" s="149">
        <f t="shared" si="28"/>
        <v>1</v>
      </c>
      <c r="AZ89" s="149">
        <f t="shared" si="28"/>
        <v>1</v>
      </c>
      <c r="BA89" s="149">
        <f t="shared" si="28"/>
        <v>1</v>
      </c>
      <c r="BB89" s="149">
        <f t="shared" si="28"/>
        <v>1</v>
      </c>
      <c r="BC89" s="149" t="str">
        <f t="shared" si="28"/>
        <v/>
      </c>
      <c r="BD89" s="149" t="str">
        <f t="shared" si="28"/>
        <v/>
      </c>
      <c r="BE89" s="149" t="str">
        <f t="shared" si="28"/>
        <v/>
      </c>
      <c r="BF89" s="149" t="str">
        <f t="shared" si="28"/>
        <v/>
      </c>
      <c r="BG89" s="149" t="str">
        <f t="shared" si="28"/>
        <v/>
      </c>
      <c r="BH89" s="149" t="str">
        <f t="shared" si="27"/>
        <v/>
      </c>
      <c r="BI89" s="149" t="str">
        <f t="shared" si="27"/>
        <v/>
      </c>
      <c r="BJ89" s="149" t="str">
        <f t="shared" si="27"/>
        <v/>
      </c>
      <c r="BK89" s="149" t="str">
        <f t="shared" si="27"/>
        <v/>
      </c>
      <c r="BL89" s="149" t="str">
        <f t="shared" si="27"/>
        <v/>
      </c>
      <c r="BM89" s="149" t="str">
        <f t="shared" si="27"/>
        <v/>
      </c>
      <c r="BN89" s="149" t="str">
        <f t="shared" si="27"/>
        <v/>
      </c>
      <c r="BO89" s="149" t="str">
        <f t="shared" si="27"/>
        <v/>
      </c>
      <c r="BP89" s="149" t="str">
        <f t="shared" si="27"/>
        <v/>
      </c>
      <c r="BQ89" s="149" t="str">
        <f t="shared" si="27"/>
        <v/>
      </c>
      <c r="BR89" s="149" t="str">
        <f t="shared" si="27"/>
        <v/>
      </c>
      <c r="BS89" s="149" t="str">
        <f t="shared" si="27"/>
        <v/>
      </c>
      <c r="BT89" s="149" t="str">
        <f t="shared" si="27"/>
        <v/>
      </c>
      <c r="BU89" s="149" t="str">
        <f t="shared" si="27"/>
        <v/>
      </c>
      <c r="BV89" s="149" t="str">
        <f t="shared" si="27"/>
        <v/>
      </c>
      <c r="BW89" s="149" t="str">
        <f t="shared" si="26"/>
        <v/>
      </c>
      <c r="BX89" s="149" t="str">
        <f t="shared" si="26"/>
        <v/>
      </c>
      <c r="BY89" s="149" t="str">
        <f t="shared" si="26"/>
        <v/>
      </c>
      <c r="BZ89" s="149" t="str">
        <f t="shared" si="14"/>
        <v/>
      </c>
    </row>
    <row r="90" spans="2:78" x14ac:dyDescent="0.3">
      <c r="B90" s="112" t="str">
        <f>Calculations!B90</f>
        <v>Conservation</v>
      </c>
      <c r="C90" s="115">
        <f>Calculations!C90</f>
        <v>0</v>
      </c>
      <c r="D90" s="112" t="str">
        <f>Calculations!D90</f>
        <v>Con</v>
      </c>
      <c r="E90" s="112" t="str">
        <f>Calculations!E90</f>
        <v>Conservation</v>
      </c>
      <c r="F90" s="112" t="str">
        <f>Calculations!F90</f>
        <v>Multiple</v>
      </c>
      <c r="G90" s="112">
        <f>Calculations!G90</f>
        <v>48580</v>
      </c>
      <c r="H90" s="112">
        <f>Calculations!H90</f>
        <v>1</v>
      </c>
      <c r="I90" s="112">
        <f>Calculations!I90</f>
        <v>15</v>
      </c>
      <c r="J90" s="112">
        <f>Calculations!J90</f>
        <v>0</v>
      </c>
      <c r="K90" s="112">
        <f>Calculations!K90</f>
        <v>2033</v>
      </c>
      <c r="L90" s="115"/>
      <c r="M90" s="149" t="str">
        <f t="shared" si="25"/>
        <v/>
      </c>
      <c r="N90" s="149" t="str">
        <f t="shared" si="25"/>
        <v/>
      </c>
      <c r="O90" s="149" t="str">
        <f t="shared" si="25"/>
        <v/>
      </c>
      <c r="P90" s="149" t="str">
        <f t="shared" si="25"/>
        <v/>
      </c>
      <c r="Q90" s="149" t="str">
        <f t="shared" si="25"/>
        <v/>
      </c>
      <c r="R90" s="149" t="str">
        <f t="shared" si="25"/>
        <v/>
      </c>
      <c r="S90" s="149" t="str">
        <f t="shared" si="25"/>
        <v/>
      </c>
      <c r="T90" s="149" t="str">
        <f t="shared" si="25"/>
        <v/>
      </c>
      <c r="U90" s="149" t="str">
        <f t="shared" si="25"/>
        <v/>
      </c>
      <c r="V90" s="149" t="str">
        <f t="shared" si="25"/>
        <v/>
      </c>
      <c r="W90" s="149" t="str">
        <f t="shared" si="25"/>
        <v/>
      </c>
      <c r="X90" s="149" t="str">
        <f t="shared" si="25"/>
        <v/>
      </c>
      <c r="Y90" s="149" t="str">
        <f t="shared" si="25"/>
        <v/>
      </c>
      <c r="Z90" s="149" t="str">
        <f t="shared" si="25"/>
        <v/>
      </c>
      <c r="AA90" s="149" t="str">
        <f t="shared" si="25"/>
        <v/>
      </c>
      <c r="AB90" s="149" t="str">
        <f t="shared" ref="AB90:AQ105" si="29">IF(AND(AB$2&gt;=$K90,AB$2&lt;SUM($I90:$K90)),1,"")</f>
        <v/>
      </c>
      <c r="AC90" s="149" t="str">
        <f t="shared" si="29"/>
        <v/>
      </c>
      <c r="AD90" s="149" t="str">
        <f t="shared" si="29"/>
        <v/>
      </c>
      <c r="AE90" s="149" t="str">
        <f t="shared" si="29"/>
        <v/>
      </c>
      <c r="AF90" s="149" t="str">
        <f t="shared" si="29"/>
        <v/>
      </c>
      <c r="AG90" s="149" t="str">
        <f t="shared" si="29"/>
        <v/>
      </c>
      <c r="AH90" s="149" t="str">
        <f t="shared" si="29"/>
        <v/>
      </c>
      <c r="AI90" s="149" t="str">
        <f t="shared" si="29"/>
        <v/>
      </c>
      <c r="AJ90" s="149" t="str">
        <f t="shared" si="29"/>
        <v/>
      </c>
      <c r="AK90" s="149" t="str">
        <f t="shared" si="29"/>
        <v/>
      </c>
      <c r="AL90" s="149" t="str">
        <f t="shared" si="29"/>
        <v/>
      </c>
      <c r="AM90" s="149" t="str">
        <f t="shared" si="29"/>
        <v/>
      </c>
      <c r="AN90" s="149" t="str">
        <f t="shared" si="29"/>
        <v/>
      </c>
      <c r="AO90" s="149">
        <f t="shared" si="29"/>
        <v>1</v>
      </c>
      <c r="AP90" s="149">
        <f t="shared" si="29"/>
        <v>1</v>
      </c>
      <c r="AQ90" s="149">
        <f t="shared" si="29"/>
        <v>1</v>
      </c>
      <c r="AR90" s="149">
        <f t="shared" si="28"/>
        <v>1</v>
      </c>
      <c r="AS90" s="149">
        <f t="shared" si="28"/>
        <v>1</v>
      </c>
      <c r="AT90" s="149">
        <f t="shared" si="28"/>
        <v>1</v>
      </c>
      <c r="AU90" s="149">
        <f t="shared" si="28"/>
        <v>1</v>
      </c>
      <c r="AV90" s="149">
        <f t="shared" si="28"/>
        <v>1</v>
      </c>
      <c r="AW90" s="149">
        <f t="shared" si="28"/>
        <v>1</v>
      </c>
      <c r="AX90" s="149">
        <f t="shared" si="28"/>
        <v>1</v>
      </c>
      <c r="AY90" s="149">
        <f t="shared" si="28"/>
        <v>1</v>
      </c>
      <c r="AZ90" s="149">
        <f t="shared" si="28"/>
        <v>1</v>
      </c>
      <c r="BA90" s="149">
        <f t="shared" si="28"/>
        <v>1</v>
      </c>
      <c r="BB90" s="149">
        <f t="shared" si="28"/>
        <v>1</v>
      </c>
      <c r="BC90" s="149">
        <f t="shared" si="28"/>
        <v>1</v>
      </c>
      <c r="BD90" s="149" t="str">
        <f t="shared" si="28"/>
        <v/>
      </c>
      <c r="BE90" s="149" t="str">
        <f t="shared" si="28"/>
        <v/>
      </c>
      <c r="BF90" s="149" t="str">
        <f t="shared" si="28"/>
        <v/>
      </c>
      <c r="BG90" s="149" t="str">
        <f t="shared" si="28"/>
        <v/>
      </c>
      <c r="BH90" s="149" t="str">
        <f t="shared" si="27"/>
        <v/>
      </c>
      <c r="BI90" s="149" t="str">
        <f t="shared" si="27"/>
        <v/>
      </c>
      <c r="BJ90" s="149" t="str">
        <f t="shared" si="27"/>
        <v/>
      </c>
      <c r="BK90" s="149" t="str">
        <f t="shared" si="27"/>
        <v/>
      </c>
      <c r="BL90" s="149" t="str">
        <f t="shared" si="27"/>
        <v/>
      </c>
      <c r="BM90" s="149" t="str">
        <f t="shared" si="27"/>
        <v/>
      </c>
      <c r="BN90" s="149" t="str">
        <f t="shared" si="27"/>
        <v/>
      </c>
      <c r="BO90" s="149" t="str">
        <f t="shared" si="27"/>
        <v/>
      </c>
      <c r="BP90" s="149" t="str">
        <f t="shared" si="27"/>
        <v/>
      </c>
      <c r="BQ90" s="149" t="str">
        <f t="shared" si="27"/>
        <v/>
      </c>
      <c r="BR90" s="149" t="str">
        <f t="shared" si="27"/>
        <v/>
      </c>
      <c r="BS90" s="149" t="str">
        <f t="shared" si="27"/>
        <v/>
      </c>
      <c r="BT90" s="149" t="str">
        <f t="shared" si="27"/>
        <v/>
      </c>
      <c r="BU90" s="149" t="str">
        <f t="shared" si="27"/>
        <v/>
      </c>
      <c r="BV90" s="149" t="str">
        <f t="shared" si="27"/>
        <v/>
      </c>
      <c r="BW90" s="149" t="str">
        <f t="shared" si="26"/>
        <v/>
      </c>
      <c r="BX90" s="149" t="str">
        <f t="shared" si="26"/>
        <v/>
      </c>
      <c r="BY90" s="149" t="str">
        <f t="shared" si="26"/>
        <v/>
      </c>
      <c r="BZ90" s="149" t="str">
        <f t="shared" si="14"/>
        <v/>
      </c>
    </row>
    <row r="91" spans="2:78" x14ac:dyDescent="0.3">
      <c r="B91" s="112" t="str">
        <f>Calculations!B91</f>
        <v>Conservation</v>
      </c>
      <c r="C91" s="115">
        <f>Calculations!C91</f>
        <v>0</v>
      </c>
      <c r="D91" s="112" t="str">
        <f>Calculations!D91</f>
        <v>Con</v>
      </c>
      <c r="E91" s="112" t="str">
        <f>Calculations!E91</f>
        <v>Conservation</v>
      </c>
      <c r="F91" s="112" t="str">
        <f>Calculations!F91</f>
        <v>Multiple</v>
      </c>
      <c r="G91" s="112">
        <f>Calculations!G91</f>
        <v>48945</v>
      </c>
      <c r="H91" s="112">
        <f>Calculations!H91</f>
        <v>1</v>
      </c>
      <c r="I91" s="112">
        <f>Calculations!I91</f>
        <v>15</v>
      </c>
      <c r="J91" s="112">
        <f>Calculations!J91</f>
        <v>0</v>
      </c>
      <c r="K91" s="112">
        <f>Calculations!K91</f>
        <v>2034</v>
      </c>
      <c r="L91" s="115"/>
      <c r="M91" s="149" t="str">
        <f t="shared" ref="M91:AB106" si="30">IF(AND(M$2&gt;=$K91,M$2&lt;SUM($I91:$K91)),1,"")</f>
        <v/>
      </c>
      <c r="N91" s="149" t="str">
        <f t="shared" si="30"/>
        <v/>
      </c>
      <c r="O91" s="149" t="str">
        <f t="shared" si="30"/>
        <v/>
      </c>
      <c r="P91" s="149" t="str">
        <f t="shared" si="30"/>
        <v/>
      </c>
      <c r="Q91" s="149" t="str">
        <f t="shared" si="30"/>
        <v/>
      </c>
      <c r="R91" s="149" t="str">
        <f t="shared" si="30"/>
        <v/>
      </c>
      <c r="S91" s="149" t="str">
        <f t="shared" si="30"/>
        <v/>
      </c>
      <c r="T91" s="149" t="str">
        <f t="shared" si="30"/>
        <v/>
      </c>
      <c r="U91" s="149" t="str">
        <f t="shared" si="30"/>
        <v/>
      </c>
      <c r="V91" s="149" t="str">
        <f t="shared" si="30"/>
        <v/>
      </c>
      <c r="W91" s="149" t="str">
        <f t="shared" si="30"/>
        <v/>
      </c>
      <c r="X91" s="149" t="str">
        <f t="shared" si="30"/>
        <v/>
      </c>
      <c r="Y91" s="149" t="str">
        <f t="shared" si="30"/>
        <v/>
      </c>
      <c r="Z91" s="149" t="str">
        <f t="shared" si="30"/>
        <v/>
      </c>
      <c r="AA91" s="149" t="str">
        <f t="shared" si="30"/>
        <v/>
      </c>
      <c r="AB91" s="149" t="str">
        <f t="shared" si="30"/>
        <v/>
      </c>
      <c r="AC91" s="149" t="str">
        <f t="shared" si="29"/>
        <v/>
      </c>
      <c r="AD91" s="149" t="str">
        <f t="shared" si="29"/>
        <v/>
      </c>
      <c r="AE91" s="149" t="str">
        <f t="shared" si="29"/>
        <v/>
      </c>
      <c r="AF91" s="149" t="str">
        <f t="shared" si="29"/>
        <v/>
      </c>
      <c r="AG91" s="149" t="str">
        <f t="shared" si="29"/>
        <v/>
      </c>
      <c r="AH91" s="149" t="str">
        <f t="shared" si="29"/>
        <v/>
      </c>
      <c r="AI91" s="149" t="str">
        <f t="shared" si="29"/>
        <v/>
      </c>
      <c r="AJ91" s="149" t="str">
        <f t="shared" si="29"/>
        <v/>
      </c>
      <c r="AK91" s="149" t="str">
        <f t="shared" si="29"/>
        <v/>
      </c>
      <c r="AL91" s="149" t="str">
        <f t="shared" si="29"/>
        <v/>
      </c>
      <c r="AM91" s="149" t="str">
        <f t="shared" si="29"/>
        <v/>
      </c>
      <c r="AN91" s="149" t="str">
        <f t="shared" si="29"/>
        <v/>
      </c>
      <c r="AO91" s="149" t="str">
        <f t="shared" si="29"/>
        <v/>
      </c>
      <c r="AP91" s="149">
        <f t="shared" si="29"/>
        <v>1</v>
      </c>
      <c r="AQ91" s="149">
        <f t="shared" si="29"/>
        <v>1</v>
      </c>
      <c r="AR91" s="149">
        <f t="shared" si="28"/>
        <v>1</v>
      </c>
      <c r="AS91" s="149">
        <f t="shared" si="28"/>
        <v>1</v>
      </c>
      <c r="AT91" s="149">
        <f t="shared" si="28"/>
        <v>1</v>
      </c>
      <c r="AU91" s="149">
        <f t="shared" si="28"/>
        <v>1</v>
      </c>
      <c r="AV91" s="149">
        <f t="shared" si="28"/>
        <v>1</v>
      </c>
      <c r="AW91" s="149">
        <f t="shared" si="28"/>
        <v>1</v>
      </c>
      <c r="AX91" s="149">
        <f t="shared" si="28"/>
        <v>1</v>
      </c>
      <c r="AY91" s="149">
        <f t="shared" si="28"/>
        <v>1</v>
      </c>
      <c r="AZ91" s="149">
        <f t="shared" si="28"/>
        <v>1</v>
      </c>
      <c r="BA91" s="149">
        <f t="shared" si="28"/>
        <v>1</v>
      </c>
      <c r="BB91" s="149">
        <f t="shared" si="28"/>
        <v>1</v>
      </c>
      <c r="BC91" s="149">
        <f t="shared" si="28"/>
        <v>1</v>
      </c>
      <c r="BD91" s="149">
        <f t="shared" si="28"/>
        <v>1</v>
      </c>
      <c r="BE91" s="149" t="str">
        <f t="shared" si="28"/>
        <v/>
      </c>
      <c r="BF91" s="149" t="str">
        <f t="shared" si="28"/>
        <v/>
      </c>
      <c r="BG91" s="149" t="str">
        <f t="shared" si="28"/>
        <v/>
      </c>
      <c r="BH91" s="149" t="str">
        <f t="shared" si="27"/>
        <v/>
      </c>
      <c r="BI91" s="149" t="str">
        <f t="shared" si="27"/>
        <v/>
      </c>
      <c r="BJ91" s="149" t="str">
        <f t="shared" si="27"/>
        <v/>
      </c>
      <c r="BK91" s="149" t="str">
        <f t="shared" si="27"/>
        <v/>
      </c>
      <c r="BL91" s="149" t="str">
        <f t="shared" si="27"/>
        <v/>
      </c>
      <c r="BM91" s="149" t="str">
        <f t="shared" si="27"/>
        <v/>
      </c>
      <c r="BN91" s="149" t="str">
        <f t="shared" si="27"/>
        <v/>
      </c>
      <c r="BO91" s="149" t="str">
        <f t="shared" si="27"/>
        <v/>
      </c>
      <c r="BP91" s="149" t="str">
        <f t="shared" si="27"/>
        <v/>
      </c>
      <c r="BQ91" s="149" t="str">
        <f t="shared" si="27"/>
        <v/>
      </c>
      <c r="BR91" s="149" t="str">
        <f t="shared" si="27"/>
        <v/>
      </c>
      <c r="BS91" s="149" t="str">
        <f t="shared" si="27"/>
        <v/>
      </c>
      <c r="BT91" s="149" t="str">
        <f t="shared" si="27"/>
        <v/>
      </c>
      <c r="BU91" s="149" t="str">
        <f t="shared" si="27"/>
        <v/>
      </c>
      <c r="BV91" s="149" t="str">
        <f t="shared" si="27"/>
        <v/>
      </c>
      <c r="BW91" s="149" t="str">
        <f t="shared" si="26"/>
        <v/>
      </c>
      <c r="BX91" s="149" t="str">
        <f t="shared" si="26"/>
        <v/>
      </c>
      <c r="BY91" s="149" t="str">
        <f t="shared" si="26"/>
        <v/>
      </c>
      <c r="BZ91" s="149" t="str">
        <f t="shared" si="14"/>
        <v/>
      </c>
    </row>
    <row r="92" spans="2:78" x14ac:dyDescent="0.3">
      <c r="B92" s="112" t="str">
        <f>Calculations!B92</f>
        <v>Conservation</v>
      </c>
      <c r="C92" s="115">
        <f>Calculations!C92</f>
        <v>0</v>
      </c>
      <c r="D92" s="112" t="str">
        <f>Calculations!D92</f>
        <v>Con</v>
      </c>
      <c r="E92" s="112" t="str">
        <f>Calculations!E92</f>
        <v>Conservation</v>
      </c>
      <c r="F92" s="112" t="str">
        <f>Calculations!F92</f>
        <v>Multiple</v>
      </c>
      <c r="G92" s="112">
        <f>Calculations!G92</f>
        <v>49310</v>
      </c>
      <c r="H92" s="112">
        <f>Calculations!H92</f>
        <v>1</v>
      </c>
      <c r="I92" s="112">
        <f>Calculations!I92</f>
        <v>15</v>
      </c>
      <c r="J92" s="112">
        <f>Calculations!J92</f>
        <v>0</v>
      </c>
      <c r="K92" s="112">
        <f>Calculations!K92</f>
        <v>2035</v>
      </c>
      <c r="L92" s="115"/>
      <c r="M92" s="149" t="str">
        <f t="shared" si="30"/>
        <v/>
      </c>
      <c r="N92" s="149" t="str">
        <f t="shared" si="30"/>
        <v/>
      </c>
      <c r="O92" s="149" t="str">
        <f t="shared" si="30"/>
        <v/>
      </c>
      <c r="P92" s="149" t="str">
        <f t="shared" si="30"/>
        <v/>
      </c>
      <c r="Q92" s="149" t="str">
        <f t="shared" si="30"/>
        <v/>
      </c>
      <c r="R92" s="149" t="str">
        <f t="shared" si="30"/>
        <v/>
      </c>
      <c r="S92" s="149" t="str">
        <f t="shared" si="30"/>
        <v/>
      </c>
      <c r="T92" s="149" t="str">
        <f t="shared" si="30"/>
        <v/>
      </c>
      <c r="U92" s="149" t="str">
        <f t="shared" si="30"/>
        <v/>
      </c>
      <c r="V92" s="149" t="str">
        <f t="shared" si="30"/>
        <v/>
      </c>
      <c r="W92" s="149" t="str">
        <f t="shared" si="30"/>
        <v/>
      </c>
      <c r="X92" s="149" t="str">
        <f t="shared" si="30"/>
        <v/>
      </c>
      <c r="Y92" s="149" t="str">
        <f t="shared" si="30"/>
        <v/>
      </c>
      <c r="Z92" s="149" t="str">
        <f t="shared" si="30"/>
        <v/>
      </c>
      <c r="AA92" s="149" t="str">
        <f t="shared" si="30"/>
        <v/>
      </c>
      <c r="AB92" s="149" t="str">
        <f t="shared" si="30"/>
        <v/>
      </c>
      <c r="AC92" s="149" t="str">
        <f t="shared" si="29"/>
        <v/>
      </c>
      <c r="AD92" s="149" t="str">
        <f t="shared" si="29"/>
        <v/>
      </c>
      <c r="AE92" s="149" t="str">
        <f t="shared" si="29"/>
        <v/>
      </c>
      <c r="AF92" s="149" t="str">
        <f t="shared" si="29"/>
        <v/>
      </c>
      <c r="AG92" s="149" t="str">
        <f t="shared" si="29"/>
        <v/>
      </c>
      <c r="AH92" s="149" t="str">
        <f t="shared" si="29"/>
        <v/>
      </c>
      <c r="AI92" s="149" t="str">
        <f t="shared" si="29"/>
        <v/>
      </c>
      <c r="AJ92" s="149" t="str">
        <f t="shared" si="29"/>
        <v/>
      </c>
      <c r="AK92" s="149" t="str">
        <f t="shared" si="29"/>
        <v/>
      </c>
      <c r="AL92" s="149" t="str">
        <f t="shared" si="29"/>
        <v/>
      </c>
      <c r="AM92" s="149" t="str">
        <f t="shared" si="29"/>
        <v/>
      </c>
      <c r="AN92" s="149" t="str">
        <f t="shared" si="29"/>
        <v/>
      </c>
      <c r="AO92" s="149" t="str">
        <f t="shared" si="29"/>
        <v/>
      </c>
      <c r="AP92" s="149" t="str">
        <f t="shared" si="29"/>
        <v/>
      </c>
      <c r="AQ92" s="149">
        <f t="shared" si="29"/>
        <v>1</v>
      </c>
      <c r="AR92" s="149">
        <f t="shared" si="28"/>
        <v>1</v>
      </c>
      <c r="AS92" s="149">
        <f t="shared" si="28"/>
        <v>1</v>
      </c>
      <c r="AT92" s="149">
        <f t="shared" si="28"/>
        <v>1</v>
      </c>
      <c r="AU92" s="149">
        <f t="shared" si="28"/>
        <v>1</v>
      </c>
      <c r="AV92" s="149">
        <f t="shared" si="28"/>
        <v>1</v>
      </c>
      <c r="AW92" s="149">
        <f t="shared" si="28"/>
        <v>1</v>
      </c>
      <c r="AX92" s="149">
        <f t="shared" si="28"/>
        <v>1</v>
      </c>
      <c r="AY92" s="149">
        <f t="shared" si="28"/>
        <v>1</v>
      </c>
      <c r="AZ92" s="149">
        <f t="shared" si="28"/>
        <v>1</v>
      </c>
      <c r="BA92" s="149">
        <f t="shared" si="28"/>
        <v>1</v>
      </c>
      <c r="BB92" s="149">
        <f t="shared" si="28"/>
        <v>1</v>
      </c>
      <c r="BC92" s="149">
        <f t="shared" si="28"/>
        <v>1</v>
      </c>
      <c r="BD92" s="149">
        <f t="shared" si="28"/>
        <v>1</v>
      </c>
      <c r="BE92" s="149">
        <f t="shared" si="28"/>
        <v>1</v>
      </c>
      <c r="BF92" s="149" t="str">
        <f t="shared" si="28"/>
        <v/>
      </c>
      <c r="BG92" s="149" t="str">
        <f t="shared" si="28"/>
        <v/>
      </c>
      <c r="BH92" s="149" t="str">
        <f t="shared" si="27"/>
        <v/>
      </c>
      <c r="BI92" s="149" t="str">
        <f t="shared" si="27"/>
        <v/>
      </c>
      <c r="BJ92" s="149" t="str">
        <f t="shared" si="27"/>
        <v/>
      </c>
      <c r="BK92" s="149" t="str">
        <f t="shared" si="27"/>
        <v/>
      </c>
      <c r="BL92" s="149" t="str">
        <f t="shared" si="27"/>
        <v/>
      </c>
      <c r="BM92" s="149" t="str">
        <f t="shared" si="27"/>
        <v/>
      </c>
      <c r="BN92" s="149" t="str">
        <f t="shared" si="27"/>
        <v/>
      </c>
      <c r="BO92" s="149" t="str">
        <f t="shared" si="27"/>
        <v/>
      </c>
      <c r="BP92" s="149" t="str">
        <f t="shared" si="27"/>
        <v/>
      </c>
      <c r="BQ92" s="149" t="str">
        <f t="shared" si="27"/>
        <v/>
      </c>
      <c r="BR92" s="149" t="str">
        <f t="shared" si="27"/>
        <v/>
      </c>
      <c r="BS92" s="149" t="str">
        <f t="shared" si="27"/>
        <v/>
      </c>
      <c r="BT92" s="149" t="str">
        <f t="shared" si="27"/>
        <v/>
      </c>
      <c r="BU92" s="149" t="str">
        <f t="shared" si="27"/>
        <v/>
      </c>
      <c r="BV92" s="149" t="str">
        <f t="shared" si="27"/>
        <v/>
      </c>
      <c r="BW92" s="149" t="str">
        <f t="shared" si="26"/>
        <v/>
      </c>
      <c r="BX92" s="149" t="str">
        <f t="shared" si="26"/>
        <v/>
      </c>
      <c r="BY92" s="149" t="str">
        <f t="shared" si="26"/>
        <v/>
      </c>
      <c r="BZ92" s="149" t="str">
        <f t="shared" si="14"/>
        <v/>
      </c>
    </row>
    <row r="93" spans="2:78" x14ac:dyDescent="0.3">
      <c r="B93" s="112" t="str">
        <f>Calculations!B93</f>
        <v>Conservation</v>
      </c>
      <c r="C93" s="115">
        <f>Calculations!C93</f>
        <v>0</v>
      </c>
      <c r="D93" s="112" t="str">
        <f>Calculations!D93</f>
        <v>Con</v>
      </c>
      <c r="E93" s="112" t="str">
        <f>Calculations!E93</f>
        <v>Conservation</v>
      </c>
      <c r="F93" s="112" t="str">
        <f>Calculations!F93</f>
        <v>Multiple</v>
      </c>
      <c r="G93" s="112">
        <f>Calculations!G93</f>
        <v>49675</v>
      </c>
      <c r="H93" s="112">
        <f>Calculations!H93</f>
        <v>1</v>
      </c>
      <c r="I93" s="112">
        <f>Calculations!I93</f>
        <v>15</v>
      </c>
      <c r="J93" s="112">
        <f>Calculations!J93</f>
        <v>0</v>
      </c>
      <c r="K93" s="112">
        <f>Calculations!K93</f>
        <v>2036</v>
      </c>
      <c r="L93" s="115"/>
      <c r="M93" s="149" t="str">
        <f t="shared" si="30"/>
        <v/>
      </c>
      <c r="N93" s="149" t="str">
        <f t="shared" si="30"/>
        <v/>
      </c>
      <c r="O93" s="149" t="str">
        <f t="shared" si="30"/>
        <v/>
      </c>
      <c r="P93" s="149" t="str">
        <f t="shared" si="30"/>
        <v/>
      </c>
      <c r="Q93" s="149" t="str">
        <f t="shared" si="30"/>
        <v/>
      </c>
      <c r="R93" s="149" t="str">
        <f t="shared" si="30"/>
        <v/>
      </c>
      <c r="S93" s="149" t="str">
        <f t="shared" si="30"/>
        <v/>
      </c>
      <c r="T93" s="149" t="str">
        <f t="shared" si="30"/>
        <v/>
      </c>
      <c r="U93" s="149" t="str">
        <f t="shared" si="30"/>
        <v/>
      </c>
      <c r="V93" s="149" t="str">
        <f t="shared" si="30"/>
        <v/>
      </c>
      <c r="W93" s="149" t="str">
        <f t="shared" si="30"/>
        <v/>
      </c>
      <c r="X93" s="149" t="str">
        <f t="shared" si="30"/>
        <v/>
      </c>
      <c r="Y93" s="149" t="str">
        <f t="shared" si="30"/>
        <v/>
      </c>
      <c r="Z93" s="149" t="str">
        <f t="shared" si="30"/>
        <v/>
      </c>
      <c r="AA93" s="149" t="str">
        <f t="shared" si="30"/>
        <v/>
      </c>
      <c r="AB93" s="149" t="str">
        <f t="shared" si="30"/>
        <v/>
      </c>
      <c r="AC93" s="149" t="str">
        <f t="shared" si="29"/>
        <v/>
      </c>
      <c r="AD93" s="149" t="str">
        <f t="shared" si="29"/>
        <v/>
      </c>
      <c r="AE93" s="149" t="str">
        <f t="shared" si="29"/>
        <v/>
      </c>
      <c r="AF93" s="149" t="str">
        <f t="shared" si="29"/>
        <v/>
      </c>
      <c r="AG93" s="149" t="str">
        <f t="shared" si="29"/>
        <v/>
      </c>
      <c r="AH93" s="149" t="str">
        <f t="shared" si="29"/>
        <v/>
      </c>
      <c r="AI93" s="149" t="str">
        <f t="shared" si="29"/>
        <v/>
      </c>
      <c r="AJ93" s="149" t="str">
        <f t="shared" si="29"/>
        <v/>
      </c>
      <c r="AK93" s="149" t="str">
        <f t="shared" si="29"/>
        <v/>
      </c>
      <c r="AL93" s="149" t="str">
        <f t="shared" si="29"/>
        <v/>
      </c>
      <c r="AM93" s="149" t="str">
        <f t="shared" si="29"/>
        <v/>
      </c>
      <c r="AN93" s="149" t="str">
        <f t="shared" si="29"/>
        <v/>
      </c>
      <c r="AO93" s="149" t="str">
        <f t="shared" si="29"/>
        <v/>
      </c>
      <c r="AP93" s="149" t="str">
        <f t="shared" si="29"/>
        <v/>
      </c>
      <c r="AQ93" s="149" t="str">
        <f t="shared" si="29"/>
        <v/>
      </c>
      <c r="AR93" s="149">
        <f t="shared" si="28"/>
        <v>1</v>
      </c>
      <c r="AS93" s="149">
        <f t="shared" si="28"/>
        <v>1</v>
      </c>
      <c r="AT93" s="149">
        <f t="shared" si="28"/>
        <v>1</v>
      </c>
      <c r="AU93" s="149">
        <f t="shared" si="28"/>
        <v>1</v>
      </c>
      <c r="AV93" s="149">
        <f t="shared" si="28"/>
        <v>1</v>
      </c>
      <c r="AW93" s="149">
        <f t="shared" si="28"/>
        <v>1</v>
      </c>
      <c r="AX93" s="149">
        <f t="shared" si="28"/>
        <v>1</v>
      </c>
      <c r="AY93" s="149">
        <f t="shared" si="28"/>
        <v>1</v>
      </c>
      <c r="AZ93" s="149">
        <f t="shared" si="28"/>
        <v>1</v>
      </c>
      <c r="BA93" s="149">
        <f t="shared" si="28"/>
        <v>1</v>
      </c>
      <c r="BB93" s="149">
        <f t="shared" si="28"/>
        <v>1</v>
      </c>
      <c r="BC93" s="149">
        <f t="shared" si="28"/>
        <v>1</v>
      </c>
      <c r="BD93" s="149">
        <f t="shared" si="28"/>
        <v>1</v>
      </c>
      <c r="BE93" s="149">
        <f t="shared" si="28"/>
        <v>1</v>
      </c>
      <c r="BF93" s="149">
        <f t="shared" si="28"/>
        <v>1</v>
      </c>
      <c r="BG93" s="149" t="str">
        <f t="shared" ref="BG93:BV106" si="31">IF(AND(BG$2&gt;=$K93,BG$2&lt;SUM($I93:$K93)),1,"")</f>
        <v/>
      </c>
      <c r="BH93" s="149" t="str">
        <f t="shared" si="31"/>
        <v/>
      </c>
      <c r="BI93" s="149" t="str">
        <f t="shared" si="31"/>
        <v/>
      </c>
      <c r="BJ93" s="149" t="str">
        <f t="shared" si="31"/>
        <v/>
      </c>
      <c r="BK93" s="149" t="str">
        <f t="shared" si="31"/>
        <v/>
      </c>
      <c r="BL93" s="149" t="str">
        <f t="shared" si="31"/>
        <v/>
      </c>
      <c r="BM93" s="149" t="str">
        <f t="shared" si="31"/>
        <v/>
      </c>
      <c r="BN93" s="149" t="str">
        <f t="shared" si="31"/>
        <v/>
      </c>
      <c r="BO93" s="149" t="str">
        <f t="shared" si="31"/>
        <v/>
      </c>
      <c r="BP93" s="149" t="str">
        <f t="shared" si="31"/>
        <v/>
      </c>
      <c r="BQ93" s="149" t="str">
        <f t="shared" si="31"/>
        <v/>
      </c>
      <c r="BR93" s="149" t="str">
        <f t="shared" si="31"/>
        <v/>
      </c>
      <c r="BS93" s="149" t="str">
        <f t="shared" si="31"/>
        <v/>
      </c>
      <c r="BT93" s="149" t="str">
        <f t="shared" si="31"/>
        <v/>
      </c>
      <c r="BU93" s="149" t="str">
        <f t="shared" si="31"/>
        <v/>
      </c>
      <c r="BV93" s="149" t="str">
        <f t="shared" si="31"/>
        <v/>
      </c>
      <c r="BW93" s="149" t="str">
        <f t="shared" si="26"/>
        <v/>
      </c>
      <c r="BX93" s="149" t="str">
        <f t="shared" si="26"/>
        <v/>
      </c>
      <c r="BY93" s="149" t="str">
        <f t="shared" si="26"/>
        <v/>
      </c>
      <c r="BZ93" s="149" t="str">
        <f t="shared" si="14"/>
        <v/>
      </c>
    </row>
    <row r="94" spans="2:78" x14ac:dyDescent="0.3">
      <c r="B94" s="112" t="str">
        <f>Calculations!B94</f>
        <v>Conservation</v>
      </c>
      <c r="C94" s="115">
        <f>Calculations!C94</f>
        <v>0</v>
      </c>
      <c r="D94" s="112" t="str">
        <f>Calculations!D94</f>
        <v>Con</v>
      </c>
      <c r="E94" s="112" t="str">
        <f>Calculations!E94</f>
        <v>Conservation</v>
      </c>
      <c r="F94" s="112" t="str">
        <f>Calculations!F94</f>
        <v>Multiple</v>
      </c>
      <c r="G94" s="112">
        <f>Calculations!G94</f>
        <v>50041</v>
      </c>
      <c r="H94" s="112">
        <f>Calculations!H94</f>
        <v>1</v>
      </c>
      <c r="I94" s="112">
        <f>Calculations!I94</f>
        <v>15</v>
      </c>
      <c r="J94" s="112">
        <f>Calculations!J94</f>
        <v>0</v>
      </c>
      <c r="K94" s="112">
        <f>Calculations!K94</f>
        <v>2037</v>
      </c>
      <c r="L94" s="115"/>
      <c r="M94" s="149" t="str">
        <f t="shared" si="30"/>
        <v/>
      </c>
      <c r="N94" s="149" t="str">
        <f t="shared" si="30"/>
        <v/>
      </c>
      <c r="O94" s="149" t="str">
        <f t="shared" si="30"/>
        <v/>
      </c>
      <c r="P94" s="149" t="str">
        <f t="shared" si="30"/>
        <v/>
      </c>
      <c r="Q94" s="149" t="str">
        <f t="shared" si="30"/>
        <v/>
      </c>
      <c r="R94" s="149" t="str">
        <f t="shared" si="30"/>
        <v/>
      </c>
      <c r="S94" s="149" t="str">
        <f t="shared" si="30"/>
        <v/>
      </c>
      <c r="T94" s="149" t="str">
        <f t="shared" si="30"/>
        <v/>
      </c>
      <c r="U94" s="149" t="str">
        <f t="shared" si="30"/>
        <v/>
      </c>
      <c r="V94" s="149" t="str">
        <f t="shared" si="30"/>
        <v/>
      </c>
      <c r="W94" s="149" t="str">
        <f t="shared" si="30"/>
        <v/>
      </c>
      <c r="X94" s="149" t="str">
        <f t="shared" si="30"/>
        <v/>
      </c>
      <c r="Y94" s="149" t="str">
        <f t="shared" si="30"/>
        <v/>
      </c>
      <c r="Z94" s="149" t="str">
        <f t="shared" si="30"/>
        <v/>
      </c>
      <c r="AA94" s="149" t="str">
        <f t="shared" si="30"/>
        <v/>
      </c>
      <c r="AB94" s="149" t="str">
        <f t="shared" si="30"/>
        <v/>
      </c>
      <c r="AC94" s="149" t="str">
        <f t="shared" si="29"/>
        <v/>
      </c>
      <c r="AD94" s="149" t="str">
        <f t="shared" si="29"/>
        <v/>
      </c>
      <c r="AE94" s="149" t="str">
        <f t="shared" si="29"/>
        <v/>
      </c>
      <c r="AF94" s="149" t="str">
        <f t="shared" si="29"/>
        <v/>
      </c>
      <c r="AG94" s="149" t="str">
        <f t="shared" si="29"/>
        <v/>
      </c>
      <c r="AH94" s="149" t="str">
        <f t="shared" si="29"/>
        <v/>
      </c>
      <c r="AI94" s="149" t="str">
        <f t="shared" si="29"/>
        <v/>
      </c>
      <c r="AJ94" s="149" t="str">
        <f t="shared" si="29"/>
        <v/>
      </c>
      <c r="AK94" s="149" t="str">
        <f t="shared" si="29"/>
        <v/>
      </c>
      <c r="AL94" s="149" t="str">
        <f t="shared" si="29"/>
        <v/>
      </c>
      <c r="AM94" s="149" t="str">
        <f t="shared" si="29"/>
        <v/>
      </c>
      <c r="AN94" s="149" t="str">
        <f t="shared" si="29"/>
        <v/>
      </c>
      <c r="AO94" s="149" t="str">
        <f t="shared" si="29"/>
        <v/>
      </c>
      <c r="AP94" s="149" t="str">
        <f t="shared" si="29"/>
        <v/>
      </c>
      <c r="AQ94" s="149" t="str">
        <f t="shared" si="29"/>
        <v/>
      </c>
      <c r="AR94" s="149" t="str">
        <f t="shared" ref="AR94:BG106" si="32">IF(AND(AR$2&gt;=$K94,AR$2&lt;SUM($I94:$K94)),1,"")</f>
        <v/>
      </c>
      <c r="AS94" s="149">
        <f t="shared" si="32"/>
        <v>1</v>
      </c>
      <c r="AT94" s="149">
        <f t="shared" si="32"/>
        <v>1</v>
      </c>
      <c r="AU94" s="149">
        <f t="shared" si="32"/>
        <v>1</v>
      </c>
      <c r="AV94" s="149">
        <f t="shared" si="32"/>
        <v>1</v>
      </c>
      <c r="AW94" s="149">
        <f t="shared" si="32"/>
        <v>1</v>
      </c>
      <c r="AX94" s="149">
        <f t="shared" si="32"/>
        <v>1</v>
      </c>
      <c r="AY94" s="149">
        <f t="shared" si="32"/>
        <v>1</v>
      </c>
      <c r="AZ94" s="149">
        <f t="shared" si="32"/>
        <v>1</v>
      </c>
      <c r="BA94" s="149">
        <f t="shared" si="32"/>
        <v>1</v>
      </c>
      <c r="BB94" s="149">
        <f t="shared" si="32"/>
        <v>1</v>
      </c>
      <c r="BC94" s="149">
        <f t="shared" si="32"/>
        <v>1</v>
      </c>
      <c r="BD94" s="149">
        <f t="shared" si="32"/>
        <v>1</v>
      </c>
      <c r="BE94" s="149">
        <f t="shared" si="32"/>
        <v>1</v>
      </c>
      <c r="BF94" s="149">
        <f t="shared" si="32"/>
        <v>1</v>
      </c>
      <c r="BG94" s="149">
        <f t="shared" si="32"/>
        <v>1</v>
      </c>
      <c r="BH94" s="149" t="str">
        <f t="shared" si="31"/>
        <v/>
      </c>
      <c r="BI94" s="149" t="str">
        <f t="shared" si="31"/>
        <v/>
      </c>
      <c r="BJ94" s="149" t="str">
        <f t="shared" si="31"/>
        <v/>
      </c>
      <c r="BK94" s="149" t="str">
        <f t="shared" si="31"/>
        <v/>
      </c>
      <c r="BL94" s="149" t="str">
        <f t="shared" si="31"/>
        <v/>
      </c>
      <c r="BM94" s="149" t="str">
        <f t="shared" si="31"/>
        <v/>
      </c>
      <c r="BN94" s="149" t="str">
        <f t="shared" si="31"/>
        <v/>
      </c>
      <c r="BO94" s="149" t="str">
        <f t="shared" si="31"/>
        <v/>
      </c>
      <c r="BP94" s="149" t="str">
        <f t="shared" si="31"/>
        <v/>
      </c>
      <c r="BQ94" s="149" t="str">
        <f t="shared" si="31"/>
        <v/>
      </c>
      <c r="BR94" s="149" t="str">
        <f t="shared" si="31"/>
        <v/>
      </c>
      <c r="BS94" s="149" t="str">
        <f t="shared" si="31"/>
        <v/>
      </c>
      <c r="BT94" s="149" t="str">
        <f t="shared" si="31"/>
        <v/>
      </c>
      <c r="BU94" s="149" t="str">
        <f t="shared" si="31"/>
        <v/>
      </c>
      <c r="BV94" s="149" t="str">
        <f t="shared" si="31"/>
        <v/>
      </c>
      <c r="BW94" s="149" t="str">
        <f t="shared" si="26"/>
        <v/>
      </c>
      <c r="BX94" s="149" t="str">
        <f t="shared" si="26"/>
        <v/>
      </c>
      <c r="BY94" s="149" t="str">
        <f t="shared" si="26"/>
        <v/>
      </c>
      <c r="BZ94" s="149" t="str">
        <f t="shared" si="14"/>
        <v/>
      </c>
    </row>
    <row r="95" spans="2:78" x14ac:dyDescent="0.3">
      <c r="B95" s="112" t="str">
        <f>Calculations!B95</f>
        <v>Conservation</v>
      </c>
      <c r="C95" s="115">
        <f>Calculations!C95</f>
        <v>0</v>
      </c>
      <c r="D95" s="112" t="str">
        <f>Calculations!D95</f>
        <v>Con</v>
      </c>
      <c r="E95" s="112" t="str">
        <f>Calculations!E95</f>
        <v>Conservation</v>
      </c>
      <c r="F95" s="112" t="str">
        <f>Calculations!F95</f>
        <v>Multiple</v>
      </c>
      <c r="G95" s="112">
        <f>Calculations!G95</f>
        <v>50406</v>
      </c>
      <c r="H95" s="112">
        <f>Calculations!H95</f>
        <v>1</v>
      </c>
      <c r="I95" s="112">
        <f>Calculations!I95</f>
        <v>15</v>
      </c>
      <c r="J95" s="112">
        <f>Calculations!J95</f>
        <v>0</v>
      </c>
      <c r="K95" s="112">
        <f>Calculations!K95</f>
        <v>2038</v>
      </c>
      <c r="L95" s="115"/>
      <c r="M95" s="149" t="str">
        <f t="shared" si="30"/>
        <v/>
      </c>
      <c r="N95" s="149" t="str">
        <f t="shared" si="30"/>
        <v/>
      </c>
      <c r="O95" s="149" t="str">
        <f t="shared" si="30"/>
        <v/>
      </c>
      <c r="P95" s="149" t="str">
        <f t="shared" si="30"/>
        <v/>
      </c>
      <c r="Q95" s="149" t="str">
        <f t="shared" si="30"/>
        <v/>
      </c>
      <c r="R95" s="149" t="str">
        <f t="shared" si="30"/>
        <v/>
      </c>
      <c r="S95" s="149" t="str">
        <f t="shared" si="30"/>
        <v/>
      </c>
      <c r="T95" s="149" t="str">
        <f t="shared" si="30"/>
        <v/>
      </c>
      <c r="U95" s="149" t="str">
        <f t="shared" si="30"/>
        <v/>
      </c>
      <c r="V95" s="149" t="str">
        <f t="shared" si="30"/>
        <v/>
      </c>
      <c r="W95" s="149" t="str">
        <f t="shared" si="30"/>
        <v/>
      </c>
      <c r="X95" s="149" t="str">
        <f t="shared" si="30"/>
        <v/>
      </c>
      <c r="Y95" s="149" t="str">
        <f t="shared" si="30"/>
        <v/>
      </c>
      <c r="Z95" s="149" t="str">
        <f t="shared" si="30"/>
        <v/>
      </c>
      <c r="AA95" s="149" t="str">
        <f t="shared" si="30"/>
        <v/>
      </c>
      <c r="AB95" s="149" t="str">
        <f t="shared" si="30"/>
        <v/>
      </c>
      <c r="AC95" s="149" t="str">
        <f t="shared" si="29"/>
        <v/>
      </c>
      <c r="AD95" s="149" t="str">
        <f t="shared" si="29"/>
        <v/>
      </c>
      <c r="AE95" s="149" t="str">
        <f t="shared" si="29"/>
        <v/>
      </c>
      <c r="AF95" s="149" t="str">
        <f t="shared" si="29"/>
        <v/>
      </c>
      <c r="AG95" s="149" t="str">
        <f t="shared" si="29"/>
        <v/>
      </c>
      <c r="AH95" s="149" t="str">
        <f t="shared" si="29"/>
        <v/>
      </c>
      <c r="AI95" s="149" t="str">
        <f t="shared" si="29"/>
        <v/>
      </c>
      <c r="AJ95" s="149" t="str">
        <f t="shared" si="29"/>
        <v/>
      </c>
      <c r="AK95" s="149" t="str">
        <f t="shared" si="29"/>
        <v/>
      </c>
      <c r="AL95" s="149" t="str">
        <f t="shared" si="29"/>
        <v/>
      </c>
      <c r="AM95" s="149" t="str">
        <f t="shared" si="29"/>
        <v/>
      </c>
      <c r="AN95" s="149" t="str">
        <f t="shared" si="29"/>
        <v/>
      </c>
      <c r="AO95" s="149" t="str">
        <f t="shared" si="29"/>
        <v/>
      </c>
      <c r="AP95" s="149" t="str">
        <f t="shared" si="29"/>
        <v/>
      </c>
      <c r="AQ95" s="149" t="str">
        <f t="shared" si="29"/>
        <v/>
      </c>
      <c r="AR95" s="149" t="str">
        <f t="shared" si="32"/>
        <v/>
      </c>
      <c r="AS95" s="149" t="str">
        <f t="shared" si="32"/>
        <v/>
      </c>
      <c r="AT95" s="149">
        <f t="shared" si="32"/>
        <v>1</v>
      </c>
      <c r="AU95" s="149">
        <f t="shared" si="32"/>
        <v>1</v>
      </c>
      <c r="AV95" s="149">
        <f t="shared" si="32"/>
        <v>1</v>
      </c>
      <c r="AW95" s="149">
        <f t="shared" si="32"/>
        <v>1</v>
      </c>
      <c r="AX95" s="149">
        <f t="shared" si="32"/>
        <v>1</v>
      </c>
      <c r="AY95" s="149">
        <f t="shared" si="32"/>
        <v>1</v>
      </c>
      <c r="AZ95" s="149">
        <f t="shared" si="32"/>
        <v>1</v>
      </c>
      <c r="BA95" s="149">
        <f t="shared" si="32"/>
        <v>1</v>
      </c>
      <c r="BB95" s="149">
        <f t="shared" si="32"/>
        <v>1</v>
      </c>
      <c r="BC95" s="149">
        <f t="shared" si="32"/>
        <v>1</v>
      </c>
      <c r="BD95" s="149">
        <f t="shared" si="32"/>
        <v>1</v>
      </c>
      <c r="BE95" s="149">
        <f t="shared" si="32"/>
        <v>1</v>
      </c>
      <c r="BF95" s="149">
        <f t="shared" si="32"/>
        <v>1</v>
      </c>
      <c r="BG95" s="149">
        <f t="shared" si="32"/>
        <v>1</v>
      </c>
      <c r="BH95" s="149">
        <f t="shared" si="31"/>
        <v>1</v>
      </c>
      <c r="BI95" s="149" t="str">
        <f t="shared" si="31"/>
        <v/>
      </c>
      <c r="BJ95" s="149" t="str">
        <f t="shared" si="31"/>
        <v/>
      </c>
      <c r="BK95" s="149" t="str">
        <f t="shared" si="31"/>
        <v/>
      </c>
      <c r="BL95" s="149" t="str">
        <f t="shared" si="31"/>
        <v/>
      </c>
      <c r="BM95" s="149" t="str">
        <f t="shared" si="31"/>
        <v/>
      </c>
      <c r="BN95" s="149" t="str">
        <f t="shared" si="31"/>
        <v/>
      </c>
      <c r="BO95" s="149" t="str">
        <f t="shared" si="31"/>
        <v/>
      </c>
      <c r="BP95" s="149" t="str">
        <f t="shared" si="31"/>
        <v/>
      </c>
      <c r="BQ95" s="149" t="str">
        <f t="shared" si="31"/>
        <v/>
      </c>
      <c r="BR95" s="149" t="str">
        <f t="shared" si="31"/>
        <v/>
      </c>
      <c r="BS95" s="149" t="str">
        <f t="shared" si="31"/>
        <v/>
      </c>
      <c r="BT95" s="149" t="str">
        <f t="shared" si="31"/>
        <v/>
      </c>
      <c r="BU95" s="149" t="str">
        <f t="shared" si="31"/>
        <v/>
      </c>
      <c r="BV95" s="149" t="str">
        <f t="shared" si="31"/>
        <v/>
      </c>
      <c r="BW95" s="149" t="str">
        <f t="shared" si="26"/>
        <v/>
      </c>
      <c r="BX95" s="149" t="str">
        <f t="shared" si="26"/>
        <v/>
      </c>
      <c r="BY95" s="149" t="str">
        <f t="shared" si="26"/>
        <v/>
      </c>
      <c r="BZ95" s="149" t="str">
        <f t="shared" si="14"/>
        <v/>
      </c>
    </row>
    <row r="96" spans="2:78" x14ac:dyDescent="0.3">
      <c r="B96" s="112" t="str">
        <f>Calculations!B96</f>
        <v>Conservation</v>
      </c>
      <c r="C96" s="115">
        <f>Calculations!C96</f>
        <v>0</v>
      </c>
      <c r="D96" s="112" t="str">
        <f>Calculations!D96</f>
        <v>Con</v>
      </c>
      <c r="E96" s="112" t="str">
        <f>Calculations!E96</f>
        <v>Conservation</v>
      </c>
      <c r="F96" s="112" t="str">
        <f>Calculations!F96</f>
        <v>Multiple</v>
      </c>
      <c r="G96" s="112">
        <f>Calculations!G96</f>
        <v>50771</v>
      </c>
      <c r="H96" s="112">
        <f>Calculations!H96</f>
        <v>1</v>
      </c>
      <c r="I96" s="112">
        <f>Calculations!I96</f>
        <v>15</v>
      </c>
      <c r="J96" s="112">
        <f>Calculations!J96</f>
        <v>0</v>
      </c>
      <c r="K96" s="112">
        <f>Calculations!K96</f>
        <v>2039</v>
      </c>
      <c r="L96" s="115"/>
      <c r="M96" s="149" t="str">
        <f t="shared" si="30"/>
        <v/>
      </c>
      <c r="N96" s="149" t="str">
        <f t="shared" si="30"/>
        <v/>
      </c>
      <c r="O96" s="149" t="str">
        <f t="shared" si="30"/>
        <v/>
      </c>
      <c r="P96" s="149" t="str">
        <f t="shared" si="30"/>
        <v/>
      </c>
      <c r="Q96" s="149" t="str">
        <f t="shared" si="30"/>
        <v/>
      </c>
      <c r="R96" s="149" t="str">
        <f t="shared" si="30"/>
        <v/>
      </c>
      <c r="S96" s="149" t="str">
        <f t="shared" si="30"/>
        <v/>
      </c>
      <c r="T96" s="149" t="str">
        <f t="shared" si="30"/>
        <v/>
      </c>
      <c r="U96" s="149" t="str">
        <f t="shared" si="30"/>
        <v/>
      </c>
      <c r="V96" s="149" t="str">
        <f t="shared" si="30"/>
        <v/>
      </c>
      <c r="W96" s="149" t="str">
        <f t="shared" si="30"/>
        <v/>
      </c>
      <c r="X96" s="149" t="str">
        <f t="shared" si="30"/>
        <v/>
      </c>
      <c r="Y96" s="149" t="str">
        <f t="shared" si="30"/>
        <v/>
      </c>
      <c r="Z96" s="149" t="str">
        <f t="shared" si="30"/>
        <v/>
      </c>
      <c r="AA96" s="149" t="str">
        <f t="shared" si="30"/>
        <v/>
      </c>
      <c r="AB96" s="149" t="str">
        <f t="shared" si="30"/>
        <v/>
      </c>
      <c r="AC96" s="149" t="str">
        <f t="shared" si="29"/>
        <v/>
      </c>
      <c r="AD96" s="149" t="str">
        <f t="shared" si="29"/>
        <v/>
      </c>
      <c r="AE96" s="149" t="str">
        <f t="shared" si="29"/>
        <v/>
      </c>
      <c r="AF96" s="149" t="str">
        <f t="shared" si="29"/>
        <v/>
      </c>
      <c r="AG96" s="149" t="str">
        <f t="shared" si="29"/>
        <v/>
      </c>
      <c r="AH96" s="149" t="str">
        <f t="shared" si="29"/>
        <v/>
      </c>
      <c r="AI96" s="149" t="str">
        <f t="shared" si="29"/>
        <v/>
      </c>
      <c r="AJ96" s="149" t="str">
        <f t="shared" si="29"/>
        <v/>
      </c>
      <c r="AK96" s="149" t="str">
        <f t="shared" si="29"/>
        <v/>
      </c>
      <c r="AL96" s="149" t="str">
        <f t="shared" si="29"/>
        <v/>
      </c>
      <c r="AM96" s="149" t="str">
        <f t="shared" si="29"/>
        <v/>
      </c>
      <c r="AN96" s="149" t="str">
        <f t="shared" si="29"/>
        <v/>
      </c>
      <c r="AO96" s="149" t="str">
        <f t="shared" si="29"/>
        <v/>
      </c>
      <c r="AP96" s="149" t="str">
        <f t="shared" si="29"/>
        <v/>
      </c>
      <c r="AQ96" s="149" t="str">
        <f t="shared" si="29"/>
        <v/>
      </c>
      <c r="AR96" s="149" t="str">
        <f t="shared" si="32"/>
        <v/>
      </c>
      <c r="AS96" s="149" t="str">
        <f t="shared" si="32"/>
        <v/>
      </c>
      <c r="AT96" s="149" t="str">
        <f t="shared" si="32"/>
        <v/>
      </c>
      <c r="AU96" s="149">
        <f t="shared" si="32"/>
        <v>1</v>
      </c>
      <c r="AV96" s="149">
        <f t="shared" si="32"/>
        <v>1</v>
      </c>
      <c r="AW96" s="149">
        <f t="shared" si="32"/>
        <v>1</v>
      </c>
      <c r="AX96" s="149">
        <f t="shared" si="32"/>
        <v>1</v>
      </c>
      <c r="AY96" s="149">
        <f t="shared" si="32"/>
        <v>1</v>
      </c>
      <c r="AZ96" s="149">
        <f t="shared" si="32"/>
        <v>1</v>
      </c>
      <c r="BA96" s="149">
        <f t="shared" si="32"/>
        <v>1</v>
      </c>
      <c r="BB96" s="149">
        <f t="shared" si="32"/>
        <v>1</v>
      </c>
      <c r="BC96" s="149">
        <f t="shared" si="32"/>
        <v>1</v>
      </c>
      <c r="BD96" s="149">
        <f t="shared" si="32"/>
        <v>1</v>
      </c>
      <c r="BE96" s="149">
        <f t="shared" si="32"/>
        <v>1</v>
      </c>
      <c r="BF96" s="149">
        <f t="shared" si="32"/>
        <v>1</v>
      </c>
      <c r="BG96" s="149">
        <f t="shared" si="32"/>
        <v>1</v>
      </c>
      <c r="BH96" s="149">
        <f t="shared" si="31"/>
        <v>1</v>
      </c>
      <c r="BI96" s="149">
        <f t="shared" si="31"/>
        <v>1</v>
      </c>
      <c r="BJ96" s="149" t="str">
        <f t="shared" si="31"/>
        <v/>
      </c>
      <c r="BK96" s="149" t="str">
        <f t="shared" si="31"/>
        <v/>
      </c>
      <c r="BL96" s="149" t="str">
        <f t="shared" si="31"/>
        <v/>
      </c>
      <c r="BM96" s="149" t="str">
        <f t="shared" si="31"/>
        <v/>
      </c>
      <c r="BN96" s="149" t="str">
        <f t="shared" si="31"/>
        <v/>
      </c>
      <c r="BO96" s="149" t="str">
        <f t="shared" si="31"/>
        <v/>
      </c>
      <c r="BP96" s="149" t="str">
        <f t="shared" si="31"/>
        <v/>
      </c>
      <c r="BQ96" s="149" t="str">
        <f t="shared" si="31"/>
        <v/>
      </c>
      <c r="BR96" s="149" t="str">
        <f t="shared" si="31"/>
        <v/>
      </c>
      <c r="BS96" s="149" t="str">
        <f t="shared" si="31"/>
        <v/>
      </c>
      <c r="BT96" s="149" t="str">
        <f t="shared" si="31"/>
        <v/>
      </c>
      <c r="BU96" s="149" t="str">
        <f t="shared" si="31"/>
        <v/>
      </c>
      <c r="BV96" s="149" t="str">
        <f t="shared" si="31"/>
        <v/>
      </c>
      <c r="BW96" s="149" t="str">
        <f t="shared" si="26"/>
        <v/>
      </c>
      <c r="BX96" s="149" t="str">
        <f t="shared" si="26"/>
        <v/>
      </c>
      <c r="BY96" s="149" t="str">
        <f t="shared" si="26"/>
        <v/>
      </c>
      <c r="BZ96" s="149" t="str">
        <f t="shared" si="14"/>
        <v/>
      </c>
    </row>
    <row r="97" spans="2:78" x14ac:dyDescent="0.3">
      <c r="B97" s="112" t="str">
        <f>Calculations!B97</f>
        <v>Conservation</v>
      </c>
      <c r="C97" s="115">
        <f>Calculations!C97</f>
        <v>0</v>
      </c>
      <c r="D97" s="112" t="str">
        <f>Calculations!D97</f>
        <v>Con</v>
      </c>
      <c r="E97" s="112" t="str">
        <f>Calculations!E97</f>
        <v>Conservation</v>
      </c>
      <c r="F97" s="112" t="str">
        <f>Calculations!F97</f>
        <v>Multiple</v>
      </c>
      <c r="G97" s="112">
        <f>Calculations!G97</f>
        <v>51136</v>
      </c>
      <c r="H97" s="112">
        <f>Calculations!H97</f>
        <v>1</v>
      </c>
      <c r="I97" s="112">
        <f>Calculations!I97</f>
        <v>15</v>
      </c>
      <c r="J97" s="112">
        <f>Calculations!J97</f>
        <v>0</v>
      </c>
      <c r="K97" s="112">
        <f>Calculations!K97</f>
        <v>2040</v>
      </c>
      <c r="L97" s="115"/>
      <c r="M97" s="149" t="str">
        <f t="shared" si="30"/>
        <v/>
      </c>
      <c r="N97" s="149" t="str">
        <f t="shared" si="30"/>
        <v/>
      </c>
      <c r="O97" s="149" t="str">
        <f t="shared" si="30"/>
        <v/>
      </c>
      <c r="P97" s="149" t="str">
        <f t="shared" si="30"/>
        <v/>
      </c>
      <c r="Q97" s="149" t="str">
        <f t="shared" si="30"/>
        <v/>
      </c>
      <c r="R97" s="149" t="str">
        <f t="shared" si="30"/>
        <v/>
      </c>
      <c r="S97" s="149" t="str">
        <f t="shared" si="30"/>
        <v/>
      </c>
      <c r="T97" s="149" t="str">
        <f t="shared" si="30"/>
        <v/>
      </c>
      <c r="U97" s="149" t="str">
        <f t="shared" si="30"/>
        <v/>
      </c>
      <c r="V97" s="149" t="str">
        <f t="shared" si="30"/>
        <v/>
      </c>
      <c r="W97" s="149" t="str">
        <f t="shared" si="30"/>
        <v/>
      </c>
      <c r="X97" s="149" t="str">
        <f t="shared" si="30"/>
        <v/>
      </c>
      <c r="Y97" s="149" t="str">
        <f t="shared" si="30"/>
        <v/>
      </c>
      <c r="Z97" s="149" t="str">
        <f t="shared" si="30"/>
        <v/>
      </c>
      <c r="AA97" s="149" t="str">
        <f t="shared" si="30"/>
        <v/>
      </c>
      <c r="AB97" s="149" t="str">
        <f t="shared" si="30"/>
        <v/>
      </c>
      <c r="AC97" s="149" t="str">
        <f t="shared" si="29"/>
        <v/>
      </c>
      <c r="AD97" s="149" t="str">
        <f t="shared" si="29"/>
        <v/>
      </c>
      <c r="AE97" s="149" t="str">
        <f t="shared" si="29"/>
        <v/>
      </c>
      <c r="AF97" s="149" t="str">
        <f t="shared" si="29"/>
        <v/>
      </c>
      <c r="AG97" s="149" t="str">
        <f t="shared" si="29"/>
        <v/>
      </c>
      <c r="AH97" s="149" t="str">
        <f t="shared" si="29"/>
        <v/>
      </c>
      <c r="AI97" s="149" t="str">
        <f t="shared" si="29"/>
        <v/>
      </c>
      <c r="AJ97" s="149" t="str">
        <f t="shared" si="29"/>
        <v/>
      </c>
      <c r="AK97" s="149" t="str">
        <f t="shared" si="29"/>
        <v/>
      </c>
      <c r="AL97" s="149" t="str">
        <f t="shared" si="29"/>
        <v/>
      </c>
      <c r="AM97" s="149" t="str">
        <f t="shared" si="29"/>
        <v/>
      </c>
      <c r="AN97" s="149" t="str">
        <f t="shared" si="29"/>
        <v/>
      </c>
      <c r="AO97" s="149" t="str">
        <f t="shared" si="29"/>
        <v/>
      </c>
      <c r="AP97" s="149" t="str">
        <f t="shared" si="29"/>
        <v/>
      </c>
      <c r="AQ97" s="149" t="str">
        <f t="shared" si="29"/>
        <v/>
      </c>
      <c r="AR97" s="149" t="str">
        <f t="shared" si="32"/>
        <v/>
      </c>
      <c r="AS97" s="149" t="str">
        <f t="shared" si="32"/>
        <v/>
      </c>
      <c r="AT97" s="149" t="str">
        <f t="shared" si="32"/>
        <v/>
      </c>
      <c r="AU97" s="149" t="str">
        <f t="shared" si="32"/>
        <v/>
      </c>
      <c r="AV97" s="149">
        <f t="shared" si="32"/>
        <v>1</v>
      </c>
      <c r="AW97" s="149">
        <f t="shared" si="32"/>
        <v>1</v>
      </c>
      <c r="AX97" s="149">
        <f t="shared" si="32"/>
        <v>1</v>
      </c>
      <c r="AY97" s="149">
        <f t="shared" si="32"/>
        <v>1</v>
      </c>
      <c r="AZ97" s="149">
        <f t="shared" si="32"/>
        <v>1</v>
      </c>
      <c r="BA97" s="149">
        <f t="shared" si="32"/>
        <v>1</v>
      </c>
      <c r="BB97" s="149">
        <f t="shared" si="32"/>
        <v>1</v>
      </c>
      <c r="BC97" s="149">
        <f t="shared" si="32"/>
        <v>1</v>
      </c>
      <c r="BD97" s="149">
        <f t="shared" si="32"/>
        <v>1</v>
      </c>
      <c r="BE97" s="149">
        <f t="shared" si="32"/>
        <v>1</v>
      </c>
      <c r="BF97" s="149">
        <f t="shared" si="32"/>
        <v>1</v>
      </c>
      <c r="BG97" s="149">
        <f t="shared" si="32"/>
        <v>1</v>
      </c>
      <c r="BH97" s="149">
        <f t="shared" si="31"/>
        <v>1</v>
      </c>
      <c r="BI97" s="149">
        <f t="shared" si="31"/>
        <v>1</v>
      </c>
      <c r="BJ97" s="149">
        <f t="shared" si="31"/>
        <v>1</v>
      </c>
      <c r="BK97" s="149" t="str">
        <f t="shared" si="31"/>
        <v/>
      </c>
      <c r="BL97" s="149" t="str">
        <f t="shared" si="31"/>
        <v/>
      </c>
      <c r="BM97" s="149" t="str">
        <f t="shared" si="31"/>
        <v/>
      </c>
      <c r="BN97" s="149" t="str">
        <f t="shared" si="31"/>
        <v/>
      </c>
      <c r="BO97" s="149" t="str">
        <f t="shared" si="31"/>
        <v/>
      </c>
      <c r="BP97" s="149" t="str">
        <f t="shared" si="31"/>
        <v/>
      </c>
      <c r="BQ97" s="149" t="str">
        <f t="shared" si="31"/>
        <v/>
      </c>
      <c r="BR97" s="149" t="str">
        <f t="shared" si="31"/>
        <v/>
      </c>
      <c r="BS97" s="149" t="str">
        <f t="shared" si="31"/>
        <v/>
      </c>
      <c r="BT97" s="149" t="str">
        <f t="shared" si="31"/>
        <v/>
      </c>
      <c r="BU97" s="149" t="str">
        <f t="shared" si="31"/>
        <v/>
      </c>
      <c r="BV97" s="149" t="str">
        <f t="shared" si="31"/>
        <v/>
      </c>
      <c r="BW97" s="149" t="str">
        <f t="shared" si="26"/>
        <v/>
      </c>
      <c r="BX97" s="149" t="str">
        <f t="shared" si="26"/>
        <v/>
      </c>
      <c r="BY97" s="149" t="str">
        <f t="shared" si="26"/>
        <v/>
      </c>
      <c r="BZ97" s="149" t="str">
        <f t="shared" si="14"/>
        <v/>
      </c>
    </row>
    <row r="98" spans="2:78" x14ac:dyDescent="0.3">
      <c r="B98" s="112" t="str">
        <f>Calculations!B98</f>
        <v>Conservation</v>
      </c>
      <c r="C98" s="115">
        <f>Calculations!C98</f>
        <v>0</v>
      </c>
      <c r="D98" s="112" t="str">
        <f>Calculations!D98</f>
        <v>Con</v>
      </c>
      <c r="E98" s="112" t="str">
        <f>Calculations!E98</f>
        <v>Conservation</v>
      </c>
      <c r="F98" s="112" t="str">
        <f>Calculations!F98</f>
        <v>Multiple</v>
      </c>
      <c r="G98" s="112">
        <f>Calculations!G98</f>
        <v>51502</v>
      </c>
      <c r="H98" s="112">
        <f>Calculations!H98</f>
        <v>1</v>
      </c>
      <c r="I98" s="112">
        <f>Calculations!I98</f>
        <v>15</v>
      </c>
      <c r="J98" s="112">
        <f>Calculations!J98</f>
        <v>0</v>
      </c>
      <c r="K98" s="112">
        <f>Calculations!K98</f>
        <v>2041</v>
      </c>
      <c r="L98" s="115"/>
      <c r="M98" s="149" t="str">
        <f t="shared" si="30"/>
        <v/>
      </c>
      <c r="N98" s="149" t="str">
        <f t="shared" si="30"/>
        <v/>
      </c>
      <c r="O98" s="149" t="str">
        <f t="shared" si="30"/>
        <v/>
      </c>
      <c r="P98" s="149" t="str">
        <f t="shared" si="30"/>
        <v/>
      </c>
      <c r="Q98" s="149" t="str">
        <f t="shared" si="30"/>
        <v/>
      </c>
      <c r="R98" s="149" t="str">
        <f t="shared" si="30"/>
        <v/>
      </c>
      <c r="S98" s="149" t="str">
        <f t="shared" si="30"/>
        <v/>
      </c>
      <c r="T98" s="149" t="str">
        <f t="shared" si="30"/>
        <v/>
      </c>
      <c r="U98" s="149" t="str">
        <f t="shared" si="30"/>
        <v/>
      </c>
      <c r="V98" s="149" t="str">
        <f t="shared" si="30"/>
        <v/>
      </c>
      <c r="W98" s="149" t="str">
        <f t="shared" si="30"/>
        <v/>
      </c>
      <c r="X98" s="149" t="str">
        <f t="shared" si="30"/>
        <v/>
      </c>
      <c r="Y98" s="149" t="str">
        <f t="shared" si="30"/>
        <v/>
      </c>
      <c r="Z98" s="149" t="str">
        <f t="shared" si="30"/>
        <v/>
      </c>
      <c r="AA98" s="149" t="str">
        <f t="shared" si="30"/>
        <v/>
      </c>
      <c r="AB98" s="149" t="str">
        <f t="shared" si="30"/>
        <v/>
      </c>
      <c r="AC98" s="149" t="str">
        <f t="shared" si="29"/>
        <v/>
      </c>
      <c r="AD98" s="149" t="str">
        <f t="shared" si="29"/>
        <v/>
      </c>
      <c r="AE98" s="149" t="str">
        <f t="shared" si="29"/>
        <v/>
      </c>
      <c r="AF98" s="149" t="str">
        <f t="shared" si="29"/>
        <v/>
      </c>
      <c r="AG98" s="149" t="str">
        <f t="shared" si="29"/>
        <v/>
      </c>
      <c r="AH98" s="149" t="str">
        <f t="shared" si="29"/>
        <v/>
      </c>
      <c r="AI98" s="149" t="str">
        <f t="shared" si="29"/>
        <v/>
      </c>
      <c r="AJ98" s="149" t="str">
        <f t="shared" si="29"/>
        <v/>
      </c>
      <c r="AK98" s="149" t="str">
        <f t="shared" si="29"/>
        <v/>
      </c>
      <c r="AL98" s="149" t="str">
        <f t="shared" si="29"/>
        <v/>
      </c>
      <c r="AM98" s="149" t="str">
        <f t="shared" si="29"/>
        <v/>
      </c>
      <c r="AN98" s="149" t="str">
        <f t="shared" si="29"/>
        <v/>
      </c>
      <c r="AO98" s="149" t="str">
        <f t="shared" si="29"/>
        <v/>
      </c>
      <c r="AP98" s="149" t="str">
        <f t="shared" si="29"/>
        <v/>
      </c>
      <c r="AQ98" s="149" t="str">
        <f t="shared" si="29"/>
        <v/>
      </c>
      <c r="AR98" s="149" t="str">
        <f t="shared" si="32"/>
        <v/>
      </c>
      <c r="AS98" s="149" t="str">
        <f t="shared" si="32"/>
        <v/>
      </c>
      <c r="AT98" s="149" t="str">
        <f t="shared" si="32"/>
        <v/>
      </c>
      <c r="AU98" s="149" t="str">
        <f t="shared" si="32"/>
        <v/>
      </c>
      <c r="AV98" s="149" t="str">
        <f t="shared" si="32"/>
        <v/>
      </c>
      <c r="AW98" s="149">
        <f t="shared" si="32"/>
        <v>1</v>
      </c>
      <c r="AX98" s="149">
        <f t="shared" si="32"/>
        <v>1</v>
      </c>
      <c r="AY98" s="149">
        <f t="shared" si="32"/>
        <v>1</v>
      </c>
      <c r="AZ98" s="149">
        <f t="shared" si="32"/>
        <v>1</v>
      </c>
      <c r="BA98" s="149">
        <f t="shared" si="32"/>
        <v>1</v>
      </c>
      <c r="BB98" s="149">
        <f t="shared" si="32"/>
        <v>1</v>
      </c>
      <c r="BC98" s="149">
        <f t="shared" si="32"/>
        <v>1</v>
      </c>
      <c r="BD98" s="149">
        <f t="shared" si="32"/>
        <v>1</v>
      </c>
      <c r="BE98" s="149">
        <f t="shared" si="32"/>
        <v>1</v>
      </c>
      <c r="BF98" s="149">
        <f t="shared" si="32"/>
        <v>1</v>
      </c>
      <c r="BG98" s="149">
        <f t="shared" si="32"/>
        <v>1</v>
      </c>
      <c r="BH98" s="149">
        <f t="shared" si="31"/>
        <v>1</v>
      </c>
      <c r="BI98" s="149">
        <f t="shared" si="31"/>
        <v>1</v>
      </c>
      <c r="BJ98" s="149">
        <f t="shared" si="31"/>
        <v>1</v>
      </c>
      <c r="BK98" s="149">
        <f t="shared" si="31"/>
        <v>1</v>
      </c>
      <c r="BL98" s="149" t="str">
        <f t="shared" si="31"/>
        <v/>
      </c>
      <c r="BM98" s="149" t="str">
        <f t="shared" si="31"/>
        <v/>
      </c>
      <c r="BN98" s="149" t="str">
        <f t="shared" si="31"/>
        <v/>
      </c>
      <c r="BO98" s="149" t="str">
        <f t="shared" si="31"/>
        <v/>
      </c>
      <c r="BP98" s="149" t="str">
        <f t="shared" si="31"/>
        <v/>
      </c>
      <c r="BQ98" s="149" t="str">
        <f t="shared" si="31"/>
        <v/>
      </c>
      <c r="BR98" s="149" t="str">
        <f t="shared" si="31"/>
        <v/>
      </c>
      <c r="BS98" s="149" t="str">
        <f t="shared" si="31"/>
        <v/>
      </c>
      <c r="BT98" s="149" t="str">
        <f t="shared" si="31"/>
        <v/>
      </c>
      <c r="BU98" s="149" t="str">
        <f t="shared" si="31"/>
        <v/>
      </c>
      <c r="BV98" s="149" t="str">
        <f t="shared" si="31"/>
        <v/>
      </c>
      <c r="BW98" s="149" t="str">
        <f t="shared" si="26"/>
        <v/>
      </c>
      <c r="BX98" s="149" t="str">
        <f t="shared" si="26"/>
        <v/>
      </c>
      <c r="BY98" s="149" t="str">
        <f t="shared" si="26"/>
        <v/>
      </c>
      <c r="BZ98" s="149" t="str">
        <f t="shared" si="14"/>
        <v/>
      </c>
    </row>
    <row r="99" spans="2:78" x14ac:dyDescent="0.3">
      <c r="B99" s="112" t="str">
        <f>Calculations!B99</f>
        <v>Conservation</v>
      </c>
      <c r="C99" s="115">
        <f>Calculations!C99</f>
        <v>0</v>
      </c>
      <c r="D99" s="112" t="str">
        <f>Calculations!D99</f>
        <v>Con</v>
      </c>
      <c r="E99" s="112" t="str">
        <f>Calculations!E99</f>
        <v>Conservation</v>
      </c>
      <c r="F99" s="112" t="str">
        <f>Calculations!F99</f>
        <v>Multiple</v>
      </c>
      <c r="G99" s="112">
        <f>Calculations!G99</f>
        <v>51867</v>
      </c>
      <c r="H99" s="112">
        <f>Calculations!H99</f>
        <v>1</v>
      </c>
      <c r="I99" s="112">
        <f>Calculations!I99</f>
        <v>15</v>
      </c>
      <c r="J99" s="112">
        <f>Calculations!J99</f>
        <v>0</v>
      </c>
      <c r="K99" s="112">
        <f>Calculations!K99</f>
        <v>2042</v>
      </c>
      <c r="L99" s="115"/>
      <c r="M99" s="149" t="str">
        <f t="shared" si="30"/>
        <v/>
      </c>
      <c r="N99" s="149" t="str">
        <f t="shared" si="30"/>
        <v/>
      </c>
      <c r="O99" s="149" t="str">
        <f t="shared" si="30"/>
        <v/>
      </c>
      <c r="P99" s="149" t="str">
        <f t="shared" si="30"/>
        <v/>
      </c>
      <c r="Q99" s="149" t="str">
        <f t="shared" si="30"/>
        <v/>
      </c>
      <c r="R99" s="149" t="str">
        <f t="shared" si="30"/>
        <v/>
      </c>
      <c r="S99" s="149" t="str">
        <f t="shared" si="30"/>
        <v/>
      </c>
      <c r="T99" s="149" t="str">
        <f t="shared" si="30"/>
        <v/>
      </c>
      <c r="U99" s="149" t="str">
        <f t="shared" si="30"/>
        <v/>
      </c>
      <c r="V99" s="149" t="str">
        <f t="shared" si="30"/>
        <v/>
      </c>
      <c r="W99" s="149" t="str">
        <f t="shared" si="30"/>
        <v/>
      </c>
      <c r="X99" s="149" t="str">
        <f t="shared" si="30"/>
        <v/>
      </c>
      <c r="Y99" s="149" t="str">
        <f t="shared" si="30"/>
        <v/>
      </c>
      <c r="Z99" s="149" t="str">
        <f t="shared" si="30"/>
        <v/>
      </c>
      <c r="AA99" s="149" t="str">
        <f t="shared" si="30"/>
        <v/>
      </c>
      <c r="AB99" s="149" t="str">
        <f t="shared" si="30"/>
        <v/>
      </c>
      <c r="AC99" s="149" t="str">
        <f t="shared" si="29"/>
        <v/>
      </c>
      <c r="AD99" s="149" t="str">
        <f t="shared" si="29"/>
        <v/>
      </c>
      <c r="AE99" s="149" t="str">
        <f t="shared" si="29"/>
        <v/>
      </c>
      <c r="AF99" s="149" t="str">
        <f t="shared" si="29"/>
        <v/>
      </c>
      <c r="AG99" s="149" t="str">
        <f t="shared" si="29"/>
        <v/>
      </c>
      <c r="AH99" s="149" t="str">
        <f t="shared" si="29"/>
        <v/>
      </c>
      <c r="AI99" s="149" t="str">
        <f t="shared" si="29"/>
        <v/>
      </c>
      <c r="AJ99" s="149" t="str">
        <f t="shared" si="29"/>
        <v/>
      </c>
      <c r="AK99" s="149" t="str">
        <f t="shared" si="29"/>
        <v/>
      </c>
      <c r="AL99" s="149" t="str">
        <f t="shared" si="29"/>
        <v/>
      </c>
      <c r="AM99" s="149" t="str">
        <f t="shared" si="29"/>
        <v/>
      </c>
      <c r="AN99" s="149" t="str">
        <f t="shared" si="29"/>
        <v/>
      </c>
      <c r="AO99" s="149" t="str">
        <f t="shared" si="29"/>
        <v/>
      </c>
      <c r="AP99" s="149" t="str">
        <f t="shared" si="29"/>
        <v/>
      </c>
      <c r="AQ99" s="149" t="str">
        <f t="shared" si="29"/>
        <v/>
      </c>
      <c r="AR99" s="149" t="str">
        <f t="shared" si="32"/>
        <v/>
      </c>
      <c r="AS99" s="149" t="str">
        <f t="shared" si="32"/>
        <v/>
      </c>
      <c r="AT99" s="149" t="str">
        <f t="shared" si="32"/>
        <v/>
      </c>
      <c r="AU99" s="149" t="str">
        <f t="shared" si="32"/>
        <v/>
      </c>
      <c r="AV99" s="149" t="str">
        <f t="shared" si="32"/>
        <v/>
      </c>
      <c r="AW99" s="149" t="str">
        <f t="shared" si="32"/>
        <v/>
      </c>
      <c r="AX99" s="149">
        <f t="shared" si="32"/>
        <v>1</v>
      </c>
      <c r="AY99" s="149">
        <f t="shared" si="32"/>
        <v>1</v>
      </c>
      <c r="AZ99" s="149">
        <f t="shared" si="32"/>
        <v>1</v>
      </c>
      <c r="BA99" s="149">
        <f t="shared" si="32"/>
        <v>1</v>
      </c>
      <c r="BB99" s="149">
        <f t="shared" si="32"/>
        <v>1</v>
      </c>
      <c r="BC99" s="149">
        <f t="shared" si="32"/>
        <v>1</v>
      </c>
      <c r="BD99" s="149">
        <f t="shared" si="32"/>
        <v>1</v>
      </c>
      <c r="BE99" s="149">
        <f t="shared" si="32"/>
        <v>1</v>
      </c>
      <c r="BF99" s="149">
        <f t="shared" si="32"/>
        <v>1</v>
      </c>
      <c r="BG99" s="149">
        <f t="shared" si="32"/>
        <v>1</v>
      </c>
      <c r="BH99" s="149">
        <f t="shared" si="31"/>
        <v>1</v>
      </c>
      <c r="BI99" s="149">
        <f t="shared" si="31"/>
        <v>1</v>
      </c>
      <c r="BJ99" s="149">
        <f t="shared" si="31"/>
        <v>1</v>
      </c>
      <c r="BK99" s="149">
        <f t="shared" si="31"/>
        <v>1</v>
      </c>
      <c r="BL99" s="149">
        <f t="shared" si="31"/>
        <v>1</v>
      </c>
      <c r="BM99" s="149" t="str">
        <f t="shared" si="31"/>
        <v/>
      </c>
      <c r="BN99" s="149" t="str">
        <f t="shared" si="31"/>
        <v/>
      </c>
      <c r="BO99" s="149" t="str">
        <f t="shared" si="31"/>
        <v/>
      </c>
      <c r="BP99" s="149" t="str">
        <f t="shared" si="31"/>
        <v/>
      </c>
      <c r="BQ99" s="149" t="str">
        <f t="shared" si="31"/>
        <v/>
      </c>
      <c r="BR99" s="149" t="str">
        <f t="shared" si="31"/>
        <v/>
      </c>
      <c r="BS99" s="149" t="str">
        <f t="shared" si="31"/>
        <v/>
      </c>
      <c r="BT99" s="149" t="str">
        <f t="shared" si="31"/>
        <v/>
      </c>
      <c r="BU99" s="149" t="str">
        <f t="shared" si="31"/>
        <v/>
      </c>
      <c r="BV99" s="149" t="str">
        <f t="shared" si="31"/>
        <v/>
      </c>
      <c r="BW99" s="149" t="str">
        <f t="shared" si="26"/>
        <v/>
      </c>
      <c r="BX99" s="149" t="str">
        <f t="shared" si="26"/>
        <v/>
      </c>
      <c r="BY99" s="149" t="str">
        <f t="shared" si="26"/>
        <v/>
      </c>
      <c r="BZ99" s="149" t="str">
        <f t="shared" si="14"/>
        <v/>
      </c>
    </row>
    <row r="100" spans="2:78" x14ac:dyDescent="0.3">
      <c r="B100" s="112" t="str">
        <f>Calculations!B100</f>
        <v>Conservation</v>
      </c>
      <c r="C100" s="115">
        <f>Calculations!C100</f>
        <v>0</v>
      </c>
      <c r="D100" s="112" t="str">
        <f>Calculations!D100</f>
        <v>Con</v>
      </c>
      <c r="E100" s="112" t="str">
        <f>Calculations!E100</f>
        <v>Conservation</v>
      </c>
      <c r="F100" s="112" t="str">
        <f>Calculations!F100</f>
        <v>Multiple</v>
      </c>
      <c r="G100" s="112">
        <f>Calculations!G100</f>
        <v>52232</v>
      </c>
      <c r="H100" s="112">
        <f>Calculations!H100</f>
        <v>1</v>
      </c>
      <c r="I100" s="112">
        <f>Calculations!I100</f>
        <v>15</v>
      </c>
      <c r="J100" s="112">
        <f>Calculations!J100</f>
        <v>0</v>
      </c>
      <c r="K100" s="112">
        <f>Calculations!K100</f>
        <v>2043</v>
      </c>
      <c r="L100" s="115"/>
      <c r="M100" s="149" t="str">
        <f t="shared" si="30"/>
        <v/>
      </c>
      <c r="N100" s="149" t="str">
        <f t="shared" si="30"/>
        <v/>
      </c>
      <c r="O100" s="149" t="str">
        <f t="shared" si="30"/>
        <v/>
      </c>
      <c r="P100" s="149" t="str">
        <f t="shared" si="30"/>
        <v/>
      </c>
      <c r="Q100" s="149" t="str">
        <f t="shared" si="30"/>
        <v/>
      </c>
      <c r="R100" s="149" t="str">
        <f t="shared" si="30"/>
        <v/>
      </c>
      <c r="S100" s="149" t="str">
        <f t="shared" si="30"/>
        <v/>
      </c>
      <c r="T100" s="149" t="str">
        <f t="shared" si="30"/>
        <v/>
      </c>
      <c r="U100" s="149" t="str">
        <f t="shared" si="30"/>
        <v/>
      </c>
      <c r="V100" s="149" t="str">
        <f t="shared" si="30"/>
        <v/>
      </c>
      <c r="W100" s="149" t="str">
        <f t="shared" si="30"/>
        <v/>
      </c>
      <c r="X100" s="149" t="str">
        <f t="shared" si="30"/>
        <v/>
      </c>
      <c r="Y100" s="149" t="str">
        <f t="shared" si="30"/>
        <v/>
      </c>
      <c r="Z100" s="149" t="str">
        <f t="shared" si="30"/>
        <v/>
      </c>
      <c r="AA100" s="149" t="str">
        <f t="shared" si="30"/>
        <v/>
      </c>
      <c r="AB100" s="149" t="str">
        <f t="shared" si="30"/>
        <v/>
      </c>
      <c r="AC100" s="149" t="str">
        <f t="shared" si="29"/>
        <v/>
      </c>
      <c r="AD100" s="149" t="str">
        <f t="shared" si="29"/>
        <v/>
      </c>
      <c r="AE100" s="149" t="str">
        <f t="shared" si="29"/>
        <v/>
      </c>
      <c r="AF100" s="149" t="str">
        <f t="shared" si="29"/>
        <v/>
      </c>
      <c r="AG100" s="149" t="str">
        <f t="shared" si="29"/>
        <v/>
      </c>
      <c r="AH100" s="149" t="str">
        <f t="shared" si="29"/>
        <v/>
      </c>
      <c r="AI100" s="149" t="str">
        <f t="shared" si="29"/>
        <v/>
      </c>
      <c r="AJ100" s="149" t="str">
        <f t="shared" si="29"/>
        <v/>
      </c>
      <c r="AK100" s="149" t="str">
        <f t="shared" si="29"/>
        <v/>
      </c>
      <c r="AL100" s="149" t="str">
        <f t="shared" si="29"/>
        <v/>
      </c>
      <c r="AM100" s="149" t="str">
        <f t="shared" si="29"/>
        <v/>
      </c>
      <c r="AN100" s="149" t="str">
        <f t="shared" si="29"/>
        <v/>
      </c>
      <c r="AO100" s="149" t="str">
        <f t="shared" si="29"/>
        <v/>
      </c>
      <c r="AP100" s="149" t="str">
        <f t="shared" si="29"/>
        <v/>
      </c>
      <c r="AQ100" s="149" t="str">
        <f t="shared" si="29"/>
        <v/>
      </c>
      <c r="AR100" s="149" t="str">
        <f t="shared" si="32"/>
        <v/>
      </c>
      <c r="AS100" s="149" t="str">
        <f t="shared" si="32"/>
        <v/>
      </c>
      <c r="AT100" s="149" t="str">
        <f t="shared" si="32"/>
        <v/>
      </c>
      <c r="AU100" s="149" t="str">
        <f t="shared" si="32"/>
        <v/>
      </c>
      <c r="AV100" s="149" t="str">
        <f t="shared" si="32"/>
        <v/>
      </c>
      <c r="AW100" s="149" t="str">
        <f t="shared" si="32"/>
        <v/>
      </c>
      <c r="AX100" s="149" t="str">
        <f t="shared" si="32"/>
        <v/>
      </c>
      <c r="AY100" s="149">
        <f t="shared" si="32"/>
        <v>1</v>
      </c>
      <c r="AZ100" s="149">
        <f t="shared" si="32"/>
        <v>1</v>
      </c>
      <c r="BA100" s="149">
        <f t="shared" si="32"/>
        <v>1</v>
      </c>
      <c r="BB100" s="149">
        <f t="shared" si="32"/>
        <v>1</v>
      </c>
      <c r="BC100" s="149">
        <f t="shared" si="32"/>
        <v>1</v>
      </c>
      <c r="BD100" s="149">
        <f t="shared" si="32"/>
        <v>1</v>
      </c>
      <c r="BE100" s="149">
        <f t="shared" si="32"/>
        <v>1</v>
      </c>
      <c r="BF100" s="149">
        <f t="shared" si="32"/>
        <v>1</v>
      </c>
      <c r="BG100" s="149">
        <f t="shared" si="32"/>
        <v>1</v>
      </c>
      <c r="BH100" s="149">
        <f t="shared" si="31"/>
        <v>1</v>
      </c>
      <c r="BI100" s="149">
        <f t="shared" si="31"/>
        <v>1</v>
      </c>
      <c r="BJ100" s="149">
        <f t="shared" si="31"/>
        <v>1</v>
      </c>
      <c r="BK100" s="149">
        <f t="shared" si="31"/>
        <v>1</v>
      </c>
      <c r="BL100" s="149">
        <f t="shared" si="31"/>
        <v>1</v>
      </c>
      <c r="BM100" s="149">
        <f t="shared" si="31"/>
        <v>1</v>
      </c>
      <c r="BN100" s="149" t="str">
        <f t="shared" si="31"/>
        <v/>
      </c>
      <c r="BO100" s="149" t="str">
        <f t="shared" si="31"/>
        <v/>
      </c>
      <c r="BP100" s="149" t="str">
        <f t="shared" si="31"/>
        <v/>
      </c>
      <c r="BQ100" s="149" t="str">
        <f t="shared" si="31"/>
        <v/>
      </c>
      <c r="BR100" s="149" t="str">
        <f t="shared" si="31"/>
        <v/>
      </c>
      <c r="BS100" s="149" t="str">
        <f t="shared" si="31"/>
        <v/>
      </c>
      <c r="BT100" s="149" t="str">
        <f t="shared" si="31"/>
        <v/>
      </c>
      <c r="BU100" s="149" t="str">
        <f t="shared" si="31"/>
        <v/>
      </c>
      <c r="BV100" s="149" t="str">
        <f t="shared" si="31"/>
        <v/>
      </c>
      <c r="BW100" s="149" t="str">
        <f t="shared" si="26"/>
        <v/>
      </c>
      <c r="BX100" s="149" t="str">
        <f t="shared" si="26"/>
        <v/>
      </c>
      <c r="BY100" s="149" t="str">
        <f t="shared" si="26"/>
        <v/>
      </c>
      <c r="BZ100" s="149" t="str">
        <f t="shared" si="14"/>
        <v/>
      </c>
    </row>
    <row r="101" spans="2:78" x14ac:dyDescent="0.3">
      <c r="B101" s="112" t="str">
        <f>Calculations!B101</f>
        <v>Conservation</v>
      </c>
      <c r="C101" s="115">
        <f>Calculations!C101</f>
        <v>0</v>
      </c>
      <c r="D101" s="112" t="str">
        <f>Calculations!D101</f>
        <v>Con</v>
      </c>
      <c r="E101" s="112" t="str">
        <f>Calculations!E101</f>
        <v>Conservation</v>
      </c>
      <c r="F101" s="112" t="str">
        <f>Calculations!F101</f>
        <v>Multiple</v>
      </c>
      <c r="G101" s="112">
        <f>Calculations!G101</f>
        <v>52597</v>
      </c>
      <c r="H101" s="112">
        <f>Calculations!H101</f>
        <v>1</v>
      </c>
      <c r="I101" s="112">
        <f>Calculations!I101</f>
        <v>15</v>
      </c>
      <c r="J101" s="112">
        <f>Calculations!J101</f>
        <v>0</v>
      </c>
      <c r="K101" s="112">
        <f>Calculations!K101</f>
        <v>2044</v>
      </c>
      <c r="L101" s="115"/>
      <c r="M101" s="149" t="str">
        <f t="shared" si="30"/>
        <v/>
      </c>
      <c r="N101" s="149" t="str">
        <f t="shared" si="30"/>
        <v/>
      </c>
      <c r="O101" s="149" t="str">
        <f t="shared" si="30"/>
        <v/>
      </c>
      <c r="P101" s="149" t="str">
        <f t="shared" si="30"/>
        <v/>
      </c>
      <c r="Q101" s="149" t="str">
        <f t="shared" si="30"/>
        <v/>
      </c>
      <c r="R101" s="149" t="str">
        <f t="shared" si="30"/>
        <v/>
      </c>
      <c r="S101" s="149" t="str">
        <f t="shared" si="30"/>
        <v/>
      </c>
      <c r="T101" s="149" t="str">
        <f t="shared" si="30"/>
        <v/>
      </c>
      <c r="U101" s="149" t="str">
        <f t="shared" si="30"/>
        <v/>
      </c>
      <c r="V101" s="149" t="str">
        <f t="shared" si="30"/>
        <v/>
      </c>
      <c r="W101" s="149" t="str">
        <f t="shared" si="30"/>
        <v/>
      </c>
      <c r="X101" s="149" t="str">
        <f t="shared" si="30"/>
        <v/>
      </c>
      <c r="Y101" s="149" t="str">
        <f t="shared" si="30"/>
        <v/>
      </c>
      <c r="Z101" s="149" t="str">
        <f t="shared" si="30"/>
        <v/>
      </c>
      <c r="AA101" s="149" t="str">
        <f t="shared" si="30"/>
        <v/>
      </c>
      <c r="AB101" s="149" t="str">
        <f t="shared" si="30"/>
        <v/>
      </c>
      <c r="AC101" s="149" t="str">
        <f t="shared" si="29"/>
        <v/>
      </c>
      <c r="AD101" s="149" t="str">
        <f t="shared" si="29"/>
        <v/>
      </c>
      <c r="AE101" s="149" t="str">
        <f t="shared" si="29"/>
        <v/>
      </c>
      <c r="AF101" s="149" t="str">
        <f t="shared" si="29"/>
        <v/>
      </c>
      <c r="AG101" s="149" t="str">
        <f t="shared" si="29"/>
        <v/>
      </c>
      <c r="AH101" s="149" t="str">
        <f t="shared" si="29"/>
        <v/>
      </c>
      <c r="AI101" s="149" t="str">
        <f t="shared" si="29"/>
        <v/>
      </c>
      <c r="AJ101" s="149" t="str">
        <f t="shared" si="29"/>
        <v/>
      </c>
      <c r="AK101" s="149" t="str">
        <f t="shared" si="29"/>
        <v/>
      </c>
      <c r="AL101" s="149" t="str">
        <f t="shared" si="29"/>
        <v/>
      </c>
      <c r="AM101" s="149" t="str">
        <f t="shared" si="29"/>
        <v/>
      </c>
      <c r="AN101" s="149" t="str">
        <f t="shared" si="29"/>
        <v/>
      </c>
      <c r="AO101" s="149" t="str">
        <f t="shared" si="29"/>
        <v/>
      </c>
      <c r="AP101" s="149" t="str">
        <f t="shared" si="29"/>
        <v/>
      </c>
      <c r="AQ101" s="149" t="str">
        <f t="shared" si="29"/>
        <v/>
      </c>
      <c r="AR101" s="149" t="str">
        <f t="shared" si="32"/>
        <v/>
      </c>
      <c r="AS101" s="149" t="str">
        <f t="shared" si="32"/>
        <v/>
      </c>
      <c r="AT101" s="149" t="str">
        <f t="shared" si="32"/>
        <v/>
      </c>
      <c r="AU101" s="149" t="str">
        <f t="shared" si="32"/>
        <v/>
      </c>
      <c r="AV101" s="149" t="str">
        <f t="shared" si="32"/>
        <v/>
      </c>
      <c r="AW101" s="149" t="str">
        <f t="shared" si="32"/>
        <v/>
      </c>
      <c r="AX101" s="149" t="str">
        <f t="shared" si="32"/>
        <v/>
      </c>
      <c r="AY101" s="149" t="str">
        <f t="shared" si="32"/>
        <v/>
      </c>
      <c r="AZ101" s="149">
        <f t="shared" si="32"/>
        <v>1</v>
      </c>
      <c r="BA101" s="149">
        <f t="shared" si="32"/>
        <v>1</v>
      </c>
      <c r="BB101" s="149">
        <f t="shared" si="32"/>
        <v>1</v>
      </c>
      <c r="BC101" s="149">
        <f t="shared" si="32"/>
        <v>1</v>
      </c>
      <c r="BD101" s="149">
        <f t="shared" si="32"/>
        <v>1</v>
      </c>
      <c r="BE101" s="149">
        <f t="shared" si="32"/>
        <v>1</v>
      </c>
      <c r="BF101" s="149">
        <f t="shared" si="32"/>
        <v>1</v>
      </c>
      <c r="BG101" s="149">
        <f t="shared" si="32"/>
        <v>1</v>
      </c>
      <c r="BH101" s="149">
        <f t="shared" si="31"/>
        <v>1</v>
      </c>
      <c r="BI101" s="149">
        <f t="shared" si="31"/>
        <v>1</v>
      </c>
      <c r="BJ101" s="149">
        <f t="shared" si="31"/>
        <v>1</v>
      </c>
      <c r="BK101" s="149">
        <f t="shared" si="31"/>
        <v>1</v>
      </c>
      <c r="BL101" s="149">
        <f t="shared" si="31"/>
        <v>1</v>
      </c>
      <c r="BM101" s="149">
        <f t="shared" si="31"/>
        <v>1</v>
      </c>
      <c r="BN101" s="149">
        <f t="shared" si="31"/>
        <v>1</v>
      </c>
      <c r="BO101" s="149" t="str">
        <f t="shared" si="31"/>
        <v/>
      </c>
      <c r="BP101" s="149" t="str">
        <f t="shared" si="31"/>
        <v/>
      </c>
      <c r="BQ101" s="149" t="str">
        <f t="shared" si="31"/>
        <v/>
      </c>
      <c r="BR101" s="149" t="str">
        <f t="shared" si="31"/>
        <v/>
      </c>
      <c r="BS101" s="149" t="str">
        <f t="shared" si="31"/>
        <v/>
      </c>
      <c r="BT101" s="149" t="str">
        <f t="shared" si="31"/>
        <v/>
      </c>
      <c r="BU101" s="149" t="str">
        <f t="shared" si="31"/>
        <v/>
      </c>
      <c r="BV101" s="149" t="str">
        <f t="shared" si="31"/>
        <v/>
      </c>
      <c r="BW101" s="149" t="str">
        <f t="shared" si="26"/>
        <v/>
      </c>
      <c r="BX101" s="149" t="str">
        <f t="shared" si="26"/>
        <v/>
      </c>
      <c r="BY101" s="149" t="str">
        <f t="shared" si="26"/>
        <v/>
      </c>
      <c r="BZ101" s="149" t="str">
        <f t="shared" si="14"/>
        <v/>
      </c>
    </row>
    <row r="102" spans="2:78" x14ac:dyDescent="0.3">
      <c r="B102" s="112" t="str">
        <f>Calculations!B102</f>
        <v>Conservation</v>
      </c>
      <c r="C102" s="115">
        <f>Calculations!C102</f>
        <v>0</v>
      </c>
      <c r="D102" s="112" t="str">
        <f>Calculations!D102</f>
        <v>Con</v>
      </c>
      <c r="E102" s="112" t="str">
        <f>Calculations!E102</f>
        <v>Conservation</v>
      </c>
      <c r="F102" s="112" t="str">
        <f>Calculations!F102</f>
        <v>Multiple</v>
      </c>
      <c r="G102" s="112">
        <f>Calculations!G102</f>
        <v>52963</v>
      </c>
      <c r="H102" s="112">
        <f>Calculations!H102</f>
        <v>1</v>
      </c>
      <c r="I102" s="112">
        <f>Calculations!I102</f>
        <v>15</v>
      </c>
      <c r="J102" s="112">
        <f>Calculations!J102</f>
        <v>0</v>
      </c>
      <c r="K102" s="112">
        <f>Calculations!K102</f>
        <v>2045</v>
      </c>
      <c r="L102" s="115"/>
      <c r="M102" s="149" t="str">
        <f t="shared" si="30"/>
        <v/>
      </c>
      <c r="N102" s="149" t="str">
        <f t="shared" si="30"/>
        <v/>
      </c>
      <c r="O102" s="149" t="str">
        <f t="shared" si="30"/>
        <v/>
      </c>
      <c r="P102" s="149" t="str">
        <f t="shared" si="30"/>
        <v/>
      </c>
      <c r="Q102" s="149" t="str">
        <f t="shared" si="30"/>
        <v/>
      </c>
      <c r="R102" s="149" t="str">
        <f t="shared" si="30"/>
        <v/>
      </c>
      <c r="S102" s="149" t="str">
        <f t="shared" si="30"/>
        <v/>
      </c>
      <c r="T102" s="149" t="str">
        <f t="shared" si="30"/>
        <v/>
      </c>
      <c r="U102" s="149" t="str">
        <f t="shared" si="30"/>
        <v/>
      </c>
      <c r="V102" s="149" t="str">
        <f t="shared" si="30"/>
        <v/>
      </c>
      <c r="W102" s="149" t="str">
        <f t="shared" si="30"/>
        <v/>
      </c>
      <c r="X102" s="149" t="str">
        <f t="shared" si="30"/>
        <v/>
      </c>
      <c r="Y102" s="149" t="str">
        <f t="shared" si="30"/>
        <v/>
      </c>
      <c r="Z102" s="149" t="str">
        <f t="shared" si="30"/>
        <v/>
      </c>
      <c r="AA102" s="149" t="str">
        <f t="shared" si="30"/>
        <v/>
      </c>
      <c r="AB102" s="149" t="str">
        <f t="shared" si="30"/>
        <v/>
      </c>
      <c r="AC102" s="149" t="str">
        <f t="shared" si="29"/>
        <v/>
      </c>
      <c r="AD102" s="149" t="str">
        <f t="shared" si="29"/>
        <v/>
      </c>
      <c r="AE102" s="149" t="str">
        <f t="shared" si="29"/>
        <v/>
      </c>
      <c r="AF102" s="149" t="str">
        <f t="shared" si="29"/>
        <v/>
      </c>
      <c r="AG102" s="149" t="str">
        <f t="shared" si="29"/>
        <v/>
      </c>
      <c r="AH102" s="149" t="str">
        <f t="shared" si="29"/>
        <v/>
      </c>
      <c r="AI102" s="149" t="str">
        <f t="shared" si="29"/>
        <v/>
      </c>
      <c r="AJ102" s="149" t="str">
        <f t="shared" si="29"/>
        <v/>
      </c>
      <c r="AK102" s="149" t="str">
        <f t="shared" si="29"/>
        <v/>
      </c>
      <c r="AL102" s="149" t="str">
        <f t="shared" si="29"/>
        <v/>
      </c>
      <c r="AM102" s="149" t="str">
        <f t="shared" si="29"/>
        <v/>
      </c>
      <c r="AN102" s="149" t="str">
        <f t="shared" si="29"/>
        <v/>
      </c>
      <c r="AO102" s="149" t="str">
        <f t="shared" si="29"/>
        <v/>
      </c>
      <c r="AP102" s="149" t="str">
        <f t="shared" si="29"/>
        <v/>
      </c>
      <c r="AQ102" s="149" t="str">
        <f t="shared" si="29"/>
        <v/>
      </c>
      <c r="AR102" s="149" t="str">
        <f t="shared" si="32"/>
        <v/>
      </c>
      <c r="AS102" s="149" t="str">
        <f t="shared" si="32"/>
        <v/>
      </c>
      <c r="AT102" s="149" t="str">
        <f t="shared" si="32"/>
        <v/>
      </c>
      <c r="AU102" s="149" t="str">
        <f t="shared" si="32"/>
        <v/>
      </c>
      <c r="AV102" s="149" t="str">
        <f t="shared" si="32"/>
        <v/>
      </c>
      <c r="AW102" s="149" t="str">
        <f t="shared" si="32"/>
        <v/>
      </c>
      <c r="AX102" s="149" t="str">
        <f t="shared" si="32"/>
        <v/>
      </c>
      <c r="AY102" s="149" t="str">
        <f t="shared" si="32"/>
        <v/>
      </c>
      <c r="AZ102" s="149" t="str">
        <f t="shared" si="32"/>
        <v/>
      </c>
      <c r="BA102" s="149">
        <f t="shared" si="32"/>
        <v>1</v>
      </c>
      <c r="BB102" s="149">
        <f t="shared" si="32"/>
        <v>1</v>
      </c>
      <c r="BC102" s="149">
        <f t="shared" si="32"/>
        <v>1</v>
      </c>
      <c r="BD102" s="149">
        <f t="shared" si="32"/>
        <v>1</v>
      </c>
      <c r="BE102" s="149">
        <f t="shared" si="32"/>
        <v>1</v>
      </c>
      <c r="BF102" s="149">
        <f t="shared" si="32"/>
        <v>1</v>
      </c>
      <c r="BG102" s="149">
        <f t="shared" si="32"/>
        <v>1</v>
      </c>
      <c r="BH102" s="149">
        <f t="shared" si="31"/>
        <v>1</v>
      </c>
      <c r="BI102" s="149">
        <f t="shared" si="31"/>
        <v>1</v>
      </c>
      <c r="BJ102" s="149">
        <f t="shared" si="31"/>
        <v>1</v>
      </c>
      <c r="BK102" s="149">
        <f t="shared" si="31"/>
        <v>1</v>
      </c>
      <c r="BL102" s="149">
        <f t="shared" si="31"/>
        <v>1</v>
      </c>
      <c r="BM102" s="149">
        <f t="shared" si="31"/>
        <v>1</v>
      </c>
      <c r="BN102" s="149">
        <f t="shared" si="31"/>
        <v>1</v>
      </c>
      <c r="BO102" s="149">
        <f t="shared" si="31"/>
        <v>1</v>
      </c>
      <c r="BP102" s="149" t="str">
        <f t="shared" si="31"/>
        <v/>
      </c>
      <c r="BQ102" s="149" t="str">
        <f t="shared" si="31"/>
        <v/>
      </c>
      <c r="BR102" s="149" t="str">
        <f t="shared" si="31"/>
        <v/>
      </c>
      <c r="BS102" s="149" t="str">
        <f t="shared" si="31"/>
        <v/>
      </c>
      <c r="BT102" s="149" t="str">
        <f t="shared" si="31"/>
        <v/>
      </c>
      <c r="BU102" s="149" t="str">
        <f t="shared" si="31"/>
        <v/>
      </c>
      <c r="BV102" s="149" t="str">
        <f t="shared" si="31"/>
        <v/>
      </c>
      <c r="BW102" s="149" t="str">
        <f t="shared" si="26"/>
        <v/>
      </c>
      <c r="BX102" s="149" t="str">
        <f t="shared" si="26"/>
        <v/>
      </c>
      <c r="BY102" s="149" t="str">
        <f t="shared" si="26"/>
        <v/>
      </c>
      <c r="BZ102" s="149" t="str">
        <f t="shared" si="14"/>
        <v/>
      </c>
    </row>
    <row r="103" spans="2:78" x14ac:dyDescent="0.3">
      <c r="B103" s="112" t="str">
        <f>Calculations!B103</f>
        <v>Conservation</v>
      </c>
      <c r="C103" s="115">
        <f>Calculations!C103</f>
        <v>0</v>
      </c>
      <c r="D103" s="112" t="str">
        <f>Calculations!D103</f>
        <v>Con</v>
      </c>
      <c r="E103" s="112" t="str">
        <f>Calculations!E103</f>
        <v>Conservation</v>
      </c>
      <c r="F103" s="112" t="str">
        <f>Calculations!F103</f>
        <v>Multiple</v>
      </c>
      <c r="G103" s="112">
        <f>Calculations!G103</f>
        <v>53328</v>
      </c>
      <c r="H103" s="112">
        <f>Calculations!H103</f>
        <v>1</v>
      </c>
      <c r="I103" s="112">
        <f>Calculations!I103</f>
        <v>15</v>
      </c>
      <c r="J103" s="112">
        <f>Calculations!J103</f>
        <v>0</v>
      </c>
      <c r="K103" s="112">
        <f>Calculations!K103</f>
        <v>2046</v>
      </c>
      <c r="L103" s="115"/>
      <c r="M103" s="149" t="str">
        <f t="shared" si="30"/>
        <v/>
      </c>
      <c r="N103" s="149" t="str">
        <f t="shared" si="30"/>
        <v/>
      </c>
      <c r="O103" s="149" t="str">
        <f t="shared" si="30"/>
        <v/>
      </c>
      <c r="P103" s="149" t="str">
        <f t="shared" si="30"/>
        <v/>
      </c>
      <c r="Q103" s="149" t="str">
        <f t="shared" si="30"/>
        <v/>
      </c>
      <c r="R103" s="149" t="str">
        <f t="shared" si="30"/>
        <v/>
      </c>
      <c r="S103" s="149" t="str">
        <f t="shared" si="30"/>
        <v/>
      </c>
      <c r="T103" s="149" t="str">
        <f t="shared" si="30"/>
        <v/>
      </c>
      <c r="U103" s="149" t="str">
        <f t="shared" si="30"/>
        <v/>
      </c>
      <c r="V103" s="149" t="str">
        <f t="shared" si="30"/>
        <v/>
      </c>
      <c r="W103" s="149" t="str">
        <f t="shared" si="30"/>
        <v/>
      </c>
      <c r="X103" s="149" t="str">
        <f t="shared" si="30"/>
        <v/>
      </c>
      <c r="Y103" s="149" t="str">
        <f t="shared" si="30"/>
        <v/>
      </c>
      <c r="Z103" s="149" t="str">
        <f t="shared" si="30"/>
        <v/>
      </c>
      <c r="AA103" s="149" t="str">
        <f t="shared" si="30"/>
        <v/>
      </c>
      <c r="AB103" s="149" t="str">
        <f t="shared" si="30"/>
        <v/>
      </c>
      <c r="AC103" s="149" t="str">
        <f t="shared" si="29"/>
        <v/>
      </c>
      <c r="AD103" s="149" t="str">
        <f t="shared" si="29"/>
        <v/>
      </c>
      <c r="AE103" s="149" t="str">
        <f t="shared" si="29"/>
        <v/>
      </c>
      <c r="AF103" s="149" t="str">
        <f t="shared" si="29"/>
        <v/>
      </c>
      <c r="AG103" s="149" t="str">
        <f t="shared" si="29"/>
        <v/>
      </c>
      <c r="AH103" s="149" t="str">
        <f t="shared" si="29"/>
        <v/>
      </c>
      <c r="AI103" s="149" t="str">
        <f t="shared" si="29"/>
        <v/>
      </c>
      <c r="AJ103" s="149" t="str">
        <f t="shared" si="29"/>
        <v/>
      </c>
      <c r="AK103" s="149" t="str">
        <f t="shared" si="29"/>
        <v/>
      </c>
      <c r="AL103" s="149" t="str">
        <f t="shared" si="29"/>
        <v/>
      </c>
      <c r="AM103" s="149" t="str">
        <f t="shared" si="29"/>
        <v/>
      </c>
      <c r="AN103" s="149" t="str">
        <f t="shared" si="29"/>
        <v/>
      </c>
      <c r="AO103" s="149" t="str">
        <f t="shared" si="29"/>
        <v/>
      </c>
      <c r="AP103" s="149" t="str">
        <f t="shared" si="29"/>
        <v/>
      </c>
      <c r="AQ103" s="149" t="str">
        <f t="shared" si="29"/>
        <v/>
      </c>
      <c r="AR103" s="149" t="str">
        <f t="shared" si="32"/>
        <v/>
      </c>
      <c r="AS103" s="149" t="str">
        <f t="shared" si="32"/>
        <v/>
      </c>
      <c r="AT103" s="149" t="str">
        <f t="shared" si="32"/>
        <v/>
      </c>
      <c r="AU103" s="149" t="str">
        <f t="shared" si="32"/>
        <v/>
      </c>
      <c r="AV103" s="149" t="str">
        <f t="shared" si="32"/>
        <v/>
      </c>
      <c r="AW103" s="149" t="str">
        <f t="shared" si="32"/>
        <v/>
      </c>
      <c r="AX103" s="149" t="str">
        <f t="shared" si="32"/>
        <v/>
      </c>
      <c r="AY103" s="149" t="str">
        <f t="shared" si="32"/>
        <v/>
      </c>
      <c r="AZ103" s="149" t="str">
        <f t="shared" si="32"/>
        <v/>
      </c>
      <c r="BA103" s="149" t="str">
        <f t="shared" si="32"/>
        <v/>
      </c>
      <c r="BB103" s="149">
        <f t="shared" si="32"/>
        <v>1</v>
      </c>
      <c r="BC103" s="149">
        <f t="shared" si="32"/>
        <v>1</v>
      </c>
      <c r="BD103" s="149">
        <f t="shared" si="32"/>
        <v>1</v>
      </c>
      <c r="BE103" s="149">
        <f t="shared" si="32"/>
        <v>1</v>
      </c>
      <c r="BF103" s="149">
        <f t="shared" si="32"/>
        <v>1</v>
      </c>
      <c r="BG103" s="149">
        <f t="shared" si="32"/>
        <v>1</v>
      </c>
      <c r="BH103" s="149">
        <f t="shared" si="31"/>
        <v>1</v>
      </c>
      <c r="BI103" s="149">
        <f t="shared" si="31"/>
        <v>1</v>
      </c>
      <c r="BJ103" s="149">
        <f t="shared" si="31"/>
        <v>1</v>
      </c>
      <c r="BK103" s="149">
        <f t="shared" si="31"/>
        <v>1</v>
      </c>
      <c r="BL103" s="149">
        <f t="shared" si="31"/>
        <v>1</v>
      </c>
      <c r="BM103" s="149">
        <f t="shared" si="31"/>
        <v>1</v>
      </c>
      <c r="BN103" s="149">
        <f t="shared" si="31"/>
        <v>1</v>
      </c>
      <c r="BO103" s="149">
        <f t="shared" si="31"/>
        <v>1</v>
      </c>
      <c r="BP103" s="149">
        <f t="shared" si="31"/>
        <v>1</v>
      </c>
      <c r="BQ103" s="149" t="str">
        <f t="shared" si="31"/>
        <v/>
      </c>
      <c r="BR103" s="149" t="str">
        <f t="shared" si="31"/>
        <v/>
      </c>
      <c r="BS103" s="149" t="str">
        <f t="shared" si="31"/>
        <v/>
      </c>
      <c r="BT103" s="149" t="str">
        <f t="shared" si="31"/>
        <v/>
      </c>
      <c r="BU103" s="149" t="str">
        <f t="shared" si="31"/>
        <v/>
      </c>
      <c r="BV103" s="149" t="str">
        <f t="shared" si="31"/>
        <v/>
      </c>
      <c r="BW103" s="149" t="str">
        <f t="shared" si="26"/>
        <v/>
      </c>
      <c r="BX103" s="149" t="str">
        <f t="shared" si="26"/>
        <v/>
      </c>
      <c r="BY103" s="149" t="str">
        <f t="shared" si="26"/>
        <v/>
      </c>
      <c r="BZ103" s="149" t="str">
        <f t="shared" si="14"/>
        <v/>
      </c>
    </row>
    <row r="104" spans="2:78" x14ac:dyDescent="0.3">
      <c r="B104" s="112" t="str">
        <f>Calculations!B104</f>
        <v>Conservation</v>
      </c>
      <c r="C104" s="115">
        <f>Calculations!C104</f>
        <v>0</v>
      </c>
      <c r="D104" s="112" t="str">
        <f>Calculations!D104</f>
        <v>Con</v>
      </c>
      <c r="E104" s="112" t="str">
        <f>Calculations!E104</f>
        <v>Conservation</v>
      </c>
      <c r="F104" s="112" t="str">
        <f>Calculations!F104</f>
        <v>Multiple</v>
      </c>
      <c r="G104" s="112">
        <f>Calculations!G104</f>
        <v>53693</v>
      </c>
      <c r="H104" s="112">
        <f>Calculations!H104</f>
        <v>1</v>
      </c>
      <c r="I104" s="112">
        <f>Calculations!I104</f>
        <v>15</v>
      </c>
      <c r="J104" s="112">
        <f>Calculations!J104</f>
        <v>0</v>
      </c>
      <c r="K104" s="112">
        <f>Calculations!K104</f>
        <v>2047</v>
      </c>
      <c r="L104" s="115"/>
      <c r="M104" s="149" t="str">
        <f t="shared" si="30"/>
        <v/>
      </c>
      <c r="N104" s="149" t="str">
        <f t="shared" si="30"/>
        <v/>
      </c>
      <c r="O104" s="149" t="str">
        <f t="shared" si="30"/>
        <v/>
      </c>
      <c r="P104" s="149" t="str">
        <f t="shared" si="30"/>
        <v/>
      </c>
      <c r="Q104" s="149" t="str">
        <f t="shared" si="30"/>
        <v/>
      </c>
      <c r="R104" s="149" t="str">
        <f t="shared" si="30"/>
        <v/>
      </c>
      <c r="S104" s="149" t="str">
        <f t="shared" si="30"/>
        <v/>
      </c>
      <c r="T104" s="149" t="str">
        <f t="shared" si="30"/>
        <v/>
      </c>
      <c r="U104" s="149" t="str">
        <f t="shared" si="30"/>
        <v/>
      </c>
      <c r="V104" s="149" t="str">
        <f t="shared" si="30"/>
        <v/>
      </c>
      <c r="W104" s="149" t="str">
        <f t="shared" si="30"/>
        <v/>
      </c>
      <c r="X104" s="149" t="str">
        <f t="shared" si="30"/>
        <v/>
      </c>
      <c r="Y104" s="149" t="str">
        <f t="shared" si="30"/>
        <v/>
      </c>
      <c r="Z104" s="149" t="str">
        <f t="shared" si="30"/>
        <v/>
      </c>
      <c r="AA104" s="149" t="str">
        <f t="shared" si="30"/>
        <v/>
      </c>
      <c r="AB104" s="149" t="str">
        <f t="shared" si="30"/>
        <v/>
      </c>
      <c r="AC104" s="149" t="str">
        <f t="shared" si="29"/>
        <v/>
      </c>
      <c r="AD104" s="149" t="str">
        <f t="shared" si="29"/>
        <v/>
      </c>
      <c r="AE104" s="149" t="str">
        <f t="shared" si="29"/>
        <v/>
      </c>
      <c r="AF104" s="149" t="str">
        <f t="shared" si="29"/>
        <v/>
      </c>
      <c r="AG104" s="149" t="str">
        <f t="shared" si="29"/>
        <v/>
      </c>
      <c r="AH104" s="149" t="str">
        <f t="shared" si="29"/>
        <v/>
      </c>
      <c r="AI104" s="149" t="str">
        <f t="shared" si="29"/>
        <v/>
      </c>
      <c r="AJ104" s="149" t="str">
        <f t="shared" si="29"/>
        <v/>
      </c>
      <c r="AK104" s="149" t="str">
        <f t="shared" si="29"/>
        <v/>
      </c>
      <c r="AL104" s="149" t="str">
        <f t="shared" si="29"/>
        <v/>
      </c>
      <c r="AM104" s="149" t="str">
        <f t="shared" si="29"/>
        <v/>
      </c>
      <c r="AN104" s="149" t="str">
        <f t="shared" si="29"/>
        <v/>
      </c>
      <c r="AO104" s="149" t="str">
        <f t="shared" si="29"/>
        <v/>
      </c>
      <c r="AP104" s="149" t="str">
        <f t="shared" si="29"/>
        <v/>
      </c>
      <c r="AQ104" s="149" t="str">
        <f t="shared" si="29"/>
        <v/>
      </c>
      <c r="AR104" s="149" t="str">
        <f t="shared" si="32"/>
        <v/>
      </c>
      <c r="AS104" s="149" t="str">
        <f t="shared" si="32"/>
        <v/>
      </c>
      <c r="AT104" s="149" t="str">
        <f t="shared" si="32"/>
        <v/>
      </c>
      <c r="AU104" s="149" t="str">
        <f t="shared" si="32"/>
        <v/>
      </c>
      <c r="AV104" s="149" t="str">
        <f t="shared" si="32"/>
        <v/>
      </c>
      <c r="AW104" s="149" t="str">
        <f t="shared" si="32"/>
        <v/>
      </c>
      <c r="AX104" s="149" t="str">
        <f t="shared" si="32"/>
        <v/>
      </c>
      <c r="AY104" s="149" t="str">
        <f t="shared" si="32"/>
        <v/>
      </c>
      <c r="AZ104" s="149" t="str">
        <f t="shared" si="32"/>
        <v/>
      </c>
      <c r="BA104" s="149" t="str">
        <f t="shared" si="32"/>
        <v/>
      </c>
      <c r="BB104" s="149" t="str">
        <f t="shared" si="32"/>
        <v/>
      </c>
      <c r="BC104" s="149">
        <f t="shared" si="32"/>
        <v>1</v>
      </c>
      <c r="BD104" s="149">
        <f t="shared" si="32"/>
        <v>1</v>
      </c>
      <c r="BE104" s="149">
        <f t="shared" si="32"/>
        <v>1</v>
      </c>
      <c r="BF104" s="149">
        <f t="shared" si="32"/>
        <v>1</v>
      </c>
      <c r="BG104" s="149">
        <f t="shared" si="32"/>
        <v>1</v>
      </c>
      <c r="BH104" s="149">
        <f t="shared" si="31"/>
        <v>1</v>
      </c>
      <c r="BI104" s="149">
        <f t="shared" si="31"/>
        <v>1</v>
      </c>
      <c r="BJ104" s="149">
        <f t="shared" si="31"/>
        <v>1</v>
      </c>
      <c r="BK104" s="149">
        <f t="shared" si="31"/>
        <v>1</v>
      </c>
      <c r="BL104" s="149">
        <f t="shared" si="31"/>
        <v>1</v>
      </c>
      <c r="BM104" s="149">
        <f t="shared" si="31"/>
        <v>1</v>
      </c>
      <c r="BN104" s="149">
        <f t="shared" si="31"/>
        <v>1</v>
      </c>
      <c r="BO104" s="149">
        <f t="shared" si="31"/>
        <v>1</v>
      </c>
      <c r="BP104" s="149">
        <f t="shared" si="31"/>
        <v>1</v>
      </c>
      <c r="BQ104" s="149">
        <f t="shared" si="31"/>
        <v>1</v>
      </c>
      <c r="BR104" s="149" t="str">
        <f t="shared" si="31"/>
        <v/>
      </c>
      <c r="BS104" s="149" t="str">
        <f t="shared" si="31"/>
        <v/>
      </c>
      <c r="BT104" s="149" t="str">
        <f t="shared" si="31"/>
        <v/>
      </c>
      <c r="BU104" s="149" t="str">
        <f t="shared" si="31"/>
        <v/>
      </c>
      <c r="BV104" s="149" t="str">
        <f t="shared" si="31"/>
        <v/>
      </c>
      <c r="BW104" s="149" t="str">
        <f t="shared" si="26"/>
        <v/>
      </c>
      <c r="BX104" s="149" t="str">
        <f t="shared" si="26"/>
        <v/>
      </c>
      <c r="BY104" s="149" t="str">
        <f t="shared" si="26"/>
        <v/>
      </c>
      <c r="BZ104" s="149" t="str">
        <f t="shared" si="14"/>
        <v/>
      </c>
    </row>
    <row r="105" spans="2:78" x14ac:dyDescent="0.3">
      <c r="B105" s="112" t="str">
        <f>Calculations!B105</f>
        <v>Conservation</v>
      </c>
      <c r="C105" s="115">
        <f>Calculations!C105</f>
        <v>0</v>
      </c>
      <c r="D105" s="112" t="str">
        <f>Calculations!D105</f>
        <v>Con</v>
      </c>
      <c r="E105" s="112" t="str">
        <f>Calculations!E105</f>
        <v>Conservation</v>
      </c>
      <c r="F105" s="112" t="str">
        <f>Calculations!F105</f>
        <v>Multiple</v>
      </c>
      <c r="G105" s="112">
        <f>Calculations!G105</f>
        <v>54058</v>
      </c>
      <c r="H105" s="112">
        <f>Calculations!H105</f>
        <v>1</v>
      </c>
      <c r="I105" s="112">
        <f>Calculations!I105</f>
        <v>15</v>
      </c>
      <c r="J105" s="112">
        <f>Calculations!J105</f>
        <v>0</v>
      </c>
      <c r="K105" s="112">
        <f>Calculations!K105</f>
        <v>2048</v>
      </c>
      <c r="L105" s="115"/>
      <c r="M105" s="149" t="str">
        <f t="shared" si="30"/>
        <v/>
      </c>
      <c r="N105" s="149" t="str">
        <f t="shared" si="30"/>
        <v/>
      </c>
      <c r="O105" s="149" t="str">
        <f t="shared" si="30"/>
        <v/>
      </c>
      <c r="P105" s="149" t="str">
        <f t="shared" si="30"/>
        <v/>
      </c>
      <c r="Q105" s="149" t="str">
        <f t="shared" si="30"/>
        <v/>
      </c>
      <c r="R105" s="149" t="str">
        <f t="shared" si="30"/>
        <v/>
      </c>
      <c r="S105" s="149" t="str">
        <f t="shared" si="30"/>
        <v/>
      </c>
      <c r="T105" s="149" t="str">
        <f t="shared" si="30"/>
        <v/>
      </c>
      <c r="U105" s="149" t="str">
        <f t="shared" si="30"/>
        <v/>
      </c>
      <c r="V105" s="149" t="str">
        <f t="shared" si="30"/>
        <v/>
      </c>
      <c r="W105" s="149" t="str">
        <f t="shared" si="30"/>
        <v/>
      </c>
      <c r="X105" s="149" t="str">
        <f t="shared" si="30"/>
        <v/>
      </c>
      <c r="Y105" s="149" t="str">
        <f t="shared" si="30"/>
        <v/>
      </c>
      <c r="Z105" s="149" t="str">
        <f t="shared" si="30"/>
        <v/>
      </c>
      <c r="AA105" s="149" t="str">
        <f t="shared" si="30"/>
        <v/>
      </c>
      <c r="AB105" s="149" t="str">
        <f t="shared" si="30"/>
        <v/>
      </c>
      <c r="AC105" s="149" t="str">
        <f t="shared" si="29"/>
        <v/>
      </c>
      <c r="AD105" s="149" t="str">
        <f t="shared" si="29"/>
        <v/>
      </c>
      <c r="AE105" s="149" t="str">
        <f t="shared" si="29"/>
        <v/>
      </c>
      <c r="AF105" s="149" t="str">
        <f t="shared" si="29"/>
        <v/>
      </c>
      <c r="AG105" s="149" t="str">
        <f t="shared" si="29"/>
        <v/>
      </c>
      <c r="AH105" s="149" t="str">
        <f t="shared" si="29"/>
        <v/>
      </c>
      <c r="AI105" s="149" t="str">
        <f t="shared" si="29"/>
        <v/>
      </c>
      <c r="AJ105" s="149" t="str">
        <f t="shared" si="29"/>
        <v/>
      </c>
      <c r="AK105" s="149" t="str">
        <f t="shared" si="29"/>
        <v/>
      </c>
      <c r="AL105" s="149" t="str">
        <f t="shared" si="29"/>
        <v/>
      </c>
      <c r="AM105" s="149" t="str">
        <f t="shared" si="29"/>
        <v/>
      </c>
      <c r="AN105" s="149" t="str">
        <f t="shared" si="29"/>
        <v/>
      </c>
      <c r="AO105" s="149" t="str">
        <f t="shared" si="29"/>
        <v/>
      </c>
      <c r="AP105" s="149" t="str">
        <f t="shared" si="29"/>
        <v/>
      </c>
      <c r="AQ105" s="149" t="str">
        <f t="shared" si="29"/>
        <v/>
      </c>
      <c r="AR105" s="149" t="str">
        <f t="shared" si="32"/>
        <v/>
      </c>
      <c r="AS105" s="149" t="str">
        <f t="shared" si="32"/>
        <v/>
      </c>
      <c r="AT105" s="149" t="str">
        <f t="shared" si="32"/>
        <v/>
      </c>
      <c r="AU105" s="149" t="str">
        <f t="shared" si="32"/>
        <v/>
      </c>
      <c r="AV105" s="149" t="str">
        <f t="shared" si="32"/>
        <v/>
      </c>
      <c r="AW105" s="149" t="str">
        <f t="shared" si="32"/>
        <v/>
      </c>
      <c r="AX105" s="149" t="str">
        <f t="shared" si="32"/>
        <v/>
      </c>
      <c r="AY105" s="149" t="str">
        <f t="shared" si="32"/>
        <v/>
      </c>
      <c r="AZ105" s="149" t="str">
        <f t="shared" si="32"/>
        <v/>
      </c>
      <c r="BA105" s="149" t="str">
        <f t="shared" si="32"/>
        <v/>
      </c>
      <c r="BB105" s="149" t="str">
        <f t="shared" si="32"/>
        <v/>
      </c>
      <c r="BC105" s="149" t="str">
        <f t="shared" si="32"/>
        <v/>
      </c>
      <c r="BD105" s="149">
        <f t="shared" si="32"/>
        <v>1</v>
      </c>
      <c r="BE105" s="149">
        <f t="shared" si="32"/>
        <v>1</v>
      </c>
      <c r="BF105" s="149">
        <f t="shared" si="32"/>
        <v>1</v>
      </c>
      <c r="BG105" s="149">
        <f t="shared" si="32"/>
        <v>1</v>
      </c>
      <c r="BH105" s="149">
        <f t="shared" si="31"/>
        <v>1</v>
      </c>
      <c r="BI105" s="149">
        <f t="shared" si="31"/>
        <v>1</v>
      </c>
      <c r="BJ105" s="149">
        <f t="shared" si="31"/>
        <v>1</v>
      </c>
      <c r="BK105" s="149">
        <f t="shared" si="31"/>
        <v>1</v>
      </c>
      <c r="BL105" s="149">
        <f t="shared" si="31"/>
        <v>1</v>
      </c>
      <c r="BM105" s="149">
        <f t="shared" si="31"/>
        <v>1</v>
      </c>
      <c r="BN105" s="149">
        <f t="shared" si="31"/>
        <v>1</v>
      </c>
      <c r="BO105" s="149">
        <f t="shared" si="31"/>
        <v>1</v>
      </c>
      <c r="BP105" s="149">
        <f t="shared" si="31"/>
        <v>1</v>
      </c>
      <c r="BQ105" s="149">
        <f t="shared" si="31"/>
        <v>1</v>
      </c>
      <c r="BR105" s="149">
        <f t="shared" si="31"/>
        <v>1</v>
      </c>
      <c r="BS105" s="149" t="str">
        <f t="shared" si="31"/>
        <v/>
      </c>
      <c r="BT105" s="149" t="str">
        <f t="shared" si="31"/>
        <v/>
      </c>
      <c r="BU105" s="149" t="str">
        <f t="shared" si="31"/>
        <v/>
      </c>
      <c r="BV105" s="149" t="str">
        <f t="shared" si="31"/>
        <v/>
      </c>
      <c r="BW105" s="149" t="str">
        <f t="shared" si="26"/>
        <v/>
      </c>
      <c r="BX105" s="149" t="str">
        <f t="shared" si="26"/>
        <v/>
      </c>
      <c r="BY105" s="149" t="str">
        <f t="shared" si="26"/>
        <v/>
      </c>
      <c r="BZ105" s="149" t="str">
        <f t="shared" si="26"/>
        <v/>
      </c>
    </row>
    <row r="106" spans="2:78" x14ac:dyDescent="0.3">
      <c r="B106" s="112" t="str">
        <f>Calculations!B106</f>
        <v>Conservation</v>
      </c>
      <c r="C106" s="115">
        <f>Calculations!C106</f>
        <v>0</v>
      </c>
      <c r="D106" s="112" t="str">
        <f>Calculations!D106</f>
        <v>Con</v>
      </c>
      <c r="E106" s="112" t="str">
        <f>Calculations!E106</f>
        <v>Conservation</v>
      </c>
      <c r="F106" s="112" t="str">
        <f>Calculations!F106</f>
        <v>Multiple</v>
      </c>
      <c r="G106" s="112">
        <f>Calculations!G106</f>
        <v>54424</v>
      </c>
      <c r="H106" s="112">
        <f>Calculations!H106</f>
        <v>1</v>
      </c>
      <c r="I106" s="112">
        <f>Calculations!I106</f>
        <v>15</v>
      </c>
      <c r="J106" s="112">
        <f>Calculations!J106</f>
        <v>0</v>
      </c>
      <c r="K106" s="112">
        <f>Calculations!K106</f>
        <v>2049</v>
      </c>
      <c r="L106" s="115"/>
      <c r="M106" s="149" t="str">
        <f t="shared" si="30"/>
        <v/>
      </c>
      <c r="N106" s="149" t="str">
        <f t="shared" si="30"/>
        <v/>
      </c>
      <c r="O106" s="149" t="str">
        <f t="shared" si="30"/>
        <v/>
      </c>
      <c r="P106" s="149" t="str">
        <f t="shared" si="30"/>
        <v/>
      </c>
      <c r="Q106" s="149" t="str">
        <f t="shared" si="30"/>
        <v/>
      </c>
      <c r="R106" s="149" t="str">
        <f t="shared" si="30"/>
        <v/>
      </c>
      <c r="S106" s="149" t="str">
        <f t="shared" si="30"/>
        <v/>
      </c>
      <c r="T106" s="149" t="str">
        <f t="shared" si="30"/>
        <v/>
      </c>
      <c r="U106" s="149" t="str">
        <f t="shared" si="30"/>
        <v/>
      </c>
      <c r="V106" s="149" t="str">
        <f t="shared" si="30"/>
        <v/>
      </c>
      <c r="W106" s="149" t="str">
        <f t="shared" si="30"/>
        <v/>
      </c>
      <c r="X106" s="149" t="str">
        <f t="shared" si="30"/>
        <v/>
      </c>
      <c r="Y106" s="149" t="str">
        <f t="shared" si="30"/>
        <v/>
      </c>
      <c r="Z106" s="149" t="str">
        <f t="shared" si="30"/>
        <v/>
      </c>
      <c r="AA106" s="149" t="str">
        <f t="shared" si="30"/>
        <v/>
      </c>
      <c r="AB106" s="149" t="str">
        <f t="shared" ref="AB106:AQ106" si="33">IF(AND(AB$2&gt;=$K106,AB$2&lt;SUM($I106:$K106)),1,"")</f>
        <v/>
      </c>
      <c r="AC106" s="149" t="str">
        <f t="shared" si="33"/>
        <v/>
      </c>
      <c r="AD106" s="149" t="str">
        <f t="shared" si="33"/>
        <v/>
      </c>
      <c r="AE106" s="149" t="str">
        <f t="shared" si="33"/>
        <v/>
      </c>
      <c r="AF106" s="149" t="str">
        <f t="shared" si="33"/>
        <v/>
      </c>
      <c r="AG106" s="149" t="str">
        <f t="shared" si="33"/>
        <v/>
      </c>
      <c r="AH106" s="149" t="str">
        <f t="shared" si="33"/>
        <v/>
      </c>
      <c r="AI106" s="149" t="str">
        <f t="shared" si="33"/>
        <v/>
      </c>
      <c r="AJ106" s="149" t="str">
        <f t="shared" si="33"/>
        <v/>
      </c>
      <c r="AK106" s="149" t="str">
        <f t="shared" si="33"/>
        <v/>
      </c>
      <c r="AL106" s="149" t="str">
        <f t="shared" si="33"/>
        <v/>
      </c>
      <c r="AM106" s="149" t="str">
        <f t="shared" si="33"/>
        <v/>
      </c>
      <c r="AN106" s="149" t="str">
        <f t="shared" si="33"/>
        <v/>
      </c>
      <c r="AO106" s="149" t="str">
        <f t="shared" si="33"/>
        <v/>
      </c>
      <c r="AP106" s="149" t="str">
        <f t="shared" si="33"/>
        <v/>
      </c>
      <c r="AQ106" s="149" t="str">
        <f t="shared" si="33"/>
        <v/>
      </c>
      <c r="AR106" s="149" t="str">
        <f t="shared" si="32"/>
        <v/>
      </c>
      <c r="AS106" s="149" t="str">
        <f t="shared" si="32"/>
        <v/>
      </c>
      <c r="AT106" s="149" t="str">
        <f t="shared" si="32"/>
        <v/>
      </c>
      <c r="AU106" s="149" t="str">
        <f t="shared" si="32"/>
        <v/>
      </c>
      <c r="AV106" s="149" t="str">
        <f t="shared" si="32"/>
        <v/>
      </c>
      <c r="AW106" s="149" t="str">
        <f t="shared" si="32"/>
        <v/>
      </c>
      <c r="AX106" s="149" t="str">
        <f t="shared" si="32"/>
        <v/>
      </c>
      <c r="AY106" s="149" t="str">
        <f t="shared" si="32"/>
        <v/>
      </c>
      <c r="AZ106" s="149" t="str">
        <f t="shared" si="32"/>
        <v/>
      </c>
      <c r="BA106" s="149" t="str">
        <f t="shared" si="32"/>
        <v/>
      </c>
      <c r="BB106" s="149" t="str">
        <f t="shared" si="32"/>
        <v/>
      </c>
      <c r="BC106" s="149" t="str">
        <f t="shared" si="32"/>
        <v/>
      </c>
      <c r="BD106" s="149" t="str">
        <f t="shared" si="32"/>
        <v/>
      </c>
      <c r="BE106" s="149">
        <f t="shared" si="32"/>
        <v>1</v>
      </c>
      <c r="BF106" s="149">
        <f t="shared" si="32"/>
        <v>1</v>
      </c>
      <c r="BG106" s="149">
        <f t="shared" si="32"/>
        <v>1</v>
      </c>
      <c r="BH106" s="149">
        <f t="shared" si="31"/>
        <v>1</v>
      </c>
      <c r="BI106" s="149">
        <f t="shared" si="31"/>
        <v>1</v>
      </c>
      <c r="BJ106" s="149">
        <f t="shared" si="31"/>
        <v>1</v>
      </c>
      <c r="BK106" s="149">
        <f t="shared" si="31"/>
        <v>1</v>
      </c>
      <c r="BL106" s="149">
        <f t="shared" si="31"/>
        <v>1</v>
      </c>
      <c r="BM106" s="149">
        <f t="shared" si="31"/>
        <v>1</v>
      </c>
      <c r="BN106" s="149">
        <f t="shared" si="31"/>
        <v>1</v>
      </c>
      <c r="BO106" s="149">
        <f t="shared" si="31"/>
        <v>1</v>
      </c>
      <c r="BP106" s="149">
        <f t="shared" si="31"/>
        <v>1</v>
      </c>
      <c r="BQ106" s="149">
        <f t="shared" si="31"/>
        <v>1</v>
      </c>
      <c r="BR106" s="149">
        <f t="shared" si="31"/>
        <v>1</v>
      </c>
      <c r="BS106" s="149">
        <f t="shared" si="31"/>
        <v>1</v>
      </c>
      <c r="BT106" s="149" t="str">
        <f t="shared" si="31"/>
        <v/>
      </c>
      <c r="BU106" s="149" t="str">
        <f t="shared" si="31"/>
        <v/>
      </c>
      <c r="BV106" s="149" t="str">
        <f t="shared" si="31"/>
        <v/>
      </c>
      <c r="BW106" s="149" t="str">
        <f t="shared" si="26"/>
        <v/>
      </c>
      <c r="BX106" s="149" t="str">
        <f t="shared" si="26"/>
        <v/>
      </c>
      <c r="BY106" s="149" t="str">
        <f t="shared" si="26"/>
        <v/>
      </c>
      <c r="BZ106" s="149" t="str">
        <f t="shared" si="26"/>
        <v/>
      </c>
    </row>
    <row r="107" spans="2:78" x14ac:dyDescent="0.3">
      <c r="B107" s="112" t="str">
        <f>Calculations!B107</f>
        <v>Conservation</v>
      </c>
      <c r="C107" s="115">
        <f>Calculations!C107</f>
        <v>0</v>
      </c>
      <c r="D107" s="112" t="str">
        <f>Calculations!D107</f>
        <v>Con</v>
      </c>
      <c r="E107" s="112" t="str">
        <f>Calculations!E107</f>
        <v>Conservation</v>
      </c>
      <c r="F107" s="112" t="str">
        <f>Calculations!F107</f>
        <v>Multiple</v>
      </c>
      <c r="G107" s="112">
        <f>Calculations!G107</f>
        <v>54789</v>
      </c>
      <c r="H107" s="112">
        <f>Calculations!H107</f>
        <v>1</v>
      </c>
      <c r="I107" s="112">
        <f>Calculations!I107</f>
        <v>15</v>
      </c>
      <c r="J107" s="112">
        <f>Calculations!J107</f>
        <v>0</v>
      </c>
      <c r="K107" s="112">
        <f>Calculations!K107</f>
        <v>2050</v>
      </c>
      <c r="L107" s="115"/>
      <c r="M107" s="149" t="str">
        <f t="shared" ref="M107:BX107" si="34">IF(AND(M$2&gt;=$K107,M$2&lt;SUM($I107:$K107)),1,"")</f>
        <v/>
      </c>
      <c r="N107" s="149" t="str">
        <f t="shared" si="34"/>
        <v/>
      </c>
      <c r="O107" s="149" t="str">
        <f t="shared" si="34"/>
        <v/>
      </c>
      <c r="P107" s="149" t="str">
        <f t="shared" si="34"/>
        <v/>
      </c>
      <c r="Q107" s="149" t="str">
        <f t="shared" si="34"/>
        <v/>
      </c>
      <c r="R107" s="149" t="str">
        <f t="shared" si="34"/>
        <v/>
      </c>
      <c r="S107" s="149" t="str">
        <f t="shared" si="34"/>
        <v/>
      </c>
      <c r="T107" s="149" t="str">
        <f t="shared" si="34"/>
        <v/>
      </c>
      <c r="U107" s="149" t="str">
        <f t="shared" si="34"/>
        <v/>
      </c>
      <c r="V107" s="149" t="str">
        <f t="shared" si="34"/>
        <v/>
      </c>
      <c r="W107" s="149" t="str">
        <f t="shared" si="34"/>
        <v/>
      </c>
      <c r="X107" s="149" t="str">
        <f t="shared" si="34"/>
        <v/>
      </c>
      <c r="Y107" s="149" t="str">
        <f t="shared" si="34"/>
        <v/>
      </c>
      <c r="Z107" s="149" t="str">
        <f t="shared" si="34"/>
        <v/>
      </c>
      <c r="AA107" s="149" t="str">
        <f t="shared" si="34"/>
        <v/>
      </c>
      <c r="AB107" s="149" t="str">
        <f t="shared" si="34"/>
        <v/>
      </c>
      <c r="AC107" s="149" t="str">
        <f t="shared" si="34"/>
        <v/>
      </c>
      <c r="AD107" s="149" t="str">
        <f t="shared" si="34"/>
        <v/>
      </c>
      <c r="AE107" s="149" t="str">
        <f t="shared" si="34"/>
        <v/>
      </c>
      <c r="AF107" s="149" t="str">
        <f t="shared" si="34"/>
        <v/>
      </c>
      <c r="AG107" s="149" t="str">
        <f t="shared" si="34"/>
        <v/>
      </c>
      <c r="AH107" s="149" t="str">
        <f t="shared" si="34"/>
        <v/>
      </c>
      <c r="AI107" s="149" t="str">
        <f t="shared" si="34"/>
        <v/>
      </c>
      <c r="AJ107" s="149" t="str">
        <f t="shared" si="34"/>
        <v/>
      </c>
      <c r="AK107" s="149" t="str">
        <f t="shared" si="34"/>
        <v/>
      </c>
      <c r="AL107" s="149" t="str">
        <f t="shared" si="34"/>
        <v/>
      </c>
      <c r="AM107" s="149" t="str">
        <f t="shared" si="34"/>
        <v/>
      </c>
      <c r="AN107" s="149" t="str">
        <f t="shared" si="34"/>
        <v/>
      </c>
      <c r="AO107" s="149" t="str">
        <f t="shared" si="34"/>
        <v/>
      </c>
      <c r="AP107" s="149" t="str">
        <f t="shared" si="34"/>
        <v/>
      </c>
      <c r="AQ107" s="149" t="str">
        <f t="shared" si="34"/>
        <v/>
      </c>
      <c r="AR107" s="149" t="str">
        <f t="shared" si="34"/>
        <v/>
      </c>
      <c r="AS107" s="149" t="str">
        <f t="shared" si="34"/>
        <v/>
      </c>
      <c r="AT107" s="149" t="str">
        <f t="shared" si="34"/>
        <v/>
      </c>
      <c r="AU107" s="149" t="str">
        <f t="shared" si="34"/>
        <v/>
      </c>
      <c r="AV107" s="149" t="str">
        <f t="shared" si="34"/>
        <v/>
      </c>
      <c r="AW107" s="149" t="str">
        <f t="shared" si="34"/>
        <v/>
      </c>
      <c r="AX107" s="149" t="str">
        <f t="shared" si="34"/>
        <v/>
      </c>
      <c r="AY107" s="149" t="str">
        <f t="shared" si="34"/>
        <v/>
      </c>
      <c r="AZ107" s="149" t="str">
        <f t="shared" si="34"/>
        <v/>
      </c>
      <c r="BA107" s="149" t="str">
        <f t="shared" si="34"/>
        <v/>
      </c>
      <c r="BB107" s="149" t="str">
        <f t="shared" si="34"/>
        <v/>
      </c>
      <c r="BC107" s="149" t="str">
        <f t="shared" si="34"/>
        <v/>
      </c>
      <c r="BD107" s="149" t="str">
        <f t="shared" si="34"/>
        <v/>
      </c>
      <c r="BE107" s="149" t="str">
        <f t="shared" si="34"/>
        <v/>
      </c>
      <c r="BF107" s="149">
        <f t="shared" si="34"/>
        <v>1</v>
      </c>
      <c r="BG107" s="149">
        <f t="shared" si="34"/>
        <v>1</v>
      </c>
      <c r="BH107" s="149">
        <f t="shared" si="34"/>
        <v>1</v>
      </c>
      <c r="BI107" s="149">
        <f t="shared" si="34"/>
        <v>1</v>
      </c>
      <c r="BJ107" s="149">
        <f t="shared" si="34"/>
        <v>1</v>
      </c>
      <c r="BK107" s="149">
        <f t="shared" si="34"/>
        <v>1</v>
      </c>
      <c r="BL107" s="149">
        <f t="shared" si="34"/>
        <v>1</v>
      </c>
      <c r="BM107" s="149">
        <f t="shared" si="34"/>
        <v>1</v>
      </c>
      <c r="BN107" s="149">
        <f t="shared" si="34"/>
        <v>1</v>
      </c>
      <c r="BO107" s="149">
        <f t="shared" si="34"/>
        <v>1</v>
      </c>
      <c r="BP107" s="149">
        <f t="shared" si="34"/>
        <v>1</v>
      </c>
      <c r="BQ107" s="149">
        <f t="shared" si="34"/>
        <v>1</v>
      </c>
      <c r="BR107" s="149">
        <f t="shared" si="34"/>
        <v>1</v>
      </c>
      <c r="BS107" s="149">
        <f t="shared" si="34"/>
        <v>1</v>
      </c>
      <c r="BT107" s="149">
        <f t="shared" si="34"/>
        <v>1</v>
      </c>
      <c r="BU107" s="149" t="str">
        <f t="shared" si="34"/>
        <v/>
      </c>
      <c r="BV107" s="149" t="str">
        <f t="shared" si="34"/>
        <v/>
      </c>
      <c r="BW107" s="149" t="str">
        <f t="shared" si="34"/>
        <v/>
      </c>
      <c r="BX107" s="149" t="str">
        <f t="shared" si="34"/>
        <v/>
      </c>
      <c r="BY107" s="149" t="str">
        <f t="shared" si="26"/>
        <v/>
      </c>
      <c r="BZ107" s="149" t="str">
        <f t="shared" si="26"/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P15"/>
  <sheetViews>
    <sheetView showGridLines="0" zoomScale="70" zoomScaleNormal="70" workbookViewId="0"/>
  </sheetViews>
  <sheetFormatPr defaultRowHeight="13.8" x14ac:dyDescent="0.3"/>
  <cols>
    <col min="1" max="1" width="9" style="91"/>
    <col min="2" max="2" width="25.875" style="91" bestFit="1" customWidth="1"/>
    <col min="3" max="3" width="9" style="91"/>
    <col min="4" max="7" width="10.5" style="91" bestFit="1" customWidth="1"/>
    <col min="8" max="16" width="10.625" style="91" bestFit="1" customWidth="1"/>
    <col min="17" max="33" width="10.875" style="91" bestFit="1" customWidth="1"/>
    <col min="34" max="39" width="10.625" style="91" bestFit="1" customWidth="1"/>
    <col min="40" max="48" width="10.5" style="91" bestFit="1" customWidth="1"/>
    <col min="49" max="49" width="10.125" style="91" bestFit="1" customWidth="1"/>
    <col min="50" max="16384" width="9" style="91"/>
  </cols>
  <sheetData>
    <row r="1" spans="2:68" x14ac:dyDescent="0.3">
      <c r="B1" s="91" t="s">
        <v>87</v>
      </c>
      <c r="C1" s="92">
        <f>VLOOKUP(C$2,'Historical Inflation'!$B$3:$C$16,2,0)</f>
        <v>0.80892314687004252</v>
      </c>
      <c r="D1" s="92">
        <f>VLOOKUP(D$2,'Historical Inflation'!$B$3:$C$16,2,0)</f>
        <v>0.82317674356368264</v>
      </c>
      <c r="E1" s="92">
        <f>VLOOKUP(E$2,'Historical Inflation'!$B$3:$C$16,2,0)</f>
        <v>0.83825023741226656</v>
      </c>
      <c r="F1" s="92">
        <f>VLOOKUP(F$2,'Historical Inflation'!$B$3:$C$16,2,0)</f>
        <v>0.85729707901173291</v>
      </c>
      <c r="G1" s="92">
        <f>VLOOKUP(G$2,'Historical Inflation'!$B$3:$C$16,2,0)</f>
        <v>0.86051359861958987</v>
      </c>
      <c r="H1" s="92">
        <f>VLOOKUP(H$2,'Historical Inflation'!$B$3:$C$16,2,0)</f>
        <v>0.88145251057661855</v>
      </c>
      <c r="I1" s="92">
        <f>VLOOKUP(I$2,'Historical Inflation'!$B$3:$C$16,2,0)</f>
        <v>0.90863525471360507</v>
      </c>
      <c r="J1" s="92">
        <f>VLOOKUP(J$2,'Historical Inflation'!$B$3:$C$16,2,0)</f>
        <v>0.92143826413311403</v>
      </c>
      <c r="K1" s="92">
        <f>VLOOKUP(K$2,'Historical Inflation'!$B$3:$C$16,2,0)</f>
        <v>0.93115089196860357</v>
      </c>
      <c r="L1" s="92">
        <f>VLOOKUP(L$2,'Historical Inflation'!$B$3:$C$16,2,0)</f>
        <v>0.95265742503290107</v>
      </c>
      <c r="M1" s="92">
        <f>VLOOKUP(M$2,'Historical Inflation'!$B$3:$C$16,2,0)</f>
        <v>0.96426212322595328</v>
      </c>
      <c r="N1" s="92">
        <f>VLOOKUP(N$2,'Historical Inflation'!$B$3:$C$16,2,0)</f>
        <v>0.98147996347977562</v>
      </c>
      <c r="O1" s="92">
        <v>1</v>
      </c>
      <c r="P1" s="92">
        <f>O1*(1+Input!$C$5)</f>
        <v>1.02</v>
      </c>
      <c r="Q1" s="92">
        <f>P1*(1+Input!$C$5)</f>
        <v>1.0404</v>
      </c>
      <c r="R1" s="92">
        <f>Q1*(1+Input!$C$5)</f>
        <v>1.0612079999999999</v>
      </c>
      <c r="S1" s="92">
        <f>R1*(1+Input!$C$5)</f>
        <v>1.08243216</v>
      </c>
      <c r="T1" s="92">
        <f>S1*(1+Input!$C$5)</f>
        <v>1.1040808032</v>
      </c>
      <c r="U1" s="92">
        <f>T1*(1+Input!$C$5)</f>
        <v>1.1261624192640001</v>
      </c>
      <c r="V1" s="92">
        <f>U1*(1+Input!$C$5)</f>
        <v>1.14868566764928</v>
      </c>
      <c r="W1" s="92">
        <f>V1*(1+Input!$C$5)</f>
        <v>1.1716593810022657</v>
      </c>
      <c r="X1" s="92">
        <f>W1*(1+Input!$C$5)</f>
        <v>1.1950925686223111</v>
      </c>
      <c r="Y1" s="92">
        <f>X1*(1+Input!$C$5)</f>
        <v>1.2189944199947573</v>
      </c>
      <c r="Z1" s="92">
        <f>Y1*(1+Input!$C$5)</f>
        <v>1.2433743083946525</v>
      </c>
      <c r="AA1" s="92">
        <f>Z1*(1+Input!$C$5)</f>
        <v>1.2682417945625455</v>
      </c>
      <c r="AB1" s="92">
        <f>AA1*(1+Input!$C$5)</f>
        <v>1.2936066304537963</v>
      </c>
      <c r="AC1" s="92">
        <f>AB1*(1+Input!$C$5)</f>
        <v>1.3194787630628724</v>
      </c>
      <c r="AD1" s="92">
        <f>AC1*(1+Input!$C$5)</f>
        <v>1.3458683383241299</v>
      </c>
      <c r="AE1" s="92">
        <f>AD1*(1+Input!$C$5)</f>
        <v>1.3727857050906125</v>
      </c>
      <c r="AF1" s="92">
        <f>AE1*(1+Input!$C$5)</f>
        <v>1.4002414191924248</v>
      </c>
      <c r="AG1" s="92">
        <f>AF1*(1+Input!$C$5)</f>
        <v>1.4282462475762734</v>
      </c>
      <c r="AH1" s="92">
        <f>AG1*(1+Input!$C$5)</f>
        <v>1.4568111725277988</v>
      </c>
      <c r="AI1" s="92">
        <f>AH1*(1+Input!$C$5)</f>
        <v>1.4859473959783549</v>
      </c>
      <c r="AJ1" s="92">
        <f>AI1*(1+Input!$C$5)</f>
        <v>1.5156663438979221</v>
      </c>
      <c r="AK1" s="92">
        <f>AJ1*(1+Input!$C$5)</f>
        <v>1.5459796707758806</v>
      </c>
      <c r="AL1" s="92">
        <f>AK1*(1+Input!$C$5)</f>
        <v>1.5768992641913981</v>
      </c>
      <c r="AM1" s="92">
        <f>AL1*(1+Input!$C$5)</f>
        <v>1.6084372494752261</v>
      </c>
      <c r="AN1" s="92">
        <f>AM1*(1+Input!$C$5)</f>
        <v>1.6406059944647307</v>
      </c>
      <c r="AO1" s="92">
        <f>AN1*(1+Input!$C$5)</f>
        <v>1.6734181143540252</v>
      </c>
      <c r="AP1" s="92">
        <f>AO1*(1+Input!$C$5)</f>
        <v>1.7068864766411058</v>
      </c>
      <c r="AQ1" s="92">
        <f>AP1*(1+Input!$C$5)</f>
        <v>1.7410242061739281</v>
      </c>
      <c r="AR1" s="92">
        <f>AQ1*(1+Input!$C$5)</f>
        <v>1.7758446902974065</v>
      </c>
      <c r="AS1" s="92">
        <f>AR1*(1+Input!$C$5)</f>
        <v>1.8113615841033548</v>
      </c>
      <c r="AT1" s="92">
        <f>AS1*(1+Input!$C$5)</f>
        <v>1.8475888157854219</v>
      </c>
      <c r="AU1" s="92">
        <f>AT1*(1+Input!$C$5)</f>
        <v>1.8845405921011305</v>
      </c>
      <c r="AV1" s="92">
        <f>AU1*(1+Input!$C$5)</f>
        <v>1.9222314039431532</v>
      </c>
      <c r="AW1" s="92">
        <f>AV1*(1+Input!$C$5)</f>
        <v>1.9606760320220162</v>
      </c>
      <c r="AX1" s="92">
        <f>AW1*(1+Input!$C$5)</f>
        <v>1.9998895526624565</v>
      </c>
      <c r="AY1" s="92">
        <f>AX1*(1+Input!$C$5)</f>
        <v>2.0398873437157055</v>
      </c>
      <c r="AZ1" s="92">
        <f>AY1*(1+Input!$C$5)</f>
        <v>2.0806850905900198</v>
      </c>
      <c r="BA1" s="92">
        <f>AZ1*(1+Input!$C$5)</f>
        <v>2.1222987924018204</v>
      </c>
      <c r="BB1" s="92">
        <f>BA1*(1+Input!$C$5)</f>
        <v>2.1647447682498568</v>
      </c>
      <c r="BC1" s="92">
        <f>BB1*(1+Input!$C$5)</f>
        <v>2.208039663614854</v>
      </c>
      <c r="BD1" s="92">
        <f>BC1*(1+Input!$C$5)</f>
        <v>2.252200456887151</v>
      </c>
      <c r="BE1" s="92">
        <f>BD1*(1+Input!$C$5)</f>
        <v>2.2972444660248938</v>
      </c>
      <c r="BF1" s="92">
        <f>BE1*(1+Input!$C$5)</f>
        <v>2.343189355345392</v>
      </c>
      <c r="BG1" s="92">
        <f>BF1*(1+Input!$C$5)</f>
        <v>2.3900531424522997</v>
      </c>
      <c r="BH1" s="92">
        <f>BG1*(1+Input!$C$5)</f>
        <v>2.4378542053013459</v>
      </c>
      <c r="BI1" s="92">
        <f>BH1*(1+Input!$C$5)</f>
        <v>2.4866112894073726</v>
      </c>
      <c r="BJ1" s="92">
        <f>BI1*(1+Input!$C$5)</f>
        <v>2.53634351519552</v>
      </c>
      <c r="BK1" s="92">
        <f>BJ1*(1+Input!$C$5)</f>
        <v>2.5870703854994304</v>
      </c>
      <c r="BL1" s="92">
        <f>BK1*(1+Input!$C$5)</f>
        <v>2.6388117932094191</v>
      </c>
      <c r="BM1" s="92">
        <f>BL1*(1+Input!$C$5)</f>
        <v>2.6915880290736074</v>
      </c>
      <c r="BN1" s="92">
        <f>BM1*(1+Input!$C$5)</f>
        <v>2.7454197896550796</v>
      </c>
      <c r="BO1" s="92">
        <f>BN1*(1+Input!$C$5)</f>
        <v>2.8003281854481812</v>
      </c>
      <c r="BP1" s="92">
        <f>BO1*(1+Input!$C$5)</f>
        <v>2.8563347491571447</v>
      </c>
    </row>
    <row r="2" spans="2:68" x14ac:dyDescent="0.3">
      <c r="B2" s="91" t="s">
        <v>74</v>
      </c>
      <c r="C2" s="93">
        <v>2005</v>
      </c>
      <c r="D2" s="93">
        <v>2006</v>
      </c>
      <c r="E2" s="93">
        <v>2007</v>
      </c>
      <c r="F2" s="93">
        <v>2008</v>
      </c>
      <c r="G2" s="93">
        <v>2009</v>
      </c>
      <c r="H2" s="93">
        <v>2010</v>
      </c>
      <c r="I2" s="93">
        <v>2011</v>
      </c>
      <c r="J2" s="93">
        <v>2012</v>
      </c>
      <c r="K2" s="93">
        <v>2013</v>
      </c>
      <c r="L2" s="93">
        <v>2014</v>
      </c>
      <c r="M2" s="93">
        <v>2015</v>
      </c>
      <c r="N2" s="93">
        <v>2016</v>
      </c>
      <c r="O2" s="93">
        <v>2017</v>
      </c>
      <c r="P2" s="93">
        <v>2018</v>
      </c>
      <c r="Q2" s="93">
        <v>2019</v>
      </c>
      <c r="R2" s="93">
        <v>2020</v>
      </c>
      <c r="S2" s="93">
        <v>2021</v>
      </c>
      <c r="T2" s="93">
        <v>2022</v>
      </c>
      <c r="U2" s="93">
        <v>2023</v>
      </c>
      <c r="V2" s="93">
        <v>2024</v>
      </c>
      <c r="W2" s="93">
        <v>2025</v>
      </c>
      <c r="X2" s="93">
        <v>2026</v>
      </c>
      <c r="Y2" s="93">
        <v>2027</v>
      </c>
      <c r="Z2" s="93">
        <v>2028</v>
      </c>
      <c r="AA2" s="93">
        <v>2029</v>
      </c>
      <c r="AB2" s="93">
        <v>2030</v>
      </c>
      <c r="AC2" s="93">
        <v>2031</v>
      </c>
      <c r="AD2" s="93">
        <v>2032</v>
      </c>
      <c r="AE2" s="93">
        <v>2033</v>
      </c>
      <c r="AF2" s="93">
        <v>2034</v>
      </c>
      <c r="AG2" s="93">
        <v>2035</v>
      </c>
      <c r="AH2" s="93">
        <v>2036</v>
      </c>
      <c r="AI2" s="93">
        <v>2037</v>
      </c>
      <c r="AJ2" s="93">
        <v>2038</v>
      </c>
      <c r="AK2" s="93">
        <v>2039</v>
      </c>
      <c r="AL2" s="93">
        <v>2040</v>
      </c>
      <c r="AM2" s="93">
        <v>2041</v>
      </c>
      <c r="AN2" s="93">
        <v>2042</v>
      </c>
      <c r="AO2" s="93">
        <v>2043</v>
      </c>
      <c r="AP2" s="93">
        <v>2044</v>
      </c>
      <c r="AQ2" s="93">
        <v>2045</v>
      </c>
      <c r="AR2" s="93">
        <v>2046</v>
      </c>
      <c r="AS2" s="93">
        <v>2047</v>
      </c>
      <c r="AT2" s="93">
        <v>2048</v>
      </c>
      <c r="AU2" s="93">
        <v>2049</v>
      </c>
      <c r="AV2" s="93">
        <v>2050</v>
      </c>
      <c r="AW2" s="93">
        <v>2051</v>
      </c>
      <c r="AX2" s="93">
        <v>2052</v>
      </c>
      <c r="AY2" s="93">
        <v>2053</v>
      </c>
      <c r="AZ2" s="93">
        <v>2054</v>
      </c>
      <c r="BA2" s="93">
        <v>2055</v>
      </c>
      <c r="BB2" s="93">
        <v>2056</v>
      </c>
      <c r="BC2" s="93">
        <v>2057</v>
      </c>
      <c r="BD2" s="93">
        <v>2058</v>
      </c>
      <c r="BE2" s="93">
        <v>2059</v>
      </c>
      <c r="BF2" s="93">
        <v>2060</v>
      </c>
      <c r="BG2" s="93">
        <v>2061</v>
      </c>
      <c r="BH2" s="93">
        <v>2062</v>
      </c>
      <c r="BI2" s="93">
        <v>2063</v>
      </c>
      <c r="BJ2" s="93">
        <v>2064</v>
      </c>
      <c r="BK2" s="93">
        <v>2065</v>
      </c>
      <c r="BL2" s="93">
        <v>2066</v>
      </c>
      <c r="BM2" s="93">
        <v>2067</v>
      </c>
      <c r="BN2" s="93">
        <v>2068</v>
      </c>
      <c r="BO2" s="93">
        <v>2069</v>
      </c>
      <c r="BP2" s="93">
        <v>2070</v>
      </c>
    </row>
    <row r="3" spans="2:68" x14ac:dyDescent="0.3">
      <c r="B3" s="94" t="s">
        <v>11</v>
      </c>
      <c r="C3" s="95"/>
      <c r="D3" s="95"/>
      <c r="E3" s="95"/>
      <c r="F3" s="95"/>
      <c r="G3" s="95">
        <v>20070.371854656911</v>
      </c>
      <c r="H3" s="95">
        <v>40236.473513765559</v>
      </c>
      <c r="I3" s="95">
        <v>37398.508962142885</v>
      </c>
      <c r="J3" s="95">
        <v>33707.575190611205</v>
      </c>
      <c r="K3" s="95">
        <v>18679.301050467275</v>
      </c>
      <c r="L3" s="95">
        <v>12746.098345049948</v>
      </c>
      <c r="M3" s="95">
        <v>12843.737085212875</v>
      </c>
      <c r="N3" s="95">
        <v>7550.3049480017135</v>
      </c>
      <c r="O3" s="95">
        <v>24003.383454540002</v>
      </c>
      <c r="P3" s="95">
        <v>24483.451123630803</v>
      </c>
      <c r="Q3" s="95">
        <v>24973.120146103418</v>
      </c>
      <c r="R3" s="95">
        <v>25472.582549025487</v>
      </c>
      <c r="S3" s="95">
        <v>25982.034200005997</v>
      </c>
      <c r="T3" s="95">
        <v>26501.674884006115</v>
      </c>
      <c r="U3" s="95">
        <v>27031.70838168624</v>
      </c>
      <c r="V3" s="95">
        <v>27572.342549319965</v>
      </c>
      <c r="W3" s="95">
        <v>28123.789400306367</v>
      </c>
      <c r="X3" s="95">
        <v>28686.265188312493</v>
      </c>
      <c r="Y3" s="95">
        <v>29259.990492078745</v>
      </c>
      <c r="Z3" s="95">
        <v>29845.19030192032</v>
      </c>
      <c r="AA3" s="95">
        <v>30442.094107958725</v>
      </c>
      <c r="AB3" s="95">
        <v>31050.935990117898</v>
      </c>
      <c r="AC3" s="95">
        <v>31671.954709920257</v>
      </c>
      <c r="AD3" s="95">
        <v>32305.393804118667</v>
      </c>
      <c r="AE3" s="95">
        <v>32951.501680201036</v>
      </c>
      <c r="AF3" s="95">
        <v>33610.53171380506</v>
      </c>
      <c r="AG3" s="95">
        <v>34282.742348081163</v>
      </c>
      <c r="AH3" s="95">
        <v>34968.397195042788</v>
      </c>
      <c r="AI3" s="95">
        <v>35667.765138943643</v>
      </c>
      <c r="AJ3" s="95">
        <v>36381.120441722524</v>
      </c>
      <c r="AK3" s="95">
        <v>37108.74285055697</v>
      </c>
      <c r="AL3" s="95">
        <v>37850.917707568107</v>
      </c>
      <c r="AM3" s="95">
        <v>38607.936061719469</v>
      </c>
      <c r="AN3" s="95">
        <v>39380.094782953856</v>
      </c>
      <c r="AO3" s="95">
        <v>40167.696678612934</v>
      </c>
      <c r="AP3" s="95">
        <v>40971.050612185194</v>
      </c>
      <c r="AQ3" s="95">
        <v>41790.471624428901</v>
      </c>
      <c r="AR3" s="95">
        <v>42626.281056917476</v>
      </c>
      <c r="AS3" s="95">
        <v>43478.806678055829</v>
      </c>
      <c r="AT3" s="95">
        <v>44348.382811616946</v>
      </c>
      <c r="AU3" s="95">
        <v>45235.35046784929</v>
      </c>
      <c r="AV3" s="95">
        <v>46140.057477206276</v>
      </c>
      <c r="AW3" s="96">
        <f t="shared" ref="AW3:AW15" si="0">AV3*1.02</f>
        <v>47062.8586267504</v>
      </c>
      <c r="AX3" s="96">
        <f t="shared" ref="AX3:AX8" si="1">AW3*1.02</f>
        <v>48004.115799285406</v>
      </c>
      <c r="AY3" s="96">
        <f t="shared" ref="AY3:AY8" si="2">AX3*1.02</f>
        <v>48964.198115271116</v>
      </c>
      <c r="AZ3" s="96">
        <f t="shared" ref="AZ3:AZ8" si="3">AY3*1.02</f>
        <v>49943.48207757654</v>
      </c>
      <c r="BA3" s="96">
        <f t="shared" ref="BA3:BA8" si="4">AZ3*1.02</f>
        <v>50942.35171912807</v>
      </c>
      <c r="BB3" s="96">
        <f t="shared" ref="BB3:BB8" si="5">BA3*1.02</f>
        <v>51961.198753510631</v>
      </c>
      <c r="BC3" s="96">
        <f t="shared" ref="BC3:BC8" si="6">BB3*1.02</f>
        <v>53000.422728580845</v>
      </c>
      <c r="BD3" s="96">
        <f t="shared" ref="BD3:BD8" si="7">BC3*1.02</f>
        <v>54060.431183152461</v>
      </c>
      <c r="BE3" s="96">
        <f t="shared" ref="BE3:BE8" si="8">BD3*1.02</f>
        <v>55141.63980681551</v>
      </c>
      <c r="BF3" s="96">
        <f t="shared" ref="BF3:BF8" si="9">BE3*1.02</f>
        <v>56244.472602951821</v>
      </c>
      <c r="BG3" s="96">
        <f t="shared" ref="BG3:BG8" si="10">BF3*1.02</f>
        <v>57369.362055010861</v>
      </c>
      <c r="BH3" s="96">
        <f t="shared" ref="BH3:BH8" si="11">BG3*1.02</f>
        <v>58516.749296111077</v>
      </c>
      <c r="BI3" s="96">
        <f t="shared" ref="BI3:BI8" si="12">BH3*1.02</f>
        <v>59687.084282033298</v>
      </c>
      <c r="BJ3" s="96">
        <f t="shared" ref="BJ3:BJ8" si="13">BI3*1.02</f>
        <v>60880.825967673962</v>
      </c>
      <c r="BK3" s="96">
        <f t="shared" ref="BK3:BK8" si="14">BJ3*1.02</f>
        <v>62098.442487027445</v>
      </c>
      <c r="BL3" s="96">
        <f t="shared" ref="BL3:BL8" si="15">BK3*1.02</f>
        <v>63340.411336767997</v>
      </c>
      <c r="BM3" s="96">
        <f t="shared" ref="BM3:BM8" si="16">BL3*1.02</f>
        <v>64607.219563503357</v>
      </c>
      <c r="BN3" s="96">
        <f t="shared" ref="BN3:BN8" si="17">BM3*1.02</f>
        <v>65899.36395477342</v>
      </c>
      <c r="BO3" s="96">
        <f t="shared" ref="BO3:BO8" si="18">BN3*1.02</f>
        <v>67217.351233868889</v>
      </c>
      <c r="BP3" s="96">
        <f t="shared" ref="BP3:BP8" si="19">BO3*1.02</f>
        <v>68561.698258546268</v>
      </c>
    </row>
    <row r="4" spans="2:68" x14ac:dyDescent="0.3">
      <c r="B4" s="94" t="s">
        <v>13</v>
      </c>
      <c r="C4" s="95"/>
      <c r="D4" s="95"/>
      <c r="E4" s="95"/>
      <c r="F4" s="95"/>
      <c r="G4" s="95">
        <v>13333.117935823786</v>
      </c>
      <c r="H4" s="95">
        <v>24047.045847320078</v>
      </c>
      <c r="I4" s="95">
        <v>23837.523210541854</v>
      </c>
      <c r="J4" s="95">
        <v>23668.726265836751</v>
      </c>
      <c r="K4" s="95">
        <v>18504.934699004421</v>
      </c>
      <c r="L4" s="95">
        <v>20366.152397160058</v>
      </c>
      <c r="M4" s="95">
        <v>22114.182607278653</v>
      </c>
      <c r="N4" s="95">
        <v>22284.310689883718</v>
      </c>
      <c r="O4" s="95">
        <v>24825.979634400006</v>
      </c>
      <c r="P4" s="95">
        <v>25322.499227088007</v>
      </c>
      <c r="Q4" s="95">
        <v>25828.949211629766</v>
      </c>
      <c r="R4" s="95">
        <v>26345.52819586236</v>
      </c>
      <c r="S4" s="95">
        <v>26872.438759779609</v>
      </c>
      <c r="T4" s="95">
        <v>27409.887534975202</v>
      </c>
      <c r="U4" s="95">
        <v>27958.085285674708</v>
      </c>
      <c r="V4" s="95">
        <v>28517.246991388201</v>
      </c>
      <c r="W4" s="95">
        <v>29087.591931215968</v>
      </c>
      <c r="X4" s="95">
        <v>29669.343769840285</v>
      </c>
      <c r="Y4" s="95">
        <v>30262.730645237094</v>
      </c>
      <c r="Z4" s="95">
        <v>30867.985258141834</v>
      </c>
      <c r="AA4" s="95">
        <v>31485.344963304669</v>
      </c>
      <c r="AB4" s="95">
        <v>32115.051862570763</v>
      </c>
      <c r="AC4" s="95">
        <v>32757.352899822181</v>
      </c>
      <c r="AD4" s="95">
        <v>33412.499957818625</v>
      </c>
      <c r="AE4" s="95">
        <v>34080.749956975</v>
      </c>
      <c r="AF4" s="95">
        <v>34762.364956114499</v>
      </c>
      <c r="AG4" s="95">
        <v>35457.612255236789</v>
      </c>
      <c r="AH4" s="95">
        <v>36166.764500341524</v>
      </c>
      <c r="AI4" s="95">
        <v>36890.099790348359</v>
      </c>
      <c r="AJ4" s="95">
        <v>37627.901786155329</v>
      </c>
      <c r="AK4" s="95">
        <v>38380.459821878438</v>
      </c>
      <c r="AL4" s="95">
        <v>39148.069018316004</v>
      </c>
      <c r="AM4" s="95">
        <v>39931.030398682327</v>
      </c>
      <c r="AN4" s="95">
        <v>40729.651006655971</v>
      </c>
      <c r="AO4" s="95">
        <v>41544.244026789092</v>
      </c>
      <c r="AP4" s="95">
        <v>42375.128907324877</v>
      </c>
      <c r="AQ4" s="95">
        <v>43222.631485471378</v>
      </c>
      <c r="AR4" s="95">
        <v>44087.084115180798</v>
      </c>
      <c r="AS4" s="95">
        <v>44968.825797484416</v>
      </c>
      <c r="AT4" s="95">
        <v>45868.202313434107</v>
      </c>
      <c r="AU4" s="95">
        <v>46785.566359702796</v>
      </c>
      <c r="AV4" s="95">
        <v>47721.27768689685</v>
      </c>
      <c r="AW4" s="96">
        <f t="shared" si="0"/>
        <v>48675.703240634786</v>
      </c>
      <c r="AX4" s="96">
        <f t="shared" si="1"/>
        <v>49649.217305447484</v>
      </c>
      <c r="AY4" s="96">
        <f t="shared" si="2"/>
        <v>50642.201651556432</v>
      </c>
      <c r="AZ4" s="96">
        <f t="shared" si="3"/>
        <v>51655.04568458756</v>
      </c>
      <c r="BA4" s="96">
        <f t="shared" si="4"/>
        <v>52688.146598279309</v>
      </c>
      <c r="BB4" s="96">
        <f t="shared" si="5"/>
        <v>53741.909530244899</v>
      </c>
      <c r="BC4" s="96">
        <f t="shared" si="6"/>
        <v>54816.747720849795</v>
      </c>
      <c r="BD4" s="96">
        <f t="shared" si="7"/>
        <v>55913.082675266793</v>
      </c>
      <c r="BE4" s="96">
        <f t="shared" si="8"/>
        <v>57031.344328772131</v>
      </c>
      <c r="BF4" s="96">
        <f t="shared" si="9"/>
        <v>58171.971215347578</v>
      </c>
      <c r="BG4" s="96">
        <f t="shared" si="10"/>
        <v>59335.410639654532</v>
      </c>
      <c r="BH4" s="96">
        <f t="shared" si="11"/>
        <v>60522.118852447624</v>
      </c>
      <c r="BI4" s="96">
        <f t="shared" si="12"/>
        <v>61732.561229496576</v>
      </c>
      <c r="BJ4" s="96">
        <f t="shared" si="13"/>
        <v>62967.212454086512</v>
      </c>
      <c r="BK4" s="96">
        <f t="shared" si="14"/>
        <v>64226.556703168244</v>
      </c>
      <c r="BL4" s="96">
        <f t="shared" si="15"/>
        <v>65511.087837231607</v>
      </c>
      <c r="BM4" s="96">
        <f t="shared" si="16"/>
        <v>66821.309593976242</v>
      </c>
      <c r="BN4" s="96">
        <f t="shared" si="17"/>
        <v>68157.735785855766</v>
      </c>
      <c r="BO4" s="96">
        <f t="shared" si="18"/>
        <v>69520.890501572881</v>
      </c>
      <c r="BP4" s="96">
        <f t="shared" si="19"/>
        <v>70911.308311604342</v>
      </c>
    </row>
    <row r="5" spans="2:68" x14ac:dyDescent="0.3">
      <c r="B5" s="94" t="s">
        <v>14</v>
      </c>
      <c r="C5" s="95"/>
      <c r="D5" s="95"/>
      <c r="E5" s="95"/>
      <c r="F5" s="95"/>
      <c r="G5" s="95"/>
      <c r="H5" s="95"/>
      <c r="I5" s="95">
        <v>34624.794817128008</v>
      </c>
      <c r="J5" s="95">
        <v>41167.906776077456</v>
      </c>
      <c r="K5" s="95">
        <v>29064.743824560857</v>
      </c>
      <c r="L5" s="95">
        <v>14284.004527367353</v>
      </c>
      <c r="M5" s="95">
        <v>27868.952985061187</v>
      </c>
      <c r="N5" s="95">
        <v>22283.970691859166</v>
      </c>
      <c r="O5" s="95">
        <v>29523.451950720002</v>
      </c>
      <c r="P5" s="95">
        <v>30113.920989734404</v>
      </c>
      <c r="Q5" s="95">
        <v>30716.19940952909</v>
      </c>
      <c r="R5" s="95">
        <v>31330.523397719669</v>
      </c>
      <c r="S5" s="95">
        <v>31957.133865674066</v>
      </c>
      <c r="T5" s="95">
        <v>32596.276542987547</v>
      </c>
      <c r="U5" s="95">
        <v>33248.2020738473</v>
      </c>
      <c r="V5" s="95">
        <v>33913.166115324246</v>
      </c>
      <c r="W5" s="95">
        <v>34591.42943763073</v>
      </c>
      <c r="X5" s="95">
        <v>35283.258026383344</v>
      </c>
      <c r="Y5" s="95">
        <v>35988.923186911015</v>
      </c>
      <c r="Z5" s="95">
        <v>36708.701650649236</v>
      </c>
      <c r="AA5" s="95">
        <v>37442.87568366222</v>
      </c>
      <c r="AB5" s="95">
        <v>38191.733197335459</v>
      </c>
      <c r="AC5" s="95">
        <v>38955.567861282172</v>
      </c>
      <c r="AD5" s="95">
        <v>39734.679218507823</v>
      </c>
      <c r="AE5" s="95">
        <v>40529.372802877973</v>
      </c>
      <c r="AF5" s="95">
        <v>41339.960258935542</v>
      </c>
      <c r="AG5" s="95">
        <v>42166.75946411425</v>
      </c>
      <c r="AH5" s="95">
        <v>43010.094653396533</v>
      </c>
      <c r="AI5" s="95">
        <v>43870.296546464466</v>
      </c>
      <c r="AJ5" s="95">
        <v>44747.702477393759</v>
      </c>
      <c r="AK5" s="95">
        <v>45642.656526941639</v>
      </c>
      <c r="AL5" s="95">
        <v>46555.50965748047</v>
      </c>
      <c r="AM5" s="95">
        <v>47486.619850629992</v>
      </c>
      <c r="AN5" s="95">
        <v>48436.352247642593</v>
      </c>
      <c r="AO5" s="95">
        <v>49405.079292595445</v>
      </c>
      <c r="AP5" s="95">
        <v>50393.180878447354</v>
      </c>
      <c r="AQ5" s="95">
        <v>51401.044496016308</v>
      </c>
      <c r="AR5" s="95">
        <v>52429.065385936628</v>
      </c>
      <c r="AS5" s="95">
        <v>53477.646693655362</v>
      </c>
      <c r="AT5" s="95">
        <v>54547.199627528469</v>
      </c>
      <c r="AU5" s="95">
        <v>55638.143620079041</v>
      </c>
      <c r="AV5" s="95">
        <v>56750.90649248063</v>
      </c>
      <c r="AW5" s="96">
        <f t="shared" si="0"/>
        <v>57885.92462233024</v>
      </c>
      <c r="AX5" s="96">
        <f t="shared" si="1"/>
        <v>59043.643114776845</v>
      </c>
      <c r="AY5" s="96">
        <f t="shared" si="2"/>
        <v>60224.515977072384</v>
      </c>
      <c r="AZ5" s="96">
        <f t="shared" si="3"/>
        <v>61429.006296613836</v>
      </c>
      <c r="BA5" s="96">
        <f t="shared" si="4"/>
        <v>62657.586422546112</v>
      </c>
      <c r="BB5" s="96">
        <f t="shared" si="5"/>
        <v>63910.738150997036</v>
      </c>
      <c r="BC5" s="96">
        <f t="shared" si="6"/>
        <v>65188.952914016976</v>
      </c>
      <c r="BD5" s="96">
        <f t="shared" si="7"/>
        <v>66492.731972297319</v>
      </c>
      <c r="BE5" s="96">
        <f t="shared" si="8"/>
        <v>67822.58661174326</v>
      </c>
      <c r="BF5" s="96">
        <f t="shared" si="9"/>
        <v>69179.038343978129</v>
      </c>
      <c r="BG5" s="96">
        <f t="shared" si="10"/>
        <v>70562.61911085769</v>
      </c>
      <c r="BH5" s="96">
        <f t="shared" si="11"/>
        <v>71973.871493074839</v>
      </c>
      <c r="BI5" s="96">
        <f t="shared" si="12"/>
        <v>73413.348922936333</v>
      </c>
      <c r="BJ5" s="96">
        <f t="shared" si="13"/>
        <v>74881.615901395067</v>
      </c>
      <c r="BK5" s="96">
        <f t="shared" si="14"/>
        <v>76379.248219422967</v>
      </c>
      <c r="BL5" s="96">
        <f t="shared" si="15"/>
        <v>77906.833183811425</v>
      </c>
      <c r="BM5" s="96">
        <f t="shared" si="16"/>
        <v>79464.96984748765</v>
      </c>
      <c r="BN5" s="96">
        <f t="shared" si="17"/>
        <v>81054.269244437397</v>
      </c>
      <c r="BO5" s="96">
        <f t="shared" si="18"/>
        <v>82675.354629326146</v>
      </c>
      <c r="BP5" s="96">
        <f t="shared" si="19"/>
        <v>84328.861721912675</v>
      </c>
    </row>
    <row r="6" spans="2:68" x14ac:dyDescent="0.3">
      <c r="B6" s="94" t="s">
        <v>17</v>
      </c>
      <c r="C6" s="95"/>
      <c r="D6" s="95">
        <v>13801.978907974171</v>
      </c>
      <c r="E6" s="95">
        <v>14054.712049179028</v>
      </c>
      <c r="F6" s="95">
        <v>14374.065223421156</v>
      </c>
      <c r="G6" s="95">
        <v>14427.995726356085</v>
      </c>
      <c r="H6" s="95">
        <v>14779.072725854043</v>
      </c>
      <c r="I6" s="95">
        <v>15234.838348696281</v>
      </c>
      <c r="J6" s="95">
        <v>15449.502899594136</v>
      </c>
      <c r="K6" s="95">
        <v>15612.351869240785</v>
      </c>
      <c r="L6" s="95">
        <v>15972.946016315494</v>
      </c>
      <c r="M6" s="95">
        <v>16167.51881121798</v>
      </c>
      <c r="N6" s="95">
        <v>16456.205621046131</v>
      </c>
      <c r="O6" s="95">
        <v>16766.725998869795</v>
      </c>
      <c r="P6" s="95">
        <v>17102.060518847193</v>
      </c>
      <c r="Q6" s="95">
        <v>17444.101729224134</v>
      </c>
      <c r="R6" s="95">
        <v>17792.983763808617</v>
      </c>
      <c r="S6" s="95">
        <v>18148.843439084791</v>
      </c>
      <c r="T6" s="95">
        <v>18511.820307866485</v>
      </c>
      <c r="U6" s="95">
        <v>18882.056714023816</v>
      </c>
      <c r="V6" s="95">
        <v>19259.697848304291</v>
      </c>
      <c r="W6" s="95">
        <v>19644.891805270381</v>
      </c>
      <c r="X6" s="95">
        <v>20037.789641375788</v>
      </c>
      <c r="Y6" s="95">
        <v>20438.545434203304</v>
      </c>
      <c r="Z6" s="95">
        <v>20847.31634288737</v>
      </c>
      <c r="AA6" s="95">
        <v>21264.262669745116</v>
      </c>
      <c r="AB6" s="95">
        <v>21689.547923140017</v>
      </c>
      <c r="AC6" s="95">
        <v>22123.33888160282</v>
      </c>
      <c r="AD6" s="95">
        <v>22565.805659234877</v>
      </c>
      <c r="AE6" s="95">
        <v>23017.121772419574</v>
      </c>
      <c r="AF6" s="95">
        <v>23477.464207867968</v>
      </c>
      <c r="AG6" s="95">
        <v>23947.013492025329</v>
      </c>
      <c r="AH6" s="95">
        <v>24425.953761865836</v>
      </c>
      <c r="AI6" s="95">
        <v>24914.472837103152</v>
      </c>
      <c r="AJ6" s="95">
        <v>25412.762293845219</v>
      </c>
      <c r="AK6" s="95">
        <v>25921.017539722125</v>
      </c>
      <c r="AL6" s="95">
        <v>26439.437890516565</v>
      </c>
      <c r="AM6" s="95">
        <v>26968.226648326898</v>
      </c>
      <c r="AN6" s="95">
        <v>27507.591181293436</v>
      </c>
      <c r="AO6" s="95">
        <v>28057.743004919303</v>
      </c>
      <c r="AP6" s="95">
        <v>28618.89786501769</v>
      </c>
      <c r="AQ6" s="95">
        <v>29191.275822318046</v>
      </c>
      <c r="AR6" s="95">
        <v>29775.101338764405</v>
      </c>
      <c r="AS6" s="95">
        <v>30370.603365539697</v>
      </c>
      <c r="AT6" s="95">
        <v>30978.01543285049</v>
      </c>
      <c r="AU6" s="95">
        <v>31597.575741507502</v>
      </c>
      <c r="AV6" s="95">
        <v>32229.527256337653</v>
      </c>
      <c r="AW6" s="96">
        <f t="shared" si="0"/>
        <v>32874.11780146441</v>
      </c>
      <c r="AX6" s="96">
        <f t="shared" si="1"/>
        <v>33531.600157493696</v>
      </c>
      <c r="AY6" s="96">
        <f t="shared" si="2"/>
        <v>34202.232160643573</v>
      </c>
      <c r="AZ6" s="96">
        <f t="shared" si="3"/>
        <v>34886.276803856446</v>
      </c>
      <c r="BA6" s="96">
        <f t="shared" si="4"/>
        <v>35584.002339933577</v>
      </c>
      <c r="BB6" s="96">
        <f t="shared" si="5"/>
        <v>36295.682386732246</v>
      </c>
      <c r="BC6" s="96">
        <f t="shared" si="6"/>
        <v>37021.596034466893</v>
      </c>
      <c r="BD6" s="96">
        <f t="shared" si="7"/>
        <v>37762.027955156234</v>
      </c>
      <c r="BE6" s="96">
        <f t="shared" si="8"/>
        <v>38517.268514259362</v>
      </c>
      <c r="BF6" s="96">
        <f t="shared" si="9"/>
        <v>39287.613884544553</v>
      </c>
      <c r="BG6" s="96">
        <f t="shared" si="10"/>
        <v>40073.366162235441</v>
      </c>
      <c r="BH6" s="96">
        <f t="shared" si="11"/>
        <v>40874.833485480151</v>
      </c>
      <c r="BI6" s="96">
        <f t="shared" si="12"/>
        <v>41692.330155189753</v>
      </c>
      <c r="BJ6" s="96">
        <f t="shared" si="13"/>
        <v>42526.17675829355</v>
      </c>
      <c r="BK6" s="96">
        <f t="shared" si="14"/>
        <v>43376.70029345942</v>
      </c>
      <c r="BL6" s="96">
        <f t="shared" si="15"/>
        <v>44244.234299328607</v>
      </c>
      <c r="BM6" s="96">
        <f t="shared" si="16"/>
        <v>45129.118985315181</v>
      </c>
      <c r="BN6" s="96">
        <f t="shared" si="17"/>
        <v>46031.701365021487</v>
      </c>
      <c r="BO6" s="96">
        <f t="shared" si="18"/>
        <v>46952.335392321918</v>
      </c>
      <c r="BP6" s="96">
        <f t="shared" si="19"/>
        <v>47891.382100168361</v>
      </c>
    </row>
    <row r="7" spans="2:68" x14ac:dyDescent="0.3">
      <c r="B7" s="94" t="s">
        <v>18</v>
      </c>
      <c r="C7" s="95"/>
      <c r="D7" s="95"/>
      <c r="E7" s="95"/>
      <c r="F7" s="95"/>
      <c r="G7" s="95">
        <v>31751.91223413264</v>
      </c>
      <c r="H7" s="95">
        <v>30161.214027782058</v>
      </c>
      <c r="I7" s="95">
        <v>40200.346352093467</v>
      </c>
      <c r="J7" s="95">
        <v>43124.078297182357</v>
      </c>
      <c r="K7" s="95">
        <v>22591.630896593124</v>
      </c>
      <c r="L7" s="95">
        <v>20747.30969596123</v>
      </c>
      <c r="M7" s="95">
        <v>30226.955570534363</v>
      </c>
      <c r="N7" s="95">
        <v>24411.619978657749</v>
      </c>
      <c r="O7" s="95">
        <v>29881.378415699997</v>
      </c>
      <c r="P7" s="95">
        <v>30479.005984013998</v>
      </c>
      <c r="Q7" s="95">
        <v>31088.586103694277</v>
      </c>
      <c r="R7" s="95">
        <v>31710.357825768162</v>
      </c>
      <c r="S7" s="95">
        <v>32344.564982283526</v>
      </c>
      <c r="T7" s="95">
        <v>32991.456281929197</v>
      </c>
      <c r="U7" s="95">
        <v>33651.285407567782</v>
      </c>
      <c r="V7" s="95">
        <v>34324.311115719138</v>
      </c>
      <c r="W7" s="95">
        <v>35010.797338033524</v>
      </c>
      <c r="X7" s="95">
        <v>35711.013284794193</v>
      </c>
      <c r="Y7" s="95">
        <v>36425.233550490077</v>
      </c>
      <c r="Z7" s="95">
        <v>37153.73822149988</v>
      </c>
      <c r="AA7" s="95">
        <v>37896.812985929879</v>
      </c>
      <c r="AB7" s="95">
        <v>38654.749245648469</v>
      </c>
      <c r="AC7" s="95">
        <v>39427.844230561444</v>
      </c>
      <c r="AD7" s="95">
        <v>40216.401115172674</v>
      </c>
      <c r="AE7" s="95">
        <v>41020.729137476126</v>
      </c>
      <c r="AF7" s="95">
        <v>41841.143720225657</v>
      </c>
      <c r="AG7" s="95">
        <v>42677.966594630168</v>
      </c>
      <c r="AH7" s="95">
        <v>43531.525926522772</v>
      </c>
      <c r="AI7" s="95">
        <v>44402.156445053231</v>
      </c>
      <c r="AJ7" s="95">
        <v>45290.199573954298</v>
      </c>
      <c r="AK7" s="95">
        <v>46196.003565433384</v>
      </c>
      <c r="AL7" s="95">
        <v>47119.923636742053</v>
      </c>
      <c r="AM7" s="95">
        <v>48062.322109476896</v>
      </c>
      <c r="AN7" s="95">
        <v>49023.568551666431</v>
      </c>
      <c r="AO7" s="95">
        <v>50004.039922699762</v>
      </c>
      <c r="AP7" s="95">
        <v>51004.120721153755</v>
      </c>
      <c r="AQ7" s="95">
        <v>52024.203135576834</v>
      </c>
      <c r="AR7" s="95">
        <v>53064.687198288368</v>
      </c>
      <c r="AS7" s="95">
        <v>54125.980942254144</v>
      </c>
      <c r="AT7" s="95">
        <v>55208.500561099223</v>
      </c>
      <c r="AU7" s="95">
        <v>56312.670572321214</v>
      </c>
      <c r="AV7" s="95">
        <v>57438.923983767643</v>
      </c>
      <c r="AW7" s="96">
        <f t="shared" si="0"/>
        <v>58587.702463442998</v>
      </c>
      <c r="AX7" s="96">
        <f t="shared" si="1"/>
        <v>59759.456512711862</v>
      </c>
      <c r="AY7" s="96">
        <f t="shared" si="2"/>
        <v>60954.645642966098</v>
      </c>
      <c r="AZ7" s="96">
        <f t="shared" si="3"/>
        <v>62173.738555825417</v>
      </c>
      <c r="BA7" s="96">
        <f t="shared" si="4"/>
        <v>63417.213326941928</v>
      </c>
      <c r="BB7" s="96">
        <f t="shared" si="5"/>
        <v>64685.557593480771</v>
      </c>
      <c r="BC7" s="96">
        <f t="shared" si="6"/>
        <v>65979.26874535039</v>
      </c>
      <c r="BD7" s="96">
        <f t="shared" si="7"/>
        <v>67298.854120257398</v>
      </c>
      <c r="BE7" s="96">
        <f t="shared" si="8"/>
        <v>68644.83120266255</v>
      </c>
      <c r="BF7" s="96">
        <f t="shared" si="9"/>
        <v>70017.727826715796</v>
      </c>
      <c r="BG7" s="96">
        <f t="shared" si="10"/>
        <v>71418.082383250119</v>
      </c>
      <c r="BH7" s="96">
        <f t="shared" si="11"/>
        <v>72846.444030915125</v>
      </c>
      <c r="BI7" s="96">
        <f t="shared" si="12"/>
        <v>74303.372911533428</v>
      </c>
      <c r="BJ7" s="96">
        <f t="shared" si="13"/>
        <v>75789.440369764096</v>
      </c>
      <c r="BK7" s="96">
        <f t="shared" si="14"/>
        <v>77305.229177159374</v>
      </c>
      <c r="BL7" s="96">
        <f t="shared" si="15"/>
        <v>78851.333760702561</v>
      </c>
      <c r="BM7" s="96">
        <f t="shared" si="16"/>
        <v>80428.36043591662</v>
      </c>
      <c r="BN7" s="96">
        <f t="shared" si="17"/>
        <v>82036.927644634954</v>
      </c>
      <c r="BO7" s="96">
        <f t="shared" si="18"/>
        <v>83677.666197527651</v>
      </c>
      <c r="BP7" s="96">
        <f t="shared" si="19"/>
        <v>85351.219521478211</v>
      </c>
    </row>
    <row r="8" spans="2:68" x14ac:dyDescent="0.3">
      <c r="B8" s="94" t="s">
        <v>19</v>
      </c>
      <c r="C8" s="95"/>
      <c r="D8" s="95"/>
      <c r="E8" s="95"/>
      <c r="F8" s="95"/>
      <c r="G8" s="95">
        <v>11416.064606155429</v>
      </c>
      <c r="H8" s="95">
        <v>20008.512157690602</v>
      </c>
      <c r="I8" s="95">
        <v>20644.739814473378</v>
      </c>
      <c r="J8" s="95">
        <v>25781.117338981603</v>
      </c>
      <c r="K8" s="95">
        <v>23121.26650662387</v>
      </c>
      <c r="L8" s="95">
        <v>15823.077917108165</v>
      </c>
      <c r="M8" s="95">
        <v>22555.755245178509</v>
      </c>
      <c r="N8" s="95">
        <v>19300.645707107444</v>
      </c>
      <c r="O8" s="95">
        <v>19442.922350197507</v>
      </c>
      <c r="P8" s="95">
        <v>19831.780797201456</v>
      </c>
      <c r="Q8" s="95">
        <v>20228.416413145485</v>
      </c>
      <c r="R8" s="95">
        <v>20632.984741408392</v>
      </c>
      <c r="S8" s="95">
        <v>21045.644436236562</v>
      </c>
      <c r="T8" s="95">
        <v>21466.557324961293</v>
      </c>
      <c r="U8" s="95">
        <v>21895.888471460523</v>
      </c>
      <c r="V8" s="95">
        <v>22333.806240889731</v>
      </c>
      <c r="W8" s="95">
        <v>22780.482365707529</v>
      </c>
      <c r="X8" s="95">
        <v>23236.09201302168</v>
      </c>
      <c r="Y8" s="95">
        <v>23700.813853282114</v>
      </c>
      <c r="Z8" s="95">
        <v>24174.830130347756</v>
      </c>
      <c r="AA8" s="95">
        <v>24658.326732954709</v>
      </c>
      <c r="AB8" s="95">
        <v>25151.493267613801</v>
      </c>
      <c r="AC8" s="95">
        <v>25654.523132966082</v>
      </c>
      <c r="AD8" s="95">
        <v>26167.613595625404</v>
      </c>
      <c r="AE8" s="95">
        <v>26690.965867537914</v>
      </c>
      <c r="AF8" s="95">
        <v>27224.785184888671</v>
      </c>
      <c r="AG8" s="95">
        <v>27769.280888586447</v>
      </c>
      <c r="AH8" s="95">
        <v>28324.666506358175</v>
      </c>
      <c r="AI8" s="95">
        <v>28891.159836485342</v>
      </c>
      <c r="AJ8" s="95">
        <v>29468.983033215049</v>
      </c>
      <c r="AK8" s="95">
        <v>30058.362693879353</v>
      </c>
      <c r="AL8" s="95">
        <v>30659.529947756932</v>
      </c>
      <c r="AM8" s="95">
        <v>31272.720546712073</v>
      </c>
      <c r="AN8" s="95">
        <v>31898.174957646312</v>
      </c>
      <c r="AO8" s="95">
        <v>32536.138456799239</v>
      </c>
      <c r="AP8" s="95">
        <v>33186.861225935223</v>
      </c>
      <c r="AQ8" s="95">
        <v>33850.59845045393</v>
      </c>
      <c r="AR8" s="95">
        <v>34527.61041946301</v>
      </c>
      <c r="AS8" s="95">
        <v>35218.162627852274</v>
      </c>
      <c r="AT8" s="95">
        <v>35922.525880409317</v>
      </c>
      <c r="AU8" s="95">
        <v>36640.976398017505</v>
      </c>
      <c r="AV8" s="95">
        <v>37373.795925977858</v>
      </c>
      <c r="AW8" s="96">
        <f t="shared" si="0"/>
        <v>38121.271844497416</v>
      </c>
      <c r="AX8" s="96">
        <f t="shared" si="1"/>
        <v>38883.697281387365</v>
      </c>
      <c r="AY8" s="96">
        <f t="shared" si="2"/>
        <v>39661.371227015115</v>
      </c>
      <c r="AZ8" s="96">
        <f t="shared" si="3"/>
        <v>40454.598651555418</v>
      </c>
      <c r="BA8" s="96">
        <f t="shared" si="4"/>
        <v>41263.690624586525</v>
      </c>
      <c r="BB8" s="96">
        <f t="shared" si="5"/>
        <v>42088.964437078255</v>
      </c>
      <c r="BC8" s="96">
        <f t="shared" si="6"/>
        <v>42930.743725819819</v>
      </c>
      <c r="BD8" s="96">
        <f t="shared" si="7"/>
        <v>43789.358600336214</v>
      </c>
      <c r="BE8" s="96">
        <f t="shared" si="8"/>
        <v>44665.145772342941</v>
      </c>
      <c r="BF8" s="96">
        <f t="shared" si="9"/>
        <v>45558.448687789802</v>
      </c>
      <c r="BG8" s="96">
        <f t="shared" si="10"/>
        <v>46469.617661545599</v>
      </c>
      <c r="BH8" s="96">
        <f t="shared" si="11"/>
        <v>47399.010014776512</v>
      </c>
      <c r="BI8" s="96">
        <f t="shared" si="12"/>
        <v>48346.990215072045</v>
      </c>
      <c r="BJ8" s="96">
        <f t="shared" si="13"/>
        <v>49313.930019373489</v>
      </c>
      <c r="BK8" s="96">
        <f t="shared" si="14"/>
        <v>50300.208619760961</v>
      </c>
      <c r="BL8" s="96">
        <f t="shared" si="15"/>
        <v>51306.212792156184</v>
      </c>
      <c r="BM8" s="96">
        <f t="shared" si="16"/>
        <v>52332.33704799931</v>
      </c>
      <c r="BN8" s="96">
        <f t="shared" si="17"/>
        <v>53378.983788959296</v>
      </c>
      <c r="BO8" s="96">
        <f t="shared" si="18"/>
        <v>54446.563464738487</v>
      </c>
      <c r="BP8" s="96">
        <f t="shared" si="19"/>
        <v>55535.494734033258</v>
      </c>
    </row>
    <row r="9" spans="2:68" x14ac:dyDescent="0.3">
      <c r="B9" s="94" t="s">
        <v>20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>
        <v>20671.011313153271</v>
      </c>
      <c r="P9" s="95">
        <v>21084.431539416335</v>
      </c>
      <c r="Q9" s="95">
        <v>21506.120170204664</v>
      </c>
      <c r="R9" s="95">
        <v>21936.242573608753</v>
      </c>
      <c r="S9" s="95">
        <v>22374.967425080929</v>
      </c>
      <c r="T9" s="95">
        <v>22822.46677358255</v>
      </c>
      <c r="U9" s="95">
        <v>23278.916109054204</v>
      </c>
      <c r="V9" s="95">
        <v>23744.494431235285</v>
      </c>
      <c r="W9" s="95">
        <v>24219.384319859993</v>
      </c>
      <c r="X9" s="95">
        <v>24703.772006257193</v>
      </c>
      <c r="Y9" s="95">
        <v>25197.847446382337</v>
      </c>
      <c r="Z9" s="95">
        <v>25701.804395309984</v>
      </c>
      <c r="AA9" s="95">
        <v>26215.840483216183</v>
      </c>
      <c r="AB9" s="95">
        <v>26740.157292880507</v>
      </c>
      <c r="AC9" s="95">
        <v>27274.960438738119</v>
      </c>
      <c r="AD9" s="95">
        <v>27820.459647512882</v>
      </c>
      <c r="AE9" s="95">
        <v>28376.868840463139</v>
      </c>
      <c r="AF9" s="95">
        <v>28944.406217272404</v>
      </c>
      <c r="AG9" s="95">
        <v>29523.294341617853</v>
      </c>
      <c r="AH9" s="95">
        <v>30113.76022845021</v>
      </c>
      <c r="AI9" s="95">
        <v>30716.035433019217</v>
      </c>
      <c r="AJ9" s="95">
        <v>31330.356141679604</v>
      </c>
      <c r="AK9" s="95">
        <v>31956.963264513197</v>
      </c>
      <c r="AL9" s="95">
        <v>32596.102529803458</v>
      </c>
      <c r="AM9" s="95">
        <v>33248.024580399528</v>
      </c>
      <c r="AN9" s="95">
        <v>33912.985072007519</v>
      </c>
      <c r="AO9" s="95">
        <v>34591.244773447666</v>
      </c>
      <c r="AP9" s="95">
        <v>35283.069668916622</v>
      </c>
      <c r="AQ9" s="95">
        <v>35988.731062294959</v>
      </c>
      <c r="AR9" s="95">
        <v>36708.505683540854</v>
      </c>
      <c r="AS9" s="95">
        <v>37442.675797211676</v>
      </c>
      <c r="AT9" s="95">
        <v>38191.529313155908</v>
      </c>
      <c r="AU9" s="95">
        <v>38955.359899419032</v>
      </c>
      <c r="AV9" s="95">
        <v>39734.467097407411</v>
      </c>
      <c r="AW9" s="96">
        <f t="shared" si="0"/>
        <v>40529.15643935556</v>
      </c>
      <c r="AX9" s="96">
        <f t="shared" ref="AX9:BP9" si="20">AW9*1.02</f>
        <v>41339.739568142671</v>
      </c>
      <c r="AY9" s="96">
        <f t="shared" si="20"/>
        <v>42166.534359505524</v>
      </c>
      <c r="AZ9" s="96">
        <f t="shared" si="20"/>
        <v>43009.865046695631</v>
      </c>
      <c r="BA9" s="96">
        <f t="shared" si="20"/>
        <v>43870.062347629544</v>
      </c>
      <c r="BB9" s="96">
        <f t="shared" si="20"/>
        <v>44747.463594582136</v>
      </c>
      <c r="BC9" s="96">
        <f t="shared" si="20"/>
        <v>45642.41286647378</v>
      </c>
      <c r="BD9" s="96">
        <f t="shared" si="20"/>
        <v>46555.261123803255</v>
      </c>
      <c r="BE9" s="96">
        <f t="shared" si="20"/>
        <v>47486.366346279319</v>
      </c>
      <c r="BF9" s="96">
        <f t="shared" si="20"/>
        <v>48436.093673204909</v>
      </c>
      <c r="BG9" s="96">
        <f t="shared" si="20"/>
        <v>49404.815546669008</v>
      </c>
      <c r="BH9" s="96">
        <f t="shared" si="20"/>
        <v>50392.91185760239</v>
      </c>
      <c r="BI9" s="96">
        <f t="shared" si="20"/>
        <v>51400.770094754436</v>
      </c>
      <c r="BJ9" s="96">
        <f t="shared" si="20"/>
        <v>52428.785496649529</v>
      </c>
      <c r="BK9" s="96">
        <f t="shared" si="20"/>
        <v>53477.361206582522</v>
      </c>
      <c r="BL9" s="96">
        <f t="shared" si="20"/>
        <v>54546.908430714175</v>
      </c>
      <c r="BM9" s="96">
        <f t="shared" si="20"/>
        <v>55637.846599328463</v>
      </c>
      <c r="BN9" s="96">
        <f t="shared" si="20"/>
        <v>56750.603531315035</v>
      </c>
      <c r="BO9" s="96">
        <f t="shared" si="20"/>
        <v>57885.615601941339</v>
      </c>
      <c r="BP9" s="96">
        <f t="shared" si="20"/>
        <v>59043.327913980167</v>
      </c>
    </row>
    <row r="10" spans="2:68" x14ac:dyDescent="0.3">
      <c r="B10" s="94" t="s">
        <v>21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>
        <v>17008.79161118011</v>
      </c>
      <c r="R10" s="95">
        <v>17348.967443403712</v>
      </c>
      <c r="S10" s="95">
        <v>17695.946792271785</v>
      </c>
      <c r="T10" s="95">
        <v>18049.865728117224</v>
      </c>
      <c r="U10" s="95">
        <v>18410.863042679568</v>
      </c>
      <c r="V10" s="95">
        <v>18779.080303533159</v>
      </c>
      <c r="W10" s="95">
        <v>19154.661909603823</v>
      </c>
      <c r="X10" s="95">
        <v>19537.755147795899</v>
      </c>
      <c r="Y10" s="95">
        <v>19928.51025075182</v>
      </c>
      <c r="Z10" s="95">
        <v>20327.080455766856</v>
      </c>
      <c r="AA10" s="95">
        <v>20733.622064882191</v>
      </c>
      <c r="AB10" s="95">
        <v>21148.294506179835</v>
      </c>
      <c r="AC10" s="95">
        <v>21571.260396303434</v>
      </c>
      <c r="AD10" s="95">
        <v>22002.685604229504</v>
      </c>
      <c r="AE10" s="95">
        <v>22442.739316314091</v>
      </c>
      <c r="AF10" s="95">
        <v>22891.594102640378</v>
      </c>
      <c r="AG10" s="95">
        <v>23349.425984693185</v>
      </c>
      <c r="AH10" s="95">
        <v>23816.414504387049</v>
      </c>
      <c r="AI10" s="95">
        <v>24292.742794474791</v>
      </c>
      <c r="AJ10" s="95">
        <v>24778.597650364289</v>
      </c>
      <c r="AK10" s="95">
        <v>25274.169603371574</v>
      </c>
      <c r="AL10" s="95">
        <v>25779.652995439006</v>
      </c>
      <c r="AM10" s="95">
        <v>26295.246055347787</v>
      </c>
      <c r="AN10" s="95">
        <v>26821.150976454741</v>
      </c>
      <c r="AO10" s="95">
        <v>27357.573995983836</v>
      </c>
      <c r="AP10" s="95">
        <v>27904.725475903513</v>
      </c>
      <c r="AQ10" s="95">
        <v>28462.819985421585</v>
      </c>
      <c r="AR10" s="95">
        <v>29032.076385130018</v>
      </c>
      <c r="AS10" s="95">
        <v>29612.717912832621</v>
      </c>
      <c r="AT10" s="95">
        <v>30204.972271089271</v>
      </c>
      <c r="AU10" s="95">
        <v>30809.071716511058</v>
      </c>
      <c r="AV10" s="95">
        <v>31425.253150841283</v>
      </c>
      <c r="AW10" s="96">
        <f t="shared" si="0"/>
        <v>32053.758213858109</v>
      </c>
      <c r="AX10" s="96">
        <f t="shared" ref="AX10:BP14" si="21">AW10*1.02</f>
        <v>32694.83337813527</v>
      </c>
      <c r="AY10" s="96">
        <f t="shared" si="21"/>
        <v>33348.730045697979</v>
      </c>
      <c r="AZ10" s="96">
        <f t="shared" si="21"/>
        <v>34015.704646611943</v>
      </c>
      <c r="BA10" s="96">
        <f t="shared" si="21"/>
        <v>34696.018739544183</v>
      </c>
      <c r="BB10" s="96">
        <f t="shared" si="21"/>
        <v>35389.939114335066</v>
      </c>
      <c r="BC10" s="96">
        <f t="shared" si="21"/>
        <v>36097.737896621766</v>
      </c>
      <c r="BD10" s="96">
        <f t="shared" si="21"/>
        <v>36819.692654554201</v>
      </c>
      <c r="BE10" s="96">
        <f t="shared" si="21"/>
        <v>37556.086507645283</v>
      </c>
      <c r="BF10" s="96">
        <f t="shared" si="21"/>
        <v>38307.208237798186</v>
      </c>
      <c r="BG10" s="96">
        <f t="shared" si="21"/>
        <v>39073.352402554148</v>
      </c>
      <c r="BH10" s="96">
        <f t="shared" si="21"/>
        <v>39854.819450605231</v>
      </c>
      <c r="BI10" s="96">
        <f t="shared" si="21"/>
        <v>40651.915839617337</v>
      </c>
      <c r="BJ10" s="96">
        <f t="shared" si="21"/>
        <v>41464.954156409687</v>
      </c>
      <c r="BK10" s="96">
        <f t="shared" si="21"/>
        <v>42294.25323953788</v>
      </c>
      <c r="BL10" s="96">
        <f t="shared" si="21"/>
        <v>43140.138304328641</v>
      </c>
      <c r="BM10" s="96">
        <f t="shared" si="21"/>
        <v>44002.941070415211</v>
      </c>
      <c r="BN10" s="96">
        <f t="shared" si="21"/>
        <v>44882.999891823514</v>
      </c>
      <c r="BO10" s="96">
        <f t="shared" si="21"/>
        <v>45780.659889659983</v>
      </c>
      <c r="BP10" s="96">
        <f t="shared" si="21"/>
        <v>46696.273087453184</v>
      </c>
    </row>
    <row r="11" spans="2:68" x14ac:dyDescent="0.3">
      <c r="B11" s="94" t="s">
        <v>23</v>
      </c>
      <c r="C11" s="95"/>
      <c r="D11" s="95"/>
      <c r="E11" s="95"/>
      <c r="F11" s="95"/>
      <c r="G11" s="95"/>
      <c r="H11" s="95">
        <v>7648.1078488522571</v>
      </c>
      <c r="I11" s="95">
        <v>7883.9646378373263</v>
      </c>
      <c r="J11" s="95">
        <v>7995.0526382177668</v>
      </c>
      <c r="K11" s="95">
        <v>8079.3262936787914</v>
      </c>
      <c r="L11" s="95">
        <v>8265.9322450567652</v>
      </c>
      <c r="M11" s="95">
        <v>8366.6228463868192</v>
      </c>
      <c r="N11" s="95">
        <v>8516.0170537949962</v>
      </c>
      <c r="O11" s="95">
        <v>8676.7100406227273</v>
      </c>
      <c r="P11" s="95">
        <v>8850.2442414351826</v>
      </c>
      <c r="Q11" s="95">
        <v>9027.249126263885</v>
      </c>
      <c r="R11" s="95">
        <v>9207.7941087891631</v>
      </c>
      <c r="S11" s="95">
        <v>9391.9499909649458</v>
      </c>
      <c r="T11" s="95">
        <v>9579.7889907842455</v>
      </c>
      <c r="U11" s="95">
        <v>9771.3847705999306</v>
      </c>
      <c r="V11" s="95">
        <v>9966.8124660119302</v>
      </c>
      <c r="W11" s="95">
        <v>10166.148715332169</v>
      </c>
      <c r="X11" s="95">
        <v>10369.471689638813</v>
      </c>
      <c r="Y11" s="95">
        <v>10576.861123431589</v>
      </c>
      <c r="Z11" s="95">
        <v>10788.398345900221</v>
      </c>
      <c r="AA11" s="95">
        <v>11004.166312818224</v>
      </c>
      <c r="AB11" s="95">
        <v>11224.249639074589</v>
      </c>
      <c r="AC11" s="95">
        <v>11448.734631856081</v>
      </c>
      <c r="AD11" s="95">
        <v>11677.709324493204</v>
      </c>
      <c r="AE11" s="95">
        <v>11911.263510983068</v>
      </c>
      <c r="AF11" s="95">
        <v>12149.48878120273</v>
      </c>
      <c r="AG11" s="95">
        <v>12392.478556826785</v>
      </c>
      <c r="AH11" s="95">
        <v>12640.328127963319</v>
      </c>
      <c r="AI11" s="95">
        <v>12893.134690522587</v>
      </c>
      <c r="AJ11" s="95">
        <v>13150.997384333041</v>
      </c>
      <c r="AK11" s="95">
        <v>13414.017332019701</v>
      </c>
      <c r="AL11" s="95">
        <v>13682.297678660096</v>
      </c>
      <c r="AM11" s="95">
        <v>13955.943632233297</v>
      </c>
      <c r="AN11" s="95">
        <v>14235.062504877964</v>
      </c>
      <c r="AO11" s="95">
        <v>14519.763754975522</v>
      </c>
      <c r="AP11" s="95">
        <v>14810.159030075034</v>
      </c>
      <c r="AQ11" s="95">
        <v>15106.362210676534</v>
      </c>
      <c r="AR11" s="95">
        <v>15408.489454890065</v>
      </c>
      <c r="AS11" s="95">
        <v>15716.659243987868</v>
      </c>
      <c r="AT11" s="95">
        <v>16030.992428867625</v>
      </c>
      <c r="AU11" s="95">
        <v>16351.612277444978</v>
      </c>
      <c r="AV11" s="95">
        <v>16678.64452299388</v>
      </c>
      <c r="AW11" s="96">
        <f t="shared" si="0"/>
        <v>17012.217413453756</v>
      </c>
      <c r="AX11" s="96">
        <f t="shared" si="21"/>
        <v>17352.461761722832</v>
      </c>
      <c r="AY11" s="96">
        <f t="shared" si="21"/>
        <v>17699.510996957288</v>
      </c>
      <c r="AZ11" s="96">
        <f t="shared" si="21"/>
        <v>18053.501216896435</v>
      </c>
      <c r="BA11" s="96">
        <f t="shared" si="21"/>
        <v>18414.571241234364</v>
      </c>
      <c r="BB11" s="96">
        <f t="shared" si="21"/>
        <v>18782.862666059053</v>
      </c>
      <c r="BC11" s="96">
        <f t="shared" si="21"/>
        <v>19158.519919380233</v>
      </c>
      <c r="BD11" s="96">
        <f t="shared" si="21"/>
        <v>19541.690317767836</v>
      </c>
      <c r="BE11" s="96">
        <f t="shared" si="21"/>
        <v>19932.524124123192</v>
      </c>
      <c r="BF11" s="96">
        <f t="shared" si="21"/>
        <v>20331.174606605655</v>
      </c>
      <c r="BG11" s="96">
        <f t="shared" si="21"/>
        <v>20737.798098737767</v>
      </c>
      <c r="BH11" s="96">
        <f t="shared" si="21"/>
        <v>21152.554060712522</v>
      </c>
      <c r="BI11" s="96">
        <f t="shared" si="21"/>
        <v>21575.605141926771</v>
      </c>
      <c r="BJ11" s="96">
        <f t="shared" si="21"/>
        <v>22007.117244765308</v>
      </c>
      <c r="BK11" s="96">
        <f t="shared" si="21"/>
        <v>22447.259589660614</v>
      </c>
      <c r="BL11" s="96">
        <f t="shared" si="21"/>
        <v>22896.204781453827</v>
      </c>
      <c r="BM11" s="96">
        <f t="shared" si="21"/>
        <v>23354.128877082905</v>
      </c>
      <c r="BN11" s="96">
        <f t="shared" si="21"/>
        <v>23821.211454624565</v>
      </c>
      <c r="BO11" s="96">
        <f t="shared" si="21"/>
        <v>24297.635683717057</v>
      </c>
      <c r="BP11" s="96">
        <f t="shared" si="21"/>
        <v>24783.588397391399</v>
      </c>
    </row>
    <row r="12" spans="2:68" x14ac:dyDescent="0.3">
      <c r="B12" s="94" t="s">
        <v>24</v>
      </c>
      <c r="C12" s="95"/>
      <c r="D12" s="95"/>
      <c r="E12" s="95"/>
      <c r="F12" s="95"/>
      <c r="G12" s="95"/>
      <c r="H12" s="95">
        <v>27609.745035713662</v>
      </c>
      <c r="I12" s="95">
        <v>49461.087238897919</v>
      </c>
      <c r="J12" s="95">
        <v>39538.227566674002</v>
      </c>
      <c r="K12" s="95">
        <v>28604.516509437744</v>
      </c>
      <c r="L12" s="95">
        <v>26580.221920573345</v>
      </c>
      <c r="M12" s="95">
        <v>22676.11989669019</v>
      </c>
      <c r="N12" s="95">
        <v>20146.237581863094</v>
      </c>
      <c r="O12" s="95">
        <v>36030.174270300005</v>
      </c>
      <c r="P12" s="95">
        <v>36750.777755706004</v>
      </c>
      <c r="Q12" s="95">
        <v>37485.793310820125</v>
      </c>
      <c r="R12" s="95">
        <v>38235.509177036525</v>
      </c>
      <c r="S12" s="95">
        <v>39000.219360577255</v>
      </c>
      <c r="T12" s="95">
        <v>39780.223747788805</v>
      </c>
      <c r="U12" s="95">
        <v>40575.828222744582</v>
      </c>
      <c r="V12" s="95">
        <v>41387.344787199472</v>
      </c>
      <c r="W12" s="95">
        <v>42215.091682943465</v>
      </c>
      <c r="X12" s="95">
        <v>43059.393516602337</v>
      </c>
      <c r="Y12" s="95">
        <v>43920.581386934384</v>
      </c>
      <c r="Z12" s="95">
        <v>44798.993014673069</v>
      </c>
      <c r="AA12" s="95">
        <v>45694.97287496653</v>
      </c>
      <c r="AB12" s="95">
        <v>46608.872332465857</v>
      </c>
      <c r="AC12" s="95">
        <v>47541.049779115179</v>
      </c>
      <c r="AD12" s="95">
        <v>48491.870774697491</v>
      </c>
      <c r="AE12" s="95">
        <v>49461.708190191435</v>
      </c>
      <c r="AF12" s="95">
        <v>50450.94235399527</v>
      </c>
      <c r="AG12" s="95">
        <v>51459.961201075173</v>
      </c>
      <c r="AH12" s="95">
        <v>52489.160425096677</v>
      </c>
      <c r="AI12" s="95">
        <v>53538.943633598617</v>
      </c>
      <c r="AJ12" s="95">
        <v>54609.722506270591</v>
      </c>
      <c r="AK12" s="95">
        <v>55701.916956396009</v>
      </c>
      <c r="AL12" s="95">
        <v>56815.955295523927</v>
      </c>
      <c r="AM12" s="95">
        <v>57952.274401434406</v>
      </c>
      <c r="AN12" s="95">
        <v>59111.319889463091</v>
      </c>
      <c r="AO12" s="95">
        <v>60293.546287252349</v>
      </c>
      <c r="AP12" s="95">
        <v>61499.417212997403</v>
      </c>
      <c r="AQ12" s="95">
        <v>62729.405557257356</v>
      </c>
      <c r="AR12" s="95">
        <v>63983.993668402501</v>
      </c>
      <c r="AS12" s="95">
        <v>65263.673541770557</v>
      </c>
      <c r="AT12" s="95">
        <v>66568.94701260596</v>
      </c>
      <c r="AU12" s="95">
        <v>67900.325952858082</v>
      </c>
      <c r="AV12" s="95">
        <v>69258.332471915259</v>
      </c>
      <c r="AW12" s="96">
        <f t="shared" si="0"/>
        <v>70643.499121353569</v>
      </c>
      <c r="AX12" s="96">
        <f t="shared" si="21"/>
        <v>72056.369103780642</v>
      </c>
      <c r="AY12" s="96">
        <f t="shared" si="21"/>
        <v>73497.49648585626</v>
      </c>
      <c r="AZ12" s="96">
        <f t="shared" si="21"/>
        <v>74967.446415573388</v>
      </c>
      <c r="BA12" s="96">
        <f t="shared" si="21"/>
        <v>76466.795343884864</v>
      </c>
      <c r="BB12" s="96">
        <f t="shared" si="21"/>
        <v>77996.131250762555</v>
      </c>
      <c r="BC12" s="96">
        <f t="shared" si="21"/>
        <v>79556.053875777812</v>
      </c>
      <c r="BD12" s="96">
        <f t="shared" si="21"/>
        <v>81147.174953293375</v>
      </c>
      <c r="BE12" s="96">
        <f t="shared" si="21"/>
        <v>82770.118452359238</v>
      </c>
      <c r="BF12" s="96">
        <f t="shared" si="21"/>
        <v>84425.520821406419</v>
      </c>
      <c r="BG12" s="96">
        <f t="shared" si="21"/>
        <v>86114.031237834555</v>
      </c>
      <c r="BH12" s="96">
        <f t="shared" si="21"/>
        <v>87836.311862591247</v>
      </c>
      <c r="BI12" s="96">
        <f t="shared" si="21"/>
        <v>89593.038099843077</v>
      </c>
      <c r="BJ12" s="96">
        <f t="shared" si="21"/>
        <v>91384.898861839945</v>
      </c>
      <c r="BK12" s="96">
        <f t="shared" si="21"/>
        <v>93212.596839076752</v>
      </c>
      <c r="BL12" s="96">
        <f t="shared" si="21"/>
        <v>95076.848775858292</v>
      </c>
      <c r="BM12" s="96">
        <f t="shared" si="21"/>
        <v>96978.385751375463</v>
      </c>
      <c r="BN12" s="96">
        <f t="shared" si="21"/>
        <v>98917.953466402978</v>
      </c>
      <c r="BO12" s="96">
        <f t="shared" si="21"/>
        <v>100896.31253573103</v>
      </c>
      <c r="BP12" s="96">
        <f t="shared" si="21"/>
        <v>102914.23878644565</v>
      </c>
    </row>
    <row r="13" spans="2:68" x14ac:dyDescent="0.3">
      <c r="B13" s="94" t="s">
        <v>26</v>
      </c>
      <c r="C13" s="95"/>
      <c r="D13" s="95">
        <v>20255.12235674146</v>
      </c>
      <c r="E13" s="95">
        <v>20626.02139468669</v>
      </c>
      <c r="F13" s="95">
        <v>21094.688798282765</v>
      </c>
      <c r="G13" s="95">
        <v>21173.834618095349</v>
      </c>
      <c r="H13" s="95">
        <v>21689.058386287048</v>
      </c>
      <c r="I13" s="95">
        <v>22357.918157644359</v>
      </c>
      <c r="J13" s="95">
        <v>22672.949558074837</v>
      </c>
      <c r="K13" s="95">
        <v>22911.938896332438</v>
      </c>
      <c r="L13" s="95">
        <v>23441.129573902828</v>
      </c>
      <c r="M13" s="95">
        <v>23726.675276756065</v>
      </c>
      <c r="N13" s="95">
        <v>24150.338194576361</v>
      </c>
      <c r="O13" s="95">
        <v>24606.043009734862</v>
      </c>
      <c r="P13" s="95">
        <v>25098.163869929558</v>
      </c>
      <c r="Q13" s="95">
        <v>25600.127147328149</v>
      </c>
      <c r="R13" s="95">
        <v>26112.129690274713</v>
      </c>
      <c r="S13" s="95">
        <v>26634.372284080207</v>
      </c>
      <c r="T13" s="95">
        <v>27167.059729761811</v>
      </c>
      <c r="U13" s="95">
        <v>27710.400924357051</v>
      </c>
      <c r="V13" s="95">
        <v>28264.608942844188</v>
      </c>
      <c r="W13" s="95">
        <v>28829.901121701077</v>
      </c>
      <c r="X13" s="95">
        <v>29406.499144135098</v>
      </c>
      <c r="Y13" s="95">
        <v>29994.629127017801</v>
      </c>
      <c r="Z13" s="95">
        <v>30594.521709558157</v>
      </c>
      <c r="AA13" s="95">
        <v>31206.41214374932</v>
      </c>
      <c r="AB13" s="95">
        <v>31830.540386624303</v>
      </c>
      <c r="AC13" s="95">
        <v>32467.151194356793</v>
      </c>
      <c r="AD13" s="95">
        <v>33116.494218243934</v>
      </c>
      <c r="AE13" s="95">
        <v>33778.824102608807</v>
      </c>
      <c r="AF13" s="95">
        <v>34454.400584660987</v>
      </c>
      <c r="AG13" s="95">
        <v>35143.488596354211</v>
      </c>
      <c r="AH13" s="95">
        <v>35846.35836828129</v>
      </c>
      <c r="AI13" s="95">
        <v>36563.285535646923</v>
      </c>
      <c r="AJ13" s="95">
        <v>37294.551246359864</v>
      </c>
      <c r="AK13" s="95">
        <v>38040.442271287058</v>
      </c>
      <c r="AL13" s="95">
        <v>38801.251116712796</v>
      </c>
      <c r="AM13" s="95">
        <v>39577.276139047055</v>
      </c>
      <c r="AN13" s="95">
        <v>40368.821661827998</v>
      </c>
      <c r="AO13" s="95">
        <v>41176.198095064552</v>
      </c>
      <c r="AP13" s="95">
        <v>41999.722056965846</v>
      </c>
      <c r="AQ13" s="95">
        <v>42839.716498105168</v>
      </c>
      <c r="AR13" s="95">
        <v>43696.510828067272</v>
      </c>
      <c r="AS13" s="95">
        <v>44570.44104462862</v>
      </c>
      <c r="AT13" s="95">
        <v>45461.849865521188</v>
      </c>
      <c r="AU13" s="95">
        <v>46371.086862831617</v>
      </c>
      <c r="AV13" s="95">
        <v>47298.508600088251</v>
      </c>
      <c r="AW13" s="96">
        <f t="shared" si="0"/>
        <v>48244.47877209002</v>
      </c>
      <c r="AX13" s="96">
        <f t="shared" si="21"/>
        <v>49209.368347531825</v>
      </c>
      <c r="AY13" s="96">
        <f t="shared" si="21"/>
        <v>50193.555714482463</v>
      </c>
      <c r="AZ13" s="96">
        <f t="shared" si="21"/>
        <v>51197.426828772113</v>
      </c>
      <c r="BA13" s="96">
        <f t="shared" si="21"/>
        <v>52221.375365347558</v>
      </c>
      <c r="BB13" s="96">
        <f t="shared" si="21"/>
        <v>53265.802872654509</v>
      </c>
      <c r="BC13" s="96">
        <f t="shared" si="21"/>
        <v>54331.118930107601</v>
      </c>
      <c r="BD13" s="96">
        <f t="shared" si="21"/>
        <v>55417.741308709752</v>
      </c>
      <c r="BE13" s="96">
        <f t="shared" si="21"/>
        <v>56526.096134883948</v>
      </c>
      <c r="BF13" s="96">
        <f t="shared" si="21"/>
        <v>57656.618057581625</v>
      </c>
      <c r="BG13" s="96">
        <f t="shared" si="21"/>
        <v>58809.75041873326</v>
      </c>
      <c r="BH13" s="96">
        <f t="shared" si="21"/>
        <v>59985.945427107923</v>
      </c>
      <c r="BI13" s="96">
        <f t="shared" si="21"/>
        <v>61185.664335650079</v>
      </c>
      <c r="BJ13" s="96">
        <f t="shared" si="21"/>
        <v>62409.377622363085</v>
      </c>
      <c r="BK13" s="96">
        <f t="shared" si="21"/>
        <v>63657.565174810348</v>
      </c>
      <c r="BL13" s="96">
        <f t="shared" si="21"/>
        <v>64930.716478306553</v>
      </c>
      <c r="BM13" s="96">
        <f t="shared" si="21"/>
        <v>66229.330807872684</v>
      </c>
      <c r="BN13" s="96">
        <f t="shared" si="21"/>
        <v>67553.917424030136</v>
      </c>
      <c r="BO13" s="96">
        <f t="shared" si="21"/>
        <v>68904.995772510738</v>
      </c>
      <c r="BP13" s="96">
        <f t="shared" si="21"/>
        <v>70283.095687960958</v>
      </c>
    </row>
    <row r="14" spans="2:68" x14ac:dyDescent="0.3">
      <c r="B14" s="94" t="s">
        <v>27</v>
      </c>
      <c r="C14" s="95">
        <v>50958.113704135678</v>
      </c>
      <c r="D14" s="95">
        <v>43055.062571059971</v>
      </c>
      <c r="E14" s="95">
        <v>63341.188480665056</v>
      </c>
      <c r="F14" s="95">
        <v>49143.767234120824</v>
      </c>
      <c r="G14" s="95">
        <v>52674.651334553004</v>
      </c>
      <c r="H14" s="95">
        <v>64519.354378419368</v>
      </c>
      <c r="I14" s="95">
        <v>61572.869088044281</v>
      </c>
      <c r="J14" s="95">
        <v>67017.038262810907</v>
      </c>
      <c r="K14" s="95">
        <v>60453.610710691719</v>
      </c>
      <c r="L14" s="95">
        <v>59635.0585867025</v>
      </c>
      <c r="M14" s="95">
        <v>57998.461513075665</v>
      </c>
      <c r="N14" s="95">
        <v>51375.145787883346</v>
      </c>
      <c r="O14" s="95">
        <v>18419.492165040007</v>
      </c>
      <c r="P14" s="95">
        <v>18787.882008340806</v>
      </c>
      <c r="Q14" s="95">
        <v>19163.639648507622</v>
      </c>
      <c r="R14" s="95">
        <v>19546.912441477773</v>
      </c>
      <c r="S14" s="95">
        <v>19937.850690307332</v>
      </c>
      <c r="T14" s="95">
        <v>20336.607704113478</v>
      </c>
      <c r="U14" s="95">
        <v>20743.339858195748</v>
      </c>
      <c r="V14" s="95">
        <v>21158.206655359663</v>
      </c>
      <c r="W14" s="95">
        <v>21581.370788466858</v>
      </c>
      <c r="X14" s="95">
        <v>22012.998204236195</v>
      </c>
      <c r="Y14" s="95">
        <v>22453.258168320921</v>
      </c>
      <c r="Z14" s="95">
        <v>22902.323331687337</v>
      </c>
      <c r="AA14" s="95">
        <v>23360.369798321084</v>
      </c>
      <c r="AB14" s="95">
        <v>23827.577194287504</v>
      </c>
      <c r="AC14" s="95">
        <v>24304.128738173258</v>
      </c>
      <c r="AD14" s="95">
        <v>24790.211312936724</v>
      </c>
      <c r="AE14" s="95">
        <v>25286.015539195458</v>
      </c>
      <c r="AF14" s="95">
        <v>25791.73584997937</v>
      </c>
      <c r="AG14" s="95">
        <v>23708.957677942068</v>
      </c>
      <c r="AH14" s="95">
        <v>24183.182215647645</v>
      </c>
      <c r="AI14" s="95">
        <v>24666.845859960598</v>
      </c>
      <c r="AJ14" s="95">
        <v>25160.182777159815</v>
      </c>
      <c r="AK14" s="95">
        <v>25663.38643270301</v>
      </c>
      <c r="AL14" s="95">
        <v>26176.65416135707</v>
      </c>
      <c r="AM14" s="95">
        <v>26700.187244584213</v>
      </c>
      <c r="AN14" s="95">
        <v>27234.190989475897</v>
      </c>
      <c r="AO14" s="95">
        <v>27778.874809265413</v>
      </c>
      <c r="AP14" s="95">
        <v>28334.452305450723</v>
      </c>
      <c r="AQ14" s="95">
        <v>28901.141351559738</v>
      </c>
      <c r="AR14" s="95">
        <v>29479.164178590934</v>
      </c>
      <c r="AS14" s="95">
        <v>30068.747462162755</v>
      </c>
      <c r="AT14" s="95">
        <v>30670.12241140601</v>
      </c>
      <c r="AU14" s="95">
        <v>31283.52485963413</v>
      </c>
      <c r="AV14" s="95">
        <v>31909.195356826815</v>
      </c>
      <c r="AW14" s="96">
        <f t="shared" si="0"/>
        <v>32547.37926396335</v>
      </c>
      <c r="AX14" s="96">
        <f t="shared" si="21"/>
        <v>33198.326849242621</v>
      </c>
      <c r="AY14" s="96">
        <f t="shared" si="21"/>
        <v>33862.293386227473</v>
      </c>
      <c r="AZ14" s="96">
        <f t="shared" si="21"/>
        <v>34539.539253952025</v>
      </c>
      <c r="BA14" s="96">
        <f t="shared" si="21"/>
        <v>35230.330039031069</v>
      </c>
      <c r="BB14" s="96">
        <f t="shared" si="21"/>
        <v>35934.936639811691</v>
      </c>
      <c r="BC14" s="96">
        <f t="shared" si="21"/>
        <v>36653.635372607925</v>
      </c>
      <c r="BD14" s="96">
        <f t="shared" si="21"/>
        <v>37386.708080060082</v>
      </c>
      <c r="BE14" s="96">
        <f t="shared" si="21"/>
        <v>38134.442241661287</v>
      </c>
      <c r="BF14" s="96">
        <f t="shared" si="21"/>
        <v>38897.131086494512</v>
      </c>
      <c r="BG14" s="96">
        <f t="shared" si="21"/>
        <v>39675.073708224401</v>
      </c>
      <c r="BH14" s="96">
        <f t="shared" si="21"/>
        <v>40468.575182388893</v>
      </c>
      <c r="BI14" s="96">
        <f t="shared" si="21"/>
        <v>41277.946686036674</v>
      </c>
      <c r="BJ14" s="96">
        <f t="shared" si="21"/>
        <v>42103.505619757409</v>
      </c>
      <c r="BK14" s="96">
        <f t="shared" si="21"/>
        <v>42945.57573215256</v>
      </c>
      <c r="BL14" s="96">
        <f t="shared" si="21"/>
        <v>43804.487246795608</v>
      </c>
      <c r="BM14" s="96">
        <f t="shared" si="21"/>
        <v>44680.576991731519</v>
      </c>
      <c r="BN14" s="96">
        <f t="shared" si="21"/>
        <v>45574.188531566149</v>
      </c>
      <c r="BO14" s="96">
        <f t="shared" si="21"/>
        <v>46485.672302197476</v>
      </c>
      <c r="BP14" s="96">
        <f t="shared" si="21"/>
        <v>47415.385748241424</v>
      </c>
    </row>
    <row r="15" spans="2:68" x14ac:dyDescent="0.3">
      <c r="B15" s="91" t="s">
        <v>46</v>
      </c>
      <c r="C15" s="95"/>
      <c r="D15" s="95"/>
      <c r="E15" s="95"/>
      <c r="F15" s="95"/>
      <c r="G15" s="95"/>
      <c r="H15" s="95"/>
      <c r="I15" s="95"/>
      <c r="J15" s="95">
        <v>3639.1899688336089</v>
      </c>
      <c r="K15" s="95">
        <v>3677.5496714482829</v>
      </c>
      <c r="L15" s="95">
        <v>3762.4890129522009</v>
      </c>
      <c r="M15" s="95">
        <v>3808.3213849073945</v>
      </c>
      <c r="N15" s="95">
        <v>3876.3226759061345</v>
      </c>
      <c r="O15" s="95">
        <v>3949.4669480188631</v>
      </c>
      <c r="P15" s="95">
        <v>4028.4562869792403</v>
      </c>
      <c r="Q15" s="95">
        <v>4109.0254127188255</v>
      </c>
      <c r="R15" s="95">
        <v>4191.2059209732015</v>
      </c>
      <c r="S15" s="95">
        <v>4275.0300393926655</v>
      </c>
      <c r="T15" s="95">
        <v>4360.5306401805192</v>
      </c>
      <c r="U15" s="95">
        <v>4447.7412529841295</v>
      </c>
      <c r="V15" s="95">
        <v>4536.6960780438121</v>
      </c>
      <c r="W15" s="95">
        <v>4627.4299996046884</v>
      </c>
      <c r="X15" s="95">
        <v>4719.9785995967823</v>
      </c>
      <c r="Y15" s="95">
        <v>4814.378171588718</v>
      </c>
      <c r="Z15" s="95">
        <v>4910.6657350204932</v>
      </c>
      <c r="AA15" s="95">
        <v>5008.8790497209029</v>
      </c>
      <c r="AB15" s="95">
        <v>5109.0566307153204</v>
      </c>
      <c r="AC15" s="95">
        <v>5211.2377633296273</v>
      </c>
      <c r="AD15" s="95">
        <v>5315.4625185962204</v>
      </c>
      <c r="AE15" s="95">
        <v>5421.771768968144</v>
      </c>
      <c r="AF15" s="95">
        <v>5530.2072043475073</v>
      </c>
      <c r="AG15" s="95">
        <v>5640.8113484344585</v>
      </c>
      <c r="AH15" s="95">
        <v>5753.6275754031467</v>
      </c>
      <c r="AI15" s="95">
        <v>5868.7001269112106</v>
      </c>
      <c r="AJ15" s="95">
        <v>5986.0741294494346</v>
      </c>
      <c r="AK15" s="95">
        <v>6105.7956120384242</v>
      </c>
      <c r="AL15" s="95">
        <v>6227.9115242791922</v>
      </c>
      <c r="AM15" s="95">
        <v>6352.4697547647766</v>
      </c>
      <c r="AN15" s="95">
        <v>6479.5191498600716</v>
      </c>
      <c r="AO15" s="95">
        <v>6609.1095328572728</v>
      </c>
      <c r="AP15" s="95">
        <v>6741.2917235144187</v>
      </c>
      <c r="AQ15" s="95">
        <v>6876.1175579847077</v>
      </c>
      <c r="AR15" s="95">
        <v>7013.6399091444018</v>
      </c>
      <c r="AS15" s="95">
        <v>7153.9127073272903</v>
      </c>
      <c r="AT15" s="95">
        <v>7296.9909614738353</v>
      </c>
      <c r="AU15" s="95">
        <v>7442.9307807033128</v>
      </c>
      <c r="AV15" s="95">
        <v>7591.7893963173792</v>
      </c>
      <c r="AW15" s="96">
        <f t="shared" si="0"/>
        <v>7743.6251842437268</v>
      </c>
      <c r="AX15" s="96">
        <f t="shared" ref="AX15:BP15" si="22">AW15*1.02</f>
        <v>7898.4976879286014</v>
      </c>
      <c r="AY15" s="96">
        <f t="shared" si="22"/>
        <v>8056.4676416871735</v>
      </c>
      <c r="AZ15" s="96">
        <f t="shared" si="22"/>
        <v>8217.5969945209163</v>
      </c>
      <c r="BA15" s="96">
        <f t="shared" si="22"/>
        <v>8381.9489344113354</v>
      </c>
      <c r="BB15" s="96">
        <f t="shared" si="22"/>
        <v>8549.5879130995618</v>
      </c>
      <c r="BC15" s="96">
        <f t="shared" si="22"/>
        <v>8720.5796713615528</v>
      </c>
      <c r="BD15" s="96">
        <f t="shared" si="22"/>
        <v>8894.9912647887832</v>
      </c>
      <c r="BE15" s="96">
        <f t="shared" si="22"/>
        <v>9072.8910900845585</v>
      </c>
      <c r="BF15" s="96">
        <f t="shared" si="22"/>
        <v>9254.348911886249</v>
      </c>
      <c r="BG15" s="96">
        <f t="shared" si="22"/>
        <v>9439.4358901239739</v>
      </c>
      <c r="BH15" s="96">
        <f t="shared" si="22"/>
        <v>9628.2246079264532</v>
      </c>
      <c r="BI15" s="96">
        <f t="shared" si="22"/>
        <v>9820.7891000849831</v>
      </c>
      <c r="BJ15" s="96">
        <f t="shared" si="22"/>
        <v>10017.204882086682</v>
      </c>
      <c r="BK15" s="96">
        <f t="shared" si="22"/>
        <v>10217.548979728415</v>
      </c>
      <c r="BL15" s="96">
        <f t="shared" si="22"/>
        <v>10421.899959322984</v>
      </c>
      <c r="BM15" s="96">
        <f t="shared" si="22"/>
        <v>10630.337958509444</v>
      </c>
      <c r="BN15" s="96">
        <f t="shared" si="22"/>
        <v>10842.944717679633</v>
      </c>
      <c r="BO15" s="96">
        <f t="shared" si="22"/>
        <v>11059.803612033225</v>
      </c>
      <c r="BP15" s="96">
        <f t="shared" si="22"/>
        <v>11280.999684273889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9"/>
  <sheetViews>
    <sheetView showGridLines="0" zoomScale="70" zoomScaleNormal="70" workbookViewId="0"/>
  </sheetViews>
  <sheetFormatPr defaultRowHeight="13.8" x14ac:dyDescent="0.3"/>
  <cols>
    <col min="1" max="1" width="9" style="1"/>
    <col min="2" max="2" width="12.375" style="1" bestFit="1" customWidth="1"/>
    <col min="3" max="3" width="10.125" style="1" customWidth="1"/>
    <col min="4" max="4" width="8.125" style="1" customWidth="1"/>
    <col min="5" max="5" width="30.125" style="1" bestFit="1" customWidth="1"/>
    <col min="6" max="6" width="25.875" style="1" bestFit="1" customWidth="1"/>
    <col min="7" max="7" width="9.25" style="1" customWidth="1"/>
    <col min="8" max="9" width="7.875" style="1" customWidth="1"/>
    <col min="10" max="10" width="22.625" style="1" bestFit="1" customWidth="1"/>
    <col min="11" max="11" width="9" style="1"/>
    <col min="12" max="12" width="12" style="1" bestFit="1" customWidth="1"/>
    <col min="13" max="16384" width="9" style="1"/>
  </cols>
  <sheetData>
    <row r="2" spans="2:13" ht="45.6" x14ac:dyDescent="0.3">
      <c r="B2" s="60" t="s">
        <v>0</v>
      </c>
      <c r="C2" s="60" t="s">
        <v>1</v>
      </c>
      <c r="D2" s="60" t="s">
        <v>62</v>
      </c>
      <c r="E2" s="60" t="s">
        <v>2</v>
      </c>
      <c r="F2" s="60" t="s">
        <v>3</v>
      </c>
      <c r="G2" s="3" t="s">
        <v>6</v>
      </c>
      <c r="H2" s="3" t="s">
        <v>65</v>
      </c>
      <c r="I2" s="3" t="s">
        <v>66</v>
      </c>
      <c r="J2" s="3" t="s">
        <v>80</v>
      </c>
      <c r="K2" s="3" t="s">
        <v>79</v>
      </c>
      <c r="L2" s="3" t="s">
        <v>81</v>
      </c>
      <c r="M2" s="3" t="s">
        <v>105</v>
      </c>
    </row>
    <row r="3" spans="2:13" x14ac:dyDescent="0.3">
      <c r="B3" s="14" t="s">
        <v>9</v>
      </c>
      <c r="C3" s="18">
        <v>942</v>
      </c>
      <c r="D3" s="18" t="str">
        <f>LEFT($E3,3)</f>
        <v>Gas</v>
      </c>
      <c r="E3" s="18" t="s">
        <v>10</v>
      </c>
      <c r="F3" s="14" t="s">
        <v>11</v>
      </c>
      <c r="G3" s="12">
        <v>2009</v>
      </c>
      <c r="H3" s="76">
        <v>40</v>
      </c>
      <c r="I3" s="76">
        <v>0</v>
      </c>
      <c r="J3" s="77">
        <v>0</v>
      </c>
      <c r="K3" s="78"/>
      <c r="L3" s="78"/>
      <c r="M3" s="78"/>
    </row>
    <row r="4" spans="2:13" x14ac:dyDescent="0.3">
      <c r="B4" s="14" t="s">
        <v>9</v>
      </c>
      <c r="C4" s="18">
        <v>640</v>
      </c>
      <c r="D4" s="18" t="str">
        <f t="shared" ref="D4:D59" si="0">LEFT($E4,3)</f>
        <v>Gas</v>
      </c>
      <c r="E4" s="18" t="s">
        <v>10</v>
      </c>
      <c r="F4" s="14" t="s">
        <v>13</v>
      </c>
      <c r="G4" s="12">
        <v>2009</v>
      </c>
      <c r="H4" s="76">
        <v>26</v>
      </c>
      <c r="I4" s="76">
        <v>14</v>
      </c>
      <c r="J4" s="77">
        <v>64546.875000000007</v>
      </c>
      <c r="K4" s="78">
        <f t="shared" ref="K4:K59" si="1">$G4+$H4</f>
        <v>2035</v>
      </c>
      <c r="L4" s="78">
        <f>$J4*(1+Input!$C$5)^($K4-2017)</f>
        <v>92188.832011524733</v>
      </c>
      <c r="M4" s="78">
        <f>-PMT(Input!$C$3,$I4,$L4)</f>
        <v>9017.9406818002772</v>
      </c>
    </row>
    <row r="5" spans="2:13" x14ac:dyDescent="0.3">
      <c r="B5" s="14" t="s">
        <v>9</v>
      </c>
      <c r="C5" s="18">
        <v>705</v>
      </c>
      <c r="D5" s="18" t="str">
        <f t="shared" si="0"/>
        <v>Gas</v>
      </c>
      <c r="E5" s="18" t="s">
        <v>10</v>
      </c>
      <c r="F5" s="14" t="s">
        <v>14</v>
      </c>
      <c r="G5" s="12">
        <v>2010</v>
      </c>
      <c r="H5" s="76">
        <v>26</v>
      </c>
      <c r="I5" s="76">
        <v>14</v>
      </c>
      <c r="J5" s="77">
        <v>58595.744680851065</v>
      </c>
      <c r="K5" s="78">
        <f t="shared" si="1"/>
        <v>2036</v>
      </c>
      <c r="L5" s="78">
        <f>$J5*(1+Input!$C$5)^($K5-2017)</f>
        <v>85362.935513650125</v>
      </c>
      <c r="M5" s="78">
        <f>-PMT(Input!$C$3,$I5,$L5)</f>
        <v>8350.2293291903825</v>
      </c>
    </row>
    <row r="6" spans="2:13" x14ac:dyDescent="0.3">
      <c r="B6" s="14" t="s">
        <v>15</v>
      </c>
      <c r="C6" s="18">
        <v>90</v>
      </c>
      <c r="D6" s="18" t="str">
        <f t="shared" si="0"/>
        <v>Gas</v>
      </c>
      <c r="E6" s="18" t="s">
        <v>16</v>
      </c>
      <c r="F6" s="14" t="s">
        <v>17</v>
      </c>
      <c r="G6" s="12">
        <v>2006</v>
      </c>
      <c r="H6" s="76">
        <v>40</v>
      </c>
      <c r="I6" s="76">
        <v>0</v>
      </c>
      <c r="J6" s="77">
        <v>0</v>
      </c>
      <c r="K6" s="78"/>
      <c r="L6" s="78"/>
      <c r="M6" s="78" t="s">
        <v>107</v>
      </c>
    </row>
    <row r="7" spans="2:13" x14ac:dyDescent="0.3">
      <c r="B7" s="14" t="s">
        <v>15</v>
      </c>
      <c r="C7" s="18">
        <v>1005</v>
      </c>
      <c r="D7" s="18" t="str">
        <f t="shared" si="0"/>
        <v>Gas</v>
      </c>
      <c r="E7" s="18" t="s">
        <v>10</v>
      </c>
      <c r="F7" s="14" t="s">
        <v>18</v>
      </c>
      <c r="G7" s="12">
        <v>2008</v>
      </c>
      <c r="H7" s="76">
        <v>27</v>
      </c>
      <c r="I7" s="76">
        <v>13</v>
      </c>
      <c r="J7" s="77">
        <v>61656.716417910451</v>
      </c>
      <c r="K7" s="78">
        <f t="shared" si="1"/>
        <v>2035</v>
      </c>
      <c r="L7" s="78">
        <f>$J7*(1+Input!$C$5)^($K7-2017)</f>
        <v>88060.973861754974</v>
      </c>
      <c r="M7" s="78">
        <f>-PMT(Input!$C$3,$I7,$L7)</f>
        <v>9094.5281437597059</v>
      </c>
    </row>
    <row r="8" spans="2:13" x14ac:dyDescent="0.3">
      <c r="B8" s="14" t="s">
        <v>15</v>
      </c>
      <c r="C8" s="18">
        <v>577</v>
      </c>
      <c r="D8" s="18" t="str">
        <f t="shared" si="0"/>
        <v>Gas</v>
      </c>
      <c r="E8" s="18" t="s">
        <v>10</v>
      </c>
      <c r="F8" s="14" t="s">
        <v>19</v>
      </c>
      <c r="G8" s="12">
        <v>2009</v>
      </c>
      <c r="H8" s="76">
        <v>29</v>
      </c>
      <c r="I8" s="76">
        <v>11</v>
      </c>
      <c r="J8" s="77">
        <v>71594.454072790308</v>
      </c>
      <c r="K8" s="78">
        <f t="shared" si="1"/>
        <v>2038</v>
      </c>
      <c r="L8" s="78">
        <f>$J8*(1+Input!$C$5)^($K8-2017)</f>
        <v>108513.30444787371</v>
      </c>
      <c r="M8" s="78">
        <f>-PMT(Input!$C$3,$I8,$L8)</f>
        <v>12722.987633475846</v>
      </c>
    </row>
    <row r="9" spans="2:13" x14ac:dyDescent="0.3">
      <c r="B9" s="14" t="s">
        <v>15</v>
      </c>
      <c r="C9" s="18">
        <v>314</v>
      </c>
      <c r="D9" s="18" t="str">
        <f t="shared" si="0"/>
        <v>Gas</v>
      </c>
      <c r="E9" s="18" t="s">
        <v>10</v>
      </c>
      <c r="F9" s="14" t="s">
        <v>20</v>
      </c>
      <c r="G9" s="12">
        <v>2017</v>
      </c>
      <c r="H9" s="76">
        <v>40</v>
      </c>
      <c r="I9" s="76">
        <v>0</v>
      </c>
      <c r="J9" s="77">
        <v>0</v>
      </c>
      <c r="K9" s="78"/>
      <c r="L9" s="78"/>
      <c r="M9" s="78" t="s">
        <v>107</v>
      </c>
    </row>
    <row r="10" spans="2:13" x14ac:dyDescent="0.3">
      <c r="B10" s="14" t="s">
        <v>15</v>
      </c>
      <c r="C10" s="18">
        <v>900</v>
      </c>
      <c r="D10" s="18" t="str">
        <f t="shared" si="0"/>
        <v>Gas</v>
      </c>
      <c r="E10" s="18" t="s">
        <v>10</v>
      </c>
      <c r="F10" s="14" t="s">
        <v>21</v>
      </c>
      <c r="G10" s="12">
        <v>2018</v>
      </c>
      <c r="H10" s="76">
        <v>40</v>
      </c>
      <c r="I10" s="76">
        <v>0</v>
      </c>
      <c r="J10" s="77">
        <v>0</v>
      </c>
      <c r="K10" s="78"/>
      <c r="L10" s="78"/>
      <c r="M10" s="78" t="s">
        <v>107</v>
      </c>
    </row>
    <row r="11" spans="2:13" x14ac:dyDescent="0.3">
      <c r="B11" s="14" t="s">
        <v>22</v>
      </c>
      <c r="C11" s="18">
        <v>100</v>
      </c>
      <c r="D11" s="18" t="str">
        <f t="shared" si="0"/>
        <v>Gas</v>
      </c>
      <c r="E11" s="18" t="s">
        <v>16</v>
      </c>
      <c r="F11" s="14" t="s">
        <v>23</v>
      </c>
      <c r="G11" s="12">
        <v>2009</v>
      </c>
      <c r="H11" s="76">
        <v>40</v>
      </c>
      <c r="I11" s="76">
        <v>0</v>
      </c>
      <c r="J11" s="77">
        <v>0</v>
      </c>
      <c r="K11" s="78"/>
      <c r="L11" s="78"/>
      <c r="M11" s="78" t="s">
        <v>107</v>
      </c>
    </row>
    <row r="12" spans="2:13" x14ac:dyDescent="0.3">
      <c r="B12" s="14" t="s">
        <v>22</v>
      </c>
      <c r="C12" s="18">
        <v>287</v>
      </c>
      <c r="D12" s="18" t="str">
        <f t="shared" si="0"/>
        <v>Gas</v>
      </c>
      <c r="E12" s="18" t="s">
        <v>16</v>
      </c>
      <c r="F12" s="14" t="s">
        <v>24</v>
      </c>
      <c r="G12" s="12">
        <v>2010</v>
      </c>
      <c r="H12" s="76">
        <v>26</v>
      </c>
      <c r="I12" s="76">
        <v>14</v>
      </c>
      <c r="J12" s="77">
        <v>71968.641114982587</v>
      </c>
      <c r="K12" s="78">
        <f t="shared" si="1"/>
        <v>2036</v>
      </c>
      <c r="L12" s="78">
        <f>$J12*(1+Input!$C$5)^($K12-2017)</f>
        <v>104844.72044795008</v>
      </c>
      <c r="M12" s="78">
        <f>-PMT(Input!$C$3,$I12,$L12)</f>
        <v>10255.943688291325</v>
      </c>
    </row>
    <row r="13" spans="2:13" x14ac:dyDescent="0.3">
      <c r="B13" s="14" t="s">
        <v>25</v>
      </c>
      <c r="C13" s="18">
        <v>541.25</v>
      </c>
      <c r="D13" s="18" t="str">
        <f t="shared" si="0"/>
        <v>Gas</v>
      </c>
      <c r="E13" s="18" t="s">
        <v>10</v>
      </c>
      <c r="F13" s="14" t="s">
        <v>26</v>
      </c>
      <c r="G13" s="12">
        <v>2006</v>
      </c>
      <c r="H13" s="76">
        <v>40</v>
      </c>
      <c r="I13" s="76">
        <v>0</v>
      </c>
      <c r="J13" s="77">
        <v>0</v>
      </c>
      <c r="K13" s="78"/>
      <c r="L13" s="78"/>
      <c r="M13" s="78" t="s">
        <v>107</v>
      </c>
    </row>
    <row r="14" spans="2:13" x14ac:dyDescent="0.3">
      <c r="B14" s="14" t="s">
        <v>25</v>
      </c>
      <c r="C14" s="18">
        <v>444</v>
      </c>
      <c r="D14" s="18" t="str">
        <f t="shared" si="0"/>
        <v>Gas</v>
      </c>
      <c r="E14" s="18" t="s">
        <v>10</v>
      </c>
      <c r="F14" s="14" t="s">
        <v>27</v>
      </c>
      <c r="G14" s="12">
        <v>2006</v>
      </c>
      <c r="H14" s="76">
        <v>21</v>
      </c>
      <c r="I14" s="76">
        <v>19</v>
      </c>
      <c r="J14" s="77">
        <v>142662.16216216219</v>
      </c>
      <c r="K14" s="78">
        <f t="shared" si="1"/>
        <v>2027</v>
      </c>
      <c r="L14" s="78">
        <f>$J14*(1+Input!$C$5)^($K14-2017)</f>
        <v>173904.37962006289</v>
      </c>
      <c r="M14" s="78">
        <f>-PMT(Input!$C$3,$I14,$L14)</f>
        <v>13809.284946213395</v>
      </c>
    </row>
    <row r="15" spans="2:13" x14ac:dyDescent="0.3">
      <c r="B15" s="14" t="s">
        <v>28</v>
      </c>
      <c r="C15" s="18">
        <v>30</v>
      </c>
      <c r="D15" s="18" t="str">
        <f t="shared" si="0"/>
        <v>Sol</v>
      </c>
      <c r="E15" s="14" t="s">
        <v>29</v>
      </c>
      <c r="F15" s="14" t="s">
        <v>30</v>
      </c>
      <c r="G15" s="12">
        <v>2012</v>
      </c>
      <c r="H15" s="76">
        <v>25</v>
      </c>
      <c r="I15" s="76">
        <v>25</v>
      </c>
      <c r="J15" s="77"/>
      <c r="K15" s="78">
        <f t="shared" si="1"/>
        <v>2037</v>
      </c>
      <c r="L15" s="77">
        <v>1576355.1576209003</v>
      </c>
      <c r="M15" s="78">
        <f>-PMT(Input!$C$3,$I15,$L15)</f>
        <v>106307.85967373656</v>
      </c>
    </row>
    <row r="16" spans="2:13" x14ac:dyDescent="0.3">
      <c r="B16" s="14" t="s">
        <v>28</v>
      </c>
      <c r="C16" s="18">
        <v>190</v>
      </c>
      <c r="D16" s="18" t="str">
        <f t="shared" si="0"/>
        <v>Sol</v>
      </c>
      <c r="E16" s="14" t="s">
        <v>29</v>
      </c>
      <c r="F16" s="14" t="s">
        <v>30</v>
      </c>
      <c r="G16" s="12">
        <v>2013</v>
      </c>
      <c r="H16" s="76">
        <v>25</v>
      </c>
      <c r="I16" s="76">
        <v>25</v>
      </c>
      <c r="J16" s="77"/>
      <c r="K16" s="78">
        <f t="shared" si="1"/>
        <v>2038</v>
      </c>
      <c r="L16" s="77">
        <v>1540201.5179684816</v>
      </c>
      <c r="M16" s="78">
        <f>-PMT(Input!$C$3,$I16,$L16)</f>
        <v>103869.69335551624</v>
      </c>
    </row>
    <row r="17" spans="2:13" x14ac:dyDescent="0.3">
      <c r="B17" s="14" t="s">
        <v>28</v>
      </c>
      <c r="C17" s="18">
        <v>300</v>
      </c>
      <c r="D17" s="18" t="str">
        <f t="shared" si="0"/>
        <v>Sol</v>
      </c>
      <c r="E17" s="14" t="s">
        <v>29</v>
      </c>
      <c r="F17" s="14" t="s">
        <v>30</v>
      </c>
      <c r="G17" s="12">
        <v>2014</v>
      </c>
      <c r="H17" s="76">
        <v>25</v>
      </c>
      <c r="I17" s="76">
        <v>25</v>
      </c>
      <c r="J17" s="77"/>
      <c r="K17" s="78">
        <f t="shared" si="1"/>
        <v>2039</v>
      </c>
      <c r="L17" s="77">
        <v>1505285.0100305122</v>
      </c>
      <c r="M17" s="78">
        <f>-PMT(Input!$C$3,$I17,$L17)</f>
        <v>101514.95799767422</v>
      </c>
    </row>
    <row r="18" spans="2:13" x14ac:dyDescent="0.3">
      <c r="B18" s="14" t="s">
        <v>28</v>
      </c>
      <c r="C18" s="18">
        <v>190</v>
      </c>
      <c r="D18" s="18" t="str">
        <f t="shared" si="0"/>
        <v>Sol</v>
      </c>
      <c r="E18" s="14" t="s">
        <v>29</v>
      </c>
      <c r="F18" s="14" t="s">
        <v>30</v>
      </c>
      <c r="G18" s="12">
        <v>2015</v>
      </c>
      <c r="H18" s="76">
        <v>25</v>
      </c>
      <c r="I18" s="76">
        <v>25</v>
      </c>
      <c r="J18" s="77"/>
      <c r="K18" s="78">
        <f t="shared" si="1"/>
        <v>2040</v>
      </c>
      <c r="L18" s="77">
        <v>1471527.5068568427</v>
      </c>
      <c r="M18" s="78">
        <f>-PMT(Input!$C$3,$I18,$L18)</f>
        <v>99238.384794628801</v>
      </c>
    </row>
    <row r="19" spans="2:13" x14ac:dyDescent="0.3">
      <c r="B19" s="14" t="s">
        <v>28</v>
      </c>
      <c r="C19" s="18">
        <v>48</v>
      </c>
      <c r="D19" s="18" t="str">
        <f t="shared" si="0"/>
        <v>Sol</v>
      </c>
      <c r="E19" s="14" t="s">
        <v>32</v>
      </c>
      <c r="F19" s="14" t="s">
        <v>30</v>
      </c>
      <c r="G19" s="12">
        <v>2013</v>
      </c>
      <c r="H19" s="76">
        <v>25</v>
      </c>
      <c r="I19" s="76">
        <v>25</v>
      </c>
      <c r="J19" s="77"/>
      <c r="K19" s="78">
        <f t="shared" si="1"/>
        <v>2038</v>
      </c>
      <c r="L19" s="77">
        <v>1540201.5179684816</v>
      </c>
      <c r="M19" s="78">
        <f>-PMT(Input!$C$3,$I19,$L19)</f>
        <v>103869.69335551624</v>
      </c>
    </row>
    <row r="20" spans="2:13" x14ac:dyDescent="0.3">
      <c r="B20" s="14" t="s">
        <v>28</v>
      </c>
      <c r="C20" s="18">
        <v>114.654</v>
      </c>
      <c r="D20" s="18" t="str">
        <f t="shared" si="0"/>
        <v>Sol</v>
      </c>
      <c r="E20" s="14" t="s">
        <v>32</v>
      </c>
      <c r="F20" s="14" t="s">
        <v>30</v>
      </c>
      <c r="G20" s="12">
        <v>2014</v>
      </c>
      <c r="H20" s="76">
        <v>25</v>
      </c>
      <c r="I20" s="76">
        <v>25</v>
      </c>
      <c r="J20" s="77"/>
      <c r="K20" s="78">
        <f t="shared" si="1"/>
        <v>2039</v>
      </c>
      <c r="L20" s="77">
        <v>1505285.0100305122</v>
      </c>
      <c r="M20" s="78">
        <f>-PMT(Input!$C$3,$I20,$L20)</f>
        <v>101514.95799767422</v>
      </c>
    </row>
    <row r="21" spans="2:13" x14ac:dyDescent="0.3">
      <c r="B21" s="14" t="s">
        <v>28</v>
      </c>
      <c r="C21" s="18">
        <v>42.5</v>
      </c>
      <c r="D21" s="18" t="str">
        <f t="shared" si="0"/>
        <v>Sol</v>
      </c>
      <c r="E21" s="14" t="s">
        <v>32</v>
      </c>
      <c r="F21" s="14" t="s">
        <v>30</v>
      </c>
      <c r="G21" s="12">
        <v>2015</v>
      </c>
      <c r="H21" s="76">
        <v>25</v>
      </c>
      <c r="I21" s="76">
        <v>25</v>
      </c>
      <c r="J21" s="77"/>
      <c r="K21" s="78">
        <f t="shared" si="1"/>
        <v>2040</v>
      </c>
      <c r="L21" s="77">
        <v>1471527.5068568427</v>
      </c>
      <c r="M21" s="78">
        <f>-PMT(Input!$C$3,$I21,$L21)</f>
        <v>99238.384794628801</v>
      </c>
    </row>
    <row r="22" spans="2:13" x14ac:dyDescent="0.3">
      <c r="B22" s="14" t="s">
        <v>28</v>
      </c>
      <c r="C22" s="18">
        <v>27.8</v>
      </c>
      <c r="D22" s="18" t="str">
        <f t="shared" si="0"/>
        <v>Sol</v>
      </c>
      <c r="E22" s="14" t="s">
        <v>33</v>
      </c>
      <c r="F22" s="14" t="s">
        <v>30</v>
      </c>
      <c r="G22" s="12">
        <v>2011</v>
      </c>
      <c r="H22" s="76">
        <v>25</v>
      </c>
      <c r="I22" s="76">
        <v>25</v>
      </c>
      <c r="J22" s="77"/>
      <c r="K22" s="78">
        <f t="shared" si="1"/>
        <v>2036</v>
      </c>
      <c r="L22" s="77">
        <v>1613833.5204055419</v>
      </c>
      <c r="M22" s="78">
        <f>-PMT(Input!$C$3,$I22,$L22)</f>
        <v>108835.36403241435</v>
      </c>
    </row>
    <row r="23" spans="2:13" x14ac:dyDescent="0.3">
      <c r="B23" s="14" t="s">
        <v>28</v>
      </c>
      <c r="C23" s="18">
        <v>55.487480000000026</v>
      </c>
      <c r="D23" s="18" t="str">
        <f t="shared" si="0"/>
        <v>Sol</v>
      </c>
      <c r="E23" s="14" t="s">
        <v>33</v>
      </c>
      <c r="F23" s="14" t="s">
        <v>30</v>
      </c>
      <c r="G23" s="12">
        <v>2012</v>
      </c>
      <c r="H23" s="76">
        <v>25</v>
      </c>
      <c r="I23" s="76">
        <v>25</v>
      </c>
      <c r="J23" s="77"/>
      <c r="K23" s="78">
        <f t="shared" si="1"/>
        <v>2037</v>
      </c>
      <c r="L23" s="77">
        <v>1576355.1576209003</v>
      </c>
      <c r="M23" s="78">
        <f>-PMT(Input!$C$3,$I23,$L23)</f>
        <v>106307.85967373656</v>
      </c>
    </row>
    <row r="24" spans="2:13" x14ac:dyDescent="0.3">
      <c r="B24" s="14" t="s">
        <v>28</v>
      </c>
      <c r="C24" s="18">
        <v>55.339150000000075</v>
      </c>
      <c r="D24" s="18" t="str">
        <f t="shared" si="0"/>
        <v>Sol</v>
      </c>
      <c r="E24" s="14" t="s">
        <v>33</v>
      </c>
      <c r="F24" s="14" t="s">
        <v>30</v>
      </c>
      <c r="G24" s="12">
        <v>2013</v>
      </c>
      <c r="H24" s="76">
        <v>25</v>
      </c>
      <c r="I24" s="76">
        <v>25</v>
      </c>
      <c r="J24" s="77"/>
      <c r="K24" s="78">
        <f t="shared" si="1"/>
        <v>2038</v>
      </c>
      <c r="L24" s="77">
        <v>1540201.5179684816</v>
      </c>
      <c r="M24" s="78">
        <f>-PMT(Input!$C$3,$I24,$L24)</f>
        <v>103869.69335551624</v>
      </c>
    </row>
    <row r="25" spans="2:13" x14ac:dyDescent="0.3">
      <c r="B25" s="14" t="s">
        <v>28</v>
      </c>
      <c r="C25" s="18">
        <v>74.989194999999995</v>
      </c>
      <c r="D25" s="18" t="str">
        <f t="shared" si="0"/>
        <v>Sol</v>
      </c>
      <c r="E25" s="14" t="s">
        <v>33</v>
      </c>
      <c r="F25" s="14" t="s">
        <v>30</v>
      </c>
      <c r="G25" s="12">
        <v>2014</v>
      </c>
      <c r="H25" s="76">
        <v>25</v>
      </c>
      <c r="I25" s="76">
        <v>25</v>
      </c>
      <c r="J25" s="77"/>
      <c r="K25" s="78">
        <f t="shared" si="1"/>
        <v>2039</v>
      </c>
      <c r="L25" s="77">
        <v>1505285.0100305122</v>
      </c>
      <c r="M25" s="78">
        <f>-PMT(Input!$C$3,$I25,$L25)</f>
        <v>101514.95799767422</v>
      </c>
    </row>
    <row r="26" spans="2:13" x14ac:dyDescent="0.3">
      <c r="B26" s="14" t="s">
        <v>28</v>
      </c>
      <c r="C26" s="18">
        <v>10.9</v>
      </c>
      <c r="D26" s="18" t="str">
        <f t="shared" si="0"/>
        <v>Sol</v>
      </c>
      <c r="E26" s="14" t="s">
        <v>33</v>
      </c>
      <c r="F26" s="14" t="s">
        <v>30</v>
      </c>
      <c r="G26" s="12">
        <v>2015</v>
      </c>
      <c r="H26" s="76">
        <v>25</v>
      </c>
      <c r="I26" s="76">
        <v>25</v>
      </c>
      <c r="J26" s="77"/>
      <c r="K26" s="78">
        <f t="shared" si="1"/>
        <v>2040</v>
      </c>
      <c r="L26" s="77">
        <v>1471527.5068568427</v>
      </c>
      <c r="M26" s="78">
        <f>-PMT(Input!$C$3,$I26,$L26)</f>
        <v>99238.384794628801</v>
      </c>
    </row>
    <row r="27" spans="2:13" x14ac:dyDescent="0.3">
      <c r="B27" s="14" t="s">
        <v>28</v>
      </c>
      <c r="C27" s="18">
        <v>266</v>
      </c>
      <c r="D27" s="18" t="str">
        <f t="shared" si="0"/>
        <v>Win</v>
      </c>
      <c r="E27" s="14" t="s">
        <v>34</v>
      </c>
      <c r="F27" s="14" t="s">
        <v>30</v>
      </c>
      <c r="G27" s="12">
        <v>2012</v>
      </c>
      <c r="H27" s="76">
        <v>25</v>
      </c>
      <c r="I27" s="76">
        <v>25</v>
      </c>
      <c r="J27" s="77">
        <v>2291101.6311035058</v>
      </c>
      <c r="K27" s="78">
        <f t="shared" si="1"/>
        <v>2037</v>
      </c>
      <c r="L27" s="78">
        <f>$J27*(1+Input!$C$5)^($K27-2017)</f>
        <v>3404456.5026600147</v>
      </c>
      <c r="M27" s="78">
        <f>-PMT(Input!$C$3,$I27,$L27)</f>
        <v>229593.23753940448</v>
      </c>
    </row>
    <row r="28" spans="2:13" x14ac:dyDescent="0.3">
      <c r="B28" s="14" t="s">
        <v>28</v>
      </c>
      <c r="C28" s="18">
        <v>427.4</v>
      </c>
      <c r="D28" s="18" t="str">
        <f t="shared" si="0"/>
        <v>Win</v>
      </c>
      <c r="E28" s="14" t="s">
        <v>34</v>
      </c>
      <c r="F28" s="14" t="s">
        <v>30</v>
      </c>
      <c r="G28" s="12">
        <v>2013</v>
      </c>
      <c r="H28" s="76">
        <v>25</v>
      </c>
      <c r="I28" s="76">
        <v>25</v>
      </c>
      <c r="J28" s="77">
        <v>2291101.6311035058</v>
      </c>
      <c r="K28" s="78">
        <f t="shared" si="1"/>
        <v>2038</v>
      </c>
      <c r="L28" s="78">
        <f>$J28*(1+Input!$C$5)^($K28-2017)</f>
        <v>3472545.6327132145</v>
      </c>
      <c r="M28" s="78">
        <f>-PMT(Input!$C$3,$I28,$L28)</f>
        <v>234185.10229019253</v>
      </c>
    </row>
    <row r="29" spans="2:13" x14ac:dyDescent="0.3">
      <c r="B29" s="14" t="s">
        <v>28</v>
      </c>
      <c r="C29" s="18">
        <v>564.88699999999994</v>
      </c>
      <c r="D29" s="18" t="str">
        <f t="shared" si="0"/>
        <v>Win</v>
      </c>
      <c r="E29" s="14" t="s">
        <v>34</v>
      </c>
      <c r="F29" s="14" t="s">
        <v>30</v>
      </c>
      <c r="G29" s="12">
        <v>2014</v>
      </c>
      <c r="H29" s="76">
        <v>25</v>
      </c>
      <c r="I29" s="76">
        <v>25</v>
      </c>
      <c r="J29" s="77">
        <v>2291101.6311035058</v>
      </c>
      <c r="K29" s="78">
        <f t="shared" si="1"/>
        <v>2039</v>
      </c>
      <c r="L29" s="78">
        <f>$J29*(1+Input!$C$5)^($K29-2017)</f>
        <v>3541996.5453674789</v>
      </c>
      <c r="M29" s="78">
        <f>-PMT(Input!$C$3,$I29,$L29)</f>
        <v>238868.80433599639</v>
      </c>
    </row>
    <row r="30" spans="2:13" x14ac:dyDescent="0.3">
      <c r="B30" s="14" t="s">
        <v>28</v>
      </c>
      <c r="C30" s="18">
        <v>421.32</v>
      </c>
      <c r="D30" s="18" t="str">
        <f t="shared" si="0"/>
        <v>Win</v>
      </c>
      <c r="E30" s="14" t="s">
        <v>34</v>
      </c>
      <c r="F30" s="14" t="s">
        <v>30</v>
      </c>
      <c r="G30" s="12">
        <v>2015</v>
      </c>
      <c r="H30" s="76">
        <v>25</v>
      </c>
      <c r="I30" s="76">
        <v>25</v>
      </c>
      <c r="J30" s="77">
        <v>2291101.6311035058</v>
      </c>
      <c r="K30" s="78">
        <f t="shared" si="1"/>
        <v>2040</v>
      </c>
      <c r="L30" s="78">
        <f>$J30*(1+Input!$C$5)^($K30-2017)</f>
        <v>3612836.476274828</v>
      </c>
      <c r="M30" s="78">
        <f>-PMT(Input!$C$3,$I30,$L30)</f>
        <v>243646.18042271628</v>
      </c>
    </row>
    <row r="31" spans="2:13" x14ac:dyDescent="0.3">
      <c r="B31" s="14" t="s">
        <v>28</v>
      </c>
      <c r="C31" s="18">
        <v>414.3</v>
      </c>
      <c r="D31" s="18" t="str">
        <f t="shared" si="0"/>
        <v>Win</v>
      </c>
      <c r="E31" s="14" t="s">
        <v>34</v>
      </c>
      <c r="F31" s="14" t="s">
        <v>30</v>
      </c>
      <c r="G31" s="12">
        <v>2016</v>
      </c>
      <c r="H31" s="76">
        <v>25</v>
      </c>
      <c r="I31" s="76">
        <v>25</v>
      </c>
      <c r="J31" s="77">
        <v>2291101.6311035058</v>
      </c>
      <c r="K31" s="78">
        <f t="shared" si="1"/>
        <v>2041</v>
      </c>
      <c r="L31" s="78">
        <f>$J31*(1+Input!$C$5)^($K31-2017)</f>
        <v>3685093.2058003247</v>
      </c>
      <c r="M31" s="78">
        <f>-PMT(Input!$C$3,$I31,$L31)</f>
        <v>248519.10403117063</v>
      </c>
    </row>
    <row r="32" spans="2:13" x14ac:dyDescent="0.3">
      <c r="B32" s="14" t="s">
        <v>28</v>
      </c>
      <c r="C32" s="18">
        <v>300</v>
      </c>
      <c r="D32" s="18" t="str">
        <f t="shared" si="0"/>
        <v>Win</v>
      </c>
      <c r="E32" s="14" t="s">
        <v>34</v>
      </c>
      <c r="F32" s="14" t="s">
        <v>30</v>
      </c>
      <c r="G32" s="12">
        <v>2018</v>
      </c>
      <c r="H32" s="76">
        <v>25</v>
      </c>
      <c r="I32" s="76">
        <v>25</v>
      </c>
      <c r="J32" s="77">
        <v>2291101.6311035058</v>
      </c>
      <c r="K32" s="78">
        <f t="shared" si="1"/>
        <v>2043</v>
      </c>
      <c r="L32" s="78">
        <f>$J32*(1+Input!$C$5)^($K32-2017)</f>
        <v>3833970.9713146584</v>
      </c>
      <c r="M32" s="78">
        <f>-PMT(Input!$C$3,$I32,$L32)</f>
        <v>258559.27583402998</v>
      </c>
    </row>
    <row r="33" spans="2:13" x14ac:dyDescent="0.3">
      <c r="B33" s="14" t="s">
        <v>28</v>
      </c>
      <c r="C33" s="18">
        <v>13.8</v>
      </c>
      <c r="D33" s="18" t="str">
        <f t="shared" si="0"/>
        <v>Win</v>
      </c>
      <c r="E33" s="14" t="s">
        <v>35</v>
      </c>
      <c r="F33" s="14" t="s">
        <v>30</v>
      </c>
      <c r="G33" s="12">
        <v>2012</v>
      </c>
      <c r="H33" s="76">
        <v>25</v>
      </c>
      <c r="I33" s="76">
        <v>25</v>
      </c>
      <c r="J33" s="77">
        <v>2291101.6311035058</v>
      </c>
      <c r="K33" s="78">
        <f t="shared" si="1"/>
        <v>2037</v>
      </c>
      <c r="L33" s="78">
        <f>$J33*(1+Input!$C$5)^($K33-2017)</f>
        <v>3404456.5026600147</v>
      </c>
      <c r="M33" s="78">
        <f>-PMT(Input!$C$3,$I33,$L33)</f>
        <v>229593.23753940448</v>
      </c>
    </row>
    <row r="34" spans="2:13" x14ac:dyDescent="0.3">
      <c r="B34" s="14" t="s">
        <v>28</v>
      </c>
      <c r="C34" s="18">
        <v>8</v>
      </c>
      <c r="D34" s="18" t="str">
        <f t="shared" si="0"/>
        <v>Win</v>
      </c>
      <c r="E34" s="14" t="s">
        <v>35</v>
      </c>
      <c r="F34" s="14" t="s">
        <v>30</v>
      </c>
      <c r="G34" s="12">
        <v>2013</v>
      </c>
      <c r="H34" s="76">
        <v>25</v>
      </c>
      <c r="I34" s="76">
        <v>25</v>
      </c>
      <c r="J34" s="77">
        <v>2291101.6311035058</v>
      </c>
      <c r="K34" s="78">
        <f t="shared" si="1"/>
        <v>2038</v>
      </c>
      <c r="L34" s="78">
        <f>$J34*(1+Input!$C$5)^($K34-2017)</f>
        <v>3472545.6327132145</v>
      </c>
      <c r="M34" s="78">
        <f>-PMT(Input!$C$3,$I34,$L34)</f>
        <v>234185.10229019253</v>
      </c>
    </row>
    <row r="35" spans="2:13" x14ac:dyDescent="0.3">
      <c r="B35" s="14" t="s">
        <v>28</v>
      </c>
      <c r="C35" s="18">
        <v>14.35</v>
      </c>
      <c r="D35" s="18" t="str">
        <f t="shared" si="0"/>
        <v>Win</v>
      </c>
      <c r="E35" s="14" t="s">
        <v>35</v>
      </c>
      <c r="F35" s="14" t="s">
        <v>30</v>
      </c>
      <c r="G35" s="12">
        <v>2014</v>
      </c>
      <c r="H35" s="76">
        <v>25</v>
      </c>
      <c r="I35" s="76">
        <v>25</v>
      </c>
      <c r="J35" s="77">
        <v>2291101.6311035058</v>
      </c>
      <c r="K35" s="78">
        <f t="shared" si="1"/>
        <v>2039</v>
      </c>
      <c r="L35" s="78">
        <f>$J35*(1+Input!$C$5)^($K35-2017)</f>
        <v>3541996.5453674789</v>
      </c>
      <c r="M35" s="78">
        <f>-PMT(Input!$C$3,$I35,$L35)</f>
        <v>238868.80433599639</v>
      </c>
    </row>
    <row r="36" spans="2:13" x14ac:dyDescent="0.3">
      <c r="B36" s="14" t="s">
        <v>28</v>
      </c>
      <c r="C36" s="18">
        <v>6.3999999999999995</v>
      </c>
      <c r="D36" s="18" t="str">
        <f t="shared" si="0"/>
        <v>Win</v>
      </c>
      <c r="E36" s="14" t="s">
        <v>35</v>
      </c>
      <c r="F36" s="14" t="s">
        <v>30</v>
      </c>
      <c r="G36" s="12">
        <v>2015</v>
      </c>
      <c r="H36" s="76">
        <v>25</v>
      </c>
      <c r="I36" s="76">
        <v>25</v>
      </c>
      <c r="J36" s="77">
        <v>2291101.6311035058</v>
      </c>
      <c r="K36" s="78">
        <f t="shared" si="1"/>
        <v>2040</v>
      </c>
      <c r="L36" s="78">
        <f>$J36*(1+Input!$C$5)^($K36-2017)</f>
        <v>3612836.476274828</v>
      </c>
      <c r="M36" s="78">
        <f>-PMT(Input!$C$3,$I36,$L36)</f>
        <v>243646.18042271628</v>
      </c>
    </row>
    <row r="37" spans="2:13" x14ac:dyDescent="0.3">
      <c r="B37" s="14" t="s">
        <v>36</v>
      </c>
      <c r="C37" s="18">
        <v>11.2</v>
      </c>
      <c r="D37" s="18" t="str">
        <f t="shared" si="0"/>
        <v>Sol</v>
      </c>
      <c r="E37" s="14" t="s">
        <v>37</v>
      </c>
      <c r="F37" s="14" t="s">
        <v>30</v>
      </c>
      <c r="G37" s="12">
        <v>2015</v>
      </c>
      <c r="H37" s="76">
        <v>25</v>
      </c>
      <c r="I37" s="76">
        <v>25</v>
      </c>
      <c r="J37" s="77"/>
      <c r="K37" s="78">
        <f t="shared" si="1"/>
        <v>2040</v>
      </c>
      <c r="L37" s="77">
        <v>1471527.5068568427</v>
      </c>
      <c r="M37" s="78">
        <f>-PMT(Input!$C$3,$I37,$L37)</f>
        <v>99238.384794628801</v>
      </c>
    </row>
    <row r="38" spans="2:13" x14ac:dyDescent="0.3">
      <c r="B38" s="14" t="s">
        <v>36</v>
      </c>
      <c r="C38" s="18">
        <v>18.8</v>
      </c>
      <c r="D38" s="18" t="str">
        <f t="shared" si="0"/>
        <v>Sol</v>
      </c>
      <c r="E38" s="14" t="s">
        <v>37</v>
      </c>
      <c r="F38" s="14" t="s">
        <v>30</v>
      </c>
      <c r="G38" s="12">
        <v>2016</v>
      </c>
      <c r="H38" s="76">
        <v>25</v>
      </c>
      <c r="I38" s="76">
        <v>25</v>
      </c>
      <c r="J38" s="77"/>
      <c r="K38" s="78">
        <f t="shared" si="1"/>
        <v>2041</v>
      </c>
      <c r="L38" s="77">
        <v>1438858.9751208131</v>
      </c>
      <c r="M38" s="78">
        <f>-PMT(Input!$C$3,$I38,$L38)</f>
        <v>97035.250766899713</v>
      </c>
    </row>
    <row r="39" spans="2:13" x14ac:dyDescent="0.3">
      <c r="B39" s="14" t="s">
        <v>36</v>
      </c>
      <c r="C39" s="18">
        <v>14.886584999999997</v>
      </c>
      <c r="D39" s="18" t="str">
        <f t="shared" si="0"/>
        <v>Sol</v>
      </c>
      <c r="E39" s="14" t="s">
        <v>33</v>
      </c>
      <c r="F39" s="14" t="s">
        <v>30</v>
      </c>
      <c r="G39" s="12">
        <v>2014</v>
      </c>
      <c r="H39" s="76">
        <v>25</v>
      </c>
      <c r="I39" s="76">
        <v>25</v>
      </c>
      <c r="J39" s="77"/>
      <c r="K39" s="78">
        <f t="shared" si="1"/>
        <v>2039</v>
      </c>
      <c r="L39" s="77">
        <v>1505285.0100305122</v>
      </c>
      <c r="M39" s="78">
        <f>-PMT(Input!$C$3,$I39,$L39)</f>
        <v>101514.95799767422</v>
      </c>
    </row>
    <row r="40" spans="2:13" x14ac:dyDescent="0.3">
      <c r="B40" s="14" t="s">
        <v>36</v>
      </c>
      <c r="C40" s="18">
        <v>83.790055000000024</v>
      </c>
      <c r="D40" s="18" t="str">
        <f t="shared" si="0"/>
        <v>Sol</v>
      </c>
      <c r="E40" s="14" t="s">
        <v>33</v>
      </c>
      <c r="F40" s="14" t="s">
        <v>30</v>
      </c>
      <c r="G40" s="12">
        <v>2015</v>
      </c>
      <c r="H40" s="76">
        <v>25</v>
      </c>
      <c r="I40" s="76">
        <v>25</v>
      </c>
      <c r="J40" s="77"/>
      <c r="K40" s="78">
        <f t="shared" si="1"/>
        <v>2040</v>
      </c>
      <c r="L40" s="77">
        <v>1471527.5068568427</v>
      </c>
      <c r="M40" s="78">
        <f>-PMT(Input!$C$3,$I40,$L40)</f>
        <v>99238.384794628801</v>
      </c>
    </row>
    <row r="41" spans="2:13" x14ac:dyDescent="0.3">
      <c r="B41" s="14" t="s">
        <v>36</v>
      </c>
      <c r="C41" s="18">
        <v>13.9</v>
      </c>
      <c r="D41" s="18" t="str">
        <f t="shared" si="0"/>
        <v>Sol</v>
      </c>
      <c r="E41" s="14" t="s">
        <v>33</v>
      </c>
      <c r="F41" s="14" t="s">
        <v>30</v>
      </c>
      <c r="G41" s="12">
        <v>2016</v>
      </c>
      <c r="H41" s="76">
        <v>25</v>
      </c>
      <c r="I41" s="76">
        <v>25</v>
      </c>
      <c r="J41" s="77"/>
      <c r="K41" s="78">
        <f t="shared" si="1"/>
        <v>2041</v>
      </c>
      <c r="L41" s="77">
        <v>1438858.9751208131</v>
      </c>
      <c r="M41" s="78">
        <f>-PMT(Input!$C$3,$I41,$L41)</f>
        <v>97035.250766899713</v>
      </c>
    </row>
    <row r="42" spans="2:13" x14ac:dyDescent="0.3">
      <c r="B42" s="14" t="s">
        <v>38</v>
      </c>
      <c r="C42" s="18">
        <v>34.299999999999997</v>
      </c>
      <c r="D42" s="18" t="str">
        <f t="shared" si="0"/>
        <v>Sol</v>
      </c>
      <c r="E42" s="14" t="s">
        <v>37</v>
      </c>
      <c r="F42" s="14" t="s">
        <v>30</v>
      </c>
      <c r="G42" s="12">
        <v>2017</v>
      </c>
      <c r="H42" s="76">
        <v>25</v>
      </c>
      <c r="I42" s="76">
        <v>25</v>
      </c>
      <c r="J42" s="77"/>
      <c r="K42" s="78">
        <f t="shared" si="1"/>
        <v>2042</v>
      </c>
      <c r="L42" s="77">
        <v>1407216.3463905896</v>
      </c>
      <c r="M42" s="78">
        <f>-PMT(Input!$C$3,$I42,$L42)</f>
        <v>94901.302640744179</v>
      </c>
    </row>
    <row r="43" spans="2:13" x14ac:dyDescent="0.3">
      <c r="B43" s="14" t="s">
        <v>38</v>
      </c>
      <c r="C43" s="18">
        <v>31.2</v>
      </c>
      <c r="D43" s="18" t="str">
        <f t="shared" si="0"/>
        <v>Sol</v>
      </c>
      <c r="E43" s="14" t="s">
        <v>37</v>
      </c>
      <c r="F43" s="14" t="s">
        <v>30</v>
      </c>
      <c r="G43" s="12">
        <v>2018</v>
      </c>
      <c r="H43" s="76">
        <v>25</v>
      </c>
      <c r="I43" s="76">
        <v>25</v>
      </c>
      <c r="J43" s="77"/>
      <c r="K43" s="78">
        <f t="shared" si="1"/>
        <v>2043</v>
      </c>
      <c r="L43" s="77">
        <v>1376542.5803803883</v>
      </c>
      <c r="M43" s="78">
        <f>-PMT(Input!$C$3,$I43,$L43)</f>
        <v>92832.693674729861</v>
      </c>
    </row>
    <row r="44" spans="2:13" x14ac:dyDescent="0.3">
      <c r="B44" s="14" t="s">
        <v>38</v>
      </c>
      <c r="C44" s="18">
        <v>82.7</v>
      </c>
      <c r="D44" s="18" t="str">
        <f t="shared" si="0"/>
        <v>Sol</v>
      </c>
      <c r="E44" s="14" t="s">
        <v>33</v>
      </c>
      <c r="F44" s="14" t="s">
        <v>30</v>
      </c>
      <c r="G44" s="12">
        <v>2016</v>
      </c>
      <c r="H44" s="76">
        <v>25</v>
      </c>
      <c r="I44" s="76">
        <v>25</v>
      </c>
      <c r="J44" s="77"/>
      <c r="K44" s="78">
        <f t="shared" si="1"/>
        <v>2041</v>
      </c>
      <c r="L44" s="77">
        <v>1438858.9751208131</v>
      </c>
      <c r="M44" s="78">
        <f>-PMT(Input!$C$3,$I44,$L44)</f>
        <v>97035.250766899713</v>
      </c>
    </row>
    <row r="45" spans="2:13" x14ac:dyDescent="0.3">
      <c r="B45" s="14" t="s">
        <v>38</v>
      </c>
      <c r="C45" s="18">
        <v>51.8</v>
      </c>
      <c r="D45" s="18" t="str">
        <f t="shared" si="0"/>
        <v>Sol</v>
      </c>
      <c r="E45" s="14" t="s">
        <v>33</v>
      </c>
      <c r="F45" s="14" t="s">
        <v>30</v>
      </c>
      <c r="G45" s="12">
        <v>2017</v>
      </c>
      <c r="H45" s="76">
        <v>25</v>
      </c>
      <c r="I45" s="76">
        <v>25</v>
      </c>
      <c r="J45" s="77"/>
      <c r="K45" s="78">
        <f t="shared" si="1"/>
        <v>2042</v>
      </c>
      <c r="L45" s="77">
        <v>1407216.3463905896</v>
      </c>
      <c r="M45" s="78">
        <f>-PMT(Input!$C$3,$I45,$L45)</f>
        <v>94901.302640744179</v>
      </c>
    </row>
    <row r="46" spans="2:13" x14ac:dyDescent="0.3">
      <c r="B46" s="14" t="s">
        <v>39</v>
      </c>
      <c r="C46" s="18">
        <v>19</v>
      </c>
      <c r="D46" s="18" t="str">
        <f t="shared" si="0"/>
        <v>Sol</v>
      </c>
      <c r="E46" s="14" t="s">
        <v>37</v>
      </c>
      <c r="F46" s="14" t="s">
        <v>30</v>
      </c>
      <c r="G46" s="12">
        <v>2019</v>
      </c>
      <c r="H46" s="76">
        <v>25</v>
      </c>
      <c r="I46" s="76">
        <v>25</v>
      </c>
      <c r="J46" s="77"/>
      <c r="K46" s="78">
        <f t="shared" si="1"/>
        <v>2044</v>
      </c>
      <c r="L46" s="77">
        <v>1346785.8818766919</v>
      </c>
      <c r="M46" s="78">
        <f>-PMT(Input!$C$3,$I46,$L46)</f>
        <v>90825.930850000106</v>
      </c>
    </row>
    <row r="47" spans="2:13" x14ac:dyDescent="0.3">
      <c r="B47" s="14" t="s">
        <v>39</v>
      </c>
      <c r="C47" s="18">
        <v>44</v>
      </c>
      <c r="D47" s="18" t="str">
        <f t="shared" si="0"/>
        <v>Sol</v>
      </c>
      <c r="E47" s="14" t="s">
        <v>33</v>
      </c>
      <c r="F47" s="14" t="s">
        <v>30</v>
      </c>
      <c r="G47" s="12">
        <v>2018</v>
      </c>
      <c r="H47" s="76">
        <v>25</v>
      </c>
      <c r="I47" s="76">
        <v>25</v>
      </c>
      <c r="J47" s="77"/>
      <c r="K47" s="78">
        <f t="shared" si="1"/>
        <v>2043</v>
      </c>
      <c r="L47" s="77">
        <v>1376542.5803803883</v>
      </c>
      <c r="M47" s="78">
        <f>-PMT(Input!$C$3,$I47,$L47)</f>
        <v>92832.693674729861</v>
      </c>
    </row>
    <row r="48" spans="2:13" x14ac:dyDescent="0.3">
      <c r="B48" s="14" t="s">
        <v>40</v>
      </c>
      <c r="C48" s="18">
        <v>200</v>
      </c>
      <c r="D48" s="18" t="str">
        <f t="shared" si="0"/>
        <v>Sol</v>
      </c>
      <c r="E48" s="14" t="s">
        <v>29</v>
      </c>
      <c r="F48" s="14" t="s">
        <v>30</v>
      </c>
      <c r="G48" s="12">
        <v>2015</v>
      </c>
      <c r="H48" s="76">
        <v>25</v>
      </c>
      <c r="I48" s="76">
        <v>25</v>
      </c>
      <c r="J48" s="77"/>
      <c r="K48" s="78">
        <f t="shared" si="1"/>
        <v>2040</v>
      </c>
      <c r="L48" s="77">
        <v>1471527.5068568427</v>
      </c>
      <c r="M48" s="78">
        <f>-PMT(Input!$C$3,$I48,$L48)</f>
        <v>99238.384794628801</v>
      </c>
    </row>
    <row r="49" spans="2:13" x14ac:dyDescent="0.3">
      <c r="B49" s="14" t="s">
        <v>40</v>
      </c>
      <c r="C49" s="18">
        <v>370</v>
      </c>
      <c r="D49" s="18" t="str">
        <f t="shared" si="0"/>
        <v>Win</v>
      </c>
      <c r="E49" s="14" t="s">
        <v>34</v>
      </c>
      <c r="F49" s="14" t="s">
        <v>30</v>
      </c>
      <c r="G49" s="12">
        <v>2014</v>
      </c>
      <c r="H49" s="76">
        <v>25</v>
      </c>
      <c r="I49" s="76">
        <v>25</v>
      </c>
      <c r="J49" s="77">
        <v>2291101.6311035058</v>
      </c>
      <c r="K49" s="78">
        <f t="shared" si="1"/>
        <v>2039</v>
      </c>
      <c r="L49" s="78">
        <f>$J49*(1+Input!$C$5)^($K49-2017)</f>
        <v>3541996.5453674789</v>
      </c>
      <c r="M49" s="78">
        <f>-PMT(Input!$C$3,$I49,$L49)</f>
        <v>238868.80433599639</v>
      </c>
    </row>
    <row r="50" spans="2:13" x14ac:dyDescent="0.3">
      <c r="B50" s="14" t="s">
        <v>40</v>
      </c>
      <c r="C50" s="18">
        <v>450</v>
      </c>
      <c r="D50" s="18" t="str">
        <f t="shared" si="0"/>
        <v>Win</v>
      </c>
      <c r="E50" s="14" t="s">
        <v>34</v>
      </c>
      <c r="F50" s="14" t="s">
        <v>30</v>
      </c>
      <c r="G50" s="12">
        <v>2015</v>
      </c>
      <c r="H50" s="76">
        <v>25</v>
      </c>
      <c r="I50" s="76">
        <v>25</v>
      </c>
      <c r="J50" s="77">
        <v>2291101.6311035058</v>
      </c>
      <c r="K50" s="78">
        <f t="shared" si="1"/>
        <v>2040</v>
      </c>
      <c r="L50" s="78">
        <f>$J50*(1+Input!$C$5)^($K50-2017)</f>
        <v>3612836.476274828</v>
      </c>
      <c r="M50" s="78">
        <f>-PMT(Input!$C$3,$I50,$L50)</f>
        <v>243646.18042271628</v>
      </c>
    </row>
    <row r="51" spans="2:13" x14ac:dyDescent="0.3">
      <c r="B51" s="14" t="s">
        <v>41</v>
      </c>
      <c r="C51" s="18">
        <v>8</v>
      </c>
      <c r="D51" s="18" t="str">
        <f t="shared" si="0"/>
        <v>Sol</v>
      </c>
      <c r="E51" s="14" t="s">
        <v>42</v>
      </c>
      <c r="F51" s="14" t="s">
        <v>30</v>
      </c>
      <c r="G51" s="12">
        <v>2019</v>
      </c>
      <c r="H51" s="76">
        <v>25</v>
      </c>
      <c r="I51" s="76">
        <v>25</v>
      </c>
      <c r="J51" s="77"/>
      <c r="K51" s="78">
        <f t="shared" si="1"/>
        <v>2044</v>
      </c>
      <c r="L51" s="77">
        <v>1346785.8818766919</v>
      </c>
      <c r="M51" s="78">
        <f>-PMT(Input!$C$3,$I51,$L51)</f>
        <v>90825.930850000106</v>
      </c>
    </row>
    <row r="52" spans="2:13" x14ac:dyDescent="0.3">
      <c r="B52" s="14" t="s">
        <v>41</v>
      </c>
      <c r="C52" s="18">
        <v>131.75</v>
      </c>
      <c r="D52" s="18" t="str">
        <f t="shared" si="0"/>
        <v>Sol</v>
      </c>
      <c r="E52" s="14" t="s">
        <v>43</v>
      </c>
      <c r="F52" s="14" t="s">
        <v>30</v>
      </c>
      <c r="G52" s="12">
        <v>2019</v>
      </c>
      <c r="H52" s="76">
        <v>25</v>
      </c>
      <c r="I52" s="76">
        <v>25</v>
      </c>
      <c r="J52" s="77"/>
      <c r="K52" s="78">
        <f t="shared" si="1"/>
        <v>2044</v>
      </c>
      <c r="L52" s="77">
        <v>1346785.8818766919</v>
      </c>
      <c r="M52" s="78">
        <f>-PMT(Input!$C$3,$I52,$L52)</f>
        <v>90825.930850000106</v>
      </c>
    </row>
    <row r="53" spans="2:13" x14ac:dyDescent="0.3">
      <c r="B53" s="14" t="s">
        <v>41</v>
      </c>
      <c r="C53" s="18">
        <v>299.5</v>
      </c>
      <c r="D53" s="18" t="str">
        <f t="shared" si="0"/>
        <v>Win</v>
      </c>
      <c r="E53" s="14" t="s">
        <v>34</v>
      </c>
      <c r="F53" s="14" t="s">
        <v>30</v>
      </c>
      <c r="G53" s="12">
        <v>2020</v>
      </c>
      <c r="H53" s="76">
        <v>25</v>
      </c>
      <c r="I53" s="76">
        <v>25</v>
      </c>
      <c r="J53" s="77">
        <v>2291101.6311035058</v>
      </c>
      <c r="K53" s="78">
        <f t="shared" si="1"/>
        <v>2045</v>
      </c>
      <c r="L53" s="78">
        <f>$J53*(1+Input!$C$5)^($K53-2017)</f>
        <v>3988863.3985557705</v>
      </c>
      <c r="M53" s="78">
        <f>-PMT(Input!$C$3,$I53,$L53)</f>
        <v>269005.07057772478</v>
      </c>
    </row>
    <row r="54" spans="2:13" x14ac:dyDescent="0.3">
      <c r="B54" s="14" t="s">
        <v>44</v>
      </c>
      <c r="C54" s="18">
        <v>393</v>
      </c>
      <c r="D54" s="18" t="str">
        <f t="shared" si="0"/>
        <v>Gas</v>
      </c>
      <c r="E54" s="18" t="s">
        <v>45</v>
      </c>
      <c r="F54" s="14" t="s">
        <v>46</v>
      </c>
      <c r="G54" s="12">
        <v>2012</v>
      </c>
      <c r="H54" s="76">
        <v>40</v>
      </c>
      <c r="I54" s="76">
        <v>0</v>
      </c>
      <c r="J54" s="77"/>
      <c r="K54" s="78"/>
      <c r="L54" s="78"/>
      <c r="M54" s="78" t="s">
        <v>107</v>
      </c>
    </row>
    <row r="55" spans="2:13" x14ac:dyDescent="0.3">
      <c r="B55" s="14" t="s">
        <v>47</v>
      </c>
      <c r="C55" s="18">
        <v>305.10000000000002</v>
      </c>
      <c r="D55" s="18" t="str">
        <f t="shared" si="0"/>
        <v>Win</v>
      </c>
      <c r="E55" s="14" t="s">
        <v>34</v>
      </c>
      <c r="F55" s="14" t="s">
        <v>30</v>
      </c>
      <c r="G55" s="12">
        <v>2006</v>
      </c>
      <c r="H55" s="76">
        <v>25</v>
      </c>
      <c r="I55" s="76">
        <v>25</v>
      </c>
      <c r="J55" s="77">
        <v>2291101.6311035058</v>
      </c>
      <c r="K55" s="72">
        <f t="shared" si="1"/>
        <v>2031</v>
      </c>
      <c r="L55" s="72">
        <f>$J55*(1+Input!$C$5)^($K55-2017)</f>
        <v>3023059.9462597826</v>
      </c>
      <c r="M55" s="72">
        <f>-PMT(Input!$C$3,$I55,$L55)</f>
        <v>203872.22447846772</v>
      </c>
    </row>
    <row r="56" spans="2:13" x14ac:dyDescent="0.3">
      <c r="B56" s="14" t="s">
        <v>48</v>
      </c>
      <c r="C56" s="18">
        <v>778.5</v>
      </c>
      <c r="D56" s="18" t="str">
        <f t="shared" si="0"/>
        <v>Win</v>
      </c>
      <c r="E56" s="14" t="s">
        <v>34</v>
      </c>
      <c r="F56" s="14" t="s">
        <v>30</v>
      </c>
      <c r="G56" s="12">
        <v>2008</v>
      </c>
      <c r="H56" s="76">
        <v>25</v>
      </c>
      <c r="I56" s="76">
        <v>25</v>
      </c>
      <c r="J56" s="77">
        <v>2291101.6311035058</v>
      </c>
      <c r="K56" s="72">
        <f t="shared" si="1"/>
        <v>2033</v>
      </c>
      <c r="L56" s="72">
        <f>$J56*(1+Input!$C$5)^($K56-2017)</f>
        <v>3145191.5680886777</v>
      </c>
      <c r="M56" s="72">
        <f>-PMT(Input!$C$3,$I56,$L56)</f>
        <v>212108.6623473978</v>
      </c>
    </row>
    <row r="57" spans="2:13" x14ac:dyDescent="0.3">
      <c r="B57" s="14" t="s">
        <v>49</v>
      </c>
      <c r="C57" s="18">
        <v>425.8</v>
      </c>
      <c r="D57" s="18" t="str">
        <f t="shared" si="0"/>
        <v>Win</v>
      </c>
      <c r="E57" s="14" t="s">
        <v>34</v>
      </c>
      <c r="F57" s="14" t="s">
        <v>30</v>
      </c>
      <c r="G57" s="12">
        <v>2010</v>
      </c>
      <c r="H57" s="76">
        <v>25</v>
      </c>
      <c r="I57" s="76">
        <v>25</v>
      </c>
      <c r="J57" s="77">
        <v>2291101.6311035058</v>
      </c>
      <c r="K57" s="72">
        <f t="shared" si="1"/>
        <v>2035</v>
      </c>
      <c r="L57" s="72">
        <f>$J57*(1+Input!$C$5)^($K57-2017)</f>
        <v>3272257.30743946</v>
      </c>
      <c r="M57" s="72">
        <f>-PMT(Input!$C$3,$I57,$L57)</f>
        <v>220677.85230623264</v>
      </c>
    </row>
    <row r="58" spans="2:13" x14ac:dyDescent="0.3">
      <c r="B58" s="14" t="s">
        <v>50</v>
      </c>
      <c r="C58" s="64">
        <v>473.7</v>
      </c>
      <c r="D58" s="64" t="str">
        <f t="shared" si="0"/>
        <v>Sol</v>
      </c>
      <c r="E58" s="14" t="s">
        <v>51</v>
      </c>
      <c r="F58" s="14" t="s">
        <v>30</v>
      </c>
      <c r="G58" s="12">
        <v>2010</v>
      </c>
      <c r="H58" s="76">
        <v>25</v>
      </c>
      <c r="I58" s="76">
        <v>25</v>
      </c>
      <c r="J58" s="77"/>
      <c r="K58" s="78">
        <f t="shared" si="1"/>
        <v>2035</v>
      </c>
      <c r="L58" s="78">
        <v>1652735.3415478142</v>
      </c>
      <c r="M58" s="78">
        <f>-PMT(Input!$C$3,$I58,$L58)</f>
        <v>111458.86503918434</v>
      </c>
    </row>
    <row r="59" spans="2:13" x14ac:dyDescent="0.3">
      <c r="B59" s="14" t="s">
        <v>50</v>
      </c>
      <c r="C59" s="64">
        <v>284.89999999999998</v>
      </c>
      <c r="D59" s="64" t="str">
        <f t="shared" si="0"/>
        <v>Win</v>
      </c>
      <c r="E59" s="14" t="s">
        <v>52</v>
      </c>
      <c r="F59" s="14" t="s">
        <v>30</v>
      </c>
      <c r="G59" s="12">
        <v>2010</v>
      </c>
      <c r="H59" s="76">
        <v>25</v>
      </c>
      <c r="I59" s="76">
        <v>25</v>
      </c>
      <c r="J59" s="77">
        <v>2291101.6311035058</v>
      </c>
      <c r="K59" s="72">
        <f t="shared" si="1"/>
        <v>2035</v>
      </c>
      <c r="L59" s="72">
        <f>$J59*(1+Input!$C$5)^($K59-2017)</f>
        <v>3272257.30743946</v>
      </c>
      <c r="M59" s="72">
        <f>-PMT(Input!$C$3,$I59,$L59)</f>
        <v>220677.85230623264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8"/>
  <sheetViews>
    <sheetView showGridLines="0" zoomScale="70" zoomScaleNormal="70" workbookViewId="0"/>
  </sheetViews>
  <sheetFormatPr defaultRowHeight="13.8" x14ac:dyDescent="0.3"/>
  <sheetData>
    <row r="2" spans="2:3" x14ac:dyDescent="0.3">
      <c r="B2" s="79" t="s">
        <v>83</v>
      </c>
      <c r="C2" t="s">
        <v>84</v>
      </c>
    </row>
    <row r="3" spans="2:3" x14ac:dyDescent="0.3">
      <c r="B3" s="79">
        <v>2003</v>
      </c>
      <c r="C3" s="80">
        <v>0.77688408881531124</v>
      </c>
    </row>
    <row r="4" spans="2:3" x14ac:dyDescent="0.3">
      <c r="B4" s="79">
        <v>2004</v>
      </c>
      <c r="C4" s="80">
        <v>0.79151609958046421</v>
      </c>
    </row>
    <row r="5" spans="2:3" x14ac:dyDescent="0.3">
      <c r="B5" s="79">
        <v>2005</v>
      </c>
      <c r="C5" s="80">
        <v>0.80892314687004252</v>
      </c>
    </row>
    <row r="6" spans="2:3" x14ac:dyDescent="0.3">
      <c r="B6" s="79">
        <v>2006</v>
      </c>
      <c r="C6" s="80">
        <v>0.82317674356368264</v>
      </c>
    </row>
    <row r="7" spans="2:3" x14ac:dyDescent="0.3">
      <c r="B7" s="79">
        <v>2007</v>
      </c>
      <c r="C7" s="80">
        <v>0.83825023741226656</v>
      </c>
    </row>
    <row r="8" spans="2:3" x14ac:dyDescent="0.3">
      <c r="B8" s="79">
        <v>2008</v>
      </c>
      <c r="C8" s="80">
        <v>0.85729707901173291</v>
      </c>
    </row>
    <row r="9" spans="2:3" x14ac:dyDescent="0.3">
      <c r="B9" s="79">
        <v>2009</v>
      </c>
      <c r="C9" s="80">
        <v>0.86051359861958987</v>
      </c>
    </row>
    <row r="10" spans="2:3" x14ac:dyDescent="0.3">
      <c r="B10" s="79">
        <v>2010</v>
      </c>
      <c r="C10" s="80">
        <v>0.88145251057661855</v>
      </c>
    </row>
    <row r="11" spans="2:3" x14ac:dyDescent="0.3">
      <c r="B11" s="79">
        <v>2011</v>
      </c>
      <c r="C11" s="80">
        <v>0.90863525471360507</v>
      </c>
    </row>
    <row r="12" spans="2:3" x14ac:dyDescent="0.3">
      <c r="B12" s="79">
        <v>2012</v>
      </c>
      <c r="C12" s="80">
        <v>0.92143826413311403</v>
      </c>
    </row>
    <row r="13" spans="2:3" x14ac:dyDescent="0.3">
      <c r="B13" s="79">
        <v>2013</v>
      </c>
      <c r="C13" s="80">
        <v>0.93115089196860357</v>
      </c>
    </row>
    <row r="14" spans="2:3" x14ac:dyDescent="0.3">
      <c r="B14" s="79">
        <v>2014</v>
      </c>
      <c r="C14" s="80">
        <v>0.95265742503290107</v>
      </c>
    </row>
    <row r="15" spans="2:3" x14ac:dyDescent="0.3">
      <c r="B15" s="79">
        <v>2015</v>
      </c>
      <c r="C15" s="80">
        <v>0.96426212322595328</v>
      </c>
    </row>
    <row r="16" spans="2:3" x14ac:dyDescent="0.3">
      <c r="B16" s="79">
        <v>2016</v>
      </c>
      <c r="C16" s="80">
        <v>0.98147996347977562</v>
      </c>
    </row>
    <row r="18" spans="2:2" x14ac:dyDescent="0.3">
      <c r="B18" s="1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8</vt:i4>
      </vt:variant>
      <vt:variant>
        <vt:lpstr>Charts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Input</vt:lpstr>
      <vt:lpstr>FAC</vt:lpstr>
      <vt:lpstr>Target Savings</vt:lpstr>
      <vt:lpstr>Calculations</vt:lpstr>
      <vt:lpstr>CEB Allocators</vt:lpstr>
      <vt:lpstr>Fixed O&amp;M Schedule_Gas</vt:lpstr>
      <vt:lpstr>Repower Costs</vt:lpstr>
      <vt:lpstr>Historical Inflation</vt:lpstr>
      <vt:lpstr>SystemCost-Chart</vt:lpstr>
      <vt:lpstr>FAC-Timescale</vt:lpstr>
      <vt:lpstr>FAC-Chart</vt:lpstr>
      <vt:lpstr>Debt-Chart</vt:lpstr>
      <vt:lpstr>Net Rate Reduction</vt:lpstr>
      <vt:lpstr>Conservation_Toggle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Porter</dc:creator>
  <cp:lastModifiedBy>Farhad Daruwala</cp:lastModifiedBy>
  <cp:lastPrinted>2017-06-20T18:36:53Z</cp:lastPrinted>
  <dcterms:created xsi:type="dcterms:W3CDTF">2017-05-02T19:47:14Z</dcterms:created>
  <dcterms:modified xsi:type="dcterms:W3CDTF">2017-08-21T22:40:31Z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{FE977193-3413-49FB-A0E9-9A328B42E632}</vt:lpwstr>
  </property>
</Properties>
</file>